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mdemanufatura.sharepoint.com/sites/ARQUIVOS/Documentos Compartilhados/Producao/PCP/FABRICAÇÃO GERAL/CONTROLE GERAL FABRICAÇÃO - PCP/PERFOMANCE DE PRODUÇÃO/"/>
    </mc:Choice>
  </mc:AlternateContent>
  <xr:revisionPtr revIDLastSave="11756" documentId="8_{FDD42E6F-94E1-48F3-8613-54A91AB43A68}" xr6:coauthVersionLast="47" xr6:coauthVersionMax="47" xr10:uidLastSave="{02675AF1-2ACF-46CF-AA1F-7FA23C2EE326}"/>
  <bookViews>
    <workbookView xWindow="-120" yWindow="-120" windowWidth="24240" windowHeight="13020" firstSheet="1" activeTab="1" xr2:uid="{00000000-000D-0000-FFFF-FFFF00000000}"/>
  </bookViews>
  <sheets>
    <sheet name="CAPACIDADE" sheetId="15" r:id="rId1"/>
    <sheet name="MICRO" sheetId="1" r:id="rId2"/>
    <sheet name="CLIENTE" sheetId="14" r:id="rId3"/>
    <sheet name="MACRO" sheetId="8" r:id="rId4"/>
    <sheet name="LISTA DE EMBARQUE" sheetId="6" r:id="rId5"/>
    <sheet name="PERFORMANCE" sheetId="7" r:id="rId6"/>
  </sheets>
  <definedNames>
    <definedName name="_xlnm._FilterDatabase" localSheetId="4" hidden="1">'LISTA DE EMBARQUE'!$A$1:$O$5908</definedName>
    <definedName name="_xlnm._FilterDatabase" localSheetId="1" hidden="1">MICRO!$A$1:$AN$1</definedName>
    <definedName name="_xlnm.Print_Area" localSheetId="1">MICRO!$A$1:$AI$624</definedName>
    <definedName name="_xlnm.Print_Titles" localSheetId="1">MICRO!$1:$1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091" i="6" l="1"/>
  <c r="N6092" i="6"/>
  <c r="N6093" i="6"/>
  <c r="N6094" i="6"/>
  <c r="N6095" i="6"/>
  <c r="N6096" i="6"/>
  <c r="N6097" i="6"/>
  <c r="N6098" i="6"/>
  <c r="N6099" i="6"/>
  <c r="N5909" i="6"/>
  <c r="N5910" i="6"/>
  <c r="N5911" i="6"/>
  <c r="N5912" i="6"/>
  <c r="N5913" i="6"/>
  <c r="N5914" i="6"/>
  <c r="N5915" i="6"/>
  <c r="N5916" i="6"/>
  <c r="N5917" i="6"/>
  <c r="N5918" i="6"/>
  <c r="N5919" i="6"/>
  <c r="N5920" i="6"/>
  <c r="N5921" i="6"/>
  <c r="N5922" i="6"/>
  <c r="N5923" i="6"/>
  <c r="N5924" i="6"/>
  <c r="N5925" i="6"/>
  <c r="N5926" i="6"/>
  <c r="N5927" i="6"/>
  <c r="N5928" i="6"/>
  <c r="N5929" i="6"/>
  <c r="N5930" i="6"/>
  <c r="N5931" i="6"/>
  <c r="N5932" i="6"/>
  <c r="N5933" i="6"/>
  <c r="N5934" i="6"/>
  <c r="N5935" i="6"/>
  <c r="N5936" i="6"/>
  <c r="N5937" i="6"/>
  <c r="N5938" i="6"/>
  <c r="N5939" i="6"/>
  <c r="N5940" i="6"/>
  <c r="N5941" i="6"/>
  <c r="N5942" i="6"/>
  <c r="N5943" i="6"/>
  <c r="N5944" i="6"/>
  <c r="N5945" i="6"/>
  <c r="N5946" i="6"/>
  <c r="N5947" i="6"/>
  <c r="N5948" i="6"/>
  <c r="N5949" i="6"/>
  <c r="N5950" i="6"/>
  <c r="N5951" i="6"/>
  <c r="N5952" i="6"/>
  <c r="N5953" i="6"/>
  <c r="N5954" i="6"/>
  <c r="N5955" i="6"/>
  <c r="N5956" i="6"/>
  <c r="N5957" i="6"/>
  <c r="N5958" i="6"/>
  <c r="N5959" i="6"/>
  <c r="N5960" i="6"/>
  <c r="N5961" i="6"/>
  <c r="N5962" i="6"/>
  <c r="N5963" i="6"/>
  <c r="N5964" i="6"/>
  <c r="N5965" i="6"/>
  <c r="N5966" i="6"/>
  <c r="N5967" i="6"/>
  <c r="N5968" i="6"/>
  <c r="N5969" i="6"/>
  <c r="N5970" i="6"/>
  <c r="N5971" i="6"/>
  <c r="N5972" i="6"/>
  <c r="N5973" i="6"/>
  <c r="N5974" i="6"/>
  <c r="N5975" i="6"/>
  <c r="N5976" i="6"/>
  <c r="N5977" i="6"/>
  <c r="N5978" i="6"/>
  <c r="N5979" i="6"/>
  <c r="N5980" i="6"/>
  <c r="N5981" i="6"/>
  <c r="N5982" i="6"/>
  <c r="N5983" i="6"/>
  <c r="N5984" i="6"/>
  <c r="N5985" i="6"/>
  <c r="N5986" i="6"/>
  <c r="N5987" i="6"/>
  <c r="N5988" i="6"/>
  <c r="N5989" i="6"/>
  <c r="N5990" i="6"/>
  <c r="N5991" i="6"/>
  <c r="N5992" i="6"/>
  <c r="N5993" i="6"/>
  <c r="N5994" i="6"/>
  <c r="N5995" i="6"/>
  <c r="N5996" i="6"/>
  <c r="N5997" i="6"/>
  <c r="N5998" i="6"/>
  <c r="N5999" i="6"/>
  <c r="N6000" i="6"/>
  <c r="N6001" i="6"/>
  <c r="N6002" i="6"/>
  <c r="N6003" i="6"/>
  <c r="N6004" i="6"/>
  <c r="N6005" i="6"/>
  <c r="N6006" i="6"/>
  <c r="N6007" i="6"/>
  <c r="N6008" i="6"/>
  <c r="N6009" i="6"/>
  <c r="N6010" i="6"/>
  <c r="N6011" i="6"/>
  <c r="N6012" i="6"/>
  <c r="N6013" i="6"/>
  <c r="N6014" i="6"/>
  <c r="N6015" i="6"/>
  <c r="N6016" i="6"/>
  <c r="N6017" i="6"/>
  <c r="N6018" i="6"/>
  <c r="N6019" i="6"/>
  <c r="N6020" i="6"/>
  <c r="N6021" i="6"/>
  <c r="N6022" i="6"/>
  <c r="N6023" i="6"/>
  <c r="N6024" i="6"/>
  <c r="N6025" i="6"/>
  <c r="N6026" i="6"/>
  <c r="N6027" i="6"/>
  <c r="N6028" i="6"/>
  <c r="N6029" i="6"/>
  <c r="N6030" i="6"/>
  <c r="N6031" i="6"/>
  <c r="N6032" i="6"/>
  <c r="N6033" i="6"/>
  <c r="N6034" i="6"/>
  <c r="N6035" i="6"/>
  <c r="N6036" i="6"/>
  <c r="N6037" i="6"/>
  <c r="N6038" i="6"/>
  <c r="N6039" i="6"/>
  <c r="N6040" i="6"/>
  <c r="N6041" i="6"/>
  <c r="N6042" i="6"/>
  <c r="N6043" i="6"/>
  <c r="N6044" i="6"/>
  <c r="N6045" i="6"/>
  <c r="N6046" i="6"/>
  <c r="N6047" i="6"/>
  <c r="N6048" i="6"/>
  <c r="N6049" i="6"/>
  <c r="N6050" i="6"/>
  <c r="N6051" i="6"/>
  <c r="N6052" i="6"/>
  <c r="N6053" i="6"/>
  <c r="N6054" i="6"/>
  <c r="N6055" i="6"/>
  <c r="N6056" i="6"/>
  <c r="N6057" i="6"/>
  <c r="N6058" i="6"/>
  <c r="N6059" i="6"/>
  <c r="N6060" i="6"/>
  <c r="N6061" i="6"/>
  <c r="N6062" i="6"/>
  <c r="N6063" i="6"/>
  <c r="N6064" i="6"/>
  <c r="N6065" i="6"/>
  <c r="N6066" i="6"/>
  <c r="N6067" i="6"/>
  <c r="N6068" i="6"/>
  <c r="N6069" i="6"/>
  <c r="N6070" i="6"/>
  <c r="N6071" i="6"/>
  <c r="N6072" i="6"/>
  <c r="N6073" i="6"/>
  <c r="N6074" i="6"/>
  <c r="N6075" i="6"/>
  <c r="N6076" i="6"/>
  <c r="N6077" i="6"/>
  <c r="N6078" i="6"/>
  <c r="N6079" i="6"/>
  <c r="N6080" i="6"/>
  <c r="N6081" i="6"/>
  <c r="N6082" i="6"/>
  <c r="N6083" i="6"/>
  <c r="N6084" i="6"/>
  <c r="N6085" i="6"/>
  <c r="N6086" i="6"/>
  <c r="N6087" i="6"/>
  <c r="N6088" i="6"/>
  <c r="N6089" i="6"/>
  <c r="N6090" i="6"/>
  <c r="N5877" i="6"/>
  <c r="N5878" i="6"/>
  <c r="N5879" i="6"/>
  <c r="N5880" i="6"/>
  <c r="N5881" i="6"/>
  <c r="N5882" i="6"/>
  <c r="N5883" i="6"/>
  <c r="N5884" i="6"/>
  <c r="N5885" i="6"/>
  <c r="N5886" i="6"/>
  <c r="N5887" i="6"/>
  <c r="N5888" i="6"/>
  <c r="N5889" i="6"/>
  <c r="N5890" i="6"/>
  <c r="N5891" i="6"/>
  <c r="N5892" i="6"/>
  <c r="N5893" i="6"/>
  <c r="N5894" i="6"/>
  <c r="N5895" i="6"/>
  <c r="N5896" i="6"/>
  <c r="N5897" i="6"/>
  <c r="N5898" i="6"/>
  <c r="N5899" i="6"/>
  <c r="N5900" i="6"/>
  <c r="N5901" i="6"/>
  <c r="N5902" i="6"/>
  <c r="N5903" i="6"/>
  <c r="N5904" i="6"/>
  <c r="N5905" i="6"/>
  <c r="N5906" i="6"/>
  <c r="N5907" i="6"/>
  <c r="N5908" i="6"/>
  <c r="Q1540" i="1"/>
  <c r="U1540" i="1"/>
  <c r="H1540" i="1"/>
  <c r="Q1539" i="1"/>
  <c r="U1539" i="1"/>
  <c r="H1539" i="1"/>
  <c r="Q1538" i="1"/>
  <c r="U1538" i="1"/>
  <c r="H1538" i="1"/>
  <c r="Q1537" i="1"/>
  <c r="U1537" i="1"/>
  <c r="H1537" i="1"/>
  <c r="Q1536" i="1"/>
  <c r="U1536" i="1"/>
  <c r="H1536" i="1"/>
  <c r="Q1535" i="1"/>
  <c r="U1535" i="1"/>
  <c r="H1535" i="1"/>
  <c r="Q1534" i="1"/>
  <c r="U1534" i="1"/>
  <c r="H1534" i="1"/>
  <c r="Q1533" i="1"/>
  <c r="U1533" i="1"/>
  <c r="H1533" i="1"/>
  <c r="Q1532" i="1"/>
  <c r="U1532" i="1"/>
  <c r="H1532" i="1"/>
  <c r="Q1531" i="1"/>
  <c r="U1531" i="1"/>
  <c r="H1531" i="1"/>
  <c r="Q1530" i="1"/>
  <c r="U1530" i="1"/>
  <c r="H1530" i="1"/>
  <c r="Q1529" i="1"/>
  <c r="U1529" i="1"/>
  <c r="H1529" i="1"/>
  <c r="Q1528" i="1"/>
  <c r="U1528" i="1"/>
  <c r="H1528" i="1"/>
  <c r="Q1527" i="1"/>
  <c r="U1527" i="1"/>
  <c r="H1527" i="1"/>
  <c r="Q1526" i="1"/>
  <c r="U1526" i="1"/>
  <c r="H1526" i="1"/>
  <c r="Q1525" i="1"/>
  <c r="U1525" i="1"/>
  <c r="H1525" i="1"/>
  <c r="U1524" i="1"/>
  <c r="Q1524" i="1"/>
  <c r="H1524" i="1"/>
  <c r="S1524" i="1" s="1"/>
  <c r="T1524" i="1" s="1"/>
  <c r="U1523" i="1"/>
  <c r="Q1523" i="1"/>
  <c r="H1523" i="1"/>
  <c r="S1523" i="1" s="1"/>
  <c r="T1523" i="1" s="1"/>
  <c r="U1522" i="1"/>
  <c r="Q1522" i="1"/>
  <c r="H1522" i="1"/>
  <c r="S1522" i="1" s="1"/>
  <c r="T1522" i="1" s="1"/>
  <c r="H1521" i="1"/>
  <c r="R1521" i="1" s="1"/>
  <c r="Q1521" i="1"/>
  <c r="U1521" i="1"/>
  <c r="Q1520" i="1"/>
  <c r="U1520" i="1"/>
  <c r="H1520" i="1"/>
  <c r="Q1519" i="1"/>
  <c r="U1519" i="1"/>
  <c r="H1519" i="1"/>
  <c r="U1518" i="1"/>
  <c r="Q1518" i="1"/>
  <c r="H1518" i="1"/>
  <c r="S1518" i="1" s="1"/>
  <c r="T1518" i="1" s="1"/>
  <c r="U1517" i="1"/>
  <c r="Q1517" i="1"/>
  <c r="H1517" i="1"/>
  <c r="S1517" i="1" s="1"/>
  <c r="T1517" i="1" s="1"/>
  <c r="U1516" i="1"/>
  <c r="Q1516" i="1"/>
  <c r="H1516" i="1"/>
  <c r="S1516" i="1" s="1"/>
  <c r="T1516" i="1" s="1"/>
  <c r="U1515" i="1"/>
  <c r="Q1515" i="1"/>
  <c r="H1515" i="1"/>
  <c r="S1515" i="1" s="1"/>
  <c r="T1515" i="1" s="1"/>
  <c r="U1514" i="1"/>
  <c r="Q1514" i="1"/>
  <c r="H1514" i="1"/>
  <c r="S1514" i="1" s="1"/>
  <c r="T1514" i="1" s="1"/>
  <c r="U1513" i="1"/>
  <c r="Q1513" i="1"/>
  <c r="H1513" i="1"/>
  <c r="S1513" i="1" s="1"/>
  <c r="T1513" i="1" s="1"/>
  <c r="U1512" i="1"/>
  <c r="Q1512" i="1"/>
  <c r="H1512" i="1"/>
  <c r="S1512" i="1" s="1"/>
  <c r="T1512" i="1" s="1"/>
  <c r="U1511" i="1"/>
  <c r="Q1511" i="1"/>
  <c r="H1511" i="1"/>
  <c r="S1511" i="1" s="1"/>
  <c r="T1511" i="1" s="1"/>
  <c r="U1510" i="1"/>
  <c r="Q1510" i="1"/>
  <c r="H1510" i="1"/>
  <c r="S1510" i="1" s="1"/>
  <c r="T1510" i="1" s="1"/>
  <c r="U1509" i="1"/>
  <c r="Q1509" i="1"/>
  <c r="H1509" i="1"/>
  <c r="S1509" i="1" s="1"/>
  <c r="T1509" i="1" s="1"/>
  <c r="U1508" i="1"/>
  <c r="Q1508" i="1"/>
  <c r="H1508" i="1"/>
  <c r="S1508" i="1" s="1"/>
  <c r="T1508" i="1" s="1"/>
  <c r="U1507" i="1"/>
  <c r="Q1507" i="1"/>
  <c r="H1507" i="1"/>
  <c r="S1507" i="1" s="1"/>
  <c r="T1507" i="1" s="1"/>
  <c r="U1506" i="1"/>
  <c r="Q1506" i="1"/>
  <c r="H1506" i="1"/>
  <c r="S1506" i="1" s="1"/>
  <c r="T1506" i="1" s="1"/>
  <c r="U1505" i="1"/>
  <c r="Q1505" i="1"/>
  <c r="H1505" i="1"/>
  <c r="S1505" i="1" s="1"/>
  <c r="T1505" i="1" s="1"/>
  <c r="U1504" i="1"/>
  <c r="Q1504" i="1"/>
  <c r="H1504" i="1"/>
  <c r="S1504" i="1" s="1"/>
  <c r="T1504" i="1" s="1"/>
  <c r="U1503" i="1"/>
  <c r="Q1503" i="1"/>
  <c r="H1503" i="1"/>
  <c r="S1503" i="1" s="1"/>
  <c r="T1503" i="1" s="1"/>
  <c r="U1502" i="1"/>
  <c r="Q1502" i="1"/>
  <c r="H1502" i="1"/>
  <c r="S1502" i="1" s="1"/>
  <c r="T1502" i="1" s="1"/>
  <c r="U1501" i="1"/>
  <c r="Q1501" i="1"/>
  <c r="H1501" i="1"/>
  <c r="S1501" i="1" s="1"/>
  <c r="T1501" i="1" s="1"/>
  <c r="U1500" i="1"/>
  <c r="Q1500" i="1"/>
  <c r="H1500" i="1"/>
  <c r="S1500" i="1" s="1"/>
  <c r="T1500" i="1" s="1"/>
  <c r="U1499" i="1"/>
  <c r="Q1499" i="1"/>
  <c r="H1499" i="1"/>
  <c r="S1499" i="1" s="1"/>
  <c r="T1499" i="1" s="1"/>
  <c r="U1498" i="1"/>
  <c r="Q1498" i="1"/>
  <c r="H1498" i="1"/>
  <c r="S1498" i="1" s="1"/>
  <c r="T1498" i="1" s="1"/>
  <c r="U1497" i="1"/>
  <c r="Q1497" i="1"/>
  <c r="H1497" i="1"/>
  <c r="S1497" i="1" s="1"/>
  <c r="T1497" i="1" s="1"/>
  <c r="U1496" i="1"/>
  <c r="Q1496" i="1"/>
  <c r="H1496" i="1"/>
  <c r="R1496" i="1" s="1"/>
  <c r="U1495" i="1"/>
  <c r="Q1495" i="1"/>
  <c r="H1495" i="1"/>
  <c r="S1495" i="1" s="1"/>
  <c r="T1495" i="1" s="1"/>
  <c r="U1494" i="1"/>
  <c r="Q1494" i="1"/>
  <c r="H1494" i="1"/>
  <c r="S1494" i="1" s="1"/>
  <c r="T1494" i="1" s="1"/>
  <c r="U1493" i="1"/>
  <c r="Q1493" i="1"/>
  <c r="H1493" i="1"/>
  <c r="S1493" i="1" s="1"/>
  <c r="T1493" i="1" s="1"/>
  <c r="U1492" i="1"/>
  <c r="Q1492" i="1"/>
  <c r="H1492" i="1"/>
  <c r="S1492" i="1" s="1"/>
  <c r="T1492" i="1" s="1"/>
  <c r="U1491" i="1"/>
  <c r="Q1491" i="1"/>
  <c r="H1491" i="1"/>
  <c r="S1491" i="1" s="1"/>
  <c r="T1491" i="1" s="1"/>
  <c r="U1490" i="1"/>
  <c r="Q1490" i="1"/>
  <c r="H1490" i="1"/>
  <c r="S1490" i="1" s="1"/>
  <c r="T1490" i="1" s="1"/>
  <c r="U1489" i="1"/>
  <c r="Q1489" i="1"/>
  <c r="H1489" i="1"/>
  <c r="S1489" i="1" s="1"/>
  <c r="T1489" i="1" s="1"/>
  <c r="U1488" i="1"/>
  <c r="Q1488" i="1"/>
  <c r="H1488" i="1"/>
  <c r="S1488" i="1" s="1"/>
  <c r="T1488" i="1" s="1"/>
  <c r="U1487" i="1"/>
  <c r="Q1487" i="1"/>
  <c r="H1487" i="1"/>
  <c r="S1487" i="1" s="1"/>
  <c r="T1487" i="1" s="1"/>
  <c r="U1486" i="1"/>
  <c r="Q1486" i="1"/>
  <c r="H1486" i="1"/>
  <c r="S1486" i="1" s="1"/>
  <c r="T1486" i="1" s="1"/>
  <c r="U1485" i="1"/>
  <c r="Q1485" i="1"/>
  <c r="H1485" i="1"/>
  <c r="S1485" i="1" s="1"/>
  <c r="T1485" i="1" s="1"/>
  <c r="U1484" i="1"/>
  <c r="Q1484" i="1"/>
  <c r="H1484" i="1"/>
  <c r="S1484" i="1" s="1"/>
  <c r="T1484" i="1" s="1"/>
  <c r="U1483" i="1"/>
  <c r="Q1483" i="1"/>
  <c r="H1483" i="1"/>
  <c r="S1483" i="1" s="1"/>
  <c r="T1483" i="1" s="1"/>
  <c r="U1482" i="1"/>
  <c r="Q1482" i="1"/>
  <c r="H1482" i="1"/>
  <c r="S1482" i="1" s="1"/>
  <c r="T1482" i="1" s="1"/>
  <c r="U1481" i="1"/>
  <c r="Q1481" i="1"/>
  <c r="H1481" i="1"/>
  <c r="S1481" i="1" s="1"/>
  <c r="T1481" i="1" s="1"/>
  <c r="U1480" i="1"/>
  <c r="Q1480" i="1"/>
  <c r="H1480" i="1"/>
  <c r="S1480" i="1" s="1"/>
  <c r="T1480" i="1" s="1"/>
  <c r="U1479" i="1"/>
  <c r="Q1479" i="1"/>
  <c r="H1479" i="1"/>
  <c r="S1479" i="1" s="1"/>
  <c r="T1479" i="1" s="1"/>
  <c r="U1478" i="1"/>
  <c r="Q1478" i="1"/>
  <c r="H1478" i="1"/>
  <c r="S1478" i="1" s="1"/>
  <c r="T1478" i="1" s="1"/>
  <c r="U1477" i="1"/>
  <c r="Q1477" i="1"/>
  <c r="H1477" i="1"/>
  <c r="S1477" i="1" s="1"/>
  <c r="T1477" i="1" s="1"/>
  <c r="U1476" i="1"/>
  <c r="Q1476" i="1"/>
  <c r="H1476" i="1"/>
  <c r="S1476" i="1" s="1"/>
  <c r="T1476" i="1" s="1"/>
  <c r="U1475" i="1"/>
  <c r="Q1475" i="1"/>
  <c r="H1475" i="1"/>
  <c r="S1475" i="1" s="1"/>
  <c r="T1475" i="1" s="1"/>
  <c r="U1474" i="1"/>
  <c r="Q1474" i="1"/>
  <c r="H1474" i="1"/>
  <c r="S1474" i="1" s="1"/>
  <c r="T1474" i="1" s="1"/>
  <c r="U1473" i="1"/>
  <c r="Q1473" i="1"/>
  <c r="H1473" i="1"/>
  <c r="S1473" i="1" s="1"/>
  <c r="T1473" i="1" s="1"/>
  <c r="U1472" i="1"/>
  <c r="Q1472" i="1"/>
  <c r="H1472" i="1"/>
  <c r="S1472" i="1" s="1"/>
  <c r="T1472" i="1" s="1"/>
  <c r="U1471" i="1"/>
  <c r="Q1471" i="1"/>
  <c r="H1471" i="1"/>
  <c r="S1471" i="1" s="1"/>
  <c r="T1471" i="1" s="1"/>
  <c r="U1470" i="1"/>
  <c r="Q1470" i="1"/>
  <c r="H1470" i="1"/>
  <c r="S1470" i="1" s="1"/>
  <c r="T1470" i="1" s="1"/>
  <c r="U1469" i="1"/>
  <c r="Q1469" i="1"/>
  <c r="H1469" i="1"/>
  <c r="S1469" i="1" s="1"/>
  <c r="T1469" i="1" s="1"/>
  <c r="U1468" i="1"/>
  <c r="Q1468" i="1"/>
  <c r="H1468" i="1"/>
  <c r="S1468" i="1" s="1"/>
  <c r="T1468" i="1" s="1"/>
  <c r="U1467" i="1"/>
  <c r="Q1467" i="1"/>
  <c r="H1467" i="1"/>
  <c r="S1467" i="1" s="1"/>
  <c r="T1467" i="1" s="1"/>
  <c r="U1466" i="1"/>
  <c r="Q1466" i="1"/>
  <c r="H1466" i="1"/>
  <c r="S1466" i="1" s="1"/>
  <c r="T1466" i="1" s="1"/>
  <c r="U1465" i="1"/>
  <c r="Q1465" i="1"/>
  <c r="H1465" i="1"/>
  <c r="S1465" i="1" s="1"/>
  <c r="T1465" i="1" s="1"/>
  <c r="U1464" i="1"/>
  <c r="Q1464" i="1"/>
  <c r="H1464" i="1"/>
  <c r="S1464" i="1" s="1"/>
  <c r="T1464" i="1" s="1"/>
  <c r="U1463" i="1"/>
  <c r="Q1463" i="1"/>
  <c r="H1463" i="1"/>
  <c r="S1463" i="1" s="1"/>
  <c r="T1463" i="1" s="1"/>
  <c r="U1462" i="1"/>
  <c r="Q1462" i="1"/>
  <c r="H1462" i="1"/>
  <c r="S1462" i="1" s="1"/>
  <c r="T1462" i="1" s="1"/>
  <c r="U1461" i="1"/>
  <c r="Q1461" i="1"/>
  <c r="H1461" i="1"/>
  <c r="S1461" i="1" s="1"/>
  <c r="T1461" i="1" s="1"/>
  <c r="U1460" i="1"/>
  <c r="Q1460" i="1"/>
  <c r="H1460" i="1"/>
  <c r="S1460" i="1" s="1"/>
  <c r="T1460" i="1" s="1"/>
  <c r="U1459" i="1"/>
  <c r="Q1459" i="1"/>
  <c r="H1459" i="1"/>
  <c r="S1459" i="1" s="1"/>
  <c r="T1459" i="1" s="1"/>
  <c r="U1458" i="1"/>
  <c r="Q1458" i="1"/>
  <c r="H1458" i="1"/>
  <c r="S1458" i="1" s="1"/>
  <c r="T1458" i="1" s="1"/>
  <c r="U1457" i="1"/>
  <c r="Q1457" i="1"/>
  <c r="H1457" i="1"/>
  <c r="S1457" i="1" s="1"/>
  <c r="T1457" i="1" s="1"/>
  <c r="U1456" i="1"/>
  <c r="Q1456" i="1"/>
  <c r="H1456" i="1"/>
  <c r="S1456" i="1" s="1"/>
  <c r="T1456" i="1" s="1"/>
  <c r="U1455" i="1"/>
  <c r="Q1455" i="1"/>
  <c r="H1455" i="1"/>
  <c r="S1455" i="1" s="1"/>
  <c r="T1455" i="1" s="1"/>
  <c r="U1454" i="1"/>
  <c r="Q1454" i="1"/>
  <c r="H1454" i="1"/>
  <c r="S1454" i="1" s="1"/>
  <c r="T1454" i="1" s="1"/>
  <c r="U1453" i="1"/>
  <c r="Q1453" i="1"/>
  <c r="H1453" i="1"/>
  <c r="S1453" i="1" s="1"/>
  <c r="T1453" i="1" s="1"/>
  <c r="U1452" i="1"/>
  <c r="Q1452" i="1"/>
  <c r="H1452" i="1"/>
  <c r="S1452" i="1" s="1"/>
  <c r="T1452" i="1" s="1"/>
  <c r="U1451" i="1"/>
  <c r="Q1451" i="1"/>
  <c r="H1451" i="1"/>
  <c r="S1451" i="1" s="1"/>
  <c r="T1451" i="1" s="1"/>
  <c r="U1450" i="1"/>
  <c r="Q1450" i="1"/>
  <c r="H1450" i="1"/>
  <c r="S1450" i="1" s="1"/>
  <c r="T1450" i="1" s="1"/>
  <c r="U1449" i="1"/>
  <c r="Q1449" i="1"/>
  <c r="H1449" i="1"/>
  <c r="S1449" i="1" s="1"/>
  <c r="T1449" i="1" s="1"/>
  <c r="U1448" i="1"/>
  <c r="Q1448" i="1"/>
  <c r="H1448" i="1"/>
  <c r="S1448" i="1" s="1"/>
  <c r="T1448" i="1" s="1"/>
  <c r="U1447" i="1"/>
  <c r="Q1447" i="1"/>
  <c r="H1447" i="1"/>
  <c r="S1447" i="1" s="1"/>
  <c r="T1447" i="1" s="1"/>
  <c r="U1446" i="1"/>
  <c r="Q1446" i="1"/>
  <c r="H1446" i="1"/>
  <c r="S1446" i="1" s="1"/>
  <c r="T1446" i="1" s="1"/>
  <c r="U1445" i="1"/>
  <c r="Q1445" i="1"/>
  <c r="H1445" i="1"/>
  <c r="S1445" i="1" s="1"/>
  <c r="T1445" i="1" s="1"/>
  <c r="U1444" i="1"/>
  <c r="Q1444" i="1"/>
  <c r="H1444" i="1"/>
  <c r="S1444" i="1" s="1"/>
  <c r="T1444" i="1" s="1"/>
  <c r="U1443" i="1"/>
  <c r="Q1443" i="1"/>
  <c r="H1443" i="1"/>
  <c r="S1443" i="1" s="1"/>
  <c r="T1443" i="1" s="1"/>
  <c r="U1442" i="1"/>
  <c r="Q1442" i="1"/>
  <c r="H1442" i="1"/>
  <c r="S1442" i="1" s="1"/>
  <c r="T1442" i="1" s="1"/>
  <c r="U1441" i="1"/>
  <c r="Q1441" i="1"/>
  <c r="H1441" i="1"/>
  <c r="S1441" i="1" s="1"/>
  <c r="T1441" i="1" s="1"/>
  <c r="U1440" i="1"/>
  <c r="Q1440" i="1"/>
  <c r="H1440" i="1"/>
  <c r="S1440" i="1" s="1"/>
  <c r="T1440" i="1" s="1"/>
  <c r="U1439" i="1"/>
  <c r="Q1439" i="1"/>
  <c r="H1439" i="1"/>
  <c r="S1439" i="1" s="1"/>
  <c r="T1439" i="1" s="1"/>
  <c r="U1438" i="1"/>
  <c r="Q1438" i="1"/>
  <c r="H1438" i="1"/>
  <c r="S1438" i="1" s="1"/>
  <c r="T1438" i="1" s="1"/>
  <c r="U1437" i="1"/>
  <c r="Q1437" i="1"/>
  <c r="H1437" i="1"/>
  <c r="S1437" i="1" s="1"/>
  <c r="T1437" i="1" s="1"/>
  <c r="U1436" i="1"/>
  <c r="Q1436" i="1"/>
  <c r="H1436" i="1"/>
  <c r="S1436" i="1" s="1"/>
  <c r="T1436" i="1" s="1"/>
  <c r="U1435" i="1"/>
  <c r="Q1435" i="1"/>
  <c r="H1435" i="1"/>
  <c r="S1435" i="1" s="1"/>
  <c r="T1435" i="1" s="1"/>
  <c r="U1434" i="1"/>
  <c r="Q1434" i="1"/>
  <c r="H1434" i="1"/>
  <c r="S1434" i="1" s="1"/>
  <c r="T1434" i="1" s="1"/>
  <c r="U1433" i="1"/>
  <c r="Q1433" i="1"/>
  <c r="H1433" i="1"/>
  <c r="S1433" i="1" s="1"/>
  <c r="T1433" i="1" s="1"/>
  <c r="U1432" i="1"/>
  <c r="Q1432" i="1"/>
  <c r="H1432" i="1"/>
  <c r="S1432" i="1" s="1"/>
  <c r="T1432" i="1" s="1"/>
  <c r="U1431" i="1"/>
  <c r="Q1431" i="1"/>
  <c r="H1431" i="1"/>
  <c r="S1431" i="1" s="1"/>
  <c r="T1431" i="1" s="1"/>
  <c r="U1430" i="1"/>
  <c r="Q1430" i="1"/>
  <c r="H1430" i="1"/>
  <c r="S1430" i="1" s="1"/>
  <c r="T1430" i="1" s="1"/>
  <c r="N5861" i="6"/>
  <c r="N5862" i="6"/>
  <c r="N5863" i="6"/>
  <c r="N5864" i="6"/>
  <c r="N5865" i="6"/>
  <c r="N5866" i="6"/>
  <c r="N5867" i="6"/>
  <c r="N5868" i="6"/>
  <c r="N5869" i="6"/>
  <c r="N5870" i="6"/>
  <c r="N5871" i="6"/>
  <c r="N5872" i="6"/>
  <c r="N5873" i="6"/>
  <c r="N5874" i="6"/>
  <c r="N5875" i="6"/>
  <c r="N5876" i="6"/>
  <c r="N5853" i="6"/>
  <c r="N5854" i="6"/>
  <c r="N5855" i="6"/>
  <c r="N5856" i="6"/>
  <c r="N5857" i="6"/>
  <c r="N5858" i="6"/>
  <c r="N5859" i="6"/>
  <c r="N5860" i="6"/>
  <c r="N5852" i="6"/>
  <c r="N5851" i="6"/>
  <c r="N5832" i="6"/>
  <c r="N5833" i="6"/>
  <c r="N5834" i="6"/>
  <c r="N5835" i="6"/>
  <c r="N5836" i="6"/>
  <c r="N5837" i="6"/>
  <c r="N5838" i="6"/>
  <c r="N5839" i="6"/>
  <c r="N5840" i="6"/>
  <c r="N5841" i="6"/>
  <c r="N5842" i="6"/>
  <c r="N5843" i="6"/>
  <c r="N5844" i="6"/>
  <c r="N5845" i="6"/>
  <c r="N5846" i="6"/>
  <c r="N5847" i="6"/>
  <c r="N5848" i="6"/>
  <c r="N5849" i="6"/>
  <c r="N5850" i="6"/>
  <c r="N5830" i="6"/>
  <c r="N5831" i="6"/>
  <c r="N5680" i="6"/>
  <c r="N5681" i="6"/>
  <c r="N5682" i="6"/>
  <c r="N5683" i="6"/>
  <c r="N5684" i="6"/>
  <c r="N5685" i="6"/>
  <c r="N5686" i="6"/>
  <c r="N5687" i="6"/>
  <c r="N5688" i="6"/>
  <c r="N5689" i="6"/>
  <c r="N5690" i="6"/>
  <c r="N5691" i="6"/>
  <c r="N5692" i="6"/>
  <c r="N5693" i="6"/>
  <c r="N5694" i="6"/>
  <c r="N5695" i="6"/>
  <c r="N5696" i="6"/>
  <c r="N5697" i="6"/>
  <c r="N5698" i="6"/>
  <c r="N5699" i="6"/>
  <c r="N5700" i="6"/>
  <c r="N5701" i="6"/>
  <c r="N5702" i="6"/>
  <c r="N5703" i="6"/>
  <c r="N5704" i="6"/>
  <c r="N5705" i="6"/>
  <c r="N5706" i="6"/>
  <c r="N5707" i="6"/>
  <c r="N5708" i="6"/>
  <c r="N5709" i="6"/>
  <c r="N5710" i="6"/>
  <c r="N5711" i="6"/>
  <c r="N5712" i="6"/>
  <c r="N5713" i="6"/>
  <c r="N5714" i="6"/>
  <c r="N5715" i="6"/>
  <c r="N5716" i="6"/>
  <c r="N5717" i="6"/>
  <c r="N5718" i="6"/>
  <c r="N5719" i="6"/>
  <c r="N5720" i="6"/>
  <c r="N5721" i="6"/>
  <c r="N5722" i="6"/>
  <c r="N5723" i="6"/>
  <c r="N5724" i="6"/>
  <c r="N5725" i="6"/>
  <c r="N5726" i="6"/>
  <c r="N5727" i="6"/>
  <c r="N5728" i="6"/>
  <c r="N5729" i="6"/>
  <c r="N5730" i="6"/>
  <c r="N5731" i="6"/>
  <c r="N5732" i="6"/>
  <c r="N5733" i="6"/>
  <c r="N5734" i="6"/>
  <c r="N5735" i="6"/>
  <c r="N5736" i="6"/>
  <c r="N5737" i="6"/>
  <c r="N5738" i="6"/>
  <c r="N5739" i="6"/>
  <c r="N5740" i="6"/>
  <c r="N5741" i="6"/>
  <c r="N5742" i="6"/>
  <c r="N5743" i="6"/>
  <c r="N5744" i="6"/>
  <c r="N5745" i="6"/>
  <c r="N5746" i="6"/>
  <c r="N5747" i="6"/>
  <c r="N5748" i="6"/>
  <c r="N5749" i="6"/>
  <c r="N5750" i="6"/>
  <c r="N5751" i="6"/>
  <c r="N5752" i="6"/>
  <c r="N5753" i="6"/>
  <c r="N5754" i="6"/>
  <c r="N5755" i="6"/>
  <c r="N5756" i="6"/>
  <c r="N5757" i="6"/>
  <c r="N5758" i="6"/>
  <c r="N5759" i="6"/>
  <c r="N5760" i="6"/>
  <c r="N5761" i="6"/>
  <c r="N5762" i="6"/>
  <c r="N5763" i="6"/>
  <c r="N5764" i="6"/>
  <c r="N5765" i="6"/>
  <c r="N5766" i="6"/>
  <c r="N5767" i="6"/>
  <c r="N5768" i="6"/>
  <c r="N5769" i="6"/>
  <c r="N5770" i="6"/>
  <c r="N5771" i="6"/>
  <c r="N5772" i="6"/>
  <c r="N5773" i="6"/>
  <c r="N5774" i="6"/>
  <c r="N5775" i="6"/>
  <c r="N5776" i="6"/>
  <c r="N5777" i="6"/>
  <c r="N5778" i="6"/>
  <c r="N5779" i="6"/>
  <c r="N5780" i="6"/>
  <c r="N5781" i="6"/>
  <c r="N5782" i="6"/>
  <c r="N5783" i="6"/>
  <c r="N5784" i="6"/>
  <c r="N5785" i="6"/>
  <c r="N5786" i="6"/>
  <c r="N5787" i="6"/>
  <c r="N5788" i="6"/>
  <c r="N5789" i="6"/>
  <c r="N5790" i="6"/>
  <c r="N5791" i="6"/>
  <c r="N5792" i="6"/>
  <c r="N5793" i="6"/>
  <c r="N5794" i="6"/>
  <c r="N5795" i="6"/>
  <c r="N5796" i="6"/>
  <c r="N5797" i="6"/>
  <c r="N5798" i="6"/>
  <c r="N5799" i="6"/>
  <c r="N5800" i="6"/>
  <c r="N5801" i="6"/>
  <c r="N5802" i="6"/>
  <c r="N5803" i="6"/>
  <c r="N5804" i="6"/>
  <c r="N5805" i="6"/>
  <c r="N5806" i="6"/>
  <c r="N5807" i="6"/>
  <c r="N5808" i="6"/>
  <c r="N5809" i="6"/>
  <c r="N5810" i="6"/>
  <c r="N5811" i="6"/>
  <c r="N5812" i="6"/>
  <c r="N5813" i="6"/>
  <c r="N5814" i="6"/>
  <c r="N5815" i="6"/>
  <c r="N5816" i="6"/>
  <c r="N5817" i="6"/>
  <c r="N5818" i="6"/>
  <c r="N5819" i="6"/>
  <c r="N5820" i="6"/>
  <c r="N5821" i="6"/>
  <c r="N5822" i="6"/>
  <c r="N5823" i="6"/>
  <c r="N5824" i="6"/>
  <c r="N5825" i="6"/>
  <c r="N5826" i="6"/>
  <c r="N5827" i="6"/>
  <c r="N5828" i="6"/>
  <c r="N5829" i="6"/>
  <c r="N5667" i="6"/>
  <c r="N5668" i="6"/>
  <c r="N5669" i="6"/>
  <c r="N5670" i="6"/>
  <c r="N5671" i="6"/>
  <c r="N5672" i="6"/>
  <c r="N5673" i="6"/>
  <c r="N5674" i="6"/>
  <c r="N5675" i="6"/>
  <c r="N5676" i="6"/>
  <c r="N5677" i="6"/>
  <c r="N5678" i="6"/>
  <c r="N5679" i="6"/>
  <c r="N5666" i="6"/>
  <c r="N5665" i="6"/>
  <c r="W1382" i="1"/>
  <c r="V1382" i="1"/>
  <c r="U1382" i="1"/>
  <c r="X1382" i="1" s="1"/>
  <c r="Q1429" i="1"/>
  <c r="U1429" i="1"/>
  <c r="H1429" i="1"/>
  <c r="R1429" i="1" s="1"/>
  <c r="Q1428" i="1"/>
  <c r="U1428" i="1"/>
  <c r="H1428" i="1"/>
  <c r="R1428" i="1" s="1"/>
  <c r="Q1427" i="1"/>
  <c r="U1427" i="1"/>
  <c r="H1427" i="1"/>
  <c r="R1427" i="1" s="1"/>
  <c r="Q1426" i="1"/>
  <c r="U1426" i="1"/>
  <c r="H1426" i="1"/>
  <c r="R1426" i="1" s="1"/>
  <c r="Q1425" i="1"/>
  <c r="U1425" i="1"/>
  <c r="H1425" i="1"/>
  <c r="R1425" i="1" s="1"/>
  <c r="Q1424" i="1"/>
  <c r="U1424" i="1"/>
  <c r="H1424" i="1"/>
  <c r="R1424" i="1" s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Q1423" i="1"/>
  <c r="H1423" i="1"/>
  <c r="R1423" i="1" s="1"/>
  <c r="Q1422" i="1"/>
  <c r="H1422" i="1"/>
  <c r="R1422" i="1" s="1"/>
  <c r="Q1421" i="1"/>
  <c r="H1421" i="1"/>
  <c r="R1421" i="1" s="1"/>
  <c r="Q1420" i="1"/>
  <c r="H1420" i="1"/>
  <c r="R1420" i="1" s="1"/>
  <c r="Q1419" i="1"/>
  <c r="H1419" i="1"/>
  <c r="Q1418" i="1"/>
  <c r="H1418" i="1"/>
  <c r="Q1417" i="1"/>
  <c r="H1417" i="1"/>
  <c r="R1540" i="1" l="1"/>
  <c r="S1540" i="1"/>
  <c r="T1540" i="1" s="1"/>
  <c r="S1539" i="1"/>
  <c r="T1539" i="1" s="1"/>
  <c r="R1539" i="1"/>
  <c r="S1538" i="1"/>
  <c r="T1538" i="1" s="1"/>
  <c r="R1538" i="1"/>
  <c r="S1537" i="1"/>
  <c r="T1537" i="1" s="1"/>
  <c r="R1537" i="1"/>
  <c r="R1536" i="1"/>
  <c r="S1536" i="1"/>
  <c r="T1536" i="1" s="1"/>
  <c r="S1535" i="1"/>
  <c r="T1535" i="1" s="1"/>
  <c r="R1535" i="1"/>
  <c r="S1534" i="1"/>
  <c r="T1534" i="1" s="1"/>
  <c r="R1534" i="1"/>
  <c r="R1533" i="1"/>
  <c r="S1533" i="1"/>
  <c r="T1533" i="1" s="1"/>
  <c r="R1532" i="1"/>
  <c r="S1532" i="1"/>
  <c r="T1532" i="1" s="1"/>
  <c r="S1531" i="1"/>
  <c r="T1531" i="1" s="1"/>
  <c r="R1531" i="1"/>
  <c r="R1530" i="1"/>
  <c r="S1530" i="1"/>
  <c r="T1530" i="1" s="1"/>
  <c r="R1529" i="1"/>
  <c r="S1529" i="1"/>
  <c r="T1529" i="1" s="1"/>
  <c r="S1528" i="1"/>
  <c r="T1528" i="1" s="1"/>
  <c r="R1528" i="1"/>
  <c r="R1527" i="1"/>
  <c r="S1527" i="1"/>
  <c r="T1527" i="1" s="1"/>
  <c r="S1526" i="1"/>
  <c r="T1526" i="1" s="1"/>
  <c r="R1526" i="1"/>
  <c r="S1525" i="1"/>
  <c r="T1525" i="1" s="1"/>
  <c r="R1525" i="1"/>
  <c r="R1524" i="1"/>
  <c r="R1523" i="1"/>
  <c r="R1522" i="1"/>
  <c r="S1521" i="1"/>
  <c r="T1521" i="1" s="1"/>
  <c r="R1520" i="1"/>
  <c r="S1520" i="1"/>
  <c r="T1520" i="1" s="1"/>
  <c r="R1519" i="1"/>
  <c r="S1519" i="1"/>
  <c r="T1519" i="1" s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S1496" i="1"/>
  <c r="T1496" i="1" s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0" i="1"/>
  <c r="R1482" i="1"/>
  <c r="R1481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Y1382" i="1"/>
  <c r="S1420" i="1"/>
  <c r="T1420" i="1" s="1"/>
  <c r="S1429" i="1"/>
  <c r="T1429" i="1" s="1"/>
  <c r="S1428" i="1"/>
  <c r="T1428" i="1" s="1"/>
  <c r="S1427" i="1"/>
  <c r="T1427" i="1" s="1"/>
  <c r="S1426" i="1"/>
  <c r="T1426" i="1" s="1"/>
  <c r="S1425" i="1"/>
  <c r="T1425" i="1" s="1"/>
  <c r="S1424" i="1"/>
  <c r="T1424" i="1" s="1"/>
  <c r="S1423" i="1"/>
  <c r="T1423" i="1" s="1"/>
  <c r="S1422" i="1"/>
  <c r="T1422" i="1" s="1"/>
  <c r="S1421" i="1"/>
  <c r="T1421" i="1" s="1"/>
  <c r="S1419" i="1"/>
  <c r="T1419" i="1" s="1"/>
  <c r="R1419" i="1"/>
  <c r="S1418" i="1"/>
  <c r="T1418" i="1" s="1"/>
  <c r="R1418" i="1"/>
  <c r="S1417" i="1"/>
  <c r="T1417" i="1" s="1"/>
  <c r="R1417" i="1"/>
  <c r="Q1416" i="1" l="1"/>
  <c r="H1416" i="1"/>
  <c r="Q1415" i="1"/>
  <c r="H1415" i="1"/>
  <c r="Q1414" i="1"/>
  <c r="H1414" i="1"/>
  <c r="Q1413" i="1"/>
  <c r="H1413" i="1"/>
  <c r="Q1412" i="1"/>
  <c r="H1412" i="1"/>
  <c r="Q1411" i="1"/>
  <c r="H1411" i="1"/>
  <c r="Q1410" i="1"/>
  <c r="H1410" i="1"/>
  <c r="Q1409" i="1"/>
  <c r="H1409" i="1"/>
  <c r="Q1408" i="1"/>
  <c r="H1408" i="1"/>
  <c r="Q1407" i="1"/>
  <c r="H1407" i="1"/>
  <c r="Q1406" i="1"/>
  <c r="H1406" i="1"/>
  <c r="Q1405" i="1"/>
  <c r="H1405" i="1"/>
  <c r="Q1404" i="1"/>
  <c r="H1404" i="1"/>
  <c r="S1404" i="1" s="1"/>
  <c r="T1404" i="1" s="1"/>
  <c r="Q1403" i="1"/>
  <c r="H1403" i="1"/>
  <c r="Q1402" i="1"/>
  <c r="H1402" i="1"/>
  <c r="S1402" i="1" s="1"/>
  <c r="T1402" i="1" s="1"/>
  <c r="Q1401" i="1"/>
  <c r="H1401" i="1"/>
  <c r="Q1400" i="1"/>
  <c r="H1400" i="1"/>
  <c r="S1400" i="1" s="1"/>
  <c r="T1400" i="1" s="1"/>
  <c r="Q1399" i="1"/>
  <c r="H1399" i="1"/>
  <c r="Q1398" i="1"/>
  <c r="H1398" i="1"/>
  <c r="S1398" i="1" s="1"/>
  <c r="T1398" i="1" s="1"/>
  <c r="Q1397" i="1"/>
  <c r="H1397" i="1"/>
  <c r="Q1396" i="1"/>
  <c r="H1396" i="1"/>
  <c r="S1396" i="1" s="1"/>
  <c r="T1396" i="1" s="1"/>
  <c r="Q1395" i="1"/>
  <c r="H1395" i="1"/>
  <c r="Q1394" i="1"/>
  <c r="H1394" i="1"/>
  <c r="S1394" i="1" s="1"/>
  <c r="T1394" i="1" s="1"/>
  <c r="Q1393" i="1"/>
  <c r="H1393" i="1"/>
  <c r="Q1392" i="1"/>
  <c r="H1392" i="1"/>
  <c r="S1392" i="1" s="1"/>
  <c r="T1392" i="1" s="1"/>
  <c r="Q1391" i="1"/>
  <c r="H1391" i="1"/>
  <c r="S1391" i="1" s="1"/>
  <c r="T1391" i="1" s="1"/>
  <c r="Q1390" i="1"/>
  <c r="H1390" i="1"/>
  <c r="S1390" i="1" s="1"/>
  <c r="T1390" i="1" s="1"/>
  <c r="Q1389" i="1"/>
  <c r="H1389" i="1"/>
  <c r="Q1388" i="1"/>
  <c r="H1388" i="1"/>
  <c r="S1388" i="1" s="1"/>
  <c r="T1388" i="1" s="1"/>
  <c r="Q1387" i="1"/>
  <c r="H1387" i="1"/>
  <c r="R1387" i="1" s="1"/>
  <c r="Q1386" i="1"/>
  <c r="H1386" i="1"/>
  <c r="S1386" i="1" s="1"/>
  <c r="T1386" i="1" s="1"/>
  <c r="Q1385" i="1"/>
  <c r="H1385" i="1"/>
  <c r="R1385" i="1" s="1"/>
  <c r="Q1384" i="1"/>
  <c r="H1384" i="1"/>
  <c r="Q1383" i="1"/>
  <c r="H1383" i="1"/>
  <c r="S1383" i="1" s="1"/>
  <c r="T1383" i="1" s="1"/>
  <c r="H2" i="1"/>
  <c r="R2" i="1" s="1"/>
  <c r="Q2" i="1"/>
  <c r="U2" i="1"/>
  <c r="V2" i="1"/>
  <c r="W2" i="1"/>
  <c r="H3" i="1"/>
  <c r="Q3" i="1"/>
  <c r="U3" i="1"/>
  <c r="V3" i="1"/>
  <c r="W3" i="1"/>
  <c r="H4" i="1"/>
  <c r="R4" i="1" s="1"/>
  <c r="Q4" i="1"/>
  <c r="U4" i="1"/>
  <c r="V4" i="1"/>
  <c r="W4" i="1"/>
  <c r="H5" i="1"/>
  <c r="Q5" i="1"/>
  <c r="U5" i="1"/>
  <c r="V5" i="1"/>
  <c r="W5" i="1"/>
  <c r="H6" i="1"/>
  <c r="Q6" i="1"/>
  <c r="U6" i="1"/>
  <c r="V6" i="1"/>
  <c r="W6" i="1"/>
  <c r="H7" i="1"/>
  <c r="R7" i="1" s="1"/>
  <c r="Q7" i="1"/>
  <c r="U7" i="1"/>
  <c r="V7" i="1"/>
  <c r="W7" i="1"/>
  <c r="H8" i="1"/>
  <c r="R8" i="1" s="1"/>
  <c r="Q8" i="1"/>
  <c r="U8" i="1"/>
  <c r="V8" i="1"/>
  <c r="W8" i="1"/>
  <c r="H9" i="1"/>
  <c r="S9" i="1" s="1"/>
  <c r="T9" i="1" s="1"/>
  <c r="Q9" i="1"/>
  <c r="U9" i="1"/>
  <c r="V9" i="1"/>
  <c r="W9" i="1"/>
  <c r="H10" i="1"/>
  <c r="R10" i="1" s="1"/>
  <c r="Q10" i="1"/>
  <c r="U10" i="1"/>
  <c r="V10" i="1"/>
  <c r="W10" i="1"/>
  <c r="H11" i="1"/>
  <c r="R11" i="1" s="1"/>
  <c r="Q11" i="1"/>
  <c r="U11" i="1"/>
  <c r="V11" i="1"/>
  <c r="W11" i="1"/>
  <c r="H12" i="1"/>
  <c r="R12" i="1" s="1"/>
  <c r="Q12" i="1"/>
  <c r="U12" i="1"/>
  <c r="V12" i="1"/>
  <c r="W12" i="1"/>
  <c r="H13" i="1"/>
  <c r="R13" i="1" s="1"/>
  <c r="Q13" i="1"/>
  <c r="U13" i="1"/>
  <c r="V13" i="1"/>
  <c r="W13" i="1"/>
  <c r="H14" i="1"/>
  <c r="Q14" i="1"/>
  <c r="U14" i="1"/>
  <c r="V14" i="1"/>
  <c r="W14" i="1"/>
  <c r="H15" i="1"/>
  <c r="R15" i="1" s="1"/>
  <c r="Q15" i="1"/>
  <c r="U15" i="1"/>
  <c r="V15" i="1"/>
  <c r="W15" i="1"/>
  <c r="H16" i="1"/>
  <c r="R16" i="1" s="1"/>
  <c r="Q16" i="1"/>
  <c r="U16" i="1"/>
  <c r="V16" i="1"/>
  <c r="W16" i="1"/>
  <c r="AI16" i="1"/>
  <c r="H17" i="1"/>
  <c r="S17" i="1" s="1"/>
  <c r="T17" i="1" s="1"/>
  <c r="Q17" i="1"/>
  <c r="U17" i="1"/>
  <c r="V17" i="1"/>
  <c r="W17" i="1"/>
  <c r="AI17" i="1"/>
  <c r="H18" i="1"/>
  <c r="S18" i="1" s="1"/>
  <c r="T18" i="1" s="1"/>
  <c r="Q18" i="1"/>
  <c r="U18" i="1"/>
  <c r="V18" i="1"/>
  <c r="W18" i="1"/>
  <c r="H19" i="1"/>
  <c r="S19" i="1" s="1"/>
  <c r="T19" i="1" s="1"/>
  <c r="Q19" i="1"/>
  <c r="U19" i="1"/>
  <c r="V19" i="1"/>
  <c r="W19" i="1"/>
  <c r="H20" i="1"/>
  <c r="Q20" i="1"/>
  <c r="U20" i="1"/>
  <c r="V20" i="1"/>
  <c r="W20" i="1"/>
  <c r="H21" i="1"/>
  <c r="R21" i="1" s="1"/>
  <c r="Q21" i="1"/>
  <c r="U21" i="1"/>
  <c r="V21" i="1"/>
  <c r="W21" i="1"/>
  <c r="H22" i="1"/>
  <c r="S22" i="1" s="1"/>
  <c r="T22" i="1" s="1"/>
  <c r="Q22" i="1"/>
  <c r="U22" i="1"/>
  <c r="V22" i="1"/>
  <c r="W22" i="1"/>
  <c r="H23" i="1"/>
  <c r="Q23" i="1"/>
  <c r="U23" i="1"/>
  <c r="V23" i="1"/>
  <c r="W23" i="1"/>
  <c r="H24" i="1"/>
  <c r="S24" i="1" s="1"/>
  <c r="T24" i="1" s="1"/>
  <c r="Q24" i="1"/>
  <c r="U24" i="1"/>
  <c r="V24" i="1"/>
  <c r="W24" i="1"/>
  <c r="H25" i="1"/>
  <c r="R25" i="1" s="1"/>
  <c r="Q25" i="1"/>
  <c r="U25" i="1"/>
  <c r="V25" i="1"/>
  <c r="W25" i="1"/>
  <c r="H26" i="1"/>
  <c r="R26" i="1" s="1"/>
  <c r="Q26" i="1"/>
  <c r="U26" i="1"/>
  <c r="V26" i="1"/>
  <c r="W26" i="1"/>
  <c r="H27" i="1"/>
  <c r="S27" i="1" s="1"/>
  <c r="T27" i="1" s="1"/>
  <c r="Q27" i="1"/>
  <c r="U27" i="1"/>
  <c r="V27" i="1"/>
  <c r="W27" i="1"/>
  <c r="AI27" i="1"/>
  <c r="H28" i="1"/>
  <c r="R28" i="1" s="1"/>
  <c r="Q28" i="1"/>
  <c r="U28" i="1"/>
  <c r="V28" i="1"/>
  <c r="W28" i="1"/>
  <c r="H29" i="1"/>
  <c r="S29" i="1" s="1"/>
  <c r="T29" i="1" s="1"/>
  <c r="Q29" i="1"/>
  <c r="W29" i="1"/>
  <c r="X29" i="1"/>
  <c r="Y29" i="1"/>
  <c r="H30" i="1"/>
  <c r="S30" i="1" s="1"/>
  <c r="T30" i="1" s="1"/>
  <c r="Q30" i="1"/>
  <c r="U30" i="1"/>
  <c r="V30" i="1"/>
  <c r="W30" i="1"/>
  <c r="H31" i="1"/>
  <c r="R31" i="1" s="1"/>
  <c r="Q31" i="1"/>
  <c r="U31" i="1"/>
  <c r="V31" i="1"/>
  <c r="W31" i="1"/>
  <c r="H32" i="1"/>
  <c r="S32" i="1" s="1"/>
  <c r="T32" i="1" s="1"/>
  <c r="Q32" i="1"/>
  <c r="U32" i="1"/>
  <c r="V32" i="1"/>
  <c r="W32" i="1"/>
  <c r="H33" i="1"/>
  <c r="R33" i="1" s="1"/>
  <c r="Q33" i="1"/>
  <c r="U33" i="1"/>
  <c r="V33" i="1"/>
  <c r="W33" i="1"/>
  <c r="H34" i="1"/>
  <c r="R34" i="1" s="1"/>
  <c r="Q34" i="1"/>
  <c r="U34" i="1"/>
  <c r="V34" i="1"/>
  <c r="W34" i="1"/>
  <c r="H35" i="1"/>
  <c r="S35" i="1" s="1"/>
  <c r="T35" i="1" s="1"/>
  <c r="Q35" i="1"/>
  <c r="U35" i="1"/>
  <c r="V35" i="1"/>
  <c r="W35" i="1"/>
  <c r="H36" i="1"/>
  <c r="R36" i="1" s="1"/>
  <c r="Q36" i="1"/>
  <c r="X36" i="1"/>
  <c r="Y36" i="1"/>
  <c r="H37" i="1"/>
  <c r="R37" i="1" s="1"/>
  <c r="Q37" i="1"/>
  <c r="U37" i="1"/>
  <c r="V37" i="1"/>
  <c r="H38" i="1"/>
  <c r="R38" i="1" s="1"/>
  <c r="Q38" i="1"/>
  <c r="U38" i="1"/>
  <c r="V38" i="1"/>
  <c r="H39" i="1"/>
  <c r="R39" i="1" s="1"/>
  <c r="Q39" i="1"/>
  <c r="U39" i="1"/>
  <c r="V39" i="1"/>
  <c r="H40" i="1"/>
  <c r="S40" i="1" s="1"/>
  <c r="T40" i="1" s="1"/>
  <c r="Q40" i="1"/>
  <c r="U40" i="1"/>
  <c r="V40" i="1"/>
  <c r="H41" i="1"/>
  <c r="R41" i="1" s="1"/>
  <c r="Q41" i="1"/>
  <c r="U41" i="1"/>
  <c r="V41" i="1"/>
  <c r="H42" i="1"/>
  <c r="Q42" i="1"/>
  <c r="U42" i="1"/>
  <c r="V42" i="1"/>
  <c r="H43" i="1"/>
  <c r="S43" i="1" s="1"/>
  <c r="T43" i="1" s="1"/>
  <c r="Q43" i="1"/>
  <c r="U43" i="1"/>
  <c r="V43" i="1"/>
  <c r="H44" i="1"/>
  <c r="R44" i="1" s="1"/>
  <c r="Q44" i="1"/>
  <c r="U44" i="1"/>
  <c r="V44" i="1"/>
  <c r="H45" i="1"/>
  <c r="S45" i="1" s="1"/>
  <c r="T45" i="1" s="1"/>
  <c r="Q45" i="1"/>
  <c r="U45" i="1"/>
  <c r="V45" i="1"/>
  <c r="H46" i="1"/>
  <c r="R46" i="1" s="1"/>
  <c r="Q46" i="1"/>
  <c r="U46" i="1"/>
  <c r="V46" i="1"/>
  <c r="H47" i="1"/>
  <c r="R47" i="1" s="1"/>
  <c r="Q47" i="1"/>
  <c r="U47" i="1"/>
  <c r="V47" i="1"/>
  <c r="H48" i="1"/>
  <c r="S48" i="1" s="1"/>
  <c r="T48" i="1" s="1"/>
  <c r="Q48" i="1"/>
  <c r="U48" i="1"/>
  <c r="V48" i="1"/>
  <c r="H49" i="1"/>
  <c r="R49" i="1" s="1"/>
  <c r="Q49" i="1"/>
  <c r="U49" i="1"/>
  <c r="V49" i="1"/>
  <c r="H50" i="1"/>
  <c r="R50" i="1" s="1"/>
  <c r="Q50" i="1"/>
  <c r="U50" i="1"/>
  <c r="V50" i="1"/>
  <c r="H51" i="1"/>
  <c r="R51" i="1" s="1"/>
  <c r="Q51" i="1"/>
  <c r="U51" i="1"/>
  <c r="V51" i="1"/>
  <c r="H52" i="1"/>
  <c r="S52" i="1" s="1"/>
  <c r="T52" i="1" s="1"/>
  <c r="Q52" i="1"/>
  <c r="U52" i="1"/>
  <c r="V52" i="1"/>
  <c r="H53" i="1"/>
  <c r="R53" i="1" s="1"/>
  <c r="Q53" i="1"/>
  <c r="U53" i="1"/>
  <c r="V53" i="1"/>
  <c r="H54" i="1"/>
  <c r="R54" i="1" s="1"/>
  <c r="Q54" i="1"/>
  <c r="U54" i="1"/>
  <c r="V54" i="1"/>
  <c r="H55" i="1"/>
  <c r="R55" i="1" s="1"/>
  <c r="Q55" i="1"/>
  <c r="U55" i="1"/>
  <c r="V55" i="1"/>
  <c r="H56" i="1"/>
  <c r="R56" i="1" s="1"/>
  <c r="Q56" i="1"/>
  <c r="U56" i="1"/>
  <c r="V56" i="1"/>
  <c r="H57" i="1"/>
  <c r="R57" i="1" s="1"/>
  <c r="Q57" i="1"/>
  <c r="U57" i="1"/>
  <c r="V57" i="1"/>
  <c r="H58" i="1"/>
  <c r="Q58" i="1"/>
  <c r="U58" i="1"/>
  <c r="V58" i="1"/>
  <c r="H59" i="1"/>
  <c r="S59" i="1" s="1"/>
  <c r="T59" i="1" s="1"/>
  <c r="Q59" i="1"/>
  <c r="U59" i="1"/>
  <c r="V59" i="1"/>
  <c r="H60" i="1"/>
  <c r="S60" i="1" s="1"/>
  <c r="T60" i="1" s="1"/>
  <c r="Q60" i="1"/>
  <c r="U60" i="1"/>
  <c r="V60" i="1"/>
  <c r="H61" i="1"/>
  <c r="R61" i="1" s="1"/>
  <c r="Q61" i="1"/>
  <c r="U61" i="1"/>
  <c r="V61" i="1"/>
  <c r="H62" i="1"/>
  <c r="R62" i="1" s="1"/>
  <c r="Q62" i="1"/>
  <c r="U62" i="1"/>
  <c r="V62" i="1"/>
  <c r="H63" i="1"/>
  <c r="S63" i="1" s="1"/>
  <c r="T63" i="1" s="1"/>
  <c r="Q63" i="1"/>
  <c r="U63" i="1"/>
  <c r="V63" i="1"/>
  <c r="H64" i="1"/>
  <c r="R64" i="1" s="1"/>
  <c r="Q64" i="1"/>
  <c r="U64" i="1"/>
  <c r="V64" i="1"/>
  <c r="H65" i="1"/>
  <c r="Q65" i="1"/>
  <c r="U65" i="1"/>
  <c r="V65" i="1"/>
  <c r="H66" i="1"/>
  <c r="R66" i="1" s="1"/>
  <c r="Q66" i="1"/>
  <c r="U66" i="1"/>
  <c r="V66" i="1"/>
  <c r="H67" i="1"/>
  <c r="Q67" i="1"/>
  <c r="U67" i="1"/>
  <c r="V67" i="1"/>
  <c r="AI67" i="1"/>
  <c r="H68" i="1"/>
  <c r="R68" i="1" s="1"/>
  <c r="Q68" i="1"/>
  <c r="U68" i="1"/>
  <c r="V68" i="1"/>
  <c r="H69" i="1"/>
  <c r="S69" i="1" s="1"/>
  <c r="T69" i="1" s="1"/>
  <c r="Q69" i="1"/>
  <c r="U69" i="1"/>
  <c r="V69" i="1"/>
  <c r="H70" i="1"/>
  <c r="R70" i="1" s="1"/>
  <c r="Q70" i="1"/>
  <c r="U70" i="1"/>
  <c r="V70" i="1"/>
  <c r="H71" i="1"/>
  <c r="R71" i="1" s="1"/>
  <c r="Q71" i="1"/>
  <c r="U71" i="1"/>
  <c r="V71" i="1"/>
  <c r="H72" i="1"/>
  <c r="R72" i="1" s="1"/>
  <c r="Q72" i="1"/>
  <c r="U72" i="1"/>
  <c r="V72" i="1"/>
  <c r="H73" i="1"/>
  <c r="Q73" i="1"/>
  <c r="U73" i="1"/>
  <c r="V73" i="1"/>
  <c r="H74" i="1"/>
  <c r="S74" i="1" s="1"/>
  <c r="T74" i="1" s="1"/>
  <c r="Q74" i="1"/>
  <c r="U74" i="1"/>
  <c r="V74" i="1"/>
  <c r="H75" i="1"/>
  <c r="R75" i="1" s="1"/>
  <c r="Q75" i="1"/>
  <c r="U75" i="1"/>
  <c r="V75" i="1"/>
  <c r="H76" i="1"/>
  <c r="Q76" i="1"/>
  <c r="U76" i="1"/>
  <c r="V76" i="1"/>
  <c r="H77" i="1"/>
  <c r="S77" i="1" s="1"/>
  <c r="T77" i="1" s="1"/>
  <c r="Q77" i="1"/>
  <c r="U77" i="1"/>
  <c r="V77" i="1"/>
  <c r="H78" i="1"/>
  <c r="R78" i="1" s="1"/>
  <c r="Q78" i="1"/>
  <c r="U78" i="1"/>
  <c r="V78" i="1"/>
  <c r="H79" i="1"/>
  <c r="Q79" i="1"/>
  <c r="U79" i="1"/>
  <c r="V79" i="1"/>
  <c r="H80" i="1"/>
  <c r="R80" i="1" s="1"/>
  <c r="Q80" i="1"/>
  <c r="U80" i="1"/>
  <c r="V80" i="1"/>
  <c r="H81" i="1"/>
  <c r="S81" i="1" s="1"/>
  <c r="T81" i="1" s="1"/>
  <c r="Q81" i="1"/>
  <c r="U81" i="1"/>
  <c r="V81" i="1"/>
  <c r="H82" i="1"/>
  <c r="Q82" i="1"/>
  <c r="U82" i="1"/>
  <c r="V82" i="1"/>
  <c r="H83" i="1"/>
  <c r="S83" i="1" s="1"/>
  <c r="T83" i="1" s="1"/>
  <c r="Q83" i="1"/>
  <c r="U83" i="1"/>
  <c r="V83" i="1"/>
  <c r="H84" i="1"/>
  <c r="Q84" i="1"/>
  <c r="U84" i="1"/>
  <c r="V84" i="1"/>
  <c r="H85" i="1"/>
  <c r="S85" i="1" s="1"/>
  <c r="T85" i="1" s="1"/>
  <c r="Q85" i="1"/>
  <c r="U85" i="1"/>
  <c r="V85" i="1"/>
  <c r="H86" i="1"/>
  <c r="S86" i="1" s="1"/>
  <c r="T86" i="1" s="1"/>
  <c r="Q86" i="1"/>
  <c r="U86" i="1"/>
  <c r="V86" i="1"/>
  <c r="H87" i="1"/>
  <c r="Q87" i="1"/>
  <c r="U87" i="1"/>
  <c r="V87" i="1"/>
  <c r="H88" i="1"/>
  <c r="R88" i="1" s="1"/>
  <c r="Q88" i="1"/>
  <c r="U88" i="1"/>
  <c r="V88" i="1"/>
  <c r="H89" i="1"/>
  <c r="S89" i="1" s="1"/>
  <c r="T89" i="1" s="1"/>
  <c r="Q89" i="1"/>
  <c r="U89" i="1"/>
  <c r="V89" i="1"/>
  <c r="H90" i="1"/>
  <c r="Q90" i="1"/>
  <c r="U90" i="1"/>
  <c r="V90" i="1"/>
  <c r="H91" i="1"/>
  <c r="S91" i="1" s="1"/>
  <c r="T91" i="1" s="1"/>
  <c r="Q91" i="1"/>
  <c r="U91" i="1"/>
  <c r="V91" i="1"/>
  <c r="H92" i="1"/>
  <c r="Q92" i="1"/>
  <c r="U92" i="1"/>
  <c r="V92" i="1"/>
  <c r="H93" i="1"/>
  <c r="Q93" i="1"/>
  <c r="U93" i="1"/>
  <c r="V93" i="1"/>
  <c r="H94" i="1"/>
  <c r="R94" i="1" s="1"/>
  <c r="Q94" i="1"/>
  <c r="U94" i="1"/>
  <c r="V94" i="1"/>
  <c r="H95" i="1"/>
  <c r="R95" i="1" s="1"/>
  <c r="Q95" i="1"/>
  <c r="U95" i="1"/>
  <c r="V95" i="1"/>
  <c r="H96" i="1"/>
  <c r="Q96" i="1"/>
  <c r="U96" i="1"/>
  <c r="V96" i="1"/>
  <c r="H97" i="1"/>
  <c r="S97" i="1" s="1"/>
  <c r="T97" i="1" s="1"/>
  <c r="Q97" i="1"/>
  <c r="U97" i="1"/>
  <c r="V97" i="1"/>
  <c r="H98" i="1"/>
  <c r="R98" i="1" s="1"/>
  <c r="Q98" i="1"/>
  <c r="U98" i="1"/>
  <c r="V98" i="1"/>
  <c r="H99" i="1"/>
  <c r="Q99" i="1"/>
  <c r="U99" i="1"/>
  <c r="V99" i="1"/>
  <c r="H100" i="1"/>
  <c r="Q100" i="1"/>
  <c r="U100" i="1"/>
  <c r="V100" i="1"/>
  <c r="H101" i="1"/>
  <c r="Q101" i="1"/>
  <c r="U101" i="1"/>
  <c r="V101" i="1"/>
  <c r="H102" i="1"/>
  <c r="S102" i="1" s="1"/>
  <c r="T102" i="1" s="1"/>
  <c r="Q102" i="1"/>
  <c r="U102" i="1"/>
  <c r="V102" i="1"/>
  <c r="H103" i="1"/>
  <c r="R103" i="1" s="1"/>
  <c r="Q103" i="1"/>
  <c r="U103" i="1"/>
  <c r="V103" i="1"/>
  <c r="H104" i="1"/>
  <c r="R104" i="1" s="1"/>
  <c r="Q104" i="1"/>
  <c r="U104" i="1"/>
  <c r="V104" i="1"/>
  <c r="H105" i="1"/>
  <c r="S105" i="1" s="1"/>
  <c r="T105" i="1" s="1"/>
  <c r="Q105" i="1"/>
  <c r="R105" i="1"/>
  <c r="U105" i="1"/>
  <c r="V105" i="1"/>
  <c r="H106" i="1"/>
  <c r="R106" i="1" s="1"/>
  <c r="Q106" i="1"/>
  <c r="U106" i="1"/>
  <c r="V106" i="1"/>
  <c r="H107" i="1"/>
  <c r="R107" i="1" s="1"/>
  <c r="Q107" i="1"/>
  <c r="U107" i="1"/>
  <c r="V107" i="1"/>
  <c r="H108" i="1"/>
  <c r="R108" i="1" s="1"/>
  <c r="Q108" i="1"/>
  <c r="U108" i="1"/>
  <c r="V108" i="1"/>
  <c r="H109" i="1"/>
  <c r="S109" i="1" s="1"/>
  <c r="T109" i="1" s="1"/>
  <c r="Q109" i="1"/>
  <c r="U109" i="1"/>
  <c r="V109" i="1"/>
  <c r="H110" i="1"/>
  <c r="R110" i="1" s="1"/>
  <c r="Q110" i="1"/>
  <c r="U110" i="1"/>
  <c r="V110" i="1"/>
  <c r="H111" i="1"/>
  <c r="Q111" i="1"/>
  <c r="U111" i="1"/>
  <c r="V111" i="1"/>
  <c r="H112" i="1"/>
  <c r="S112" i="1" s="1"/>
  <c r="T112" i="1" s="1"/>
  <c r="Q112" i="1"/>
  <c r="U112" i="1"/>
  <c r="V112" i="1"/>
  <c r="H113" i="1"/>
  <c r="Q113" i="1"/>
  <c r="U113" i="1"/>
  <c r="V113" i="1"/>
  <c r="H114" i="1"/>
  <c r="S114" i="1" s="1"/>
  <c r="T114" i="1" s="1"/>
  <c r="Q114" i="1"/>
  <c r="U114" i="1"/>
  <c r="V114" i="1"/>
  <c r="H115" i="1"/>
  <c r="R115" i="1" s="1"/>
  <c r="Q115" i="1"/>
  <c r="U115" i="1"/>
  <c r="V115" i="1"/>
  <c r="H116" i="1"/>
  <c r="Q116" i="1"/>
  <c r="U116" i="1"/>
  <c r="Y116" i="1" s="1"/>
  <c r="V116" i="1"/>
  <c r="H117" i="1"/>
  <c r="Q117" i="1"/>
  <c r="U117" i="1"/>
  <c r="V117" i="1"/>
  <c r="H118" i="1"/>
  <c r="R118" i="1" s="1"/>
  <c r="Q118" i="1"/>
  <c r="U118" i="1"/>
  <c r="V118" i="1"/>
  <c r="H119" i="1"/>
  <c r="Q119" i="1"/>
  <c r="U119" i="1"/>
  <c r="X119" i="1" s="1"/>
  <c r="V119" i="1"/>
  <c r="H120" i="1"/>
  <c r="Q120" i="1"/>
  <c r="U120" i="1"/>
  <c r="X120" i="1" s="1"/>
  <c r="V120" i="1"/>
  <c r="H121" i="1"/>
  <c r="S121" i="1" s="1"/>
  <c r="T121" i="1" s="1"/>
  <c r="Q121" i="1"/>
  <c r="U121" i="1"/>
  <c r="X121" i="1" s="1"/>
  <c r="V121" i="1"/>
  <c r="H122" i="1"/>
  <c r="R122" i="1" s="1"/>
  <c r="Q122" i="1"/>
  <c r="U122" i="1"/>
  <c r="V122" i="1"/>
  <c r="H123" i="1"/>
  <c r="Q123" i="1"/>
  <c r="U123" i="1"/>
  <c r="X123" i="1" s="1"/>
  <c r="V123" i="1"/>
  <c r="H124" i="1"/>
  <c r="Q124" i="1"/>
  <c r="U124" i="1"/>
  <c r="V124" i="1"/>
  <c r="H125" i="1"/>
  <c r="S125" i="1" s="1"/>
  <c r="T125" i="1" s="1"/>
  <c r="Q125" i="1"/>
  <c r="U125" i="1"/>
  <c r="V125" i="1"/>
  <c r="H126" i="1"/>
  <c r="R126" i="1" s="1"/>
  <c r="Q126" i="1"/>
  <c r="U126" i="1"/>
  <c r="Y126" i="1" s="1"/>
  <c r="V126" i="1"/>
  <c r="H127" i="1"/>
  <c r="R127" i="1" s="1"/>
  <c r="Q127" i="1"/>
  <c r="U127" i="1"/>
  <c r="X127" i="1" s="1"/>
  <c r="V127" i="1"/>
  <c r="H128" i="1"/>
  <c r="R128" i="1" s="1"/>
  <c r="Q128" i="1"/>
  <c r="U128" i="1"/>
  <c r="X128" i="1" s="1"/>
  <c r="V128" i="1"/>
  <c r="Q129" i="1"/>
  <c r="R129" i="1"/>
  <c r="S129" i="1"/>
  <c r="T129" i="1" s="1"/>
  <c r="U129" i="1"/>
  <c r="Y129" i="1" s="1"/>
  <c r="V129" i="1"/>
  <c r="H130" i="1"/>
  <c r="Q130" i="1"/>
  <c r="U130" i="1"/>
  <c r="X130" i="1" s="1"/>
  <c r="V130" i="1"/>
  <c r="H131" i="1"/>
  <c r="Q131" i="1"/>
  <c r="U131" i="1"/>
  <c r="X131" i="1" s="1"/>
  <c r="V131" i="1"/>
  <c r="H132" i="1"/>
  <c r="Q132" i="1"/>
  <c r="U132" i="1"/>
  <c r="X132" i="1" s="1"/>
  <c r="H133" i="1"/>
  <c r="R133" i="1" s="1"/>
  <c r="Q133" i="1"/>
  <c r="U133" i="1"/>
  <c r="Y133" i="1" s="1"/>
  <c r="H134" i="1"/>
  <c r="R134" i="1" s="1"/>
  <c r="Q134" i="1"/>
  <c r="U134" i="1"/>
  <c r="V134" i="1"/>
  <c r="H135" i="1"/>
  <c r="R135" i="1" s="1"/>
  <c r="Q135" i="1"/>
  <c r="U135" i="1"/>
  <c r="V135" i="1"/>
  <c r="H136" i="1"/>
  <c r="S136" i="1" s="1"/>
  <c r="T136" i="1" s="1"/>
  <c r="Q136" i="1"/>
  <c r="U136" i="1"/>
  <c r="V136" i="1"/>
  <c r="AI136" i="1"/>
  <c r="H137" i="1"/>
  <c r="Q137" i="1"/>
  <c r="U137" i="1"/>
  <c r="X137" i="1" s="1"/>
  <c r="V137" i="1"/>
  <c r="H138" i="1"/>
  <c r="S138" i="1" s="1"/>
  <c r="T138" i="1" s="1"/>
  <c r="Q138" i="1"/>
  <c r="U138" i="1"/>
  <c r="V138" i="1"/>
  <c r="H139" i="1"/>
  <c r="S139" i="1" s="1"/>
  <c r="T139" i="1" s="1"/>
  <c r="Q139" i="1"/>
  <c r="U139" i="1"/>
  <c r="V139" i="1"/>
  <c r="H140" i="1"/>
  <c r="R140" i="1" s="1"/>
  <c r="Q140" i="1"/>
  <c r="U140" i="1"/>
  <c r="V140" i="1"/>
  <c r="H141" i="1"/>
  <c r="Q141" i="1"/>
  <c r="U141" i="1"/>
  <c r="V141" i="1"/>
  <c r="H142" i="1"/>
  <c r="Q142" i="1"/>
  <c r="U142" i="1"/>
  <c r="V142" i="1"/>
  <c r="H143" i="1"/>
  <c r="S143" i="1" s="1"/>
  <c r="T143" i="1" s="1"/>
  <c r="Q143" i="1"/>
  <c r="U143" i="1"/>
  <c r="V143" i="1"/>
  <c r="H144" i="1"/>
  <c r="R144" i="1" s="1"/>
  <c r="Q144" i="1"/>
  <c r="U144" i="1"/>
  <c r="V144" i="1"/>
  <c r="H145" i="1"/>
  <c r="R145" i="1" s="1"/>
  <c r="Q145" i="1"/>
  <c r="U145" i="1"/>
  <c r="V145" i="1"/>
  <c r="H146" i="1"/>
  <c r="R146" i="1" s="1"/>
  <c r="Q146" i="1"/>
  <c r="U146" i="1"/>
  <c r="V146" i="1"/>
  <c r="H147" i="1"/>
  <c r="S147" i="1" s="1"/>
  <c r="T147" i="1" s="1"/>
  <c r="Q147" i="1"/>
  <c r="U147" i="1"/>
  <c r="V147" i="1"/>
  <c r="H148" i="1"/>
  <c r="R148" i="1" s="1"/>
  <c r="Q148" i="1"/>
  <c r="U148" i="1"/>
  <c r="V148" i="1"/>
  <c r="H149" i="1"/>
  <c r="S149" i="1" s="1"/>
  <c r="T149" i="1" s="1"/>
  <c r="Q149" i="1"/>
  <c r="U149" i="1"/>
  <c r="V149" i="1"/>
  <c r="H150" i="1"/>
  <c r="S150" i="1" s="1"/>
  <c r="T150" i="1" s="1"/>
  <c r="Q150" i="1"/>
  <c r="U150" i="1"/>
  <c r="V150" i="1"/>
  <c r="H151" i="1"/>
  <c r="Q151" i="1"/>
  <c r="U151" i="1"/>
  <c r="V151" i="1"/>
  <c r="H152" i="1"/>
  <c r="S152" i="1" s="1"/>
  <c r="T152" i="1" s="1"/>
  <c r="Q152" i="1"/>
  <c r="U152" i="1"/>
  <c r="V152" i="1"/>
  <c r="H153" i="1"/>
  <c r="S153" i="1" s="1"/>
  <c r="T153" i="1" s="1"/>
  <c r="Q153" i="1"/>
  <c r="U153" i="1"/>
  <c r="V153" i="1"/>
  <c r="H154" i="1"/>
  <c r="Q154" i="1"/>
  <c r="V154" i="1"/>
  <c r="X154" i="1"/>
  <c r="Y154" i="1"/>
  <c r="H155" i="1"/>
  <c r="Q155" i="1"/>
  <c r="V155" i="1"/>
  <c r="X155" i="1"/>
  <c r="Y155" i="1"/>
  <c r="H156" i="1"/>
  <c r="R156" i="1" s="1"/>
  <c r="Q156" i="1"/>
  <c r="V156" i="1"/>
  <c r="X156" i="1"/>
  <c r="Y156" i="1"/>
  <c r="H157" i="1"/>
  <c r="Q157" i="1"/>
  <c r="V157" i="1"/>
  <c r="X157" i="1"/>
  <c r="Y157" i="1"/>
  <c r="H158" i="1"/>
  <c r="S158" i="1" s="1"/>
  <c r="T158" i="1" s="1"/>
  <c r="Q158" i="1"/>
  <c r="V158" i="1"/>
  <c r="X158" i="1"/>
  <c r="Y158" i="1"/>
  <c r="H159" i="1"/>
  <c r="Q159" i="1"/>
  <c r="V159" i="1"/>
  <c r="X159" i="1"/>
  <c r="Y159" i="1"/>
  <c r="H160" i="1"/>
  <c r="R160" i="1" s="1"/>
  <c r="Q160" i="1"/>
  <c r="V160" i="1"/>
  <c r="X160" i="1"/>
  <c r="Y160" i="1"/>
  <c r="H161" i="1"/>
  <c r="R161" i="1" s="1"/>
  <c r="Q161" i="1"/>
  <c r="V161" i="1"/>
  <c r="W161" i="1"/>
  <c r="X161" i="1"/>
  <c r="Y161" i="1"/>
  <c r="H162" i="1"/>
  <c r="R162" i="1" s="1"/>
  <c r="Q162" i="1"/>
  <c r="V162" i="1"/>
  <c r="W162" i="1"/>
  <c r="X162" i="1"/>
  <c r="Y162" i="1"/>
  <c r="H163" i="1"/>
  <c r="Q163" i="1"/>
  <c r="V163" i="1"/>
  <c r="X163" i="1"/>
  <c r="Y163" i="1"/>
  <c r="H164" i="1"/>
  <c r="R164" i="1" s="1"/>
  <c r="Q164" i="1"/>
  <c r="V164" i="1"/>
  <c r="X164" i="1"/>
  <c r="Y164" i="1"/>
  <c r="H165" i="1"/>
  <c r="Q165" i="1"/>
  <c r="V165" i="1"/>
  <c r="X165" i="1"/>
  <c r="Y165" i="1"/>
  <c r="H166" i="1"/>
  <c r="Q166" i="1"/>
  <c r="V166" i="1"/>
  <c r="W166" i="1"/>
  <c r="X166" i="1"/>
  <c r="Y166" i="1"/>
  <c r="H167" i="1"/>
  <c r="Q167" i="1"/>
  <c r="V167" i="1"/>
  <c r="W167" i="1"/>
  <c r="X167" i="1"/>
  <c r="Y167" i="1"/>
  <c r="H168" i="1"/>
  <c r="Q168" i="1"/>
  <c r="V168" i="1"/>
  <c r="X168" i="1"/>
  <c r="Y168" i="1"/>
  <c r="H169" i="1"/>
  <c r="Q169" i="1"/>
  <c r="X169" i="1"/>
  <c r="Y169" i="1"/>
  <c r="H170" i="1"/>
  <c r="Q170" i="1"/>
  <c r="X170" i="1"/>
  <c r="Y170" i="1"/>
  <c r="H171" i="1"/>
  <c r="Q171" i="1"/>
  <c r="X171" i="1"/>
  <c r="Y171" i="1"/>
  <c r="H172" i="1"/>
  <c r="Q172" i="1"/>
  <c r="U172" i="1"/>
  <c r="V172" i="1"/>
  <c r="H173" i="1"/>
  <c r="Q173" i="1"/>
  <c r="U173" i="1"/>
  <c r="V173" i="1"/>
  <c r="H174" i="1"/>
  <c r="Q174" i="1"/>
  <c r="V174" i="1"/>
  <c r="X174" i="1"/>
  <c r="Y174" i="1"/>
  <c r="H175" i="1"/>
  <c r="Q175" i="1"/>
  <c r="V175" i="1"/>
  <c r="X175" i="1"/>
  <c r="Y175" i="1"/>
  <c r="H176" i="1"/>
  <c r="R176" i="1" s="1"/>
  <c r="Q176" i="1"/>
  <c r="V176" i="1"/>
  <c r="X176" i="1"/>
  <c r="Y176" i="1"/>
  <c r="H177" i="1"/>
  <c r="Q177" i="1"/>
  <c r="V177" i="1"/>
  <c r="X177" i="1"/>
  <c r="Y177" i="1"/>
  <c r="H178" i="1"/>
  <c r="Q178" i="1"/>
  <c r="W178" i="1"/>
  <c r="X178" i="1"/>
  <c r="Y178" i="1"/>
  <c r="H179" i="1"/>
  <c r="S179" i="1" s="1"/>
  <c r="T179" i="1" s="1"/>
  <c r="Q179" i="1"/>
  <c r="W179" i="1"/>
  <c r="X179" i="1"/>
  <c r="Y179" i="1"/>
  <c r="H180" i="1"/>
  <c r="Q180" i="1"/>
  <c r="W180" i="1"/>
  <c r="X180" i="1"/>
  <c r="Y180" i="1"/>
  <c r="H181" i="1"/>
  <c r="Q181" i="1"/>
  <c r="W181" i="1"/>
  <c r="X181" i="1"/>
  <c r="Y181" i="1"/>
  <c r="H182" i="1"/>
  <c r="Q182" i="1"/>
  <c r="W182" i="1"/>
  <c r="X182" i="1"/>
  <c r="Y182" i="1"/>
  <c r="H183" i="1"/>
  <c r="R183" i="1" s="1"/>
  <c r="Q183" i="1"/>
  <c r="W183" i="1"/>
  <c r="X183" i="1"/>
  <c r="Y183" i="1"/>
  <c r="H184" i="1"/>
  <c r="R184" i="1" s="1"/>
  <c r="Q184" i="1"/>
  <c r="V184" i="1"/>
  <c r="W184" i="1"/>
  <c r="X184" i="1"/>
  <c r="Y184" i="1"/>
  <c r="H185" i="1"/>
  <c r="Q185" i="1"/>
  <c r="V185" i="1"/>
  <c r="W185" i="1"/>
  <c r="X185" i="1"/>
  <c r="Y185" i="1"/>
  <c r="H186" i="1"/>
  <c r="Q186" i="1"/>
  <c r="V186" i="1"/>
  <c r="W186" i="1"/>
  <c r="X186" i="1"/>
  <c r="Y186" i="1"/>
  <c r="H187" i="1"/>
  <c r="R187" i="1" s="1"/>
  <c r="Q187" i="1"/>
  <c r="V187" i="1"/>
  <c r="W187" i="1"/>
  <c r="X187" i="1"/>
  <c r="Y187" i="1"/>
  <c r="H188" i="1"/>
  <c r="S188" i="1" s="1"/>
  <c r="T188" i="1" s="1"/>
  <c r="Q188" i="1"/>
  <c r="V188" i="1"/>
  <c r="X188" i="1"/>
  <c r="Y188" i="1"/>
  <c r="H189" i="1"/>
  <c r="Q189" i="1"/>
  <c r="V189" i="1"/>
  <c r="X189" i="1"/>
  <c r="Y189" i="1"/>
  <c r="H190" i="1"/>
  <c r="Q190" i="1"/>
  <c r="V190" i="1"/>
  <c r="X190" i="1"/>
  <c r="Y190" i="1"/>
  <c r="H191" i="1"/>
  <c r="Q191" i="1"/>
  <c r="V191" i="1"/>
  <c r="X191" i="1"/>
  <c r="Y191" i="1"/>
  <c r="H192" i="1"/>
  <c r="Q192" i="1"/>
  <c r="V192" i="1"/>
  <c r="X192" i="1"/>
  <c r="Y192" i="1"/>
  <c r="H193" i="1"/>
  <c r="Q193" i="1"/>
  <c r="V193" i="1"/>
  <c r="X193" i="1"/>
  <c r="Y193" i="1"/>
  <c r="H194" i="1"/>
  <c r="S194" i="1" s="1"/>
  <c r="T194" i="1" s="1"/>
  <c r="Q194" i="1"/>
  <c r="V194" i="1"/>
  <c r="X194" i="1"/>
  <c r="Y194" i="1"/>
  <c r="H195" i="1"/>
  <c r="S195" i="1" s="1"/>
  <c r="T195" i="1" s="1"/>
  <c r="Q195" i="1"/>
  <c r="V195" i="1"/>
  <c r="X195" i="1"/>
  <c r="Y195" i="1"/>
  <c r="H196" i="1"/>
  <c r="Q196" i="1"/>
  <c r="V196" i="1"/>
  <c r="X196" i="1"/>
  <c r="Y196" i="1"/>
  <c r="H197" i="1"/>
  <c r="Q197" i="1"/>
  <c r="V197" i="1"/>
  <c r="W197" i="1"/>
  <c r="X197" i="1"/>
  <c r="Y197" i="1"/>
  <c r="H198" i="1"/>
  <c r="R198" i="1" s="1"/>
  <c r="Q198" i="1"/>
  <c r="V198" i="1"/>
  <c r="X198" i="1"/>
  <c r="Y198" i="1"/>
  <c r="H199" i="1"/>
  <c r="Q199" i="1"/>
  <c r="V199" i="1"/>
  <c r="X199" i="1"/>
  <c r="Y199" i="1"/>
  <c r="H200" i="1"/>
  <c r="R200" i="1" s="1"/>
  <c r="Q200" i="1"/>
  <c r="V200" i="1"/>
  <c r="X200" i="1"/>
  <c r="Y200" i="1"/>
  <c r="H201" i="1"/>
  <c r="S201" i="1" s="1"/>
  <c r="T201" i="1" s="1"/>
  <c r="Q201" i="1"/>
  <c r="V201" i="1"/>
  <c r="X201" i="1"/>
  <c r="Y201" i="1"/>
  <c r="H202" i="1"/>
  <c r="S202" i="1" s="1"/>
  <c r="T202" i="1" s="1"/>
  <c r="Q202" i="1"/>
  <c r="V202" i="1"/>
  <c r="X202" i="1"/>
  <c r="Y202" i="1"/>
  <c r="H203" i="1"/>
  <c r="Q203" i="1"/>
  <c r="V203" i="1"/>
  <c r="X203" i="1"/>
  <c r="Y203" i="1"/>
  <c r="H204" i="1"/>
  <c r="Q204" i="1"/>
  <c r="V204" i="1"/>
  <c r="X204" i="1"/>
  <c r="Y204" i="1"/>
  <c r="H205" i="1"/>
  <c r="R205" i="1" s="1"/>
  <c r="Q205" i="1"/>
  <c r="V205" i="1"/>
  <c r="X205" i="1"/>
  <c r="Y205" i="1"/>
  <c r="H206" i="1"/>
  <c r="Q206" i="1"/>
  <c r="V206" i="1"/>
  <c r="W206" i="1"/>
  <c r="X206" i="1"/>
  <c r="Y206" i="1"/>
  <c r="H207" i="1"/>
  <c r="R207" i="1" s="1"/>
  <c r="Q207" i="1"/>
  <c r="V207" i="1"/>
  <c r="X207" i="1"/>
  <c r="Y207" i="1"/>
  <c r="H208" i="1"/>
  <c r="R208" i="1" s="1"/>
  <c r="Q208" i="1"/>
  <c r="V208" i="1"/>
  <c r="X208" i="1"/>
  <c r="Y208" i="1"/>
  <c r="H209" i="1"/>
  <c r="S209" i="1" s="1"/>
  <c r="T209" i="1" s="1"/>
  <c r="Q209" i="1"/>
  <c r="V209" i="1"/>
  <c r="X209" i="1"/>
  <c r="Y209" i="1"/>
  <c r="H210" i="1"/>
  <c r="R210" i="1" s="1"/>
  <c r="Q210" i="1"/>
  <c r="V210" i="1"/>
  <c r="X210" i="1"/>
  <c r="Y210" i="1"/>
  <c r="H211" i="1"/>
  <c r="S211" i="1" s="1"/>
  <c r="T211" i="1" s="1"/>
  <c r="Q211" i="1"/>
  <c r="V211" i="1"/>
  <c r="X211" i="1"/>
  <c r="Y211" i="1"/>
  <c r="H212" i="1"/>
  <c r="S212" i="1" s="1"/>
  <c r="T212" i="1" s="1"/>
  <c r="Q212" i="1"/>
  <c r="V212" i="1"/>
  <c r="X212" i="1"/>
  <c r="Y212" i="1"/>
  <c r="H213" i="1"/>
  <c r="Q213" i="1"/>
  <c r="V213" i="1"/>
  <c r="X213" i="1"/>
  <c r="Y213" i="1"/>
  <c r="H214" i="1"/>
  <c r="Q214" i="1"/>
  <c r="V214" i="1"/>
  <c r="X214" i="1"/>
  <c r="Y214" i="1"/>
  <c r="H215" i="1"/>
  <c r="S215" i="1" s="1"/>
  <c r="T215" i="1" s="1"/>
  <c r="Q215" i="1"/>
  <c r="V215" i="1"/>
  <c r="X215" i="1"/>
  <c r="Y215" i="1"/>
  <c r="H216" i="1"/>
  <c r="R216" i="1" s="1"/>
  <c r="Q216" i="1"/>
  <c r="V216" i="1"/>
  <c r="X216" i="1"/>
  <c r="Y216" i="1"/>
  <c r="H217" i="1"/>
  <c r="S217" i="1" s="1"/>
  <c r="T217" i="1" s="1"/>
  <c r="Q217" i="1"/>
  <c r="V217" i="1"/>
  <c r="X217" i="1"/>
  <c r="Y217" i="1"/>
  <c r="H218" i="1"/>
  <c r="R218" i="1" s="1"/>
  <c r="Q218" i="1"/>
  <c r="X218" i="1"/>
  <c r="Y218" i="1"/>
  <c r="H219" i="1"/>
  <c r="R219" i="1" s="1"/>
  <c r="Q219" i="1"/>
  <c r="X219" i="1"/>
  <c r="Y219" i="1"/>
  <c r="H220" i="1"/>
  <c r="R220" i="1" s="1"/>
  <c r="Q220" i="1"/>
  <c r="X220" i="1"/>
  <c r="Y220" i="1"/>
  <c r="H221" i="1"/>
  <c r="Q221" i="1"/>
  <c r="X221" i="1"/>
  <c r="Y221" i="1"/>
  <c r="H222" i="1"/>
  <c r="S222" i="1" s="1"/>
  <c r="T222" i="1" s="1"/>
  <c r="Q222" i="1"/>
  <c r="X222" i="1"/>
  <c r="Y222" i="1"/>
  <c r="H223" i="1"/>
  <c r="Q223" i="1"/>
  <c r="V223" i="1"/>
  <c r="W223" i="1"/>
  <c r="X223" i="1"/>
  <c r="Y223" i="1"/>
  <c r="H224" i="1"/>
  <c r="S224" i="1" s="1"/>
  <c r="T224" i="1" s="1"/>
  <c r="Q224" i="1"/>
  <c r="V224" i="1"/>
  <c r="X224" i="1"/>
  <c r="Y224" i="1"/>
  <c r="H225" i="1"/>
  <c r="S225" i="1" s="1"/>
  <c r="T225" i="1" s="1"/>
  <c r="Q225" i="1"/>
  <c r="V225" i="1"/>
  <c r="X225" i="1"/>
  <c r="Y225" i="1"/>
  <c r="H226" i="1"/>
  <c r="S226" i="1" s="1"/>
  <c r="T226" i="1" s="1"/>
  <c r="Q226" i="1"/>
  <c r="V226" i="1"/>
  <c r="X226" i="1"/>
  <c r="Y226" i="1"/>
  <c r="H227" i="1"/>
  <c r="S227" i="1" s="1"/>
  <c r="T227" i="1" s="1"/>
  <c r="Q227" i="1"/>
  <c r="V227" i="1"/>
  <c r="X227" i="1"/>
  <c r="Y227" i="1"/>
  <c r="H228" i="1"/>
  <c r="Q228" i="1"/>
  <c r="V228" i="1"/>
  <c r="X228" i="1"/>
  <c r="Y228" i="1"/>
  <c r="H229" i="1"/>
  <c r="S229" i="1" s="1"/>
  <c r="T229" i="1" s="1"/>
  <c r="Q229" i="1"/>
  <c r="X229" i="1"/>
  <c r="Y229" i="1"/>
  <c r="H230" i="1"/>
  <c r="Q230" i="1"/>
  <c r="X230" i="1"/>
  <c r="Y230" i="1"/>
  <c r="H231" i="1"/>
  <c r="Q231" i="1"/>
  <c r="X231" i="1"/>
  <c r="Y231" i="1"/>
  <c r="H232" i="1"/>
  <c r="S232" i="1" s="1"/>
  <c r="T232" i="1" s="1"/>
  <c r="Q232" i="1"/>
  <c r="X232" i="1"/>
  <c r="Y232" i="1"/>
  <c r="H233" i="1"/>
  <c r="Q233" i="1"/>
  <c r="X233" i="1"/>
  <c r="Y233" i="1"/>
  <c r="H234" i="1"/>
  <c r="R234" i="1" s="1"/>
  <c r="Q234" i="1"/>
  <c r="X234" i="1"/>
  <c r="Y234" i="1"/>
  <c r="H235" i="1"/>
  <c r="Q235" i="1"/>
  <c r="X235" i="1"/>
  <c r="Y235" i="1"/>
  <c r="H236" i="1"/>
  <c r="R236" i="1" s="1"/>
  <c r="Q236" i="1"/>
  <c r="X236" i="1"/>
  <c r="Y236" i="1"/>
  <c r="H237" i="1"/>
  <c r="S237" i="1" s="1"/>
  <c r="T237" i="1" s="1"/>
  <c r="Q237" i="1"/>
  <c r="V237" i="1"/>
  <c r="X237" i="1"/>
  <c r="Y237" i="1"/>
  <c r="H238" i="1"/>
  <c r="S238" i="1" s="1"/>
  <c r="T238" i="1" s="1"/>
  <c r="Q238" i="1"/>
  <c r="V238" i="1"/>
  <c r="X238" i="1"/>
  <c r="Y238" i="1"/>
  <c r="H239" i="1"/>
  <c r="S239" i="1" s="1"/>
  <c r="T239" i="1" s="1"/>
  <c r="Q239" i="1"/>
  <c r="V239" i="1"/>
  <c r="X239" i="1"/>
  <c r="Y239" i="1"/>
  <c r="H240" i="1"/>
  <c r="Q240" i="1"/>
  <c r="V240" i="1"/>
  <c r="X240" i="1"/>
  <c r="Y240" i="1"/>
  <c r="H241" i="1"/>
  <c r="R241" i="1" s="1"/>
  <c r="Q241" i="1"/>
  <c r="V241" i="1"/>
  <c r="X241" i="1"/>
  <c r="Y241" i="1"/>
  <c r="H242" i="1"/>
  <c r="S242" i="1" s="1"/>
  <c r="T242" i="1" s="1"/>
  <c r="Q242" i="1"/>
  <c r="V242" i="1"/>
  <c r="X242" i="1"/>
  <c r="Y242" i="1"/>
  <c r="H243" i="1"/>
  <c r="S243" i="1" s="1"/>
  <c r="T243" i="1" s="1"/>
  <c r="Q243" i="1"/>
  <c r="V243" i="1"/>
  <c r="X243" i="1"/>
  <c r="Y243" i="1"/>
  <c r="H244" i="1"/>
  <c r="R244" i="1" s="1"/>
  <c r="Q244" i="1"/>
  <c r="V244" i="1"/>
  <c r="X244" i="1"/>
  <c r="Y244" i="1"/>
  <c r="H245" i="1"/>
  <c r="Q245" i="1"/>
  <c r="V245" i="1"/>
  <c r="X245" i="1"/>
  <c r="Y245" i="1"/>
  <c r="H246" i="1"/>
  <c r="Q246" i="1"/>
  <c r="X246" i="1"/>
  <c r="Y246" i="1"/>
  <c r="H247" i="1"/>
  <c r="R247" i="1" s="1"/>
  <c r="Q247" i="1"/>
  <c r="V247" i="1"/>
  <c r="X247" i="1"/>
  <c r="Y247" i="1"/>
  <c r="H248" i="1"/>
  <c r="S248" i="1" s="1"/>
  <c r="T248" i="1" s="1"/>
  <c r="Q248" i="1"/>
  <c r="X248" i="1"/>
  <c r="Y248" i="1"/>
  <c r="H249" i="1"/>
  <c r="S249" i="1" s="1"/>
  <c r="T249" i="1" s="1"/>
  <c r="Q249" i="1"/>
  <c r="V249" i="1"/>
  <c r="X249" i="1"/>
  <c r="Y249" i="1"/>
  <c r="H250" i="1"/>
  <c r="S250" i="1" s="1"/>
  <c r="T250" i="1" s="1"/>
  <c r="Q250" i="1"/>
  <c r="V250" i="1"/>
  <c r="W250" i="1"/>
  <c r="X250" i="1"/>
  <c r="Y250" i="1"/>
  <c r="H251" i="1"/>
  <c r="R251" i="1" s="1"/>
  <c r="Q251" i="1"/>
  <c r="V251" i="1"/>
  <c r="W251" i="1"/>
  <c r="X251" i="1"/>
  <c r="Y251" i="1"/>
  <c r="H252" i="1"/>
  <c r="S252" i="1" s="1"/>
  <c r="T252" i="1" s="1"/>
  <c r="Q252" i="1"/>
  <c r="V252" i="1"/>
  <c r="W252" i="1"/>
  <c r="X252" i="1"/>
  <c r="Y252" i="1"/>
  <c r="H253" i="1"/>
  <c r="S253" i="1" s="1"/>
  <c r="T253" i="1" s="1"/>
  <c r="Q253" i="1"/>
  <c r="V253" i="1"/>
  <c r="W253" i="1"/>
  <c r="X253" i="1"/>
  <c r="Y253" i="1"/>
  <c r="H254" i="1"/>
  <c r="R254" i="1" s="1"/>
  <c r="Q254" i="1"/>
  <c r="V254" i="1"/>
  <c r="W254" i="1"/>
  <c r="X254" i="1"/>
  <c r="Y254" i="1"/>
  <c r="H255" i="1"/>
  <c r="Q255" i="1"/>
  <c r="V255" i="1"/>
  <c r="W255" i="1"/>
  <c r="X255" i="1"/>
  <c r="Y255" i="1"/>
  <c r="H256" i="1"/>
  <c r="R256" i="1" s="1"/>
  <c r="Q256" i="1"/>
  <c r="V256" i="1"/>
  <c r="W256" i="1"/>
  <c r="X256" i="1"/>
  <c r="Y256" i="1"/>
  <c r="H257" i="1"/>
  <c r="Q257" i="1"/>
  <c r="V257" i="1"/>
  <c r="W257" i="1"/>
  <c r="X257" i="1"/>
  <c r="Y257" i="1"/>
  <c r="H258" i="1"/>
  <c r="R258" i="1" s="1"/>
  <c r="Q258" i="1"/>
  <c r="V258" i="1"/>
  <c r="W258" i="1"/>
  <c r="X258" i="1"/>
  <c r="Y258" i="1"/>
  <c r="H259" i="1"/>
  <c r="S259" i="1" s="1"/>
  <c r="T259" i="1" s="1"/>
  <c r="Q259" i="1"/>
  <c r="V259" i="1"/>
  <c r="W259" i="1"/>
  <c r="X259" i="1"/>
  <c r="Y259" i="1"/>
  <c r="H260" i="1"/>
  <c r="R260" i="1" s="1"/>
  <c r="Q260" i="1"/>
  <c r="V260" i="1"/>
  <c r="W260" i="1"/>
  <c r="X260" i="1"/>
  <c r="Y260" i="1"/>
  <c r="H261" i="1"/>
  <c r="R261" i="1" s="1"/>
  <c r="Q261" i="1"/>
  <c r="V261" i="1"/>
  <c r="W261" i="1"/>
  <c r="X261" i="1"/>
  <c r="Y261" i="1"/>
  <c r="H262" i="1"/>
  <c r="S262" i="1" s="1"/>
  <c r="T262" i="1" s="1"/>
  <c r="Q262" i="1"/>
  <c r="V262" i="1"/>
  <c r="W262" i="1"/>
  <c r="X262" i="1"/>
  <c r="Y262" i="1"/>
  <c r="H263" i="1"/>
  <c r="R263" i="1" s="1"/>
  <c r="Q263" i="1"/>
  <c r="V263" i="1"/>
  <c r="W263" i="1"/>
  <c r="X263" i="1"/>
  <c r="Y263" i="1"/>
  <c r="H264" i="1"/>
  <c r="Q264" i="1"/>
  <c r="V264" i="1"/>
  <c r="X264" i="1"/>
  <c r="Y264" i="1"/>
  <c r="H265" i="1"/>
  <c r="Q265" i="1"/>
  <c r="V265" i="1"/>
  <c r="X265" i="1"/>
  <c r="Y265" i="1"/>
  <c r="H266" i="1"/>
  <c r="S266" i="1" s="1"/>
  <c r="T266" i="1" s="1"/>
  <c r="Q266" i="1"/>
  <c r="X266" i="1"/>
  <c r="Y266" i="1"/>
  <c r="H267" i="1"/>
  <c r="S267" i="1" s="1"/>
  <c r="T267" i="1" s="1"/>
  <c r="Q267" i="1"/>
  <c r="X267" i="1"/>
  <c r="Y267" i="1"/>
  <c r="H268" i="1"/>
  <c r="R268" i="1" s="1"/>
  <c r="Q268" i="1"/>
  <c r="W268" i="1"/>
  <c r="X268" i="1"/>
  <c r="Y268" i="1"/>
  <c r="H269" i="1"/>
  <c r="Q269" i="1"/>
  <c r="X269" i="1"/>
  <c r="Y269" i="1"/>
  <c r="H270" i="1"/>
  <c r="S270" i="1" s="1"/>
  <c r="T270" i="1" s="1"/>
  <c r="Q270" i="1"/>
  <c r="X270" i="1"/>
  <c r="Y270" i="1"/>
  <c r="H271" i="1"/>
  <c r="Q271" i="1"/>
  <c r="X271" i="1"/>
  <c r="Y271" i="1"/>
  <c r="H272" i="1"/>
  <c r="S272" i="1" s="1"/>
  <c r="T272" i="1" s="1"/>
  <c r="Q272" i="1"/>
  <c r="X272" i="1"/>
  <c r="Y272" i="1"/>
  <c r="H273" i="1"/>
  <c r="S273" i="1" s="1"/>
  <c r="T273" i="1" s="1"/>
  <c r="Q273" i="1"/>
  <c r="X273" i="1"/>
  <c r="Y273" i="1"/>
  <c r="H274" i="1"/>
  <c r="S274" i="1" s="1"/>
  <c r="T274" i="1" s="1"/>
  <c r="Q274" i="1"/>
  <c r="V274" i="1"/>
  <c r="X274" i="1"/>
  <c r="Y274" i="1"/>
  <c r="H275" i="1"/>
  <c r="R275" i="1" s="1"/>
  <c r="Q275" i="1"/>
  <c r="V275" i="1"/>
  <c r="X275" i="1"/>
  <c r="Y275" i="1"/>
  <c r="H276" i="1"/>
  <c r="R276" i="1" s="1"/>
  <c r="Q276" i="1"/>
  <c r="V276" i="1"/>
  <c r="X276" i="1"/>
  <c r="Y276" i="1"/>
  <c r="H277" i="1"/>
  <c r="Q277" i="1"/>
  <c r="V277" i="1"/>
  <c r="X277" i="1"/>
  <c r="Y277" i="1"/>
  <c r="H278" i="1"/>
  <c r="S278" i="1" s="1"/>
  <c r="T278" i="1" s="1"/>
  <c r="Q278" i="1"/>
  <c r="V278" i="1"/>
  <c r="X278" i="1"/>
  <c r="Y278" i="1"/>
  <c r="H279" i="1"/>
  <c r="S279" i="1" s="1"/>
  <c r="T279" i="1" s="1"/>
  <c r="Q279" i="1"/>
  <c r="V279" i="1"/>
  <c r="X279" i="1"/>
  <c r="Y279" i="1"/>
  <c r="H280" i="1"/>
  <c r="S280" i="1" s="1"/>
  <c r="T280" i="1" s="1"/>
  <c r="Q280" i="1"/>
  <c r="V280" i="1"/>
  <c r="X280" i="1"/>
  <c r="Y280" i="1"/>
  <c r="H281" i="1"/>
  <c r="S281" i="1" s="1"/>
  <c r="T281" i="1" s="1"/>
  <c r="Q281" i="1"/>
  <c r="V281" i="1"/>
  <c r="X281" i="1"/>
  <c r="Y281" i="1"/>
  <c r="H282" i="1"/>
  <c r="S282" i="1" s="1"/>
  <c r="T282" i="1" s="1"/>
  <c r="Q282" i="1"/>
  <c r="V282" i="1"/>
  <c r="X282" i="1"/>
  <c r="Y282" i="1"/>
  <c r="H283" i="1"/>
  <c r="Q283" i="1"/>
  <c r="V283" i="1"/>
  <c r="X283" i="1"/>
  <c r="Y283" i="1"/>
  <c r="H284" i="1"/>
  <c r="Q284" i="1"/>
  <c r="V284" i="1"/>
  <c r="X284" i="1"/>
  <c r="Y284" i="1"/>
  <c r="H285" i="1"/>
  <c r="S285" i="1" s="1"/>
  <c r="T285" i="1" s="1"/>
  <c r="Q285" i="1"/>
  <c r="V285" i="1"/>
  <c r="X285" i="1"/>
  <c r="Y285" i="1"/>
  <c r="H286" i="1"/>
  <c r="R286" i="1" s="1"/>
  <c r="Q286" i="1"/>
  <c r="V286" i="1"/>
  <c r="X286" i="1"/>
  <c r="Y286" i="1"/>
  <c r="H287" i="1"/>
  <c r="R287" i="1" s="1"/>
  <c r="Q287" i="1"/>
  <c r="V287" i="1"/>
  <c r="X287" i="1"/>
  <c r="Y287" i="1"/>
  <c r="H288" i="1"/>
  <c r="Q288" i="1"/>
  <c r="V288" i="1"/>
  <c r="X288" i="1"/>
  <c r="Y288" i="1"/>
  <c r="H289" i="1"/>
  <c r="R289" i="1" s="1"/>
  <c r="Q289" i="1"/>
  <c r="V289" i="1"/>
  <c r="X289" i="1"/>
  <c r="Y289" i="1"/>
  <c r="H290" i="1"/>
  <c r="Q290" i="1"/>
  <c r="V290" i="1"/>
  <c r="X290" i="1"/>
  <c r="Y290" i="1"/>
  <c r="H291" i="1"/>
  <c r="R291" i="1" s="1"/>
  <c r="Q291" i="1"/>
  <c r="V291" i="1"/>
  <c r="X291" i="1"/>
  <c r="Y291" i="1"/>
  <c r="H292" i="1"/>
  <c r="S292" i="1" s="1"/>
  <c r="T292" i="1" s="1"/>
  <c r="Q292" i="1"/>
  <c r="V292" i="1"/>
  <c r="X292" i="1"/>
  <c r="Y292" i="1"/>
  <c r="H293" i="1"/>
  <c r="Q293" i="1"/>
  <c r="V293" i="1"/>
  <c r="W293" i="1"/>
  <c r="X293" i="1"/>
  <c r="Y293" i="1"/>
  <c r="H294" i="1"/>
  <c r="S294" i="1" s="1"/>
  <c r="T294" i="1" s="1"/>
  <c r="Q294" i="1"/>
  <c r="V294" i="1"/>
  <c r="X294" i="1"/>
  <c r="Y294" i="1"/>
  <c r="H295" i="1"/>
  <c r="R295" i="1" s="1"/>
  <c r="Q295" i="1"/>
  <c r="V295" i="1"/>
  <c r="X295" i="1"/>
  <c r="Y295" i="1"/>
  <c r="H296" i="1"/>
  <c r="Q296" i="1"/>
  <c r="V296" i="1"/>
  <c r="X296" i="1"/>
  <c r="Y296" i="1"/>
  <c r="H297" i="1"/>
  <c r="R297" i="1" s="1"/>
  <c r="Q297" i="1"/>
  <c r="V297" i="1"/>
  <c r="X297" i="1"/>
  <c r="Y297" i="1"/>
  <c r="H298" i="1"/>
  <c r="R298" i="1" s="1"/>
  <c r="Q298" i="1"/>
  <c r="V298" i="1"/>
  <c r="X298" i="1"/>
  <c r="Y298" i="1"/>
  <c r="H299" i="1"/>
  <c r="R299" i="1" s="1"/>
  <c r="Q299" i="1"/>
  <c r="V299" i="1"/>
  <c r="X299" i="1"/>
  <c r="Y299" i="1"/>
  <c r="H300" i="1"/>
  <c r="R300" i="1" s="1"/>
  <c r="Q300" i="1"/>
  <c r="V300" i="1"/>
  <c r="X300" i="1"/>
  <c r="Y300" i="1"/>
  <c r="H301" i="1"/>
  <c r="R301" i="1" s="1"/>
  <c r="Q301" i="1"/>
  <c r="V301" i="1"/>
  <c r="W301" i="1"/>
  <c r="X301" i="1"/>
  <c r="Y301" i="1"/>
  <c r="H302" i="1"/>
  <c r="Q302" i="1"/>
  <c r="V302" i="1"/>
  <c r="X302" i="1"/>
  <c r="Y302" i="1"/>
  <c r="H303" i="1"/>
  <c r="Q303" i="1"/>
  <c r="V303" i="1"/>
  <c r="X303" i="1"/>
  <c r="Y303" i="1"/>
  <c r="H304" i="1"/>
  <c r="R304" i="1" s="1"/>
  <c r="Q304" i="1"/>
  <c r="V304" i="1"/>
  <c r="W304" i="1"/>
  <c r="X304" i="1"/>
  <c r="Y304" i="1"/>
  <c r="H305" i="1"/>
  <c r="R305" i="1" s="1"/>
  <c r="Q305" i="1"/>
  <c r="V305" i="1"/>
  <c r="W305" i="1"/>
  <c r="X305" i="1"/>
  <c r="Y305" i="1"/>
  <c r="H306" i="1"/>
  <c r="R306" i="1" s="1"/>
  <c r="Q306" i="1"/>
  <c r="V306" i="1"/>
  <c r="W306" i="1"/>
  <c r="X306" i="1"/>
  <c r="Y306" i="1"/>
  <c r="H307" i="1"/>
  <c r="R307" i="1" s="1"/>
  <c r="Q307" i="1"/>
  <c r="V307" i="1"/>
  <c r="W307" i="1"/>
  <c r="X307" i="1"/>
  <c r="Y307" i="1"/>
  <c r="H308" i="1"/>
  <c r="R308" i="1" s="1"/>
  <c r="Q308" i="1"/>
  <c r="V308" i="1"/>
  <c r="W308" i="1"/>
  <c r="X308" i="1"/>
  <c r="Y308" i="1"/>
  <c r="H309" i="1"/>
  <c r="R309" i="1" s="1"/>
  <c r="Q309" i="1"/>
  <c r="V309" i="1"/>
  <c r="W309" i="1"/>
  <c r="X309" i="1"/>
  <c r="Y309" i="1"/>
  <c r="H310" i="1"/>
  <c r="S310" i="1" s="1"/>
  <c r="T310" i="1" s="1"/>
  <c r="Q310" i="1"/>
  <c r="V310" i="1"/>
  <c r="W310" i="1"/>
  <c r="X310" i="1"/>
  <c r="Y310" i="1"/>
  <c r="H311" i="1"/>
  <c r="R311" i="1" s="1"/>
  <c r="Q311" i="1"/>
  <c r="V311" i="1"/>
  <c r="W311" i="1"/>
  <c r="X311" i="1"/>
  <c r="Y311" i="1"/>
  <c r="H312" i="1"/>
  <c r="Q312" i="1"/>
  <c r="V312" i="1"/>
  <c r="W312" i="1"/>
  <c r="X312" i="1"/>
  <c r="Y312" i="1"/>
  <c r="H313" i="1"/>
  <c r="R313" i="1" s="1"/>
  <c r="Q313" i="1"/>
  <c r="V313" i="1"/>
  <c r="W313" i="1"/>
  <c r="X313" i="1"/>
  <c r="Y313" i="1"/>
  <c r="H314" i="1"/>
  <c r="R314" i="1" s="1"/>
  <c r="Q314" i="1"/>
  <c r="V314" i="1"/>
  <c r="W314" i="1"/>
  <c r="X314" i="1"/>
  <c r="Y314" i="1"/>
  <c r="H315" i="1"/>
  <c r="S315" i="1" s="1"/>
  <c r="T315" i="1" s="1"/>
  <c r="Q315" i="1"/>
  <c r="V315" i="1"/>
  <c r="W315" i="1"/>
  <c r="X315" i="1"/>
  <c r="Y315" i="1"/>
  <c r="H316" i="1"/>
  <c r="Q316" i="1"/>
  <c r="W316" i="1"/>
  <c r="X316" i="1"/>
  <c r="Y316" i="1"/>
  <c r="H317" i="1"/>
  <c r="S317" i="1" s="1"/>
  <c r="T317" i="1" s="1"/>
  <c r="Q317" i="1"/>
  <c r="W317" i="1"/>
  <c r="X317" i="1"/>
  <c r="Y317" i="1"/>
  <c r="H318" i="1"/>
  <c r="Q318" i="1"/>
  <c r="W318" i="1"/>
  <c r="X318" i="1"/>
  <c r="Y318" i="1"/>
  <c r="H319" i="1"/>
  <c r="S319" i="1" s="1"/>
  <c r="T319" i="1" s="1"/>
  <c r="Q319" i="1"/>
  <c r="W319" i="1"/>
  <c r="X319" i="1"/>
  <c r="Y319" i="1"/>
  <c r="H320" i="1"/>
  <c r="S320" i="1" s="1"/>
  <c r="T320" i="1" s="1"/>
  <c r="Q320" i="1"/>
  <c r="W320" i="1"/>
  <c r="X320" i="1"/>
  <c r="Y320" i="1"/>
  <c r="H321" i="1"/>
  <c r="S321" i="1" s="1"/>
  <c r="T321" i="1" s="1"/>
  <c r="Q321" i="1"/>
  <c r="W321" i="1"/>
  <c r="X321" i="1"/>
  <c r="Y321" i="1"/>
  <c r="H322" i="1"/>
  <c r="Q322" i="1"/>
  <c r="W322" i="1"/>
  <c r="X322" i="1"/>
  <c r="Y322" i="1"/>
  <c r="H323" i="1"/>
  <c r="S323" i="1" s="1"/>
  <c r="T323" i="1" s="1"/>
  <c r="Q323" i="1"/>
  <c r="W323" i="1"/>
  <c r="X323" i="1"/>
  <c r="Y323" i="1"/>
  <c r="H324" i="1"/>
  <c r="R324" i="1" s="1"/>
  <c r="Q324" i="1"/>
  <c r="W324" i="1"/>
  <c r="X324" i="1"/>
  <c r="Y324" i="1"/>
  <c r="H325" i="1"/>
  <c r="Q325" i="1"/>
  <c r="W325" i="1"/>
  <c r="X325" i="1"/>
  <c r="Y325" i="1"/>
  <c r="H326" i="1"/>
  <c r="S326" i="1" s="1"/>
  <c r="T326" i="1" s="1"/>
  <c r="Q326" i="1"/>
  <c r="W326" i="1"/>
  <c r="X326" i="1"/>
  <c r="Y326" i="1"/>
  <c r="H327" i="1"/>
  <c r="Q327" i="1"/>
  <c r="W327" i="1"/>
  <c r="X327" i="1"/>
  <c r="Y327" i="1"/>
  <c r="H328" i="1"/>
  <c r="Q328" i="1"/>
  <c r="V328" i="1"/>
  <c r="X328" i="1"/>
  <c r="Y328" i="1"/>
  <c r="H329" i="1"/>
  <c r="Q329" i="1"/>
  <c r="V329" i="1"/>
  <c r="X329" i="1"/>
  <c r="Y329" i="1"/>
  <c r="H330" i="1"/>
  <c r="S330" i="1" s="1"/>
  <c r="T330" i="1" s="1"/>
  <c r="Q330" i="1"/>
  <c r="V330" i="1"/>
  <c r="X330" i="1"/>
  <c r="Y330" i="1"/>
  <c r="H331" i="1"/>
  <c r="S331" i="1" s="1"/>
  <c r="T331" i="1" s="1"/>
  <c r="Q331" i="1"/>
  <c r="V331" i="1"/>
  <c r="X331" i="1"/>
  <c r="Y331" i="1"/>
  <c r="H332" i="1"/>
  <c r="R332" i="1" s="1"/>
  <c r="Q332" i="1"/>
  <c r="V332" i="1"/>
  <c r="X332" i="1"/>
  <c r="Y332" i="1"/>
  <c r="H333" i="1"/>
  <c r="S333" i="1" s="1"/>
  <c r="T333" i="1" s="1"/>
  <c r="Q333" i="1"/>
  <c r="V333" i="1"/>
  <c r="X333" i="1"/>
  <c r="Y333" i="1"/>
  <c r="H334" i="1"/>
  <c r="S334" i="1" s="1"/>
  <c r="T334" i="1" s="1"/>
  <c r="Q334" i="1"/>
  <c r="V334" i="1"/>
  <c r="X334" i="1"/>
  <c r="Y334" i="1"/>
  <c r="H335" i="1"/>
  <c r="S335" i="1" s="1"/>
  <c r="T335" i="1" s="1"/>
  <c r="Q335" i="1"/>
  <c r="V335" i="1"/>
  <c r="X335" i="1"/>
  <c r="Y335" i="1"/>
  <c r="H336" i="1"/>
  <c r="R336" i="1" s="1"/>
  <c r="Q336" i="1"/>
  <c r="V336" i="1"/>
  <c r="X336" i="1"/>
  <c r="Y336" i="1"/>
  <c r="H337" i="1"/>
  <c r="S337" i="1" s="1"/>
  <c r="T337" i="1" s="1"/>
  <c r="Q337" i="1"/>
  <c r="V337" i="1"/>
  <c r="X337" i="1"/>
  <c r="Y337" i="1"/>
  <c r="H338" i="1"/>
  <c r="S338" i="1" s="1"/>
  <c r="T338" i="1" s="1"/>
  <c r="Q338" i="1"/>
  <c r="W338" i="1"/>
  <c r="X338" i="1"/>
  <c r="Y338" i="1"/>
  <c r="H339" i="1"/>
  <c r="S339" i="1" s="1"/>
  <c r="T339" i="1" s="1"/>
  <c r="Q339" i="1"/>
  <c r="W339" i="1"/>
  <c r="X339" i="1"/>
  <c r="Y339" i="1"/>
  <c r="H340" i="1"/>
  <c r="S340" i="1" s="1"/>
  <c r="T340" i="1" s="1"/>
  <c r="Q340" i="1"/>
  <c r="W340" i="1"/>
  <c r="X340" i="1"/>
  <c r="Y340" i="1"/>
  <c r="H341" i="1"/>
  <c r="S341" i="1" s="1"/>
  <c r="T341" i="1" s="1"/>
  <c r="Q341" i="1"/>
  <c r="W341" i="1"/>
  <c r="X341" i="1"/>
  <c r="Y341" i="1"/>
  <c r="H342" i="1"/>
  <c r="S342" i="1" s="1"/>
  <c r="T342" i="1" s="1"/>
  <c r="Q342" i="1"/>
  <c r="W342" i="1"/>
  <c r="X342" i="1"/>
  <c r="Y342" i="1"/>
  <c r="H343" i="1"/>
  <c r="R343" i="1" s="1"/>
  <c r="Q343" i="1"/>
  <c r="W343" i="1"/>
  <c r="X343" i="1"/>
  <c r="Y343" i="1"/>
  <c r="H344" i="1"/>
  <c r="Q344" i="1"/>
  <c r="W344" i="1"/>
  <c r="X344" i="1"/>
  <c r="Y344" i="1"/>
  <c r="H345" i="1"/>
  <c r="Q345" i="1"/>
  <c r="W345" i="1"/>
  <c r="X345" i="1"/>
  <c r="Y345" i="1"/>
  <c r="H346" i="1"/>
  <c r="S346" i="1" s="1"/>
  <c r="T346" i="1" s="1"/>
  <c r="Q346" i="1"/>
  <c r="W346" i="1"/>
  <c r="X346" i="1"/>
  <c r="Y346" i="1"/>
  <c r="H347" i="1"/>
  <c r="R347" i="1" s="1"/>
  <c r="Q347" i="1"/>
  <c r="W347" i="1"/>
  <c r="X347" i="1"/>
  <c r="Y347" i="1"/>
  <c r="H348" i="1"/>
  <c r="R348" i="1" s="1"/>
  <c r="Q348" i="1"/>
  <c r="W348" i="1"/>
  <c r="X348" i="1"/>
  <c r="Y348" i="1"/>
  <c r="H349" i="1"/>
  <c r="S349" i="1" s="1"/>
  <c r="T349" i="1" s="1"/>
  <c r="Q349" i="1"/>
  <c r="W349" i="1"/>
  <c r="X349" i="1"/>
  <c r="Y349" i="1"/>
  <c r="H350" i="1"/>
  <c r="R350" i="1" s="1"/>
  <c r="Q350" i="1"/>
  <c r="W350" i="1"/>
  <c r="X350" i="1"/>
  <c r="Y350" i="1"/>
  <c r="H351" i="1"/>
  <c r="Q351" i="1"/>
  <c r="W351" i="1"/>
  <c r="X351" i="1"/>
  <c r="Y351" i="1"/>
  <c r="H352" i="1"/>
  <c r="R352" i="1" s="1"/>
  <c r="Q352" i="1"/>
  <c r="W352" i="1"/>
  <c r="X352" i="1"/>
  <c r="Y352" i="1"/>
  <c r="H353" i="1"/>
  <c r="Q353" i="1"/>
  <c r="W353" i="1"/>
  <c r="X353" i="1"/>
  <c r="Y353" i="1"/>
  <c r="H354" i="1"/>
  <c r="R354" i="1" s="1"/>
  <c r="Q354" i="1"/>
  <c r="W354" i="1"/>
  <c r="X354" i="1"/>
  <c r="Y354" i="1"/>
  <c r="H355" i="1"/>
  <c r="S355" i="1" s="1"/>
  <c r="T355" i="1" s="1"/>
  <c r="Q355" i="1"/>
  <c r="W355" i="1"/>
  <c r="X355" i="1"/>
  <c r="Y355" i="1"/>
  <c r="H356" i="1"/>
  <c r="S356" i="1" s="1"/>
  <c r="T356" i="1" s="1"/>
  <c r="Q356" i="1"/>
  <c r="W356" i="1"/>
  <c r="X356" i="1"/>
  <c r="Y356" i="1"/>
  <c r="H357" i="1"/>
  <c r="R357" i="1" s="1"/>
  <c r="Q357" i="1"/>
  <c r="W357" i="1"/>
  <c r="X357" i="1"/>
  <c r="Y357" i="1"/>
  <c r="H358" i="1"/>
  <c r="Q358" i="1"/>
  <c r="X358" i="1"/>
  <c r="Y358" i="1"/>
  <c r="H359" i="1"/>
  <c r="S359" i="1" s="1"/>
  <c r="T359" i="1" s="1"/>
  <c r="Q359" i="1"/>
  <c r="X359" i="1"/>
  <c r="Y359" i="1"/>
  <c r="H360" i="1"/>
  <c r="S360" i="1" s="1"/>
  <c r="T360" i="1" s="1"/>
  <c r="Q360" i="1"/>
  <c r="W360" i="1"/>
  <c r="X360" i="1"/>
  <c r="Y360" i="1"/>
  <c r="H361" i="1"/>
  <c r="R361" i="1" s="1"/>
  <c r="Q361" i="1"/>
  <c r="W361" i="1"/>
  <c r="X361" i="1"/>
  <c r="Y361" i="1"/>
  <c r="H362" i="1"/>
  <c r="S362" i="1" s="1"/>
  <c r="T362" i="1" s="1"/>
  <c r="Q362" i="1"/>
  <c r="W362" i="1"/>
  <c r="X362" i="1"/>
  <c r="Y362" i="1"/>
  <c r="H363" i="1"/>
  <c r="Q363" i="1"/>
  <c r="W363" i="1"/>
  <c r="X363" i="1"/>
  <c r="Y363" i="1"/>
  <c r="H364" i="1"/>
  <c r="Q364" i="1"/>
  <c r="W364" i="1"/>
  <c r="X364" i="1"/>
  <c r="Y364" i="1"/>
  <c r="H365" i="1"/>
  <c r="S365" i="1" s="1"/>
  <c r="T365" i="1" s="1"/>
  <c r="Q365" i="1"/>
  <c r="W365" i="1"/>
  <c r="X365" i="1"/>
  <c r="Y365" i="1"/>
  <c r="H366" i="1"/>
  <c r="Q366" i="1"/>
  <c r="W366" i="1"/>
  <c r="X366" i="1"/>
  <c r="Y366" i="1"/>
  <c r="H367" i="1"/>
  <c r="Q367" i="1"/>
  <c r="W367" i="1"/>
  <c r="X367" i="1"/>
  <c r="Y367" i="1"/>
  <c r="H368" i="1"/>
  <c r="R368" i="1" s="1"/>
  <c r="Q368" i="1"/>
  <c r="W368" i="1"/>
  <c r="X368" i="1"/>
  <c r="Y368" i="1"/>
  <c r="H369" i="1"/>
  <c r="Q369" i="1"/>
  <c r="W369" i="1"/>
  <c r="X369" i="1"/>
  <c r="Y369" i="1"/>
  <c r="H370" i="1"/>
  <c r="R370" i="1" s="1"/>
  <c r="Q370" i="1"/>
  <c r="W370" i="1"/>
  <c r="X370" i="1"/>
  <c r="Y370" i="1"/>
  <c r="H371" i="1"/>
  <c r="Q371" i="1"/>
  <c r="W371" i="1"/>
  <c r="X371" i="1"/>
  <c r="Y371" i="1"/>
  <c r="H372" i="1"/>
  <c r="R372" i="1" s="1"/>
  <c r="Q372" i="1"/>
  <c r="W372" i="1"/>
  <c r="X372" i="1"/>
  <c r="Y372" i="1"/>
  <c r="H373" i="1"/>
  <c r="S373" i="1" s="1"/>
  <c r="T373" i="1" s="1"/>
  <c r="Q373" i="1"/>
  <c r="W373" i="1"/>
  <c r="X373" i="1"/>
  <c r="Y373" i="1"/>
  <c r="H374" i="1"/>
  <c r="Q374" i="1"/>
  <c r="W374" i="1"/>
  <c r="X374" i="1"/>
  <c r="Y374" i="1"/>
  <c r="H375" i="1"/>
  <c r="S375" i="1" s="1"/>
  <c r="T375" i="1" s="1"/>
  <c r="Q375" i="1"/>
  <c r="W375" i="1"/>
  <c r="X375" i="1"/>
  <c r="Y375" i="1"/>
  <c r="H376" i="1"/>
  <c r="R376" i="1" s="1"/>
  <c r="Q376" i="1"/>
  <c r="W376" i="1"/>
  <c r="X376" i="1"/>
  <c r="Y376" i="1"/>
  <c r="H377" i="1"/>
  <c r="Q377" i="1"/>
  <c r="W377" i="1"/>
  <c r="X377" i="1"/>
  <c r="Y377" i="1"/>
  <c r="H378" i="1"/>
  <c r="R378" i="1" s="1"/>
  <c r="Q378" i="1"/>
  <c r="W378" i="1"/>
  <c r="X378" i="1"/>
  <c r="Y378" i="1"/>
  <c r="H379" i="1"/>
  <c r="Q379" i="1"/>
  <c r="W379" i="1"/>
  <c r="X379" i="1"/>
  <c r="Y379" i="1"/>
  <c r="H380" i="1"/>
  <c r="S380" i="1" s="1"/>
  <c r="T380" i="1" s="1"/>
  <c r="Q380" i="1"/>
  <c r="W380" i="1"/>
  <c r="X380" i="1"/>
  <c r="Y380" i="1"/>
  <c r="H381" i="1"/>
  <c r="Q381" i="1"/>
  <c r="W381" i="1"/>
  <c r="X381" i="1"/>
  <c r="Y381" i="1"/>
  <c r="H382" i="1"/>
  <c r="R382" i="1" s="1"/>
  <c r="Q382" i="1"/>
  <c r="W382" i="1"/>
  <c r="X382" i="1"/>
  <c r="Y382" i="1"/>
  <c r="H383" i="1"/>
  <c r="R383" i="1" s="1"/>
  <c r="Q383" i="1"/>
  <c r="W383" i="1"/>
  <c r="X383" i="1"/>
  <c r="Y383" i="1"/>
  <c r="H384" i="1"/>
  <c r="S384" i="1" s="1"/>
  <c r="T384" i="1" s="1"/>
  <c r="Q384" i="1"/>
  <c r="W384" i="1"/>
  <c r="X384" i="1"/>
  <c r="Y384" i="1"/>
  <c r="H385" i="1"/>
  <c r="R385" i="1" s="1"/>
  <c r="Q385" i="1"/>
  <c r="W385" i="1"/>
  <c r="X385" i="1"/>
  <c r="Y385" i="1"/>
  <c r="H386" i="1"/>
  <c r="S386" i="1" s="1"/>
  <c r="T386" i="1" s="1"/>
  <c r="Q386" i="1"/>
  <c r="W386" i="1"/>
  <c r="X386" i="1"/>
  <c r="Y386" i="1"/>
  <c r="H387" i="1"/>
  <c r="S387" i="1" s="1"/>
  <c r="T387" i="1" s="1"/>
  <c r="Q387" i="1"/>
  <c r="W387" i="1"/>
  <c r="X387" i="1"/>
  <c r="Y387" i="1"/>
  <c r="H388" i="1"/>
  <c r="Q388" i="1"/>
  <c r="W388" i="1"/>
  <c r="X388" i="1"/>
  <c r="Y388" i="1"/>
  <c r="H389" i="1"/>
  <c r="S389" i="1" s="1"/>
  <c r="T389" i="1" s="1"/>
  <c r="Q389" i="1"/>
  <c r="W389" i="1"/>
  <c r="X389" i="1"/>
  <c r="Y389" i="1"/>
  <c r="H390" i="1"/>
  <c r="S390" i="1" s="1"/>
  <c r="T390" i="1" s="1"/>
  <c r="Q390" i="1"/>
  <c r="W390" i="1"/>
  <c r="X390" i="1"/>
  <c r="Y390" i="1"/>
  <c r="H391" i="1"/>
  <c r="R391" i="1" s="1"/>
  <c r="Q391" i="1"/>
  <c r="W391" i="1"/>
  <c r="X391" i="1"/>
  <c r="Y391" i="1"/>
  <c r="H392" i="1"/>
  <c r="R392" i="1" s="1"/>
  <c r="Q392" i="1"/>
  <c r="W392" i="1"/>
  <c r="X392" i="1"/>
  <c r="Y392" i="1"/>
  <c r="H393" i="1"/>
  <c r="R393" i="1" s="1"/>
  <c r="Q393" i="1"/>
  <c r="W393" i="1"/>
  <c r="X393" i="1"/>
  <c r="Y393" i="1"/>
  <c r="H394" i="1"/>
  <c r="R394" i="1" s="1"/>
  <c r="Q394" i="1"/>
  <c r="W394" i="1"/>
  <c r="X394" i="1"/>
  <c r="Y394" i="1"/>
  <c r="H395" i="1"/>
  <c r="S395" i="1" s="1"/>
  <c r="T395" i="1" s="1"/>
  <c r="Q395" i="1"/>
  <c r="W395" i="1"/>
  <c r="X395" i="1"/>
  <c r="Y395" i="1"/>
  <c r="H396" i="1"/>
  <c r="S396" i="1" s="1"/>
  <c r="T396" i="1" s="1"/>
  <c r="Q396" i="1"/>
  <c r="W396" i="1"/>
  <c r="X396" i="1"/>
  <c r="Y396" i="1"/>
  <c r="H397" i="1"/>
  <c r="S397" i="1" s="1"/>
  <c r="T397" i="1" s="1"/>
  <c r="Q397" i="1"/>
  <c r="W397" i="1"/>
  <c r="X397" i="1"/>
  <c r="Y397" i="1"/>
  <c r="H398" i="1"/>
  <c r="S398" i="1" s="1"/>
  <c r="T398" i="1" s="1"/>
  <c r="Q398" i="1"/>
  <c r="W398" i="1"/>
  <c r="X398" i="1"/>
  <c r="Y398" i="1"/>
  <c r="H399" i="1"/>
  <c r="R399" i="1" s="1"/>
  <c r="Q399" i="1"/>
  <c r="W399" i="1"/>
  <c r="X399" i="1"/>
  <c r="Y399" i="1"/>
  <c r="H400" i="1"/>
  <c r="R400" i="1" s="1"/>
  <c r="Q400" i="1"/>
  <c r="X400" i="1"/>
  <c r="Y400" i="1"/>
  <c r="H401" i="1"/>
  <c r="R401" i="1" s="1"/>
  <c r="Q401" i="1"/>
  <c r="X401" i="1"/>
  <c r="Y401" i="1"/>
  <c r="H402" i="1"/>
  <c r="Q402" i="1"/>
  <c r="X402" i="1"/>
  <c r="Y402" i="1"/>
  <c r="H403" i="1"/>
  <c r="R403" i="1" s="1"/>
  <c r="Q403" i="1"/>
  <c r="X403" i="1"/>
  <c r="Y403" i="1"/>
  <c r="H404" i="1"/>
  <c r="R404" i="1" s="1"/>
  <c r="Q404" i="1"/>
  <c r="U404" i="1"/>
  <c r="V404" i="1"/>
  <c r="W404" i="1"/>
  <c r="H405" i="1"/>
  <c r="Q405" i="1"/>
  <c r="U405" i="1"/>
  <c r="Y405" i="1" s="1"/>
  <c r="V405" i="1"/>
  <c r="W405" i="1"/>
  <c r="H406" i="1"/>
  <c r="S406" i="1" s="1"/>
  <c r="T406" i="1" s="1"/>
  <c r="Q406" i="1"/>
  <c r="W406" i="1"/>
  <c r="X406" i="1"/>
  <c r="Y406" i="1"/>
  <c r="H407" i="1"/>
  <c r="R407" i="1" s="1"/>
  <c r="Q407" i="1"/>
  <c r="W407" i="1"/>
  <c r="X407" i="1"/>
  <c r="Y407" i="1"/>
  <c r="H408" i="1"/>
  <c r="R408" i="1" s="1"/>
  <c r="Q408" i="1"/>
  <c r="W408" i="1"/>
  <c r="X408" i="1"/>
  <c r="Y408" i="1"/>
  <c r="H409" i="1"/>
  <c r="S409" i="1" s="1"/>
  <c r="T409" i="1" s="1"/>
  <c r="Q409" i="1"/>
  <c r="W409" i="1"/>
  <c r="X409" i="1"/>
  <c r="Y409" i="1"/>
  <c r="H410" i="1"/>
  <c r="S410" i="1" s="1"/>
  <c r="T410" i="1" s="1"/>
  <c r="Q410" i="1"/>
  <c r="W410" i="1"/>
  <c r="X410" i="1"/>
  <c r="Y410" i="1"/>
  <c r="H411" i="1"/>
  <c r="S411" i="1" s="1"/>
  <c r="T411" i="1" s="1"/>
  <c r="Q411" i="1"/>
  <c r="W411" i="1"/>
  <c r="X411" i="1"/>
  <c r="Y411" i="1"/>
  <c r="H412" i="1"/>
  <c r="S412" i="1" s="1"/>
  <c r="T412" i="1" s="1"/>
  <c r="Q412" i="1"/>
  <c r="W412" i="1"/>
  <c r="X412" i="1"/>
  <c r="Y412" i="1"/>
  <c r="H413" i="1"/>
  <c r="S413" i="1" s="1"/>
  <c r="T413" i="1" s="1"/>
  <c r="Q413" i="1"/>
  <c r="W413" i="1"/>
  <c r="X413" i="1"/>
  <c r="Y413" i="1"/>
  <c r="H414" i="1"/>
  <c r="S414" i="1" s="1"/>
  <c r="T414" i="1" s="1"/>
  <c r="Q414" i="1"/>
  <c r="W414" i="1"/>
  <c r="X414" i="1"/>
  <c r="Y414" i="1"/>
  <c r="H415" i="1"/>
  <c r="Q415" i="1"/>
  <c r="W415" i="1"/>
  <c r="X415" i="1"/>
  <c r="Y415" i="1"/>
  <c r="H416" i="1"/>
  <c r="R416" i="1" s="1"/>
  <c r="Q416" i="1"/>
  <c r="W416" i="1"/>
  <c r="X416" i="1"/>
  <c r="Y416" i="1"/>
  <c r="H417" i="1"/>
  <c r="S417" i="1" s="1"/>
  <c r="T417" i="1" s="1"/>
  <c r="Q417" i="1"/>
  <c r="W417" i="1"/>
  <c r="X417" i="1"/>
  <c r="Y417" i="1"/>
  <c r="H418" i="1"/>
  <c r="S418" i="1" s="1"/>
  <c r="T418" i="1" s="1"/>
  <c r="Q418" i="1"/>
  <c r="W418" i="1"/>
  <c r="X418" i="1"/>
  <c r="Y418" i="1"/>
  <c r="H419" i="1"/>
  <c r="S419" i="1" s="1"/>
  <c r="T419" i="1" s="1"/>
  <c r="Q419" i="1"/>
  <c r="W419" i="1"/>
  <c r="X419" i="1"/>
  <c r="Y419" i="1"/>
  <c r="H420" i="1"/>
  <c r="S420" i="1" s="1"/>
  <c r="T420" i="1" s="1"/>
  <c r="Q420" i="1"/>
  <c r="W420" i="1"/>
  <c r="X420" i="1"/>
  <c r="Y420" i="1"/>
  <c r="H421" i="1"/>
  <c r="R421" i="1" s="1"/>
  <c r="Q421" i="1"/>
  <c r="W421" i="1"/>
  <c r="X421" i="1"/>
  <c r="Y421" i="1"/>
  <c r="H422" i="1"/>
  <c r="R422" i="1" s="1"/>
  <c r="Q422" i="1"/>
  <c r="W422" i="1"/>
  <c r="X422" i="1"/>
  <c r="Y422" i="1"/>
  <c r="H423" i="1"/>
  <c r="S423" i="1" s="1"/>
  <c r="T423" i="1" s="1"/>
  <c r="Q423" i="1"/>
  <c r="W423" i="1"/>
  <c r="X423" i="1"/>
  <c r="Y423" i="1"/>
  <c r="H424" i="1"/>
  <c r="R424" i="1" s="1"/>
  <c r="Q424" i="1"/>
  <c r="V424" i="1"/>
  <c r="W424" i="1"/>
  <c r="X424" i="1"/>
  <c r="Y424" i="1"/>
  <c r="H425" i="1"/>
  <c r="R425" i="1" s="1"/>
  <c r="Q425" i="1"/>
  <c r="V425" i="1"/>
  <c r="W425" i="1"/>
  <c r="X425" i="1"/>
  <c r="Y425" i="1"/>
  <c r="H426" i="1"/>
  <c r="S426" i="1" s="1"/>
  <c r="T426" i="1" s="1"/>
  <c r="Q426" i="1"/>
  <c r="W426" i="1"/>
  <c r="X426" i="1"/>
  <c r="Y426" i="1"/>
  <c r="H427" i="1"/>
  <c r="Q427" i="1"/>
  <c r="W427" i="1"/>
  <c r="X427" i="1"/>
  <c r="Y427" i="1"/>
  <c r="H428" i="1"/>
  <c r="R428" i="1" s="1"/>
  <c r="Q428" i="1"/>
  <c r="W428" i="1"/>
  <c r="X428" i="1"/>
  <c r="Y428" i="1"/>
  <c r="H429" i="1"/>
  <c r="Q429" i="1"/>
  <c r="W429" i="1"/>
  <c r="X429" i="1"/>
  <c r="Y429" i="1"/>
  <c r="H430" i="1"/>
  <c r="R430" i="1" s="1"/>
  <c r="Q430" i="1"/>
  <c r="W430" i="1"/>
  <c r="X430" i="1"/>
  <c r="Y430" i="1"/>
  <c r="H431" i="1"/>
  <c r="R431" i="1" s="1"/>
  <c r="Q431" i="1"/>
  <c r="W431" i="1"/>
  <c r="X431" i="1"/>
  <c r="Y431" i="1"/>
  <c r="H432" i="1"/>
  <c r="R432" i="1" s="1"/>
  <c r="Q432" i="1"/>
  <c r="W432" i="1"/>
  <c r="X432" i="1"/>
  <c r="Y432" i="1"/>
  <c r="H433" i="1"/>
  <c r="R433" i="1" s="1"/>
  <c r="Q433" i="1"/>
  <c r="W433" i="1"/>
  <c r="X433" i="1"/>
  <c r="Y433" i="1"/>
  <c r="H434" i="1"/>
  <c r="R434" i="1" s="1"/>
  <c r="Q434" i="1"/>
  <c r="W434" i="1"/>
  <c r="X434" i="1"/>
  <c r="Y434" i="1"/>
  <c r="H435" i="1"/>
  <c r="S435" i="1" s="1"/>
  <c r="T435" i="1" s="1"/>
  <c r="Q435" i="1"/>
  <c r="W435" i="1"/>
  <c r="X435" i="1"/>
  <c r="Y435" i="1"/>
  <c r="H436" i="1"/>
  <c r="Q436" i="1"/>
  <c r="W436" i="1"/>
  <c r="X436" i="1"/>
  <c r="Y436" i="1"/>
  <c r="H437" i="1"/>
  <c r="R437" i="1" s="1"/>
  <c r="Q437" i="1"/>
  <c r="W437" i="1"/>
  <c r="X437" i="1"/>
  <c r="Y437" i="1"/>
  <c r="H438" i="1"/>
  <c r="R438" i="1" s="1"/>
  <c r="Q438" i="1"/>
  <c r="W438" i="1"/>
  <c r="X438" i="1"/>
  <c r="Y438" i="1"/>
  <c r="H439" i="1"/>
  <c r="S439" i="1" s="1"/>
  <c r="T439" i="1" s="1"/>
  <c r="Q439" i="1"/>
  <c r="W439" i="1"/>
  <c r="X439" i="1"/>
  <c r="Y439" i="1"/>
  <c r="H440" i="1"/>
  <c r="Q440" i="1"/>
  <c r="U440" i="1"/>
  <c r="V440" i="1"/>
  <c r="H441" i="1"/>
  <c r="S441" i="1" s="1"/>
  <c r="T441" i="1" s="1"/>
  <c r="Q441" i="1"/>
  <c r="U441" i="1"/>
  <c r="V441" i="1"/>
  <c r="H442" i="1"/>
  <c r="Q442" i="1"/>
  <c r="U442" i="1"/>
  <c r="V442" i="1"/>
  <c r="H443" i="1"/>
  <c r="R443" i="1" s="1"/>
  <c r="Q443" i="1"/>
  <c r="U443" i="1"/>
  <c r="V443" i="1"/>
  <c r="H444" i="1"/>
  <c r="R444" i="1" s="1"/>
  <c r="Q444" i="1"/>
  <c r="U444" i="1"/>
  <c r="V444" i="1"/>
  <c r="H445" i="1"/>
  <c r="R445" i="1" s="1"/>
  <c r="Q445" i="1"/>
  <c r="U445" i="1"/>
  <c r="V445" i="1"/>
  <c r="H446" i="1"/>
  <c r="R446" i="1" s="1"/>
  <c r="Q446" i="1"/>
  <c r="U446" i="1"/>
  <c r="V446" i="1"/>
  <c r="H447" i="1"/>
  <c r="R447" i="1" s="1"/>
  <c r="Q447" i="1"/>
  <c r="U447" i="1"/>
  <c r="V447" i="1"/>
  <c r="H448" i="1"/>
  <c r="R448" i="1" s="1"/>
  <c r="Q448" i="1"/>
  <c r="U448" i="1"/>
  <c r="V448" i="1"/>
  <c r="H449" i="1"/>
  <c r="R449" i="1" s="1"/>
  <c r="Q449" i="1"/>
  <c r="U449" i="1"/>
  <c r="V449" i="1"/>
  <c r="H450" i="1"/>
  <c r="Q450" i="1"/>
  <c r="U450" i="1"/>
  <c r="V450" i="1"/>
  <c r="H451" i="1"/>
  <c r="R451" i="1" s="1"/>
  <c r="Q451" i="1"/>
  <c r="U451" i="1"/>
  <c r="V451" i="1"/>
  <c r="H452" i="1"/>
  <c r="Q452" i="1"/>
  <c r="U452" i="1"/>
  <c r="V452" i="1"/>
  <c r="H453" i="1"/>
  <c r="R453" i="1" s="1"/>
  <c r="Q453" i="1"/>
  <c r="U453" i="1"/>
  <c r="V453" i="1"/>
  <c r="H454" i="1"/>
  <c r="Q454" i="1"/>
  <c r="U454" i="1"/>
  <c r="V454" i="1"/>
  <c r="H455" i="1"/>
  <c r="R455" i="1" s="1"/>
  <c r="Q455" i="1"/>
  <c r="U455" i="1"/>
  <c r="V455" i="1"/>
  <c r="H456" i="1"/>
  <c r="S456" i="1" s="1"/>
  <c r="T456" i="1" s="1"/>
  <c r="Q456" i="1"/>
  <c r="U456" i="1"/>
  <c r="V456" i="1"/>
  <c r="H457" i="1"/>
  <c r="Q457" i="1"/>
  <c r="U457" i="1"/>
  <c r="V457" i="1"/>
  <c r="H458" i="1"/>
  <c r="R458" i="1" s="1"/>
  <c r="Q458" i="1"/>
  <c r="U458" i="1"/>
  <c r="V458" i="1"/>
  <c r="H459" i="1"/>
  <c r="S459" i="1" s="1"/>
  <c r="T459" i="1" s="1"/>
  <c r="Q459" i="1"/>
  <c r="U459" i="1"/>
  <c r="V459" i="1"/>
  <c r="H460" i="1"/>
  <c r="Q460" i="1"/>
  <c r="V460" i="1"/>
  <c r="X460" i="1"/>
  <c r="Y460" i="1"/>
  <c r="H461" i="1"/>
  <c r="R461" i="1" s="1"/>
  <c r="Q461" i="1"/>
  <c r="U461" i="1"/>
  <c r="V461" i="1"/>
  <c r="H462" i="1"/>
  <c r="S462" i="1" s="1"/>
  <c r="T462" i="1" s="1"/>
  <c r="Q462" i="1"/>
  <c r="U462" i="1"/>
  <c r="V462" i="1"/>
  <c r="H463" i="1"/>
  <c r="S463" i="1" s="1"/>
  <c r="T463" i="1" s="1"/>
  <c r="Q463" i="1"/>
  <c r="V463" i="1"/>
  <c r="X463" i="1"/>
  <c r="Y463" i="1"/>
  <c r="H464" i="1"/>
  <c r="Q464" i="1"/>
  <c r="V464" i="1"/>
  <c r="X464" i="1"/>
  <c r="Y464" i="1"/>
  <c r="H465" i="1"/>
  <c r="S465" i="1" s="1"/>
  <c r="T465" i="1" s="1"/>
  <c r="Q465" i="1"/>
  <c r="V465" i="1"/>
  <c r="X465" i="1"/>
  <c r="Y465" i="1"/>
  <c r="H466" i="1"/>
  <c r="Q466" i="1"/>
  <c r="U466" i="1"/>
  <c r="V466" i="1"/>
  <c r="H467" i="1"/>
  <c r="R467" i="1" s="1"/>
  <c r="Q467" i="1"/>
  <c r="U467" i="1"/>
  <c r="V467" i="1"/>
  <c r="H468" i="1"/>
  <c r="S468" i="1" s="1"/>
  <c r="T468" i="1" s="1"/>
  <c r="Q468" i="1"/>
  <c r="U468" i="1"/>
  <c r="V468" i="1"/>
  <c r="H469" i="1"/>
  <c r="R469" i="1" s="1"/>
  <c r="Q469" i="1"/>
  <c r="U469" i="1"/>
  <c r="V469" i="1"/>
  <c r="H470" i="1"/>
  <c r="S470" i="1" s="1"/>
  <c r="T470" i="1" s="1"/>
  <c r="Q470" i="1"/>
  <c r="U470" i="1"/>
  <c r="V470" i="1"/>
  <c r="H471" i="1"/>
  <c r="R471" i="1" s="1"/>
  <c r="Q471" i="1"/>
  <c r="U471" i="1"/>
  <c r="V471" i="1"/>
  <c r="H472" i="1"/>
  <c r="R472" i="1" s="1"/>
  <c r="Q472" i="1"/>
  <c r="V472" i="1"/>
  <c r="X472" i="1"/>
  <c r="Y472" i="1"/>
  <c r="H473" i="1"/>
  <c r="Q473" i="1"/>
  <c r="V473" i="1"/>
  <c r="X473" i="1"/>
  <c r="Y473" i="1"/>
  <c r="H474" i="1"/>
  <c r="S474" i="1" s="1"/>
  <c r="T474" i="1" s="1"/>
  <c r="Q474" i="1"/>
  <c r="V474" i="1"/>
  <c r="X474" i="1"/>
  <c r="Y474" i="1"/>
  <c r="H475" i="1"/>
  <c r="Q475" i="1"/>
  <c r="U475" i="1"/>
  <c r="V475" i="1"/>
  <c r="H476" i="1"/>
  <c r="R476" i="1" s="1"/>
  <c r="Q476" i="1"/>
  <c r="V476" i="1"/>
  <c r="X476" i="1"/>
  <c r="Y476" i="1"/>
  <c r="H477" i="1"/>
  <c r="Q477" i="1"/>
  <c r="U477" i="1"/>
  <c r="V477" i="1"/>
  <c r="H478" i="1"/>
  <c r="R478" i="1" s="1"/>
  <c r="Q478" i="1"/>
  <c r="U478" i="1"/>
  <c r="V478" i="1"/>
  <c r="H479" i="1"/>
  <c r="S479" i="1" s="1"/>
  <c r="T479" i="1" s="1"/>
  <c r="Q479" i="1"/>
  <c r="U479" i="1"/>
  <c r="V479" i="1"/>
  <c r="H480" i="1"/>
  <c r="R480" i="1" s="1"/>
  <c r="Q480" i="1"/>
  <c r="U480" i="1"/>
  <c r="V480" i="1"/>
  <c r="H481" i="1"/>
  <c r="R481" i="1" s="1"/>
  <c r="Q481" i="1"/>
  <c r="U481" i="1"/>
  <c r="V481" i="1"/>
  <c r="H482" i="1"/>
  <c r="Q482" i="1"/>
  <c r="U482" i="1"/>
  <c r="V482" i="1"/>
  <c r="H483" i="1"/>
  <c r="S483" i="1" s="1"/>
  <c r="T483" i="1" s="1"/>
  <c r="Q483" i="1"/>
  <c r="V483" i="1"/>
  <c r="X483" i="1"/>
  <c r="Y483" i="1"/>
  <c r="H484" i="1"/>
  <c r="R484" i="1" s="1"/>
  <c r="Q484" i="1"/>
  <c r="V484" i="1"/>
  <c r="X484" i="1"/>
  <c r="Y484" i="1"/>
  <c r="H485" i="1"/>
  <c r="R485" i="1" s="1"/>
  <c r="Q485" i="1"/>
  <c r="V485" i="1"/>
  <c r="X485" i="1"/>
  <c r="Y485" i="1"/>
  <c r="H486" i="1"/>
  <c r="R486" i="1" s="1"/>
  <c r="Q486" i="1"/>
  <c r="V486" i="1"/>
  <c r="X486" i="1"/>
  <c r="Y486" i="1"/>
  <c r="H487" i="1"/>
  <c r="Q487" i="1"/>
  <c r="V487" i="1"/>
  <c r="X487" i="1"/>
  <c r="Y487" i="1"/>
  <c r="H488" i="1"/>
  <c r="R488" i="1" s="1"/>
  <c r="Q488" i="1"/>
  <c r="V488" i="1"/>
  <c r="X488" i="1"/>
  <c r="Y488" i="1"/>
  <c r="H489" i="1"/>
  <c r="S489" i="1" s="1"/>
  <c r="T489" i="1" s="1"/>
  <c r="Q489" i="1"/>
  <c r="V489" i="1"/>
  <c r="X489" i="1"/>
  <c r="Y489" i="1"/>
  <c r="H490" i="1"/>
  <c r="R490" i="1" s="1"/>
  <c r="Q490" i="1"/>
  <c r="V490" i="1"/>
  <c r="X490" i="1"/>
  <c r="Y490" i="1"/>
  <c r="H491" i="1"/>
  <c r="Q491" i="1"/>
  <c r="V491" i="1"/>
  <c r="X491" i="1"/>
  <c r="Y491" i="1"/>
  <c r="H492" i="1"/>
  <c r="Q492" i="1"/>
  <c r="V492" i="1"/>
  <c r="X492" i="1"/>
  <c r="Y492" i="1"/>
  <c r="H493" i="1"/>
  <c r="S493" i="1" s="1"/>
  <c r="T493" i="1" s="1"/>
  <c r="Q493" i="1"/>
  <c r="V493" i="1"/>
  <c r="X493" i="1"/>
  <c r="Y493" i="1"/>
  <c r="H494" i="1"/>
  <c r="R494" i="1" s="1"/>
  <c r="Q494" i="1"/>
  <c r="V494" i="1"/>
  <c r="X494" i="1"/>
  <c r="Y494" i="1"/>
  <c r="H495" i="1"/>
  <c r="Q495" i="1"/>
  <c r="V495" i="1"/>
  <c r="X495" i="1"/>
  <c r="Y495" i="1"/>
  <c r="H496" i="1"/>
  <c r="R496" i="1" s="1"/>
  <c r="Q496" i="1"/>
  <c r="V496" i="1"/>
  <c r="X496" i="1"/>
  <c r="Y496" i="1"/>
  <c r="H497" i="1"/>
  <c r="R497" i="1" s="1"/>
  <c r="Q497" i="1"/>
  <c r="V497" i="1"/>
  <c r="X497" i="1"/>
  <c r="Y497" i="1"/>
  <c r="H498" i="1"/>
  <c r="S498" i="1" s="1"/>
  <c r="T498" i="1" s="1"/>
  <c r="Q498" i="1"/>
  <c r="V498" i="1"/>
  <c r="X498" i="1"/>
  <c r="Y498" i="1"/>
  <c r="H499" i="1"/>
  <c r="S499" i="1" s="1"/>
  <c r="T499" i="1" s="1"/>
  <c r="Q499" i="1"/>
  <c r="V499" i="1"/>
  <c r="X499" i="1"/>
  <c r="Y499" i="1"/>
  <c r="H500" i="1"/>
  <c r="S500" i="1" s="1"/>
  <c r="T500" i="1" s="1"/>
  <c r="Q500" i="1"/>
  <c r="V500" i="1"/>
  <c r="X500" i="1"/>
  <c r="Y500" i="1"/>
  <c r="H501" i="1"/>
  <c r="S501" i="1" s="1"/>
  <c r="T501" i="1" s="1"/>
  <c r="Q501" i="1"/>
  <c r="U501" i="1"/>
  <c r="V501" i="1"/>
  <c r="H502" i="1"/>
  <c r="Q502" i="1"/>
  <c r="U502" i="1"/>
  <c r="V502" i="1"/>
  <c r="H503" i="1"/>
  <c r="Q503" i="1"/>
  <c r="V503" i="1"/>
  <c r="X503" i="1"/>
  <c r="Y503" i="1"/>
  <c r="H504" i="1"/>
  <c r="R504" i="1" s="1"/>
  <c r="Q504" i="1"/>
  <c r="V504" i="1"/>
  <c r="X504" i="1"/>
  <c r="Y504" i="1"/>
  <c r="H505" i="1"/>
  <c r="Q505" i="1"/>
  <c r="V505" i="1"/>
  <c r="X505" i="1"/>
  <c r="Y505" i="1"/>
  <c r="H506" i="1"/>
  <c r="R506" i="1" s="1"/>
  <c r="Q506" i="1"/>
  <c r="V506" i="1"/>
  <c r="X506" i="1"/>
  <c r="Y506" i="1"/>
  <c r="H507" i="1"/>
  <c r="R507" i="1" s="1"/>
  <c r="Q507" i="1"/>
  <c r="U507" i="1"/>
  <c r="V507" i="1"/>
  <c r="H508" i="1"/>
  <c r="R508" i="1" s="1"/>
  <c r="Q508" i="1"/>
  <c r="U508" i="1"/>
  <c r="V508" i="1"/>
  <c r="H509" i="1"/>
  <c r="R509" i="1" s="1"/>
  <c r="Q509" i="1"/>
  <c r="U509" i="1"/>
  <c r="V509" i="1"/>
  <c r="H510" i="1"/>
  <c r="S510" i="1" s="1"/>
  <c r="T510" i="1" s="1"/>
  <c r="Q510" i="1"/>
  <c r="U510" i="1"/>
  <c r="V510" i="1"/>
  <c r="H511" i="1"/>
  <c r="S511" i="1" s="1"/>
  <c r="T511" i="1" s="1"/>
  <c r="Q511" i="1"/>
  <c r="U511" i="1"/>
  <c r="V511" i="1"/>
  <c r="H512" i="1"/>
  <c r="Q512" i="1"/>
  <c r="U512" i="1"/>
  <c r="V512" i="1"/>
  <c r="H513" i="1"/>
  <c r="R513" i="1" s="1"/>
  <c r="Q513" i="1"/>
  <c r="U513" i="1"/>
  <c r="V513" i="1"/>
  <c r="H514" i="1"/>
  <c r="R514" i="1" s="1"/>
  <c r="Q514" i="1"/>
  <c r="U514" i="1"/>
  <c r="V514" i="1"/>
  <c r="H515" i="1"/>
  <c r="R515" i="1" s="1"/>
  <c r="Q515" i="1"/>
  <c r="U515" i="1"/>
  <c r="V515" i="1"/>
  <c r="H516" i="1"/>
  <c r="Q516" i="1"/>
  <c r="U516" i="1"/>
  <c r="V516" i="1"/>
  <c r="H517" i="1"/>
  <c r="S517" i="1" s="1"/>
  <c r="T517" i="1" s="1"/>
  <c r="Q517" i="1"/>
  <c r="V517" i="1"/>
  <c r="X517" i="1"/>
  <c r="Y517" i="1"/>
  <c r="H518" i="1"/>
  <c r="S518" i="1" s="1"/>
  <c r="T518" i="1" s="1"/>
  <c r="Q518" i="1"/>
  <c r="U518" i="1"/>
  <c r="V518" i="1"/>
  <c r="H519" i="1"/>
  <c r="R519" i="1" s="1"/>
  <c r="Q519" i="1"/>
  <c r="U519" i="1"/>
  <c r="V519" i="1"/>
  <c r="H520" i="1"/>
  <c r="Q520" i="1"/>
  <c r="V520" i="1"/>
  <c r="X520" i="1"/>
  <c r="Y520" i="1"/>
  <c r="H521" i="1"/>
  <c r="S521" i="1" s="1"/>
  <c r="T521" i="1" s="1"/>
  <c r="Q521" i="1"/>
  <c r="V521" i="1"/>
  <c r="X521" i="1"/>
  <c r="Y521" i="1"/>
  <c r="H522" i="1"/>
  <c r="S522" i="1" s="1"/>
  <c r="T522" i="1" s="1"/>
  <c r="Q522" i="1"/>
  <c r="V522" i="1"/>
  <c r="X522" i="1"/>
  <c r="Y522" i="1"/>
  <c r="H523" i="1"/>
  <c r="S523" i="1" s="1"/>
  <c r="T523" i="1" s="1"/>
  <c r="Q523" i="1"/>
  <c r="V523" i="1"/>
  <c r="X523" i="1"/>
  <c r="Y523" i="1"/>
  <c r="H524" i="1"/>
  <c r="R524" i="1" s="1"/>
  <c r="Q524" i="1"/>
  <c r="V524" i="1"/>
  <c r="X524" i="1"/>
  <c r="Y524" i="1"/>
  <c r="H525" i="1"/>
  <c r="S525" i="1" s="1"/>
  <c r="T525" i="1" s="1"/>
  <c r="Q525" i="1"/>
  <c r="V525" i="1"/>
  <c r="X525" i="1"/>
  <c r="Y525" i="1"/>
  <c r="H526" i="1"/>
  <c r="S526" i="1" s="1"/>
  <c r="T526" i="1" s="1"/>
  <c r="Q526" i="1"/>
  <c r="V526" i="1"/>
  <c r="X526" i="1"/>
  <c r="Y526" i="1"/>
  <c r="H527" i="1"/>
  <c r="R527" i="1" s="1"/>
  <c r="Q527" i="1"/>
  <c r="V527" i="1"/>
  <c r="X527" i="1"/>
  <c r="Y527" i="1"/>
  <c r="H528" i="1"/>
  <c r="Q528" i="1"/>
  <c r="U528" i="1"/>
  <c r="V528" i="1"/>
  <c r="H529" i="1"/>
  <c r="S529" i="1" s="1"/>
  <c r="T529" i="1" s="1"/>
  <c r="Q529" i="1"/>
  <c r="V529" i="1"/>
  <c r="X529" i="1"/>
  <c r="Y529" i="1"/>
  <c r="H530" i="1"/>
  <c r="Q530" i="1"/>
  <c r="V530" i="1"/>
  <c r="X530" i="1"/>
  <c r="Y530" i="1"/>
  <c r="H531" i="1"/>
  <c r="S531" i="1" s="1"/>
  <c r="T531" i="1" s="1"/>
  <c r="Q531" i="1"/>
  <c r="V531" i="1"/>
  <c r="X531" i="1"/>
  <c r="Y531" i="1"/>
  <c r="H532" i="1"/>
  <c r="R532" i="1" s="1"/>
  <c r="Q532" i="1"/>
  <c r="V532" i="1"/>
  <c r="X532" i="1"/>
  <c r="Y532" i="1"/>
  <c r="H533" i="1"/>
  <c r="S533" i="1" s="1"/>
  <c r="T533" i="1" s="1"/>
  <c r="Q533" i="1"/>
  <c r="V533" i="1"/>
  <c r="X533" i="1"/>
  <c r="Y533" i="1"/>
  <c r="H534" i="1"/>
  <c r="R534" i="1" s="1"/>
  <c r="Q534" i="1"/>
  <c r="V534" i="1"/>
  <c r="X534" i="1"/>
  <c r="Y534" i="1"/>
  <c r="H535" i="1"/>
  <c r="R535" i="1" s="1"/>
  <c r="Q535" i="1"/>
  <c r="V535" i="1"/>
  <c r="X535" i="1"/>
  <c r="Y535" i="1"/>
  <c r="H536" i="1"/>
  <c r="S536" i="1" s="1"/>
  <c r="T536" i="1" s="1"/>
  <c r="Q536" i="1"/>
  <c r="V536" i="1"/>
  <c r="X536" i="1"/>
  <c r="Y536" i="1"/>
  <c r="H537" i="1"/>
  <c r="Q537" i="1"/>
  <c r="V537" i="1"/>
  <c r="X537" i="1"/>
  <c r="Y537" i="1"/>
  <c r="H538" i="1"/>
  <c r="Q538" i="1"/>
  <c r="V538" i="1"/>
  <c r="X538" i="1"/>
  <c r="Y538" i="1"/>
  <c r="H539" i="1"/>
  <c r="R539" i="1" s="1"/>
  <c r="Q539" i="1"/>
  <c r="V539" i="1"/>
  <c r="X539" i="1"/>
  <c r="Y539" i="1"/>
  <c r="H540" i="1"/>
  <c r="S540" i="1" s="1"/>
  <c r="T540" i="1" s="1"/>
  <c r="Q540" i="1"/>
  <c r="U540" i="1"/>
  <c r="V540" i="1"/>
  <c r="H541" i="1"/>
  <c r="S541" i="1" s="1"/>
  <c r="T541" i="1" s="1"/>
  <c r="Q541" i="1"/>
  <c r="U541" i="1"/>
  <c r="V541" i="1"/>
  <c r="H542" i="1"/>
  <c r="S542" i="1" s="1"/>
  <c r="T542" i="1" s="1"/>
  <c r="Q542" i="1"/>
  <c r="V542" i="1"/>
  <c r="X542" i="1"/>
  <c r="Y542" i="1"/>
  <c r="H543" i="1"/>
  <c r="Q543" i="1"/>
  <c r="V543" i="1"/>
  <c r="X543" i="1"/>
  <c r="Y543" i="1"/>
  <c r="H544" i="1"/>
  <c r="S544" i="1" s="1"/>
  <c r="T544" i="1" s="1"/>
  <c r="Q544" i="1"/>
  <c r="V544" i="1"/>
  <c r="X544" i="1"/>
  <c r="Y544" i="1"/>
  <c r="H545" i="1"/>
  <c r="Q545" i="1"/>
  <c r="V545" i="1"/>
  <c r="X545" i="1"/>
  <c r="Y545" i="1"/>
  <c r="H546" i="1"/>
  <c r="S546" i="1" s="1"/>
  <c r="T546" i="1" s="1"/>
  <c r="Q546" i="1"/>
  <c r="U546" i="1"/>
  <c r="V546" i="1"/>
  <c r="H547" i="1"/>
  <c r="R547" i="1" s="1"/>
  <c r="Q547" i="1"/>
  <c r="V547" i="1"/>
  <c r="X547" i="1"/>
  <c r="Y547" i="1"/>
  <c r="H548" i="1"/>
  <c r="S548" i="1" s="1"/>
  <c r="T548" i="1" s="1"/>
  <c r="Q548" i="1"/>
  <c r="V548" i="1"/>
  <c r="X548" i="1"/>
  <c r="Y548" i="1"/>
  <c r="H549" i="1"/>
  <c r="Q549" i="1"/>
  <c r="V549" i="1"/>
  <c r="X549" i="1"/>
  <c r="Y549" i="1"/>
  <c r="H550" i="1"/>
  <c r="R550" i="1" s="1"/>
  <c r="Q550" i="1"/>
  <c r="U550" i="1"/>
  <c r="V550" i="1"/>
  <c r="H551" i="1"/>
  <c r="Q551" i="1"/>
  <c r="V551" i="1"/>
  <c r="X551" i="1"/>
  <c r="Y551" i="1"/>
  <c r="H552" i="1"/>
  <c r="Q552" i="1"/>
  <c r="V552" i="1"/>
  <c r="X552" i="1"/>
  <c r="Y552" i="1"/>
  <c r="H553" i="1"/>
  <c r="Q553" i="1"/>
  <c r="V553" i="1"/>
  <c r="X553" i="1"/>
  <c r="Y553" i="1"/>
  <c r="H554" i="1"/>
  <c r="R554" i="1" s="1"/>
  <c r="Q554" i="1"/>
  <c r="V554" i="1"/>
  <c r="X554" i="1"/>
  <c r="Y554" i="1"/>
  <c r="H555" i="1"/>
  <c r="R555" i="1" s="1"/>
  <c r="Q555" i="1"/>
  <c r="V555" i="1"/>
  <c r="X555" i="1"/>
  <c r="Y555" i="1"/>
  <c r="H556" i="1"/>
  <c r="R556" i="1" s="1"/>
  <c r="Q556" i="1"/>
  <c r="V556" i="1"/>
  <c r="X556" i="1"/>
  <c r="Y556" i="1"/>
  <c r="H557" i="1"/>
  <c r="Q557" i="1"/>
  <c r="U557" i="1"/>
  <c r="V557" i="1"/>
  <c r="H558" i="1"/>
  <c r="R558" i="1" s="1"/>
  <c r="Q558" i="1"/>
  <c r="U558" i="1"/>
  <c r="V558" i="1"/>
  <c r="H559" i="1"/>
  <c r="S559" i="1" s="1"/>
  <c r="T559" i="1" s="1"/>
  <c r="Q559" i="1"/>
  <c r="U559" i="1"/>
  <c r="V559" i="1"/>
  <c r="H560" i="1"/>
  <c r="R560" i="1" s="1"/>
  <c r="Q560" i="1"/>
  <c r="U560" i="1"/>
  <c r="V560" i="1"/>
  <c r="H561" i="1"/>
  <c r="Q561" i="1"/>
  <c r="U561" i="1"/>
  <c r="V561" i="1"/>
  <c r="H562" i="1"/>
  <c r="Q562" i="1"/>
  <c r="U562" i="1"/>
  <c r="V562" i="1"/>
  <c r="H563" i="1"/>
  <c r="R563" i="1" s="1"/>
  <c r="Q563" i="1"/>
  <c r="U563" i="1"/>
  <c r="V563" i="1"/>
  <c r="H564" i="1"/>
  <c r="Q564" i="1"/>
  <c r="U564" i="1"/>
  <c r="V564" i="1"/>
  <c r="H565" i="1"/>
  <c r="S565" i="1" s="1"/>
  <c r="T565" i="1" s="1"/>
  <c r="Q565" i="1"/>
  <c r="U565" i="1"/>
  <c r="V565" i="1"/>
  <c r="H566" i="1"/>
  <c r="Q566" i="1"/>
  <c r="U566" i="1"/>
  <c r="V566" i="1"/>
  <c r="H567" i="1"/>
  <c r="S567" i="1" s="1"/>
  <c r="T567" i="1" s="1"/>
  <c r="Q567" i="1"/>
  <c r="U567" i="1"/>
  <c r="V567" i="1"/>
  <c r="H568" i="1"/>
  <c r="R568" i="1" s="1"/>
  <c r="Q568" i="1"/>
  <c r="U568" i="1"/>
  <c r="V568" i="1"/>
  <c r="H569" i="1"/>
  <c r="Q569" i="1"/>
  <c r="U569" i="1"/>
  <c r="Y569" i="1" s="1"/>
  <c r="V569" i="1"/>
  <c r="H570" i="1"/>
  <c r="R570" i="1" s="1"/>
  <c r="Q570" i="1"/>
  <c r="U570" i="1"/>
  <c r="X570" i="1" s="1"/>
  <c r="V570" i="1"/>
  <c r="H571" i="1"/>
  <c r="Q571" i="1"/>
  <c r="U571" i="1"/>
  <c r="X571" i="1" s="1"/>
  <c r="V571" i="1"/>
  <c r="H572" i="1"/>
  <c r="R572" i="1" s="1"/>
  <c r="Q572" i="1"/>
  <c r="U572" i="1"/>
  <c r="X572" i="1" s="1"/>
  <c r="V572" i="1"/>
  <c r="H573" i="1"/>
  <c r="R573" i="1" s="1"/>
  <c r="Q573" i="1"/>
  <c r="U573" i="1"/>
  <c r="X573" i="1" s="1"/>
  <c r="V573" i="1"/>
  <c r="H574" i="1"/>
  <c r="R574" i="1" s="1"/>
  <c r="Q574" i="1"/>
  <c r="U574" i="1"/>
  <c r="V574" i="1"/>
  <c r="H575" i="1"/>
  <c r="S575" i="1" s="1"/>
  <c r="T575" i="1" s="1"/>
  <c r="Q575" i="1"/>
  <c r="U575" i="1"/>
  <c r="Y575" i="1" s="1"/>
  <c r="V575" i="1"/>
  <c r="H576" i="1"/>
  <c r="R576" i="1" s="1"/>
  <c r="Q576" i="1"/>
  <c r="U576" i="1"/>
  <c r="Y576" i="1" s="1"/>
  <c r="V576" i="1"/>
  <c r="H577" i="1"/>
  <c r="Q577" i="1"/>
  <c r="U577" i="1"/>
  <c r="X577" i="1" s="1"/>
  <c r="V577" i="1"/>
  <c r="H578" i="1"/>
  <c r="R578" i="1" s="1"/>
  <c r="Q578" i="1"/>
  <c r="U578" i="1"/>
  <c r="Y578" i="1" s="1"/>
  <c r="V578" i="1"/>
  <c r="H579" i="1"/>
  <c r="R579" i="1" s="1"/>
  <c r="Q579" i="1"/>
  <c r="U579" i="1"/>
  <c r="X579" i="1" s="1"/>
  <c r="V579" i="1"/>
  <c r="H580" i="1"/>
  <c r="R580" i="1" s="1"/>
  <c r="Q580" i="1"/>
  <c r="U580" i="1"/>
  <c r="V580" i="1"/>
  <c r="H581" i="1"/>
  <c r="S581" i="1" s="1"/>
  <c r="T581" i="1" s="1"/>
  <c r="Q581" i="1"/>
  <c r="U581" i="1"/>
  <c r="X581" i="1" s="1"/>
  <c r="V581" i="1"/>
  <c r="H582" i="1"/>
  <c r="R582" i="1" s="1"/>
  <c r="Q582" i="1"/>
  <c r="U582" i="1"/>
  <c r="X582" i="1" s="1"/>
  <c r="V582" i="1"/>
  <c r="H583" i="1"/>
  <c r="S583" i="1" s="1"/>
  <c r="T583" i="1" s="1"/>
  <c r="Q583" i="1"/>
  <c r="U583" i="1"/>
  <c r="X583" i="1" s="1"/>
  <c r="V583" i="1"/>
  <c r="H584" i="1"/>
  <c r="R584" i="1" s="1"/>
  <c r="Q584" i="1"/>
  <c r="U584" i="1"/>
  <c r="X584" i="1" s="1"/>
  <c r="V584" i="1"/>
  <c r="H585" i="1"/>
  <c r="R585" i="1" s="1"/>
  <c r="Q585" i="1"/>
  <c r="U585" i="1"/>
  <c r="X585" i="1" s="1"/>
  <c r="V585" i="1"/>
  <c r="H586" i="1"/>
  <c r="S586" i="1" s="1"/>
  <c r="T586" i="1" s="1"/>
  <c r="Q586" i="1"/>
  <c r="U586" i="1"/>
  <c r="V586" i="1"/>
  <c r="H587" i="1"/>
  <c r="S587" i="1" s="1"/>
  <c r="T587" i="1" s="1"/>
  <c r="Q587" i="1"/>
  <c r="U587" i="1"/>
  <c r="X587" i="1" s="1"/>
  <c r="V587" i="1"/>
  <c r="H588" i="1"/>
  <c r="R588" i="1" s="1"/>
  <c r="Q588" i="1"/>
  <c r="U588" i="1"/>
  <c r="Y588" i="1" s="1"/>
  <c r="V588" i="1"/>
  <c r="H589" i="1"/>
  <c r="S589" i="1" s="1"/>
  <c r="T589" i="1" s="1"/>
  <c r="Q589" i="1"/>
  <c r="U589" i="1"/>
  <c r="X589" i="1" s="1"/>
  <c r="V589" i="1"/>
  <c r="H590" i="1"/>
  <c r="R590" i="1" s="1"/>
  <c r="Q590" i="1"/>
  <c r="U590" i="1"/>
  <c r="X590" i="1" s="1"/>
  <c r="V590" i="1"/>
  <c r="H591" i="1"/>
  <c r="R591" i="1" s="1"/>
  <c r="Q591" i="1"/>
  <c r="U591" i="1"/>
  <c r="X591" i="1" s="1"/>
  <c r="V591" i="1"/>
  <c r="H592" i="1"/>
  <c r="S592" i="1" s="1"/>
  <c r="T592" i="1" s="1"/>
  <c r="Q592" i="1"/>
  <c r="U592" i="1"/>
  <c r="V592" i="1"/>
  <c r="H593" i="1"/>
  <c r="R593" i="1" s="1"/>
  <c r="Q593" i="1"/>
  <c r="U593" i="1"/>
  <c r="X593" i="1" s="1"/>
  <c r="V593" i="1"/>
  <c r="H594" i="1"/>
  <c r="R594" i="1" s="1"/>
  <c r="Q594" i="1"/>
  <c r="U594" i="1"/>
  <c r="X594" i="1" s="1"/>
  <c r="V594" i="1"/>
  <c r="H595" i="1"/>
  <c r="S595" i="1" s="1"/>
  <c r="T595" i="1" s="1"/>
  <c r="Q595" i="1"/>
  <c r="U595" i="1"/>
  <c r="X595" i="1" s="1"/>
  <c r="V595" i="1"/>
  <c r="H596" i="1"/>
  <c r="S596" i="1" s="1"/>
  <c r="T596" i="1" s="1"/>
  <c r="Q596" i="1"/>
  <c r="U596" i="1"/>
  <c r="X596" i="1" s="1"/>
  <c r="V596" i="1"/>
  <c r="H597" i="1"/>
  <c r="R597" i="1" s="1"/>
  <c r="Q597" i="1"/>
  <c r="U597" i="1"/>
  <c r="V597" i="1"/>
  <c r="H598" i="1"/>
  <c r="Q598" i="1"/>
  <c r="U598" i="1"/>
  <c r="X598" i="1" s="1"/>
  <c r="V598" i="1"/>
  <c r="H599" i="1"/>
  <c r="S599" i="1" s="1"/>
  <c r="T599" i="1" s="1"/>
  <c r="Q599" i="1"/>
  <c r="U599" i="1"/>
  <c r="X599" i="1" s="1"/>
  <c r="V599" i="1"/>
  <c r="H600" i="1"/>
  <c r="R600" i="1" s="1"/>
  <c r="Q600" i="1"/>
  <c r="U600" i="1"/>
  <c r="X600" i="1" s="1"/>
  <c r="V600" i="1"/>
  <c r="H601" i="1"/>
  <c r="S601" i="1" s="1"/>
  <c r="T601" i="1" s="1"/>
  <c r="Q601" i="1"/>
  <c r="U601" i="1"/>
  <c r="X601" i="1" s="1"/>
  <c r="V601" i="1"/>
  <c r="H602" i="1"/>
  <c r="R602" i="1" s="1"/>
  <c r="Q602" i="1"/>
  <c r="U602" i="1"/>
  <c r="X602" i="1" s="1"/>
  <c r="V602" i="1"/>
  <c r="H603" i="1"/>
  <c r="R603" i="1" s="1"/>
  <c r="Q603" i="1"/>
  <c r="U603" i="1"/>
  <c r="V603" i="1"/>
  <c r="H604" i="1"/>
  <c r="R604" i="1" s="1"/>
  <c r="Q604" i="1"/>
  <c r="U604" i="1"/>
  <c r="X604" i="1" s="1"/>
  <c r="V604" i="1"/>
  <c r="H605" i="1"/>
  <c r="S605" i="1" s="1"/>
  <c r="T605" i="1" s="1"/>
  <c r="Q605" i="1"/>
  <c r="U605" i="1"/>
  <c r="X605" i="1" s="1"/>
  <c r="V605" i="1"/>
  <c r="H606" i="1"/>
  <c r="S606" i="1" s="1"/>
  <c r="T606" i="1" s="1"/>
  <c r="Q606" i="1"/>
  <c r="V606" i="1"/>
  <c r="W606" i="1"/>
  <c r="X606" i="1"/>
  <c r="Y606" i="1"/>
  <c r="H607" i="1"/>
  <c r="Q607" i="1"/>
  <c r="U607" i="1"/>
  <c r="V607" i="1"/>
  <c r="W607" i="1"/>
  <c r="H608" i="1"/>
  <c r="S608" i="1" s="1"/>
  <c r="T608" i="1" s="1"/>
  <c r="Q608" i="1"/>
  <c r="U608" i="1"/>
  <c r="V608" i="1"/>
  <c r="W608" i="1"/>
  <c r="H609" i="1"/>
  <c r="S609" i="1" s="1"/>
  <c r="T609" i="1" s="1"/>
  <c r="Q609" i="1"/>
  <c r="U609" i="1"/>
  <c r="V609" i="1"/>
  <c r="W609" i="1"/>
  <c r="H610" i="1"/>
  <c r="S610" i="1" s="1"/>
  <c r="T610" i="1" s="1"/>
  <c r="Q610" i="1"/>
  <c r="U610" i="1"/>
  <c r="V610" i="1"/>
  <c r="W610" i="1"/>
  <c r="H611" i="1"/>
  <c r="Q611" i="1"/>
  <c r="U611" i="1"/>
  <c r="V611" i="1"/>
  <c r="W611" i="1"/>
  <c r="H612" i="1"/>
  <c r="R612" i="1" s="1"/>
  <c r="Q612" i="1"/>
  <c r="U612" i="1"/>
  <c r="V612" i="1"/>
  <c r="W612" i="1"/>
  <c r="H613" i="1"/>
  <c r="S613" i="1" s="1"/>
  <c r="T613" i="1" s="1"/>
  <c r="Q613" i="1"/>
  <c r="U613" i="1"/>
  <c r="V613" i="1"/>
  <c r="W613" i="1"/>
  <c r="H614" i="1"/>
  <c r="S614" i="1" s="1"/>
  <c r="T614" i="1" s="1"/>
  <c r="Q614" i="1"/>
  <c r="U614" i="1"/>
  <c r="V614" i="1"/>
  <c r="W614" i="1"/>
  <c r="H615" i="1"/>
  <c r="S615" i="1" s="1"/>
  <c r="T615" i="1" s="1"/>
  <c r="Q615" i="1"/>
  <c r="U615" i="1"/>
  <c r="V615" i="1"/>
  <c r="W615" i="1"/>
  <c r="H616" i="1"/>
  <c r="S616" i="1" s="1"/>
  <c r="T616" i="1" s="1"/>
  <c r="Q616" i="1"/>
  <c r="U616" i="1"/>
  <c r="V616" i="1"/>
  <c r="W616" i="1"/>
  <c r="H617" i="1"/>
  <c r="R617" i="1" s="1"/>
  <c r="Q617" i="1"/>
  <c r="U617" i="1"/>
  <c r="V617" i="1"/>
  <c r="W617" i="1"/>
  <c r="H618" i="1"/>
  <c r="R618" i="1" s="1"/>
  <c r="Q618" i="1"/>
  <c r="U618" i="1"/>
  <c r="V618" i="1"/>
  <c r="W618" i="1"/>
  <c r="H619" i="1"/>
  <c r="Q619" i="1"/>
  <c r="U619" i="1"/>
  <c r="V619" i="1"/>
  <c r="W619" i="1"/>
  <c r="H620" i="1"/>
  <c r="R620" i="1" s="1"/>
  <c r="Q620" i="1"/>
  <c r="U620" i="1"/>
  <c r="V620" i="1"/>
  <c r="W620" i="1"/>
  <c r="H621" i="1"/>
  <c r="R621" i="1" s="1"/>
  <c r="Q621" i="1"/>
  <c r="U621" i="1"/>
  <c r="V621" i="1"/>
  <c r="W621" i="1"/>
  <c r="H622" i="1"/>
  <c r="Q622" i="1"/>
  <c r="U622" i="1"/>
  <c r="V622" i="1"/>
  <c r="W622" i="1"/>
  <c r="H623" i="1"/>
  <c r="R623" i="1" s="1"/>
  <c r="Q623" i="1"/>
  <c r="U623" i="1"/>
  <c r="V623" i="1"/>
  <c r="W623" i="1"/>
  <c r="H624" i="1"/>
  <c r="R624" i="1" s="1"/>
  <c r="Q624" i="1"/>
  <c r="U624" i="1"/>
  <c r="V624" i="1"/>
  <c r="W624" i="1"/>
  <c r="H625" i="1"/>
  <c r="R625" i="1" s="1"/>
  <c r="Q625" i="1"/>
  <c r="W625" i="1"/>
  <c r="X625" i="1"/>
  <c r="Y625" i="1"/>
  <c r="H626" i="1"/>
  <c r="R626" i="1" s="1"/>
  <c r="Q626" i="1"/>
  <c r="U626" i="1"/>
  <c r="V626" i="1"/>
  <c r="W626" i="1"/>
  <c r="H627" i="1"/>
  <c r="Q627" i="1"/>
  <c r="U627" i="1"/>
  <c r="V627" i="1"/>
  <c r="W627" i="1"/>
  <c r="Q628" i="1"/>
  <c r="R628" i="1"/>
  <c r="S628" i="1"/>
  <c r="T628" i="1" s="1"/>
  <c r="U628" i="1"/>
  <c r="V628" i="1"/>
  <c r="W628" i="1"/>
  <c r="Q629" i="1"/>
  <c r="R629" i="1"/>
  <c r="S629" i="1"/>
  <c r="T629" i="1" s="1"/>
  <c r="U629" i="1"/>
  <c r="V629" i="1"/>
  <c r="W629" i="1"/>
  <c r="Q630" i="1"/>
  <c r="R630" i="1"/>
  <c r="S630" i="1"/>
  <c r="T630" i="1" s="1"/>
  <c r="U630" i="1"/>
  <c r="V630" i="1"/>
  <c r="W630" i="1"/>
  <c r="Q631" i="1"/>
  <c r="R631" i="1"/>
  <c r="S631" i="1"/>
  <c r="T631" i="1" s="1"/>
  <c r="U631" i="1"/>
  <c r="V631" i="1"/>
  <c r="W631" i="1"/>
  <c r="Q632" i="1"/>
  <c r="R632" i="1"/>
  <c r="S632" i="1"/>
  <c r="T632" i="1" s="1"/>
  <c r="U632" i="1"/>
  <c r="V632" i="1"/>
  <c r="W632" i="1"/>
  <c r="Q633" i="1"/>
  <c r="R633" i="1"/>
  <c r="S633" i="1"/>
  <c r="T633" i="1" s="1"/>
  <c r="U633" i="1"/>
  <c r="V633" i="1"/>
  <c r="W633" i="1"/>
  <c r="Q634" i="1"/>
  <c r="R634" i="1"/>
  <c r="S634" i="1"/>
  <c r="T634" i="1" s="1"/>
  <c r="U634" i="1"/>
  <c r="V634" i="1"/>
  <c r="W634" i="1"/>
  <c r="Q635" i="1"/>
  <c r="R635" i="1"/>
  <c r="S635" i="1"/>
  <c r="T635" i="1" s="1"/>
  <c r="U635" i="1"/>
  <c r="V635" i="1"/>
  <c r="W635" i="1"/>
  <c r="Q636" i="1"/>
  <c r="R636" i="1"/>
  <c r="S636" i="1"/>
  <c r="T636" i="1" s="1"/>
  <c r="U636" i="1"/>
  <c r="V636" i="1"/>
  <c r="W636" i="1"/>
  <c r="Q637" i="1"/>
  <c r="R637" i="1"/>
  <c r="S637" i="1"/>
  <c r="T637" i="1" s="1"/>
  <c r="U637" i="1"/>
  <c r="V637" i="1"/>
  <c r="W637" i="1"/>
  <c r="Q638" i="1"/>
  <c r="R638" i="1"/>
  <c r="S638" i="1"/>
  <c r="T638" i="1" s="1"/>
  <c r="U638" i="1"/>
  <c r="V638" i="1"/>
  <c r="W638" i="1"/>
  <c r="Q639" i="1"/>
  <c r="R639" i="1"/>
  <c r="S639" i="1"/>
  <c r="T639" i="1" s="1"/>
  <c r="U639" i="1"/>
  <c r="V639" i="1"/>
  <c r="W639" i="1"/>
  <c r="Q640" i="1"/>
  <c r="R640" i="1"/>
  <c r="S640" i="1"/>
  <c r="T640" i="1" s="1"/>
  <c r="U640" i="1"/>
  <c r="V640" i="1"/>
  <c r="W640" i="1"/>
  <c r="Q641" i="1"/>
  <c r="R641" i="1"/>
  <c r="S641" i="1"/>
  <c r="T641" i="1" s="1"/>
  <c r="U641" i="1"/>
  <c r="V641" i="1"/>
  <c r="W641" i="1"/>
  <c r="Q642" i="1"/>
  <c r="R642" i="1"/>
  <c r="S642" i="1"/>
  <c r="T642" i="1" s="1"/>
  <c r="U642" i="1"/>
  <c r="V642" i="1"/>
  <c r="W642" i="1"/>
  <c r="Q643" i="1"/>
  <c r="R643" i="1"/>
  <c r="S643" i="1"/>
  <c r="T643" i="1" s="1"/>
  <c r="U643" i="1"/>
  <c r="V643" i="1"/>
  <c r="W643" i="1"/>
  <c r="Q644" i="1"/>
  <c r="R644" i="1"/>
  <c r="S644" i="1"/>
  <c r="T644" i="1" s="1"/>
  <c r="U644" i="1"/>
  <c r="V644" i="1"/>
  <c r="W644" i="1"/>
  <c r="Q645" i="1"/>
  <c r="R645" i="1"/>
  <c r="S645" i="1"/>
  <c r="T645" i="1" s="1"/>
  <c r="U645" i="1"/>
  <c r="V645" i="1"/>
  <c r="W645" i="1"/>
  <c r="Q646" i="1"/>
  <c r="R646" i="1"/>
  <c r="S646" i="1"/>
  <c r="T646" i="1" s="1"/>
  <c r="U646" i="1"/>
  <c r="V646" i="1"/>
  <c r="W646" i="1"/>
  <c r="Q647" i="1"/>
  <c r="R647" i="1"/>
  <c r="S647" i="1"/>
  <c r="T647" i="1" s="1"/>
  <c r="U647" i="1"/>
  <c r="V647" i="1"/>
  <c r="W647" i="1"/>
  <c r="Q648" i="1"/>
  <c r="R648" i="1"/>
  <c r="S648" i="1"/>
  <c r="T648" i="1" s="1"/>
  <c r="U648" i="1"/>
  <c r="V648" i="1"/>
  <c r="W648" i="1"/>
  <c r="Q649" i="1"/>
  <c r="R649" i="1"/>
  <c r="S649" i="1"/>
  <c r="T649" i="1" s="1"/>
  <c r="U649" i="1"/>
  <c r="V649" i="1"/>
  <c r="W649" i="1"/>
  <c r="Q650" i="1"/>
  <c r="R650" i="1"/>
  <c r="S650" i="1"/>
  <c r="T650" i="1" s="1"/>
  <c r="U650" i="1"/>
  <c r="V650" i="1"/>
  <c r="W650" i="1"/>
  <c r="Q651" i="1"/>
  <c r="R651" i="1"/>
  <c r="S651" i="1"/>
  <c r="T651" i="1" s="1"/>
  <c r="U651" i="1"/>
  <c r="V651" i="1"/>
  <c r="W651" i="1"/>
  <c r="Q652" i="1"/>
  <c r="R652" i="1"/>
  <c r="S652" i="1"/>
  <c r="T652" i="1" s="1"/>
  <c r="U652" i="1"/>
  <c r="V652" i="1"/>
  <c r="W652" i="1"/>
  <c r="Q653" i="1"/>
  <c r="R653" i="1"/>
  <c r="S653" i="1"/>
  <c r="T653" i="1" s="1"/>
  <c r="U653" i="1"/>
  <c r="V653" i="1"/>
  <c r="W653" i="1"/>
  <c r="Q654" i="1"/>
  <c r="R654" i="1"/>
  <c r="S654" i="1"/>
  <c r="T654" i="1" s="1"/>
  <c r="U654" i="1"/>
  <c r="V654" i="1"/>
  <c r="W654" i="1"/>
  <c r="Q655" i="1"/>
  <c r="R655" i="1"/>
  <c r="S655" i="1"/>
  <c r="T655" i="1" s="1"/>
  <c r="U655" i="1"/>
  <c r="V655" i="1"/>
  <c r="W655" i="1"/>
  <c r="Q656" i="1"/>
  <c r="R656" i="1"/>
  <c r="S656" i="1"/>
  <c r="T656" i="1" s="1"/>
  <c r="U656" i="1"/>
  <c r="V656" i="1"/>
  <c r="W656" i="1"/>
  <c r="Q657" i="1"/>
  <c r="R657" i="1"/>
  <c r="S657" i="1"/>
  <c r="T657" i="1" s="1"/>
  <c r="U657" i="1"/>
  <c r="V657" i="1"/>
  <c r="W657" i="1"/>
  <c r="Q658" i="1"/>
  <c r="R658" i="1"/>
  <c r="S658" i="1"/>
  <c r="T658" i="1" s="1"/>
  <c r="U658" i="1"/>
  <c r="V658" i="1"/>
  <c r="W658" i="1"/>
  <c r="Q659" i="1"/>
  <c r="R659" i="1"/>
  <c r="S659" i="1"/>
  <c r="T659" i="1" s="1"/>
  <c r="U659" i="1"/>
  <c r="V659" i="1"/>
  <c r="W659" i="1"/>
  <c r="Q660" i="1"/>
  <c r="R660" i="1"/>
  <c r="S660" i="1"/>
  <c r="T660" i="1" s="1"/>
  <c r="U660" i="1"/>
  <c r="V660" i="1"/>
  <c r="W660" i="1"/>
  <c r="Q661" i="1"/>
  <c r="R661" i="1"/>
  <c r="S661" i="1"/>
  <c r="T661" i="1" s="1"/>
  <c r="U661" i="1"/>
  <c r="V661" i="1"/>
  <c r="W661" i="1"/>
  <c r="Q662" i="1"/>
  <c r="R662" i="1"/>
  <c r="S662" i="1"/>
  <c r="T662" i="1" s="1"/>
  <c r="U662" i="1"/>
  <c r="V662" i="1"/>
  <c r="W662" i="1"/>
  <c r="Q663" i="1"/>
  <c r="R663" i="1"/>
  <c r="S663" i="1"/>
  <c r="T663" i="1" s="1"/>
  <c r="U663" i="1"/>
  <c r="V663" i="1"/>
  <c r="W663" i="1"/>
  <c r="Q664" i="1"/>
  <c r="R664" i="1"/>
  <c r="S664" i="1"/>
  <c r="T664" i="1" s="1"/>
  <c r="U664" i="1"/>
  <c r="X664" i="1" s="1"/>
  <c r="Z664" i="1" s="1"/>
  <c r="V664" i="1"/>
  <c r="W664" i="1"/>
  <c r="Q665" i="1"/>
  <c r="R665" i="1"/>
  <c r="S665" i="1"/>
  <c r="T665" i="1" s="1"/>
  <c r="U665" i="1"/>
  <c r="V665" i="1"/>
  <c r="W665" i="1"/>
  <c r="Q666" i="1"/>
  <c r="R666" i="1"/>
  <c r="S666" i="1"/>
  <c r="T666" i="1" s="1"/>
  <c r="U666" i="1"/>
  <c r="X666" i="1" s="1"/>
  <c r="Z666" i="1" s="1"/>
  <c r="V666" i="1"/>
  <c r="W666" i="1"/>
  <c r="Q667" i="1"/>
  <c r="R667" i="1"/>
  <c r="S667" i="1"/>
  <c r="T667" i="1" s="1"/>
  <c r="U667" i="1"/>
  <c r="X667" i="1" s="1"/>
  <c r="Z667" i="1" s="1"/>
  <c r="V667" i="1"/>
  <c r="W667" i="1"/>
  <c r="Q668" i="1"/>
  <c r="R668" i="1"/>
  <c r="S668" i="1"/>
  <c r="T668" i="1" s="1"/>
  <c r="U668" i="1"/>
  <c r="X668" i="1" s="1"/>
  <c r="Z668" i="1" s="1"/>
  <c r="V668" i="1"/>
  <c r="W668" i="1"/>
  <c r="Q669" i="1"/>
  <c r="R669" i="1"/>
  <c r="S669" i="1"/>
  <c r="T669" i="1" s="1"/>
  <c r="U669" i="1"/>
  <c r="V669" i="1"/>
  <c r="W669" i="1"/>
  <c r="Q670" i="1"/>
  <c r="R670" i="1"/>
  <c r="S670" i="1"/>
  <c r="T670" i="1" s="1"/>
  <c r="U670" i="1"/>
  <c r="X670" i="1" s="1"/>
  <c r="Z670" i="1" s="1"/>
  <c r="V670" i="1"/>
  <c r="W670" i="1"/>
  <c r="Q671" i="1"/>
  <c r="R671" i="1"/>
  <c r="S671" i="1"/>
  <c r="T671" i="1" s="1"/>
  <c r="U671" i="1"/>
  <c r="X671" i="1" s="1"/>
  <c r="Z671" i="1" s="1"/>
  <c r="V671" i="1"/>
  <c r="W671" i="1"/>
  <c r="Q672" i="1"/>
  <c r="R672" i="1"/>
  <c r="S672" i="1"/>
  <c r="T672" i="1" s="1"/>
  <c r="U672" i="1"/>
  <c r="X672" i="1" s="1"/>
  <c r="Z672" i="1" s="1"/>
  <c r="V672" i="1"/>
  <c r="W672" i="1"/>
  <c r="Q673" i="1"/>
  <c r="R673" i="1"/>
  <c r="S673" i="1"/>
  <c r="T673" i="1" s="1"/>
  <c r="U673" i="1"/>
  <c r="X673" i="1" s="1"/>
  <c r="Z673" i="1" s="1"/>
  <c r="V673" i="1"/>
  <c r="W673" i="1"/>
  <c r="Q674" i="1"/>
  <c r="R674" i="1"/>
  <c r="S674" i="1"/>
  <c r="T674" i="1" s="1"/>
  <c r="U674" i="1"/>
  <c r="X674" i="1" s="1"/>
  <c r="Z674" i="1" s="1"/>
  <c r="V674" i="1"/>
  <c r="W674" i="1"/>
  <c r="Q675" i="1"/>
  <c r="R675" i="1"/>
  <c r="S675" i="1"/>
  <c r="T675" i="1" s="1"/>
  <c r="U675" i="1"/>
  <c r="X675" i="1" s="1"/>
  <c r="Z675" i="1" s="1"/>
  <c r="V675" i="1"/>
  <c r="W675" i="1"/>
  <c r="Q676" i="1"/>
  <c r="R676" i="1"/>
  <c r="S676" i="1"/>
  <c r="T676" i="1" s="1"/>
  <c r="U676" i="1"/>
  <c r="X676" i="1" s="1"/>
  <c r="Z676" i="1" s="1"/>
  <c r="V676" i="1"/>
  <c r="W676" i="1"/>
  <c r="Q677" i="1"/>
  <c r="R677" i="1"/>
  <c r="S677" i="1"/>
  <c r="T677" i="1" s="1"/>
  <c r="U677" i="1"/>
  <c r="V677" i="1"/>
  <c r="W677" i="1"/>
  <c r="Q678" i="1"/>
  <c r="R678" i="1"/>
  <c r="S678" i="1"/>
  <c r="T678" i="1" s="1"/>
  <c r="U678" i="1"/>
  <c r="X678" i="1" s="1"/>
  <c r="Z678" i="1" s="1"/>
  <c r="V678" i="1"/>
  <c r="W678" i="1"/>
  <c r="Q679" i="1"/>
  <c r="R679" i="1"/>
  <c r="S679" i="1"/>
  <c r="T679" i="1" s="1"/>
  <c r="U679" i="1"/>
  <c r="X679" i="1" s="1"/>
  <c r="Z679" i="1" s="1"/>
  <c r="V679" i="1"/>
  <c r="W679" i="1"/>
  <c r="Q680" i="1"/>
  <c r="R680" i="1"/>
  <c r="S680" i="1"/>
  <c r="T680" i="1" s="1"/>
  <c r="U680" i="1"/>
  <c r="X680" i="1" s="1"/>
  <c r="Z680" i="1" s="1"/>
  <c r="V680" i="1"/>
  <c r="W680" i="1"/>
  <c r="Q681" i="1"/>
  <c r="R681" i="1"/>
  <c r="S681" i="1"/>
  <c r="T681" i="1" s="1"/>
  <c r="U681" i="1"/>
  <c r="V681" i="1"/>
  <c r="W681" i="1"/>
  <c r="Q682" i="1"/>
  <c r="R682" i="1"/>
  <c r="S682" i="1"/>
  <c r="T682" i="1" s="1"/>
  <c r="U682" i="1"/>
  <c r="Y682" i="1" s="1"/>
  <c r="V682" i="1"/>
  <c r="W682" i="1"/>
  <c r="Q683" i="1"/>
  <c r="R683" i="1"/>
  <c r="S683" i="1"/>
  <c r="T683" i="1" s="1"/>
  <c r="U683" i="1"/>
  <c r="X683" i="1" s="1"/>
  <c r="Z683" i="1" s="1"/>
  <c r="V683" i="1"/>
  <c r="W683" i="1"/>
  <c r="Q684" i="1"/>
  <c r="R684" i="1"/>
  <c r="S684" i="1"/>
  <c r="T684" i="1" s="1"/>
  <c r="U684" i="1"/>
  <c r="X684" i="1" s="1"/>
  <c r="Z684" i="1" s="1"/>
  <c r="V684" i="1"/>
  <c r="W684" i="1"/>
  <c r="Q685" i="1"/>
  <c r="R685" i="1"/>
  <c r="S685" i="1"/>
  <c r="T685" i="1" s="1"/>
  <c r="U685" i="1"/>
  <c r="X685" i="1" s="1"/>
  <c r="Z685" i="1" s="1"/>
  <c r="V685" i="1"/>
  <c r="W685" i="1"/>
  <c r="Q686" i="1"/>
  <c r="R686" i="1"/>
  <c r="S686" i="1"/>
  <c r="T686" i="1" s="1"/>
  <c r="U686" i="1"/>
  <c r="Y686" i="1" s="1"/>
  <c r="V686" i="1"/>
  <c r="W686" i="1"/>
  <c r="Q687" i="1"/>
  <c r="R687" i="1"/>
  <c r="S687" i="1"/>
  <c r="T687" i="1" s="1"/>
  <c r="U687" i="1"/>
  <c r="X687" i="1" s="1"/>
  <c r="Z687" i="1" s="1"/>
  <c r="V687" i="1"/>
  <c r="W687" i="1"/>
  <c r="Q688" i="1"/>
  <c r="R688" i="1"/>
  <c r="S688" i="1"/>
  <c r="T688" i="1" s="1"/>
  <c r="U688" i="1"/>
  <c r="X688" i="1" s="1"/>
  <c r="Z688" i="1" s="1"/>
  <c r="V688" i="1"/>
  <c r="W688" i="1"/>
  <c r="Q689" i="1"/>
  <c r="R689" i="1"/>
  <c r="S689" i="1"/>
  <c r="T689" i="1" s="1"/>
  <c r="U689" i="1"/>
  <c r="V689" i="1"/>
  <c r="W689" i="1"/>
  <c r="Q690" i="1"/>
  <c r="R690" i="1"/>
  <c r="S690" i="1"/>
  <c r="T690" i="1" s="1"/>
  <c r="U690" i="1"/>
  <c r="X690" i="1" s="1"/>
  <c r="Z690" i="1" s="1"/>
  <c r="V690" i="1"/>
  <c r="W690" i="1"/>
  <c r="Q691" i="1"/>
  <c r="R691" i="1"/>
  <c r="S691" i="1"/>
  <c r="T691" i="1" s="1"/>
  <c r="U691" i="1"/>
  <c r="X691" i="1" s="1"/>
  <c r="Z691" i="1" s="1"/>
  <c r="V691" i="1"/>
  <c r="W691" i="1"/>
  <c r="Q692" i="1"/>
  <c r="R692" i="1"/>
  <c r="S692" i="1"/>
  <c r="T692" i="1" s="1"/>
  <c r="U692" i="1"/>
  <c r="X692" i="1" s="1"/>
  <c r="Z692" i="1" s="1"/>
  <c r="V692" i="1"/>
  <c r="W692" i="1"/>
  <c r="Q693" i="1"/>
  <c r="R693" i="1"/>
  <c r="S693" i="1"/>
  <c r="T693" i="1" s="1"/>
  <c r="U693" i="1"/>
  <c r="V693" i="1"/>
  <c r="W693" i="1"/>
  <c r="Q694" i="1"/>
  <c r="R694" i="1"/>
  <c r="S694" i="1"/>
  <c r="T694" i="1" s="1"/>
  <c r="U694" i="1"/>
  <c r="Y694" i="1" s="1"/>
  <c r="V694" i="1"/>
  <c r="W694" i="1"/>
  <c r="Q695" i="1"/>
  <c r="R695" i="1"/>
  <c r="S695" i="1"/>
  <c r="T695" i="1" s="1"/>
  <c r="U695" i="1"/>
  <c r="X695" i="1" s="1"/>
  <c r="Z695" i="1" s="1"/>
  <c r="V695" i="1"/>
  <c r="W695" i="1"/>
  <c r="Q696" i="1"/>
  <c r="R696" i="1"/>
  <c r="S696" i="1"/>
  <c r="T696" i="1" s="1"/>
  <c r="U696" i="1"/>
  <c r="X696" i="1" s="1"/>
  <c r="Z696" i="1" s="1"/>
  <c r="V696" i="1"/>
  <c r="W696" i="1"/>
  <c r="Q697" i="1"/>
  <c r="R697" i="1"/>
  <c r="S697" i="1"/>
  <c r="T697" i="1" s="1"/>
  <c r="U697" i="1"/>
  <c r="X697" i="1" s="1"/>
  <c r="Z697" i="1" s="1"/>
  <c r="V697" i="1"/>
  <c r="W697" i="1"/>
  <c r="Q698" i="1"/>
  <c r="R698" i="1"/>
  <c r="S698" i="1"/>
  <c r="T698" i="1" s="1"/>
  <c r="U698" i="1"/>
  <c r="Y698" i="1" s="1"/>
  <c r="V698" i="1"/>
  <c r="W698" i="1"/>
  <c r="Q699" i="1"/>
  <c r="R699" i="1"/>
  <c r="S699" i="1"/>
  <c r="T699" i="1" s="1"/>
  <c r="U699" i="1"/>
  <c r="X699" i="1" s="1"/>
  <c r="Z699" i="1" s="1"/>
  <c r="V699" i="1"/>
  <c r="W699" i="1"/>
  <c r="Q700" i="1"/>
  <c r="R700" i="1"/>
  <c r="S700" i="1"/>
  <c r="T700" i="1" s="1"/>
  <c r="U700" i="1"/>
  <c r="X700" i="1" s="1"/>
  <c r="Z700" i="1" s="1"/>
  <c r="V700" i="1"/>
  <c r="W700" i="1"/>
  <c r="Q701" i="1"/>
  <c r="R701" i="1"/>
  <c r="S701" i="1"/>
  <c r="T701" i="1" s="1"/>
  <c r="U701" i="1"/>
  <c r="V701" i="1"/>
  <c r="W701" i="1"/>
  <c r="Q702" i="1"/>
  <c r="R702" i="1"/>
  <c r="S702" i="1"/>
  <c r="T702" i="1" s="1"/>
  <c r="U702" i="1"/>
  <c r="X702" i="1" s="1"/>
  <c r="Z702" i="1" s="1"/>
  <c r="V702" i="1"/>
  <c r="W702" i="1"/>
  <c r="Q703" i="1"/>
  <c r="R703" i="1"/>
  <c r="S703" i="1"/>
  <c r="T703" i="1" s="1"/>
  <c r="U703" i="1"/>
  <c r="X703" i="1" s="1"/>
  <c r="Z703" i="1" s="1"/>
  <c r="V703" i="1"/>
  <c r="W703" i="1"/>
  <c r="Q704" i="1"/>
  <c r="R704" i="1"/>
  <c r="S704" i="1"/>
  <c r="T704" i="1" s="1"/>
  <c r="U704" i="1"/>
  <c r="Y704" i="1" s="1"/>
  <c r="V704" i="1"/>
  <c r="W704" i="1"/>
  <c r="Q705" i="1"/>
  <c r="R705" i="1"/>
  <c r="S705" i="1"/>
  <c r="T705" i="1" s="1"/>
  <c r="U705" i="1"/>
  <c r="X705" i="1" s="1"/>
  <c r="Z705" i="1" s="1"/>
  <c r="V705" i="1"/>
  <c r="W705" i="1"/>
  <c r="Q706" i="1"/>
  <c r="R706" i="1"/>
  <c r="S706" i="1"/>
  <c r="T706" i="1" s="1"/>
  <c r="U706" i="1"/>
  <c r="X706" i="1" s="1"/>
  <c r="Z706" i="1" s="1"/>
  <c r="V706" i="1"/>
  <c r="W706" i="1"/>
  <c r="Q707" i="1"/>
  <c r="R707" i="1"/>
  <c r="S707" i="1"/>
  <c r="T707" i="1" s="1"/>
  <c r="U707" i="1"/>
  <c r="Y707" i="1" s="1"/>
  <c r="V707" i="1"/>
  <c r="W707" i="1"/>
  <c r="Q708" i="1"/>
  <c r="R708" i="1"/>
  <c r="S708" i="1"/>
  <c r="T708" i="1" s="1"/>
  <c r="U708" i="1"/>
  <c r="X708" i="1" s="1"/>
  <c r="Z708" i="1" s="1"/>
  <c r="V708" i="1"/>
  <c r="W708" i="1"/>
  <c r="Q709" i="1"/>
  <c r="R709" i="1"/>
  <c r="S709" i="1"/>
  <c r="T709" i="1" s="1"/>
  <c r="U709" i="1"/>
  <c r="Y709" i="1" s="1"/>
  <c r="V709" i="1"/>
  <c r="W709" i="1"/>
  <c r="Q710" i="1"/>
  <c r="R710" i="1"/>
  <c r="S710" i="1"/>
  <c r="T710" i="1" s="1"/>
  <c r="U710" i="1"/>
  <c r="Y710" i="1" s="1"/>
  <c r="V710" i="1"/>
  <c r="W710" i="1"/>
  <c r="Q711" i="1"/>
  <c r="R711" i="1"/>
  <c r="S711" i="1"/>
  <c r="T711" i="1" s="1"/>
  <c r="U711" i="1"/>
  <c r="X711" i="1" s="1"/>
  <c r="Z711" i="1" s="1"/>
  <c r="V711" i="1"/>
  <c r="W711" i="1"/>
  <c r="Q712" i="1"/>
  <c r="R712" i="1"/>
  <c r="S712" i="1"/>
  <c r="T712" i="1" s="1"/>
  <c r="U712" i="1"/>
  <c r="X712" i="1" s="1"/>
  <c r="Z712" i="1" s="1"/>
  <c r="V712" i="1"/>
  <c r="W712" i="1"/>
  <c r="Q713" i="1"/>
  <c r="R713" i="1"/>
  <c r="S713" i="1"/>
  <c r="T713" i="1" s="1"/>
  <c r="U713" i="1"/>
  <c r="X713" i="1" s="1"/>
  <c r="Z713" i="1" s="1"/>
  <c r="V713" i="1"/>
  <c r="W713" i="1"/>
  <c r="Q714" i="1"/>
  <c r="R714" i="1"/>
  <c r="S714" i="1"/>
  <c r="T714" i="1" s="1"/>
  <c r="U714" i="1"/>
  <c r="X714" i="1" s="1"/>
  <c r="Z714" i="1" s="1"/>
  <c r="V714" i="1"/>
  <c r="W714" i="1"/>
  <c r="Q715" i="1"/>
  <c r="R715" i="1"/>
  <c r="S715" i="1"/>
  <c r="T715" i="1" s="1"/>
  <c r="U715" i="1"/>
  <c r="Y715" i="1" s="1"/>
  <c r="V715" i="1"/>
  <c r="W715" i="1"/>
  <c r="Q716" i="1"/>
  <c r="R716" i="1"/>
  <c r="S716" i="1"/>
  <c r="T716" i="1" s="1"/>
  <c r="U716" i="1"/>
  <c r="Y716" i="1" s="1"/>
  <c r="V716" i="1"/>
  <c r="W716" i="1"/>
  <c r="Q717" i="1"/>
  <c r="R717" i="1"/>
  <c r="S717" i="1"/>
  <c r="T717" i="1" s="1"/>
  <c r="U717" i="1"/>
  <c r="X717" i="1" s="1"/>
  <c r="Z717" i="1" s="1"/>
  <c r="V717" i="1"/>
  <c r="W717" i="1"/>
  <c r="Q718" i="1"/>
  <c r="R718" i="1"/>
  <c r="S718" i="1"/>
  <c r="T718" i="1" s="1"/>
  <c r="U718" i="1"/>
  <c r="X718" i="1" s="1"/>
  <c r="Z718" i="1" s="1"/>
  <c r="V718" i="1"/>
  <c r="W718" i="1"/>
  <c r="Q719" i="1"/>
  <c r="R719" i="1"/>
  <c r="S719" i="1"/>
  <c r="T719" i="1" s="1"/>
  <c r="U719" i="1"/>
  <c r="X719" i="1" s="1"/>
  <c r="Z719" i="1" s="1"/>
  <c r="V719" i="1"/>
  <c r="W719" i="1"/>
  <c r="Q720" i="1"/>
  <c r="R720" i="1"/>
  <c r="S720" i="1"/>
  <c r="T720" i="1" s="1"/>
  <c r="U720" i="1"/>
  <c r="X720" i="1" s="1"/>
  <c r="Z720" i="1" s="1"/>
  <c r="V720" i="1"/>
  <c r="W720" i="1"/>
  <c r="Q721" i="1"/>
  <c r="R721" i="1"/>
  <c r="S721" i="1"/>
  <c r="T721" i="1" s="1"/>
  <c r="U721" i="1"/>
  <c r="Y721" i="1" s="1"/>
  <c r="V721" i="1"/>
  <c r="W721" i="1"/>
  <c r="Q722" i="1"/>
  <c r="R722" i="1"/>
  <c r="S722" i="1"/>
  <c r="T722" i="1" s="1"/>
  <c r="U722" i="1"/>
  <c r="X722" i="1" s="1"/>
  <c r="Z722" i="1" s="1"/>
  <c r="V722" i="1"/>
  <c r="W722" i="1"/>
  <c r="Q723" i="1"/>
  <c r="R723" i="1"/>
  <c r="S723" i="1"/>
  <c r="T723" i="1" s="1"/>
  <c r="U723" i="1"/>
  <c r="X723" i="1" s="1"/>
  <c r="Z723" i="1" s="1"/>
  <c r="V723" i="1"/>
  <c r="W723" i="1"/>
  <c r="Q724" i="1"/>
  <c r="R724" i="1"/>
  <c r="S724" i="1"/>
  <c r="T724" i="1" s="1"/>
  <c r="U724" i="1"/>
  <c r="X724" i="1" s="1"/>
  <c r="Z724" i="1" s="1"/>
  <c r="V724" i="1"/>
  <c r="W724" i="1"/>
  <c r="Q725" i="1"/>
  <c r="R725" i="1"/>
  <c r="S725" i="1"/>
  <c r="T725" i="1" s="1"/>
  <c r="U725" i="1"/>
  <c r="V725" i="1"/>
  <c r="W725" i="1"/>
  <c r="Q726" i="1"/>
  <c r="R726" i="1"/>
  <c r="S726" i="1"/>
  <c r="T726" i="1" s="1"/>
  <c r="U726" i="1"/>
  <c r="X726" i="1" s="1"/>
  <c r="Z726" i="1" s="1"/>
  <c r="V726" i="1"/>
  <c r="W726" i="1"/>
  <c r="Q727" i="1"/>
  <c r="R727" i="1"/>
  <c r="S727" i="1"/>
  <c r="T727" i="1" s="1"/>
  <c r="U727" i="1"/>
  <c r="X727" i="1" s="1"/>
  <c r="Z727" i="1" s="1"/>
  <c r="V727" i="1"/>
  <c r="W727" i="1"/>
  <c r="Q728" i="1"/>
  <c r="R728" i="1"/>
  <c r="S728" i="1"/>
  <c r="T728" i="1" s="1"/>
  <c r="U728" i="1"/>
  <c r="Y728" i="1" s="1"/>
  <c r="V728" i="1"/>
  <c r="W728" i="1"/>
  <c r="Q729" i="1"/>
  <c r="R729" i="1"/>
  <c r="S729" i="1"/>
  <c r="T729" i="1" s="1"/>
  <c r="U729" i="1"/>
  <c r="X729" i="1" s="1"/>
  <c r="Z729" i="1" s="1"/>
  <c r="V729" i="1"/>
  <c r="W729" i="1"/>
  <c r="Q730" i="1"/>
  <c r="R730" i="1"/>
  <c r="S730" i="1"/>
  <c r="T730" i="1" s="1"/>
  <c r="U730" i="1"/>
  <c r="X730" i="1" s="1"/>
  <c r="Z730" i="1" s="1"/>
  <c r="V730" i="1"/>
  <c r="W730" i="1"/>
  <c r="Q731" i="1"/>
  <c r="R731" i="1"/>
  <c r="S731" i="1"/>
  <c r="T731" i="1" s="1"/>
  <c r="U731" i="1"/>
  <c r="Y731" i="1" s="1"/>
  <c r="V731" i="1"/>
  <c r="W731" i="1"/>
  <c r="Q732" i="1"/>
  <c r="R732" i="1"/>
  <c r="S732" i="1"/>
  <c r="T732" i="1" s="1"/>
  <c r="U732" i="1"/>
  <c r="X732" i="1" s="1"/>
  <c r="Z732" i="1" s="1"/>
  <c r="V732" i="1"/>
  <c r="W732" i="1"/>
  <c r="Q733" i="1"/>
  <c r="R733" i="1"/>
  <c r="S733" i="1"/>
  <c r="T733" i="1" s="1"/>
  <c r="U733" i="1"/>
  <c r="Y733" i="1" s="1"/>
  <c r="V733" i="1"/>
  <c r="W733" i="1"/>
  <c r="Q734" i="1"/>
  <c r="R734" i="1"/>
  <c r="S734" i="1"/>
  <c r="T734" i="1" s="1"/>
  <c r="U734" i="1"/>
  <c r="Y734" i="1" s="1"/>
  <c r="V734" i="1"/>
  <c r="W734" i="1"/>
  <c r="Q735" i="1"/>
  <c r="R735" i="1"/>
  <c r="S735" i="1"/>
  <c r="T735" i="1" s="1"/>
  <c r="U735" i="1"/>
  <c r="X735" i="1" s="1"/>
  <c r="Z735" i="1" s="1"/>
  <c r="V735" i="1"/>
  <c r="W735" i="1"/>
  <c r="Q736" i="1"/>
  <c r="R736" i="1"/>
  <c r="S736" i="1"/>
  <c r="T736" i="1" s="1"/>
  <c r="U736" i="1"/>
  <c r="X736" i="1" s="1"/>
  <c r="Z736" i="1" s="1"/>
  <c r="V736" i="1"/>
  <c r="W736" i="1"/>
  <c r="Q737" i="1"/>
  <c r="R737" i="1"/>
  <c r="S737" i="1"/>
  <c r="T737" i="1" s="1"/>
  <c r="U737" i="1"/>
  <c r="X737" i="1" s="1"/>
  <c r="Z737" i="1" s="1"/>
  <c r="V737" i="1"/>
  <c r="W737" i="1"/>
  <c r="Q738" i="1"/>
  <c r="R738" i="1"/>
  <c r="S738" i="1"/>
  <c r="T738" i="1" s="1"/>
  <c r="U738" i="1"/>
  <c r="X738" i="1" s="1"/>
  <c r="Z738" i="1" s="1"/>
  <c r="V738" i="1"/>
  <c r="W738" i="1"/>
  <c r="Q739" i="1"/>
  <c r="R739" i="1"/>
  <c r="S739" i="1"/>
  <c r="T739" i="1" s="1"/>
  <c r="U739" i="1"/>
  <c r="X739" i="1" s="1"/>
  <c r="Z739" i="1" s="1"/>
  <c r="V739" i="1"/>
  <c r="W739" i="1"/>
  <c r="Q740" i="1"/>
  <c r="R740" i="1"/>
  <c r="S740" i="1"/>
  <c r="T740" i="1" s="1"/>
  <c r="U740" i="1"/>
  <c r="V740" i="1"/>
  <c r="W740" i="1"/>
  <c r="Q741" i="1"/>
  <c r="R741" i="1"/>
  <c r="S741" i="1"/>
  <c r="T741" i="1" s="1"/>
  <c r="U741" i="1"/>
  <c r="X741" i="1" s="1"/>
  <c r="Z741" i="1" s="1"/>
  <c r="V741" i="1"/>
  <c r="W741" i="1"/>
  <c r="Q742" i="1"/>
  <c r="R742" i="1"/>
  <c r="S742" i="1"/>
  <c r="T742" i="1" s="1"/>
  <c r="U742" i="1"/>
  <c r="X742" i="1" s="1"/>
  <c r="Z742" i="1" s="1"/>
  <c r="V742" i="1"/>
  <c r="W742" i="1"/>
  <c r="Q743" i="1"/>
  <c r="R743" i="1"/>
  <c r="S743" i="1"/>
  <c r="T743" i="1" s="1"/>
  <c r="U743" i="1"/>
  <c r="X743" i="1" s="1"/>
  <c r="Z743" i="1" s="1"/>
  <c r="V743" i="1"/>
  <c r="W743" i="1"/>
  <c r="Q744" i="1"/>
  <c r="R744" i="1"/>
  <c r="S744" i="1"/>
  <c r="T744" i="1" s="1"/>
  <c r="U744" i="1"/>
  <c r="X744" i="1" s="1"/>
  <c r="Z744" i="1" s="1"/>
  <c r="V744" i="1"/>
  <c r="W744" i="1"/>
  <c r="Q745" i="1"/>
  <c r="R745" i="1"/>
  <c r="S745" i="1"/>
  <c r="T745" i="1" s="1"/>
  <c r="U745" i="1"/>
  <c r="V745" i="1"/>
  <c r="W745" i="1"/>
  <c r="Q746" i="1"/>
  <c r="R746" i="1"/>
  <c r="S746" i="1"/>
  <c r="T746" i="1" s="1"/>
  <c r="U746" i="1"/>
  <c r="X746" i="1" s="1"/>
  <c r="Z746" i="1" s="1"/>
  <c r="V746" i="1"/>
  <c r="W746" i="1"/>
  <c r="Q747" i="1"/>
  <c r="R747" i="1"/>
  <c r="S747" i="1"/>
  <c r="T747" i="1" s="1"/>
  <c r="U747" i="1"/>
  <c r="X747" i="1" s="1"/>
  <c r="Z747" i="1" s="1"/>
  <c r="V747" i="1"/>
  <c r="W747" i="1"/>
  <c r="Q748" i="1"/>
  <c r="R748" i="1"/>
  <c r="S748" i="1"/>
  <c r="T748" i="1" s="1"/>
  <c r="U748" i="1"/>
  <c r="V748" i="1"/>
  <c r="W748" i="1"/>
  <c r="Q749" i="1"/>
  <c r="R749" i="1"/>
  <c r="S749" i="1"/>
  <c r="T749" i="1" s="1"/>
  <c r="U749" i="1"/>
  <c r="Y749" i="1" s="1"/>
  <c r="V749" i="1"/>
  <c r="W749" i="1"/>
  <c r="Q750" i="1"/>
  <c r="R750" i="1"/>
  <c r="S750" i="1"/>
  <c r="T750" i="1" s="1"/>
  <c r="U750" i="1"/>
  <c r="X750" i="1" s="1"/>
  <c r="Z750" i="1" s="1"/>
  <c r="V750" i="1"/>
  <c r="W750" i="1"/>
  <c r="Q751" i="1"/>
  <c r="R751" i="1"/>
  <c r="S751" i="1"/>
  <c r="T751" i="1" s="1"/>
  <c r="U751" i="1"/>
  <c r="X751" i="1" s="1"/>
  <c r="Z751" i="1" s="1"/>
  <c r="V751" i="1"/>
  <c r="W751" i="1"/>
  <c r="Q752" i="1"/>
  <c r="R752" i="1"/>
  <c r="S752" i="1"/>
  <c r="T752" i="1" s="1"/>
  <c r="U752" i="1"/>
  <c r="X752" i="1" s="1"/>
  <c r="Z752" i="1" s="1"/>
  <c r="V752" i="1"/>
  <c r="W752" i="1"/>
  <c r="Q753" i="1"/>
  <c r="R753" i="1"/>
  <c r="S753" i="1"/>
  <c r="T753" i="1" s="1"/>
  <c r="U753" i="1"/>
  <c r="X753" i="1" s="1"/>
  <c r="Z753" i="1" s="1"/>
  <c r="V753" i="1"/>
  <c r="W753" i="1"/>
  <c r="Q754" i="1"/>
  <c r="R754" i="1"/>
  <c r="S754" i="1"/>
  <c r="T754" i="1" s="1"/>
  <c r="U754" i="1"/>
  <c r="X754" i="1" s="1"/>
  <c r="Z754" i="1" s="1"/>
  <c r="V754" i="1"/>
  <c r="W754" i="1"/>
  <c r="Q755" i="1"/>
  <c r="R755" i="1"/>
  <c r="S755" i="1"/>
  <c r="T755" i="1" s="1"/>
  <c r="U755" i="1"/>
  <c r="X755" i="1" s="1"/>
  <c r="Z755" i="1" s="1"/>
  <c r="V755" i="1"/>
  <c r="W755" i="1"/>
  <c r="Q756" i="1"/>
  <c r="R756" i="1"/>
  <c r="S756" i="1"/>
  <c r="T756" i="1" s="1"/>
  <c r="U756" i="1"/>
  <c r="X756" i="1" s="1"/>
  <c r="Z756" i="1" s="1"/>
  <c r="V756" i="1"/>
  <c r="W756" i="1"/>
  <c r="Q757" i="1"/>
  <c r="R757" i="1"/>
  <c r="S757" i="1"/>
  <c r="T757" i="1" s="1"/>
  <c r="U757" i="1"/>
  <c r="X757" i="1" s="1"/>
  <c r="Z757" i="1" s="1"/>
  <c r="V757" i="1"/>
  <c r="W757" i="1"/>
  <c r="Q758" i="1"/>
  <c r="R758" i="1"/>
  <c r="S758" i="1"/>
  <c r="T758" i="1" s="1"/>
  <c r="U758" i="1"/>
  <c r="X758" i="1" s="1"/>
  <c r="Z758" i="1" s="1"/>
  <c r="V758" i="1"/>
  <c r="W758" i="1"/>
  <c r="Q759" i="1"/>
  <c r="R759" i="1"/>
  <c r="S759" i="1"/>
  <c r="T759" i="1" s="1"/>
  <c r="U759" i="1"/>
  <c r="X759" i="1" s="1"/>
  <c r="Z759" i="1" s="1"/>
  <c r="V759" i="1"/>
  <c r="W759" i="1"/>
  <c r="Q760" i="1"/>
  <c r="R760" i="1"/>
  <c r="S760" i="1"/>
  <c r="T760" i="1" s="1"/>
  <c r="U760" i="1"/>
  <c r="X760" i="1" s="1"/>
  <c r="Z760" i="1" s="1"/>
  <c r="V760" i="1"/>
  <c r="W760" i="1"/>
  <c r="Q761" i="1"/>
  <c r="R761" i="1"/>
  <c r="S761" i="1"/>
  <c r="T761" i="1" s="1"/>
  <c r="U761" i="1"/>
  <c r="X761" i="1" s="1"/>
  <c r="Z761" i="1" s="1"/>
  <c r="V761" i="1"/>
  <c r="W761" i="1"/>
  <c r="Q762" i="1"/>
  <c r="R762" i="1"/>
  <c r="S762" i="1"/>
  <c r="T762" i="1" s="1"/>
  <c r="U762" i="1"/>
  <c r="X762" i="1" s="1"/>
  <c r="Z762" i="1" s="1"/>
  <c r="V762" i="1"/>
  <c r="W762" i="1"/>
  <c r="H763" i="1"/>
  <c r="R763" i="1" s="1"/>
  <c r="Q763" i="1"/>
  <c r="U763" i="1"/>
  <c r="Y763" i="1" s="1"/>
  <c r="V763" i="1"/>
  <c r="W763" i="1"/>
  <c r="H764" i="1"/>
  <c r="R764" i="1" s="1"/>
  <c r="Q764" i="1"/>
  <c r="U764" i="1"/>
  <c r="V764" i="1"/>
  <c r="W764" i="1"/>
  <c r="H765" i="1"/>
  <c r="Q765" i="1"/>
  <c r="U765" i="1"/>
  <c r="V765" i="1"/>
  <c r="W765" i="1"/>
  <c r="H766" i="1"/>
  <c r="R766" i="1" s="1"/>
  <c r="Q766" i="1"/>
  <c r="U766" i="1"/>
  <c r="V766" i="1"/>
  <c r="W766" i="1"/>
  <c r="H767" i="1"/>
  <c r="R767" i="1" s="1"/>
  <c r="Q767" i="1"/>
  <c r="U767" i="1"/>
  <c r="V767" i="1"/>
  <c r="W767" i="1"/>
  <c r="H768" i="1"/>
  <c r="Q768" i="1"/>
  <c r="U768" i="1"/>
  <c r="V768" i="1"/>
  <c r="W768" i="1"/>
  <c r="H769" i="1"/>
  <c r="S769" i="1" s="1"/>
  <c r="T769" i="1" s="1"/>
  <c r="Q769" i="1"/>
  <c r="U769" i="1"/>
  <c r="V769" i="1"/>
  <c r="W769" i="1"/>
  <c r="H770" i="1"/>
  <c r="Q770" i="1"/>
  <c r="U770" i="1"/>
  <c r="V770" i="1"/>
  <c r="W770" i="1"/>
  <c r="H771" i="1"/>
  <c r="Q771" i="1"/>
  <c r="U771" i="1"/>
  <c r="V771" i="1"/>
  <c r="W771" i="1"/>
  <c r="H772" i="1"/>
  <c r="R772" i="1" s="1"/>
  <c r="Q772" i="1"/>
  <c r="U772" i="1"/>
  <c r="V772" i="1"/>
  <c r="W772" i="1"/>
  <c r="H773" i="1"/>
  <c r="R773" i="1" s="1"/>
  <c r="Q773" i="1"/>
  <c r="U773" i="1"/>
  <c r="V773" i="1"/>
  <c r="W773" i="1"/>
  <c r="H774" i="1"/>
  <c r="Q774" i="1"/>
  <c r="U774" i="1"/>
  <c r="V774" i="1"/>
  <c r="W774" i="1"/>
  <c r="Q775" i="1"/>
  <c r="R775" i="1"/>
  <c r="S775" i="1"/>
  <c r="T775" i="1" s="1"/>
  <c r="U775" i="1"/>
  <c r="V775" i="1"/>
  <c r="W775" i="1"/>
  <c r="H776" i="1"/>
  <c r="R776" i="1" s="1"/>
  <c r="Q776" i="1"/>
  <c r="U776" i="1"/>
  <c r="V776" i="1"/>
  <c r="W776" i="1"/>
  <c r="H777" i="1"/>
  <c r="S777" i="1" s="1"/>
  <c r="T777" i="1" s="1"/>
  <c r="Q777" i="1"/>
  <c r="U777" i="1"/>
  <c r="V777" i="1"/>
  <c r="W777" i="1"/>
  <c r="H778" i="1"/>
  <c r="S778" i="1" s="1"/>
  <c r="T778" i="1" s="1"/>
  <c r="Q778" i="1"/>
  <c r="U778" i="1"/>
  <c r="V778" i="1"/>
  <c r="W778" i="1"/>
  <c r="H779" i="1"/>
  <c r="R779" i="1" s="1"/>
  <c r="Q779" i="1"/>
  <c r="U779" i="1"/>
  <c r="V779" i="1"/>
  <c r="W779" i="1"/>
  <c r="H780" i="1"/>
  <c r="R780" i="1" s="1"/>
  <c r="Q780" i="1"/>
  <c r="U780" i="1"/>
  <c r="V780" i="1"/>
  <c r="W780" i="1"/>
  <c r="H781" i="1"/>
  <c r="R781" i="1" s="1"/>
  <c r="Q781" i="1"/>
  <c r="U781" i="1"/>
  <c r="V781" i="1"/>
  <c r="W781" i="1"/>
  <c r="H782" i="1"/>
  <c r="S782" i="1" s="1"/>
  <c r="T782" i="1" s="1"/>
  <c r="Q782" i="1"/>
  <c r="U782" i="1"/>
  <c r="V782" i="1"/>
  <c r="W782" i="1"/>
  <c r="H783" i="1"/>
  <c r="R783" i="1" s="1"/>
  <c r="Q783" i="1"/>
  <c r="U783" i="1"/>
  <c r="V783" i="1"/>
  <c r="W783" i="1"/>
  <c r="H784" i="1"/>
  <c r="R784" i="1" s="1"/>
  <c r="Q784" i="1"/>
  <c r="U784" i="1"/>
  <c r="V784" i="1"/>
  <c r="W784" i="1"/>
  <c r="H785" i="1"/>
  <c r="R785" i="1" s="1"/>
  <c r="Q785" i="1"/>
  <c r="U785" i="1"/>
  <c r="V785" i="1"/>
  <c r="W785" i="1"/>
  <c r="H786" i="1"/>
  <c r="R786" i="1" s="1"/>
  <c r="Q786" i="1"/>
  <c r="U786" i="1"/>
  <c r="V786" i="1"/>
  <c r="W786" i="1"/>
  <c r="H787" i="1"/>
  <c r="R787" i="1" s="1"/>
  <c r="Q787" i="1"/>
  <c r="U787" i="1"/>
  <c r="V787" i="1"/>
  <c r="W787" i="1"/>
  <c r="H788" i="1"/>
  <c r="S788" i="1" s="1"/>
  <c r="T788" i="1" s="1"/>
  <c r="Q788" i="1"/>
  <c r="U788" i="1"/>
  <c r="V788" i="1"/>
  <c r="W788" i="1"/>
  <c r="H789" i="1"/>
  <c r="S789" i="1" s="1"/>
  <c r="T789" i="1" s="1"/>
  <c r="Q789" i="1"/>
  <c r="U789" i="1"/>
  <c r="V789" i="1"/>
  <c r="W789" i="1"/>
  <c r="H790" i="1"/>
  <c r="R790" i="1" s="1"/>
  <c r="Q790" i="1"/>
  <c r="U790" i="1"/>
  <c r="V790" i="1"/>
  <c r="W790" i="1"/>
  <c r="H791" i="1"/>
  <c r="R791" i="1" s="1"/>
  <c r="Q791" i="1"/>
  <c r="U791" i="1"/>
  <c r="V791" i="1"/>
  <c r="W791" i="1"/>
  <c r="H792" i="1"/>
  <c r="R792" i="1" s="1"/>
  <c r="Q792" i="1"/>
  <c r="U792" i="1"/>
  <c r="V792" i="1"/>
  <c r="W792" i="1"/>
  <c r="H793" i="1"/>
  <c r="R793" i="1" s="1"/>
  <c r="Q793" i="1"/>
  <c r="U793" i="1"/>
  <c r="V793" i="1"/>
  <c r="W793" i="1"/>
  <c r="H794" i="1"/>
  <c r="S794" i="1" s="1"/>
  <c r="T794" i="1" s="1"/>
  <c r="Q794" i="1"/>
  <c r="U794" i="1"/>
  <c r="V794" i="1"/>
  <c r="W794" i="1"/>
  <c r="H795" i="1"/>
  <c r="R795" i="1" s="1"/>
  <c r="Q795" i="1"/>
  <c r="U795" i="1"/>
  <c r="V795" i="1"/>
  <c r="W795" i="1"/>
  <c r="H796" i="1"/>
  <c r="S796" i="1" s="1"/>
  <c r="T796" i="1" s="1"/>
  <c r="Q796" i="1"/>
  <c r="U796" i="1"/>
  <c r="V796" i="1"/>
  <c r="W796" i="1"/>
  <c r="H797" i="1"/>
  <c r="S797" i="1" s="1"/>
  <c r="T797" i="1" s="1"/>
  <c r="Q797" i="1"/>
  <c r="U797" i="1"/>
  <c r="V797" i="1"/>
  <c r="W797" i="1"/>
  <c r="H798" i="1"/>
  <c r="R798" i="1" s="1"/>
  <c r="Q798" i="1"/>
  <c r="U798" i="1"/>
  <c r="V798" i="1"/>
  <c r="W798" i="1"/>
  <c r="H799" i="1"/>
  <c r="R799" i="1" s="1"/>
  <c r="Q799" i="1"/>
  <c r="U799" i="1"/>
  <c r="V799" i="1"/>
  <c r="W799" i="1"/>
  <c r="H800" i="1"/>
  <c r="S800" i="1" s="1"/>
  <c r="T800" i="1" s="1"/>
  <c r="Q800" i="1"/>
  <c r="U800" i="1"/>
  <c r="V800" i="1"/>
  <c r="W800" i="1"/>
  <c r="H801" i="1"/>
  <c r="R801" i="1" s="1"/>
  <c r="Q801" i="1"/>
  <c r="U801" i="1"/>
  <c r="V801" i="1"/>
  <c r="W801" i="1"/>
  <c r="H802" i="1"/>
  <c r="R802" i="1" s="1"/>
  <c r="Q802" i="1"/>
  <c r="U802" i="1"/>
  <c r="V802" i="1"/>
  <c r="W802" i="1"/>
  <c r="H803" i="1"/>
  <c r="Q803" i="1"/>
  <c r="U803" i="1"/>
  <c r="V803" i="1"/>
  <c r="W803" i="1"/>
  <c r="H804" i="1"/>
  <c r="R804" i="1" s="1"/>
  <c r="Q804" i="1"/>
  <c r="U804" i="1"/>
  <c r="V804" i="1"/>
  <c r="W804" i="1"/>
  <c r="H805" i="1"/>
  <c r="S805" i="1" s="1"/>
  <c r="T805" i="1" s="1"/>
  <c r="Q805" i="1"/>
  <c r="U805" i="1"/>
  <c r="V805" i="1"/>
  <c r="W805" i="1"/>
  <c r="H806" i="1"/>
  <c r="Q806" i="1"/>
  <c r="U806" i="1"/>
  <c r="V806" i="1"/>
  <c r="W806" i="1"/>
  <c r="H807" i="1"/>
  <c r="S807" i="1" s="1"/>
  <c r="T807" i="1" s="1"/>
  <c r="Q807" i="1"/>
  <c r="U807" i="1"/>
  <c r="V807" i="1"/>
  <c r="W807" i="1"/>
  <c r="H808" i="1"/>
  <c r="R808" i="1" s="1"/>
  <c r="Q808" i="1"/>
  <c r="U808" i="1"/>
  <c r="V808" i="1"/>
  <c r="W808" i="1"/>
  <c r="H809" i="1"/>
  <c r="Q809" i="1"/>
  <c r="U809" i="1"/>
  <c r="V809" i="1"/>
  <c r="W809" i="1"/>
  <c r="H810" i="1"/>
  <c r="R810" i="1" s="1"/>
  <c r="Q810" i="1"/>
  <c r="U810" i="1"/>
  <c r="V810" i="1"/>
  <c r="W810" i="1"/>
  <c r="H811" i="1"/>
  <c r="S811" i="1" s="1"/>
  <c r="T811" i="1" s="1"/>
  <c r="Q811" i="1"/>
  <c r="U811" i="1"/>
  <c r="V811" i="1"/>
  <c r="W811" i="1"/>
  <c r="H812" i="1"/>
  <c r="R812" i="1" s="1"/>
  <c r="Q812" i="1"/>
  <c r="U812" i="1"/>
  <c r="V812" i="1"/>
  <c r="W812" i="1"/>
  <c r="H813" i="1"/>
  <c r="R813" i="1" s="1"/>
  <c r="Q813" i="1"/>
  <c r="U813" i="1"/>
  <c r="V813" i="1"/>
  <c r="W813" i="1"/>
  <c r="H814" i="1"/>
  <c r="Q814" i="1"/>
  <c r="U814" i="1"/>
  <c r="V814" i="1"/>
  <c r="W814" i="1"/>
  <c r="H815" i="1"/>
  <c r="R815" i="1" s="1"/>
  <c r="Q815" i="1"/>
  <c r="U815" i="1"/>
  <c r="V815" i="1"/>
  <c r="W815" i="1"/>
  <c r="H816" i="1"/>
  <c r="R816" i="1" s="1"/>
  <c r="Q816" i="1"/>
  <c r="U816" i="1"/>
  <c r="V816" i="1"/>
  <c r="W816" i="1"/>
  <c r="H817" i="1"/>
  <c r="S817" i="1" s="1"/>
  <c r="T817" i="1" s="1"/>
  <c r="Q817" i="1"/>
  <c r="U817" i="1"/>
  <c r="V817" i="1"/>
  <c r="W817" i="1"/>
  <c r="H818" i="1"/>
  <c r="R818" i="1" s="1"/>
  <c r="Q818" i="1"/>
  <c r="U818" i="1"/>
  <c r="V818" i="1"/>
  <c r="W818" i="1"/>
  <c r="H819" i="1"/>
  <c r="R819" i="1" s="1"/>
  <c r="Q819" i="1"/>
  <c r="U819" i="1"/>
  <c r="V819" i="1"/>
  <c r="W819" i="1"/>
  <c r="H820" i="1"/>
  <c r="R820" i="1" s="1"/>
  <c r="Q820" i="1"/>
  <c r="U820" i="1"/>
  <c r="V820" i="1"/>
  <c r="W820" i="1"/>
  <c r="H821" i="1"/>
  <c r="R821" i="1" s="1"/>
  <c r="Q821" i="1"/>
  <c r="U821" i="1"/>
  <c r="V821" i="1"/>
  <c r="W821" i="1"/>
  <c r="H822" i="1"/>
  <c r="R822" i="1" s="1"/>
  <c r="Q822" i="1"/>
  <c r="U822" i="1"/>
  <c r="V822" i="1"/>
  <c r="W822" i="1"/>
  <c r="H823" i="1"/>
  <c r="R823" i="1" s="1"/>
  <c r="Q823" i="1"/>
  <c r="U823" i="1"/>
  <c r="V823" i="1"/>
  <c r="W823" i="1"/>
  <c r="H824" i="1"/>
  <c r="R824" i="1" s="1"/>
  <c r="Q824" i="1"/>
  <c r="U824" i="1"/>
  <c r="V824" i="1"/>
  <c r="W824" i="1"/>
  <c r="H825" i="1"/>
  <c r="R825" i="1" s="1"/>
  <c r="Q825" i="1"/>
  <c r="U825" i="1"/>
  <c r="V825" i="1"/>
  <c r="W825" i="1"/>
  <c r="H826" i="1"/>
  <c r="R826" i="1" s="1"/>
  <c r="Q826" i="1"/>
  <c r="U826" i="1"/>
  <c r="V826" i="1"/>
  <c r="W826" i="1"/>
  <c r="H827" i="1"/>
  <c r="R827" i="1" s="1"/>
  <c r="Q827" i="1"/>
  <c r="U827" i="1"/>
  <c r="V827" i="1"/>
  <c r="W827" i="1"/>
  <c r="H828" i="1"/>
  <c r="S828" i="1" s="1"/>
  <c r="T828" i="1" s="1"/>
  <c r="Q828" i="1"/>
  <c r="U828" i="1"/>
  <c r="V828" i="1"/>
  <c r="W828" i="1"/>
  <c r="H829" i="1"/>
  <c r="R829" i="1" s="1"/>
  <c r="Q829" i="1"/>
  <c r="U829" i="1"/>
  <c r="V829" i="1"/>
  <c r="W829" i="1"/>
  <c r="H830" i="1"/>
  <c r="R830" i="1" s="1"/>
  <c r="Q830" i="1"/>
  <c r="U830" i="1"/>
  <c r="V830" i="1"/>
  <c r="W830" i="1"/>
  <c r="H831" i="1"/>
  <c r="S831" i="1" s="1"/>
  <c r="T831" i="1" s="1"/>
  <c r="Q831" i="1"/>
  <c r="U831" i="1"/>
  <c r="V831" i="1"/>
  <c r="W831" i="1"/>
  <c r="H832" i="1"/>
  <c r="R832" i="1" s="1"/>
  <c r="Q832" i="1"/>
  <c r="U832" i="1"/>
  <c r="V832" i="1"/>
  <c r="W832" i="1"/>
  <c r="H833" i="1"/>
  <c r="S833" i="1" s="1"/>
  <c r="T833" i="1" s="1"/>
  <c r="Q833" i="1"/>
  <c r="U833" i="1"/>
  <c r="V833" i="1"/>
  <c r="W833" i="1"/>
  <c r="H834" i="1"/>
  <c r="S834" i="1" s="1"/>
  <c r="T834" i="1" s="1"/>
  <c r="Q834" i="1"/>
  <c r="U834" i="1"/>
  <c r="V834" i="1"/>
  <c r="W834" i="1"/>
  <c r="H835" i="1"/>
  <c r="R835" i="1" s="1"/>
  <c r="Q835" i="1"/>
  <c r="V835" i="1"/>
  <c r="W835" i="1"/>
  <c r="X835" i="1"/>
  <c r="Y835" i="1"/>
  <c r="H836" i="1"/>
  <c r="R836" i="1" s="1"/>
  <c r="Q836" i="1"/>
  <c r="U836" i="1"/>
  <c r="V836" i="1"/>
  <c r="W836" i="1"/>
  <c r="H837" i="1"/>
  <c r="S837" i="1" s="1"/>
  <c r="T837" i="1" s="1"/>
  <c r="Q837" i="1"/>
  <c r="U837" i="1"/>
  <c r="V837" i="1"/>
  <c r="W837" i="1"/>
  <c r="H838" i="1"/>
  <c r="R838" i="1" s="1"/>
  <c r="Q838" i="1"/>
  <c r="U838" i="1"/>
  <c r="V838" i="1"/>
  <c r="W838" i="1"/>
  <c r="H839" i="1"/>
  <c r="R839" i="1" s="1"/>
  <c r="Q839" i="1"/>
  <c r="U839" i="1"/>
  <c r="V839" i="1"/>
  <c r="W839" i="1"/>
  <c r="H840" i="1"/>
  <c r="S840" i="1" s="1"/>
  <c r="T840" i="1" s="1"/>
  <c r="Q840" i="1"/>
  <c r="U840" i="1"/>
  <c r="V840" i="1"/>
  <c r="W840" i="1"/>
  <c r="H841" i="1"/>
  <c r="R841" i="1" s="1"/>
  <c r="Q841" i="1"/>
  <c r="U841" i="1"/>
  <c r="V841" i="1"/>
  <c r="W841" i="1"/>
  <c r="H842" i="1"/>
  <c r="Q842" i="1"/>
  <c r="U842" i="1"/>
  <c r="V842" i="1"/>
  <c r="W842" i="1"/>
  <c r="H843" i="1"/>
  <c r="R843" i="1" s="1"/>
  <c r="Q843" i="1"/>
  <c r="U843" i="1"/>
  <c r="V843" i="1"/>
  <c r="W843" i="1"/>
  <c r="H844" i="1"/>
  <c r="R844" i="1" s="1"/>
  <c r="Q844" i="1"/>
  <c r="U844" i="1"/>
  <c r="V844" i="1"/>
  <c r="W844" i="1"/>
  <c r="H845" i="1"/>
  <c r="Q845" i="1"/>
  <c r="U845" i="1"/>
  <c r="V845" i="1"/>
  <c r="W845" i="1"/>
  <c r="H846" i="1"/>
  <c r="R846" i="1" s="1"/>
  <c r="Q846" i="1"/>
  <c r="U846" i="1"/>
  <c r="V846" i="1"/>
  <c r="W846" i="1"/>
  <c r="H847" i="1"/>
  <c r="R847" i="1" s="1"/>
  <c r="Q847" i="1"/>
  <c r="U847" i="1"/>
  <c r="V847" i="1"/>
  <c r="W847" i="1"/>
  <c r="H848" i="1"/>
  <c r="Q848" i="1"/>
  <c r="U848" i="1"/>
  <c r="V848" i="1"/>
  <c r="W848" i="1"/>
  <c r="H849" i="1"/>
  <c r="R849" i="1" s="1"/>
  <c r="Q849" i="1"/>
  <c r="U849" i="1"/>
  <c r="V849" i="1"/>
  <c r="W849" i="1"/>
  <c r="H850" i="1"/>
  <c r="S850" i="1" s="1"/>
  <c r="T850" i="1" s="1"/>
  <c r="Q850" i="1"/>
  <c r="U850" i="1"/>
  <c r="V850" i="1"/>
  <c r="W850" i="1"/>
  <c r="H851" i="1"/>
  <c r="S851" i="1" s="1"/>
  <c r="T851" i="1" s="1"/>
  <c r="Q851" i="1"/>
  <c r="U851" i="1"/>
  <c r="V851" i="1"/>
  <c r="W851" i="1"/>
  <c r="H852" i="1"/>
  <c r="R852" i="1" s="1"/>
  <c r="Q852" i="1"/>
  <c r="U852" i="1"/>
  <c r="V852" i="1"/>
  <c r="W852" i="1"/>
  <c r="H853" i="1"/>
  <c r="R853" i="1" s="1"/>
  <c r="Q853" i="1"/>
  <c r="U853" i="1"/>
  <c r="Y853" i="1" s="1"/>
  <c r="V853" i="1"/>
  <c r="W853" i="1"/>
  <c r="H854" i="1"/>
  <c r="S854" i="1" s="1"/>
  <c r="T854" i="1" s="1"/>
  <c r="Q854" i="1"/>
  <c r="U854" i="1"/>
  <c r="V854" i="1"/>
  <c r="W854" i="1"/>
  <c r="H855" i="1"/>
  <c r="R855" i="1" s="1"/>
  <c r="Q855" i="1"/>
  <c r="U855" i="1"/>
  <c r="V855" i="1"/>
  <c r="W855" i="1"/>
  <c r="H856" i="1"/>
  <c r="R856" i="1" s="1"/>
  <c r="Q856" i="1"/>
  <c r="U856" i="1"/>
  <c r="V856" i="1"/>
  <c r="W856" i="1"/>
  <c r="H857" i="1"/>
  <c r="R857" i="1" s="1"/>
  <c r="Q857" i="1"/>
  <c r="U857" i="1"/>
  <c r="V857" i="1"/>
  <c r="W857" i="1"/>
  <c r="H858" i="1"/>
  <c r="R858" i="1" s="1"/>
  <c r="Q858" i="1"/>
  <c r="U858" i="1"/>
  <c r="V858" i="1"/>
  <c r="W858" i="1"/>
  <c r="H859" i="1"/>
  <c r="R859" i="1" s="1"/>
  <c r="Q859" i="1"/>
  <c r="U859" i="1"/>
  <c r="V859" i="1"/>
  <c r="W859" i="1"/>
  <c r="H860" i="1"/>
  <c r="S860" i="1" s="1"/>
  <c r="T860" i="1" s="1"/>
  <c r="Q860" i="1"/>
  <c r="U860" i="1"/>
  <c r="V860" i="1"/>
  <c r="W860" i="1"/>
  <c r="H861" i="1"/>
  <c r="R861" i="1" s="1"/>
  <c r="Q861" i="1"/>
  <c r="U861" i="1"/>
  <c r="V861" i="1"/>
  <c r="W861" i="1"/>
  <c r="H862" i="1"/>
  <c r="S862" i="1" s="1"/>
  <c r="T862" i="1" s="1"/>
  <c r="Q862" i="1"/>
  <c r="U862" i="1"/>
  <c r="V862" i="1"/>
  <c r="W862" i="1"/>
  <c r="H863" i="1"/>
  <c r="R863" i="1" s="1"/>
  <c r="Q863" i="1"/>
  <c r="U863" i="1"/>
  <c r="V863" i="1"/>
  <c r="W863" i="1"/>
  <c r="H864" i="1"/>
  <c r="R864" i="1" s="1"/>
  <c r="Q864" i="1"/>
  <c r="U864" i="1"/>
  <c r="V864" i="1"/>
  <c r="W864" i="1"/>
  <c r="H865" i="1"/>
  <c r="S865" i="1" s="1"/>
  <c r="T865" i="1" s="1"/>
  <c r="Q865" i="1"/>
  <c r="U865" i="1"/>
  <c r="V865" i="1"/>
  <c r="W865" i="1"/>
  <c r="H866" i="1"/>
  <c r="R866" i="1" s="1"/>
  <c r="Q866" i="1"/>
  <c r="U866" i="1"/>
  <c r="V866" i="1"/>
  <c r="W866" i="1"/>
  <c r="H867" i="1"/>
  <c r="R867" i="1" s="1"/>
  <c r="Q867" i="1"/>
  <c r="U867" i="1"/>
  <c r="V867" i="1"/>
  <c r="W867" i="1"/>
  <c r="H868" i="1"/>
  <c r="S868" i="1" s="1"/>
  <c r="T868" i="1" s="1"/>
  <c r="Q868" i="1"/>
  <c r="U868" i="1"/>
  <c r="V868" i="1"/>
  <c r="W868" i="1"/>
  <c r="H869" i="1"/>
  <c r="R869" i="1" s="1"/>
  <c r="Q869" i="1"/>
  <c r="U869" i="1"/>
  <c r="V869" i="1"/>
  <c r="W869" i="1"/>
  <c r="H870" i="1"/>
  <c r="R870" i="1" s="1"/>
  <c r="Q870" i="1"/>
  <c r="U870" i="1"/>
  <c r="V870" i="1"/>
  <c r="W870" i="1"/>
  <c r="H871" i="1"/>
  <c r="S871" i="1" s="1"/>
  <c r="T871" i="1" s="1"/>
  <c r="Q871" i="1"/>
  <c r="U871" i="1"/>
  <c r="V871" i="1"/>
  <c r="W871" i="1"/>
  <c r="H872" i="1"/>
  <c r="S872" i="1" s="1"/>
  <c r="T872" i="1" s="1"/>
  <c r="Q872" i="1"/>
  <c r="U872" i="1"/>
  <c r="W872" i="1"/>
  <c r="H873" i="1"/>
  <c r="S873" i="1" s="1"/>
  <c r="T873" i="1" s="1"/>
  <c r="Q873" i="1"/>
  <c r="U873" i="1"/>
  <c r="V873" i="1"/>
  <c r="W873" i="1"/>
  <c r="H874" i="1"/>
  <c r="Q874" i="1"/>
  <c r="U874" i="1"/>
  <c r="W874" i="1"/>
  <c r="H886" i="1"/>
  <c r="Q886" i="1"/>
  <c r="U886" i="1"/>
  <c r="V886" i="1"/>
  <c r="W886" i="1"/>
  <c r="H887" i="1"/>
  <c r="Q887" i="1"/>
  <c r="U887" i="1"/>
  <c r="V887" i="1"/>
  <c r="W887" i="1"/>
  <c r="H888" i="1"/>
  <c r="R888" i="1" s="1"/>
  <c r="Q888" i="1"/>
  <c r="U888" i="1"/>
  <c r="V888" i="1"/>
  <c r="W888" i="1"/>
  <c r="H889" i="1"/>
  <c r="R889" i="1" s="1"/>
  <c r="Q889" i="1"/>
  <c r="U889" i="1"/>
  <c r="V889" i="1"/>
  <c r="W889" i="1"/>
  <c r="H890" i="1"/>
  <c r="Q890" i="1"/>
  <c r="U890" i="1"/>
  <c r="V890" i="1"/>
  <c r="W890" i="1"/>
  <c r="H891" i="1"/>
  <c r="R891" i="1" s="1"/>
  <c r="Q891" i="1"/>
  <c r="U891" i="1"/>
  <c r="V891" i="1"/>
  <c r="W891" i="1"/>
  <c r="H892" i="1"/>
  <c r="S892" i="1" s="1"/>
  <c r="T892" i="1" s="1"/>
  <c r="Q892" i="1"/>
  <c r="U892" i="1"/>
  <c r="V892" i="1"/>
  <c r="W892" i="1"/>
  <c r="H900" i="1"/>
  <c r="R900" i="1" s="1"/>
  <c r="Q900" i="1"/>
  <c r="U900" i="1"/>
  <c r="V900" i="1"/>
  <c r="W900" i="1"/>
  <c r="H901" i="1"/>
  <c r="R901" i="1" s="1"/>
  <c r="Q901" i="1"/>
  <c r="U901" i="1"/>
  <c r="V901" i="1"/>
  <c r="W901" i="1"/>
  <c r="H902" i="1"/>
  <c r="S902" i="1" s="1"/>
  <c r="T902" i="1" s="1"/>
  <c r="Q902" i="1"/>
  <c r="U902" i="1"/>
  <c r="V902" i="1"/>
  <c r="W902" i="1"/>
  <c r="H903" i="1"/>
  <c r="R903" i="1" s="1"/>
  <c r="Q903" i="1"/>
  <c r="U903" i="1"/>
  <c r="V903" i="1"/>
  <c r="W903" i="1"/>
  <c r="H904" i="1"/>
  <c r="R904" i="1" s="1"/>
  <c r="Q904" i="1"/>
  <c r="U904" i="1"/>
  <c r="V904" i="1"/>
  <c r="W904" i="1"/>
  <c r="H905" i="1"/>
  <c r="S905" i="1" s="1"/>
  <c r="T905" i="1" s="1"/>
  <c r="Q905" i="1"/>
  <c r="U905" i="1"/>
  <c r="V905" i="1"/>
  <c r="W905" i="1"/>
  <c r="H906" i="1"/>
  <c r="R906" i="1" s="1"/>
  <c r="Q906" i="1"/>
  <c r="U906" i="1"/>
  <c r="V906" i="1"/>
  <c r="W906" i="1"/>
  <c r="H907" i="1"/>
  <c r="R907" i="1" s="1"/>
  <c r="Q907" i="1"/>
  <c r="U907" i="1"/>
  <c r="V907" i="1"/>
  <c r="W907" i="1"/>
  <c r="H908" i="1"/>
  <c r="S908" i="1" s="1"/>
  <c r="T908" i="1" s="1"/>
  <c r="Q908" i="1"/>
  <c r="U908" i="1"/>
  <c r="V908" i="1"/>
  <c r="W908" i="1"/>
  <c r="H909" i="1"/>
  <c r="R909" i="1" s="1"/>
  <c r="Q909" i="1"/>
  <c r="U909" i="1"/>
  <c r="V909" i="1"/>
  <c r="W909" i="1"/>
  <c r="H910" i="1"/>
  <c r="S910" i="1" s="1"/>
  <c r="T910" i="1" s="1"/>
  <c r="Q910" i="1"/>
  <c r="U910" i="1"/>
  <c r="V910" i="1"/>
  <c r="W910" i="1"/>
  <c r="H911" i="1"/>
  <c r="R911" i="1" s="1"/>
  <c r="Q911" i="1"/>
  <c r="U911" i="1"/>
  <c r="V911" i="1"/>
  <c r="W911" i="1"/>
  <c r="H912" i="1"/>
  <c r="R912" i="1" s="1"/>
  <c r="Q912" i="1"/>
  <c r="U912" i="1"/>
  <c r="V912" i="1"/>
  <c r="W912" i="1"/>
  <c r="H913" i="1"/>
  <c r="Q913" i="1"/>
  <c r="U913" i="1"/>
  <c r="V913" i="1"/>
  <c r="W913" i="1"/>
  <c r="H914" i="1"/>
  <c r="R914" i="1" s="1"/>
  <c r="Q914" i="1"/>
  <c r="U914" i="1"/>
  <c r="V914" i="1"/>
  <c r="W914" i="1"/>
  <c r="H915" i="1"/>
  <c r="R915" i="1" s="1"/>
  <c r="Q915" i="1"/>
  <c r="U915" i="1"/>
  <c r="V915" i="1"/>
  <c r="W915" i="1"/>
  <c r="H916" i="1"/>
  <c r="S916" i="1" s="1"/>
  <c r="T916" i="1" s="1"/>
  <c r="Q916" i="1"/>
  <c r="U916" i="1"/>
  <c r="V916" i="1"/>
  <c r="W916" i="1"/>
  <c r="H917" i="1"/>
  <c r="S917" i="1" s="1"/>
  <c r="T917" i="1" s="1"/>
  <c r="Q917" i="1"/>
  <c r="U917" i="1"/>
  <c r="V917" i="1"/>
  <c r="W917" i="1"/>
  <c r="H918" i="1"/>
  <c r="S918" i="1" s="1"/>
  <c r="T918" i="1" s="1"/>
  <c r="Q918" i="1"/>
  <c r="U918" i="1"/>
  <c r="V918" i="1"/>
  <c r="W918" i="1"/>
  <c r="H919" i="1"/>
  <c r="S919" i="1" s="1"/>
  <c r="T919" i="1" s="1"/>
  <c r="Q919" i="1"/>
  <c r="U919" i="1"/>
  <c r="V919" i="1"/>
  <c r="W919" i="1"/>
  <c r="H920" i="1"/>
  <c r="R920" i="1" s="1"/>
  <c r="Q920" i="1"/>
  <c r="U920" i="1"/>
  <c r="V920" i="1"/>
  <c r="W920" i="1"/>
  <c r="H921" i="1"/>
  <c r="Q921" i="1"/>
  <c r="U921" i="1"/>
  <c r="V921" i="1"/>
  <c r="W921" i="1"/>
  <c r="H922" i="1"/>
  <c r="R922" i="1" s="1"/>
  <c r="Q922" i="1"/>
  <c r="U922" i="1"/>
  <c r="V922" i="1"/>
  <c r="W922" i="1"/>
  <c r="H923" i="1"/>
  <c r="R923" i="1" s="1"/>
  <c r="Q923" i="1"/>
  <c r="U923" i="1"/>
  <c r="V923" i="1"/>
  <c r="W923" i="1"/>
  <c r="H924" i="1"/>
  <c r="Q924" i="1"/>
  <c r="U924" i="1"/>
  <c r="V924" i="1"/>
  <c r="W924" i="1"/>
  <c r="H925" i="1"/>
  <c r="S925" i="1" s="1"/>
  <c r="T925" i="1" s="1"/>
  <c r="Q925" i="1"/>
  <c r="U925" i="1"/>
  <c r="V925" i="1"/>
  <c r="W925" i="1"/>
  <c r="H926" i="1"/>
  <c r="R926" i="1" s="1"/>
  <c r="Q926" i="1"/>
  <c r="U926" i="1"/>
  <c r="V926" i="1"/>
  <c r="W926" i="1"/>
  <c r="H927" i="1"/>
  <c r="Q927" i="1"/>
  <c r="U927" i="1"/>
  <c r="V927" i="1"/>
  <c r="W927" i="1"/>
  <c r="H928" i="1"/>
  <c r="R928" i="1" s="1"/>
  <c r="Q928" i="1"/>
  <c r="U928" i="1"/>
  <c r="V928" i="1"/>
  <c r="W928" i="1"/>
  <c r="H1024" i="1"/>
  <c r="S1024" i="1" s="1"/>
  <c r="T1024" i="1" s="1"/>
  <c r="Q1024" i="1"/>
  <c r="W1024" i="1"/>
  <c r="H1025" i="1"/>
  <c r="R1025" i="1" s="1"/>
  <c r="Q1025" i="1"/>
  <c r="U1025" i="1"/>
  <c r="V1025" i="1"/>
  <c r="W1025" i="1"/>
  <c r="H1026" i="1"/>
  <c r="R1026" i="1" s="1"/>
  <c r="Q1026" i="1"/>
  <c r="U1026" i="1"/>
  <c r="V1026" i="1"/>
  <c r="W1026" i="1"/>
  <c r="H1027" i="1"/>
  <c r="S1027" i="1" s="1"/>
  <c r="T1027" i="1" s="1"/>
  <c r="Q1027" i="1"/>
  <c r="U1027" i="1"/>
  <c r="V1027" i="1"/>
  <c r="W1027" i="1"/>
  <c r="H1028" i="1"/>
  <c r="R1028" i="1" s="1"/>
  <c r="Q1028" i="1"/>
  <c r="U1028" i="1"/>
  <c r="V1028" i="1"/>
  <c r="W1028" i="1"/>
  <c r="H1029" i="1"/>
  <c r="R1029" i="1" s="1"/>
  <c r="Q1029" i="1"/>
  <c r="U1029" i="1"/>
  <c r="V1029" i="1"/>
  <c r="W1029" i="1"/>
  <c r="H1030" i="1"/>
  <c r="S1030" i="1" s="1"/>
  <c r="T1030" i="1" s="1"/>
  <c r="Q1030" i="1"/>
  <c r="U1030" i="1"/>
  <c r="V1030" i="1"/>
  <c r="W1030" i="1"/>
  <c r="H1031" i="1"/>
  <c r="R1031" i="1" s="1"/>
  <c r="Q1031" i="1"/>
  <c r="U1031" i="1"/>
  <c r="V1031" i="1"/>
  <c r="W1031" i="1"/>
  <c r="H1032" i="1"/>
  <c r="R1032" i="1" s="1"/>
  <c r="Q1032" i="1"/>
  <c r="U1032" i="1"/>
  <c r="V1032" i="1"/>
  <c r="W1032" i="1"/>
  <c r="H1033" i="1"/>
  <c r="S1033" i="1" s="1"/>
  <c r="T1033" i="1" s="1"/>
  <c r="Q1033" i="1"/>
  <c r="U1033" i="1"/>
  <c r="V1033" i="1"/>
  <c r="W1033" i="1"/>
  <c r="H1034" i="1"/>
  <c r="R1034" i="1" s="1"/>
  <c r="Q1034" i="1"/>
  <c r="U1034" i="1"/>
  <c r="V1034" i="1"/>
  <c r="W1034" i="1"/>
  <c r="H1036" i="1"/>
  <c r="Q1036" i="1"/>
  <c r="U1036" i="1"/>
  <c r="V1036" i="1"/>
  <c r="W1036" i="1"/>
  <c r="H1037" i="1"/>
  <c r="R1037" i="1" s="1"/>
  <c r="Q1037" i="1"/>
  <c r="U1037" i="1"/>
  <c r="V1037" i="1"/>
  <c r="W1037" i="1"/>
  <c r="H1038" i="1"/>
  <c r="R1038" i="1" s="1"/>
  <c r="Q1038" i="1"/>
  <c r="U1038" i="1"/>
  <c r="V1038" i="1"/>
  <c r="W1038" i="1"/>
  <c r="H1039" i="1"/>
  <c r="R1039" i="1" s="1"/>
  <c r="Q1039" i="1"/>
  <c r="U1039" i="1"/>
  <c r="V1039" i="1"/>
  <c r="W1039" i="1"/>
  <c r="H1040" i="1"/>
  <c r="R1040" i="1" s="1"/>
  <c r="Q1040" i="1"/>
  <c r="U1040" i="1"/>
  <c r="V1040" i="1"/>
  <c r="W1040" i="1"/>
  <c r="H1041" i="1"/>
  <c r="S1041" i="1" s="1"/>
  <c r="T1041" i="1" s="1"/>
  <c r="Q1041" i="1"/>
  <c r="U1041" i="1"/>
  <c r="V1041" i="1"/>
  <c r="W1041" i="1"/>
  <c r="H1042" i="1"/>
  <c r="R1042" i="1" s="1"/>
  <c r="Q1042" i="1"/>
  <c r="U1042" i="1"/>
  <c r="V1042" i="1"/>
  <c r="W1042" i="1"/>
  <c r="H1043" i="1"/>
  <c r="R1043" i="1" s="1"/>
  <c r="Q1043" i="1"/>
  <c r="U1043" i="1"/>
  <c r="V1043" i="1"/>
  <c r="W1043" i="1"/>
  <c r="H1044" i="1"/>
  <c r="Q1044" i="1"/>
  <c r="U1044" i="1"/>
  <c r="V1044" i="1"/>
  <c r="W1044" i="1"/>
  <c r="H1045" i="1"/>
  <c r="R1045" i="1" s="1"/>
  <c r="Q1045" i="1"/>
  <c r="U1045" i="1"/>
  <c r="V1045" i="1"/>
  <c r="W1045" i="1"/>
  <c r="H1046" i="1"/>
  <c r="R1046" i="1" s="1"/>
  <c r="Q1046" i="1"/>
  <c r="U1046" i="1"/>
  <c r="V1046" i="1"/>
  <c r="W1046" i="1"/>
  <c r="H1047" i="1"/>
  <c r="Q1047" i="1"/>
  <c r="U1047" i="1"/>
  <c r="V1047" i="1"/>
  <c r="W1047" i="1"/>
  <c r="H1048" i="1"/>
  <c r="S1048" i="1" s="1"/>
  <c r="T1048" i="1" s="1"/>
  <c r="Q1048" i="1"/>
  <c r="U1048" i="1"/>
  <c r="V1048" i="1"/>
  <c r="W1048" i="1"/>
  <c r="H1049" i="1"/>
  <c r="R1049" i="1" s="1"/>
  <c r="Q1049" i="1"/>
  <c r="U1049" i="1"/>
  <c r="V1049" i="1"/>
  <c r="W1049" i="1"/>
  <c r="H1050" i="1"/>
  <c r="Q1050" i="1"/>
  <c r="U1050" i="1"/>
  <c r="V1050" i="1"/>
  <c r="W1050" i="1"/>
  <c r="H1051" i="1"/>
  <c r="S1051" i="1" s="1"/>
  <c r="T1051" i="1" s="1"/>
  <c r="Q1051" i="1"/>
  <c r="U1051" i="1"/>
  <c r="V1051" i="1"/>
  <c r="W1051" i="1"/>
  <c r="H1052" i="1"/>
  <c r="R1052" i="1" s="1"/>
  <c r="Q1052" i="1"/>
  <c r="U1052" i="1"/>
  <c r="V1052" i="1"/>
  <c r="W1052" i="1"/>
  <c r="H1053" i="1"/>
  <c r="S1053" i="1" s="1"/>
  <c r="T1053" i="1" s="1"/>
  <c r="Q1053" i="1"/>
  <c r="U1053" i="1"/>
  <c r="V1053" i="1"/>
  <c r="W1053" i="1"/>
  <c r="H1054" i="1"/>
  <c r="R1054" i="1" s="1"/>
  <c r="Q1054" i="1"/>
  <c r="U1054" i="1"/>
  <c r="V1054" i="1"/>
  <c r="W1054" i="1"/>
  <c r="H1055" i="1"/>
  <c r="R1055" i="1" s="1"/>
  <c r="Q1055" i="1"/>
  <c r="U1055" i="1"/>
  <c r="V1055" i="1"/>
  <c r="W1055" i="1"/>
  <c r="H1056" i="1"/>
  <c r="R1056" i="1" s="1"/>
  <c r="Q1056" i="1"/>
  <c r="U1056" i="1"/>
  <c r="V1056" i="1"/>
  <c r="W1056" i="1"/>
  <c r="H1057" i="1"/>
  <c r="R1057" i="1" s="1"/>
  <c r="Q1057" i="1"/>
  <c r="U1057" i="1"/>
  <c r="V1057" i="1"/>
  <c r="W1057" i="1"/>
  <c r="H1058" i="1"/>
  <c r="S1058" i="1" s="1"/>
  <c r="T1058" i="1" s="1"/>
  <c r="Q1058" i="1"/>
  <c r="U1058" i="1"/>
  <c r="V1058" i="1"/>
  <c r="W1058" i="1"/>
  <c r="H1059" i="1"/>
  <c r="R1059" i="1" s="1"/>
  <c r="Q1059" i="1"/>
  <c r="U1059" i="1"/>
  <c r="V1059" i="1"/>
  <c r="W1059" i="1"/>
  <c r="H1060" i="1"/>
  <c r="R1060" i="1" s="1"/>
  <c r="Q1060" i="1"/>
  <c r="U1060" i="1"/>
  <c r="V1060" i="1"/>
  <c r="W1060" i="1"/>
  <c r="H1061" i="1"/>
  <c r="R1061" i="1" s="1"/>
  <c r="Q1061" i="1"/>
  <c r="U1061" i="1"/>
  <c r="V1061" i="1"/>
  <c r="W1061" i="1"/>
  <c r="H1062" i="1"/>
  <c r="R1062" i="1" s="1"/>
  <c r="Q1062" i="1"/>
  <c r="U1062" i="1"/>
  <c r="V1062" i="1"/>
  <c r="W1062" i="1"/>
  <c r="H1063" i="1"/>
  <c r="S1063" i="1" s="1"/>
  <c r="T1063" i="1" s="1"/>
  <c r="Q1063" i="1"/>
  <c r="U1063" i="1"/>
  <c r="V1063" i="1"/>
  <c r="W1063" i="1"/>
  <c r="H1064" i="1"/>
  <c r="R1064" i="1" s="1"/>
  <c r="Q1064" i="1"/>
  <c r="U1064" i="1"/>
  <c r="V1064" i="1"/>
  <c r="W1064" i="1"/>
  <c r="H1065" i="1"/>
  <c r="R1065" i="1" s="1"/>
  <c r="Q1065" i="1"/>
  <c r="U1065" i="1"/>
  <c r="V1065" i="1"/>
  <c r="W1065" i="1"/>
  <c r="H1066" i="1"/>
  <c r="R1066" i="1" s="1"/>
  <c r="Q1066" i="1"/>
  <c r="U1066" i="1"/>
  <c r="V1066" i="1"/>
  <c r="W1066" i="1"/>
  <c r="H1067" i="1"/>
  <c r="R1067" i="1" s="1"/>
  <c r="Q1067" i="1"/>
  <c r="U1067" i="1"/>
  <c r="V1067" i="1"/>
  <c r="W1067" i="1"/>
  <c r="H1068" i="1"/>
  <c r="R1068" i="1" s="1"/>
  <c r="Q1068" i="1"/>
  <c r="U1068" i="1"/>
  <c r="V1068" i="1"/>
  <c r="W1068" i="1"/>
  <c r="H1069" i="1"/>
  <c r="R1069" i="1" s="1"/>
  <c r="Q1069" i="1"/>
  <c r="U1069" i="1"/>
  <c r="V1069" i="1"/>
  <c r="W1069" i="1"/>
  <c r="H1070" i="1"/>
  <c r="S1070" i="1" s="1"/>
  <c r="T1070" i="1" s="1"/>
  <c r="Q1070" i="1"/>
  <c r="U1070" i="1"/>
  <c r="V1070" i="1"/>
  <c r="W1070" i="1"/>
  <c r="H1071" i="1"/>
  <c r="R1071" i="1" s="1"/>
  <c r="Q1071" i="1"/>
  <c r="U1071" i="1"/>
  <c r="V1071" i="1"/>
  <c r="W1071" i="1"/>
  <c r="H1072" i="1"/>
  <c r="S1072" i="1" s="1"/>
  <c r="T1072" i="1" s="1"/>
  <c r="Q1072" i="1"/>
  <c r="U1072" i="1"/>
  <c r="V1072" i="1"/>
  <c r="W1072" i="1"/>
  <c r="H1073" i="1"/>
  <c r="R1073" i="1" s="1"/>
  <c r="Q1073" i="1"/>
  <c r="U1073" i="1"/>
  <c r="V1073" i="1"/>
  <c r="W1073" i="1"/>
  <c r="H1074" i="1"/>
  <c r="R1074" i="1" s="1"/>
  <c r="Q1074" i="1"/>
  <c r="U1074" i="1"/>
  <c r="V1074" i="1"/>
  <c r="W1074" i="1"/>
  <c r="H1075" i="1"/>
  <c r="S1075" i="1" s="1"/>
  <c r="T1075" i="1" s="1"/>
  <c r="Q1075" i="1"/>
  <c r="U1075" i="1"/>
  <c r="V1075" i="1"/>
  <c r="W1075" i="1"/>
  <c r="H1076" i="1"/>
  <c r="R1076" i="1" s="1"/>
  <c r="Q1076" i="1"/>
  <c r="U1076" i="1"/>
  <c r="V1076" i="1"/>
  <c r="W1076" i="1"/>
  <c r="H1077" i="1"/>
  <c r="R1077" i="1" s="1"/>
  <c r="Q1077" i="1"/>
  <c r="U1077" i="1"/>
  <c r="V1077" i="1"/>
  <c r="W1077" i="1"/>
  <c r="H1078" i="1"/>
  <c r="S1078" i="1" s="1"/>
  <c r="T1078" i="1" s="1"/>
  <c r="Q1078" i="1"/>
  <c r="U1078" i="1"/>
  <c r="V1078" i="1"/>
  <c r="W1078" i="1"/>
  <c r="H1079" i="1"/>
  <c r="S1079" i="1" s="1"/>
  <c r="T1079" i="1" s="1"/>
  <c r="Q1079" i="1"/>
  <c r="U1079" i="1"/>
  <c r="V1079" i="1"/>
  <c r="W1079" i="1"/>
  <c r="H1080" i="1"/>
  <c r="R1080" i="1" s="1"/>
  <c r="Q1080" i="1"/>
  <c r="U1080" i="1"/>
  <c r="V1080" i="1"/>
  <c r="W1080" i="1"/>
  <c r="H1081" i="1"/>
  <c r="S1081" i="1" s="1"/>
  <c r="T1081" i="1" s="1"/>
  <c r="Q1081" i="1"/>
  <c r="U1081" i="1"/>
  <c r="V1081" i="1"/>
  <c r="W1081" i="1"/>
  <c r="H1082" i="1"/>
  <c r="S1082" i="1" s="1"/>
  <c r="T1082" i="1" s="1"/>
  <c r="Q1082" i="1"/>
  <c r="U1082" i="1"/>
  <c r="V1082" i="1"/>
  <c r="W1082" i="1"/>
  <c r="H1083" i="1"/>
  <c r="R1083" i="1" s="1"/>
  <c r="Q1083" i="1"/>
  <c r="U1083" i="1"/>
  <c r="V1083" i="1"/>
  <c r="W1083" i="1"/>
  <c r="H1084" i="1"/>
  <c r="R1084" i="1" s="1"/>
  <c r="Q1084" i="1"/>
  <c r="U1084" i="1"/>
  <c r="V1084" i="1"/>
  <c r="W1084" i="1"/>
  <c r="H1085" i="1"/>
  <c r="R1085" i="1" s="1"/>
  <c r="Q1085" i="1"/>
  <c r="U1085" i="1"/>
  <c r="V1085" i="1"/>
  <c r="W1085" i="1"/>
  <c r="H1086" i="1"/>
  <c r="R1086" i="1" s="1"/>
  <c r="Q1086" i="1"/>
  <c r="U1086" i="1"/>
  <c r="V1086" i="1"/>
  <c r="W1086" i="1"/>
  <c r="H1087" i="1"/>
  <c r="R1087" i="1" s="1"/>
  <c r="Q1087" i="1"/>
  <c r="U1087" i="1"/>
  <c r="V1087" i="1"/>
  <c r="W1087" i="1"/>
  <c r="H1088" i="1"/>
  <c r="R1088" i="1" s="1"/>
  <c r="Q1088" i="1"/>
  <c r="U1088" i="1"/>
  <c r="V1088" i="1"/>
  <c r="W1088" i="1"/>
  <c r="H1089" i="1"/>
  <c r="R1089" i="1" s="1"/>
  <c r="Q1089" i="1"/>
  <c r="U1089" i="1"/>
  <c r="V1089" i="1"/>
  <c r="W1089" i="1"/>
  <c r="H1090" i="1"/>
  <c r="S1090" i="1" s="1"/>
  <c r="T1090" i="1" s="1"/>
  <c r="Q1090" i="1"/>
  <c r="U1090" i="1"/>
  <c r="V1090" i="1"/>
  <c r="W1090" i="1"/>
  <c r="H1091" i="1"/>
  <c r="S1091" i="1" s="1"/>
  <c r="T1091" i="1" s="1"/>
  <c r="Q1091" i="1"/>
  <c r="U1091" i="1"/>
  <c r="V1091" i="1"/>
  <c r="W1091" i="1"/>
  <c r="H1092" i="1"/>
  <c r="Q1092" i="1"/>
  <c r="U1092" i="1"/>
  <c r="V1092" i="1"/>
  <c r="W1092" i="1"/>
  <c r="H1093" i="1"/>
  <c r="R1093" i="1" s="1"/>
  <c r="Q1093" i="1"/>
  <c r="U1093" i="1"/>
  <c r="V1093" i="1"/>
  <c r="W1093" i="1"/>
  <c r="H1094" i="1"/>
  <c r="R1094" i="1" s="1"/>
  <c r="Q1094" i="1"/>
  <c r="U1094" i="1"/>
  <c r="V1094" i="1"/>
  <c r="W1094" i="1"/>
  <c r="H1095" i="1"/>
  <c r="R1095" i="1" s="1"/>
  <c r="Q1095" i="1"/>
  <c r="U1095" i="1"/>
  <c r="V1095" i="1"/>
  <c r="W1095" i="1"/>
  <c r="H1096" i="1"/>
  <c r="R1096" i="1" s="1"/>
  <c r="Q1096" i="1"/>
  <c r="U1096" i="1"/>
  <c r="V1096" i="1"/>
  <c r="W1096" i="1"/>
  <c r="H1097" i="1"/>
  <c r="S1097" i="1" s="1"/>
  <c r="T1097" i="1" s="1"/>
  <c r="Q1097" i="1"/>
  <c r="U1097" i="1"/>
  <c r="V1097" i="1"/>
  <c r="W1097" i="1"/>
  <c r="H1098" i="1"/>
  <c r="S1098" i="1" s="1"/>
  <c r="T1098" i="1" s="1"/>
  <c r="Q1098" i="1"/>
  <c r="U1098" i="1"/>
  <c r="V1098" i="1"/>
  <c r="W1098" i="1"/>
  <c r="H1099" i="1"/>
  <c r="R1099" i="1" s="1"/>
  <c r="Q1099" i="1"/>
  <c r="W1099" i="1"/>
  <c r="H1145" i="1"/>
  <c r="Q1145" i="1"/>
  <c r="U1145" i="1"/>
  <c r="V1145" i="1"/>
  <c r="W1145" i="1"/>
  <c r="H1146" i="1"/>
  <c r="S1146" i="1" s="1"/>
  <c r="T1146" i="1" s="1"/>
  <c r="Q1146" i="1"/>
  <c r="U1146" i="1"/>
  <c r="V1146" i="1"/>
  <c r="W1146" i="1"/>
  <c r="H1147" i="1"/>
  <c r="R1147" i="1" s="1"/>
  <c r="Q1147" i="1"/>
  <c r="U1147" i="1"/>
  <c r="V1147" i="1"/>
  <c r="W1147" i="1"/>
  <c r="H1160" i="1"/>
  <c r="S1160" i="1" s="1"/>
  <c r="T1160" i="1" s="1"/>
  <c r="Q1160" i="1"/>
  <c r="U1160" i="1"/>
  <c r="V1160" i="1"/>
  <c r="W1160" i="1"/>
  <c r="H1161" i="1"/>
  <c r="R1161" i="1" s="1"/>
  <c r="Q1161" i="1"/>
  <c r="U1161" i="1"/>
  <c r="V1161" i="1"/>
  <c r="W1161" i="1"/>
  <c r="H1162" i="1"/>
  <c r="S1162" i="1" s="1"/>
  <c r="T1162" i="1" s="1"/>
  <c r="Q1162" i="1"/>
  <c r="U1162" i="1"/>
  <c r="V1162" i="1"/>
  <c r="W1162" i="1"/>
  <c r="Q1163" i="1"/>
  <c r="R1163" i="1"/>
  <c r="S1163" i="1"/>
  <c r="T1163" i="1" s="1"/>
  <c r="U1163" i="1"/>
  <c r="X1163" i="1" s="1"/>
  <c r="Z1163" i="1" s="1"/>
  <c r="V1163" i="1"/>
  <c r="W1163" i="1"/>
  <c r="H1164" i="1"/>
  <c r="S1164" i="1" s="1"/>
  <c r="T1164" i="1" s="1"/>
  <c r="Q1164" i="1"/>
  <c r="U1164" i="1"/>
  <c r="V1164" i="1"/>
  <c r="W1164" i="1"/>
  <c r="H1165" i="1"/>
  <c r="S1165" i="1" s="1"/>
  <c r="T1165" i="1" s="1"/>
  <c r="Q1165" i="1"/>
  <c r="U1165" i="1"/>
  <c r="V1165" i="1"/>
  <c r="W1165" i="1"/>
  <c r="H1166" i="1"/>
  <c r="S1166" i="1" s="1"/>
  <c r="T1166" i="1" s="1"/>
  <c r="Q1166" i="1"/>
  <c r="U1166" i="1"/>
  <c r="V1166" i="1"/>
  <c r="W1166" i="1"/>
  <c r="H1167" i="1"/>
  <c r="R1167" i="1" s="1"/>
  <c r="Q1167" i="1"/>
  <c r="U1167" i="1"/>
  <c r="V1167" i="1"/>
  <c r="W1167" i="1"/>
  <c r="Q1181" i="1"/>
  <c r="R1181" i="1"/>
  <c r="S1181" i="1"/>
  <c r="T1181" i="1" s="1"/>
  <c r="W1181" i="1"/>
  <c r="X1181" i="1"/>
  <c r="Z1181" i="1" s="1"/>
  <c r="Y1181" i="1"/>
  <c r="H1201" i="1"/>
  <c r="Q1201" i="1"/>
  <c r="U1201" i="1"/>
  <c r="V1201" i="1"/>
  <c r="W1201" i="1"/>
  <c r="H1202" i="1"/>
  <c r="S1202" i="1" s="1"/>
  <c r="T1202" i="1" s="1"/>
  <c r="Q1202" i="1"/>
  <c r="U1202" i="1"/>
  <c r="V1202" i="1"/>
  <c r="W1202" i="1"/>
  <c r="H1203" i="1"/>
  <c r="R1203" i="1" s="1"/>
  <c r="Q1203" i="1"/>
  <c r="U1203" i="1"/>
  <c r="V1203" i="1"/>
  <c r="W1203" i="1"/>
  <c r="H1204" i="1"/>
  <c r="S1204" i="1" s="1"/>
  <c r="T1204" i="1" s="1"/>
  <c r="Q1204" i="1"/>
  <c r="U1204" i="1"/>
  <c r="V1204" i="1"/>
  <c r="W1204" i="1"/>
  <c r="H1205" i="1"/>
  <c r="R1205" i="1" s="1"/>
  <c r="Q1205" i="1"/>
  <c r="U1205" i="1"/>
  <c r="V1205" i="1"/>
  <c r="W1205" i="1"/>
  <c r="H1223" i="1"/>
  <c r="S1223" i="1" s="1"/>
  <c r="T1223" i="1" s="1"/>
  <c r="Q1223" i="1"/>
  <c r="U1223" i="1"/>
  <c r="V1223" i="1"/>
  <c r="W1223" i="1"/>
  <c r="H1224" i="1"/>
  <c r="R1224" i="1" s="1"/>
  <c r="Q1224" i="1"/>
  <c r="U1224" i="1"/>
  <c r="V1224" i="1"/>
  <c r="W1224" i="1"/>
  <c r="H1225" i="1"/>
  <c r="S1225" i="1" s="1"/>
  <c r="T1225" i="1" s="1"/>
  <c r="Q1225" i="1"/>
  <c r="U1225" i="1"/>
  <c r="V1225" i="1"/>
  <c r="W1225" i="1"/>
  <c r="H1226" i="1"/>
  <c r="R1226" i="1" s="1"/>
  <c r="Q1226" i="1"/>
  <c r="U1226" i="1"/>
  <c r="V1226" i="1"/>
  <c r="W1226" i="1"/>
  <c r="H1227" i="1"/>
  <c r="S1227" i="1" s="1"/>
  <c r="T1227" i="1" s="1"/>
  <c r="Q1227" i="1"/>
  <c r="U1227" i="1"/>
  <c r="V1227" i="1"/>
  <c r="W1227" i="1"/>
  <c r="H1228" i="1"/>
  <c r="S1228" i="1" s="1"/>
  <c r="T1228" i="1" s="1"/>
  <c r="Q1228" i="1"/>
  <c r="U1228" i="1"/>
  <c r="V1228" i="1"/>
  <c r="W1228" i="1"/>
  <c r="H1229" i="1"/>
  <c r="Q1229" i="1"/>
  <c r="U1229" i="1"/>
  <c r="V1229" i="1"/>
  <c r="W1229" i="1"/>
  <c r="H1230" i="1"/>
  <c r="S1230" i="1" s="1"/>
  <c r="T1230" i="1" s="1"/>
  <c r="Q1230" i="1"/>
  <c r="U1230" i="1"/>
  <c r="V1230" i="1"/>
  <c r="W1230" i="1"/>
  <c r="H1231" i="1"/>
  <c r="R1231" i="1" s="1"/>
  <c r="Q1231" i="1"/>
  <c r="U1231" i="1"/>
  <c r="V1231" i="1"/>
  <c r="W1231" i="1"/>
  <c r="H1232" i="1"/>
  <c r="S1232" i="1" s="1"/>
  <c r="T1232" i="1" s="1"/>
  <c r="Q1232" i="1"/>
  <c r="U1232" i="1"/>
  <c r="V1232" i="1"/>
  <c r="W1232" i="1"/>
  <c r="H1233" i="1"/>
  <c r="R1233" i="1" s="1"/>
  <c r="Q1233" i="1"/>
  <c r="U1233" i="1"/>
  <c r="V1233" i="1"/>
  <c r="W1233" i="1"/>
  <c r="H1234" i="1"/>
  <c r="S1234" i="1" s="1"/>
  <c r="T1234" i="1" s="1"/>
  <c r="Q1234" i="1"/>
  <c r="U1234" i="1"/>
  <c r="V1234" i="1"/>
  <c r="W1234" i="1"/>
  <c r="H1235" i="1"/>
  <c r="R1235" i="1" s="1"/>
  <c r="Q1235" i="1"/>
  <c r="U1235" i="1"/>
  <c r="V1235" i="1"/>
  <c r="W1235" i="1"/>
  <c r="H1236" i="1"/>
  <c r="R1236" i="1" s="1"/>
  <c r="Q1236" i="1"/>
  <c r="U1236" i="1"/>
  <c r="V1236" i="1"/>
  <c r="W1236" i="1"/>
  <c r="H1237" i="1"/>
  <c r="R1237" i="1" s="1"/>
  <c r="Q1237" i="1"/>
  <c r="U1237" i="1"/>
  <c r="V1237" i="1"/>
  <c r="W1237" i="1"/>
  <c r="H1238" i="1"/>
  <c r="S1238" i="1" s="1"/>
  <c r="T1238" i="1" s="1"/>
  <c r="Q1238" i="1"/>
  <c r="U1238" i="1"/>
  <c r="V1238" i="1"/>
  <c r="W1238" i="1"/>
  <c r="H1240" i="1"/>
  <c r="Q1240" i="1"/>
  <c r="U1240" i="1"/>
  <c r="V1240" i="1"/>
  <c r="W1240" i="1"/>
  <c r="H1241" i="1"/>
  <c r="S1241" i="1" s="1"/>
  <c r="T1241" i="1" s="1"/>
  <c r="Q1241" i="1"/>
  <c r="U1241" i="1"/>
  <c r="V1241" i="1"/>
  <c r="W1241" i="1"/>
  <c r="H1242" i="1"/>
  <c r="S1242" i="1" s="1"/>
  <c r="T1242" i="1" s="1"/>
  <c r="Q1242" i="1"/>
  <c r="U1242" i="1"/>
  <c r="V1242" i="1"/>
  <c r="W1242" i="1"/>
  <c r="H1243" i="1"/>
  <c r="S1243" i="1" s="1"/>
  <c r="T1243" i="1" s="1"/>
  <c r="Q1243" i="1"/>
  <c r="U1243" i="1"/>
  <c r="V1243" i="1"/>
  <c r="W1243" i="1"/>
  <c r="H1244" i="1"/>
  <c r="S1244" i="1" s="1"/>
  <c r="T1244" i="1" s="1"/>
  <c r="Q1244" i="1"/>
  <c r="U1244" i="1"/>
  <c r="V1244" i="1"/>
  <c r="W1244" i="1"/>
  <c r="H1245" i="1"/>
  <c r="R1245" i="1" s="1"/>
  <c r="Q1245" i="1"/>
  <c r="U1245" i="1"/>
  <c r="V1245" i="1"/>
  <c r="W1245" i="1"/>
  <c r="H1246" i="1"/>
  <c r="R1246" i="1" s="1"/>
  <c r="Q1246" i="1"/>
  <c r="U1246" i="1"/>
  <c r="V1246" i="1"/>
  <c r="W1246" i="1"/>
  <c r="H1247" i="1"/>
  <c r="S1247" i="1" s="1"/>
  <c r="T1247" i="1" s="1"/>
  <c r="Q1247" i="1"/>
  <c r="U1247" i="1"/>
  <c r="V1247" i="1"/>
  <c r="W1247" i="1"/>
  <c r="H1248" i="1"/>
  <c r="R1248" i="1" s="1"/>
  <c r="Q1248" i="1"/>
  <c r="U1248" i="1"/>
  <c r="V1248" i="1"/>
  <c r="W1248" i="1"/>
  <c r="H1249" i="1"/>
  <c r="S1249" i="1" s="1"/>
  <c r="T1249" i="1" s="1"/>
  <c r="Q1249" i="1"/>
  <c r="U1249" i="1"/>
  <c r="V1249" i="1"/>
  <c r="W1249" i="1"/>
  <c r="H1250" i="1"/>
  <c r="R1250" i="1" s="1"/>
  <c r="Q1250" i="1"/>
  <c r="U1250" i="1"/>
  <c r="V1250" i="1"/>
  <c r="W1250" i="1"/>
  <c r="H1251" i="1"/>
  <c r="S1251" i="1" s="1"/>
  <c r="T1251" i="1" s="1"/>
  <c r="Q1251" i="1"/>
  <c r="U1251" i="1"/>
  <c r="V1251" i="1"/>
  <c r="W1251" i="1"/>
  <c r="H1252" i="1"/>
  <c r="S1252" i="1" s="1"/>
  <c r="T1252" i="1" s="1"/>
  <c r="Q1252" i="1"/>
  <c r="U1252" i="1"/>
  <c r="V1252" i="1"/>
  <c r="W1252" i="1"/>
  <c r="H1253" i="1"/>
  <c r="S1253" i="1" s="1"/>
  <c r="T1253" i="1" s="1"/>
  <c r="Q1253" i="1"/>
  <c r="U1253" i="1"/>
  <c r="V1253" i="1"/>
  <c r="W1253" i="1"/>
  <c r="H1254" i="1"/>
  <c r="S1254" i="1" s="1"/>
  <c r="T1254" i="1" s="1"/>
  <c r="Q1254" i="1"/>
  <c r="U1254" i="1"/>
  <c r="V1254" i="1"/>
  <c r="W1254" i="1"/>
  <c r="H1255" i="1"/>
  <c r="S1255" i="1" s="1"/>
  <c r="T1255" i="1" s="1"/>
  <c r="Q1255" i="1"/>
  <c r="U1255" i="1"/>
  <c r="V1255" i="1"/>
  <c r="W1255" i="1"/>
  <c r="H1256" i="1"/>
  <c r="S1256" i="1" s="1"/>
  <c r="T1256" i="1" s="1"/>
  <c r="Q1256" i="1"/>
  <c r="U1256" i="1"/>
  <c r="V1256" i="1"/>
  <c r="W1256" i="1"/>
  <c r="H1257" i="1"/>
  <c r="S1257" i="1" s="1"/>
  <c r="T1257" i="1" s="1"/>
  <c r="Q1257" i="1"/>
  <c r="U1257" i="1"/>
  <c r="V1257" i="1"/>
  <c r="W1257" i="1"/>
  <c r="H1261" i="1"/>
  <c r="S1261" i="1" s="1"/>
  <c r="T1261" i="1" s="1"/>
  <c r="Q1261" i="1"/>
  <c r="U1261" i="1"/>
  <c r="V1261" i="1"/>
  <c r="W1261" i="1"/>
  <c r="H1262" i="1"/>
  <c r="S1262" i="1" s="1"/>
  <c r="T1262" i="1" s="1"/>
  <c r="Q1262" i="1"/>
  <c r="U1262" i="1"/>
  <c r="V1262" i="1"/>
  <c r="W1262" i="1"/>
  <c r="H1263" i="1"/>
  <c r="S1263" i="1" s="1"/>
  <c r="T1263" i="1" s="1"/>
  <c r="Q1263" i="1"/>
  <c r="U1263" i="1"/>
  <c r="V1263" i="1"/>
  <c r="W1263" i="1"/>
  <c r="H1264" i="1"/>
  <c r="Q1264" i="1"/>
  <c r="U1264" i="1"/>
  <c r="Y1264" i="1" s="1"/>
  <c r="V1264" i="1"/>
  <c r="W1264" i="1"/>
  <c r="H1265" i="1"/>
  <c r="S1265" i="1" s="1"/>
  <c r="T1265" i="1" s="1"/>
  <c r="Q1265" i="1"/>
  <c r="U1265" i="1"/>
  <c r="X1265" i="1" s="1"/>
  <c r="V1265" i="1"/>
  <c r="W1265" i="1"/>
  <c r="H1266" i="1"/>
  <c r="S1266" i="1" s="1"/>
  <c r="T1266" i="1" s="1"/>
  <c r="Q1266" i="1"/>
  <c r="U1266" i="1"/>
  <c r="Y1266" i="1" s="1"/>
  <c r="V1266" i="1"/>
  <c r="W1266" i="1"/>
  <c r="H1267" i="1"/>
  <c r="S1267" i="1" s="1"/>
  <c r="T1267" i="1" s="1"/>
  <c r="Q1267" i="1"/>
  <c r="U1267" i="1"/>
  <c r="X1267" i="1" s="1"/>
  <c r="V1267" i="1"/>
  <c r="W1267" i="1"/>
  <c r="H1268" i="1"/>
  <c r="S1268" i="1" s="1"/>
  <c r="T1268" i="1" s="1"/>
  <c r="Q1268" i="1"/>
  <c r="U1268" i="1"/>
  <c r="Y1268" i="1" s="1"/>
  <c r="V1268" i="1"/>
  <c r="W1268" i="1"/>
  <c r="H1269" i="1"/>
  <c r="S1269" i="1" s="1"/>
  <c r="T1269" i="1" s="1"/>
  <c r="Q1269" i="1"/>
  <c r="U1269" i="1"/>
  <c r="Y1269" i="1" s="1"/>
  <c r="V1269" i="1"/>
  <c r="W1269" i="1"/>
  <c r="H1270" i="1"/>
  <c r="S1270" i="1" s="1"/>
  <c r="T1270" i="1" s="1"/>
  <c r="Q1270" i="1"/>
  <c r="U1270" i="1"/>
  <c r="V1270" i="1"/>
  <c r="W1270" i="1"/>
  <c r="H1271" i="1"/>
  <c r="S1271" i="1" s="1"/>
  <c r="T1271" i="1" s="1"/>
  <c r="Q1271" i="1"/>
  <c r="U1271" i="1"/>
  <c r="V1271" i="1"/>
  <c r="W1271" i="1"/>
  <c r="H1272" i="1"/>
  <c r="S1272" i="1" s="1"/>
  <c r="T1272" i="1" s="1"/>
  <c r="Q1272" i="1"/>
  <c r="U1272" i="1"/>
  <c r="V1272" i="1"/>
  <c r="W1272" i="1"/>
  <c r="H1273" i="1"/>
  <c r="S1273" i="1" s="1"/>
  <c r="T1273" i="1" s="1"/>
  <c r="Q1273" i="1"/>
  <c r="U1273" i="1"/>
  <c r="V1273" i="1"/>
  <c r="W1273" i="1"/>
  <c r="H1274" i="1"/>
  <c r="S1274" i="1" s="1"/>
  <c r="T1274" i="1" s="1"/>
  <c r="Q1274" i="1"/>
  <c r="U1274" i="1"/>
  <c r="V1274" i="1"/>
  <c r="W1274" i="1"/>
  <c r="H1275" i="1"/>
  <c r="S1275" i="1" s="1"/>
  <c r="T1275" i="1" s="1"/>
  <c r="Q1275" i="1"/>
  <c r="U1275" i="1"/>
  <c r="V1275" i="1"/>
  <c r="W1275" i="1"/>
  <c r="H1276" i="1"/>
  <c r="S1276" i="1" s="1"/>
  <c r="T1276" i="1" s="1"/>
  <c r="Q1276" i="1"/>
  <c r="U1276" i="1"/>
  <c r="V1276" i="1"/>
  <c r="W1276" i="1"/>
  <c r="H1277" i="1"/>
  <c r="S1277" i="1" s="1"/>
  <c r="T1277" i="1" s="1"/>
  <c r="Q1277" i="1"/>
  <c r="U1277" i="1"/>
  <c r="V1277" i="1"/>
  <c r="W1277" i="1"/>
  <c r="H1278" i="1"/>
  <c r="S1278" i="1" s="1"/>
  <c r="T1278" i="1" s="1"/>
  <c r="Q1278" i="1"/>
  <c r="U1278" i="1"/>
  <c r="V1278" i="1"/>
  <c r="W1278" i="1"/>
  <c r="H1279" i="1"/>
  <c r="S1279" i="1" s="1"/>
  <c r="T1279" i="1" s="1"/>
  <c r="Q1279" i="1"/>
  <c r="U1279" i="1"/>
  <c r="V1279" i="1"/>
  <c r="W1279" i="1"/>
  <c r="H1280" i="1"/>
  <c r="S1280" i="1" s="1"/>
  <c r="T1280" i="1" s="1"/>
  <c r="Q1280" i="1"/>
  <c r="U1280" i="1"/>
  <c r="V1280" i="1"/>
  <c r="W1280" i="1"/>
  <c r="H1281" i="1"/>
  <c r="S1281" i="1" s="1"/>
  <c r="T1281" i="1" s="1"/>
  <c r="Q1281" i="1"/>
  <c r="U1281" i="1"/>
  <c r="V1281" i="1"/>
  <c r="W1281" i="1"/>
  <c r="H1282" i="1"/>
  <c r="S1282" i="1" s="1"/>
  <c r="T1282" i="1" s="1"/>
  <c r="Q1282" i="1"/>
  <c r="U1282" i="1"/>
  <c r="V1282" i="1"/>
  <c r="W1282" i="1"/>
  <c r="H1283" i="1"/>
  <c r="S1283" i="1" s="1"/>
  <c r="T1283" i="1" s="1"/>
  <c r="Q1283" i="1"/>
  <c r="U1283" i="1"/>
  <c r="V1283" i="1"/>
  <c r="W1283" i="1"/>
  <c r="H1284" i="1"/>
  <c r="S1284" i="1" s="1"/>
  <c r="T1284" i="1" s="1"/>
  <c r="Q1284" i="1"/>
  <c r="U1284" i="1"/>
  <c r="V1284" i="1"/>
  <c r="W1284" i="1"/>
  <c r="H1285" i="1"/>
  <c r="S1285" i="1" s="1"/>
  <c r="T1285" i="1" s="1"/>
  <c r="Q1285" i="1"/>
  <c r="U1285" i="1"/>
  <c r="V1285" i="1"/>
  <c r="W1285" i="1"/>
  <c r="H1286" i="1"/>
  <c r="S1286" i="1" s="1"/>
  <c r="T1286" i="1" s="1"/>
  <c r="Q1286" i="1"/>
  <c r="U1286" i="1"/>
  <c r="V1286" i="1"/>
  <c r="W1286" i="1"/>
  <c r="H1287" i="1"/>
  <c r="S1287" i="1" s="1"/>
  <c r="T1287" i="1" s="1"/>
  <c r="Q1287" i="1"/>
  <c r="U1287" i="1"/>
  <c r="V1287" i="1"/>
  <c r="W1287" i="1"/>
  <c r="H1288" i="1"/>
  <c r="S1288" i="1" s="1"/>
  <c r="T1288" i="1" s="1"/>
  <c r="Q1288" i="1"/>
  <c r="U1288" i="1"/>
  <c r="V1288" i="1"/>
  <c r="W1288" i="1"/>
  <c r="H1289" i="1"/>
  <c r="S1289" i="1" s="1"/>
  <c r="T1289" i="1" s="1"/>
  <c r="Q1289" i="1"/>
  <c r="U1289" i="1"/>
  <c r="V1289" i="1"/>
  <c r="W1289" i="1"/>
  <c r="H1290" i="1"/>
  <c r="S1290" i="1" s="1"/>
  <c r="T1290" i="1" s="1"/>
  <c r="Q1290" i="1"/>
  <c r="U1290" i="1"/>
  <c r="V1290" i="1"/>
  <c r="W1290" i="1"/>
  <c r="H1291" i="1"/>
  <c r="S1291" i="1" s="1"/>
  <c r="T1291" i="1" s="1"/>
  <c r="Q1291" i="1"/>
  <c r="U1291" i="1"/>
  <c r="V1291" i="1"/>
  <c r="W1291" i="1"/>
  <c r="H1292" i="1"/>
  <c r="S1292" i="1" s="1"/>
  <c r="T1292" i="1" s="1"/>
  <c r="Q1292" i="1"/>
  <c r="U1292" i="1"/>
  <c r="V1292" i="1"/>
  <c r="W1292" i="1"/>
  <c r="H1293" i="1"/>
  <c r="S1293" i="1" s="1"/>
  <c r="T1293" i="1" s="1"/>
  <c r="Q1293" i="1"/>
  <c r="U1293" i="1"/>
  <c r="V1293" i="1"/>
  <c r="W1293" i="1"/>
  <c r="H1294" i="1"/>
  <c r="S1294" i="1" s="1"/>
  <c r="T1294" i="1" s="1"/>
  <c r="Q1294" i="1"/>
  <c r="U1294" i="1"/>
  <c r="V1294" i="1"/>
  <c r="W1294" i="1"/>
  <c r="H1295" i="1"/>
  <c r="S1295" i="1" s="1"/>
  <c r="T1295" i="1" s="1"/>
  <c r="Q1295" i="1"/>
  <c r="U1295" i="1"/>
  <c r="V1295" i="1"/>
  <c r="W1295" i="1"/>
  <c r="H1296" i="1"/>
  <c r="S1296" i="1" s="1"/>
  <c r="T1296" i="1" s="1"/>
  <c r="Q1296" i="1"/>
  <c r="U1296" i="1"/>
  <c r="V1296" i="1"/>
  <c r="W1296" i="1"/>
  <c r="H1297" i="1"/>
  <c r="S1297" i="1" s="1"/>
  <c r="T1297" i="1" s="1"/>
  <c r="Q1297" i="1"/>
  <c r="U1297" i="1"/>
  <c r="V1297" i="1"/>
  <c r="W1297" i="1"/>
  <c r="H1298" i="1"/>
  <c r="S1298" i="1" s="1"/>
  <c r="T1298" i="1" s="1"/>
  <c r="Q1298" i="1"/>
  <c r="U1298" i="1"/>
  <c r="V1298" i="1"/>
  <c r="W1298" i="1"/>
  <c r="H1299" i="1"/>
  <c r="S1299" i="1" s="1"/>
  <c r="T1299" i="1" s="1"/>
  <c r="Q1299" i="1"/>
  <c r="U1299" i="1"/>
  <c r="V1299" i="1"/>
  <c r="W1299" i="1"/>
  <c r="H1300" i="1"/>
  <c r="S1300" i="1" s="1"/>
  <c r="T1300" i="1" s="1"/>
  <c r="Q1300" i="1"/>
  <c r="U1300" i="1"/>
  <c r="V1300" i="1"/>
  <c r="W1300" i="1"/>
  <c r="H1301" i="1"/>
  <c r="S1301" i="1" s="1"/>
  <c r="T1301" i="1" s="1"/>
  <c r="Q1301" i="1"/>
  <c r="U1301" i="1"/>
  <c r="V1301" i="1"/>
  <c r="W1301" i="1"/>
  <c r="H1302" i="1"/>
  <c r="S1302" i="1" s="1"/>
  <c r="T1302" i="1" s="1"/>
  <c r="Q1302" i="1"/>
  <c r="U1302" i="1"/>
  <c r="V1302" i="1"/>
  <c r="W1302" i="1"/>
  <c r="H1303" i="1"/>
  <c r="S1303" i="1" s="1"/>
  <c r="T1303" i="1" s="1"/>
  <c r="Q1303" i="1"/>
  <c r="U1303" i="1"/>
  <c r="V1303" i="1"/>
  <c r="W1303" i="1"/>
  <c r="H1304" i="1"/>
  <c r="S1304" i="1" s="1"/>
  <c r="T1304" i="1" s="1"/>
  <c r="Q1304" i="1"/>
  <c r="U1304" i="1"/>
  <c r="V1304" i="1"/>
  <c r="W1304" i="1"/>
  <c r="H1305" i="1"/>
  <c r="S1305" i="1" s="1"/>
  <c r="T1305" i="1" s="1"/>
  <c r="Q1305" i="1"/>
  <c r="U1305" i="1"/>
  <c r="V1305" i="1"/>
  <c r="W1305" i="1"/>
  <c r="H1306" i="1"/>
  <c r="S1306" i="1" s="1"/>
  <c r="T1306" i="1" s="1"/>
  <c r="Q1306" i="1"/>
  <c r="U1306" i="1"/>
  <c r="V1306" i="1"/>
  <c r="W1306" i="1"/>
  <c r="H1307" i="1"/>
  <c r="S1307" i="1" s="1"/>
  <c r="T1307" i="1" s="1"/>
  <c r="Q1307" i="1"/>
  <c r="U1307" i="1"/>
  <c r="V1307" i="1"/>
  <c r="W1307" i="1"/>
  <c r="H1308" i="1"/>
  <c r="S1308" i="1" s="1"/>
  <c r="T1308" i="1" s="1"/>
  <c r="Q1308" i="1"/>
  <c r="U1308" i="1"/>
  <c r="V1308" i="1"/>
  <c r="W1308" i="1"/>
  <c r="H1309" i="1"/>
  <c r="S1309" i="1" s="1"/>
  <c r="T1309" i="1" s="1"/>
  <c r="Q1309" i="1"/>
  <c r="U1309" i="1"/>
  <c r="V1309" i="1"/>
  <c r="W1309" i="1"/>
  <c r="H1318" i="1"/>
  <c r="S1318" i="1" s="1"/>
  <c r="T1318" i="1" s="1"/>
  <c r="Q1318" i="1"/>
  <c r="U1318" i="1"/>
  <c r="V1318" i="1"/>
  <c r="W1318" i="1"/>
  <c r="H1319" i="1"/>
  <c r="S1319" i="1" s="1"/>
  <c r="T1319" i="1" s="1"/>
  <c r="Q1319" i="1"/>
  <c r="U1319" i="1"/>
  <c r="V1319" i="1"/>
  <c r="W1319" i="1"/>
  <c r="H1320" i="1"/>
  <c r="S1320" i="1" s="1"/>
  <c r="T1320" i="1" s="1"/>
  <c r="Q1320" i="1"/>
  <c r="U1320" i="1"/>
  <c r="V1320" i="1"/>
  <c r="W1320" i="1"/>
  <c r="H1321" i="1"/>
  <c r="S1321" i="1" s="1"/>
  <c r="T1321" i="1" s="1"/>
  <c r="Q1321" i="1"/>
  <c r="U1321" i="1"/>
  <c r="V1321" i="1"/>
  <c r="W1321" i="1"/>
  <c r="H1324" i="1"/>
  <c r="R1324" i="1" s="1"/>
  <c r="Q1324" i="1"/>
  <c r="U1324" i="1"/>
  <c r="V1324" i="1"/>
  <c r="W1324" i="1"/>
  <c r="H1325" i="1"/>
  <c r="S1325" i="1" s="1"/>
  <c r="T1325" i="1" s="1"/>
  <c r="Q1325" i="1"/>
  <c r="U1325" i="1"/>
  <c r="V1325" i="1"/>
  <c r="W1325" i="1"/>
  <c r="H1326" i="1"/>
  <c r="S1326" i="1" s="1"/>
  <c r="T1326" i="1" s="1"/>
  <c r="Q1326" i="1"/>
  <c r="U1326" i="1"/>
  <c r="V1326" i="1"/>
  <c r="W1326" i="1"/>
  <c r="H1327" i="1"/>
  <c r="S1327" i="1" s="1"/>
  <c r="T1327" i="1" s="1"/>
  <c r="Q1327" i="1"/>
  <c r="U1327" i="1"/>
  <c r="V1327" i="1"/>
  <c r="W1327" i="1"/>
  <c r="H1328" i="1"/>
  <c r="S1328" i="1" s="1"/>
  <c r="T1328" i="1" s="1"/>
  <c r="Q1328" i="1"/>
  <c r="U1328" i="1"/>
  <c r="V1328" i="1"/>
  <c r="W1328" i="1"/>
  <c r="H1347" i="1"/>
  <c r="S1347" i="1" s="1"/>
  <c r="T1347" i="1" s="1"/>
  <c r="Q1347" i="1"/>
  <c r="U1347" i="1"/>
  <c r="V1347" i="1"/>
  <c r="W1347" i="1"/>
  <c r="H1348" i="1"/>
  <c r="S1348" i="1" s="1"/>
  <c r="T1348" i="1" s="1"/>
  <c r="Q1348" i="1"/>
  <c r="U1348" i="1"/>
  <c r="V1348" i="1"/>
  <c r="W1348" i="1"/>
  <c r="H1349" i="1"/>
  <c r="S1349" i="1" s="1"/>
  <c r="T1349" i="1" s="1"/>
  <c r="Q1349" i="1"/>
  <c r="U1349" i="1"/>
  <c r="V1349" i="1"/>
  <c r="W1349" i="1"/>
  <c r="H1350" i="1"/>
  <c r="S1350" i="1" s="1"/>
  <c r="T1350" i="1" s="1"/>
  <c r="Q1350" i="1"/>
  <c r="U1350" i="1"/>
  <c r="V1350" i="1"/>
  <c r="W1350" i="1"/>
  <c r="H1351" i="1"/>
  <c r="S1351" i="1" s="1"/>
  <c r="T1351" i="1" s="1"/>
  <c r="Q1351" i="1"/>
  <c r="U1351" i="1"/>
  <c r="V1351" i="1"/>
  <c r="W1351" i="1"/>
  <c r="H1352" i="1"/>
  <c r="S1352" i="1" s="1"/>
  <c r="T1352" i="1" s="1"/>
  <c r="Q1352" i="1"/>
  <c r="U1352" i="1"/>
  <c r="V1352" i="1"/>
  <c r="W1352" i="1"/>
  <c r="H1353" i="1"/>
  <c r="S1353" i="1" s="1"/>
  <c r="T1353" i="1" s="1"/>
  <c r="Q1353" i="1"/>
  <c r="U1353" i="1"/>
  <c r="V1353" i="1"/>
  <c r="W1353" i="1"/>
  <c r="H1354" i="1"/>
  <c r="S1354" i="1" s="1"/>
  <c r="T1354" i="1" s="1"/>
  <c r="Q1354" i="1"/>
  <c r="U1354" i="1"/>
  <c r="V1354" i="1"/>
  <c r="W1354" i="1"/>
  <c r="H1355" i="1"/>
  <c r="S1355" i="1" s="1"/>
  <c r="T1355" i="1" s="1"/>
  <c r="Q1355" i="1"/>
  <c r="U1355" i="1"/>
  <c r="V1355" i="1"/>
  <c r="W1355" i="1"/>
  <c r="H1356" i="1"/>
  <c r="S1356" i="1" s="1"/>
  <c r="T1356" i="1" s="1"/>
  <c r="Q1356" i="1"/>
  <c r="U1356" i="1"/>
  <c r="V1356" i="1"/>
  <c r="W1356" i="1"/>
  <c r="H1357" i="1"/>
  <c r="S1357" i="1" s="1"/>
  <c r="T1357" i="1" s="1"/>
  <c r="Q1357" i="1"/>
  <c r="U1357" i="1"/>
  <c r="V1357" i="1"/>
  <c r="W1357" i="1"/>
  <c r="H1358" i="1"/>
  <c r="S1358" i="1" s="1"/>
  <c r="T1358" i="1" s="1"/>
  <c r="Q1358" i="1"/>
  <c r="U1358" i="1"/>
  <c r="V1358" i="1"/>
  <c r="W1358" i="1"/>
  <c r="H1359" i="1"/>
  <c r="S1359" i="1" s="1"/>
  <c r="T1359" i="1" s="1"/>
  <c r="Q1359" i="1"/>
  <c r="U1359" i="1"/>
  <c r="V1359" i="1"/>
  <c r="W1359" i="1"/>
  <c r="H1360" i="1"/>
  <c r="S1360" i="1" s="1"/>
  <c r="T1360" i="1" s="1"/>
  <c r="Q1360" i="1"/>
  <c r="U1360" i="1"/>
  <c r="V1360" i="1"/>
  <c r="W1360" i="1"/>
  <c r="H1361" i="1"/>
  <c r="S1361" i="1" s="1"/>
  <c r="T1361" i="1" s="1"/>
  <c r="Q1361" i="1"/>
  <c r="U1361" i="1"/>
  <c r="V1361" i="1"/>
  <c r="W1361" i="1"/>
  <c r="H1362" i="1"/>
  <c r="S1362" i="1" s="1"/>
  <c r="T1362" i="1" s="1"/>
  <c r="Q1362" i="1"/>
  <c r="U1362" i="1"/>
  <c r="V1362" i="1"/>
  <c r="W1362" i="1"/>
  <c r="H1363" i="1"/>
  <c r="S1363" i="1" s="1"/>
  <c r="T1363" i="1" s="1"/>
  <c r="Q1363" i="1"/>
  <c r="U1363" i="1"/>
  <c r="V1363" i="1"/>
  <c r="W1363" i="1"/>
  <c r="H1364" i="1"/>
  <c r="S1364" i="1" s="1"/>
  <c r="T1364" i="1" s="1"/>
  <c r="Q1364" i="1"/>
  <c r="U1364" i="1"/>
  <c r="V1364" i="1"/>
  <c r="W1364" i="1"/>
  <c r="H1365" i="1"/>
  <c r="S1365" i="1" s="1"/>
  <c r="T1365" i="1" s="1"/>
  <c r="Q1365" i="1"/>
  <c r="U1365" i="1"/>
  <c r="V1365" i="1"/>
  <c r="W1365" i="1"/>
  <c r="H1366" i="1"/>
  <c r="S1366" i="1" s="1"/>
  <c r="T1366" i="1" s="1"/>
  <c r="Q1366" i="1"/>
  <c r="U1366" i="1"/>
  <c r="Y1366" i="1" s="1"/>
  <c r="V1366" i="1"/>
  <c r="W1366" i="1"/>
  <c r="H1377" i="1"/>
  <c r="S1377" i="1" s="1"/>
  <c r="T1377" i="1" s="1"/>
  <c r="Q1377" i="1"/>
  <c r="H1378" i="1"/>
  <c r="S1378" i="1" s="1"/>
  <c r="T1378" i="1" s="1"/>
  <c r="Q1378" i="1"/>
  <c r="H1379" i="1"/>
  <c r="Q1379" i="1"/>
  <c r="H1380" i="1"/>
  <c r="R1380" i="1" s="1"/>
  <c r="Q1380" i="1"/>
  <c r="H1381" i="1"/>
  <c r="Q1381" i="1"/>
  <c r="Q1382" i="1"/>
  <c r="H1382" i="1"/>
  <c r="Z1382" i="1" s="1"/>
  <c r="AO1378" i="1"/>
  <c r="AP1378" i="1"/>
  <c r="AQ1378" i="1"/>
  <c r="AK1378" i="1"/>
  <c r="AO1377" i="1"/>
  <c r="AP1377" i="1"/>
  <c r="AQ1377" i="1"/>
  <c r="AK1377" i="1"/>
  <c r="AV1376" i="1"/>
  <c r="AS1376" i="1" s="1"/>
  <c r="AU1376" i="1"/>
  <c r="AT1376" i="1" s="1"/>
  <c r="AR1376" i="1"/>
  <c r="AQ1376" i="1"/>
  <c r="AP1376" i="1"/>
  <c r="AO1376" i="1"/>
  <c r="AK1376" i="1"/>
  <c r="Y1376" i="1"/>
  <c r="Q1376" i="1"/>
  <c r="H1376" i="1"/>
  <c r="AV1375" i="1"/>
  <c r="AS1375" i="1" s="1"/>
  <c r="AU1375" i="1"/>
  <c r="AT1375" i="1" s="1"/>
  <c r="AR1375" i="1"/>
  <c r="AQ1375" i="1"/>
  <c r="AP1375" i="1"/>
  <c r="AO1375" i="1"/>
  <c r="AK1375" i="1"/>
  <c r="Y1375" i="1"/>
  <c r="Q1375" i="1"/>
  <c r="H1375" i="1"/>
  <c r="AV1374" i="1"/>
  <c r="AS1374" i="1" s="1"/>
  <c r="AU1374" i="1"/>
  <c r="AT1374" i="1" s="1"/>
  <c r="AR1374" i="1"/>
  <c r="AQ1374" i="1"/>
  <c r="AP1374" i="1"/>
  <c r="AO1374" i="1"/>
  <c r="AK1374" i="1"/>
  <c r="Y1374" i="1"/>
  <c r="Q1374" i="1"/>
  <c r="H1374" i="1"/>
  <c r="R1374" i="1" s="1"/>
  <c r="AV1373" i="1"/>
  <c r="AS1373" i="1" s="1"/>
  <c r="AU1373" i="1"/>
  <c r="AT1373" i="1" s="1"/>
  <c r="AR1373" i="1"/>
  <c r="AQ1373" i="1"/>
  <c r="AP1373" i="1"/>
  <c r="AO1373" i="1"/>
  <c r="AK1373" i="1"/>
  <c r="Y1373" i="1"/>
  <c r="Q1373" i="1"/>
  <c r="H1373" i="1"/>
  <c r="AV1372" i="1"/>
  <c r="AS1372" i="1" s="1"/>
  <c r="AU1372" i="1"/>
  <c r="AT1372" i="1" s="1"/>
  <c r="AR1372" i="1"/>
  <c r="AQ1372" i="1"/>
  <c r="AP1372" i="1"/>
  <c r="AO1372" i="1"/>
  <c r="AK1372" i="1"/>
  <c r="Y1372" i="1"/>
  <c r="Q1372" i="1"/>
  <c r="H1372" i="1"/>
  <c r="AV1371" i="1"/>
  <c r="AS1371" i="1" s="1"/>
  <c r="AU1371" i="1"/>
  <c r="AT1371" i="1" s="1"/>
  <c r="AR1371" i="1"/>
  <c r="AQ1371" i="1"/>
  <c r="AP1371" i="1"/>
  <c r="AO1371" i="1"/>
  <c r="AK1371" i="1"/>
  <c r="Y1371" i="1"/>
  <c r="Q1371" i="1"/>
  <c r="H1371" i="1"/>
  <c r="S1371" i="1" s="1"/>
  <c r="T1371" i="1" s="1"/>
  <c r="AV1370" i="1"/>
  <c r="AS1370" i="1" s="1"/>
  <c r="AU1370" i="1"/>
  <c r="AT1370" i="1" s="1"/>
  <c r="AR1370" i="1"/>
  <c r="AQ1370" i="1"/>
  <c r="AP1370" i="1"/>
  <c r="AO1370" i="1"/>
  <c r="AK1370" i="1"/>
  <c r="Y1370" i="1"/>
  <c r="Q1370" i="1"/>
  <c r="H1370" i="1"/>
  <c r="AR1369" i="1"/>
  <c r="AQ1369" i="1"/>
  <c r="AP1369" i="1"/>
  <c r="AO1369" i="1"/>
  <c r="AK1369" i="1"/>
  <c r="Y1369" i="1"/>
  <c r="Q1369" i="1"/>
  <c r="H1369" i="1"/>
  <c r="AV1368" i="1"/>
  <c r="AS1368" i="1" s="1"/>
  <c r="AU1368" i="1"/>
  <c r="AT1368" i="1" s="1"/>
  <c r="AR1368" i="1"/>
  <c r="AQ1368" i="1"/>
  <c r="AP1368" i="1"/>
  <c r="AO1368" i="1"/>
  <c r="AK1368" i="1"/>
  <c r="Y1368" i="1"/>
  <c r="Q1368" i="1"/>
  <c r="H1368" i="1"/>
  <c r="AR1367" i="1"/>
  <c r="AQ1367" i="1"/>
  <c r="AP1367" i="1"/>
  <c r="AO1367" i="1"/>
  <c r="AK1367" i="1"/>
  <c r="Y1367" i="1"/>
  <c r="Q1367" i="1"/>
  <c r="H1367" i="1"/>
  <c r="AU1367" i="1" s="1"/>
  <c r="AT1367" i="1" s="1"/>
  <c r="W1346" i="1"/>
  <c r="V1346" i="1"/>
  <c r="U1346" i="1"/>
  <c r="Y1346" i="1" s="1"/>
  <c r="Q1346" i="1"/>
  <c r="H1346" i="1"/>
  <c r="S1346" i="1" s="1"/>
  <c r="T1346" i="1" s="1"/>
  <c r="W1345" i="1"/>
  <c r="V1345" i="1"/>
  <c r="U1345" i="1"/>
  <c r="X1345" i="1" s="1"/>
  <c r="Q1345" i="1"/>
  <c r="H1345" i="1"/>
  <c r="S1345" i="1" s="1"/>
  <c r="T1345" i="1" s="1"/>
  <c r="W1344" i="1"/>
  <c r="V1344" i="1"/>
  <c r="U1344" i="1"/>
  <c r="Y1344" i="1" s="1"/>
  <c r="Q1344" i="1"/>
  <c r="H1344" i="1"/>
  <c r="W1343" i="1"/>
  <c r="V1343" i="1"/>
  <c r="U1343" i="1"/>
  <c r="Y1343" i="1" s="1"/>
  <c r="Q1343" i="1"/>
  <c r="H1343" i="1"/>
  <c r="W1342" i="1"/>
  <c r="V1342" i="1"/>
  <c r="U1342" i="1"/>
  <c r="Y1342" i="1" s="1"/>
  <c r="Q1342" i="1"/>
  <c r="H1342" i="1"/>
  <c r="S1342" i="1" s="1"/>
  <c r="T1342" i="1" s="1"/>
  <c r="W1341" i="1"/>
  <c r="V1341" i="1"/>
  <c r="U1341" i="1"/>
  <c r="Y1341" i="1" s="1"/>
  <c r="Q1341" i="1"/>
  <c r="H1341" i="1"/>
  <c r="S1341" i="1" s="1"/>
  <c r="T1341" i="1" s="1"/>
  <c r="W1340" i="1"/>
  <c r="V1340" i="1"/>
  <c r="U1340" i="1"/>
  <c r="Y1340" i="1" s="1"/>
  <c r="Q1340" i="1"/>
  <c r="H1340" i="1"/>
  <c r="S1340" i="1" s="1"/>
  <c r="T1340" i="1" s="1"/>
  <c r="W1339" i="1"/>
  <c r="V1339" i="1"/>
  <c r="U1339" i="1"/>
  <c r="Y1339" i="1" s="1"/>
  <c r="Q1339" i="1"/>
  <c r="H1339" i="1"/>
  <c r="S1339" i="1" s="1"/>
  <c r="T1339" i="1" s="1"/>
  <c r="W1338" i="1"/>
  <c r="V1338" i="1"/>
  <c r="U1338" i="1"/>
  <c r="Y1338" i="1" s="1"/>
  <c r="Q1338" i="1"/>
  <c r="H1338" i="1"/>
  <c r="S1338" i="1" s="1"/>
  <c r="T1338" i="1" s="1"/>
  <c r="W1337" i="1"/>
  <c r="V1337" i="1"/>
  <c r="U1337" i="1"/>
  <c r="Y1337" i="1" s="1"/>
  <c r="Q1337" i="1"/>
  <c r="H1337" i="1"/>
  <c r="S1337" i="1" s="1"/>
  <c r="T1337" i="1" s="1"/>
  <c r="R770" i="1" l="1"/>
  <c r="R1382" i="1"/>
  <c r="R143" i="1"/>
  <c r="S1416" i="1"/>
  <c r="T1416" i="1" s="1"/>
  <c r="R1416" i="1"/>
  <c r="S1415" i="1"/>
  <c r="T1415" i="1" s="1"/>
  <c r="R1415" i="1"/>
  <c r="S1414" i="1"/>
  <c r="T1414" i="1" s="1"/>
  <c r="R1414" i="1"/>
  <c r="S1413" i="1"/>
  <c r="T1413" i="1" s="1"/>
  <c r="R1413" i="1"/>
  <c r="S1412" i="1"/>
  <c r="T1412" i="1" s="1"/>
  <c r="R1412" i="1"/>
  <c r="S1411" i="1"/>
  <c r="T1411" i="1" s="1"/>
  <c r="R1411" i="1"/>
  <c r="R1402" i="1"/>
  <c r="S1410" i="1"/>
  <c r="T1410" i="1" s="1"/>
  <c r="R1410" i="1"/>
  <c r="S1409" i="1"/>
  <c r="T1409" i="1" s="1"/>
  <c r="R1409" i="1"/>
  <c r="S1408" i="1"/>
  <c r="T1408" i="1" s="1"/>
  <c r="R1408" i="1"/>
  <c r="S1407" i="1"/>
  <c r="T1407" i="1" s="1"/>
  <c r="R1407" i="1"/>
  <c r="S1406" i="1"/>
  <c r="T1406" i="1" s="1"/>
  <c r="R1406" i="1"/>
  <c r="S1405" i="1"/>
  <c r="T1405" i="1" s="1"/>
  <c r="R1405" i="1"/>
  <c r="R1404" i="1"/>
  <c r="R1403" i="1"/>
  <c r="S1403" i="1"/>
  <c r="T1403" i="1" s="1"/>
  <c r="R1401" i="1"/>
  <c r="S1401" i="1"/>
  <c r="T1401" i="1" s="1"/>
  <c r="Z276" i="1"/>
  <c r="AI276" i="1" s="1"/>
  <c r="R1162" i="1"/>
  <c r="R1398" i="1"/>
  <c r="R1400" i="1"/>
  <c r="R1399" i="1"/>
  <c r="S1399" i="1"/>
  <c r="T1399" i="1" s="1"/>
  <c r="R1397" i="1"/>
  <c r="S1397" i="1"/>
  <c r="T1397" i="1" s="1"/>
  <c r="R1396" i="1"/>
  <c r="R1395" i="1"/>
  <c r="S1395" i="1"/>
  <c r="T1395" i="1" s="1"/>
  <c r="R1394" i="1"/>
  <c r="R1393" i="1"/>
  <c r="S1393" i="1"/>
  <c r="T1393" i="1" s="1"/>
  <c r="Z364" i="1"/>
  <c r="AI364" i="1" s="1"/>
  <c r="R479" i="1"/>
  <c r="S308" i="1"/>
  <c r="T308" i="1" s="1"/>
  <c r="S849" i="1"/>
  <c r="T849" i="1" s="1"/>
  <c r="S847" i="1"/>
  <c r="T847" i="1" s="1"/>
  <c r="S795" i="1"/>
  <c r="T795" i="1" s="1"/>
  <c r="R586" i="1"/>
  <c r="S915" i="1"/>
  <c r="T915" i="1" s="1"/>
  <c r="R833" i="1"/>
  <c r="R1392" i="1"/>
  <c r="R1391" i="1"/>
  <c r="R1390" i="1"/>
  <c r="R1389" i="1"/>
  <c r="S1389" i="1"/>
  <c r="T1389" i="1" s="1"/>
  <c r="R850" i="1"/>
  <c r="S1093" i="1"/>
  <c r="T1093" i="1" s="1"/>
  <c r="R153" i="1"/>
  <c r="R1204" i="1"/>
  <c r="R375" i="1"/>
  <c r="R1230" i="1"/>
  <c r="R1223" i="1"/>
  <c r="R1075" i="1"/>
  <c r="S187" i="1"/>
  <c r="T187" i="1" s="1"/>
  <c r="R1388" i="1"/>
  <c r="S1387" i="1"/>
  <c r="T1387" i="1" s="1"/>
  <c r="R1386" i="1"/>
  <c r="S1385" i="1"/>
  <c r="T1385" i="1" s="1"/>
  <c r="Z521" i="1"/>
  <c r="Y696" i="1"/>
  <c r="S183" i="1"/>
  <c r="T183" i="1" s="1"/>
  <c r="R499" i="1"/>
  <c r="S207" i="1"/>
  <c r="T207" i="1" s="1"/>
  <c r="S205" i="1"/>
  <c r="T205" i="1" s="1"/>
  <c r="X575" i="1"/>
  <c r="Z575" i="1" s="1"/>
  <c r="Z366" i="1"/>
  <c r="AI366" i="1" s="1"/>
  <c r="S258" i="1"/>
  <c r="T258" i="1" s="1"/>
  <c r="Z154" i="1"/>
  <c r="AI154" i="1" s="1"/>
  <c r="X1264" i="1"/>
  <c r="Z1264" i="1" s="1"/>
  <c r="S50" i="1"/>
  <c r="T50" i="1" s="1"/>
  <c r="Y604" i="1"/>
  <c r="S1065" i="1"/>
  <c r="T1065" i="1" s="1"/>
  <c r="S1046" i="1"/>
  <c r="T1046" i="1" s="1"/>
  <c r="Z517" i="1"/>
  <c r="R1166" i="1"/>
  <c r="R462" i="1"/>
  <c r="R613" i="1"/>
  <c r="X116" i="1"/>
  <c r="Z116" i="1" s="1"/>
  <c r="AI116" i="1" s="1"/>
  <c r="R102" i="1"/>
  <c r="R1384" i="1"/>
  <c r="S1384" i="1"/>
  <c r="T1384" i="1" s="1"/>
  <c r="R1383" i="1"/>
  <c r="Y684" i="1"/>
  <c r="Z268" i="1"/>
  <c r="AI268" i="1" s="1"/>
  <c r="Z476" i="1"/>
  <c r="Z416" i="1"/>
  <c r="AI416" i="1" s="1"/>
  <c r="Z270" i="1"/>
  <c r="AI270" i="1" s="1"/>
  <c r="Z190" i="1"/>
  <c r="AI190" i="1" s="1"/>
  <c r="X126" i="1"/>
  <c r="Z126" i="1" s="1"/>
  <c r="AI126" i="1" s="1"/>
  <c r="X1268" i="1"/>
  <c r="Z1268" i="1" s="1"/>
  <c r="S870" i="1"/>
  <c r="T870" i="1" s="1"/>
  <c r="S624" i="1"/>
  <c r="T624" i="1" s="1"/>
  <c r="Y590" i="1"/>
  <c r="S534" i="1"/>
  <c r="T534" i="1" s="1"/>
  <c r="S508" i="1"/>
  <c r="T508" i="1" s="1"/>
  <c r="S484" i="1"/>
  <c r="T484" i="1" s="1"/>
  <c r="R273" i="1"/>
  <c r="S863" i="1"/>
  <c r="T863" i="1" s="1"/>
  <c r="S812" i="1"/>
  <c r="T812" i="1" s="1"/>
  <c r="Z599" i="1"/>
  <c r="S432" i="1"/>
  <c r="T432" i="1" s="1"/>
  <c r="S416" i="1"/>
  <c r="T416" i="1" s="1"/>
  <c r="R389" i="1"/>
  <c r="Z535" i="1"/>
  <c r="R225" i="1"/>
  <c r="S1226" i="1"/>
  <c r="T1226" i="1" s="1"/>
  <c r="Y712" i="1"/>
  <c r="Z298" i="1"/>
  <c r="AI298" i="1" s="1"/>
  <c r="S75" i="1"/>
  <c r="T75" i="1" s="1"/>
  <c r="S535" i="1"/>
  <c r="T535" i="1" s="1"/>
  <c r="R355" i="1"/>
  <c r="S773" i="1"/>
  <c r="T773" i="1" s="1"/>
  <c r="Y729" i="1"/>
  <c r="Z300" i="1"/>
  <c r="AI300" i="1" s="1"/>
  <c r="Z269" i="1"/>
  <c r="AI269" i="1" s="1"/>
  <c r="X733" i="1"/>
  <c r="Z733" i="1" s="1"/>
  <c r="S448" i="1"/>
  <c r="T448" i="1" s="1"/>
  <c r="R337" i="1"/>
  <c r="Z312" i="1"/>
  <c r="AI312" i="1" s="1"/>
  <c r="S218" i="1"/>
  <c r="T218" i="1" s="1"/>
  <c r="R209" i="1"/>
  <c r="S176" i="1"/>
  <c r="T176" i="1" s="1"/>
  <c r="S146" i="1"/>
  <c r="T146" i="1" s="1"/>
  <c r="Y120" i="1"/>
  <c r="S118" i="1"/>
  <c r="T118" i="1" s="1"/>
  <c r="R89" i="1"/>
  <c r="Z485" i="1"/>
  <c r="Z439" i="1"/>
  <c r="S437" i="1"/>
  <c r="T437" i="1" s="1"/>
  <c r="R412" i="1"/>
  <c r="R272" i="1"/>
  <c r="Z228" i="1"/>
  <c r="AI228" i="1" s="1"/>
  <c r="Z187" i="1"/>
  <c r="AI187" i="1" s="1"/>
  <c r="Y131" i="1"/>
  <c r="Y744" i="1"/>
  <c r="Z329" i="1"/>
  <c r="AI329" i="1" s="1"/>
  <c r="Z170" i="1"/>
  <c r="AI170" i="1" s="1"/>
  <c r="S1088" i="1"/>
  <c r="T1088" i="1" s="1"/>
  <c r="R892" i="1"/>
  <c r="S829" i="1"/>
  <c r="T829" i="1" s="1"/>
  <c r="Y595" i="1"/>
  <c r="S527" i="1"/>
  <c r="T527" i="1" s="1"/>
  <c r="S444" i="1"/>
  <c r="T444" i="1" s="1"/>
  <c r="S434" i="1"/>
  <c r="T434" i="1" s="1"/>
  <c r="S357" i="1"/>
  <c r="T357" i="1" s="1"/>
  <c r="R294" i="1"/>
  <c r="R292" i="1"/>
  <c r="R285" i="1"/>
  <c r="R227" i="1"/>
  <c r="S145" i="1"/>
  <c r="T145" i="1" s="1"/>
  <c r="R1232" i="1"/>
  <c r="R1070" i="1"/>
  <c r="R1234" i="1"/>
  <c r="R1079" i="1"/>
  <c r="S1029" i="1"/>
  <c r="T1029" i="1" s="1"/>
  <c r="S822" i="1"/>
  <c r="T822" i="1" s="1"/>
  <c r="S813" i="1"/>
  <c r="T813" i="1" s="1"/>
  <c r="X578" i="1"/>
  <c r="Z578" i="1" s="1"/>
  <c r="S305" i="1"/>
  <c r="T305" i="1" s="1"/>
  <c r="Z237" i="1"/>
  <c r="AI237" i="1" s="1"/>
  <c r="R232" i="1"/>
  <c r="S210" i="1"/>
  <c r="T210" i="1" s="1"/>
  <c r="Z393" i="1"/>
  <c r="AI393" i="1" s="1"/>
  <c r="Z384" i="1"/>
  <c r="AI384" i="1" s="1"/>
  <c r="Z253" i="1"/>
  <c r="AI253" i="1" s="1"/>
  <c r="Z239" i="1"/>
  <c r="AI239" i="1" s="1"/>
  <c r="R9" i="1"/>
  <c r="R179" i="1"/>
  <c r="R817" i="1"/>
  <c r="Y724" i="1"/>
  <c r="X709" i="1"/>
  <c r="Z709" i="1" s="1"/>
  <c r="R615" i="1"/>
  <c r="Y572" i="1"/>
  <c r="R493" i="1"/>
  <c r="S393" i="1"/>
  <c r="T393" i="1" s="1"/>
  <c r="Z386" i="1"/>
  <c r="AI386" i="1" s="1"/>
  <c r="R384" i="1"/>
  <c r="S382" i="1"/>
  <c r="T382" i="1" s="1"/>
  <c r="R366" i="1"/>
  <c r="Z356" i="1"/>
  <c r="AI356" i="1" s="1"/>
  <c r="R333" i="1"/>
  <c r="Z306" i="1"/>
  <c r="AI306" i="1" s="1"/>
  <c r="R239" i="1"/>
  <c r="Z183" i="1"/>
  <c r="AI183" i="1" s="1"/>
  <c r="S78" i="1"/>
  <c r="T78" i="1" s="1"/>
  <c r="S1083" i="1"/>
  <c r="T1083" i="1" s="1"/>
  <c r="Z1267" i="1"/>
  <c r="S1248" i="1"/>
  <c r="T1248" i="1" s="1"/>
  <c r="R1238" i="1"/>
  <c r="R1227" i="1"/>
  <c r="S1085" i="1"/>
  <c r="T1085" i="1" s="1"/>
  <c r="R1048" i="1"/>
  <c r="R1033" i="1"/>
  <c r="R910" i="1"/>
  <c r="R873" i="1"/>
  <c r="S826" i="1"/>
  <c r="T826" i="1" s="1"/>
  <c r="R919" i="1"/>
  <c r="S859" i="1"/>
  <c r="T859" i="1" s="1"/>
  <c r="S857" i="1"/>
  <c r="T857" i="1" s="1"/>
  <c r="R777" i="1"/>
  <c r="S603" i="1"/>
  <c r="T603" i="1" s="1"/>
  <c r="S481" i="1"/>
  <c r="T481" i="1" s="1"/>
  <c r="S476" i="1"/>
  <c r="T476" i="1" s="1"/>
  <c r="Z337" i="1"/>
  <c r="AI337" i="1" s="1"/>
  <c r="S300" i="1"/>
  <c r="T300" i="1" s="1"/>
  <c r="S275" i="1"/>
  <c r="T275" i="1" s="1"/>
  <c r="S1089" i="1"/>
  <c r="T1089" i="1" s="1"/>
  <c r="S791" i="1"/>
  <c r="T791" i="1" s="1"/>
  <c r="Y739" i="1"/>
  <c r="S911" i="1"/>
  <c r="T911" i="1" s="1"/>
  <c r="R902" i="1"/>
  <c r="R789" i="1"/>
  <c r="R599" i="1"/>
  <c r="X588" i="1"/>
  <c r="Z588" i="1" s="1"/>
  <c r="R546" i="1"/>
  <c r="Z527" i="1"/>
  <c r="R523" i="1"/>
  <c r="R410" i="1"/>
  <c r="Z403" i="1"/>
  <c r="AI403" i="1" s="1"/>
  <c r="Z357" i="1"/>
  <c r="AI357" i="1" s="1"/>
  <c r="R335" i="1"/>
  <c r="R321" i="1"/>
  <c r="R279" i="1"/>
  <c r="S160" i="1"/>
  <c r="T160" i="1" s="1"/>
  <c r="Z503" i="1"/>
  <c r="Z283" i="1"/>
  <c r="AI283" i="1" s="1"/>
  <c r="Z272" i="1"/>
  <c r="AI272" i="1" s="1"/>
  <c r="S70" i="1"/>
  <c r="T70" i="1" s="1"/>
  <c r="Z328" i="1"/>
  <c r="AI328" i="1" s="1"/>
  <c r="S126" i="1"/>
  <c r="T126" i="1" s="1"/>
  <c r="Z553" i="1"/>
  <c r="Z505" i="1"/>
  <c r="Z389" i="1"/>
  <c r="AI389" i="1" s="1"/>
  <c r="S12" i="1"/>
  <c r="T12" i="1" s="1"/>
  <c r="Z347" i="1"/>
  <c r="AI347" i="1" s="1"/>
  <c r="Z168" i="1"/>
  <c r="AI168" i="1" s="1"/>
  <c r="S144" i="1"/>
  <c r="T144" i="1" s="1"/>
  <c r="Y587" i="1"/>
  <c r="X576" i="1"/>
  <c r="Z576" i="1" s="1"/>
  <c r="Z547" i="1"/>
  <c r="Z543" i="1"/>
  <c r="S509" i="1"/>
  <c r="T509" i="1" s="1"/>
  <c r="R468" i="1"/>
  <c r="S458" i="1"/>
  <c r="T458" i="1" s="1"/>
  <c r="S407" i="1"/>
  <c r="T407" i="1" s="1"/>
  <c r="R386" i="1"/>
  <c r="S366" i="1"/>
  <c r="T366" i="1" s="1"/>
  <c r="Z318" i="1"/>
  <c r="AI318" i="1" s="1"/>
  <c r="Z282" i="1"/>
  <c r="AI282" i="1" s="1"/>
  <c r="Z252" i="1"/>
  <c r="AI252" i="1" s="1"/>
  <c r="S208" i="1"/>
  <c r="T208" i="1" s="1"/>
  <c r="R149" i="1"/>
  <c r="R136" i="1"/>
  <c r="R1326" i="1"/>
  <c r="S781" i="1"/>
  <c r="T781" i="1" s="1"/>
  <c r="R409" i="1"/>
  <c r="Z349" i="1"/>
  <c r="AI349" i="1" s="1"/>
  <c r="S184" i="1"/>
  <c r="T184" i="1" s="1"/>
  <c r="S1054" i="1"/>
  <c r="T1054" i="1" s="1"/>
  <c r="R871" i="1"/>
  <c r="R865" i="1"/>
  <c r="R1243" i="1"/>
  <c r="R1063" i="1"/>
  <c r="S1040" i="1"/>
  <c r="T1040" i="1" s="1"/>
  <c r="Y753" i="1"/>
  <c r="Y730" i="1"/>
  <c r="X721" i="1"/>
  <c r="Z721" i="1" s="1"/>
  <c r="Z625" i="1"/>
  <c r="R592" i="1"/>
  <c r="S547" i="1"/>
  <c r="T547" i="1" s="1"/>
  <c r="Z435" i="1"/>
  <c r="AI435" i="1" s="1"/>
  <c r="Z434" i="1"/>
  <c r="AI434" i="1" s="1"/>
  <c r="Z394" i="1"/>
  <c r="AI394" i="1" s="1"/>
  <c r="Z317" i="1"/>
  <c r="AI317" i="1" s="1"/>
  <c r="S304" i="1"/>
  <c r="T304" i="1" s="1"/>
  <c r="R248" i="1"/>
  <c r="R224" i="1"/>
  <c r="R125" i="1"/>
  <c r="R69" i="1"/>
  <c r="S1069" i="1"/>
  <c r="T1069" i="1" s="1"/>
  <c r="S1067" i="1"/>
  <c r="T1067" i="1" s="1"/>
  <c r="S869" i="1"/>
  <c r="T869" i="1" s="1"/>
  <c r="S832" i="1"/>
  <c r="T832" i="1" s="1"/>
  <c r="Y762" i="1"/>
  <c r="Y672" i="1"/>
  <c r="R511" i="1"/>
  <c r="R470" i="1"/>
  <c r="Z372" i="1"/>
  <c r="AI372" i="1" s="1"/>
  <c r="S370" i="1"/>
  <c r="T370" i="1" s="1"/>
  <c r="R349" i="1"/>
  <c r="S347" i="1"/>
  <c r="T347" i="1" s="1"/>
  <c r="Z179" i="1"/>
  <c r="AI179" i="1" s="1"/>
  <c r="Y132" i="1"/>
  <c r="S127" i="1"/>
  <c r="T127" i="1" s="1"/>
  <c r="Y119" i="1"/>
  <c r="S1099" i="1"/>
  <c r="T1099" i="1" s="1"/>
  <c r="S1095" i="1"/>
  <c r="T1095" i="1" s="1"/>
  <c r="R1146" i="1"/>
  <c r="R1097" i="1"/>
  <c r="R1058" i="1"/>
  <c r="S907" i="1"/>
  <c r="T907" i="1" s="1"/>
  <c r="S823" i="1"/>
  <c r="T823" i="1" s="1"/>
  <c r="S819" i="1"/>
  <c r="T819" i="1" s="1"/>
  <c r="S785" i="1"/>
  <c r="T785" i="1" s="1"/>
  <c r="S767" i="1"/>
  <c r="T767" i="1" s="1"/>
  <c r="X728" i="1"/>
  <c r="Z728" i="1" s="1"/>
  <c r="X704" i="1"/>
  <c r="Z704" i="1" s="1"/>
  <c r="Y666" i="1"/>
  <c r="S597" i="1"/>
  <c r="T597" i="1" s="1"/>
  <c r="Y570" i="1"/>
  <c r="S519" i="1"/>
  <c r="T519" i="1" s="1"/>
  <c r="S394" i="1"/>
  <c r="T394" i="1" s="1"/>
  <c r="Z333" i="1"/>
  <c r="AI333" i="1" s="1"/>
  <c r="Z273" i="1"/>
  <c r="AI273" i="1" s="1"/>
  <c r="R252" i="1"/>
  <c r="Z225" i="1"/>
  <c r="AI225" i="1" s="1"/>
  <c r="S51" i="1"/>
  <c r="T51" i="1" s="1"/>
  <c r="R1249" i="1"/>
  <c r="R1164" i="1"/>
  <c r="R1160" i="1"/>
  <c r="S1086" i="1"/>
  <c r="T1086" i="1" s="1"/>
  <c r="S1084" i="1"/>
  <c r="T1084" i="1" s="1"/>
  <c r="S1073" i="1"/>
  <c r="T1073" i="1" s="1"/>
  <c r="R1027" i="1"/>
  <c r="R925" i="1"/>
  <c r="R851" i="1"/>
  <c r="S843" i="1"/>
  <c r="T843" i="1" s="1"/>
  <c r="S787" i="1"/>
  <c r="T787" i="1" s="1"/>
  <c r="R769" i="1"/>
  <c r="S556" i="1"/>
  <c r="T556" i="1" s="1"/>
  <c r="Z410" i="1"/>
  <c r="AI410" i="1" s="1"/>
  <c r="Z335" i="1"/>
  <c r="AI335" i="1" s="1"/>
  <c r="Z321" i="1"/>
  <c r="AI321" i="1" s="1"/>
  <c r="Z301" i="1"/>
  <c r="AI301" i="1" s="1"/>
  <c r="S135" i="1"/>
  <c r="T135" i="1" s="1"/>
  <c r="R114" i="1"/>
  <c r="Z36" i="1"/>
  <c r="AI36" i="1" s="1"/>
  <c r="R22" i="1"/>
  <c r="S1161" i="1"/>
  <c r="T1161" i="1" s="1"/>
  <c r="R1098" i="1"/>
  <c r="R1072" i="1"/>
  <c r="S1068" i="1"/>
  <c r="T1068" i="1" s="1"/>
  <c r="S1062" i="1"/>
  <c r="T1062" i="1" s="1"/>
  <c r="S1028" i="1"/>
  <c r="T1028" i="1" s="1"/>
  <c r="R1024" i="1"/>
  <c r="R916" i="1"/>
  <c r="R837" i="1"/>
  <c r="R831" i="1"/>
  <c r="R606" i="1"/>
  <c r="Z573" i="1"/>
  <c r="S568" i="1"/>
  <c r="T568" i="1" s="1"/>
  <c r="Z532" i="1"/>
  <c r="S515" i="1"/>
  <c r="T515" i="1" s="1"/>
  <c r="R441" i="1"/>
  <c r="Z413" i="1"/>
  <c r="AI413" i="1" s="1"/>
  <c r="R373" i="1"/>
  <c r="Z341" i="1"/>
  <c r="AI341" i="1" s="1"/>
  <c r="Z309" i="1"/>
  <c r="AI309" i="1" s="1"/>
  <c r="Z304" i="1"/>
  <c r="AI304" i="1" s="1"/>
  <c r="Z294" i="1"/>
  <c r="AI294" i="1" s="1"/>
  <c r="Z284" i="1"/>
  <c r="AI284" i="1" s="1"/>
  <c r="Z278" i="1"/>
  <c r="AI278" i="1" s="1"/>
  <c r="R211" i="1"/>
  <c r="R201" i="1"/>
  <c r="R1228" i="1"/>
  <c r="R1082" i="1"/>
  <c r="S1066" i="1"/>
  <c r="T1066" i="1" s="1"/>
  <c r="S1034" i="1"/>
  <c r="T1034" i="1" s="1"/>
  <c r="S1032" i="1"/>
  <c r="T1032" i="1" s="1"/>
  <c r="R862" i="1"/>
  <c r="S858" i="1"/>
  <c r="T858" i="1" s="1"/>
  <c r="R805" i="1"/>
  <c r="R796" i="1"/>
  <c r="R794" i="1"/>
  <c r="R788" i="1"/>
  <c r="S786" i="1"/>
  <c r="T786" i="1" s="1"/>
  <c r="R782" i="1"/>
  <c r="S780" i="1"/>
  <c r="T780" i="1" s="1"/>
  <c r="S763" i="1"/>
  <c r="T763" i="1" s="1"/>
  <c r="R614" i="1"/>
  <c r="Z601" i="1"/>
  <c r="Z554" i="1"/>
  <c r="R536" i="1"/>
  <c r="Z523" i="1"/>
  <c r="R522" i="1"/>
  <c r="R505" i="1"/>
  <c r="S428" i="1"/>
  <c r="T428" i="1" s="1"/>
  <c r="S348" i="1"/>
  <c r="T348" i="1" s="1"/>
  <c r="R338" i="1"/>
  <c r="R330" i="1"/>
  <c r="S311" i="1"/>
  <c r="T311" i="1" s="1"/>
  <c r="Z290" i="1"/>
  <c r="AI290" i="1" s="1"/>
  <c r="Z266" i="1"/>
  <c r="AI266" i="1" s="1"/>
  <c r="R262" i="1"/>
  <c r="S247" i="1"/>
  <c r="T247" i="1" s="1"/>
  <c r="Z244" i="1"/>
  <c r="AI244" i="1" s="1"/>
  <c r="Z222" i="1"/>
  <c r="AI222" i="1" s="1"/>
  <c r="Z212" i="1"/>
  <c r="AI212" i="1" s="1"/>
  <c r="R194" i="1"/>
  <c r="S162" i="1"/>
  <c r="T162" i="1" s="1"/>
  <c r="S154" i="1"/>
  <c r="T154" i="1" s="1"/>
  <c r="R109" i="1"/>
  <c r="R60" i="1"/>
  <c r="R807" i="1"/>
  <c r="S798" i="1"/>
  <c r="T798" i="1" s="1"/>
  <c r="S784" i="1"/>
  <c r="T784" i="1" s="1"/>
  <c r="Z593" i="1"/>
  <c r="R559" i="1"/>
  <c r="R413" i="1"/>
  <c r="S336" i="1"/>
  <c r="T336" i="1" s="1"/>
  <c r="S260" i="1"/>
  <c r="T260" i="1" s="1"/>
  <c r="S228" i="1"/>
  <c r="T228" i="1" s="1"/>
  <c r="R222" i="1"/>
  <c r="R154" i="1"/>
  <c r="R152" i="1"/>
  <c r="S46" i="1"/>
  <c r="T46" i="1" s="1"/>
  <c r="S33" i="1"/>
  <c r="T33" i="1" s="1"/>
  <c r="S1236" i="1"/>
  <c r="T1236" i="1" s="1"/>
  <c r="S1077" i="1"/>
  <c r="T1077" i="1" s="1"/>
  <c r="S1025" i="1"/>
  <c r="T1025" i="1" s="1"/>
  <c r="R917" i="1"/>
  <c r="S867" i="1"/>
  <c r="T867" i="1" s="1"/>
  <c r="R811" i="1"/>
  <c r="R605" i="1"/>
  <c r="Z415" i="1"/>
  <c r="AI415" i="1" s="1"/>
  <c r="S399" i="1"/>
  <c r="T399" i="1" s="1"/>
  <c r="R341" i="1"/>
  <c r="S298" i="1"/>
  <c r="T298" i="1" s="1"/>
  <c r="Z277" i="1"/>
  <c r="AI277" i="1" s="1"/>
  <c r="S244" i="1"/>
  <c r="T244" i="1" s="1"/>
  <c r="Z240" i="1"/>
  <c r="AI240" i="1" s="1"/>
  <c r="R212" i="1"/>
  <c r="Z189" i="1"/>
  <c r="AI189" i="1" s="1"/>
  <c r="Z166" i="1"/>
  <c r="R43" i="1"/>
  <c r="R24" i="1"/>
  <c r="R18" i="1"/>
  <c r="Z606" i="1"/>
  <c r="Z374" i="1"/>
  <c r="AI374" i="1" s="1"/>
  <c r="R86" i="1"/>
  <c r="S56" i="1"/>
  <c r="T56" i="1" s="1"/>
  <c r="S37" i="1"/>
  <c r="T37" i="1" s="1"/>
  <c r="R30" i="1"/>
  <c r="S26" i="1"/>
  <c r="T26" i="1" s="1"/>
  <c r="Z525" i="1"/>
  <c r="Z373" i="1"/>
  <c r="AI373" i="1" s="1"/>
  <c r="Z275" i="1"/>
  <c r="AI275" i="1" s="1"/>
  <c r="S108" i="1"/>
  <c r="T108" i="1" s="1"/>
  <c r="R97" i="1"/>
  <c r="R45" i="1"/>
  <c r="S779" i="1"/>
  <c r="T779" i="1" s="1"/>
  <c r="S625" i="1"/>
  <c r="T625" i="1" s="1"/>
  <c r="S621" i="1"/>
  <c r="T621" i="1" s="1"/>
  <c r="Z587" i="1"/>
  <c r="Z345" i="1"/>
  <c r="AI345" i="1" s="1"/>
  <c r="Z338" i="1"/>
  <c r="AI338" i="1" s="1"/>
  <c r="Z330" i="1"/>
  <c r="AI330" i="1" s="1"/>
  <c r="Z262" i="1"/>
  <c r="AI262" i="1" s="1"/>
  <c r="Z235" i="1"/>
  <c r="AI235" i="1" s="1"/>
  <c r="R77" i="1"/>
  <c r="S1245" i="1"/>
  <c r="T1245" i="1" s="1"/>
  <c r="R1225" i="1"/>
  <c r="R533" i="1"/>
  <c r="Z348" i="1"/>
  <c r="AI348" i="1" s="1"/>
  <c r="R1247" i="1"/>
  <c r="R872" i="1"/>
  <c r="S623" i="1"/>
  <c r="T623" i="1" s="1"/>
  <c r="Z367" i="1"/>
  <c r="AI367" i="1" s="1"/>
  <c r="S1167" i="1"/>
  <c r="T1167" i="1" s="1"/>
  <c r="S1074" i="1"/>
  <c r="T1074" i="1" s="1"/>
  <c r="S1049" i="1"/>
  <c r="T1049" i="1" s="1"/>
  <c r="S912" i="1"/>
  <c r="T912" i="1" s="1"/>
  <c r="R908" i="1"/>
  <c r="S864" i="1"/>
  <c r="T864" i="1" s="1"/>
  <c r="S801" i="1"/>
  <c r="T801" i="1" s="1"/>
  <c r="S770" i="1"/>
  <c r="T770" i="1" s="1"/>
  <c r="R608" i="1"/>
  <c r="R589" i="1"/>
  <c r="Z522" i="1"/>
  <c r="R510" i="1"/>
  <c r="R439" i="1"/>
  <c r="Z424" i="1"/>
  <c r="Z362" i="1"/>
  <c r="AI362" i="1" s="1"/>
  <c r="R317" i="1"/>
  <c r="S313" i="1"/>
  <c r="T313" i="1" s="1"/>
  <c r="S301" i="1"/>
  <c r="T301" i="1" s="1"/>
  <c r="R282" i="1"/>
  <c r="R278" i="1"/>
  <c r="S276" i="1"/>
  <c r="T276" i="1" s="1"/>
  <c r="R237" i="1"/>
  <c r="Z581" i="1"/>
  <c r="Z498" i="1"/>
  <c r="S496" i="1"/>
  <c r="T496" i="1" s="1"/>
  <c r="Z377" i="1"/>
  <c r="AI377" i="1" s="1"/>
  <c r="Z336" i="1"/>
  <c r="AI336" i="1" s="1"/>
  <c r="Z292" i="1"/>
  <c r="AI292" i="1" s="1"/>
  <c r="Z279" i="1"/>
  <c r="AI279" i="1" s="1"/>
  <c r="R253" i="1"/>
  <c r="Z251" i="1"/>
  <c r="AI251" i="1" s="1"/>
  <c r="R243" i="1"/>
  <c r="Z224" i="1"/>
  <c r="AI224" i="1" s="1"/>
  <c r="Z218" i="1"/>
  <c r="AI218" i="1" s="1"/>
  <c r="Z209" i="1"/>
  <c r="AI209" i="1" s="1"/>
  <c r="Z197" i="1"/>
  <c r="AI197" i="1" s="1"/>
  <c r="Z184" i="1"/>
  <c r="AI184" i="1" s="1"/>
  <c r="Z176" i="1"/>
  <c r="AI176" i="1" s="1"/>
  <c r="Z167" i="1"/>
  <c r="R150" i="1"/>
  <c r="S140" i="1"/>
  <c r="T140" i="1" s="1"/>
  <c r="S122" i="1"/>
  <c r="T122" i="1" s="1"/>
  <c r="S21" i="1"/>
  <c r="T21" i="1" s="1"/>
  <c r="R19" i="1"/>
  <c r="S11" i="1"/>
  <c r="T11" i="1" s="1"/>
  <c r="S1147" i="1"/>
  <c r="T1147" i="1" s="1"/>
  <c r="S1080" i="1"/>
  <c r="T1080" i="1" s="1"/>
  <c r="S1042" i="1"/>
  <c r="T1042" i="1" s="1"/>
  <c r="R860" i="1"/>
  <c r="R854" i="1"/>
  <c r="S835" i="1"/>
  <c r="T835" i="1" s="1"/>
  <c r="S792" i="1"/>
  <c r="T792" i="1" s="1"/>
  <c r="R581" i="1"/>
  <c r="S550" i="1"/>
  <c r="T550" i="1" s="1"/>
  <c r="Z534" i="1"/>
  <c r="S505" i="1"/>
  <c r="T505" i="1" s="1"/>
  <c r="Z164" i="1"/>
  <c r="AI164" i="1" s="1"/>
  <c r="R112" i="1"/>
  <c r="S107" i="1"/>
  <c r="T107" i="1" s="1"/>
  <c r="S44" i="1"/>
  <c r="T44" i="1" s="1"/>
  <c r="R29" i="1"/>
  <c r="R27" i="1"/>
  <c r="R17" i="1"/>
  <c r="R520" i="1"/>
  <c r="S520" i="1"/>
  <c r="T520" i="1" s="1"/>
  <c r="R491" i="1"/>
  <c r="Z491" i="1"/>
  <c r="S487" i="1"/>
  <c r="T487" i="1" s="1"/>
  <c r="R487" i="1"/>
  <c r="R363" i="1"/>
  <c r="Z363" i="1"/>
  <c r="AI363" i="1" s="1"/>
  <c r="S1250" i="1"/>
  <c r="T1250" i="1" s="1"/>
  <c r="S1057" i="1"/>
  <c r="T1057" i="1" s="1"/>
  <c r="S926" i="1"/>
  <c r="T926" i="1" s="1"/>
  <c r="Y743" i="1"/>
  <c r="S620" i="1"/>
  <c r="T620" i="1" s="1"/>
  <c r="S618" i="1"/>
  <c r="T618" i="1" s="1"/>
  <c r="Y602" i="1"/>
  <c r="Y600" i="1"/>
  <c r="S593" i="1"/>
  <c r="T593" i="1" s="1"/>
  <c r="R587" i="1"/>
  <c r="Y582" i="1"/>
  <c r="S563" i="1"/>
  <c r="T563" i="1" s="1"/>
  <c r="S558" i="1"/>
  <c r="T558" i="1" s="1"/>
  <c r="S554" i="1"/>
  <c r="T554" i="1" s="1"/>
  <c r="S543" i="1"/>
  <c r="T543" i="1" s="1"/>
  <c r="S539" i="1"/>
  <c r="T539" i="1" s="1"/>
  <c r="S537" i="1"/>
  <c r="T537" i="1" s="1"/>
  <c r="R537" i="1"/>
  <c r="R529" i="1"/>
  <c r="Z486" i="1"/>
  <c r="S480" i="1"/>
  <c r="T480" i="1" s="1"/>
  <c r="S478" i="1"/>
  <c r="T478" i="1" s="1"/>
  <c r="S467" i="1"/>
  <c r="T467" i="1" s="1"/>
  <c r="S453" i="1"/>
  <c r="T453" i="1" s="1"/>
  <c r="S430" i="1"/>
  <c r="T430" i="1" s="1"/>
  <c r="S403" i="1"/>
  <c r="T403" i="1" s="1"/>
  <c r="R396" i="1"/>
  <c r="Z392" i="1"/>
  <c r="AI392" i="1" s="1"/>
  <c r="S372" i="1"/>
  <c r="T372" i="1" s="1"/>
  <c r="S368" i="1"/>
  <c r="T368" i="1" s="1"/>
  <c r="Z352" i="1"/>
  <c r="AI352" i="1" s="1"/>
  <c r="R323" i="1"/>
  <c r="R316" i="1"/>
  <c r="Z316" i="1"/>
  <c r="AI316" i="1" s="1"/>
  <c r="R296" i="1"/>
  <c r="S296" i="1"/>
  <c r="T296" i="1" s="1"/>
  <c r="R270" i="1"/>
  <c r="S268" i="1"/>
  <c r="T268" i="1" s="1"/>
  <c r="S233" i="1"/>
  <c r="T233" i="1" s="1"/>
  <c r="R233" i="1"/>
  <c r="Z233" i="1"/>
  <c r="AI233" i="1" s="1"/>
  <c r="R228" i="1"/>
  <c r="S220" i="1"/>
  <c r="T220" i="1" s="1"/>
  <c r="S214" i="1"/>
  <c r="T214" i="1" s="1"/>
  <c r="Z214" i="1"/>
  <c r="AI214" i="1" s="1"/>
  <c r="S203" i="1"/>
  <c r="T203" i="1" s="1"/>
  <c r="R203" i="1"/>
  <c r="Z182" i="1"/>
  <c r="AI182" i="1" s="1"/>
  <c r="S182" i="1"/>
  <c r="T182" i="1" s="1"/>
  <c r="R182" i="1"/>
  <c r="Z156" i="1"/>
  <c r="AI156" i="1" s="1"/>
  <c r="R117" i="1"/>
  <c r="S117" i="1"/>
  <c r="T117" i="1" s="1"/>
  <c r="S856" i="1"/>
  <c r="T856" i="1" s="1"/>
  <c r="S820" i="1"/>
  <c r="T820" i="1" s="1"/>
  <c r="S772" i="1"/>
  <c r="T772" i="1" s="1"/>
  <c r="Y759" i="1"/>
  <c r="Y756" i="1"/>
  <c r="Y736" i="1"/>
  <c r="Y723" i="1"/>
  <c r="X707" i="1"/>
  <c r="Z707" i="1" s="1"/>
  <c r="Y670" i="1"/>
  <c r="R609" i="1"/>
  <c r="Z605" i="1"/>
  <c r="AI605" i="1" s="1"/>
  <c r="Y596" i="1"/>
  <c r="Z594" i="1"/>
  <c r="Y584" i="1"/>
  <c r="R543" i="1"/>
  <c r="R541" i="1"/>
  <c r="R517" i="1"/>
  <c r="S512" i="1"/>
  <c r="T512" i="1" s="1"/>
  <c r="R512" i="1"/>
  <c r="S507" i="1"/>
  <c r="T507" i="1" s="1"/>
  <c r="S471" i="1"/>
  <c r="T471" i="1" s="1"/>
  <c r="S469" i="1"/>
  <c r="T469" i="1" s="1"/>
  <c r="Z422" i="1"/>
  <c r="AI422" i="1" s="1"/>
  <c r="Z407" i="1"/>
  <c r="AI407" i="1" s="1"/>
  <c r="R405" i="1"/>
  <c r="S405" i="1"/>
  <c r="T405" i="1" s="1"/>
  <c r="Z350" i="1"/>
  <c r="AI350" i="1" s="1"/>
  <c r="Z315" i="1"/>
  <c r="AI315" i="1" s="1"/>
  <c r="Z295" i="1"/>
  <c r="AI295" i="1" s="1"/>
  <c r="S291" i="1"/>
  <c r="T291" i="1" s="1"/>
  <c r="Z291" i="1"/>
  <c r="AI291" i="1" s="1"/>
  <c r="R283" i="1"/>
  <c r="S283" i="1"/>
  <c r="T283" i="1" s="1"/>
  <c r="Z198" i="1"/>
  <c r="AI198" i="1" s="1"/>
  <c r="S1324" i="1"/>
  <c r="T1324" i="1" s="1"/>
  <c r="X1269" i="1"/>
  <c r="Z1269" i="1" s="1"/>
  <c r="X1266" i="1"/>
  <c r="Z1266" i="1" s="1"/>
  <c r="S1064" i="1"/>
  <c r="T1064" i="1" s="1"/>
  <c r="S1055" i="1"/>
  <c r="T1055" i="1" s="1"/>
  <c r="S922" i="1"/>
  <c r="T922" i="1" s="1"/>
  <c r="S920" i="1"/>
  <c r="T920" i="1" s="1"/>
  <c r="S909" i="1"/>
  <c r="T909" i="1" s="1"/>
  <c r="R868" i="1"/>
  <c r="S866" i="1"/>
  <c r="T866" i="1" s="1"/>
  <c r="S861" i="1"/>
  <c r="T861" i="1" s="1"/>
  <c r="R834" i="1"/>
  <c r="S827" i="1"/>
  <c r="T827" i="1" s="1"/>
  <c r="S808" i="1"/>
  <c r="T808" i="1" s="1"/>
  <c r="S799" i="1"/>
  <c r="T799" i="1" s="1"/>
  <c r="S790" i="1"/>
  <c r="T790" i="1" s="1"/>
  <c r="S783" i="1"/>
  <c r="T783" i="1" s="1"/>
  <c r="R778" i="1"/>
  <c r="Y751" i="1"/>
  <c r="X731" i="1"/>
  <c r="Z731" i="1" s="1"/>
  <c r="Y718" i="1"/>
  <c r="X715" i="1"/>
  <c r="Z715" i="1" s="1"/>
  <c r="X710" i="1"/>
  <c r="Z710" i="1" s="1"/>
  <c r="R616" i="1"/>
  <c r="Y605" i="1"/>
  <c r="S604" i="1"/>
  <c r="T604" i="1" s="1"/>
  <c r="Y598" i="1"/>
  <c r="Y594" i="1"/>
  <c r="S574" i="1"/>
  <c r="T574" i="1" s="1"/>
  <c r="S560" i="1"/>
  <c r="T560" i="1" s="1"/>
  <c r="S455" i="1"/>
  <c r="T455" i="1" s="1"/>
  <c r="Z438" i="1"/>
  <c r="Z428" i="1"/>
  <c r="AI428" i="1" s="1"/>
  <c r="Z387" i="1"/>
  <c r="AI387" i="1" s="1"/>
  <c r="R387" i="1"/>
  <c r="R356" i="1"/>
  <c r="R340" i="1"/>
  <c r="Z340" i="1"/>
  <c r="AI340" i="1" s="1"/>
  <c r="Z324" i="1"/>
  <c r="AI324" i="1" s="1"/>
  <c r="S309" i="1"/>
  <c r="T309" i="1" s="1"/>
  <c r="S306" i="1"/>
  <c r="T306" i="1" s="1"/>
  <c r="R195" i="1"/>
  <c r="Z195" i="1"/>
  <c r="AI195" i="1" s="1"/>
  <c r="R1078" i="1"/>
  <c r="S1076" i="1"/>
  <c r="T1076" i="1" s="1"/>
  <c r="S1071" i="1"/>
  <c r="T1071" i="1" s="1"/>
  <c r="R1051" i="1"/>
  <c r="S1246" i="1"/>
  <c r="T1246" i="1" s="1"/>
  <c r="S1233" i="1"/>
  <c r="T1233" i="1" s="1"/>
  <c r="S1203" i="1"/>
  <c r="T1203" i="1" s="1"/>
  <c r="R1053" i="1"/>
  <c r="S1045" i="1"/>
  <c r="T1045" i="1" s="1"/>
  <c r="S1043" i="1"/>
  <c r="T1043" i="1" s="1"/>
  <c r="R1041" i="1"/>
  <c r="S1039" i="1"/>
  <c r="T1039" i="1" s="1"/>
  <c r="R918" i="1"/>
  <c r="S846" i="1"/>
  <c r="T846" i="1" s="1"/>
  <c r="S844" i="1"/>
  <c r="T844" i="1" s="1"/>
  <c r="S825" i="1"/>
  <c r="T825" i="1" s="1"/>
  <c r="S810" i="1"/>
  <c r="T810" i="1" s="1"/>
  <c r="R797" i="1"/>
  <c r="S766" i="1"/>
  <c r="T766" i="1" s="1"/>
  <c r="S764" i="1"/>
  <c r="T764" i="1" s="1"/>
  <c r="X734" i="1"/>
  <c r="Z734" i="1" s="1"/>
  <c r="Y705" i="1"/>
  <c r="X698" i="1"/>
  <c r="Z698" i="1" s="1"/>
  <c r="X682" i="1"/>
  <c r="Z682" i="1" s="1"/>
  <c r="X569" i="1"/>
  <c r="Z569" i="1" s="1"/>
  <c r="R565" i="1"/>
  <c r="S445" i="1"/>
  <c r="T445" i="1" s="1"/>
  <c r="S443" i="1"/>
  <c r="T443" i="1" s="1"/>
  <c r="S424" i="1"/>
  <c r="T424" i="1" s="1"/>
  <c r="R398" i="1"/>
  <c r="Z398" i="1"/>
  <c r="AI398" i="1" s="1"/>
  <c r="Z395" i="1"/>
  <c r="AI395" i="1" s="1"/>
  <c r="R329" i="1"/>
  <c r="S329" i="1"/>
  <c r="T329" i="1" s="1"/>
  <c r="R319" i="1"/>
  <c r="Z319" i="1"/>
  <c r="AI319" i="1" s="1"/>
  <c r="Z185" i="1"/>
  <c r="AI185" i="1" s="1"/>
  <c r="S185" i="1"/>
  <c r="T185" i="1" s="1"/>
  <c r="R185" i="1"/>
  <c r="S131" i="1"/>
  <c r="T131" i="1" s="1"/>
  <c r="R131" i="1"/>
  <c r="R1244" i="1"/>
  <c r="S1060" i="1"/>
  <c r="T1060" i="1" s="1"/>
  <c r="R1030" i="1"/>
  <c r="R905" i="1"/>
  <c r="R840" i="1"/>
  <c r="S580" i="1"/>
  <c r="T580" i="1" s="1"/>
  <c r="R419" i="1"/>
  <c r="Z419" i="1"/>
  <c r="AI419" i="1" s="1"/>
  <c r="Z412" i="1"/>
  <c r="AI412" i="1" s="1"/>
  <c r="S392" i="1"/>
  <c r="T392" i="1" s="1"/>
  <c r="R362" i="1"/>
  <c r="R360" i="1"/>
  <c r="S352" i="1"/>
  <c r="T352" i="1" s="1"/>
  <c r="S345" i="1"/>
  <c r="T345" i="1" s="1"/>
  <c r="R334" i="1"/>
  <c r="Z326" i="1"/>
  <c r="AI326" i="1" s="1"/>
  <c r="S297" i="1"/>
  <c r="T297" i="1" s="1"/>
  <c r="Y1267" i="1"/>
  <c r="R1242" i="1"/>
  <c r="S1231" i="1"/>
  <c r="T1231" i="1" s="1"/>
  <c r="Y757" i="1"/>
  <c r="R567" i="1"/>
  <c r="S524" i="1"/>
  <c r="T524" i="1" s="1"/>
  <c r="Z520" i="1"/>
  <c r="S503" i="1"/>
  <c r="T503" i="1" s="1"/>
  <c r="R503" i="1"/>
  <c r="S486" i="1"/>
  <c r="T486" i="1" s="1"/>
  <c r="R475" i="1"/>
  <c r="S475" i="1"/>
  <c r="T475" i="1" s="1"/>
  <c r="Z464" i="1"/>
  <c r="R464" i="1"/>
  <c r="R459" i="1"/>
  <c r="S449" i="1"/>
  <c r="T449" i="1" s="1"/>
  <c r="S447" i="1"/>
  <c r="T447" i="1" s="1"/>
  <c r="S422" i="1"/>
  <c r="T422" i="1" s="1"/>
  <c r="Z418" i="1"/>
  <c r="AI418" i="1" s="1"/>
  <c r="Z408" i="1"/>
  <c r="AI408" i="1" s="1"/>
  <c r="S408" i="1"/>
  <c r="T408" i="1" s="1"/>
  <c r="R406" i="1"/>
  <c r="S404" i="1"/>
  <c r="T404" i="1" s="1"/>
  <c r="Z376" i="1"/>
  <c r="AI376" i="1" s="1"/>
  <c r="S350" i="1"/>
  <c r="T350" i="1" s="1"/>
  <c r="R345" i="1"/>
  <c r="R312" i="1"/>
  <c r="S312" i="1"/>
  <c r="T312" i="1" s="1"/>
  <c r="R288" i="1"/>
  <c r="S288" i="1"/>
  <c r="T288" i="1" s="1"/>
  <c r="Z258" i="1"/>
  <c r="AI258" i="1" s="1"/>
  <c r="S256" i="1"/>
  <c r="T256" i="1" s="1"/>
  <c r="S200" i="1"/>
  <c r="T200" i="1" s="1"/>
  <c r="S198" i="1"/>
  <c r="T198" i="1" s="1"/>
  <c r="Z196" i="1"/>
  <c r="AI196" i="1" s="1"/>
  <c r="R188" i="1"/>
  <c r="Z188" i="1"/>
  <c r="AI188" i="1" s="1"/>
  <c r="Z162" i="1"/>
  <c r="Z155" i="1"/>
  <c r="AI155" i="1" s="1"/>
  <c r="R155" i="1"/>
  <c r="S1056" i="1"/>
  <c r="T1056" i="1" s="1"/>
  <c r="S1026" i="1"/>
  <c r="T1026" i="1" s="1"/>
  <c r="S830" i="1"/>
  <c r="T830" i="1" s="1"/>
  <c r="S804" i="1"/>
  <c r="T804" i="1" s="1"/>
  <c r="S802" i="1"/>
  <c r="T802" i="1" s="1"/>
  <c r="S793" i="1"/>
  <c r="T793" i="1" s="1"/>
  <c r="X749" i="1"/>
  <c r="Z749" i="1" s="1"/>
  <c r="X716" i="1"/>
  <c r="Z716" i="1" s="1"/>
  <c r="Y711" i="1"/>
  <c r="Y674" i="1"/>
  <c r="S612" i="1"/>
  <c r="T612" i="1" s="1"/>
  <c r="R610" i="1"/>
  <c r="Z602" i="1"/>
  <c r="Y599" i="1"/>
  <c r="S594" i="1"/>
  <c r="T594" i="1" s="1"/>
  <c r="Y581" i="1"/>
  <c r="R553" i="1"/>
  <c r="S551" i="1"/>
  <c r="T551" i="1" s="1"/>
  <c r="R551" i="1"/>
  <c r="R540" i="1"/>
  <c r="Z489" i="1"/>
  <c r="S488" i="1"/>
  <c r="T488" i="1" s="1"/>
  <c r="Z488" i="1"/>
  <c r="R477" i="1"/>
  <c r="S477" i="1"/>
  <c r="T477" i="1" s="1"/>
  <c r="R466" i="1"/>
  <c r="S466" i="1"/>
  <c r="T466" i="1" s="1"/>
  <c r="S438" i="1"/>
  <c r="T438" i="1" s="1"/>
  <c r="S425" i="1"/>
  <c r="T425" i="1" s="1"/>
  <c r="S354" i="1"/>
  <c r="T354" i="1" s="1"/>
  <c r="Z354" i="1"/>
  <c r="AI354" i="1" s="1"/>
  <c r="R326" i="1"/>
  <c r="S324" i="1"/>
  <c r="T324" i="1" s="1"/>
  <c r="R315" i="1"/>
  <c r="S295" i="1"/>
  <c r="T295" i="1" s="1"/>
  <c r="S261" i="1"/>
  <c r="T261" i="1" s="1"/>
  <c r="Z236" i="1"/>
  <c r="AI236" i="1" s="1"/>
  <c r="Z201" i="1"/>
  <c r="AI201" i="1" s="1"/>
  <c r="R165" i="1"/>
  <c r="S165" i="1"/>
  <c r="T165" i="1" s="1"/>
  <c r="R157" i="1"/>
  <c r="S157" i="1"/>
  <c r="T157" i="1" s="1"/>
  <c r="Y1265" i="1"/>
  <c r="S1094" i="1"/>
  <c r="T1094" i="1" s="1"/>
  <c r="R1090" i="1"/>
  <c r="S923" i="1"/>
  <c r="T923" i="1" s="1"/>
  <c r="R828" i="1"/>
  <c r="S821" i="1"/>
  <c r="T821" i="1" s="1"/>
  <c r="R800" i="1"/>
  <c r="X763" i="1"/>
  <c r="Z763" i="1" s="1"/>
  <c r="X694" i="1"/>
  <c r="Z694" i="1" s="1"/>
  <c r="S626" i="1"/>
  <c r="T626" i="1" s="1"/>
  <c r="S617" i="1"/>
  <c r="T617" i="1" s="1"/>
  <c r="Z598" i="1"/>
  <c r="Z596" i="1"/>
  <c r="Z504" i="1"/>
  <c r="R500" i="1"/>
  <c r="Z500" i="1"/>
  <c r="Z429" i="1"/>
  <c r="AI429" i="1" s="1"/>
  <c r="Z382" i="1"/>
  <c r="AI382" i="1" s="1"/>
  <c r="Z296" i="1"/>
  <c r="AI296" i="1" s="1"/>
  <c r="S290" i="1"/>
  <c r="T290" i="1" s="1"/>
  <c r="R290" i="1"/>
  <c r="S159" i="1"/>
  <c r="T159" i="1" s="1"/>
  <c r="R159" i="1"/>
  <c r="X122" i="1"/>
  <c r="Z122" i="1" s="1"/>
  <c r="AI122" i="1" s="1"/>
  <c r="Y122" i="1"/>
  <c r="R1325" i="1"/>
  <c r="Y747" i="1"/>
  <c r="Y742" i="1"/>
  <c r="Y735" i="1"/>
  <c r="Y706" i="1"/>
  <c r="S571" i="1"/>
  <c r="T571" i="1" s="1"/>
  <c r="R571" i="1"/>
  <c r="Z487" i="1"/>
  <c r="R415" i="1"/>
  <c r="S415" i="1"/>
  <c r="T415" i="1" s="1"/>
  <c r="X405" i="1"/>
  <c r="Z405" i="1" s="1"/>
  <c r="AI405" i="1" s="1"/>
  <c r="S284" i="1"/>
  <c r="T284" i="1" s="1"/>
  <c r="R284" i="1"/>
  <c r="R271" i="1"/>
  <c r="S271" i="1"/>
  <c r="T271" i="1" s="1"/>
  <c r="R196" i="1"/>
  <c r="S196" i="1"/>
  <c r="T196" i="1" s="1"/>
  <c r="R583" i="1"/>
  <c r="S577" i="1"/>
  <c r="T577" i="1" s="1"/>
  <c r="R577" i="1"/>
  <c r="R575" i="1"/>
  <c r="S504" i="1"/>
  <c r="T504" i="1" s="1"/>
  <c r="S502" i="1"/>
  <c r="T502" i="1" s="1"/>
  <c r="R502" i="1"/>
  <c r="S491" i="1"/>
  <c r="T491" i="1" s="1"/>
  <c r="R456" i="1"/>
  <c r="Z425" i="1"/>
  <c r="Z421" i="1"/>
  <c r="AI421" i="1" s="1"/>
  <c r="R418" i="1"/>
  <c r="S376" i="1"/>
  <c r="T376" i="1" s="1"/>
  <c r="R367" i="1"/>
  <c r="S367" i="1"/>
  <c r="T367" i="1" s="1"/>
  <c r="R365" i="1"/>
  <c r="S363" i="1"/>
  <c r="T363" i="1" s="1"/>
  <c r="R359" i="1"/>
  <c r="S318" i="1"/>
  <c r="T318" i="1" s="1"/>
  <c r="R318" i="1"/>
  <c r="S287" i="1"/>
  <c r="T287" i="1" s="1"/>
  <c r="S236" i="1"/>
  <c r="T236" i="1" s="1"/>
  <c r="S1380" i="1"/>
  <c r="T1380" i="1" s="1"/>
  <c r="S1059" i="1"/>
  <c r="T1059" i="1" s="1"/>
  <c r="S824" i="1"/>
  <c r="T824" i="1" s="1"/>
  <c r="Y750" i="1"/>
  <c r="Y717" i="1"/>
  <c r="X686" i="1"/>
  <c r="Z686" i="1" s="1"/>
  <c r="S436" i="1"/>
  <c r="T436" i="1" s="1"/>
  <c r="Z436" i="1"/>
  <c r="AI436" i="1" s="1"/>
  <c r="R342" i="1"/>
  <c r="S316" i="1"/>
  <c r="T316" i="1" s="1"/>
  <c r="Z293" i="1"/>
  <c r="AI293" i="1" s="1"/>
  <c r="R293" i="1"/>
  <c r="S293" i="1"/>
  <c r="T293" i="1" s="1"/>
  <c r="R266" i="1"/>
  <c r="Z246" i="1"/>
  <c r="AI246" i="1" s="1"/>
  <c r="R214" i="1"/>
  <c r="S180" i="1"/>
  <c r="T180" i="1" s="1"/>
  <c r="R180" i="1"/>
  <c r="Z174" i="1"/>
  <c r="AI174" i="1" s="1"/>
  <c r="Z137" i="1"/>
  <c r="AI137" i="1" s="1"/>
  <c r="Z132" i="1"/>
  <c r="Z232" i="1"/>
  <c r="AI232" i="1" s="1"/>
  <c r="Z210" i="1"/>
  <c r="AI210" i="1" s="1"/>
  <c r="Z208" i="1"/>
  <c r="AI208" i="1" s="1"/>
  <c r="Z169" i="1"/>
  <c r="AI169" i="1" s="1"/>
  <c r="Z160" i="1"/>
  <c r="AI160" i="1" s="1"/>
  <c r="S156" i="1"/>
  <c r="T156" i="1" s="1"/>
  <c r="S132" i="1"/>
  <c r="T132" i="1" s="1"/>
  <c r="Y127" i="1"/>
  <c r="Y123" i="1"/>
  <c r="S66" i="1"/>
  <c r="T66" i="1" s="1"/>
  <c r="S53" i="1"/>
  <c r="T53" i="1" s="1"/>
  <c r="S39" i="1"/>
  <c r="T39" i="1" s="1"/>
  <c r="R35" i="1"/>
  <c r="S10" i="1"/>
  <c r="T10" i="1" s="1"/>
  <c r="S8" i="1"/>
  <c r="T8" i="1" s="1"/>
  <c r="S148" i="1"/>
  <c r="T148" i="1" s="1"/>
  <c r="R138" i="1"/>
  <c r="R132" i="1"/>
  <c r="S41" i="1"/>
  <c r="T41" i="1" s="1"/>
  <c r="Z261" i="1"/>
  <c r="AI261" i="1" s="1"/>
  <c r="Z243" i="1"/>
  <c r="AI243" i="1" s="1"/>
  <c r="Z241" i="1"/>
  <c r="AI241" i="1" s="1"/>
  <c r="Z200" i="1"/>
  <c r="AI200" i="1" s="1"/>
  <c r="Z157" i="1"/>
  <c r="AI157" i="1" s="1"/>
  <c r="X129" i="1"/>
  <c r="Z129" i="1" s="1"/>
  <c r="Z121" i="1"/>
  <c r="AI121" i="1" s="1"/>
  <c r="Z120" i="1"/>
  <c r="AI120" i="1" s="1"/>
  <c r="R83" i="1"/>
  <c r="R63" i="1"/>
  <c r="R48" i="1"/>
  <c r="S15" i="1"/>
  <c r="T15" i="1" s="1"/>
  <c r="S13" i="1"/>
  <c r="T13" i="1" s="1"/>
  <c r="Z529" i="1"/>
  <c r="Z305" i="1"/>
  <c r="AI305" i="1" s="1"/>
  <c r="Z256" i="1"/>
  <c r="AI256" i="1" s="1"/>
  <c r="Y121" i="1"/>
  <c r="S164" i="1"/>
  <c r="T164" i="1" s="1"/>
  <c r="Y137" i="1"/>
  <c r="S115" i="1"/>
  <c r="T115" i="1" s="1"/>
  <c r="S110" i="1"/>
  <c r="T110" i="1" s="1"/>
  <c r="S103" i="1"/>
  <c r="T103" i="1" s="1"/>
  <c r="S72" i="1"/>
  <c r="T72" i="1" s="1"/>
  <c r="R32" i="1"/>
  <c r="Z131" i="1"/>
  <c r="AI131" i="1" s="1"/>
  <c r="R121" i="1"/>
  <c r="S98" i="1"/>
  <c r="T98" i="1" s="1"/>
  <c r="R52" i="1"/>
  <c r="S38" i="1"/>
  <c r="T38" i="1" s="1"/>
  <c r="S36" i="1"/>
  <c r="T36" i="1" s="1"/>
  <c r="S16" i="1"/>
  <c r="T16" i="1" s="1"/>
  <c r="R40" i="1"/>
  <c r="Z524" i="1"/>
  <c r="Z490" i="1"/>
  <c r="Z399" i="1"/>
  <c r="AI399" i="1" s="1"/>
  <c r="Z359" i="1"/>
  <c r="AI359" i="1" s="1"/>
  <c r="Z311" i="1"/>
  <c r="AI311" i="1" s="1"/>
  <c r="Z302" i="1"/>
  <c r="AI302" i="1" s="1"/>
  <c r="Z285" i="1"/>
  <c r="AI285" i="1" s="1"/>
  <c r="Z260" i="1"/>
  <c r="AI260" i="1" s="1"/>
  <c r="Z227" i="1"/>
  <c r="AI227" i="1" s="1"/>
  <c r="Z220" i="1"/>
  <c r="AI220" i="1" s="1"/>
  <c r="Z194" i="1"/>
  <c r="AI194" i="1" s="1"/>
  <c r="Z180" i="1"/>
  <c r="AI180" i="1" s="1"/>
  <c r="S95" i="1"/>
  <c r="T95" i="1" s="1"/>
  <c r="R74" i="1"/>
  <c r="R59" i="1"/>
  <c r="R1377" i="1"/>
  <c r="R1378" i="1"/>
  <c r="R771" i="1"/>
  <c r="S771" i="1"/>
  <c r="T771" i="1" s="1"/>
  <c r="S1224" i="1"/>
  <c r="T1224" i="1" s="1"/>
  <c r="S1096" i="1"/>
  <c r="T1096" i="1" s="1"/>
  <c r="R921" i="1"/>
  <c r="S921" i="1"/>
  <c r="T921" i="1" s="1"/>
  <c r="R809" i="1"/>
  <c r="S809" i="1"/>
  <c r="T809" i="1" s="1"/>
  <c r="R1050" i="1"/>
  <c r="S1050" i="1"/>
  <c r="T1050" i="1" s="1"/>
  <c r="Z1265" i="1"/>
  <c r="S1205" i="1"/>
  <c r="T1205" i="1" s="1"/>
  <c r="S1087" i="1"/>
  <c r="T1087" i="1" s="1"/>
  <c r="R1044" i="1"/>
  <c r="S1044" i="1"/>
  <c r="T1044" i="1" s="1"/>
  <c r="R845" i="1"/>
  <c r="S845" i="1"/>
  <c r="T845" i="1" s="1"/>
  <c r="R765" i="1"/>
  <c r="S765" i="1"/>
  <c r="T765" i="1" s="1"/>
  <c r="R1241" i="1"/>
  <c r="R874" i="1"/>
  <c r="S874" i="1"/>
  <c r="T874" i="1" s="1"/>
  <c r="Y725" i="1"/>
  <c r="X725" i="1"/>
  <c r="Z725" i="1" s="1"/>
  <c r="R1036" i="1"/>
  <c r="S1036" i="1"/>
  <c r="T1036" i="1" s="1"/>
  <c r="R1229" i="1"/>
  <c r="S1229" i="1"/>
  <c r="T1229" i="1" s="1"/>
  <c r="Y701" i="1"/>
  <c r="X701" i="1"/>
  <c r="Z701" i="1" s="1"/>
  <c r="Y669" i="1"/>
  <c r="X669" i="1"/>
  <c r="Z669" i="1" s="1"/>
  <c r="R1092" i="1"/>
  <c r="S1092" i="1"/>
  <c r="T1092" i="1" s="1"/>
  <c r="R913" i="1"/>
  <c r="S913" i="1"/>
  <c r="T913" i="1" s="1"/>
  <c r="R803" i="1"/>
  <c r="S803" i="1"/>
  <c r="T803" i="1" s="1"/>
  <c r="R774" i="1"/>
  <c r="S774" i="1"/>
  <c r="T774" i="1" s="1"/>
  <c r="Y745" i="1"/>
  <c r="X745" i="1"/>
  <c r="Z745" i="1" s="1"/>
  <c r="Y740" i="1"/>
  <c r="X740" i="1"/>
  <c r="Z740" i="1" s="1"/>
  <c r="Y681" i="1"/>
  <c r="X681" i="1"/>
  <c r="Z681" i="1" s="1"/>
  <c r="R1165" i="1"/>
  <c r="R924" i="1"/>
  <c r="S924" i="1"/>
  <c r="T924" i="1" s="1"/>
  <c r="R887" i="1"/>
  <c r="S887" i="1"/>
  <c r="T887" i="1" s="1"/>
  <c r="R848" i="1"/>
  <c r="S848" i="1"/>
  <c r="T848" i="1" s="1"/>
  <c r="Y677" i="1"/>
  <c r="X677" i="1"/>
  <c r="Z677" i="1" s="1"/>
  <c r="R1081" i="1"/>
  <c r="R1047" i="1"/>
  <c r="S1047" i="1"/>
  <c r="T1047" i="1" s="1"/>
  <c r="R768" i="1"/>
  <c r="S768" i="1"/>
  <c r="T768" i="1" s="1"/>
  <c r="R1379" i="1"/>
  <c r="S1379" i="1"/>
  <c r="T1379" i="1" s="1"/>
  <c r="Y665" i="1"/>
  <c r="X665" i="1"/>
  <c r="Z665" i="1" s="1"/>
  <c r="R806" i="1"/>
  <c r="S806" i="1"/>
  <c r="T806" i="1" s="1"/>
  <c r="Y693" i="1"/>
  <c r="X693" i="1"/>
  <c r="Z693" i="1" s="1"/>
  <c r="S1237" i="1"/>
  <c r="T1237" i="1" s="1"/>
  <c r="S1235" i="1"/>
  <c r="T1235" i="1" s="1"/>
  <c r="R1202" i="1"/>
  <c r="R1091" i="1"/>
  <c r="R842" i="1"/>
  <c r="S842" i="1"/>
  <c r="T842" i="1" s="1"/>
  <c r="R1145" i="1"/>
  <c r="S1145" i="1"/>
  <c r="T1145" i="1" s="1"/>
  <c r="R1240" i="1"/>
  <c r="S1240" i="1"/>
  <c r="T1240" i="1" s="1"/>
  <c r="R927" i="1"/>
  <c r="S927" i="1"/>
  <c r="T927" i="1" s="1"/>
  <c r="Y689" i="1"/>
  <c r="X689" i="1"/>
  <c r="Z689" i="1" s="1"/>
  <c r="R627" i="1"/>
  <c r="S627" i="1"/>
  <c r="T627" i="1" s="1"/>
  <c r="R516" i="1"/>
  <c r="S516" i="1"/>
  <c r="T516" i="1" s="1"/>
  <c r="Z427" i="1"/>
  <c r="AI427" i="1" s="1"/>
  <c r="R427" i="1"/>
  <c r="Y746" i="1"/>
  <c r="Y741" i="1"/>
  <c r="Z552" i="1"/>
  <c r="R552" i="1"/>
  <c r="S452" i="1"/>
  <c r="T452" i="1" s="1"/>
  <c r="R452" i="1"/>
  <c r="Y726" i="1"/>
  <c r="Y702" i="1"/>
  <c r="Y690" i="1"/>
  <c r="Y678" i="1"/>
  <c r="R611" i="1"/>
  <c r="S611" i="1"/>
  <c r="T611" i="1" s="1"/>
  <c r="Y593" i="1"/>
  <c r="R454" i="1"/>
  <c r="S454" i="1"/>
  <c r="T454" i="1" s="1"/>
  <c r="R557" i="1"/>
  <c r="S557" i="1"/>
  <c r="T557" i="1" s="1"/>
  <c r="R473" i="1"/>
  <c r="Z473" i="1"/>
  <c r="S473" i="1"/>
  <c r="T473" i="1" s="1"/>
  <c r="Y758" i="1"/>
  <c r="Y752" i="1"/>
  <c r="Y727" i="1"/>
  <c r="Y722" i="1"/>
  <c r="Y703" i="1"/>
  <c r="S492" i="1"/>
  <c r="T492" i="1" s="1"/>
  <c r="R492" i="1"/>
  <c r="Z492" i="1"/>
  <c r="R402" i="1"/>
  <c r="S402" i="1"/>
  <c r="T402" i="1" s="1"/>
  <c r="Z402" i="1"/>
  <c r="AI402" i="1" s="1"/>
  <c r="S1037" i="1"/>
  <c r="T1037" i="1" s="1"/>
  <c r="S1031" i="1"/>
  <c r="T1031" i="1" s="1"/>
  <c r="S928" i="1"/>
  <c r="T928" i="1" s="1"/>
  <c r="S914" i="1"/>
  <c r="T914" i="1" s="1"/>
  <c r="S906" i="1"/>
  <c r="T906" i="1" s="1"/>
  <c r="S903" i="1"/>
  <c r="T903" i="1" s="1"/>
  <c r="S900" i="1"/>
  <c r="T900" i="1" s="1"/>
  <c r="S888" i="1"/>
  <c r="T888" i="1" s="1"/>
  <c r="S855" i="1"/>
  <c r="T855" i="1" s="1"/>
  <c r="S852" i="1"/>
  <c r="T852" i="1" s="1"/>
  <c r="S838" i="1"/>
  <c r="T838" i="1" s="1"/>
  <c r="S818" i="1"/>
  <c r="T818" i="1" s="1"/>
  <c r="S815" i="1"/>
  <c r="T815" i="1" s="1"/>
  <c r="Y737" i="1"/>
  <c r="Y732" i="1"/>
  <c r="Y713" i="1"/>
  <c r="Y708" i="1"/>
  <c r="Y699" i="1"/>
  <c r="Y695" i="1"/>
  <c r="Y691" i="1"/>
  <c r="Y687" i="1"/>
  <c r="Y683" i="1"/>
  <c r="Y679" i="1"/>
  <c r="Y675" i="1"/>
  <c r="Y671" i="1"/>
  <c r="Y667" i="1"/>
  <c r="Z549" i="1"/>
  <c r="R549" i="1"/>
  <c r="S549" i="1"/>
  <c r="T549" i="1" s="1"/>
  <c r="Z178" i="1"/>
  <c r="AI178" i="1" s="1"/>
  <c r="S178" i="1"/>
  <c r="T178" i="1" s="1"/>
  <c r="R178" i="1"/>
  <c r="R619" i="1"/>
  <c r="S619" i="1"/>
  <c r="T619" i="1" s="1"/>
  <c r="R564" i="1"/>
  <c r="S564" i="1"/>
  <c r="T564" i="1" s="1"/>
  <c r="S440" i="1"/>
  <c r="T440" i="1" s="1"/>
  <c r="R440" i="1"/>
  <c r="S841" i="1"/>
  <c r="T841" i="1" s="1"/>
  <c r="Y738" i="1"/>
  <c r="S446" i="1"/>
  <c r="T446" i="1" s="1"/>
  <c r="R442" i="1"/>
  <c r="S442" i="1"/>
  <c r="T442" i="1" s="1"/>
  <c r="R230" i="1"/>
  <c r="S230" i="1"/>
  <c r="T230" i="1" s="1"/>
  <c r="Z230" i="1"/>
  <c r="AI230" i="1" s="1"/>
  <c r="Y760" i="1"/>
  <c r="Y754" i="1"/>
  <c r="Y719" i="1"/>
  <c r="Y714" i="1"/>
  <c r="Y700" i="1"/>
  <c r="Y692" i="1"/>
  <c r="Y688" i="1"/>
  <c r="Y680" i="1"/>
  <c r="Y676" i="1"/>
  <c r="Y668" i="1"/>
  <c r="Y664" i="1"/>
  <c r="X603" i="1"/>
  <c r="Z603" i="1" s="1"/>
  <c r="Y603" i="1"/>
  <c r="R566" i="1"/>
  <c r="S566" i="1"/>
  <c r="T566" i="1" s="1"/>
  <c r="R538" i="1"/>
  <c r="Z538" i="1"/>
  <c r="S538" i="1"/>
  <c r="T538" i="1" s="1"/>
  <c r="S1052" i="1"/>
  <c r="T1052" i="1" s="1"/>
  <c r="S1038" i="1"/>
  <c r="T1038" i="1" s="1"/>
  <c r="S904" i="1"/>
  <c r="T904" i="1" s="1"/>
  <c r="S901" i="1"/>
  <c r="T901" i="1" s="1"/>
  <c r="S891" i="1"/>
  <c r="T891" i="1" s="1"/>
  <c r="S889" i="1"/>
  <c r="T889" i="1" s="1"/>
  <c r="S853" i="1"/>
  <c r="T853" i="1" s="1"/>
  <c r="S839" i="1"/>
  <c r="T839" i="1" s="1"/>
  <c r="S836" i="1"/>
  <c r="T836" i="1" s="1"/>
  <c r="S816" i="1"/>
  <c r="T816" i="1" s="1"/>
  <c r="S776" i="1"/>
  <c r="T776" i="1" s="1"/>
  <c r="X574" i="1"/>
  <c r="Z574" i="1" s="1"/>
  <c r="Y574" i="1"/>
  <c r="S482" i="1"/>
  <c r="T482" i="1" s="1"/>
  <c r="R482" i="1"/>
  <c r="Z264" i="1"/>
  <c r="AI264" i="1" s="1"/>
  <c r="S264" i="1"/>
  <c r="T264" i="1" s="1"/>
  <c r="R264" i="1"/>
  <c r="Y761" i="1"/>
  <c r="Y755" i="1"/>
  <c r="R622" i="1"/>
  <c r="S622" i="1"/>
  <c r="T622" i="1" s="1"/>
  <c r="X580" i="1"/>
  <c r="Z580" i="1" s="1"/>
  <c r="Y580" i="1"/>
  <c r="S450" i="1"/>
  <c r="T450" i="1" s="1"/>
  <c r="R450" i="1"/>
  <c r="S427" i="1"/>
  <c r="T427" i="1" s="1"/>
  <c r="S322" i="1"/>
  <c r="T322" i="1" s="1"/>
  <c r="Z322" i="1"/>
  <c r="AI322" i="1" s="1"/>
  <c r="R322" i="1"/>
  <c r="Y720" i="1"/>
  <c r="Y697" i="1"/>
  <c r="Y685" i="1"/>
  <c r="Y673" i="1"/>
  <c r="X592" i="1"/>
  <c r="Z592" i="1" s="1"/>
  <c r="Y592" i="1"/>
  <c r="X586" i="1"/>
  <c r="Z586" i="1" s="1"/>
  <c r="Y586" i="1"/>
  <c r="S552" i="1"/>
  <c r="T552" i="1" s="1"/>
  <c r="S495" i="1"/>
  <c r="T495" i="1" s="1"/>
  <c r="Z495" i="1"/>
  <c r="R495" i="1"/>
  <c r="R358" i="1"/>
  <c r="S358" i="1"/>
  <c r="T358" i="1" s="1"/>
  <c r="R423" i="1"/>
  <c r="Z423" i="1"/>
  <c r="AI423" i="1" s="1"/>
  <c r="S400" i="1"/>
  <c r="T400" i="1" s="1"/>
  <c r="Z400" i="1"/>
  <c r="AI400" i="1" s="1"/>
  <c r="Z381" i="1"/>
  <c r="AI381" i="1" s="1"/>
  <c r="R381" i="1"/>
  <c r="Z327" i="1"/>
  <c r="AI327" i="1" s="1"/>
  <c r="R327" i="1"/>
  <c r="S327" i="1"/>
  <c r="T327" i="1" s="1"/>
  <c r="Z245" i="1"/>
  <c r="AI245" i="1" s="1"/>
  <c r="R245" i="1"/>
  <c r="R193" i="1"/>
  <c r="S193" i="1"/>
  <c r="T193" i="1" s="1"/>
  <c r="Z193" i="1"/>
  <c r="AI193" i="1" s="1"/>
  <c r="Z191" i="1"/>
  <c r="AI191" i="1" s="1"/>
  <c r="R191" i="1"/>
  <c r="R163" i="1"/>
  <c r="S163" i="1"/>
  <c r="T163" i="1" s="1"/>
  <c r="Z163" i="1"/>
  <c r="AI163" i="1" s="1"/>
  <c r="Z555" i="1"/>
  <c r="S555" i="1"/>
  <c r="T555" i="1" s="1"/>
  <c r="R545" i="1"/>
  <c r="S545" i="1"/>
  <c r="T545" i="1" s="1"/>
  <c r="Z433" i="1"/>
  <c r="AI433" i="1" s="1"/>
  <c r="Z420" i="1"/>
  <c r="AI420" i="1" s="1"/>
  <c r="R420" i="1"/>
  <c r="R397" i="1"/>
  <c r="Z397" i="1"/>
  <c r="AI397" i="1" s="1"/>
  <c r="R344" i="1"/>
  <c r="S344" i="1"/>
  <c r="T344" i="1" s="1"/>
  <c r="R325" i="1"/>
  <c r="Z325" i="1"/>
  <c r="AI325" i="1" s="1"/>
  <c r="S325" i="1"/>
  <c r="T325" i="1" s="1"/>
  <c r="S286" i="1"/>
  <c r="T286" i="1" s="1"/>
  <c r="Z286" i="1"/>
  <c r="AI286" i="1" s="1"/>
  <c r="S255" i="1"/>
  <c r="T255" i="1" s="1"/>
  <c r="R255" i="1"/>
  <c r="R213" i="1"/>
  <c r="S213" i="1"/>
  <c r="T213" i="1" s="1"/>
  <c r="Z213" i="1"/>
  <c r="AI213" i="1" s="1"/>
  <c r="R607" i="1"/>
  <c r="S607" i="1"/>
  <c r="T607" i="1" s="1"/>
  <c r="Y601" i="1"/>
  <c r="S600" i="1"/>
  <c r="T600" i="1" s="1"/>
  <c r="X597" i="1"/>
  <c r="Z597" i="1" s="1"/>
  <c r="Y597" i="1"/>
  <c r="R596" i="1"/>
  <c r="S553" i="1"/>
  <c r="T553" i="1" s="1"/>
  <c r="Z551" i="1"/>
  <c r="R531" i="1"/>
  <c r="Z531" i="1"/>
  <c r="R525" i="1"/>
  <c r="S513" i="1"/>
  <c r="T513" i="1" s="1"/>
  <c r="R498" i="1"/>
  <c r="Z494" i="1"/>
  <c r="S485" i="1"/>
  <c r="T485" i="1" s="1"/>
  <c r="S451" i="1"/>
  <c r="T451" i="1" s="1"/>
  <c r="S421" i="1"/>
  <c r="T421" i="1" s="1"/>
  <c r="Z406" i="1"/>
  <c r="AI406" i="1" s="1"/>
  <c r="S401" i="1"/>
  <c r="T401" i="1" s="1"/>
  <c r="R395" i="1"/>
  <c r="S391" i="1"/>
  <c r="T391" i="1" s="1"/>
  <c r="Z391" i="1"/>
  <c r="AI391" i="1" s="1"/>
  <c r="R388" i="1"/>
  <c r="S388" i="1"/>
  <c r="T388" i="1" s="1"/>
  <c r="S379" i="1"/>
  <c r="T379" i="1" s="1"/>
  <c r="R379" i="1"/>
  <c r="R339" i="1"/>
  <c r="Z339" i="1"/>
  <c r="AI339" i="1" s="1"/>
  <c r="S328" i="1"/>
  <c r="T328" i="1" s="1"/>
  <c r="R310" i="1"/>
  <c r="Z310" i="1"/>
  <c r="AI310" i="1" s="1"/>
  <c r="S303" i="1"/>
  <c r="T303" i="1" s="1"/>
  <c r="R303" i="1"/>
  <c r="Z281" i="1"/>
  <c r="AI281" i="1" s="1"/>
  <c r="R281" i="1"/>
  <c r="Z234" i="1"/>
  <c r="AI234" i="1" s="1"/>
  <c r="S234" i="1"/>
  <c r="T234" i="1" s="1"/>
  <c r="Z582" i="1"/>
  <c r="Z570" i="1"/>
  <c r="Z493" i="1"/>
  <c r="Z437" i="1"/>
  <c r="AI437" i="1" s="1"/>
  <c r="Z431" i="1"/>
  <c r="AI431" i="1" s="1"/>
  <c r="S431" i="1"/>
  <c r="T431" i="1" s="1"/>
  <c r="R417" i="1"/>
  <c r="Z417" i="1"/>
  <c r="AI417" i="1" s="1"/>
  <c r="R374" i="1"/>
  <c r="S374" i="1"/>
  <c r="T374" i="1" s="1"/>
  <c r="R328" i="1"/>
  <c r="S314" i="1"/>
  <c r="T314" i="1" s="1"/>
  <c r="Z314" i="1"/>
  <c r="AI314" i="1" s="1"/>
  <c r="S269" i="1"/>
  <c r="T269" i="1" s="1"/>
  <c r="R269" i="1"/>
  <c r="S221" i="1"/>
  <c r="T221" i="1" s="1"/>
  <c r="Z221" i="1"/>
  <c r="AI221" i="1" s="1"/>
  <c r="R221" i="1"/>
  <c r="Z591" i="1"/>
  <c r="Z585" i="1"/>
  <c r="Z579" i="1"/>
  <c r="Z548" i="1"/>
  <c r="R548" i="1"/>
  <c r="R465" i="1"/>
  <c r="Z465" i="1"/>
  <c r="S461" i="1"/>
  <c r="T461" i="1" s="1"/>
  <c r="Z414" i="1"/>
  <c r="AI414" i="1" s="1"/>
  <c r="R414" i="1"/>
  <c r="X404" i="1"/>
  <c r="Z404" i="1" s="1"/>
  <c r="AI404" i="1" s="1"/>
  <c r="Y404" i="1"/>
  <c r="S377" i="1"/>
  <c r="T377" i="1" s="1"/>
  <c r="R377" i="1"/>
  <c r="R353" i="1"/>
  <c r="Z353" i="1"/>
  <c r="AI353" i="1" s="1"/>
  <c r="S353" i="1"/>
  <c r="T353" i="1" s="1"/>
  <c r="Z331" i="1"/>
  <c r="AI331" i="1" s="1"/>
  <c r="R331" i="1"/>
  <c r="R267" i="1"/>
  <c r="Z267" i="1"/>
  <c r="AI267" i="1" s="1"/>
  <c r="Z250" i="1"/>
  <c r="AI250" i="1" s="1"/>
  <c r="R250" i="1"/>
  <c r="S223" i="1"/>
  <c r="T223" i="1" s="1"/>
  <c r="R223" i="1"/>
  <c r="Z223" i="1"/>
  <c r="AI223" i="1" s="1"/>
  <c r="S219" i="1"/>
  <c r="T219" i="1" s="1"/>
  <c r="Z219" i="1"/>
  <c r="AI219" i="1" s="1"/>
  <c r="Z216" i="1"/>
  <c r="AI216" i="1" s="1"/>
  <c r="S216" i="1"/>
  <c r="T216" i="1" s="1"/>
  <c r="R204" i="1"/>
  <c r="Z204" i="1"/>
  <c r="AI204" i="1" s="1"/>
  <c r="S204" i="1"/>
  <c r="T204" i="1" s="1"/>
  <c r="R601" i="1"/>
  <c r="Z595" i="1"/>
  <c r="Z537" i="1"/>
  <c r="Z533" i="1"/>
  <c r="S532" i="1"/>
  <c r="T532" i="1" s="1"/>
  <c r="R518" i="1"/>
  <c r="R501" i="1"/>
  <c r="Z497" i="1"/>
  <c r="R489" i="1"/>
  <c r="Z484" i="1"/>
  <c r="Z474" i="1"/>
  <c r="R474" i="1"/>
  <c r="R435" i="1"/>
  <c r="Z430" i="1"/>
  <c r="AI430" i="1" s="1"/>
  <c r="Z409" i="1"/>
  <c r="AI409" i="1" s="1"/>
  <c r="Z401" i="1"/>
  <c r="AI401" i="1" s="1"/>
  <c r="Z365" i="1"/>
  <c r="AI365" i="1" s="1"/>
  <c r="Z313" i="1"/>
  <c r="AI313" i="1" s="1"/>
  <c r="R265" i="1"/>
  <c r="Z265" i="1"/>
  <c r="AI265" i="1" s="1"/>
  <c r="S265" i="1"/>
  <c r="T265" i="1" s="1"/>
  <c r="Z202" i="1"/>
  <c r="AI202" i="1" s="1"/>
  <c r="R202" i="1"/>
  <c r="Z192" i="1"/>
  <c r="AI192" i="1" s="1"/>
  <c r="S192" i="1"/>
  <c r="T192" i="1" s="1"/>
  <c r="R192" i="1"/>
  <c r="Z556" i="1"/>
  <c r="Z536" i="1"/>
  <c r="R528" i="1"/>
  <c r="S528" i="1"/>
  <c r="T528" i="1" s="1"/>
  <c r="Z496" i="1"/>
  <c r="S494" i="1"/>
  <c r="T494" i="1" s="1"/>
  <c r="Z463" i="1"/>
  <c r="R463" i="1"/>
  <c r="S364" i="1"/>
  <c r="T364" i="1" s="1"/>
  <c r="R364" i="1"/>
  <c r="Z361" i="1"/>
  <c r="AI361" i="1" s="1"/>
  <c r="S361" i="1"/>
  <c r="T361" i="1" s="1"/>
  <c r="Z355" i="1"/>
  <c r="AI355" i="1" s="1"/>
  <c r="R277" i="1"/>
  <c r="S277" i="1"/>
  <c r="T277" i="1" s="1"/>
  <c r="Z255" i="1"/>
  <c r="AI255" i="1" s="1"/>
  <c r="R229" i="1"/>
  <c r="Z229" i="1"/>
  <c r="AI229" i="1" s="1"/>
  <c r="Z604" i="1"/>
  <c r="Z590" i="1"/>
  <c r="S590" i="1"/>
  <c r="T590" i="1" s="1"/>
  <c r="Z584" i="1"/>
  <c r="S584" i="1"/>
  <c r="T584" i="1" s="1"/>
  <c r="S578" i="1"/>
  <c r="T578" i="1" s="1"/>
  <c r="Z572" i="1"/>
  <c r="S572" i="1"/>
  <c r="T572" i="1" s="1"/>
  <c r="Z545" i="1"/>
  <c r="R544" i="1"/>
  <c r="Z544" i="1"/>
  <c r="R483" i="1"/>
  <c r="Z483" i="1"/>
  <c r="R429" i="1"/>
  <c r="S429" i="1"/>
  <c r="T429" i="1" s="1"/>
  <c r="R411" i="1"/>
  <c r="Z411" i="1"/>
  <c r="AI411" i="1" s="1"/>
  <c r="Z380" i="1"/>
  <c r="AI380" i="1" s="1"/>
  <c r="R380" i="1"/>
  <c r="Z344" i="1"/>
  <c r="AI344" i="1" s="1"/>
  <c r="S257" i="1"/>
  <c r="T257" i="1" s="1"/>
  <c r="R257" i="1"/>
  <c r="Z257" i="1"/>
  <c r="AI257" i="1" s="1"/>
  <c r="S251" i="1"/>
  <c r="T251" i="1" s="1"/>
  <c r="Z177" i="1"/>
  <c r="AI177" i="1" s="1"/>
  <c r="R177" i="1"/>
  <c r="S177" i="1"/>
  <c r="T177" i="1" s="1"/>
  <c r="Z600" i="1"/>
  <c r="S598" i="1"/>
  <c r="T598" i="1" s="1"/>
  <c r="S591" i="1"/>
  <c r="T591" i="1" s="1"/>
  <c r="Z589" i="1"/>
  <c r="S585" i="1"/>
  <c r="T585" i="1" s="1"/>
  <c r="Z583" i="1"/>
  <c r="S579" i="1"/>
  <c r="T579" i="1" s="1"/>
  <c r="Z577" i="1"/>
  <c r="S573" i="1"/>
  <c r="T573" i="1" s="1"/>
  <c r="Z571" i="1"/>
  <c r="S514" i="1"/>
  <c r="T514" i="1" s="1"/>
  <c r="Z432" i="1"/>
  <c r="AI432" i="1" s="1"/>
  <c r="Z426" i="1"/>
  <c r="AI426" i="1" s="1"/>
  <c r="R426" i="1"/>
  <c r="Z396" i="1"/>
  <c r="AI396" i="1" s="1"/>
  <c r="Z388" i="1"/>
  <c r="AI388" i="1" s="1"/>
  <c r="S383" i="1"/>
  <c r="T383" i="1" s="1"/>
  <c r="Z383" i="1"/>
  <c r="AI383" i="1" s="1"/>
  <c r="Z379" i="1"/>
  <c r="AI379" i="1" s="1"/>
  <c r="Z360" i="1"/>
  <c r="AI360" i="1" s="1"/>
  <c r="S351" i="1"/>
  <c r="T351" i="1" s="1"/>
  <c r="Z351" i="1"/>
  <c r="AI351" i="1" s="1"/>
  <c r="R351" i="1"/>
  <c r="Z342" i="1"/>
  <c r="AI342" i="1" s="1"/>
  <c r="Z280" i="1"/>
  <c r="AI280" i="1" s="1"/>
  <c r="R280" i="1"/>
  <c r="Z263" i="1"/>
  <c r="AI263" i="1" s="1"/>
  <c r="S263" i="1"/>
  <c r="T263" i="1" s="1"/>
  <c r="S254" i="1"/>
  <c r="T254" i="1" s="1"/>
  <c r="Z254" i="1"/>
  <c r="AI254" i="1" s="1"/>
  <c r="R231" i="1"/>
  <c r="Z231" i="1"/>
  <c r="AI231" i="1" s="1"/>
  <c r="S231" i="1"/>
  <c r="T231" i="1" s="1"/>
  <c r="S602" i="1"/>
  <c r="T602" i="1" s="1"/>
  <c r="R598" i="1"/>
  <c r="R595" i="1"/>
  <c r="Y589" i="1"/>
  <c r="S588" i="1"/>
  <c r="T588" i="1" s="1"/>
  <c r="Y583" i="1"/>
  <c r="S582" i="1"/>
  <c r="T582" i="1" s="1"/>
  <c r="Y577" i="1"/>
  <c r="S576" i="1"/>
  <c r="T576" i="1" s="1"/>
  <c r="Y571" i="1"/>
  <c r="S570" i="1"/>
  <c r="T570" i="1" s="1"/>
  <c r="Z542" i="1"/>
  <c r="R542" i="1"/>
  <c r="Z539" i="1"/>
  <c r="R526" i="1"/>
  <c r="Z526" i="1"/>
  <c r="R521" i="1"/>
  <c r="Z506" i="1"/>
  <c r="S506" i="1"/>
  <c r="T506" i="1" s="1"/>
  <c r="Z499" i="1"/>
  <c r="S497" i="1"/>
  <c r="T497" i="1" s="1"/>
  <c r="S490" i="1"/>
  <c r="T490" i="1" s="1"/>
  <c r="S464" i="1"/>
  <c r="T464" i="1" s="1"/>
  <c r="R436" i="1"/>
  <c r="S433" i="1"/>
  <c r="T433" i="1" s="1"/>
  <c r="Z390" i="1"/>
  <c r="AI390" i="1" s="1"/>
  <c r="R390" i="1"/>
  <c r="S381" i="1"/>
  <c r="T381" i="1" s="1"/>
  <c r="S378" i="1"/>
  <c r="T378" i="1" s="1"/>
  <c r="Z378" i="1"/>
  <c r="AI378" i="1" s="1"/>
  <c r="S332" i="1"/>
  <c r="T332" i="1" s="1"/>
  <c r="Z332" i="1"/>
  <c r="AI332" i="1" s="1"/>
  <c r="Z303" i="1"/>
  <c r="AI303" i="1" s="1"/>
  <c r="S302" i="1"/>
  <c r="T302" i="1" s="1"/>
  <c r="R302" i="1"/>
  <c r="S245" i="1"/>
  <c r="T245" i="1" s="1"/>
  <c r="Z242" i="1"/>
  <c r="AI242" i="1" s="1"/>
  <c r="R242" i="1"/>
  <c r="R235" i="1"/>
  <c r="S235" i="1"/>
  <c r="T235" i="1" s="1"/>
  <c r="S191" i="1"/>
  <c r="T191" i="1" s="1"/>
  <c r="Z299" i="1"/>
  <c r="AI299" i="1" s="1"/>
  <c r="S299" i="1"/>
  <c r="T299" i="1" s="1"/>
  <c r="Y591" i="1"/>
  <c r="Y585" i="1"/>
  <c r="Y579" i="1"/>
  <c r="Y573" i="1"/>
  <c r="Z358" i="1"/>
  <c r="AI358" i="1" s="1"/>
  <c r="R320" i="1"/>
  <c r="Z320" i="1"/>
  <c r="AI320" i="1" s="1"/>
  <c r="S307" i="1"/>
  <c r="T307" i="1" s="1"/>
  <c r="Z307" i="1"/>
  <c r="AI307" i="1" s="1"/>
  <c r="R238" i="1"/>
  <c r="Z238" i="1"/>
  <c r="AI238" i="1" s="1"/>
  <c r="Z215" i="1"/>
  <c r="AI215" i="1" s="1"/>
  <c r="R215" i="1"/>
  <c r="R190" i="1"/>
  <c r="S190" i="1"/>
  <c r="T190" i="1" s="1"/>
  <c r="Y136" i="1"/>
  <c r="X136" i="1"/>
  <c r="Z259" i="1"/>
  <c r="AI259" i="1" s="1"/>
  <c r="R259" i="1"/>
  <c r="Z207" i="1"/>
  <c r="AI207" i="1" s="1"/>
  <c r="X134" i="1"/>
  <c r="Z134" i="1" s="1"/>
  <c r="AI134" i="1" s="1"/>
  <c r="Y134" i="1"/>
  <c r="R130" i="1"/>
  <c r="S130" i="1"/>
  <c r="T130" i="1" s="1"/>
  <c r="Z130" i="1"/>
  <c r="AI130" i="1" s="1"/>
  <c r="S385" i="1"/>
  <c r="T385" i="1" s="1"/>
  <c r="Z385" i="1"/>
  <c r="AI385" i="1" s="1"/>
  <c r="Z323" i="1"/>
  <c r="AI323" i="1" s="1"/>
  <c r="Z297" i="1"/>
  <c r="AI297" i="1" s="1"/>
  <c r="Z248" i="1"/>
  <c r="AI248" i="1" s="1"/>
  <c r="Z211" i="1"/>
  <c r="AI211" i="1" s="1"/>
  <c r="R181" i="1"/>
  <c r="Z181" i="1"/>
  <c r="AI181" i="1" s="1"/>
  <c r="S181" i="1"/>
  <c r="T181" i="1" s="1"/>
  <c r="R147" i="1"/>
  <c r="R274" i="1"/>
  <c r="Z274" i="1"/>
  <c r="AI274" i="1" s="1"/>
  <c r="R240" i="1"/>
  <c r="S240" i="1"/>
  <c r="T240" i="1" s="1"/>
  <c r="R189" i="1"/>
  <c r="S189" i="1"/>
  <c r="T189" i="1" s="1"/>
  <c r="Z159" i="1"/>
  <c r="AI159" i="1" s="1"/>
  <c r="R151" i="1"/>
  <c r="S151" i="1"/>
  <c r="T151" i="1" s="1"/>
  <c r="Z226" i="1"/>
  <c r="AI226" i="1" s="1"/>
  <c r="R226" i="1"/>
  <c r="R197" i="1"/>
  <c r="S197" i="1"/>
  <c r="T197" i="1" s="1"/>
  <c r="Z158" i="1"/>
  <c r="AI158" i="1" s="1"/>
  <c r="R158" i="1"/>
  <c r="S246" i="1"/>
  <c r="T246" i="1" s="1"/>
  <c r="R246" i="1"/>
  <c r="S241" i="1"/>
  <c r="T241" i="1" s="1"/>
  <c r="R217" i="1"/>
  <c r="Z217" i="1"/>
  <c r="AI217" i="1" s="1"/>
  <c r="Z186" i="1"/>
  <c r="AI186" i="1" s="1"/>
  <c r="S186" i="1"/>
  <c r="T186" i="1" s="1"/>
  <c r="R186" i="1"/>
  <c r="Z346" i="1"/>
  <c r="AI346" i="1" s="1"/>
  <c r="R346" i="1"/>
  <c r="S343" i="1"/>
  <c r="T343" i="1" s="1"/>
  <c r="Z343" i="1"/>
  <c r="AI343" i="1" s="1"/>
  <c r="R168" i="1"/>
  <c r="S168" i="1"/>
  <c r="T168" i="1" s="1"/>
  <c r="S161" i="1"/>
  <c r="T161" i="1" s="1"/>
  <c r="Z161" i="1"/>
  <c r="X124" i="1"/>
  <c r="Z124" i="1" s="1"/>
  <c r="AI124" i="1" s="1"/>
  <c r="Y124" i="1"/>
  <c r="R111" i="1"/>
  <c r="S111" i="1"/>
  <c r="T111" i="1" s="1"/>
  <c r="R100" i="1"/>
  <c r="S100" i="1"/>
  <c r="T100" i="1" s="1"/>
  <c r="Z308" i="1"/>
  <c r="AI308" i="1" s="1"/>
  <c r="R249" i="1"/>
  <c r="Z249" i="1"/>
  <c r="AI249" i="1" s="1"/>
  <c r="Z171" i="1"/>
  <c r="AI171" i="1" s="1"/>
  <c r="X117" i="1"/>
  <c r="Z117" i="1" s="1"/>
  <c r="AI117" i="1" s="1"/>
  <c r="Y117" i="1"/>
  <c r="R142" i="1"/>
  <c r="S142" i="1"/>
  <c r="T142" i="1" s="1"/>
  <c r="R139" i="1"/>
  <c r="S134" i="1"/>
  <c r="T134" i="1" s="1"/>
  <c r="Y130" i="1"/>
  <c r="R124" i="1"/>
  <c r="S124" i="1"/>
  <c r="T124" i="1" s="1"/>
  <c r="R91" i="1"/>
  <c r="S155" i="1"/>
  <c r="T155" i="1" s="1"/>
  <c r="Z128" i="1"/>
  <c r="AI128" i="1" s="1"/>
  <c r="S99" i="1"/>
  <c r="T99" i="1" s="1"/>
  <c r="R99" i="1"/>
  <c r="Y128" i="1"/>
  <c r="Z119" i="1"/>
  <c r="AI119" i="1" s="1"/>
  <c r="R119" i="1"/>
  <c r="S119" i="1"/>
  <c r="T119" i="1" s="1"/>
  <c r="R137" i="1"/>
  <c r="S137" i="1"/>
  <c r="T137" i="1" s="1"/>
  <c r="X133" i="1"/>
  <c r="Z133" i="1" s="1"/>
  <c r="R96" i="1"/>
  <c r="S96" i="1"/>
  <c r="T96" i="1" s="1"/>
  <c r="Y118" i="1"/>
  <c r="X118" i="1"/>
  <c r="Z118" i="1" s="1"/>
  <c r="AI118" i="1" s="1"/>
  <c r="S128" i="1"/>
  <c r="T128" i="1" s="1"/>
  <c r="R101" i="1"/>
  <c r="S101" i="1"/>
  <c r="T101" i="1" s="1"/>
  <c r="Z334" i="1"/>
  <c r="AI334" i="1" s="1"/>
  <c r="Z271" i="1"/>
  <c r="AI271" i="1" s="1"/>
  <c r="Z123" i="1"/>
  <c r="AI123" i="1" s="1"/>
  <c r="R123" i="1"/>
  <c r="S123" i="1"/>
  <c r="T123" i="1" s="1"/>
  <c r="R120" i="1"/>
  <c r="S120" i="1"/>
  <c r="T120" i="1" s="1"/>
  <c r="R79" i="1"/>
  <c r="S79" i="1"/>
  <c r="T79" i="1" s="1"/>
  <c r="R58" i="1"/>
  <c r="S58" i="1"/>
  <c r="T58" i="1" s="1"/>
  <c r="R14" i="1"/>
  <c r="S14" i="1"/>
  <c r="T14" i="1" s="1"/>
  <c r="R65" i="1"/>
  <c r="S65" i="1"/>
  <c r="T65" i="1" s="1"/>
  <c r="R76" i="1"/>
  <c r="S76" i="1"/>
  <c r="T76" i="1" s="1"/>
  <c r="R67" i="1"/>
  <c r="S67" i="1"/>
  <c r="T67" i="1" s="1"/>
  <c r="Z165" i="1"/>
  <c r="AI165" i="1" s="1"/>
  <c r="S133" i="1"/>
  <c r="T133" i="1" s="1"/>
  <c r="Z127" i="1"/>
  <c r="AI127" i="1" s="1"/>
  <c r="X125" i="1"/>
  <c r="Z125" i="1" s="1"/>
  <c r="AI125" i="1" s="1"/>
  <c r="Y125" i="1"/>
  <c r="R85" i="1"/>
  <c r="R90" i="1"/>
  <c r="S90" i="1"/>
  <c r="T90" i="1" s="1"/>
  <c r="R73" i="1"/>
  <c r="S73" i="1"/>
  <c r="T73" i="1" s="1"/>
  <c r="R82" i="1"/>
  <c r="S82" i="1"/>
  <c r="T82" i="1" s="1"/>
  <c r="S68" i="1"/>
  <c r="T68" i="1" s="1"/>
  <c r="S61" i="1"/>
  <c r="T61" i="1" s="1"/>
  <c r="S54" i="1"/>
  <c r="T54" i="1" s="1"/>
  <c r="S47" i="1"/>
  <c r="T47" i="1" s="1"/>
  <c r="R113" i="1"/>
  <c r="S113" i="1"/>
  <c r="T113" i="1" s="1"/>
  <c r="R92" i="1"/>
  <c r="S92" i="1"/>
  <c r="T92" i="1" s="1"/>
  <c r="R20" i="1"/>
  <c r="S20" i="1"/>
  <c r="T20" i="1" s="1"/>
  <c r="X135" i="1"/>
  <c r="Z135" i="1" s="1"/>
  <c r="AI135" i="1" s="1"/>
  <c r="Y135" i="1"/>
  <c r="Z247" i="1"/>
  <c r="AI247" i="1" s="1"/>
  <c r="R84" i="1"/>
  <c r="S84" i="1"/>
  <c r="T84" i="1" s="1"/>
  <c r="R81" i="1"/>
  <c r="R42" i="1"/>
  <c r="S42" i="1"/>
  <c r="T42" i="1" s="1"/>
  <c r="S64" i="1"/>
  <c r="T64" i="1" s="1"/>
  <c r="S57" i="1"/>
  <c r="T57" i="1" s="1"/>
  <c r="S94" i="1"/>
  <c r="T94" i="1" s="1"/>
  <c r="S88" i="1"/>
  <c r="T88" i="1" s="1"/>
  <c r="S80" i="1"/>
  <c r="T80" i="1" s="1"/>
  <c r="S71" i="1"/>
  <c r="T71" i="1" s="1"/>
  <c r="S62" i="1"/>
  <c r="T62" i="1" s="1"/>
  <c r="S55" i="1"/>
  <c r="T55" i="1" s="1"/>
  <c r="S7" i="1"/>
  <c r="T7" i="1" s="1"/>
  <c r="Z29" i="1"/>
  <c r="S49" i="1"/>
  <c r="T49" i="1" s="1"/>
  <c r="S34" i="1"/>
  <c r="T34" i="1" s="1"/>
  <c r="S31" i="1"/>
  <c r="T31" i="1" s="1"/>
  <c r="S28" i="1"/>
  <c r="T28" i="1" s="1"/>
  <c r="S25" i="1"/>
  <c r="T25" i="1" s="1"/>
  <c r="S4" i="1"/>
  <c r="T4" i="1" s="1"/>
  <c r="S2" i="1"/>
  <c r="T2" i="1" s="1"/>
  <c r="S106" i="1"/>
  <c r="T106" i="1" s="1"/>
  <c r="S104" i="1"/>
  <c r="T104" i="1" s="1"/>
  <c r="Z205" i="1"/>
  <c r="AI205" i="1" s="1"/>
  <c r="Z288" i="1"/>
  <c r="AI288" i="1" s="1"/>
  <c r="Z370" i="1"/>
  <c r="AI370" i="1" s="1"/>
  <c r="S116" i="1"/>
  <c r="T116" i="1" s="1"/>
  <c r="R116" i="1"/>
  <c r="R206" i="1"/>
  <c r="S206" i="1"/>
  <c r="T206" i="1" s="1"/>
  <c r="Z206" i="1"/>
  <c r="AI206" i="1" s="1"/>
  <c r="S289" i="1"/>
  <c r="T289" i="1" s="1"/>
  <c r="Z289" i="1"/>
  <c r="AI289" i="1" s="1"/>
  <c r="R371" i="1"/>
  <c r="S371" i="1"/>
  <c r="T371" i="1" s="1"/>
  <c r="Z371" i="1"/>
  <c r="AI371" i="1" s="1"/>
  <c r="S562" i="1"/>
  <c r="T562" i="1" s="1"/>
  <c r="R562" i="1"/>
  <c r="Y856" i="1"/>
  <c r="X856" i="1"/>
  <c r="Z856" i="1" s="1"/>
  <c r="Y857" i="1"/>
  <c r="X857" i="1"/>
  <c r="Z857" i="1" s="1"/>
  <c r="X858" i="1"/>
  <c r="Z858" i="1" s="1"/>
  <c r="Y858" i="1"/>
  <c r="X859" i="1"/>
  <c r="Z859" i="1" s="1"/>
  <c r="Y859" i="1"/>
  <c r="Y860" i="1"/>
  <c r="X860" i="1"/>
  <c r="Z860" i="1" s="1"/>
  <c r="X861" i="1"/>
  <c r="Z861" i="1" s="1"/>
  <c r="Y861" i="1"/>
  <c r="X862" i="1"/>
  <c r="Z862" i="1" s="1"/>
  <c r="Y862" i="1"/>
  <c r="Y863" i="1"/>
  <c r="X863" i="1"/>
  <c r="Z863" i="1" s="1"/>
  <c r="X864" i="1"/>
  <c r="Z864" i="1" s="1"/>
  <c r="Y864" i="1"/>
  <c r="Y865" i="1"/>
  <c r="X865" i="1"/>
  <c r="Z865" i="1" s="1"/>
  <c r="Y866" i="1"/>
  <c r="X866" i="1"/>
  <c r="Z866" i="1" s="1"/>
  <c r="X867" i="1"/>
  <c r="Z867" i="1" s="1"/>
  <c r="Y867" i="1"/>
  <c r="X868" i="1"/>
  <c r="Z868" i="1" s="1"/>
  <c r="Y868" i="1"/>
  <c r="Y869" i="1"/>
  <c r="X869" i="1"/>
  <c r="Z869" i="1" s="1"/>
  <c r="X870" i="1"/>
  <c r="Z870" i="1" s="1"/>
  <c r="Y870" i="1"/>
  <c r="Y871" i="1"/>
  <c r="X871" i="1"/>
  <c r="Z871" i="1" s="1"/>
  <c r="X872" i="1"/>
  <c r="Z872" i="1" s="1"/>
  <c r="Y872" i="1"/>
  <c r="Y873" i="1"/>
  <c r="X873" i="1"/>
  <c r="Z873" i="1" s="1"/>
  <c r="Y874" i="1"/>
  <c r="X874" i="1"/>
  <c r="Z874" i="1" s="1"/>
  <c r="S886" i="1"/>
  <c r="T886" i="1" s="1"/>
  <c r="R886" i="1"/>
  <c r="X886" i="1"/>
  <c r="Z886" i="1" s="1"/>
  <c r="Y886" i="1"/>
  <c r="X887" i="1"/>
  <c r="Z887" i="1" s="1"/>
  <c r="Y887" i="1"/>
  <c r="X888" i="1"/>
  <c r="Z888" i="1" s="1"/>
  <c r="Y888" i="1"/>
  <c r="X889" i="1"/>
  <c r="Z889" i="1" s="1"/>
  <c r="Y889" i="1"/>
  <c r="S890" i="1"/>
  <c r="T890" i="1" s="1"/>
  <c r="R890" i="1"/>
  <c r="X890" i="1"/>
  <c r="Z890" i="1" s="1"/>
  <c r="Y890" i="1"/>
  <c r="X1061" i="1"/>
  <c r="Z1061" i="1" s="1"/>
  <c r="Y1061" i="1"/>
  <c r="X1062" i="1"/>
  <c r="Z1062" i="1" s="1"/>
  <c r="Y1062" i="1"/>
  <c r="X1063" i="1"/>
  <c r="Z1063" i="1" s="1"/>
  <c r="Y1063" i="1"/>
  <c r="X1064" i="1"/>
  <c r="Z1064" i="1" s="1"/>
  <c r="Y1064" i="1"/>
  <c r="X1065" i="1"/>
  <c r="Z1065" i="1" s="1"/>
  <c r="Y1065" i="1"/>
  <c r="X1066" i="1"/>
  <c r="Z1066" i="1" s="1"/>
  <c r="Y1066" i="1"/>
  <c r="X1067" i="1"/>
  <c r="Z1067" i="1" s="1"/>
  <c r="Y1067" i="1"/>
  <c r="X1068" i="1"/>
  <c r="Z1068" i="1" s="1"/>
  <c r="Y1068" i="1"/>
  <c r="Z203" i="1"/>
  <c r="AI203" i="1" s="1"/>
  <c r="Z287" i="1"/>
  <c r="AI287" i="1" s="1"/>
  <c r="Y114" i="1"/>
  <c r="X114" i="1"/>
  <c r="Z114" i="1" s="1"/>
  <c r="AI114" i="1" s="1"/>
  <c r="Y115" i="1"/>
  <c r="X115" i="1"/>
  <c r="Z115" i="1" s="1"/>
  <c r="AI115" i="1" s="1"/>
  <c r="R460" i="1"/>
  <c r="S460" i="1"/>
  <c r="T460" i="1" s="1"/>
  <c r="Z460" i="1"/>
  <c r="R561" i="1"/>
  <c r="S561" i="1"/>
  <c r="T561" i="1" s="1"/>
  <c r="X891" i="1"/>
  <c r="Z891" i="1" s="1"/>
  <c r="Y891" i="1"/>
  <c r="X892" i="1"/>
  <c r="Z892" i="1" s="1"/>
  <c r="Y892" i="1"/>
  <c r="Z368" i="1"/>
  <c r="AI368" i="1" s="1"/>
  <c r="Z835" i="1"/>
  <c r="Y108" i="1"/>
  <c r="X108" i="1"/>
  <c r="Z108" i="1" s="1"/>
  <c r="AI108" i="1" s="1"/>
  <c r="Y109" i="1"/>
  <c r="X109" i="1"/>
  <c r="Z109" i="1" s="1"/>
  <c r="AI109" i="1" s="1"/>
  <c r="Y110" i="1"/>
  <c r="X110" i="1"/>
  <c r="Z110" i="1" s="1"/>
  <c r="AI110" i="1" s="1"/>
  <c r="X111" i="1"/>
  <c r="Z111" i="1" s="1"/>
  <c r="AI111" i="1" s="1"/>
  <c r="Y111" i="1"/>
  <c r="Y112" i="1"/>
  <c r="X112" i="1"/>
  <c r="Z112" i="1" s="1"/>
  <c r="AI112" i="1" s="1"/>
  <c r="Y113" i="1"/>
  <c r="X113" i="1"/>
  <c r="Z113" i="1" s="1"/>
  <c r="AI113" i="1" s="1"/>
  <c r="R369" i="1"/>
  <c r="S369" i="1"/>
  <c r="T369" i="1" s="1"/>
  <c r="Z369" i="1"/>
  <c r="AI369" i="1" s="1"/>
  <c r="X440" i="1"/>
  <c r="Z440" i="1" s="1"/>
  <c r="AI440" i="1" s="1"/>
  <c r="Y440" i="1"/>
  <c r="R457" i="1"/>
  <c r="S457" i="1"/>
  <c r="T457" i="1" s="1"/>
  <c r="Y1270" i="1"/>
  <c r="X1270" i="1"/>
  <c r="Z1270" i="1" s="1"/>
  <c r="Z375" i="1"/>
  <c r="AI375" i="1" s="1"/>
  <c r="Y87" i="1"/>
  <c r="X87" i="1"/>
  <c r="Z87" i="1" s="1"/>
  <c r="AI87" i="1" s="1"/>
  <c r="Y88" i="1"/>
  <c r="X88" i="1"/>
  <c r="Z88" i="1" s="1"/>
  <c r="AI88" i="1" s="1"/>
  <c r="Y89" i="1"/>
  <c r="X89" i="1"/>
  <c r="Z89" i="1" s="1"/>
  <c r="AI89" i="1" s="1"/>
  <c r="Y90" i="1"/>
  <c r="X90" i="1"/>
  <c r="Z90" i="1" s="1"/>
  <c r="AI90" i="1" s="1"/>
  <c r="Y91" i="1"/>
  <c r="X91" i="1"/>
  <c r="Z91" i="1" s="1"/>
  <c r="AI91" i="1" s="1"/>
  <c r="X92" i="1"/>
  <c r="Z92" i="1" s="1"/>
  <c r="AI92" i="1" s="1"/>
  <c r="Y92" i="1"/>
  <c r="S93" i="1"/>
  <c r="T93" i="1" s="1"/>
  <c r="R93" i="1"/>
  <c r="Y93" i="1"/>
  <c r="X93" i="1"/>
  <c r="Z93" i="1" s="1"/>
  <c r="AI93" i="1" s="1"/>
  <c r="Y94" i="1"/>
  <c r="X94" i="1"/>
  <c r="Z94" i="1" s="1"/>
  <c r="AI94" i="1" s="1"/>
  <c r="Y95" i="1"/>
  <c r="X95" i="1"/>
  <c r="Z95" i="1" s="1"/>
  <c r="AI95" i="1" s="1"/>
  <c r="X96" i="1"/>
  <c r="Z96" i="1" s="1"/>
  <c r="AI96" i="1" s="1"/>
  <c r="Y96" i="1"/>
  <c r="Y97" i="1"/>
  <c r="X97" i="1"/>
  <c r="Z97" i="1" s="1"/>
  <c r="AI97" i="1" s="1"/>
  <c r="X98" i="1"/>
  <c r="Z98" i="1" s="1"/>
  <c r="AI98" i="1" s="1"/>
  <c r="Y98" i="1"/>
  <c r="Y99" i="1"/>
  <c r="X99" i="1"/>
  <c r="Z99" i="1" s="1"/>
  <c r="AI99" i="1" s="1"/>
  <c r="Y100" i="1"/>
  <c r="X100" i="1"/>
  <c r="Z100" i="1" s="1"/>
  <c r="AI100" i="1" s="1"/>
  <c r="Y101" i="1"/>
  <c r="X101" i="1"/>
  <c r="Z101" i="1" s="1"/>
  <c r="AI101" i="1" s="1"/>
  <c r="X102" i="1"/>
  <c r="Z102" i="1" s="1"/>
  <c r="AI102" i="1" s="1"/>
  <c r="Y102" i="1"/>
  <c r="Y103" i="1"/>
  <c r="X103" i="1"/>
  <c r="Z103" i="1" s="1"/>
  <c r="AI103" i="1" s="1"/>
  <c r="Y104" i="1"/>
  <c r="X104" i="1"/>
  <c r="Z104" i="1" s="1"/>
  <c r="AI104" i="1" s="1"/>
  <c r="Y105" i="1"/>
  <c r="X105" i="1"/>
  <c r="Z105" i="1" s="1"/>
  <c r="AI105" i="1" s="1"/>
  <c r="Y106" i="1"/>
  <c r="X106" i="1"/>
  <c r="Z106" i="1" s="1"/>
  <c r="AI106" i="1" s="1"/>
  <c r="Y107" i="1"/>
  <c r="X107" i="1"/>
  <c r="Z107" i="1" s="1"/>
  <c r="AI107" i="1" s="1"/>
  <c r="Z199" i="1"/>
  <c r="AI199" i="1" s="1"/>
  <c r="S199" i="1"/>
  <c r="T199" i="1" s="1"/>
  <c r="R199" i="1"/>
  <c r="Y475" i="1"/>
  <c r="X475" i="1"/>
  <c r="Z475" i="1" s="1"/>
  <c r="Y477" i="1"/>
  <c r="X477" i="1"/>
  <c r="Z477" i="1" s="1"/>
  <c r="X478" i="1"/>
  <c r="Z478" i="1" s="1"/>
  <c r="Y478" i="1"/>
  <c r="X479" i="1"/>
  <c r="Z479" i="1" s="1"/>
  <c r="Y479" i="1"/>
  <c r="Y480" i="1"/>
  <c r="X480" i="1"/>
  <c r="Z480" i="1" s="1"/>
  <c r="Y481" i="1"/>
  <c r="X481" i="1"/>
  <c r="Z481" i="1" s="1"/>
  <c r="X482" i="1"/>
  <c r="Z482" i="1" s="1"/>
  <c r="Y482" i="1"/>
  <c r="R530" i="1"/>
  <c r="Z530" i="1"/>
  <c r="S530" i="1"/>
  <c r="T530" i="1" s="1"/>
  <c r="Y748" i="1"/>
  <c r="X748" i="1"/>
  <c r="Z748" i="1" s="1"/>
  <c r="X765" i="1"/>
  <c r="Z765" i="1" s="1"/>
  <c r="Y765" i="1"/>
  <c r="X766" i="1"/>
  <c r="Z766" i="1" s="1"/>
  <c r="Y766" i="1"/>
  <c r="X767" i="1"/>
  <c r="Z767" i="1" s="1"/>
  <c r="Y767" i="1"/>
  <c r="Y768" i="1"/>
  <c r="X768" i="1"/>
  <c r="Z768" i="1" s="1"/>
  <c r="Y769" i="1"/>
  <c r="X769" i="1"/>
  <c r="Z769" i="1" s="1"/>
  <c r="X770" i="1"/>
  <c r="Z770" i="1" s="1"/>
  <c r="Y770" i="1"/>
  <c r="Y771" i="1"/>
  <c r="X771" i="1"/>
  <c r="Z771" i="1" s="1"/>
  <c r="Y772" i="1"/>
  <c r="X772" i="1"/>
  <c r="Z772" i="1" s="1"/>
  <c r="Y773" i="1"/>
  <c r="X773" i="1"/>
  <c r="Z773" i="1" s="1"/>
  <c r="X774" i="1"/>
  <c r="Z774" i="1" s="1"/>
  <c r="Y774" i="1"/>
  <c r="X775" i="1"/>
  <c r="Y775" i="1"/>
  <c r="Y776" i="1"/>
  <c r="X776" i="1"/>
  <c r="Z776" i="1" s="1"/>
  <c r="X777" i="1"/>
  <c r="Z777" i="1" s="1"/>
  <c r="Y777" i="1"/>
  <c r="Y778" i="1"/>
  <c r="X778" i="1"/>
  <c r="Z778" i="1" s="1"/>
  <c r="Y779" i="1"/>
  <c r="X779" i="1"/>
  <c r="Z779" i="1" s="1"/>
  <c r="X780" i="1"/>
  <c r="Z780" i="1" s="1"/>
  <c r="Y780" i="1"/>
  <c r="Y781" i="1"/>
  <c r="X781" i="1"/>
  <c r="Z781" i="1" s="1"/>
  <c r="Y782" i="1"/>
  <c r="X782" i="1"/>
  <c r="Z782" i="1" s="1"/>
  <c r="X783" i="1"/>
  <c r="Z783" i="1" s="1"/>
  <c r="Y783" i="1"/>
  <c r="X784" i="1"/>
  <c r="Z784" i="1" s="1"/>
  <c r="Y784" i="1"/>
  <c r="Y785" i="1"/>
  <c r="X785" i="1"/>
  <c r="Z785" i="1" s="1"/>
  <c r="Y786" i="1"/>
  <c r="X786" i="1"/>
  <c r="Z786" i="1" s="1"/>
  <c r="Y787" i="1"/>
  <c r="X787" i="1"/>
  <c r="Z787" i="1" s="1"/>
  <c r="X788" i="1"/>
  <c r="Z788" i="1" s="1"/>
  <c r="Y788" i="1"/>
  <c r="X789" i="1"/>
  <c r="Z789" i="1" s="1"/>
  <c r="Y789" i="1"/>
  <c r="Y790" i="1"/>
  <c r="X790" i="1"/>
  <c r="Z790" i="1" s="1"/>
  <c r="X791" i="1"/>
  <c r="Z791" i="1" s="1"/>
  <c r="Y791" i="1"/>
  <c r="X792" i="1"/>
  <c r="Z792" i="1" s="1"/>
  <c r="Y792" i="1"/>
  <c r="X793" i="1"/>
  <c r="Z793" i="1" s="1"/>
  <c r="Y793" i="1"/>
  <c r="Y794" i="1"/>
  <c r="X794" i="1"/>
  <c r="Z794" i="1" s="1"/>
  <c r="X795" i="1"/>
  <c r="Z795" i="1" s="1"/>
  <c r="Y795" i="1"/>
  <c r="X796" i="1"/>
  <c r="Z796" i="1" s="1"/>
  <c r="Y796" i="1"/>
  <c r="X797" i="1"/>
  <c r="Z797" i="1" s="1"/>
  <c r="Y797" i="1"/>
  <c r="Y798" i="1"/>
  <c r="X798" i="1"/>
  <c r="Z798" i="1" s="1"/>
  <c r="Y799" i="1"/>
  <c r="X799" i="1"/>
  <c r="Z799" i="1" s="1"/>
  <c r="AI799" i="1" s="1"/>
  <c r="Y800" i="1"/>
  <c r="X800" i="1"/>
  <c r="Z800" i="1" s="1"/>
  <c r="AI800" i="1" s="1"/>
  <c r="Y801" i="1"/>
  <c r="X801" i="1"/>
  <c r="Z801" i="1" s="1"/>
  <c r="AI801" i="1" s="1"/>
  <c r="X802" i="1"/>
  <c r="Z802" i="1" s="1"/>
  <c r="AI802" i="1" s="1"/>
  <c r="Y802" i="1"/>
  <c r="Y803" i="1"/>
  <c r="X803" i="1"/>
  <c r="Z803" i="1" s="1"/>
  <c r="AI803" i="1" s="1"/>
  <c r="X804" i="1"/>
  <c r="Z804" i="1" s="1"/>
  <c r="AI804" i="1" s="1"/>
  <c r="Y804" i="1"/>
  <c r="X900" i="1"/>
  <c r="Z900" i="1" s="1"/>
  <c r="Y900" i="1"/>
  <c r="X901" i="1"/>
  <c r="Z901" i="1" s="1"/>
  <c r="Y901" i="1"/>
  <c r="R1201" i="1"/>
  <c r="S1201" i="1"/>
  <c r="T1201" i="1" s="1"/>
  <c r="Y1271" i="1"/>
  <c r="X1271" i="1"/>
  <c r="Z1271" i="1" s="1"/>
  <c r="S1381" i="1"/>
  <c r="T1381" i="1" s="1"/>
  <c r="R1381" i="1"/>
  <c r="X2" i="1"/>
  <c r="Z2" i="1" s="1"/>
  <c r="Y2" i="1"/>
  <c r="R3" i="1"/>
  <c r="S3" i="1"/>
  <c r="T3" i="1" s="1"/>
  <c r="X3" i="1"/>
  <c r="Z3" i="1" s="1"/>
  <c r="Y3" i="1"/>
  <c r="Y4" i="1"/>
  <c r="X4" i="1"/>
  <c r="Z4" i="1" s="1"/>
  <c r="AI4" i="1" s="1"/>
  <c r="S5" i="1"/>
  <c r="T5" i="1" s="1"/>
  <c r="R5" i="1"/>
  <c r="Y5" i="1"/>
  <c r="X5" i="1"/>
  <c r="Z5" i="1" s="1"/>
  <c r="AI5" i="1" s="1"/>
  <c r="S6" i="1"/>
  <c r="T6" i="1" s="1"/>
  <c r="R6" i="1"/>
  <c r="X6" i="1"/>
  <c r="Z6" i="1" s="1"/>
  <c r="AI6" i="1" s="1"/>
  <c r="Y6" i="1"/>
  <c r="Y7" i="1"/>
  <c r="X7" i="1"/>
  <c r="Z7" i="1" s="1"/>
  <c r="AI7" i="1" s="1"/>
  <c r="Y8" i="1"/>
  <c r="X8" i="1"/>
  <c r="Z8" i="1" s="1"/>
  <c r="X9" i="1"/>
  <c r="Z9" i="1" s="1"/>
  <c r="Y9" i="1"/>
  <c r="X10" i="1"/>
  <c r="Z10" i="1" s="1"/>
  <c r="AI10" i="1" s="1"/>
  <c r="Y10" i="1"/>
  <c r="X11" i="1"/>
  <c r="Z11" i="1" s="1"/>
  <c r="AI11" i="1" s="1"/>
  <c r="Y11" i="1"/>
  <c r="X12" i="1"/>
  <c r="Z12" i="1" s="1"/>
  <c r="AI12" i="1" s="1"/>
  <c r="Y12" i="1"/>
  <c r="X13" i="1"/>
  <c r="Z13" i="1" s="1"/>
  <c r="AI13" i="1" s="1"/>
  <c r="Y13" i="1"/>
  <c r="X14" i="1"/>
  <c r="Z14" i="1" s="1"/>
  <c r="AI14" i="1" s="1"/>
  <c r="Y14" i="1"/>
  <c r="X15" i="1"/>
  <c r="Z15" i="1" s="1"/>
  <c r="AI15" i="1" s="1"/>
  <c r="Y15" i="1"/>
  <c r="X16" i="1"/>
  <c r="Y16" i="1"/>
  <c r="X17" i="1"/>
  <c r="Y17" i="1"/>
  <c r="X18" i="1"/>
  <c r="Z18" i="1" s="1"/>
  <c r="AI18" i="1" s="1"/>
  <c r="Y18" i="1"/>
  <c r="Y19" i="1"/>
  <c r="X19" i="1"/>
  <c r="Z19" i="1" s="1"/>
  <c r="AI19" i="1" s="1"/>
  <c r="Y20" i="1"/>
  <c r="X20" i="1"/>
  <c r="Z20" i="1" s="1"/>
  <c r="AI20" i="1" s="1"/>
  <c r="Y21" i="1"/>
  <c r="X21" i="1"/>
  <c r="Z21" i="1" s="1"/>
  <c r="AI21" i="1" s="1"/>
  <c r="X22" i="1"/>
  <c r="Z22" i="1" s="1"/>
  <c r="AI22" i="1" s="1"/>
  <c r="Y22" i="1"/>
  <c r="S23" i="1"/>
  <c r="T23" i="1" s="1"/>
  <c r="R23" i="1"/>
  <c r="Y23" i="1"/>
  <c r="X23" i="1"/>
  <c r="Z23" i="1" s="1"/>
  <c r="AI23" i="1" s="1"/>
  <c r="X24" i="1"/>
  <c r="Z24" i="1" s="1"/>
  <c r="Y24" i="1"/>
  <c r="Y25" i="1"/>
  <c r="X25" i="1"/>
  <c r="X26" i="1"/>
  <c r="Z26" i="1" s="1"/>
  <c r="AI26" i="1" s="1"/>
  <c r="Y26" i="1"/>
  <c r="X27" i="1"/>
  <c r="Y27" i="1"/>
  <c r="Y28" i="1"/>
  <c r="X28" i="1"/>
  <c r="Z28" i="1" s="1"/>
  <c r="AI28" i="1" s="1"/>
  <c r="Y30" i="1"/>
  <c r="X30" i="1"/>
  <c r="Z30" i="1" s="1"/>
  <c r="AI30" i="1" s="1"/>
  <c r="X31" i="1"/>
  <c r="Z31" i="1" s="1"/>
  <c r="AI31" i="1" s="1"/>
  <c r="Y31" i="1"/>
  <c r="X32" i="1"/>
  <c r="Z32" i="1" s="1"/>
  <c r="AI32" i="1" s="1"/>
  <c r="Y32" i="1"/>
  <c r="X33" i="1"/>
  <c r="Z33" i="1" s="1"/>
  <c r="AI33" i="1" s="1"/>
  <c r="Y33" i="1"/>
  <c r="X34" i="1"/>
  <c r="Z34" i="1" s="1"/>
  <c r="AI34" i="1" s="1"/>
  <c r="Y34" i="1"/>
  <c r="Y35" i="1"/>
  <c r="X35" i="1"/>
  <c r="Z35" i="1" s="1"/>
  <c r="X37" i="1"/>
  <c r="Z37" i="1" s="1"/>
  <c r="AI37" i="1" s="1"/>
  <c r="Y37" i="1"/>
  <c r="Y38" i="1"/>
  <c r="X38" i="1"/>
  <c r="Z38" i="1" s="1"/>
  <c r="AI38" i="1" s="1"/>
  <c r="Y39" i="1"/>
  <c r="X39" i="1"/>
  <c r="Z39" i="1" s="1"/>
  <c r="AI39" i="1" s="1"/>
  <c r="Y40" i="1"/>
  <c r="X40" i="1"/>
  <c r="Z40" i="1" s="1"/>
  <c r="AI40" i="1" s="1"/>
  <c r="X41" i="1"/>
  <c r="Z41" i="1" s="1"/>
  <c r="AI41" i="1" s="1"/>
  <c r="Y41" i="1"/>
  <c r="Y42" i="1"/>
  <c r="X42" i="1"/>
  <c r="Z42" i="1" s="1"/>
  <c r="AI42" i="1" s="1"/>
  <c r="Y43" i="1"/>
  <c r="X43" i="1"/>
  <c r="Z43" i="1" s="1"/>
  <c r="AI43" i="1" s="1"/>
  <c r="Y44" i="1"/>
  <c r="X44" i="1"/>
  <c r="Z44" i="1" s="1"/>
  <c r="AI44" i="1" s="1"/>
  <c r="X45" i="1"/>
  <c r="Z45" i="1" s="1"/>
  <c r="AI45" i="1" s="1"/>
  <c r="Y45" i="1"/>
  <c r="Y46" i="1"/>
  <c r="X46" i="1"/>
  <c r="Z46" i="1" s="1"/>
  <c r="AI46" i="1" s="1"/>
  <c r="X47" i="1"/>
  <c r="Z47" i="1" s="1"/>
  <c r="AI47" i="1" s="1"/>
  <c r="Y47" i="1"/>
  <c r="X48" i="1"/>
  <c r="Z48" i="1" s="1"/>
  <c r="AI48" i="1" s="1"/>
  <c r="Y48" i="1"/>
  <c r="Y49" i="1"/>
  <c r="X49" i="1"/>
  <c r="Z49" i="1" s="1"/>
  <c r="AI49" i="1" s="1"/>
  <c r="Y50" i="1"/>
  <c r="X50" i="1"/>
  <c r="Z50" i="1" s="1"/>
  <c r="AI50" i="1" s="1"/>
  <c r="Y51" i="1"/>
  <c r="X51" i="1"/>
  <c r="Z51" i="1" s="1"/>
  <c r="AI51" i="1" s="1"/>
  <c r="X52" i="1"/>
  <c r="Z52" i="1" s="1"/>
  <c r="AI52" i="1" s="1"/>
  <c r="Y52" i="1"/>
  <c r="Y53" i="1"/>
  <c r="X53" i="1"/>
  <c r="Z53" i="1" s="1"/>
  <c r="AI53" i="1" s="1"/>
  <c r="X54" i="1"/>
  <c r="Z54" i="1" s="1"/>
  <c r="AI54" i="1" s="1"/>
  <c r="Y54" i="1"/>
  <c r="X55" i="1"/>
  <c r="Z55" i="1" s="1"/>
  <c r="AI55" i="1" s="1"/>
  <c r="Y55" i="1"/>
  <c r="X56" i="1"/>
  <c r="Z56" i="1" s="1"/>
  <c r="AI56" i="1" s="1"/>
  <c r="Y56" i="1"/>
  <c r="X57" i="1"/>
  <c r="Z57" i="1" s="1"/>
  <c r="AI57" i="1" s="1"/>
  <c r="Y57" i="1"/>
  <c r="X58" i="1"/>
  <c r="Z58" i="1" s="1"/>
  <c r="AI58" i="1" s="1"/>
  <c r="Y58" i="1"/>
  <c r="X59" i="1"/>
  <c r="Z59" i="1" s="1"/>
  <c r="AI59" i="1" s="1"/>
  <c r="Y59" i="1"/>
  <c r="Y60" i="1"/>
  <c r="X60" i="1"/>
  <c r="Z60" i="1" s="1"/>
  <c r="AI60" i="1" s="1"/>
  <c r="X61" i="1"/>
  <c r="Z61" i="1" s="1"/>
  <c r="AI61" i="1" s="1"/>
  <c r="Y61" i="1"/>
  <c r="X62" i="1"/>
  <c r="Z62" i="1" s="1"/>
  <c r="AI62" i="1" s="1"/>
  <c r="Y62" i="1"/>
  <c r="X63" i="1"/>
  <c r="Z63" i="1" s="1"/>
  <c r="AI63" i="1" s="1"/>
  <c r="Y63" i="1"/>
  <c r="Y64" i="1"/>
  <c r="X64" i="1"/>
  <c r="Z64" i="1" s="1"/>
  <c r="AI64" i="1" s="1"/>
  <c r="Y65" i="1"/>
  <c r="X65" i="1"/>
  <c r="Z65" i="1" s="1"/>
  <c r="AI65" i="1" s="1"/>
  <c r="X66" i="1"/>
  <c r="Z66" i="1" s="1"/>
  <c r="AI66" i="1" s="1"/>
  <c r="Y66" i="1"/>
  <c r="X67" i="1"/>
  <c r="Y67" i="1"/>
  <c r="Y68" i="1"/>
  <c r="X68" i="1"/>
  <c r="Z68" i="1" s="1"/>
  <c r="AI68" i="1" s="1"/>
  <c r="Y69" i="1"/>
  <c r="X69" i="1"/>
  <c r="Z69" i="1" s="1"/>
  <c r="AI69" i="1" s="1"/>
  <c r="X70" i="1"/>
  <c r="Z70" i="1" s="1"/>
  <c r="AI70" i="1" s="1"/>
  <c r="Y70" i="1"/>
  <c r="Y71" i="1"/>
  <c r="X71" i="1"/>
  <c r="Z71" i="1" s="1"/>
  <c r="AI71" i="1" s="1"/>
  <c r="X72" i="1"/>
  <c r="Z72" i="1" s="1"/>
  <c r="AI72" i="1" s="1"/>
  <c r="Y72" i="1"/>
  <c r="X73" i="1"/>
  <c r="Z73" i="1" s="1"/>
  <c r="AI73" i="1" s="1"/>
  <c r="Y73" i="1"/>
  <c r="X74" i="1"/>
  <c r="Z74" i="1" s="1"/>
  <c r="AI74" i="1" s="1"/>
  <c r="Y74" i="1"/>
  <c r="X75" i="1"/>
  <c r="Z75" i="1" s="1"/>
  <c r="AI75" i="1" s="1"/>
  <c r="Y75" i="1"/>
  <c r="X76" i="1"/>
  <c r="Z76" i="1" s="1"/>
  <c r="AI76" i="1" s="1"/>
  <c r="Y76" i="1"/>
  <c r="X77" i="1"/>
  <c r="Z77" i="1" s="1"/>
  <c r="AI77" i="1" s="1"/>
  <c r="Y77" i="1"/>
  <c r="X78" i="1"/>
  <c r="Z78" i="1" s="1"/>
  <c r="AI78" i="1" s="1"/>
  <c r="Y78" i="1"/>
  <c r="Y79" i="1"/>
  <c r="X79" i="1"/>
  <c r="Z79" i="1" s="1"/>
  <c r="AI79" i="1" s="1"/>
  <c r="X80" i="1"/>
  <c r="Z80" i="1" s="1"/>
  <c r="AI80" i="1" s="1"/>
  <c r="Y80" i="1"/>
  <c r="Y81" i="1"/>
  <c r="X81" i="1"/>
  <c r="Z81" i="1" s="1"/>
  <c r="AI81" i="1" s="1"/>
  <c r="X82" i="1"/>
  <c r="Z82" i="1" s="1"/>
  <c r="AI82" i="1" s="1"/>
  <c r="Y82" i="1"/>
  <c r="Y83" i="1"/>
  <c r="X83" i="1"/>
  <c r="Z83" i="1" s="1"/>
  <c r="AI83" i="1" s="1"/>
  <c r="X84" i="1"/>
  <c r="Z84" i="1" s="1"/>
  <c r="AI84" i="1" s="1"/>
  <c r="Y84" i="1"/>
  <c r="X85" i="1"/>
  <c r="Z85" i="1" s="1"/>
  <c r="AI85" i="1" s="1"/>
  <c r="Y85" i="1"/>
  <c r="Y86" i="1"/>
  <c r="X86" i="1"/>
  <c r="Z86" i="1" s="1"/>
  <c r="AI86" i="1" s="1"/>
  <c r="S87" i="1"/>
  <c r="T87" i="1" s="1"/>
  <c r="R87" i="1"/>
  <c r="X138" i="1"/>
  <c r="Z138" i="1" s="1"/>
  <c r="AI138" i="1" s="1"/>
  <c r="Y138" i="1"/>
  <c r="Y139" i="1"/>
  <c r="X139" i="1"/>
  <c r="Z139" i="1" s="1"/>
  <c r="AI139" i="1" s="1"/>
  <c r="X140" i="1"/>
  <c r="Z140" i="1" s="1"/>
  <c r="AI140" i="1" s="1"/>
  <c r="Y140" i="1"/>
  <c r="S141" i="1"/>
  <c r="T141" i="1" s="1"/>
  <c r="R141" i="1"/>
  <c r="X141" i="1"/>
  <c r="Z141" i="1" s="1"/>
  <c r="AI141" i="1" s="1"/>
  <c r="Y141" i="1"/>
  <c r="X142" i="1"/>
  <c r="Z142" i="1" s="1"/>
  <c r="AI142" i="1" s="1"/>
  <c r="Y142" i="1"/>
  <c r="X143" i="1"/>
  <c r="Z143" i="1" s="1"/>
  <c r="AI143" i="1" s="1"/>
  <c r="Y143" i="1"/>
  <c r="Y144" i="1"/>
  <c r="X144" i="1"/>
  <c r="Z144" i="1" s="1"/>
  <c r="AI144" i="1" s="1"/>
  <c r="Y145" i="1"/>
  <c r="X145" i="1"/>
  <c r="Z145" i="1" s="1"/>
  <c r="AI145" i="1" s="1"/>
  <c r="X146" i="1"/>
  <c r="Z146" i="1" s="1"/>
  <c r="AI146" i="1" s="1"/>
  <c r="Y146" i="1"/>
  <c r="X147" i="1"/>
  <c r="Z147" i="1" s="1"/>
  <c r="AI147" i="1" s="1"/>
  <c r="Y147" i="1"/>
  <c r="Y148" i="1"/>
  <c r="X148" i="1"/>
  <c r="Z148" i="1" s="1"/>
  <c r="AI148" i="1" s="1"/>
  <c r="Y149" i="1"/>
  <c r="X149" i="1"/>
  <c r="Z149" i="1" s="1"/>
  <c r="AI149" i="1" s="1"/>
  <c r="X150" i="1"/>
  <c r="Z150" i="1" s="1"/>
  <c r="AI150" i="1" s="1"/>
  <c r="Y150" i="1"/>
  <c r="X151" i="1"/>
  <c r="Z151" i="1" s="1"/>
  <c r="AI151" i="1" s="1"/>
  <c r="Y151" i="1"/>
  <c r="Y152" i="1"/>
  <c r="X152" i="1"/>
  <c r="Z152" i="1" s="1"/>
  <c r="AI152" i="1" s="1"/>
  <c r="X153" i="1"/>
  <c r="Z153" i="1" s="1"/>
  <c r="AI153" i="1" s="1"/>
  <c r="Y153" i="1"/>
  <c r="R166" i="1"/>
  <c r="S166" i="1"/>
  <c r="T166" i="1" s="1"/>
  <c r="R167" i="1"/>
  <c r="S167" i="1"/>
  <c r="T167" i="1" s="1"/>
  <c r="S169" i="1"/>
  <c r="T169" i="1" s="1"/>
  <c r="R169" i="1"/>
  <c r="R170" i="1"/>
  <c r="S170" i="1"/>
  <c r="T170" i="1" s="1"/>
  <c r="S171" i="1"/>
  <c r="T171" i="1" s="1"/>
  <c r="R171" i="1"/>
  <c r="S172" i="1"/>
  <c r="T172" i="1" s="1"/>
  <c r="R172" i="1"/>
  <c r="X172" i="1"/>
  <c r="Z172" i="1" s="1"/>
  <c r="AI172" i="1" s="1"/>
  <c r="Y172" i="1"/>
  <c r="R173" i="1"/>
  <c r="S173" i="1"/>
  <c r="T173" i="1" s="1"/>
  <c r="Y173" i="1"/>
  <c r="X173" i="1"/>
  <c r="Z173" i="1" s="1"/>
  <c r="AI173" i="1" s="1"/>
  <c r="R174" i="1"/>
  <c r="S174" i="1"/>
  <c r="T174" i="1" s="1"/>
  <c r="R175" i="1"/>
  <c r="S175" i="1"/>
  <c r="T175" i="1" s="1"/>
  <c r="Z175" i="1"/>
  <c r="AI175" i="1" s="1"/>
  <c r="Y441" i="1"/>
  <c r="X441" i="1"/>
  <c r="Z441" i="1" s="1"/>
  <c r="AI441" i="1" s="1"/>
  <c r="X442" i="1"/>
  <c r="Z442" i="1" s="1"/>
  <c r="AI442" i="1" s="1"/>
  <c r="Y442" i="1"/>
  <c r="Y443" i="1"/>
  <c r="X443" i="1"/>
  <c r="Z443" i="1" s="1"/>
  <c r="AI443" i="1" s="1"/>
  <c r="Y444" i="1"/>
  <c r="X444" i="1"/>
  <c r="Z444" i="1" s="1"/>
  <c r="AI444" i="1" s="1"/>
  <c r="X445" i="1"/>
  <c r="Z445" i="1" s="1"/>
  <c r="AI445" i="1" s="1"/>
  <c r="Y445" i="1"/>
  <c r="Y446" i="1"/>
  <c r="X446" i="1"/>
  <c r="Z446" i="1" s="1"/>
  <c r="AI446" i="1" s="1"/>
  <c r="Y447" i="1"/>
  <c r="X447" i="1"/>
  <c r="Z447" i="1" s="1"/>
  <c r="AI447" i="1" s="1"/>
  <c r="X448" i="1"/>
  <c r="Z448" i="1" s="1"/>
  <c r="AI448" i="1" s="1"/>
  <c r="Y448" i="1"/>
  <c r="X449" i="1"/>
  <c r="Z449" i="1" s="1"/>
  <c r="AI449" i="1" s="1"/>
  <c r="Y449" i="1"/>
  <c r="X450" i="1"/>
  <c r="Z450" i="1" s="1"/>
  <c r="AI450" i="1" s="1"/>
  <c r="Y450" i="1"/>
  <c r="X451" i="1"/>
  <c r="Z451" i="1" s="1"/>
  <c r="AI451" i="1" s="1"/>
  <c r="Y451" i="1"/>
  <c r="X452" i="1"/>
  <c r="Z452" i="1" s="1"/>
  <c r="AI452" i="1" s="1"/>
  <c r="Y452" i="1"/>
  <c r="Y453" i="1"/>
  <c r="X453" i="1"/>
  <c r="Z453" i="1" s="1"/>
  <c r="AI453" i="1" s="1"/>
  <c r="X454" i="1"/>
  <c r="Z454" i="1" s="1"/>
  <c r="AI454" i="1" s="1"/>
  <c r="Y454" i="1"/>
  <c r="X455" i="1"/>
  <c r="Z455" i="1" s="1"/>
  <c r="AI455" i="1" s="1"/>
  <c r="Y455" i="1"/>
  <c r="X456" i="1"/>
  <c r="Z456" i="1" s="1"/>
  <c r="AI456" i="1" s="1"/>
  <c r="Y456" i="1"/>
  <c r="Y457" i="1"/>
  <c r="X457" i="1"/>
  <c r="Z457" i="1" s="1"/>
  <c r="AI457" i="1" s="1"/>
  <c r="Y458" i="1"/>
  <c r="X458" i="1"/>
  <c r="Z458" i="1" s="1"/>
  <c r="AI458" i="1" s="1"/>
  <c r="Y459" i="1"/>
  <c r="X459" i="1"/>
  <c r="Z459" i="1" s="1"/>
  <c r="AI459" i="1" s="1"/>
  <c r="Y461" i="1"/>
  <c r="X461" i="1"/>
  <c r="Z461" i="1" s="1"/>
  <c r="X462" i="1"/>
  <c r="Z462" i="1" s="1"/>
  <c r="Y462" i="1"/>
  <c r="X466" i="1"/>
  <c r="Z466" i="1" s="1"/>
  <c r="Y466" i="1"/>
  <c r="X467" i="1"/>
  <c r="Z467" i="1" s="1"/>
  <c r="Y467" i="1"/>
  <c r="X468" i="1"/>
  <c r="Z468" i="1" s="1"/>
  <c r="Y468" i="1"/>
  <c r="Y469" i="1"/>
  <c r="X469" i="1"/>
  <c r="Z469" i="1" s="1"/>
  <c r="Y470" i="1"/>
  <c r="X470" i="1"/>
  <c r="Z470" i="1" s="1"/>
  <c r="X471" i="1"/>
  <c r="Z471" i="1" s="1"/>
  <c r="Y471" i="1"/>
  <c r="Z472" i="1"/>
  <c r="S472" i="1"/>
  <c r="T472" i="1" s="1"/>
  <c r="X501" i="1"/>
  <c r="Z501" i="1" s="1"/>
  <c r="Y501" i="1"/>
  <c r="Y502" i="1"/>
  <c r="X502" i="1"/>
  <c r="Z502" i="1" s="1"/>
  <c r="Y507" i="1"/>
  <c r="X507" i="1"/>
  <c r="Z507" i="1" s="1"/>
  <c r="Y508" i="1"/>
  <c r="X508" i="1"/>
  <c r="Z508" i="1" s="1"/>
  <c r="Y509" i="1"/>
  <c r="X509" i="1"/>
  <c r="Z509" i="1" s="1"/>
  <c r="Y510" i="1"/>
  <c r="X510" i="1"/>
  <c r="Z510" i="1" s="1"/>
  <c r="Y511" i="1"/>
  <c r="X511" i="1"/>
  <c r="Z511" i="1" s="1"/>
  <c r="X512" i="1"/>
  <c r="Z512" i="1" s="1"/>
  <c r="Y512" i="1"/>
  <c r="Y513" i="1"/>
  <c r="X513" i="1"/>
  <c r="Z513" i="1" s="1"/>
  <c r="Y514" i="1"/>
  <c r="X514" i="1"/>
  <c r="Z514" i="1" s="1"/>
  <c r="X515" i="1"/>
  <c r="Z515" i="1" s="1"/>
  <c r="Y515" i="1"/>
  <c r="Y516" i="1"/>
  <c r="X516" i="1"/>
  <c r="Z516" i="1" s="1"/>
  <c r="X518" i="1"/>
  <c r="Z518" i="1" s="1"/>
  <c r="Y518" i="1"/>
  <c r="Y519" i="1"/>
  <c r="X519" i="1"/>
  <c r="Z519" i="1" s="1"/>
  <c r="Y528" i="1"/>
  <c r="X528" i="1"/>
  <c r="Z528" i="1" s="1"/>
  <c r="Y540" i="1"/>
  <c r="X540" i="1"/>
  <c r="Z540" i="1" s="1"/>
  <c r="X541" i="1"/>
  <c r="Z541" i="1" s="1"/>
  <c r="Y541" i="1"/>
  <c r="Y546" i="1"/>
  <c r="X546" i="1"/>
  <c r="Z546" i="1" s="1"/>
  <c r="X550" i="1"/>
  <c r="Z550" i="1" s="1"/>
  <c r="Y550" i="1"/>
  <c r="Y557" i="1"/>
  <c r="X557" i="1"/>
  <c r="Z557" i="1" s="1"/>
  <c r="Y558" i="1"/>
  <c r="X558" i="1"/>
  <c r="Z558" i="1" s="1"/>
  <c r="X559" i="1"/>
  <c r="Z559" i="1" s="1"/>
  <c r="Y559" i="1"/>
  <c r="X560" i="1"/>
  <c r="Z560" i="1" s="1"/>
  <c r="Y560" i="1"/>
  <c r="Y561" i="1"/>
  <c r="X561" i="1"/>
  <c r="Z561" i="1" s="1"/>
  <c r="Y562" i="1"/>
  <c r="X562" i="1"/>
  <c r="Z562" i="1" s="1"/>
  <c r="X563" i="1"/>
  <c r="Z563" i="1" s="1"/>
  <c r="Y563" i="1"/>
  <c r="Y564" i="1"/>
  <c r="X564" i="1"/>
  <c r="Z564" i="1" s="1"/>
  <c r="Y565" i="1"/>
  <c r="X565" i="1"/>
  <c r="Z565" i="1" s="1"/>
  <c r="Y566" i="1"/>
  <c r="X566" i="1"/>
  <c r="Z566" i="1" s="1"/>
  <c r="Y567" i="1"/>
  <c r="X567" i="1"/>
  <c r="Z567" i="1" s="1"/>
  <c r="X568" i="1"/>
  <c r="Z568" i="1" s="1"/>
  <c r="Y568" i="1"/>
  <c r="S569" i="1"/>
  <c r="T569" i="1" s="1"/>
  <c r="R569" i="1"/>
  <c r="X607" i="1"/>
  <c r="Z607" i="1" s="1"/>
  <c r="Y607" i="1"/>
  <c r="Y608" i="1"/>
  <c r="X608" i="1"/>
  <c r="Z608" i="1" s="1"/>
  <c r="Y609" i="1"/>
  <c r="X609" i="1"/>
  <c r="Z609" i="1" s="1"/>
  <c r="X610" i="1"/>
  <c r="Z610" i="1" s="1"/>
  <c r="Y610" i="1"/>
  <c r="X611" i="1"/>
  <c r="Z611" i="1" s="1"/>
  <c r="Y611" i="1"/>
  <c r="X612" i="1"/>
  <c r="Z612" i="1" s="1"/>
  <c r="Y612" i="1"/>
  <c r="X613" i="1"/>
  <c r="Z613" i="1" s="1"/>
  <c r="Y613" i="1"/>
  <c r="Y614" i="1"/>
  <c r="X614" i="1"/>
  <c r="Z614" i="1" s="1"/>
  <c r="X615" i="1"/>
  <c r="Z615" i="1" s="1"/>
  <c r="Y615" i="1"/>
  <c r="X616" i="1"/>
  <c r="Z616" i="1" s="1"/>
  <c r="Y616" i="1"/>
  <c r="Y617" i="1"/>
  <c r="X617" i="1"/>
  <c r="Z617" i="1" s="1"/>
  <c r="X618" i="1"/>
  <c r="Z618" i="1" s="1"/>
  <c r="Y618" i="1"/>
  <c r="Y619" i="1"/>
  <c r="X619" i="1"/>
  <c r="Z619" i="1" s="1"/>
  <c r="Y620" i="1"/>
  <c r="X620" i="1"/>
  <c r="Z620" i="1" s="1"/>
  <c r="X621" i="1"/>
  <c r="Z621" i="1" s="1"/>
  <c r="Y621" i="1"/>
  <c r="X622" i="1"/>
  <c r="Z622" i="1" s="1"/>
  <c r="Y622" i="1"/>
  <c r="X623" i="1"/>
  <c r="Z623" i="1" s="1"/>
  <c r="Y623" i="1"/>
  <c r="Y624" i="1"/>
  <c r="X624" i="1"/>
  <c r="Z624" i="1" s="1"/>
  <c r="AI624" i="1" s="1"/>
  <c r="X626" i="1"/>
  <c r="Z626" i="1" s="1"/>
  <c r="Y626" i="1"/>
  <c r="Y627" i="1"/>
  <c r="X627" i="1"/>
  <c r="Z627" i="1" s="1"/>
  <c r="Y628" i="1"/>
  <c r="X628" i="1"/>
  <c r="Z628" i="1" s="1"/>
  <c r="X629" i="1"/>
  <c r="Z629" i="1" s="1"/>
  <c r="Y629" i="1"/>
  <c r="X630" i="1"/>
  <c r="Z630" i="1" s="1"/>
  <c r="Y630" i="1"/>
  <c r="Y631" i="1"/>
  <c r="X631" i="1"/>
  <c r="Z631" i="1" s="1"/>
  <c r="X632" i="1"/>
  <c r="Z632" i="1" s="1"/>
  <c r="Y632" i="1"/>
  <c r="Y633" i="1"/>
  <c r="X633" i="1"/>
  <c r="Z633" i="1" s="1"/>
  <c r="X634" i="1"/>
  <c r="Z634" i="1" s="1"/>
  <c r="Y634" i="1"/>
  <c r="Y635" i="1"/>
  <c r="X635" i="1"/>
  <c r="Z635" i="1" s="1"/>
  <c r="X636" i="1"/>
  <c r="Z636" i="1" s="1"/>
  <c r="Y636" i="1"/>
  <c r="X637" i="1"/>
  <c r="Z637" i="1" s="1"/>
  <c r="Y637" i="1"/>
  <c r="Y638" i="1"/>
  <c r="X638" i="1"/>
  <c r="Z638" i="1" s="1"/>
  <c r="X639" i="1"/>
  <c r="Z639" i="1" s="1"/>
  <c r="Y639" i="1"/>
  <c r="Y640" i="1"/>
  <c r="X640" i="1"/>
  <c r="Z640" i="1" s="1"/>
  <c r="X641" i="1"/>
  <c r="Z641" i="1" s="1"/>
  <c r="Y641" i="1"/>
  <c r="X642" i="1"/>
  <c r="Z642" i="1" s="1"/>
  <c r="Y642" i="1"/>
  <c r="X643" i="1"/>
  <c r="Z643" i="1" s="1"/>
  <c r="Y643" i="1"/>
  <c r="Y644" i="1"/>
  <c r="X644" i="1"/>
  <c r="Z644" i="1" s="1"/>
  <c r="Y645" i="1"/>
  <c r="X645" i="1"/>
  <c r="Z645" i="1" s="1"/>
  <c r="Y646" i="1"/>
  <c r="X646" i="1"/>
  <c r="Z646" i="1" s="1"/>
  <c r="Y647" i="1"/>
  <c r="X647" i="1"/>
  <c r="Z647" i="1" s="1"/>
  <c r="Y648" i="1"/>
  <c r="X648" i="1"/>
  <c r="Z648" i="1" s="1"/>
  <c r="X649" i="1"/>
  <c r="Z649" i="1" s="1"/>
  <c r="Y649" i="1"/>
  <c r="Y650" i="1"/>
  <c r="X650" i="1"/>
  <c r="Z650" i="1" s="1"/>
  <c r="Y651" i="1"/>
  <c r="X651" i="1"/>
  <c r="Z651" i="1" s="1"/>
  <c r="Y652" i="1"/>
  <c r="X652" i="1"/>
  <c r="Z652" i="1" s="1"/>
  <c r="Y653" i="1"/>
  <c r="X653" i="1"/>
  <c r="Z653" i="1" s="1"/>
  <c r="X654" i="1"/>
  <c r="Z654" i="1" s="1"/>
  <c r="Y654" i="1"/>
  <c r="X655" i="1"/>
  <c r="Z655" i="1" s="1"/>
  <c r="Y655" i="1"/>
  <c r="Y656" i="1"/>
  <c r="X656" i="1"/>
  <c r="Z656" i="1" s="1"/>
  <c r="Y657" i="1"/>
  <c r="X657" i="1"/>
  <c r="Z657" i="1" s="1"/>
  <c r="X658" i="1"/>
  <c r="Z658" i="1" s="1"/>
  <c r="Y658" i="1"/>
  <c r="Y659" i="1"/>
  <c r="X659" i="1"/>
  <c r="Z659" i="1" s="1"/>
  <c r="Y660" i="1"/>
  <c r="X660" i="1"/>
  <c r="Z660" i="1" s="1"/>
  <c r="Y661" i="1"/>
  <c r="X661" i="1"/>
  <c r="Z661" i="1" s="1"/>
  <c r="Y662" i="1"/>
  <c r="X662" i="1"/>
  <c r="Z662" i="1" s="1"/>
  <c r="X663" i="1"/>
  <c r="Z663" i="1" s="1"/>
  <c r="Y663" i="1"/>
  <c r="Y764" i="1"/>
  <c r="X764" i="1"/>
  <c r="Z764" i="1" s="1"/>
  <c r="Y805" i="1"/>
  <c r="X805" i="1"/>
  <c r="Z805" i="1" s="1"/>
  <c r="AI805" i="1" s="1"/>
  <c r="Y806" i="1"/>
  <c r="X806" i="1"/>
  <c r="Z806" i="1" s="1"/>
  <c r="Y807" i="1"/>
  <c r="X807" i="1"/>
  <c r="Z807" i="1" s="1"/>
  <c r="Y808" i="1"/>
  <c r="X808" i="1"/>
  <c r="Z808" i="1" s="1"/>
  <c r="Y809" i="1"/>
  <c r="X809" i="1"/>
  <c r="Z809" i="1" s="1"/>
  <c r="Y810" i="1"/>
  <c r="X810" i="1"/>
  <c r="Z810" i="1" s="1"/>
  <c r="Y811" i="1"/>
  <c r="X811" i="1"/>
  <c r="Z811" i="1" s="1"/>
  <c r="Y812" i="1"/>
  <c r="X812" i="1"/>
  <c r="Z812" i="1" s="1"/>
  <c r="X813" i="1"/>
  <c r="Z813" i="1" s="1"/>
  <c r="Y813" i="1"/>
  <c r="S814" i="1"/>
  <c r="T814" i="1" s="1"/>
  <c r="R814" i="1"/>
  <c r="Y814" i="1"/>
  <c r="X814" i="1"/>
  <c r="Z814" i="1" s="1"/>
  <c r="Y815" i="1"/>
  <c r="X815" i="1"/>
  <c r="Z815" i="1" s="1"/>
  <c r="Y816" i="1"/>
  <c r="X816" i="1"/>
  <c r="Z816" i="1" s="1"/>
  <c r="Y817" i="1"/>
  <c r="X817" i="1"/>
  <c r="Z817" i="1" s="1"/>
  <c r="X818" i="1"/>
  <c r="Z818" i="1" s="1"/>
  <c r="AI818" i="1" s="1"/>
  <c r="Y818" i="1"/>
  <c r="X819" i="1"/>
  <c r="Z819" i="1" s="1"/>
  <c r="AI819" i="1" s="1"/>
  <c r="Y819" i="1"/>
  <c r="X820" i="1"/>
  <c r="Z820" i="1" s="1"/>
  <c r="Y820" i="1"/>
  <c r="Y821" i="1"/>
  <c r="X821" i="1"/>
  <c r="Z821" i="1" s="1"/>
  <c r="Y822" i="1"/>
  <c r="X822" i="1"/>
  <c r="Z822" i="1" s="1"/>
  <c r="Y823" i="1"/>
  <c r="X823" i="1"/>
  <c r="Z823" i="1" s="1"/>
  <c r="Y824" i="1"/>
  <c r="X824" i="1"/>
  <c r="Z824" i="1" s="1"/>
  <c r="Y825" i="1"/>
  <c r="X825" i="1"/>
  <c r="Z825" i="1" s="1"/>
  <c r="Y826" i="1"/>
  <c r="X826" i="1"/>
  <c r="Z826" i="1" s="1"/>
  <c r="X827" i="1"/>
  <c r="Z827" i="1" s="1"/>
  <c r="Y827" i="1"/>
  <c r="Y828" i="1"/>
  <c r="X828" i="1"/>
  <c r="Z828" i="1" s="1"/>
  <c r="Y829" i="1"/>
  <c r="X829" i="1"/>
  <c r="Z829" i="1" s="1"/>
  <c r="Y830" i="1"/>
  <c r="X830" i="1"/>
  <c r="Z830" i="1" s="1"/>
  <c r="X831" i="1"/>
  <c r="Z831" i="1" s="1"/>
  <c r="Y831" i="1"/>
  <c r="Y832" i="1"/>
  <c r="X832" i="1"/>
  <c r="Z832" i="1" s="1"/>
  <c r="X833" i="1"/>
  <c r="Z833" i="1" s="1"/>
  <c r="Y833" i="1"/>
  <c r="Y834" i="1"/>
  <c r="X834" i="1"/>
  <c r="Z834" i="1" s="1"/>
  <c r="Y836" i="1"/>
  <c r="X836" i="1"/>
  <c r="Z836" i="1" s="1"/>
  <c r="Y837" i="1"/>
  <c r="X837" i="1"/>
  <c r="Z837" i="1" s="1"/>
  <c r="Y838" i="1"/>
  <c r="X838" i="1"/>
  <c r="Z838" i="1" s="1"/>
  <c r="Y839" i="1"/>
  <c r="X839" i="1"/>
  <c r="Z839" i="1" s="1"/>
  <c r="X840" i="1"/>
  <c r="Z840" i="1" s="1"/>
  <c r="Y840" i="1"/>
  <c r="X841" i="1"/>
  <c r="Z841" i="1" s="1"/>
  <c r="Y841" i="1"/>
  <c r="X842" i="1"/>
  <c r="Z842" i="1" s="1"/>
  <c r="Y842" i="1"/>
  <c r="Y843" i="1"/>
  <c r="X843" i="1"/>
  <c r="Z843" i="1" s="1"/>
  <c r="X844" i="1"/>
  <c r="Z844" i="1" s="1"/>
  <c r="Y844" i="1"/>
  <c r="Y845" i="1"/>
  <c r="X845" i="1"/>
  <c r="Z845" i="1" s="1"/>
  <c r="X846" i="1"/>
  <c r="Z846" i="1" s="1"/>
  <c r="Y846" i="1"/>
  <c r="Y847" i="1"/>
  <c r="X847" i="1"/>
  <c r="Z847" i="1" s="1"/>
  <c r="X848" i="1"/>
  <c r="Z848" i="1" s="1"/>
  <c r="Y848" i="1"/>
  <c r="X849" i="1"/>
  <c r="Z849" i="1" s="1"/>
  <c r="Y849" i="1"/>
  <c r="Y850" i="1"/>
  <c r="X850" i="1"/>
  <c r="Z850" i="1" s="1"/>
  <c r="X851" i="1"/>
  <c r="Z851" i="1" s="1"/>
  <c r="Y851" i="1"/>
  <c r="Y852" i="1"/>
  <c r="X852" i="1"/>
  <c r="Z852" i="1" s="1"/>
  <c r="X853" i="1"/>
  <c r="Z853" i="1" s="1"/>
  <c r="X854" i="1"/>
  <c r="Z854" i="1" s="1"/>
  <c r="Y854" i="1"/>
  <c r="Y855" i="1"/>
  <c r="X855" i="1"/>
  <c r="Z855" i="1" s="1"/>
  <c r="X902" i="1"/>
  <c r="Z902" i="1" s="1"/>
  <c r="Y902" i="1"/>
  <c r="X903" i="1"/>
  <c r="Z903" i="1" s="1"/>
  <c r="Y903" i="1"/>
  <c r="X904" i="1"/>
  <c r="Z904" i="1" s="1"/>
  <c r="Y904" i="1"/>
  <c r="Y905" i="1"/>
  <c r="X905" i="1"/>
  <c r="Z905" i="1" s="1"/>
  <c r="Y906" i="1"/>
  <c r="X906" i="1"/>
  <c r="Z906" i="1" s="1"/>
  <c r="Y907" i="1"/>
  <c r="X907" i="1"/>
  <c r="Z907" i="1" s="1"/>
  <c r="X908" i="1"/>
  <c r="Z908" i="1" s="1"/>
  <c r="Y908" i="1"/>
  <c r="X909" i="1"/>
  <c r="Z909" i="1" s="1"/>
  <c r="Y909" i="1"/>
  <c r="X910" i="1"/>
  <c r="Z910" i="1" s="1"/>
  <c r="Y910" i="1"/>
  <c r="Y911" i="1"/>
  <c r="X911" i="1"/>
  <c r="Z911" i="1" s="1"/>
  <c r="Y912" i="1"/>
  <c r="X912" i="1"/>
  <c r="Z912" i="1" s="1"/>
  <c r="X913" i="1"/>
  <c r="Z913" i="1" s="1"/>
  <c r="Y913" i="1"/>
  <c r="X914" i="1"/>
  <c r="Z914" i="1" s="1"/>
  <c r="Y914" i="1"/>
  <c r="Y915" i="1"/>
  <c r="X915" i="1"/>
  <c r="Z915" i="1" s="1"/>
  <c r="X916" i="1"/>
  <c r="Z916" i="1" s="1"/>
  <c r="Y916" i="1"/>
  <c r="X917" i="1"/>
  <c r="Z917" i="1" s="1"/>
  <c r="Y917" i="1"/>
  <c r="X918" i="1"/>
  <c r="Z918" i="1" s="1"/>
  <c r="Y918" i="1"/>
  <c r="Y919" i="1"/>
  <c r="X919" i="1"/>
  <c r="Z919" i="1" s="1"/>
  <c r="X920" i="1"/>
  <c r="Z920" i="1" s="1"/>
  <c r="Y920" i="1"/>
  <c r="X921" i="1"/>
  <c r="Z921" i="1" s="1"/>
  <c r="Y921" i="1"/>
  <c r="X922" i="1"/>
  <c r="Z922" i="1" s="1"/>
  <c r="Y922" i="1"/>
  <c r="X923" i="1"/>
  <c r="Z923" i="1" s="1"/>
  <c r="Y923" i="1"/>
  <c r="Y924" i="1"/>
  <c r="X924" i="1"/>
  <c r="Z924" i="1" s="1"/>
  <c r="X925" i="1"/>
  <c r="Z925" i="1" s="1"/>
  <c r="Y925" i="1"/>
  <c r="X926" i="1"/>
  <c r="Z926" i="1" s="1"/>
  <c r="Y926" i="1"/>
  <c r="X927" i="1"/>
  <c r="Z927" i="1" s="1"/>
  <c r="Y927" i="1"/>
  <c r="X928" i="1"/>
  <c r="Z928" i="1" s="1"/>
  <c r="Y928" i="1"/>
  <c r="Y1024" i="1"/>
  <c r="X1024" i="1"/>
  <c r="Z1024" i="1" s="1"/>
  <c r="Y1025" i="1"/>
  <c r="X1025" i="1"/>
  <c r="Z1025" i="1" s="1"/>
  <c r="Y1026" i="1"/>
  <c r="X1026" i="1"/>
  <c r="Z1026" i="1" s="1"/>
  <c r="Y1027" i="1"/>
  <c r="X1027" i="1"/>
  <c r="Z1027" i="1" s="1"/>
  <c r="Y1028" i="1"/>
  <c r="X1028" i="1"/>
  <c r="Z1028" i="1" s="1"/>
  <c r="Y1029" i="1"/>
  <c r="X1029" i="1"/>
  <c r="Z1029" i="1" s="1"/>
  <c r="Y1030" i="1"/>
  <c r="X1030" i="1"/>
  <c r="Z1030" i="1" s="1"/>
  <c r="X1031" i="1"/>
  <c r="Z1031" i="1" s="1"/>
  <c r="Y1031" i="1"/>
  <c r="Y1032" i="1"/>
  <c r="X1032" i="1"/>
  <c r="Z1032" i="1" s="1"/>
  <c r="X1033" i="1"/>
  <c r="Z1033" i="1" s="1"/>
  <c r="Y1033" i="1"/>
  <c r="Y1034" i="1"/>
  <c r="X1034" i="1"/>
  <c r="Z1034" i="1" s="1"/>
  <c r="Y1036" i="1"/>
  <c r="X1036" i="1"/>
  <c r="Z1036" i="1" s="1"/>
  <c r="Y1037" i="1"/>
  <c r="X1037" i="1"/>
  <c r="Z1037" i="1" s="1"/>
  <c r="X1038" i="1"/>
  <c r="Z1038" i="1" s="1"/>
  <c r="Y1038" i="1"/>
  <c r="X1039" i="1"/>
  <c r="Z1039" i="1" s="1"/>
  <c r="Y1039" i="1"/>
  <c r="Y1040" i="1"/>
  <c r="X1040" i="1"/>
  <c r="Z1040" i="1" s="1"/>
  <c r="X1041" i="1"/>
  <c r="Z1041" i="1" s="1"/>
  <c r="Y1041" i="1"/>
  <c r="Y1042" i="1"/>
  <c r="X1042" i="1"/>
  <c r="Z1042" i="1" s="1"/>
  <c r="X1043" i="1"/>
  <c r="Z1043" i="1" s="1"/>
  <c r="Y1043" i="1"/>
  <c r="Y1044" i="1"/>
  <c r="X1044" i="1"/>
  <c r="Z1044" i="1" s="1"/>
  <c r="Y1045" i="1"/>
  <c r="X1045" i="1"/>
  <c r="Z1045" i="1" s="1"/>
  <c r="X1046" i="1"/>
  <c r="Z1046" i="1" s="1"/>
  <c r="Y1046" i="1"/>
  <c r="X1047" i="1"/>
  <c r="Z1047" i="1" s="1"/>
  <c r="Y1047" i="1"/>
  <c r="Y1048" i="1"/>
  <c r="X1048" i="1"/>
  <c r="Z1048" i="1" s="1"/>
  <c r="X1049" i="1"/>
  <c r="Z1049" i="1" s="1"/>
  <c r="Y1049" i="1"/>
  <c r="X1050" i="1"/>
  <c r="Z1050" i="1" s="1"/>
  <c r="Y1050" i="1"/>
  <c r="Y1051" i="1"/>
  <c r="X1051" i="1"/>
  <c r="Z1051" i="1" s="1"/>
  <c r="X1052" i="1"/>
  <c r="Z1052" i="1" s="1"/>
  <c r="Y1052" i="1"/>
  <c r="X1053" i="1"/>
  <c r="Z1053" i="1" s="1"/>
  <c r="Y1053" i="1"/>
  <c r="Y1054" i="1"/>
  <c r="X1054" i="1"/>
  <c r="Z1054" i="1" s="1"/>
  <c r="X1055" i="1"/>
  <c r="Z1055" i="1" s="1"/>
  <c r="Y1055" i="1"/>
  <c r="X1056" i="1"/>
  <c r="Z1056" i="1" s="1"/>
  <c r="Y1056" i="1"/>
  <c r="Y1057" i="1"/>
  <c r="X1057" i="1"/>
  <c r="Z1057" i="1" s="1"/>
  <c r="Y1058" i="1"/>
  <c r="X1058" i="1"/>
  <c r="Z1058" i="1" s="1"/>
  <c r="Y1059" i="1"/>
  <c r="X1059" i="1"/>
  <c r="Z1059" i="1" s="1"/>
  <c r="X1060" i="1"/>
  <c r="Z1060" i="1" s="1"/>
  <c r="Y1060" i="1"/>
  <c r="S1061" i="1"/>
  <c r="T1061" i="1" s="1"/>
  <c r="Y1069" i="1"/>
  <c r="X1069" i="1"/>
  <c r="Z1069" i="1" s="1"/>
  <c r="X1070" i="1"/>
  <c r="Z1070" i="1" s="1"/>
  <c r="Y1070" i="1"/>
  <c r="X1071" i="1"/>
  <c r="Z1071" i="1" s="1"/>
  <c r="Y1071" i="1"/>
  <c r="X1072" i="1"/>
  <c r="Z1072" i="1" s="1"/>
  <c r="Y1072" i="1"/>
  <c r="Y1073" i="1"/>
  <c r="X1073" i="1"/>
  <c r="Z1073" i="1" s="1"/>
  <c r="X1074" i="1"/>
  <c r="Z1074" i="1" s="1"/>
  <c r="Y1074" i="1"/>
  <c r="Y1075" i="1"/>
  <c r="X1075" i="1"/>
  <c r="Z1075" i="1" s="1"/>
  <c r="Y1076" i="1"/>
  <c r="X1076" i="1"/>
  <c r="Z1076" i="1" s="1"/>
  <c r="Y1077" i="1"/>
  <c r="X1077" i="1"/>
  <c r="Z1077" i="1" s="1"/>
  <c r="Y1078" i="1"/>
  <c r="X1078" i="1"/>
  <c r="Z1078" i="1" s="1"/>
  <c r="X1079" i="1"/>
  <c r="Z1079" i="1" s="1"/>
  <c r="Y1079" i="1"/>
  <c r="Y1080" i="1"/>
  <c r="X1080" i="1"/>
  <c r="Z1080" i="1" s="1"/>
  <c r="X1081" i="1"/>
  <c r="Z1081" i="1" s="1"/>
  <c r="Y1081" i="1"/>
  <c r="Y1082" i="1"/>
  <c r="X1082" i="1"/>
  <c r="Z1082" i="1" s="1"/>
  <c r="Y1083" i="1"/>
  <c r="X1083" i="1"/>
  <c r="Z1083" i="1" s="1"/>
  <c r="Y1084" i="1"/>
  <c r="X1084" i="1"/>
  <c r="Z1084" i="1" s="1"/>
  <c r="Y1085" i="1"/>
  <c r="X1085" i="1"/>
  <c r="Z1085" i="1" s="1"/>
  <c r="X1086" i="1"/>
  <c r="Z1086" i="1" s="1"/>
  <c r="Y1086" i="1"/>
  <c r="Y1087" i="1"/>
  <c r="X1087" i="1"/>
  <c r="Z1087" i="1" s="1"/>
  <c r="X1088" i="1"/>
  <c r="Z1088" i="1" s="1"/>
  <c r="Y1088" i="1"/>
  <c r="X1089" i="1"/>
  <c r="Z1089" i="1" s="1"/>
  <c r="Y1089" i="1"/>
  <c r="Y1090" i="1"/>
  <c r="X1090" i="1"/>
  <c r="Z1090" i="1" s="1"/>
  <c r="X1091" i="1"/>
  <c r="Z1091" i="1" s="1"/>
  <c r="Y1091" i="1"/>
  <c r="Y1092" i="1"/>
  <c r="X1092" i="1"/>
  <c r="Z1092" i="1" s="1"/>
  <c r="X1093" i="1"/>
  <c r="Z1093" i="1" s="1"/>
  <c r="Y1093" i="1"/>
  <c r="Y1094" i="1"/>
  <c r="X1094" i="1"/>
  <c r="Z1094" i="1" s="1"/>
  <c r="Y1095" i="1"/>
  <c r="X1095" i="1"/>
  <c r="Z1095" i="1" s="1"/>
  <c r="Y1096" i="1"/>
  <c r="X1096" i="1"/>
  <c r="Z1096" i="1" s="1"/>
  <c r="Y1097" i="1"/>
  <c r="X1097" i="1"/>
  <c r="Z1097" i="1" s="1"/>
  <c r="X1098" i="1"/>
  <c r="Z1098" i="1" s="1"/>
  <c r="Y1098" i="1"/>
  <c r="X1099" i="1"/>
  <c r="Z1099" i="1" s="1"/>
  <c r="Y1099" i="1"/>
  <c r="Y1145" i="1"/>
  <c r="X1145" i="1"/>
  <c r="Z1145" i="1" s="1"/>
  <c r="Y1146" i="1"/>
  <c r="X1146" i="1"/>
  <c r="Z1146" i="1" s="1"/>
  <c r="X1147" i="1"/>
  <c r="Z1147" i="1" s="1"/>
  <c r="Y1147" i="1"/>
  <c r="X1160" i="1"/>
  <c r="Z1160" i="1" s="1"/>
  <c r="Y1160" i="1"/>
  <c r="Y1161" i="1"/>
  <c r="X1161" i="1"/>
  <c r="Z1161" i="1" s="1"/>
  <c r="X1162" i="1"/>
  <c r="Z1162" i="1" s="1"/>
  <c r="Y1162" i="1"/>
  <c r="X1164" i="1"/>
  <c r="Z1164" i="1" s="1"/>
  <c r="Y1164" i="1"/>
  <c r="X1165" i="1"/>
  <c r="Z1165" i="1" s="1"/>
  <c r="Y1165" i="1"/>
  <c r="X1166" i="1"/>
  <c r="Z1166" i="1" s="1"/>
  <c r="Y1166" i="1"/>
  <c r="X1167" i="1"/>
  <c r="Z1167" i="1" s="1"/>
  <c r="Y1167" i="1"/>
  <c r="Y1201" i="1"/>
  <c r="X1201" i="1"/>
  <c r="Z1201" i="1" s="1"/>
  <c r="Y1202" i="1"/>
  <c r="X1202" i="1"/>
  <c r="Z1202" i="1" s="1"/>
  <c r="Y1203" i="1"/>
  <c r="X1203" i="1"/>
  <c r="Z1203" i="1" s="1"/>
  <c r="Y1204" i="1"/>
  <c r="X1204" i="1"/>
  <c r="Z1204" i="1" s="1"/>
  <c r="Y1205" i="1"/>
  <c r="X1205" i="1"/>
  <c r="Z1205" i="1" s="1"/>
  <c r="Y1223" i="1"/>
  <c r="X1223" i="1"/>
  <c r="Z1223" i="1" s="1"/>
  <c r="X1224" i="1"/>
  <c r="Z1224" i="1" s="1"/>
  <c r="Y1224" i="1"/>
  <c r="Y1225" i="1"/>
  <c r="X1225" i="1"/>
  <c r="Z1225" i="1" s="1"/>
  <c r="Y1226" i="1"/>
  <c r="X1226" i="1"/>
  <c r="Z1226" i="1" s="1"/>
  <c r="Y1227" i="1"/>
  <c r="X1227" i="1"/>
  <c r="Z1227" i="1" s="1"/>
  <c r="Y1228" i="1"/>
  <c r="X1228" i="1"/>
  <c r="Z1228" i="1" s="1"/>
  <c r="Y1229" i="1"/>
  <c r="X1229" i="1"/>
  <c r="Z1229" i="1" s="1"/>
  <c r="X1230" i="1"/>
  <c r="Z1230" i="1" s="1"/>
  <c r="Y1230" i="1"/>
  <c r="X1231" i="1"/>
  <c r="Z1231" i="1" s="1"/>
  <c r="Y1231" i="1"/>
  <c r="X1232" i="1"/>
  <c r="Z1232" i="1" s="1"/>
  <c r="Y1232" i="1"/>
  <c r="Y1233" i="1"/>
  <c r="X1233" i="1"/>
  <c r="Z1233" i="1" s="1"/>
  <c r="X1234" i="1"/>
  <c r="Z1234" i="1" s="1"/>
  <c r="Y1234" i="1"/>
  <c r="Y1235" i="1"/>
  <c r="X1235" i="1"/>
  <c r="Z1235" i="1" s="1"/>
  <c r="Y1236" i="1"/>
  <c r="X1236" i="1"/>
  <c r="Z1236" i="1" s="1"/>
  <c r="X1237" i="1"/>
  <c r="Z1237" i="1" s="1"/>
  <c r="Y1237" i="1"/>
  <c r="X1238" i="1"/>
  <c r="Z1238" i="1" s="1"/>
  <c r="Y1238" i="1"/>
  <c r="Y1240" i="1"/>
  <c r="X1240" i="1"/>
  <c r="Z1240" i="1" s="1"/>
  <c r="Y1241" i="1"/>
  <c r="X1241" i="1"/>
  <c r="Z1241" i="1" s="1"/>
  <c r="Y1242" i="1"/>
  <c r="X1242" i="1"/>
  <c r="Z1242" i="1" s="1"/>
  <c r="X1243" i="1"/>
  <c r="Z1243" i="1" s="1"/>
  <c r="Y1243" i="1"/>
  <c r="Y1244" i="1"/>
  <c r="X1244" i="1"/>
  <c r="Z1244" i="1" s="1"/>
  <c r="X1245" i="1"/>
  <c r="Z1245" i="1" s="1"/>
  <c r="Y1245" i="1"/>
  <c r="Y1246" i="1"/>
  <c r="X1246" i="1"/>
  <c r="Z1246" i="1" s="1"/>
  <c r="X1247" i="1"/>
  <c r="Z1247" i="1" s="1"/>
  <c r="Y1247" i="1"/>
  <c r="X1248" i="1"/>
  <c r="Z1248" i="1" s="1"/>
  <c r="Y1248" i="1"/>
  <c r="X1249" i="1"/>
  <c r="Z1249" i="1" s="1"/>
  <c r="Y1249" i="1"/>
  <c r="Y1250" i="1"/>
  <c r="X1250" i="1"/>
  <c r="Z1250" i="1" s="1"/>
  <c r="X1251" i="1"/>
  <c r="Z1251" i="1" s="1"/>
  <c r="Y1251" i="1"/>
  <c r="X1252" i="1"/>
  <c r="Z1252" i="1" s="1"/>
  <c r="Y1252" i="1"/>
  <c r="X1253" i="1"/>
  <c r="Z1253" i="1" s="1"/>
  <c r="Y1253" i="1"/>
  <c r="X1254" i="1"/>
  <c r="Z1254" i="1" s="1"/>
  <c r="Y1254" i="1"/>
  <c r="X1255" i="1"/>
  <c r="Z1255" i="1" s="1"/>
  <c r="Y1255" i="1"/>
  <c r="Y1256" i="1"/>
  <c r="X1256" i="1"/>
  <c r="Z1256" i="1" s="1"/>
  <c r="Y1257" i="1"/>
  <c r="X1257" i="1"/>
  <c r="Z1257" i="1" s="1"/>
  <c r="Y1261" i="1"/>
  <c r="X1261" i="1"/>
  <c r="Z1261" i="1" s="1"/>
  <c r="Y1262" i="1"/>
  <c r="X1262" i="1"/>
  <c r="Z1262" i="1" s="1"/>
  <c r="Y1263" i="1"/>
  <c r="X1263" i="1"/>
  <c r="Z1263" i="1" s="1"/>
  <c r="S1264" i="1"/>
  <c r="T1264" i="1" s="1"/>
  <c r="X1272" i="1"/>
  <c r="Z1272" i="1" s="1"/>
  <c r="Y1272" i="1"/>
  <c r="X1273" i="1"/>
  <c r="Z1273" i="1" s="1"/>
  <c r="Y1273" i="1"/>
  <c r="Y1274" i="1"/>
  <c r="X1274" i="1"/>
  <c r="Z1274" i="1" s="1"/>
  <c r="Y1275" i="1"/>
  <c r="X1275" i="1"/>
  <c r="Z1275" i="1" s="1"/>
  <c r="Y1276" i="1"/>
  <c r="X1276" i="1"/>
  <c r="Z1276" i="1" s="1"/>
  <c r="Y1277" i="1"/>
  <c r="X1277" i="1"/>
  <c r="Z1277" i="1" s="1"/>
  <c r="X1278" i="1"/>
  <c r="Z1278" i="1" s="1"/>
  <c r="Y1278" i="1"/>
  <c r="Y1279" i="1"/>
  <c r="X1279" i="1"/>
  <c r="Z1279" i="1" s="1"/>
  <c r="X1280" i="1"/>
  <c r="Z1280" i="1" s="1"/>
  <c r="Y1280" i="1"/>
  <c r="Y1281" i="1"/>
  <c r="X1281" i="1"/>
  <c r="Z1281" i="1" s="1"/>
  <c r="Y1282" i="1"/>
  <c r="X1282" i="1"/>
  <c r="Z1282" i="1" s="1"/>
  <c r="X1283" i="1"/>
  <c r="Z1283" i="1" s="1"/>
  <c r="Y1283" i="1"/>
  <c r="X1284" i="1"/>
  <c r="Z1284" i="1" s="1"/>
  <c r="Y1284" i="1"/>
  <c r="Y1285" i="1"/>
  <c r="X1285" i="1"/>
  <c r="Z1285" i="1" s="1"/>
  <c r="X1286" i="1"/>
  <c r="Z1286" i="1" s="1"/>
  <c r="Y1286" i="1"/>
  <c r="X1287" i="1"/>
  <c r="Z1287" i="1" s="1"/>
  <c r="Y1287" i="1"/>
  <c r="X1288" i="1"/>
  <c r="Z1288" i="1" s="1"/>
  <c r="Y1288" i="1"/>
  <c r="Y1289" i="1"/>
  <c r="X1289" i="1"/>
  <c r="Z1289" i="1" s="1"/>
  <c r="Y1290" i="1"/>
  <c r="X1290" i="1"/>
  <c r="Z1290" i="1" s="1"/>
  <c r="Y1291" i="1"/>
  <c r="X1291" i="1"/>
  <c r="Z1291" i="1" s="1"/>
  <c r="X1292" i="1"/>
  <c r="Z1292" i="1" s="1"/>
  <c r="Y1292" i="1"/>
  <c r="X1293" i="1"/>
  <c r="Z1293" i="1" s="1"/>
  <c r="Y1293" i="1"/>
  <c r="Y1294" i="1"/>
  <c r="X1294" i="1"/>
  <c r="Z1294" i="1" s="1"/>
  <c r="Y1295" i="1"/>
  <c r="X1295" i="1"/>
  <c r="Z1295" i="1" s="1"/>
  <c r="X1296" i="1"/>
  <c r="Z1296" i="1" s="1"/>
  <c r="Y1296" i="1"/>
  <c r="X1297" i="1"/>
  <c r="Z1297" i="1" s="1"/>
  <c r="Y1297" i="1"/>
  <c r="Y1298" i="1"/>
  <c r="X1298" i="1"/>
  <c r="Z1298" i="1" s="1"/>
  <c r="Y1299" i="1"/>
  <c r="X1299" i="1"/>
  <c r="Z1299" i="1" s="1"/>
  <c r="Y1300" i="1"/>
  <c r="X1300" i="1"/>
  <c r="Z1300" i="1" s="1"/>
  <c r="Y1301" i="1"/>
  <c r="X1301" i="1"/>
  <c r="Z1301" i="1" s="1"/>
  <c r="Y1302" i="1"/>
  <c r="X1302" i="1"/>
  <c r="Z1302" i="1" s="1"/>
  <c r="Y1303" i="1"/>
  <c r="X1303" i="1"/>
  <c r="Z1303" i="1" s="1"/>
  <c r="Y1304" i="1"/>
  <c r="X1304" i="1"/>
  <c r="Z1304" i="1" s="1"/>
  <c r="X1305" i="1"/>
  <c r="Z1305" i="1" s="1"/>
  <c r="Y1305" i="1"/>
  <c r="X1306" i="1"/>
  <c r="Z1306" i="1" s="1"/>
  <c r="Y1306" i="1"/>
  <c r="X1307" i="1"/>
  <c r="Z1307" i="1" s="1"/>
  <c r="Y1307" i="1"/>
  <c r="X1308" i="1"/>
  <c r="Z1308" i="1" s="1"/>
  <c r="Y1308" i="1"/>
  <c r="Y1309" i="1"/>
  <c r="X1309" i="1"/>
  <c r="Z1309" i="1" s="1"/>
  <c r="X1318" i="1"/>
  <c r="Z1318" i="1" s="1"/>
  <c r="Y1318" i="1"/>
  <c r="Y1319" i="1"/>
  <c r="X1319" i="1"/>
  <c r="Z1319" i="1" s="1"/>
  <c r="Y1320" i="1"/>
  <c r="X1320" i="1"/>
  <c r="Z1320" i="1" s="1"/>
  <c r="X1321" i="1"/>
  <c r="Z1321" i="1" s="1"/>
  <c r="Y1321" i="1"/>
  <c r="Y1324" i="1"/>
  <c r="X1324" i="1"/>
  <c r="Z1324" i="1" s="1"/>
  <c r="X1325" i="1"/>
  <c r="Z1325" i="1" s="1"/>
  <c r="Y1325" i="1"/>
  <c r="X1326" i="1"/>
  <c r="Z1326" i="1" s="1"/>
  <c r="Y1326" i="1"/>
  <c r="X1327" i="1"/>
  <c r="Z1327" i="1" s="1"/>
  <c r="Y1327" i="1"/>
  <c r="Y1328" i="1"/>
  <c r="X1328" i="1"/>
  <c r="Z1328" i="1" s="1"/>
  <c r="X1347" i="1"/>
  <c r="Z1347" i="1" s="1"/>
  <c r="Y1347" i="1"/>
  <c r="Y1348" i="1"/>
  <c r="X1348" i="1"/>
  <c r="Z1348" i="1" s="1"/>
  <c r="X1349" i="1"/>
  <c r="Z1349" i="1" s="1"/>
  <c r="Y1349" i="1"/>
  <c r="X1350" i="1"/>
  <c r="Z1350" i="1" s="1"/>
  <c r="Y1350" i="1"/>
  <c r="Y1351" i="1"/>
  <c r="X1351" i="1"/>
  <c r="Z1351" i="1" s="1"/>
  <c r="X1352" i="1"/>
  <c r="Z1352" i="1" s="1"/>
  <c r="Y1352" i="1"/>
  <c r="Y1353" i="1"/>
  <c r="X1353" i="1"/>
  <c r="Z1353" i="1" s="1"/>
  <c r="Y1354" i="1"/>
  <c r="X1354" i="1"/>
  <c r="Z1354" i="1" s="1"/>
  <c r="X1355" i="1"/>
  <c r="Z1355" i="1" s="1"/>
  <c r="Y1355" i="1"/>
  <c r="X1356" i="1"/>
  <c r="Z1356" i="1" s="1"/>
  <c r="Y1356" i="1"/>
  <c r="Y1357" i="1"/>
  <c r="X1357" i="1"/>
  <c r="Z1357" i="1" s="1"/>
  <c r="Y1358" i="1"/>
  <c r="X1358" i="1"/>
  <c r="Z1358" i="1" s="1"/>
  <c r="Y1359" i="1"/>
  <c r="X1359" i="1"/>
  <c r="Z1359" i="1" s="1"/>
  <c r="Y1360" i="1"/>
  <c r="X1360" i="1"/>
  <c r="Z1360" i="1" s="1"/>
  <c r="X1361" i="1"/>
  <c r="Z1361" i="1" s="1"/>
  <c r="Y1361" i="1"/>
  <c r="X1362" i="1"/>
  <c r="Z1362" i="1" s="1"/>
  <c r="Y1362" i="1"/>
  <c r="X1363" i="1"/>
  <c r="Z1363" i="1" s="1"/>
  <c r="Y1363" i="1"/>
  <c r="Y1364" i="1"/>
  <c r="X1364" i="1"/>
  <c r="Z1364" i="1" s="1"/>
  <c r="Y1365" i="1"/>
  <c r="X1365" i="1"/>
  <c r="Z1365" i="1" s="1"/>
  <c r="X1366" i="1"/>
  <c r="Z1366" i="1" s="1"/>
  <c r="Z1370" i="1"/>
  <c r="S1382" i="1"/>
  <c r="T1382" i="1" s="1"/>
  <c r="Z1368" i="1"/>
  <c r="Z1371" i="1"/>
  <c r="Z1372" i="1"/>
  <c r="Z1376" i="1"/>
  <c r="R1376" i="1"/>
  <c r="S1372" i="1"/>
  <c r="T1372" i="1" s="1"/>
  <c r="R1372" i="1"/>
  <c r="S1376" i="1"/>
  <c r="T1376" i="1" s="1"/>
  <c r="R1368" i="1"/>
  <c r="R1370" i="1"/>
  <c r="S1368" i="1"/>
  <c r="T1368" i="1" s="1"/>
  <c r="S1370" i="1"/>
  <c r="T1370" i="1" s="1"/>
  <c r="Z1375" i="1"/>
  <c r="R1375" i="1"/>
  <c r="S1375" i="1"/>
  <c r="T1375" i="1" s="1"/>
  <c r="S1374" i="1"/>
  <c r="T1374" i="1" s="1"/>
  <c r="Z1374" i="1"/>
  <c r="Z1373" i="1"/>
  <c r="R1373" i="1"/>
  <c r="S1373" i="1"/>
  <c r="T1373" i="1" s="1"/>
  <c r="R1371" i="1"/>
  <c r="Z1369" i="1"/>
  <c r="S1369" i="1"/>
  <c r="T1369" i="1" s="1"/>
  <c r="AU1369" i="1"/>
  <c r="AT1369" i="1" s="1"/>
  <c r="AV1369" i="1"/>
  <c r="AS1369" i="1" s="1"/>
  <c r="R1369" i="1"/>
  <c r="AV1367" i="1"/>
  <c r="AS1367" i="1" s="1"/>
  <c r="Z1367" i="1"/>
  <c r="R1367" i="1"/>
  <c r="S1367" i="1"/>
  <c r="T1367" i="1" s="1"/>
  <c r="Z1345" i="1"/>
  <c r="X1346" i="1"/>
  <c r="Z1346" i="1" s="1"/>
  <c r="Y1345" i="1"/>
  <c r="S1344" i="1"/>
  <c r="T1344" i="1" s="1"/>
  <c r="X1344" i="1"/>
  <c r="Z1344" i="1" s="1"/>
  <c r="S1343" i="1"/>
  <c r="T1343" i="1" s="1"/>
  <c r="X1343" i="1"/>
  <c r="Z1343" i="1" s="1"/>
  <c r="X1342" i="1"/>
  <c r="Z1342" i="1" s="1"/>
  <c r="X1341" i="1"/>
  <c r="Z1341" i="1" s="1"/>
  <c r="X1340" i="1"/>
  <c r="Z1340" i="1" s="1"/>
  <c r="X1339" i="1"/>
  <c r="Z1339" i="1" s="1"/>
  <c r="X1338" i="1"/>
  <c r="Z1338" i="1" s="1"/>
  <c r="X1337" i="1"/>
  <c r="Z1337" i="1" s="1"/>
  <c r="W1336" i="1"/>
  <c r="V1336" i="1"/>
  <c r="U1336" i="1"/>
  <c r="Y1336" i="1" s="1"/>
  <c r="Q1336" i="1"/>
  <c r="H1336" i="1"/>
  <c r="W1335" i="1"/>
  <c r="V1335" i="1"/>
  <c r="U1335" i="1"/>
  <c r="Y1335" i="1" s="1"/>
  <c r="Q1335" i="1"/>
  <c r="H1335" i="1"/>
  <c r="S1335" i="1" s="1"/>
  <c r="T1335" i="1" s="1"/>
  <c r="W1334" i="1"/>
  <c r="V1334" i="1"/>
  <c r="U1334" i="1"/>
  <c r="Y1334" i="1" s="1"/>
  <c r="Q1334" i="1"/>
  <c r="H1334" i="1"/>
  <c r="S1334" i="1" s="1"/>
  <c r="T1334" i="1" s="1"/>
  <c r="W1333" i="1"/>
  <c r="V1333" i="1"/>
  <c r="U1333" i="1"/>
  <c r="Y1333" i="1" s="1"/>
  <c r="Q1333" i="1"/>
  <c r="H1333" i="1"/>
  <c r="S1333" i="1" s="1"/>
  <c r="T1333" i="1" s="1"/>
  <c r="W1332" i="1"/>
  <c r="V1332" i="1"/>
  <c r="U1332" i="1"/>
  <c r="Y1332" i="1" s="1"/>
  <c r="Q1332" i="1"/>
  <c r="H1332" i="1"/>
  <c r="S1332" i="1" s="1"/>
  <c r="T1332" i="1" s="1"/>
  <c r="W1331" i="1"/>
  <c r="V1331" i="1"/>
  <c r="U1331" i="1"/>
  <c r="Y1331" i="1" s="1"/>
  <c r="Q1331" i="1"/>
  <c r="H1331" i="1"/>
  <c r="W1330" i="1"/>
  <c r="V1330" i="1"/>
  <c r="U1330" i="1"/>
  <c r="Y1330" i="1" s="1"/>
  <c r="Q1330" i="1"/>
  <c r="H1330" i="1"/>
  <c r="W1329" i="1"/>
  <c r="V1329" i="1"/>
  <c r="U1329" i="1"/>
  <c r="Y1329" i="1" s="1"/>
  <c r="Q1329" i="1"/>
  <c r="H1329" i="1"/>
  <c r="S1329" i="1" s="1"/>
  <c r="T1329" i="1" s="1"/>
  <c r="N5577" i="6"/>
  <c r="N5578" i="6"/>
  <c r="N5579" i="6"/>
  <c r="N5580" i="6"/>
  <c r="N5581" i="6"/>
  <c r="N5582" i="6"/>
  <c r="N5583" i="6"/>
  <c r="N5584" i="6"/>
  <c r="N5585" i="6"/>
  <c r="N5586" i="6"/>
  <c r="N5587" i="6"/>
  <c r="N5588" i="6"/>
  <c r="N5589" i="6"/>
  <c r="N5590" i="6"/>
  <c r="N5591" i="6"/>
  <c r="N5592" i="6"/>
  <c r="N5593" i="6"/>
  <c r="N5594" i="6"/>
  <c r="N5595" i="6"/>
  <c r="N5596" i="6"/>
  <c r="N5597" i="6"/>
  <c r="N5598" i="6"/>
  <c r="N5599" i="6"/>
  <c r="N5600" i="6"/>
  <c r="N5601" i="6"/>
  <c r="N5602" i="6"/>
  <c r="N5603" i="6"/>
  <c r="N5604" i="6"/>
  <c r="N5605" i="6"/>
  <c r="N5606" i="6"/>
  <c r="N5607" i="6"/>
  <c r="N5608" i="6"/>
  <c r="N5609" i="6"/>
  <c r="N5610" i="6"/>
  <c r="N5611" i="6"/>
  <c r="N5612" i="6"/>
  <c r="N5613" i="6"/>
  <c r="N5614" i="6"/>
  <c r="N5615" i="6"/>
  <c r="N5616" i="6"/>
  <c r="N5617" i="6"/>
  <c r="N5618" i="6"/>
  <c r="N5619" i="6"/>
  <c r="N5620" i="6"/>
  <c r="N5621" i="6"/>
  <c r="N5622" i="6"/>
  <c r="N5623" i="6"/>
  <c r="N5624" i="6"/>
  <c r="N5625" i="6"/>
  <c r="N5626" i="6"/>
  <c r="N5627" i="6"/>
  <c r="N5628" i="6"/>
  <c r="N5629" i="6"/>
  <c r="N5630" i="6"/>
  <c r="N5631" i="6"/>
  <c r="N5632" i="6"/>
  <c r="N5633" i="6"/>
  <c r="N5634" i="6"/>
  <c r="N5635" i="6"/>
  <c r="N5636" i="6"/>
  <c r="N5637" i="6"/>
  <c r="N5638" i="6"/>
  <c r="N5639" i="6"/>
  <c r="N5640" i="6"/>
  <c r="N5641" i="6"/>
  <c r="N5642" i="6"/>
  <c r="N5643" i="6"/>
  <c r="N5644" i="6"/>
  <c r="N5645" i="6"/>
  <c r="N5646" i="6"/>
  <c r="N5647" i="6"/>
  <c r="N5648" i="6"/>
  <c r="N5649" i="6"/>
  <c r="N5650" i="6"/>
  <c r="N5651" i="6"/>
  <c r="N5652" i="6"/>
  <c r="N5653" i="6"/>
  <c r="N5654" i="6"/>
  <c r="N5655" i="6"/>
  <c r="N5656" i="6"/>
  <c r="N5657" i="6"/>
  <c r="N5658" i="6"/>
  <c r="N5659" i="6"/>
  <c r="N5660" i="6"/>
  <c r="N5661" i="6"/>
  <c r="N5662" i="6"/>
  <c r="N5663" i="6"/>
  <c r="N5664" i="6"/>
  <c r="N5576" i="6"/>
  <c r="N5575" i="6"/>
  <c r="N5574" i="6"/>
  <c r="K5574" i="6"/>
  <c r="N5541" i="6"/>
  <c r="N5542" i="6"/>
  <c r="N5543" i="6"/>
  <c r="N5544" i="6"/>
  <c r="N5545" i="6"/>
  <c r="N5546" i="6"/>
  <c r="N5547" i="6"/>
  <c r="N5548" i="6"/>
  <c r="N5549" i="6"/>
  <c r="N5550" i="6"/>
  <c r="N5551" i="6"/>
  <c r="N5552" i="6"/>
  <c r="N5553" i="6"/>
  <c r="N5554" i="6"/>
  <c r="N5555" i="6"/>
  <c r="N5556" i="6"/>
  <c r="N5557" i="6"/>
  <c r="N5558" i="6"/>
  <c r="N5559" i="6"/>
  <c r="N5560" i="6"/>
  <c r="N5561" i="6"/>
  <c r="N5562" i="6"/>
  <c r="N5563" i="6"/>
  <c r="N5564" i="6"/>
  <c r="N5565" i="6"/>
  <c r="N5566" i="6"/>
  <c r="N5567" i="6"/>
  <c r="N5568" i="6"/>
  <c r="N5569" i="6"/>
  <c r="N5570" i="6"/>
  <c r="N5571" i="6"/>
  <c r="N5572" i="6"/>
  <c r="N5573" i="6"/>
  <c r="N5540" i="6"/>
  <c r="N5539" i="6"/>
  <c r="Q1323" i="1"/>
  <c r="U1323" i="1"/>
  <c r="X1323" i="1" s="1"/>
  <c r="V1323" i="1"/>
  <c r="W1323" i="1"/>
  <c r="H1323" i="1"/>
  <c r="S1323" i="1" s="1"/>
  <c r="T1323" i="1" s="1"/>
  <c r="W1322" i="1"/>
  <c r="V1322" i="1"/>
  <c r="U1322" i="1"/>
  <c r="Y1322" i="1" s="1"/>
  <c r="Q1322" i="1"/>
  <c r="H1322" i="1"/>
  <c r="Q1317" i="1"/>
  <c r="U1317" i="1"/>
  <c r="V1317" i="1"/>
  <c r="W1317" i="1"/>
  <c r="H1317" i="1"/>
  <c r="W1316" i="1"/>
  <c r="V1316" i="1"/>
  <c r="U1316" i="1"/>
  <c r="Y1316" i="1" s="1"/>
  <c r="Q1316" i="1"/>
  <c r="H1316" i="1"/>
  <c r="W1315" i="1"/>
  <c r="V1315" i="1"/>
  <c r="U1315" i="1"/>
  <c r="Y1315" i="1" s="1"/>
  <c r="Q1315" i="1"/>
  <c r="H1315" i="1"/>
  <c r="S1315" i="1" s="1"/>
  <c r="T1315" i="1" s="1"/>
  <c r="W1314" i="1"/>
  <c r="V1314" i="1"/>
  <c r="U1314" i="1"/>
  <c r="Y1314" i="1" s="1"/>
  <c r="Q1314" i="1"/>
  <c r="H1314" i="1"/>
  <c r="S1314" i="1" s="1"/>
  <c r="T1314" i="1" s="1"/>
  <c r="W1313" i="1"/>
  <c r="V1313" i="1"/>
  <c r="U1313" i="1"/>
  <c r="Y1313" i="1" s="1"/>
  <c r="Q1313" i="1"/>
  <c r="H1313" i="1"/>
  <c r="W1312" i="1"/>
  <c r="V1312" i="1"/>
  <c r="U1312" i="1"/>
  <c r="Y1312" i="1" s="1"/>
  <c r="Q1312" i="1"/>
  <c r="H1312" i="1"/>
  <c r="S1312" i="1" s="1"/>
  <c r="T1312" i="1" s="1"/>
  <c r="W1311" i="1"/>
  <c r="V1311" i="1"/>
  <c r="U1311" i="1"/>
  <c r="Y1311" i="1" s="1"/>
  <c r="Q1311" i="1"/>
  <c r="H1311" i="1"/>
  <c r="W1310" i="1"/>
  <c r="V1310" i="1"/>
  <c r="U1310" i="1"/>
  <c r="Y1310" i="1" s="1"/>
  <c r="Q1310" i="1"/>
  <c r="H1310" i="1"/>
  <c r="S1336" i="1" l="1"/>
  <c r="T1336" i="1" s="1"/>
  <c r="X1336" i="1"/>
  <c r="Z1336" i="1" s="1"/>
  <c r="X1335" i="1"/>
  <c r="Z1335" i="1" s="1"/>
  <c r="X1334" i="1"/>
  <c r="Z1334" i="1" s="1"/>
  <c r="X1333" i="1"/>
  <c r="Z1333" i="1" s="1"/>
  <c r="X1332" i="1"/>
  <c r="Z1332" i="1" s="1"/>
  <c r="S1331" i="1"/>
  <c r="T1331" i="1" s="1"/>
  <c r="X1331" i="1"/>
  <c r="Z1331" i="1" s="1"/>
  <c r="S1330" i="1"/>
  <c r="T1330" i="1" s="1"/>
  <c r="X1330" i="1"/>
  <c r="Z1330" i="1" s="1"/>
  <c r="X1329" i="1"/>
  <c r="Z1329" i="1" s="1"/>
  <c r="Z1323" i="1"/>
  <c r="Y1323" i="1"/>
  <c r="S1322" i="1"/>
  <c r="T1322" i="1" s="1"/>
  <c r="X1322" i="1"/>
  <c r="Z1322" i="1" s="1"/>
  <c r="X1317" i="1"/>
  <c r="Z1317" i="1" s="1"/>
  <c r="Y1317" i="1"/>
  <c r="S1317" i="1"/>
  <c r="T1317" i="1" s="1"/>
  <c r="S1316" i="1"/>
  <c r="T1316" i="1" s="1"/>
  <c r="X1316" i="1"/>
  <c r="Z1316" i="1" s="1"/>
  <c r="X1315" i="1"/>
  <c r="Z1315" i="1" s="1"/>
  <c r="X1314" i="1"/>
  <c r="Z1314" i="1" s="1"/>
  <c r="S1313" i="1"/>
  <c r="T1313" i="1" s="1"/>
  <c r="X1313" i="1"/>
  <c r="Z1313" i="1" s="1"/>
  <c r="X1312" i="1"/>
  <c r="Z1312" i="1" s="1"/>
  <c r="S1311" i="1"/>
  <c r="T1311" i="1" s="1"/>
  <c r="X1311" i="1"/>
  <c r="Z1311" i="1" s="1"/>
  <c r="S1310" i="1"/>
  <c r="T1310" i="1" s="1"/>
  <c r="X1310" i="1"/>
  <c r="Z1310" i="1" s="1"/>
  <c r="W1260" i="1" l="1"/>
  <c r="V1260" i="1"/>
  <c r="U1260" i="1"/>
  <c r="Y1260" i="1" s="1"/>
  <c r="Q1260" i="1"/>
  <c r="H1260" i="1"/>
  <c r="S1260" i="1" s="1"/>
  <c r="T1260" i="1" s="1"/>
  <c r="W1259" i="1"/>
  <c r="V1259" i="1"/>
  <c r="U1259" i="1"/>
  <c r="X1259" i="1" s="1"/>
  <c r="Q1259" i="1"/>
  <c r="H1259" i="1"/>
  <c r="S1259" i="1" s="1"/>
  <c r="T1259" i="1" s="1"/>
  <c r="W1258" i="1"/>
  <c r="V1258" i="1"/>
  <c r="U1258" i="1"/>
  <c r="Y1258" i="1" s="1"/>
  <c r="Q1258" i="1"/>
  <c r="H1258" i="1"/>
  <c r="S1258" i="1" s="1"/>
  <c r="T1258" i="1" s="1"/>
  <c r="AO152" i="1"/>
  <c r="W152" i="1" s="1"/>
  <c r="AP152" i="1"/>
  <c r="AQ152" i="1"/>
  <c r="AR152" i="1"/>
  <c r="AK152" i="1"/>
  <c r="X1260" i="1" l="1"/>
  <c r="Z1260" i="1" s="1"/>
  <c r="Z1259" i="1"/>
  <c r="Y1259" i="1"/>
  <c r="X1258" i="1"/>
  <c r="Z1258" i="1" s="1"/>
  <c r="AV152" i="1"/>
  <c r="AS152" i="1" s="1"/>
  <c r="AU152" i="1"/>
  <c r="AT152" i="1" s="1"/>
  <c r="Q1239" i="1" l="1"/>
  <c r="U1239" i="1"/>
  <c r="X1239" i="1" s="1"/>
  <c r="V1239" i="1"/>
  <c r="W1239" i="1"/>
  <c r="H1239" i="1"/>
  <c r="R1239" i="1" s="1"/>
  <c r="Y1239" i="1" l="1"/>
  <c r="S1239" i="1"/>
  <c r="T1239" i="1" s="1"/>
  <c r="Z1239" i="1"/>
  <c r="N5469" i="6"/>
  <c r="N5470" i="6"/>
  <c r="N5471" i="6"/>
  <c r="N5472" i="6"/>
  <c r="N5473" i="6"/>
  <c r="N5474" i="6"/>
  <c r="N5475" i="6"/>
  <c r="N5476" i="6"/>
  <c r="N5477" i="6"/>
  <c r="N5478" i="6"/>
  <c r="N5479" i="6"/>
  <c r="N5480" i="6"/>
  <c r="N5481" i="6"/>
  <c r="N5467" i="6"/>
  <c r="N5468" i="6"/>
  <c r="N5286" i="6"/>
  <c r="N5287" i="6"/>
  <c r="N5288" i="6"/>
  <c r="N5289" i="6"/>
  <c r="N5290" i="6"/>
  <c r="N5291" i="6"/>
  <c r="N5292" i="6"/>
  <c r="N5293" i="6"/>
  <c r="N5294" i="6"/>
  <c r="N5295" i="6"/>
  <c r="N5296" i="6"/>
  <c r="N5297" i="6"/>
  <c r="N5298" i="6"/>
  <c r="N5299" i="6"/>
  <c r="N5300" i="6"/>
  <c r="N5301" i="6"/>
  <c r="N5302" i="6"/>
  <c r="N5303" i="6"/>
  <c r="N5304" i="6"/>
  <c r="N5305" i="6"/>
  <c r="N5306" i="6"/>
  <c r="N5307" i="6"/>
  <c r="N5308" i="6"/>
  <c r="N5309" i="6"/>
  <c r="N5310" i="6"/>
  <c r="N5311" i="6"/>
  <c r="N5312" i="6"/>
  <c r="N5313" i="6"/>
  <c r="N5314" i="6"/>
  <c r="N5315" i="6"/>
  <c r="N5316" i="6"/>
  <c r="N5317" i="6"/>
  <c r="N5318" i="6"/>
  <c r="N5319" i="6"/>
  <c r="N5320" i="6"/>
  <c r="N5321" i="6"/>
  <c r="N5322" i="6"/>
  <c r="N5323" i="6"/>
  <c r="N5324" i="6"/>
  <c r="N5325" i="6"/>
  <c r="N5326" i="6"/>
  <c r="N5327" i="6"/>
  <c r="N5328" i="6"/>
  <c r="N5329" i="6"/>
  <c r="N5330" i="6"/>
  <c r="N5331" i="6"/>
  <c r="N5332" i="6"/>
  <c r="N5333" i="6"/>
  <c r="N5334" i="6"/>
  <c r="N5335" i="6"/>
  <c r="N5336" i="6"/>
  <c r="N5337" i="6"/>
  <c r="N5338" i="6"/>
  <c r="N5339" i="6"/>
  <c r="N5340" i="6"/>
  <c r="N5341" i="6"/>
  <c r="N5342" i="6"/>
  <c r="N5343" i="6"/>
  <c r="N5344" i="6"/>
  <c r="N5345" i="6"/>
  <c r="N5346" i="6"/>
  <c r="N5347" i="6"/>
  <c r="N5348" i="6"/>
  <c r="N5349" i="6"/>
  <c r="N5350" i="6"/>
  <c r="N5351" i="6"/>
  <c r="N5352" i="6"/>
  <c r="N5353" i="6"/>
  <c r="N5354" i="6"/>
  <c r="N5355" i="6"/>
  <c r="N5356" i="6"/>
  <c r="N5357" i="6"/>
  <c r="N5358" i="6"/>
  <c r="N5359" i="6"/>
  <c r="N5360" i="6"/>
  <c r="N5361" i="6"/>
  <c r="N5362" i="6"/>
  <c r="N5363" i="6"/>
  <c r="N5364" i="6"/>
  <c r="N5365" i="6"/>
  <c r="N5366" i="6"/>
  <c r="N5367" i="6"/>
  <c r="N5368" i="6"/>
  <c r="N5369" i="6"/>
  <c r="N5370" i="6"/>
  <c r="N5371" i="6"/>
  <c r="N5372" i="6"/>
  <c r="N5373" i="6"/>
  <c r="N5374" i="6"/>
  <c r="N5375" i="6"/>
  <c r="N5376" i="6"/>
  <c r="N5377" i="6"/>
  <c r="N5378" i="6"/>
  <c r="N5379" i="6"/>
  <c r="N5380" i="6"/>
  <c r="N5381" i="6"/>
  <c r="N5382" i="6"/>
  <c r="N5383" i="6"/>
  <c r="N5384" i="6"/>
  <c r="N5385" i="6"/>
  <c r="N5386" i="6"/>
  <c r="N5387" i="6"/>
  <c r="N5388" i="6"/>
  <c r="N5389" i="6"/>
  <c r="N5390" i="6"/>
  <c r="N5391" i="6"/>
  <c r="N5392" i="6"/>
  <c r="N5393" i="6"/>
  <c r="N5394" i="6"/>
  <c r="N5395" i="6"/>
  <c r="N5396" i="6"/>
  <c r="N5397" i="6"/>
  <c r="N5398" i="6"/>
  <c r="N5399" i="6"/>
  <c r="N5400" i="6"/>
  <c r="N5401" i="6"/>
  <c r="N5402" i="6"/>
  <c r="N5403" i="6"/>
  <c r="N5404" i="6"/>
  <c r="N5405" i="6"/>
  <c r="N5406" i="6"/>
  <c r="N5407" i="6"/>
  <c r="N5408" i="6"/>
  <c r="N5409" i="6"/>
  <c r="N5410" i="6"/>
  <c r="N5411" i="6"/>
  <c r="N5412" i="6"/>
  <c r="N5413" i="6"/>
  <c r="N5414" i="6"/>
  <c r="N5415" i="6"/>
  <c r="N5416" i="6"/>
  <c r="N5417" i="6"/>
  <c r="N5418" i="6"/>
  <c r="N5419" i="6"/>
  <c r="N5420" i="6"/>
  <c r="N5421" i="6"/>
  <c r="N5422" i="6"/>
  <c r="N5423" i="6"/>
  <c r="N5424" i="6"/>
  <c r="N5425" i="6"/>
  <c r="N5426" i="6"/>
  <c r="N5427" i="6"/>
  <c r="N5428" i="6"/>
  <c r="N5429" i="6"/>
  <c r="N5430" i="6"/>
  <c r="N5431" i="6"/>
  <c r="N5432" i="6"/>
  <c r="N5433" i="6"/>
  <c r="N5434" i="6"/>
  <c r="N5435" i="6"/>
  <c r="N5436" i="6"/>
  <c r="N5437" i="6"/>
  <c r="N5438" i="6"/>
  <c r="N5439" i="6"/>
  <c r="N5440" i="6"/>
  <c r="N5441" i="6"/>
  <c r="N5442" i="6"/>
  <c r="N5443" i="6"/>
  <c r="N5444" i="6"/>
  <c r="N5445" i="6"/>
  <c r="N5446" i="6"/>
  <c r="N5447" i="6"/>
  <c r="N5448" i="6"/>
  <c r="N5449" i="6"/>
  <c r="N5450" i="6"/>
  <c r="N5451" i="6"/>
  <c r="N5452" i="6"/>
  <c r="N5453" i="6"/>
  <c r="N5454" i="6"/>
  <c r="N5455" i="6"/>
  <c r="N5456" i="6"/>
  <c r="N5457" i="6"/>
  <c r="N5458" i="6"/>
  <c r="N5459" i="6"/>
  <c r="N5460" i="6"/>
  <c r="N5461" i="6"/>
  <c r="N5462" i="6"/>
  <c r="N5463" i="6"/>
  <c r="N5464" i="6"/>
  <c r="N5465" i="6"/>
  <c r="N5466" i="6"/>
  <c r="N5273" i="6"/>
  <c r="N5274" i="6"/>
  <c r="N5275" i="6"/>
  <c r="N5276" i="6"/>
  <c r="N5277" i="6"/>
  <c r="N5278" i="6"/>
  <c r="N5279" i="6"/>
  <c r="N5280" i="6"/>
  <c r="N5281" i="6"/>
  <c r="N5282" i="6"/>
  <c r="N5283" i="6"/>
  <c r="N5284" i="6"/>
  <c r="N5285" i="6"/>
  <c r="W1222" i="1"/>
  <c r="V1222" i="1"/>
  <c r="U1222" i="1"/>
  <c r="Y1222" i="1" s="1"/>
  <c r="Q1222" i="1"/>
  <c r="H1222" i="1"/>
  <c r="S1222" i="1" s="1"/>
  <c r="T1222" i="1" s="1"/>
  <c r="W1221" i="1"/>
  <c r="V1221" i="1"/>
  <c r="U1221" i="1"/>
  <c r="Y1221" i="1" s="1"/>
  <c r="Q1221" i="1"/>
  <c r="H1221" i="1"/>
  <c r="S1221" i="1" s="1"/>
  <c r="T1221" i="1" s="1"/>
  <c r="W1220" i="1"/>
  <c r="V1220" i="1"/>
  <c r="U1220" i="1"/>
  <c r="Y1220" i="1" s="1"/>
  <c r="Q1220" i="1"/>
  <c r="H1220" i="1"/>
  <c r="S1220" i="1" s="1"/>
  <c r="T1220" i="1" s="1"/>
  <c r="W1219" i="1"/>
  <c r="V1219" i="1"/>
  <c r="U1219" i="1"/>
  <c r="Y1219" i="1" s="1"/>
  <c r="Q1219" i="1"/>
  <c r="H1219" i="1"/>
  <c r="W1218" i="1"/>
  <c r="V1218" i="1"/>
  <c r="U1218" i="1"/>
  <c r="Y1218" i="1" s="1"/>
  <c r="Q1218" i="1"/>
  <c r="H1218" i="1"/>
  <c r="W1217" i="1"/>
  <c r="V1217" i="1"/>
  <c r="U1217" i="1"/>
  <c r="Y1217" i="1" s="1"/>
  <c r="Q1217" i="1"/>
  <c r="H1217" i="1"/>
  <c r="S1217" i="1" s="1"/>
  <c r="T1217" i="1" s="1"/>
  <c r="W1216" i="1"/>
  <c r="V1216" i="1"/>
  <c r="U1216" i="1"/>
  <c r="Y1216" i="1" s="1"/>
  <c r="Q1216" i="1"/>
  <c r="H1216" i="1"/>
  <c r="W1215" i="1"/>
  <c r="V1215" i="1"/>
  <c r="U1215" i="1"/>
  <c r="Y1215" i="1" s="1"/>
  <c r="Q1215" i="1"/>
  <c r="H1215" i="1"/>
  <c r="S1215" i="1" s="1"/>
  <c r="T1215" i="1" s="1"/>
  <c r="W1214" i="1"/>
  <c r="V1214" i="1"/>
  <c r="U1214" i="1"/>
  <c r="Y1214" i="1" s="1"/>
  <c r="Q1214" i="1"/>
  <c r="H1214" i="1"/>
  <c r="S1214" i="1" s="1"/>
  <c r="T1214" i="1" s="1"/>
  <c r="W1213" i="1"/>
  <c r="V1213" i="1"/>
  <c r="U1213" i="1"/>
  <c r="Y1213" i="1" s="1"/>
  <c r="Q1213" i="1"/>
  <c r="H1213" i="1"/>
  <c r="R1213" i="1" s="1"/>
  <c r="W1212" i="1"/>
  <c r="V1212" i="1"/>
  <c r="U1212" i="1"/>
  <c r="Y1212" i="1" s="1"/>
  <c r="Q1212" i="1"/>
  <c r="H1212" i="1"/>
  <c r="S1212" i="1" s="1"/>
  <c r="T1212" i="1" s="1"/>
  <c r="W1211" i="1"/>
  <c r="V1211" i="1"/>
  <c r="U1211" i="1"/>
  <c r="Y1211" i="1" s="1"/>
  <c r="Q1211" i="1"/>
  <c r="H1211" i="1"/>
  <c r="W1210" i="1"/>
  <c r="V1210" i="1"/>
  <c r="U1210" i="1"/>
  <c r="Y1210" i="1" s="1"/>
  <c r="Q1210" i="1"/>
  <c r="H1210" i="1"/>
  <c r="W1209" i="1"/>
  <c r="V1209" i="1"/>
  <c r="U1209" i="1"/>
  <c r="Y1209" i="1" s="1"/>
  <c r="Q1209" i="1"/>
  <c r="H1209" i="1"/>
  <c r="S1209" i="1" s="1"/>
  <c r="T1209" i="1" s="1"/>
  <c r="W1208" i="1"/>
  <c r="V1208" i="1"/>
  <c r="U1208" i="1"/>
  <c r="Y1208" i="1" s="1"/>
  <c r="Q1208" i="1"/>
  <c r="H1208" i="1"/>
  <c r="W1207" i="1"/>
  <c r="V1207" i="1"/>
  <c r="U1207" i="1"/>
  <c r="Y1207" i="1" s="1"/>
  <c r="Q1207" i="1"/>
  <c r="H1207" i="1"/>
  <c r="S1207" i="1" s="1"/>
  <c r="T1207" i="1" s="1"/>
  <c r="W1206" i="1"/>
  <c r="V1206" i="1"/>
  <c r="U1206" i="1"/>
  <c r="Y1206" i="1" s="1"/>
  <c r="Q1206" i="1"/>
  <c r="H1206" i="1"/>
  <c r="S1206" i="1" s="1"/>
  <c r="T1206" i="1" s="1"/>
  <c r="W1200" i="1"/>
  <c r="V1200" i="1"/>
  <c r="U1200" i="1"/>
  <c r="Y1200" i="1" s="1"/>
  <c r="Q1200" i="1"/>
  <c r="H1200" i="1"/>
  <c r="S1200" i="1" s="1"/>
  <c r="T1200" i="1" s="1"/>
  <c r="W1199" i="1"/>
  <c r="V1199" i="1"/>
  <c r="U1199" i="1"/>
  <c r="Y1199" i="1" s="1"/>
  <c r="Q1199" i="1"/>
  <c r="H1199" i="1"/>
  <c r="W1198" i="1"/>
  <c r="V1198" i="1"/>
  <c r="U1198" i="1"/>
  <c r="Y1198" i="1" s="1"/>
  <c r="Q1198" i="1"/>
  <c r="H1198" i="1"/>
  <c r="S1198" i="1" s="1"/>
  <c r="T1198" i="1" s="1"/>
  <c r="W1197" i="1"/>
  <c r="V1197" i="1"/>
  <c r="U1197" i="1"/>
  <c r="Y1197" i="1" s="1"/>
  <c r="Q1197" i="1"/>
  <c r="H1197" i="1"/>
  <c r="S1197" i="1" s="1"/>
  <c r="T1197" i="1" s="1"/>
  <c r="W1196" i="1"/>
  <c r="V1196" i="1"/>
  <c r="U1196" i="1"/>
  <c r="Y1196" i="1" s="1"/>
  <c r="Q1196" i="1"/>
  <c r="H1196" i="1"/>
  <c r="R1196" i="1" s="1"/>
  <c r="W1195" i="1"/>
  <c r="V1195" i="1"/>
  <c r="U1195" i="1"/>
  <c r="Y1195" i="1" s="1"/>
  <c r="Q1195" i="1"/>
  <c r="H1195" i="1"/>
  <c r="W1194" i="1"/>
  <c r="V1194" i="1"/>
  <c r="U1194" i="1"/>
  <c r="Y1194" i="1" s="1"/>
  <c r="Q1194" i="1"/>
  <c r="H1194" i="1"/>
  <c r="S1194" i="1" s="1"/>
  <c r="T1194" i="1" s="1"/>
  <c r="W1193" i="1"/>
  <c r="V1193" i="1"/>
  <c r="U1193" i="1"/>
  <c r="Y1193" i="1" s="1"/>
  <c r="Q1193" i="1"/>
  <c r="H1193" i="1"/>
  <c r="W1192" i="1"/>
  <c r="V1192" i="1"/>
  <c r="U1192" i="1"/>
  <c r="Y1192" i="1" s="1"/>
  <c r="Q1192" i="1"/>
  <c r="H1192" i="1"/>
  <c r="W1191" i="1"/>
  <c r="V1191" i="1"/>
  <c r="U1191" i="1"/>
  <c r="Y1191" i="1" s="1"/>
  <c r="Q1191" i="1"/>
  <c r="H1191" i="1"/>
  <c r="S1191" i="1" s="1"/>
  <c r="T1191" i="1" s="1"/>
  <c r="W1190" i="1"/>
  <c r="V1190" i="1"/>
  <c r="U1190" i="1"/>
  <c r="Y1190" i="1" s="1"/>
  <c r="Q1190" i="1"/>
  <c r="H1190" i="1"/>
  <c r="S1190" i="1" s="1"/>
  <c r="T1190" i="1" s="1"/>
  <c r="W1189" i="1"/>
  <c r="V1189" i="1"/>
  <c r="U1189" i="1"/>
  <c r="Y1189" i="1" s="1"/>
  <c r="Q1189" i="1"/>
  <c r="H1189" i="1"/>
  <c r="S1189" i="1" s="1"/>
  <c r="T1189" i="1" s="1"/>
  <c r="W1188" i="1"/>
  <c r="V1188" i="1"/>
  <c r="U1188" i="1"/>
  <c r="X1188" i="1" s="1"/>
  <c r="Q1188" i="1"/>
  <c r="H1188" i="1"/>
  <c r="S1188" i="1" s="1"/>
  <c r="T1188" i="1" s="1"/>
  <c r="W1187" i="1"/>
  <c r="V1187" i="1"/>
  <c r="U1187" i="1"/>
  <c r="Y1187" i="1" s="1"/>
  <c r="Q1187" i="1"/>
  <c r="H1187" i="1"/>
  <c r="S1187" i="1" s="1"/>
  <c r="T1187" i="1" s="1"/>
  <c r="W1186" i="1"/>
  <c r="V1186" i="1"/>
  <c r="U1186" i="1"/>
  <c r="X1186" i="1" s="1"/>
  <c r="Q1186" i="1"/>
  <c r="H1186" i="1"/>
  <c r="S1186" i="1" s="1"/>
  <c r="T1186" i="1" s="1"/>
  <c r="W1185" i="1"/>
  <c r="V1185" i="1"/>
  <c r="U1185" i="1"/>
  <c r="Y1185" i="1" s="1"/>
  <c r="Q1185" i="1"/>
  <c r="H1185" i="1"/>
  <c r="S1185" i="1" s="1"/>
  <c r="T1185" i="1" s="1"/>
  <c r="W1184" i="1"/>
  <c r="V1184" i="1"/>
  <c r="U1184" i="1"/>
  <c r="X1184" i="1" s="1"/>
  <c r="Q1184" i="1"/>
  <c r="H1184" i="1"/>
  <c r="S1184" i="1" s="1"/>
  <c r="T1184" i="1" s="1"/>
  <c r="W1183" i="1"/>
  <c r="V1183" i="1"/>
  <c r="U1183" i="1"/>
  <c r="Y1183" i="1" s="1"/>
  <c r="Q1183" i="1"/>
  <c r="H1183" i="1"/>
  <c r="W1182" i="1"/>
  <c r="V1182" i="1"/>
  <c r="U1182" i="1"/>
  <c r="Y1182" i="1" s="1"/>
  <c r="Q1182" i="1"/>
  <c r="H1182" i="1"/>
  <c r="R1182" i="1" s="1"/>
  <c r="R1222" i="1" l="1"/>
  <c r="X1222" i="1"/>
  <c r="Z1222" i="1" s="1"/>
  <c r="R1221" i="1"/>
  <c r="X1221" i="1"/>
  <c r="Z1221" i="1" s="1"/>
  <c r="R1220" i="1"/>
  <c r="X1220" i="1"/>
  <c r="Z1220" i="1" s="1"/>
  <c r="R1219" i="1"/>
  <c r="S1219" i="1"/>
  <c r="T1219" i="1" s="1"/>
  <c r="X1219" i="1"/>
  <c r="Z1219" i="1" s="1"/>
  <c r="S1213" i="1"/>
  <c r="T1213" i="1" s="1"/>
  <c r="R1218" i="1"/>
  <c r="S1218" i="1"/>
  <c r="T1218" i="1" s="1"/>
  <c r="X1218" i="1"/>
  <c r="Z1218" i="1" s="1"/>
  <c r="R1217" i="1"/>
  <c r="X1217" i="1"/>
  <c r="Z1217" i="1" s="1"/>
  <c r="R1216" i="1"/>
  <c r="S1216" i="1"/>
  <c r="T1216" i="1" s="1"/>
  <c r="X1216" i="1"/>
  <c r="Z1216" i="1" s="1"/>
  <c r="R1215" i="1"/>
  <c r="X1215" i="1"/>
  <c r="Z1215" i="1" s="1"/>
  <c r="R1214" i="1"/>
  <c r="X1214" i="1"/>
  <c r="Z1214" i="1" s="1"/>
  <c r="X1213" i="1"/>
  <c r="Z1213" i="1" s="1"/>
  <c r="R1212" i="1"/>
  <c r="X1212" i="1"/>
  <c r="Z1212" i="1" s="1"/>
  <c r="R1211" i="1"/>
  <c r="S1211" i="1"/>
  <c r="T1211" i="1" s="1"/>
  <c r="X1211" i="1"/>
  <c r="Z1211" i="1" s="1"/>
  <c r="R1210" i="1"/>
  <c r="S1210" i="1"/>
  <c r="T1210" i="1" s="1"/>
  <c r="X1210" i="1"/>
  <c r="Z1210" i="1" s="1"/>
  <c r="R1209" i="1"/>
  <c r="X1209" i="1"/>
  <c r="Z1209" i="1" s="1"/>
  <c r="R1208" i="1"/>
  <c r="S1208" i="1"/>
  <c r="T1208" i="1" s="1"/>
  <c r="X1208" i="1"/>
  <c r="Z1208" i="1" s="1"/>
  <c r="R1207" i="1"/>
  <c r="X1207" i="1"/>
  <c r="Z1207" i="1" s="1"/>
  <c r="X1206" i="1"/>
  <c r="Z1206" i="1" s="1"/>
  <c r="R1206" i="1"/>
  <c r="X1200" i="1"/>
  <c r="Z1200" i="1" s="1"/>
  <c r="R1200" i="1"/>
  <c r="R1199" i="1"/>
  <c r="S1199" i="1"/>
  <c r="T1199" i="1" s="1"/>
  <c r="X1199" i="1"/>
  <c r="Z1199" i="1" s="1"/>
  <c r="R1198" i="1"/>
  <c r="X1198" i="1"/>
  <c r="X1197" i="1"/>
  <c r="Z1197" i="1" s="1"/>
  <c r="R1197" i="1"/>
  <c r="Z1186" i="1"/>
  <c r="S1196" i="1"/>
  <c r="T1196" i="1" s="1"/>
  <c r="X1196" i="1"/>
  <c r="Z1196" i="1" s="1"/>
  <c r="X1195" i="1"/>
  <c r="Z1195" i="1" s="1"/>
  <c r="S1195" i="1"/>
  <c r="T1195" i="1" s="1"/>
  <c r="R1195" i="1"/>
  <c r="X1194" i="1"/>
  <c r="Z1194" i="1" s="1"/>
  <c r="R1194" i="1"/>
  <c r="R1193" i="1"/>
  <c r="S1193" i="1"/>
  <c r="T1193" i="1" s="1"/>
  <c r="X1193" i="1"/>
  <c r="Z1193" i="1" s="1"/>
  <c r="R1192" i="1"/>
  <c r="X1192" i="1"/>
  <c r="Z1192" i="1" s="1"/>
  <c r="S1192" i="1"/>
  <c r="T1192" i="1" s="1"/>
  <c r="X1191" i="1"/>
  <c r="Z1191" i="1" s="1"/>
  <c r="R1191" i="1"/>
  <c r="R1190" i="1"/>
  <c r="X1190" i="1"/>
  <c r="Z1190" i="1" s="1"/>
  <c r="X1189" i="1"/>
  <c r="Z1189" i="1" s="1"/>
  <c r="R1189" i="1"/>
  <c r="Y1188" i="1"/>
  <c r="R1188" i="1"/>
  <c r="Z1188" i="1"/>
  <c r="R1187" i="1"/>
  <c r="X1187" i="1"/>
  <c r="Z1187" i="1" s="1"/>
  <c r="Y1186" i="1"/>
  <c r="R1186" i="1"/>
  <c r="X1185" i="1"/>
  <c r="Z1185" i="1" s="1"/>
  <c r="R1185" i="1"/>
  <c r="Y1184" i="1"/>
  <c r="Z1184" i="1"/>
  <c r="R1184" i="1"/>
  <c r="R1183" i="1"/>
  <c r="X1183" i="1"/>
  <c r="Z1183" i="1" s="1"/>
  <c r="S1183" i="1"/>
  <c r="T1183" i="1" s="1"/>
  <c r="S1182" i="1"/>
  <c r="T1182" i="1" s="1"/>
  <c r="X1182" i="1"/>
  <c r="Z1182" i="1" s="1"/>
  <c r="W1180" i="1" l="1"/>
  <c r="V1180" i="1"/>
  <c r="U1180" i="1"/>
  <c r="Y1180" i="1" s="1"/>
  <c r="Q1180" i="1"/>
  <c r="H1180" i="1"/>
  <c r="S1180" i="1" s="1"/>
  <c r="T1180" i="1" s="1"/>
  <c r="W1179" i="1"/>
  <c r="V1179" i="1"/>
  <c r="U1179" i="1"/>
  <c r="X1179" i="1" s="1"/>
  <c r="Q1179" i="1"/>
  <c r="H1179" i="1"/>
  <c r="W1178" i="1"/>
  <c r="V1178" i="1"/>
  <c r="U1178" i="1"/>
  <c r="Y1178" i="1" s="1"/>
  <c r="Q1178" i="1"/>
  <c r="H1178" i="1"/>
  <c r="S1178" i="1" s="1"/>
  <c r="T1178" i="1" s="1"/>
  <c r="W1177" i="1"/>
  <c r="V1177" i="1"/>
  <c r="U1177" i="1"/>
  <c r="Y1177" i="1" s="1"/>
  <c r="Q1177" i="1"/>
  <c r="H1177" i="1"/>
  <c r="R1177" i="1" s="1"/>
  <c r="W1176" i="1"/>
  <c r="V1176" i="1"/>
  <c r="U1176" i="1"/>
  <c r="Y1176" i="1" s="1"/>
  <c r="Q1176" i="1"/>
  <c r="H1176" i="1"/>
  <c r="S1176" i="1" s="1"/>
  <c r="T1176" i="1" s="1"/>
  <c r="W1175" i="1"/>
  <c r="V1175" i="1"/>
  <c r="U1175" i="1"/>
  <c r="Y1175" i="1" s="1"/>
  <c r="Q1175" i="1"/>
  <c r="H1175" i="1"/>
  <c r="W1174" i="1"/>
  <c r="V1174" i="1"/>
  <c r="U1174" i="1"/>
  <c r="Y1174" i="1" s="1"/>
  <c r="Q1174" i="1"/>
  <c r="H1174" i="1"/>
  <c r="S1174" i="1" s="1"/>
  <c r="T1174" i="1" s="1"/>
  <c r="W1173" i="1"/>
  <c r="V1173" i="1"/>
  <c r="U1173" i="1"/>
  <c r="Y1173" i="1" s="1"/>
  <c r="Q1173" i="1"/>
  <c r="H1173" i="1"/>
  <c r="S1173" i="1" s="1"/>
  <c r="T1173" i="1" s="1"/>
  <c r="W1172" i="1"/>
  <c r="V1172" i="1"/>
  <c r="U1172" i="1"/>
  <c r="Y1172" i="1" s="1"/>
  <c r="Q1172" i="1"/>
  <c r="H1172" i="1"/>
  <c r="W1171" i="1"/>
  <c r="V1171" i="1"/>
  <c r="U1171" i="1"/>
  <c r="Y1171" i="1" s="1"/>
  <c r="Q1171" i="1"/>
  <c r="H1171" i="1"/>
  <c r="S1171" i="1" s="1"/>
  <c r="T1171" i="1" s="1"/>
  <c r="W1170" i="1"/>
  <c r="V1170" i="1"/>
  <c r="U1170" i="1"/>
  <c r="X1170" i="1" s="1"/>
  <c r="Q1170" i="1"/>
  <c r="H1170" i="1"/>
  <c r="S1170" i="1" s="1"/>
  <c r="T1170" i="1" s="1"/>
  <c r="Q1169" i="1"/>
  <c r="U1169" i="1"/>
  <c r="X1169" i="1" s="1"/>
  <c r="V1169" i="1"/>
  <c r="W1169" i="1"/>
  <c r="H1169" i="1"/>
  <c r="R1169" i="1" s="1"/>
  <c r="Q1168" i="1"/>
  <c r="U1168" i="1"/>
  <c r="Y1168" i="1" s="1"/>
  <c r="V1168" i="1"/>
  <c r="W1168" i="1"/>
  <c r="H1168" i="1"/>
  <c r="R1168" i="1" s="1"/>
  <c r="S1177" i="1" l="1"/>
  <c r="T1177" i="1" s="1"/>
  <c r="Z1170" i="1"/>
  <c r="R1180" i="1"/>
  <c r="X1180" i="1"/>
  <c r="Z1180" i="1" s="1"/>
  <c r="Z1179" i="1"/>
  <c r="S1179" i="1"/>
  <c r="T1179" i="1" s="1"/>
  <c r="R1179" i="1"/>
  <c r="Y1179" i="1"/>
  <c r="R1178" i="1"/>
  <c r="X1178" i="1"/>
  <c r="Z1178" i="1" s="1"/>
  <c r="X1177" i="1"/>
  <c r="Z1177" i="1" s="1"/>
  <c r="X1176" i="1"/>
  <c r="Z1176" i="1" s="1"/>
  <c r="R1176" i="1"/>
  <c r="S1175" i="1"/>
  <c r="T1175" i="1" s="1"/>
  <c r="R1175" i="1"/>
  <c r="X1175" i="1"/>
  <c r="Z1175" i="1" s="1"/>
  <c r="X1174" i="1"/>
  <c r="Z1174" i="1" s="1"/>
  <c r="R1174" i="1"/>
  <c r="R1173" i="1"/>
  <c r="X1173" i="1"/>
  <c r="Z1173" i="1" s="1"/>
  <c r="R1172" i="1"/>
  <c r="S1172" i="1"/>
  <c r="T1172" i="1" s="1"/>
  <c r="X1172" i="1"/>
  <c r="Z1172" i="1" s="1"/>
  <c r="X1171" i="1"/>
  <c r="Z1171" i="1" s="1"/>
  <c r="R1171" i="1"/>
  <c r="R1170" i="1"/>
  <c r="Y1170" i="1"/>
  <c r="Y1169" i="1"/>
  <c r="S1169" i="1"/>
  <c r="T1169" i="1" s="1"/>
  <c r="Z1169" i="1"/>
  <c r="X1168" i="1"/>
  <c r="Z1168" i="1" s="1"/>
  <c r="S1168" i="1"/>
  <c r="T1168" i="1" s="1"/>
  <c r="N5251" i="6"/>
  <c r="N5252" i="6"/>
  <c r="N5253" i="6"/>
  <c r="N5254" i="6"/>
  <c r="N5255" i="6"/>
  <c r="N5256" i="6"/>
  <c r="N5257" i="6"/>
  <c r="N5258" i="6"/>
  <c r="N5259" i="6"/>
  <c r="N5260" i="6"/>
  <c r="N5261" i="6"/>
  <c r="N5262" i="6"/>
  <c r="N5263" i="6"/>
  <c r="N5264" i="6"/>
  <c r="N5265" i="6"/>
  <c r="N5266" i="6"/>
  <c r="N5267" i="6"/>
  <c r="N5268" i="6"/>
  <c r="N5269" i="6"/>
  <c r="N5270" i="6"/>
  <c r="N5271" i="6"/>
  <c r="N5272" i="6"/>
  <c r="N5250" i="6"/>
  <c r="N5249" i="6"/>
  <c r="W1159" i="1"/>
  <c r="V1159" i="1"/>
  <c r="U1159" i="1"/>
  <c r="X1159" i="1" s="1"/>
  <c r="W1158" i="1"/>
  <c r="V1158" i="1"/>
  <c r="U1158" i="1"/>
  <c r="X1158" i="1" s="1"/>
  <c r="W1157" i="1"/>
  <c r="V1157" i="1"/>
  <c r="U1157" i="1"/>
  <c r="X1157" i="1" s="1"/>
  <c r="W1156" i="1"/>
  <c r="V1156" i="1"/>
  <c r="U1156" i="1"/>
  <c r="Y1156" i="1" s="1"/>
  <c r="W1155" i="1"/>
  <c r="V1155" i="1"/>
  <c r="U1155" i="1"/>
  <c r="X1155" i="1" s="1"/>
  <c r="W1154" i="1"/>
  <c r="V1154" i="1"/>
  <c r="U1154" i="1"/>
  <c r="Y1154" i="1" s="1"/>
  <c r="W1153" i="1"/>
  <c r="V1153" i="1"/>
  <c r="U1153" i="1"/>
  <c r="X1153" i="1" s="1"/>
  <c r="W1152" i="1"/>
  <c r="V1152" i="1"/>
  <c r="U1152" i="1"/>
  <c r="X1152" i="1" s="1"/>
  <c r="W1151" i="1"/>
  <c r="V1151" i="1"/>
  <c r="U1151" i="1"/>
  <c r="X1151" i="1" s="1"/>
  <c r="W1150" i="1"/>
  <c r="V1150" i="1"/>
  <c r="U1150" i="1"/>
  <c r="Y1150" i="1" s="1"/>
  <c r="W1149" i="1"/>
  <c r="V1149" i="1"/>
  <c r="U1149" i="1"/>
  <c r="Y1149" i="1" s="1"/>
  <c r="W1148" i="1"/>
  <c r="V1148" i="1"/>
  <c r="U1148" i="1"/>
  <c r="Y1148" i="1" s="1"/>
  <c r="W1144" i="1"/>
  <c r="V1144" i="1"/>
  <c r="U1144" i="1"/>
  <c r="W1143" i="1"/>
  <c r="V1143" i="1"/>
  <c r="U1143" i="1"/>
  <c r="W1142" i="1"/>
  <c r="V1142" i="1"/>
  <c r="U1142" i="1"/>
  <c r="W1141" i="1"/>
  <c r="V1141" i="1"/>
  <c r="U1141" i="1"/>
  <c r="W1140" i="1"/>
  <c r="V1140" i="1"/>
  <c r="U1140" i="1"/>
  <c r="W1139" i="1"/>
  <c r="V1139" i="1"/>
  <c r="U1139" i="1"/>
  <c r="W1138" i="1"/>
  <c r="V1138" i="1"/>
  <c r="U1138" i="1"/>
  <c r="W1137" i="1"/>
  <c r="V1137" i="1"/>
  <c r="U1137" i="1"/>
  <c r="W1136" i="1"/>
  <c r="V1136" i="1"/>
  <c r="U1136" i="1"/>
  <c r="W1135" i="1"/>
  <c r="V1135" i="1"/>
  <c r="U1135" i="1"/>
  <c r="W1134" i="1"/>
  <c r="V1134" i="1"/>
  <c r="U1134" i="1"/>
  <c r="W1133" i="1"/>
  <c r="V1133" i="1"/>
  <c r="U1133" i="1"/>
  <c r="W1132" i="1"/>
  <c r="V1132" i="1"/>
  <c r="U1132" i="1"/>
  <c r="W1131" i="1"/>
  <c r="V1131" i="1"/>
  <c r="U1131" i="1"/>
  <c r="W1130" i="1"/>
  <c r="V1130" i="1"/>
  <c r="U1130" i="1"/>
  <c r="W1129" i="1"/>
  <c r="V1129" i="1"/>
  <c r="U1129" i="1"/>
  <c r="W1128" i="1"/>
  <c r="V1128" i="1"/>
  <c r="U1128" i="1"/>
  <c r="W1127" i="1"/>
  <c r="V1127" i="1"/>
  <c r="U1127" i="1"/>
  <c r="W1126" i="1"/>
  <c r="V1126" i="1"/>
  <c r="U1126" i="1"/>
  <c r="W1125" i="1"/>
  <c r="V1125" i="1"/>
  <c r="U1125" i="1"/>
  <c r="W1124" i="1"/>
  <c r="V1124" i="1"/>
  <c r="U1124" i="1"/>
  <c r="W1123" i="1"/>
  <c r="V1123" i="1"/>
  <c r="U1123" i="1"/>
  <c r="W1122" i="1"/>
  <c r="V1122" i="1"/>
  <c r="U1122" i="1"/>
  <c r="W1121" i="1"/>
  <c r="V1121" i="1"/>
  <c r="U1121" i="1"/>
  <c r="W1120" i="1"/>
  <c r="V1120" i="1"/>
  <c r="U1120" i="1"/>
  <c r="W1119" i="1"/>
  <c r="V1119" i="1"/>
  <c r="U1119" i="1"/>
  <c r="W1118" i="1"/>
  <c r="V1118" i="1"/>
  <c r="U1118" i="1"/>
  <c r="W1117" i="1"/>
  <c r="V1117" i="1"/>
  <c r="U1117" i="1"/>
  <c r="W1116" i="1"/>
  <c r="V1116" i="1"/>
  <c r="U1116" i="1"/>
  <c r="W1115" i="1"/>
  <c r="V1115" i="1"/>
  <c r="U1115" i="1"/>
  <c r="W1114" i="1"/>
  <c r="V1114" i="1"/>
  <c r="U1114" i="1"/>
  <c r="W1113" i="1"/>
  <c r="V1113" i="1"/>
  <c r="U1113" i="1"/>
  <c r="W1112" i="1"/>
  <c r="V1112" i="1"/>
  <c r="U1112" i="1"/>
  <c r="Y1112" i="1" s="1"/>
  <c r="W1111" i="1"/>
  <c r="V1111" i="1"/>
  <c r="U1111" i="1"/>
  <c r="Y1111" i="1" s="1"/>
  <c r="W1110" i="1"/>
  <c r="V1110" i="1"/>
  <c r="U1110" i="1"/>
  <c r="Y1110" i="1" s="1"/>
  <c r="W1109" i="1"/>
  <c r="V1109" i="1"/>
  <c r="U1109" i="1"/>
  <c r="X1109" i="1" s="1"/>
  <c r="W1108" i="1"/>
  <c r="V1108" i="1"/>
  <c r="U1108" i="1"/>
  <c r="X1108" i="1" s="1"/>
  <c r="W1107" i="1"/>
  <c r="V1107" i="1"/>
  <c r="U1107" i="1"/>
  <c r="Y1107" i="1" s="1"/>
  <c r="W1106" i="1"/>
  <c r="V1106" i="1"/>
  <c r="U1106" i="1"/>
  <c r="X1106" i="1" s="1"/>
  <c r="W1105" i="1"/>
  <c r="V1105" i="1"/>
  <c r="U1105" i="1"/>
  <c r="Y1105" i="1" s="1"/>
  <c r="W1104" i="1"/>
  <c r="V1104" i="1"/>
  <c r="U1104" i="1"/>
  <c r="W1103" i="1"/>
  <c r="V1103" i="1"/>
  <c r="U1103" i="1"/>
  <c r="W1102" i="1"/>
  <c r="V1102" i="1"/>
  <c r="U1102" i="1"/>
  <c r="W1101" i="1"/>
  <c r="V1101" i="1"/>
  <c r="U1101" i="1"/>
  <c r="W1100" i="1"/>
  <c r="V1100" i="1"/>
  <c r="U1100" i="1"/>
  <c r="W1035" i="1"/>
  <c r="V1035" i="1"/>
  <c r="U1035" i="1"/>
  <c r="W1023" i="1"/>
  <c r="V1023" i="1"/>
  <c r="U1023" i="1"/>
  <c r="W1022" i="1"/>
  <c r="V1022" i="1"/>
  <c r="U1022" i="1"/>
  <c r="W1021" i="1"/>
  <c r="V1021" i="1"/>
  <c r="U1021" i="1"/>
  <c r="W1020" i="1"/>
  <c r="V1020" i="1"/>
  <c r="U1020" i="1"/>
  <c r="W1019" i="1"/>
  <c r="V1019" i="1"/>
  <c r="U1019" i="1"/>
  <c r="W1018" i="1"/>
  <c r="V1018" i="1"/>
  <c r="U1018" i="1"/>
  <c r="W1017" i="1"/>
  <c r="V1017" i="1"/>
  <c r="U1017" i="1"/>
  <c r="W1016" i="1"/>
  <c r="V1016" i="1"/>
  <c r="U1016" i="1"/>
  <c r="W1015" i="1"/>
  <c r="V1015" i="1"/>
  <c r="U1015" i="1"/>
  <c r="W1014" i="1"/>
  <c r="V1014" i="1"/>
  <c r="U1014" i="1"/>
  <c r="W1013" i="1"/>
  <c r="V1013" i="1"/>
  <c r="U1013" i="1"/>
  <c r="W1012" i="1"/>
  <c r="V1012" i="1"/>
  <c r="U1012" i="1"/>
  <c r="W1011" i="1"/>
  <c r="V1011" i="1"/>
  <c r="U1011" i="1"/>
  <c r="W1010" i="1"/>
  <c r="V1010" i="1"/>
  <c r="U1010" i="1"/>
  <c r="W1009" i="1"/>
  <c r="V1009" i="1"/>
  <c r="U1009" i="1"/>
  <c r="W1008" i="1"/>
  <c r="V1008" i="1"/>
  <c r="U1008" i="1"/>
  <c r="W1007" i="1"/>
  <c r="V1007" i="1"/>
  <c r="U1007" i="1"/>
  <c r="W1006" i="1"/>
  <c r="V1006" i="1"/>
  <c r="U1006" i="1"/>
  <c r="W1005" i="1"/>
  <c r="V1005" i="1"/>
  <c r="U1005" i="1"/>
  <c r="W1004" i="1"/>
  <c r="V1004" i="1"/>
  <c r="U1004" i="1"/>
  <c r="W1003" i="1"/>
  <c r="V1003" i="1"/>
  <c r="U1003" i="1"/>
  <c r="W1002" i="1"/>
  <c r="V1002" i="1"/>
  <c r="U1002" i="1"/>
  <c r="W1001" i="1"/>
  <c r="V1001" i="1"/>
  <c r="U1001" i="1"/>
  <c r="W1000" i="1"/>
  <c r="V1000" i="1"/>
  <c r="U1000" i="1"/>
  <c r="W999" i="1"/>
  <c r="V999" i="1"/>
  <c r="U999" i="1"/>
  <c r="W998" i="1"/>
  <c r="V998" i="1"/>
  <c r="U998" i="1"/>
  <c r="W997" i="1"/>
  <c r="V997" i="1"/>
  <c r="U997" i="1"/>
  <c r="W996" i="1"/>
  <c r="V996" i="1"/>
  <c r="U996" i="1"/>
  <c r="W995" i="1"/>
  <c r="V995" i="1"/>
  <c r="U995" i="1"/>
  <c r="W994" i="1"/>
  <c r="V994" i="1"/>
  <c r="U994" i="1"/>
  <c r="W993" i="1"/>
  <c r="V993" i="1"/>
  <c r="U993" i="1"/>
  <c r="W992" i="1"/>
  <c r="V992" i="1"/>
  <c r="U992" i="1"/>
  <c r="W991" i="1"/>
  <c r="V991" i="1"/>
  <c r="U991" i="1"/>
  <c r="W990" i="1"/>
  <c r="V990" i="1"/>
  <c r="U990" i="1"/>
  <c r="W989" i="1"/>
  <c r="V989" i="1"/>
  <c r="U989" i="1"/>
  <c r="W988" i="1"/>
  <c r="V988" i="1"/>
  <c r="U988" i="1"/>
  <c r="W987" i="1"/>
  <c r="V987" i="1"/>
  <c r="U987" i="1"/>
  <c r="W986" i="1"/>
  <c r="V986" i="1"/>
  <c r="U986" i="1"/>
  <c r="W985" i="1"/>
  <c r="V985" i="1"/>
  <c r="U985" i="1"/>
  <c r="Y985" i="1" s="1"/>
  <c r="W984" i="1"/>
  <c r="V984" i="1"/>
  <c r="U984" i="1"/>
  <c r="Y984" i="1" s="1"/>
  <c r="W983" i="1"/>
  <c r="V983" i="1"/>
  <c r="U983" i="1"/>
  <c r="Y983" i="1" s="1"/>
  <c r="W982" i="1"/>
  <c r="V982" i="1"/>
  <c r="U982" i="1"/>
  <c r="Y982" i="1" s="1"/>
  <c r="W981" i="1"/>
  <c r="V981" i="1"/>
  <c r="U981" i="1"/>
  <c r="W980" i="1"/>
  <c r="V980" i="1"/>
  <c r="U980" i="1"/>
  <c r="W979" i="1"/>
  <c r="V979" i="1"/>
  <c r="U979" i="1"/>
  <c r="W978" i="1"/>
  <c r="V978" i="1"/>
  <c r="U978" i="1"/>
  <c r="W977" i="1"/>
  <c r="V977" i="1"/>
  <c r="U977" i="1"/>
  <c r="W976" i="1"/>
  <c r="V976" i="1"/>
  <c r="U976" i="1"/>
  <c r="W975" i="1"/>
  <c r="V975" i="1"/>
  <c r="U975" i="1"/>
  <c r="W974" i="1"/>
  <c r="V974" i="1"/>
  <c r="U974" i="1"/>
  <c r="W973" i="1"/>
  <c r="V973" i="1"/>
  <c r="U973" i="1"/>
  <c r="W972" i="1"/>
  <c r="V972" i="1"/>
  <c r="U972" i="1"/>
  <c r="W971" i="1"/>
  <c r="V971" i="1"/>
  <c r="U971" i="1"/>
  <c r="W970" i="1"/>
  <c r="V970" i="1"/>
  <c r="U970" i="1"/>
  <c r="W969" i="1"/>
  <c r="V969" i="1"/>
  <c r="U969" i="1"/>
  <c r="W968" i="1"/>
  <c r="V968" i="1"/>
  <c r="U968" i="1"/>
  <c r="W967" i="1"/>
  <c r="V967" i="1"/>
  <c r="U967" i="1"/>
  <c r="W966" i="1"/>
  <c r="V966" i="1"/>
  <c r="U966" i="1"/>
  <c r="W965" i="1"/>
  <c r="V965" i="1"/>
  <c r="U965" i="1"/>
  <c r="W964" i="1"/>
  <c r="V964" i="1"/>
  <c r="U964" i="1"/>
  <c r="W963" i="1"/>
  <c r="V963" i="1"/>
  <c r="U963" i="1"/>
  <c r="W962" i="1"/>
  <c r="V962" i="1"/>
  <c r="U962" i="1"/>
  <c r="W961" i="1"/>
  <c r="V961" i="1"/>
  <c r="U961" i="1"/>
  <c r="W960" i="1"/>
  <c r="V960" i="1"/>
  <c r="U960" i="1"/>
  <c r="W959" i="1"/>
  <c r="V959" i="1"/>
  <c r="U959" i="1"/>
  <c r="W958" i="1"/>
  <c r="V958" i="1"/>
  <c r="U958" i="1"/>
  <c r="W957" i="1"/>
  <c r="V957" i="1"/>
  <c r="U957" i="1"/>
  <c r="W956" i="1"/>
  <c r="V956" i="1"/>
  <c r="U956" i="1"/>
  <c r="W955" i="1"/>
  <c r="V955" i="1"/>
  <c r="U955" i="1"/>
  <c r="W954" i="1"/>
  <c r="V954" i="1"/>
  <c r="U954" i="1"/>
  <c r="W953" i="1"/>
  <c r="V953" i="1"/>
  <c r="U953" i="1"/>
  <c r="W952" i="1"/>
  <c r="V952" i="1"/>
  <c r="U952" i="1"/>
  <c r="W951" i="1"/>
  <c r="V951" i="1"/>
  <c r="U951" i="1"/>
  <c r="W950" i="1"/>
  <c r="V950" i="1"/>
  <c r="U950" i="1"/>
  <c r="W949" i="1"/>
  <c r="V949" i="1"/>
  <c r="U949" i="1"/>
  <c r="W948" i="1"/>
  <c r="V948" i="1"/>
  <c r="U948" i="1"/>
  <c r="W947" i="1"/>
  <c r="V947" i="1"/>
  <c r="U947" i="1"/>
  <c r="W946" i="1"/>
  <c r="V946" i="1"/>
  <c r="U946" i="1"/>
  <c r="W945" i="1"/>
  <c r="V945" i="1"/>
  <c r="U945" i="1"/>
  <c r="W944" i="1"/>
  <c r="V944" i="1"/>
  <c r="U944" i="1"/>
  <c r="W943" i="1"/>
  <c r="V943" i="1"/>
  <c r="U943" i="1"/>
  <c r="W942" i="1"/>
  <c r="V942" i="1"/>
  <c r="U942" i="1"/>
  <c r="W941" i="1"/>
  <c r="V941" i="1"/>
  <c r="U941" i="1"/>
  <c r="W940" i="1"/>
  <c r="V940" i="1"/>
  <c r="U940" i="1"/>
  <c r="W939" i="1"/>
  <c r="V939" i="1"/>
  <c r="U939" i="1"/>
  <c r="W938" i="1"/>
  <c r="V938" i="1"/>
  <c r="U938" i="1"/>
  <c r="W937" i="1"/>
  <c r="V937" i="1"/>
  <c r="U937" i="1"/>
  <c r="W936" i="1"/>
  <c r="V936" i="1"/>
  <c r="U936" i="1"/>
  <c r="W935" i="1"/>
  <c r="V935" i="1"/>
  <c r="U935" i="1"/>
  <c r="W934" i="1"/>
  <c r="V934" i="1"/>
  <c r="U934" i="1"/>
  <c r="W933" i="1"/>
  <c r="V933" i="1"/>
  <c r="U933" i="1"/>
  <c r="W932" i="1"/>
  <c r="V932" i="1"/>
  <c r="U932" i="1"/>
  <c r="W931" i="1"/>
  <c r="V931" i="1"/>
  <c r="U931" i="1"/>
  <c r="W930" i="1"/>
  <c r="V930" i="1"/>
  <c r="U930" i="1"/>
  <c r="W929" i="1"/>
  <c r="V929" i="1"/>
  <c r="U929" i="1"/>
  <c r="W899" i="1"/>
  <c r="V899" i="1"/>
  <c r="U899" i="1"/>
  <c r="W898" i="1"/>
  <c r="V898" i="1"/>
  <c r="U898" i="1"/>
  <c r="W897" i="1"/>
  <c r="V897" i="1"/>
  <c r="U897" i="1"/>
  <c r="W896" i="1"/>
  <c r="V896" i="1"/>
  <c r="U896" i="1"/>
  <c r="W895" i="1"/>
  <c r="V895" i="1"/>
  <c r="U895" i="1"/>
  <c r="W894" i="1"/>
  <c r="V894" i="1"/>
  <c r="U894" i="1"/>
  <c r="W893" i="1"/>
  <c r="V893" i="1"/>
  <c r="U893" i="1"/>
  <c r="W885" i="1"/>
  <c r="V885" i="1"/>
  <c r="U885" i="1"/>
  <c r="W884" i="1"/>
  <c r="V884" i="1"/>
  <c r="U884" i="1"/>
  <c r="W883" i="1"/>
  <c r="V883" i="1"/>
  <c r="U883" i="1"/>
  <c r="W882" i="1"/>
  <c r="V882" i="1"/>
  <c r="U882" i="1"/>
  <c r="W881" i="1"/>
  <c r="V881" i="1"/>
  <c r="U881" i="1"/>
  <c r="W880" i="1"/>
  <c r="V880" i="1"/>
  <c r="U880" i="1"/>
  <c r="W879" i="1"/>
  <c r="V879" i="1"/>
  <c r="U879" i="1"/>
  <c r="W878" i="1"/>
  <c r="V878" i="1"/>
  <c r="U878" i="1"/>
  <c r="W877" i="1"/>
  <c r="V877" i="1"/>
  <c r="U877" i="1"/>
  <c r="W876" i="1"/>
  <c r="V876" i="1"/>
  <c r="U876" i="1"/>
  <c r="W875" i="1"/>
  <c r="V875" i="1"/>
  <c r="U875" i="1"/>
  <c r="Q1112" i="1"/>
  <c r="H1112" i="1"/>
  <c r="S1112" i="1" s="1"/>
  <c r="T1112" i="1" s="1"/>
  <c r="Q1111" i="1"/>
  <c r="H1111" i="1"/>
  <c r="R1111" i="1" s="1"/>
  <c r="Q1110" i="1"/>
  <c r="H1110" i="1"/>
  <c r="R1110" i="1" s="1"/>
  <c r="Q1109" i="1"/>
  <c r="H1109" i="1"/>
  <c r="S1109" i="1" s="1"/>
  <c r="T1109" i="1" s="1"/>
  <c r="Q1108" i="1"/>
  <c r="H1108" i="1"/>
  <c r="R1108" i="1" s="1"/>
  <c r="Q1107" i="1"/>
  <c r="H1107" i="1"/>
  <c r="S1107" i="1" s="1"/>
  <c r="T1107" i="1" s="1"/>
  <c r="Q1106" i="1"/>
  <c r="H1106" i="1"/>
  <c r="R1106" i="1" s="1"/>
  <c r="Q1105" i="1"/>
  <c r="H1105" i="1"/>
  <c r="R1105" i="1" s="1"/>
  <c r="Q1114" i="1"/>
  <c r="H1114" i="1"/>
  <c r="Q1159" i="1"/>
  <c r="H1159" i="1"/>
  <c r="S1159" i="1" s="1"/>
  <c r="T1159" i="1" s="1"/>
  <c r="Q1158" i="1"/>
  <c r="H1158" i="1"/>
  <c r="S1158" i="1" s="1"/>
  <c r="T1158" i="1" s="1"/>
  <c r="Q1157" i="1"/>
  <c r="H1157" i="1"/>
  <c r="R1157" i="1" s="1"/>
  <c r="Q1156" i="1"/>
  <c r="H1156" i="1"/>
  <c r="R1156" i="1" s="1"/>
  <c r="Q1155" i="1"/>
  <c r="H1155" i="1"/>
  <c r="S1155" i="1" s="1"/>
  <c r="T1155" i="1" s="1"/>
  <c r="Q1154" i="1"/>
  <c r="H1154" i="1"/>
  <c r="S1154" i="1" s="1"/>
  <c r="T1154" i="1" s="1"/>
  <c r="Q1153" i="1"/>
  <c r="H1153" i="1"/>
  <c r="R1153" i="1" s="1"/>
  <c r="Q1152" i="1"/>
  <c r="H1152" i="1"/>
  <c r="S1152" i="1" s="1"/>
  <c r="T1152" i="1" s="1"/>
  <c r="Q1151" i="1"/>
  <c r="H1151" i="1"/>
  <c r="R1151" i="1" s="1"/>
  <c r="Q1150" i="1"/>
  <c r="H1150" i="1"/>
  <c r="R1150" i="1" s="1"/>
  <c r="Q1149" i="1"/>
  <c r="H1149" i="1"/>
  <c r="R1149" i="1" s="1"/>
  <c r="Q1148" i="1"/>
  <c r="H1148" i="1"/>
  <c r="R1148" i="1" s="1"/>
  <c r="Z1108" i="1" l="1"/>
  <c r="R1112" i="1"/>
  <c r="X1112" i="1"/>
  <c r="Z1112" i="1" s="1"/>
  <c r="X1111" i="1"/>
  <c r="Z1111" i="1" s="1"/>
  <c r="Z1109" i="1"/>
  <c r="S1111" i="1"/>
  <c r="T1111" i="1" s="1"/>
  <c r="S1110" i="1"/>
  <c r="T1110" i="1" s="1"/>
  <c r="X1110" i="1"/>
  <c r="Z1110" i="1" s="1"/>
  <c r="R1109" i="1"/>
  <c r="Y1109" i="1"/>
  <c r="S1108" i="1"/>
  <c r="T1108" i="1" s="1"/>
  <c r="Y1108" i="1"/>
  <c r="R1107" i="1"/>
  <c r="X1107" i="1"/>
  <c r="Z1107" i="1" s="1"/>
  <c r="Y1106" i="1"/>
  <c r="S1106" i="1"/>
  <c r="T1106" i="1" s="1"/>
  <c r="Z1106" i="1"/>
  <c r="X1105" i="1"/>
  <c r="Z1105" i="1" s="1"/>
  <c r="S1105" i="1"/>
  <c r="T1105" i="1" s="1"/>
  <c r="X1114" i="1"/>
  <c r="Z1114" i="1" s="1"/>
  <c r="Y1114" i="1"/>
  <c r="R1114" i="1"/>
  <c r="S1114" i="1"/>
  <c r="T1114" i="1" s="1"/>
  <c r="Z1159" i="1"/>
  <c r="Z1152" i="1"/>
  <c r="R1158" i="1"/>
  <c r="R1159" i="1"/>
  <c r="Y1159" i="1"/>
  <c r="Y1158" i="1"/>
  <c r="Y1157" i="1"/>
  <c r="S1157" i="1"/>
  <c r="T1157" i="1" s="1"/>
  <c r="X1156" i="1"/>
  <c r="Z1156" i="1" s="1"/>
  <c r="S1156" i="1"/>
  <c r="T1156" i="1" s="1"/>
  <c r="R1155" i="1"/>
  <c r="Y1155" i="1"/>
  <c r="R1154" i="1"/>
  <c r="X1154" i="1"/>
  <c r="S1153" i="1"/>
  <c r="T1153" i="1" s="1"/>
  <c r="Z1153" i="1"/>
  <c r="Y1153" i="1"/>
  <c r="R1152" i="1"/>
  <c r="Y1152" i="1"/>
  <c r="Y1151" i="1"/>
  <c r="S1151" i="1"/>
  <c r="T1151" i="1" s="1"/>
  <c r="Z1151" i="1"/>
  <c r="X1150" i="1"/>
  <c r="Z1150" i="1" s="1"/>
  <c r="S1150" i="1"/>
  <c r="T1150" i="1" s="1"/>
  <c r="X1149" i="1"/>
  <c r="Z1149" i="1" s="1"/>
  <c r="S1149" i="1"/>
  <c r="T1149" i="1" s="1"/>
  <c r="X1148" i="1"/>
  <c r="Z1148" i="1" s="1"/>
  <c r="S1148" i="1"/>
  <c r="T1148" i="1" s="1"/>
  <c r="Q1144" i="1"/>
  <c r="Y1144" i="1"/>
  <c r="H1144" i="1"/>
  <c r="R1144" i="1" s="1"/>
  <c r="Q1143" i="1"/>
  <c r="Y1143" i="1"/>
  <c r="H1143" i="1"/>
  <c r="S1143" i="1" s="1"/>
  <c r="T1143" i="1" s="1"/>
  <c r="Q1142" i="1"/>
  <c r="Y1142" i="1"/>
  <c r="H1142" i="1"/>
  <c r="S1142" i="1" s="1"/>
  <c r="T1142" i="1" s="1"/>
  <c r="Q1141" i="1"/>
  <c r="Y1141" i="1"/>
  <c r="H1141" i="1"/>
  <c r="S1141" i="1" s="1"/>
  <c r="T1141" i="1" s="1"/>
  <c r="Q1140" i="1"/>
  <c r="Y1140" i="1"/>
  <c r="H1140" i="1"/>
  <c r="S1140" i="1" s="1"/>
  <c r="T1140" i="1" s="1"/>
  <c r="Q1139" i="1"/>
  <c r="Y1139" i="1"/>
  <c r="H1139" i="1"/>
  <c r="R1139" i="1" s="1"/>
  <c r="Q1138" i="1"/>
  <c r="Y1138" i="1"/>
  <c r="H1138" i="1"/>
  <c r="S1138" i="1" s="1"/>
  <c r="T1138" i="1" s="1"/>
  <c r="Q1137" i="1"/>
  <c r="Y1137" i="1"/>
  <c r="H1137" i="1"/>
  <c r="R1137" i="1" s="1"/>
  <c r="Q1136" i="1"/>
  <c r="Y1136" i="1"/>
  <c r="H1136" i="1"/>
  <c r="S1136" i="1" s="1"/>
  <c r="T1136" i="1" s="1"/>
  <c r="Q1135" i="1"/>
  <c r="Y1135" i="1"/>
  <c r="H1135" i="1"/>
  <c r="R1135" i="1" s="1"/>
  <c r="Q1134" i="1"/>
  <c r="Y1134" i="1"/>
  <c r="H1134" i="1"/>
  <c r="R1134" i="1" s="1"/>
  <c r="Q1133" i="1"/>
  <c r="Y1133" i="1"/>
  <c r="H1133" i="1"/>
  <c r="S1133" i="1" s="1"/>
  <c r="T1133" i="1" s="1"/>
  <c r="Q1132" i="1"/>
  <c r="Y1132" i="1"/>
  <c r="H1132" i="1"/>
  <c r="S1132" i="1" s="1"/>
  <c r="T1132" i="1" s="1"/>
  <c r="Q1131" i="1"/>
  <c r="Y1131" i="1"/>
  <c r="H1131" i="1"/>
  <c r="R1131" i="1" s="1"/>
  <c r="Q1130" i="1"/>
  <c r="Y1130" i="1"/>
  <c r="H1130" i="1"/>
  <c r="R1130" i="1" s="1"/>
  <c r="Q1129" i="1"/>
  <c r="Y1129" i="1"/>
  <c r="H1129" i="1"/>
  <c r="S1129" i="1" s="1"/>
  <c r="T1129" i="1" s="1"/>
  <c r="Q1128" i="1"/>
  <c r="Y1128" i="1"/>
  <c r="H1128" i="1"/>
  <c r="S1128" i="1" s="1"/>
  <c r="T1128" i="1" s="1"/>
  <c r="Q1127" i="1"/>
  <c r="Y1127" i="1"/>
  <c r="H1127" i="1"/>
  <c r="R1127" i="1" s="1"/>
  <c r="Q1126" i="1"/>
  <c r="Y1126" i="1"/>
  <c r="H1126" i="1"/>
  <c r="S1126" i="1" s="1"/>
  <c r="T1126" i="1" s="1"/>
  <c r="Q1125" i="1"/>
  <c r="Y1125" i="1"/>
  <c r="H1125" i="1"/>
  <c r="S1125" i="1" s="1"/>
  <c r="T1125" i="1" s="1"/>
  <c r="Q1124" i="1"/>
  <c r="Y1124" i="1"/>
  <c r="H1124" i="1"/>
  <c r="S1124" i="1" s="1"/>
  <c r="T1124" i="1" s="1"/>
  <c r="Q1123" i="1"/>
  <c r="Y1123" i="1"/>
  <c r="H1123" i="1"/>
  <c r="S1123" i="1" s="1"/>
  <c r="T1123" i="1" s="1"/>
  <c r="Q1122" i="1"/>
  <c r="Y1122" i="1"/>
  <c r="H1122" i="1"/>
  <c r="R1122" i="1" s="1"/>
  <c r="Q1121" i="1"/>
  <c r="Y1121" i="1"/>
  <c r="H1121" i="1"/>
  <c r="S1121" i="1" s="1"/>
  <c r="T1121" i="1" s="1"/>
  <c r="Q1120" i="1"/>
  <c r="Y1120" i="1"/>
  <c r="H1120" i="1"/>
  <c r="R1120" i="1" s="1"/>
  <c r="Q1119" i="1"/>
  <c r="Y1119" i="1"/>
  <c r="H1119" i="1"/>
  <c r="S1119" i="1" s="1"/>
  <c r="T1119" i="1" s="1"/>
  <c r="Q1118" i="1"/>
  <c r="Y1118" i="1"/>
  <c r="H1118" i="1"/>
  <c r="S1118" i="1" s="1"/>
  <c r="T1118" i="1" s="1"/>
  <c r="Q1117" i="1"/>
  <c r="Y1117" i="1"/>
  <c r="H1117" i="1"/>
  <c r="S1117" i="1" s="1"/>
  <c r="T1117" i="1" s="1"/>
  <c r="Q1116" i="1"/>
  <c r="Y1116" i="1"/>
  <c r="H1116" i="1"/>
  <c r="S1116" i="1" s="1"/>
  <c r="T1116" i="1" s="1"/>
  <c r="Q1115" i="1"/>
  <c r="Y1115" i="1"/>
  <c r="H1115" i="1"/>
  <c r="S1115" i="1" s="1"/>
  <c r="T1115" i="1" s="1"/>
  <c r="Q1113" i="1"/>
  <c r="Y1113" i="1"/>
  <c r="H1113" i="1"/>
  <c r="R1113" i="1" s="1"/>
  <c r="N5248" i="6"/>
  <c r="N5172" i="6"/>
  <c r="N5173" i="6"/>
  <c r="N5174" i="6"/>
  <c r="N5175" i="6"/>
  <c r="N5176" i="6"/>
  <c r="N5177" i="6"/>
  <c r="N5178" i="6"/>
  <c r="N5179" i="6"/>
  <c r="N5180" i="6"/>
  <c r="N5181" i="6"/>
  <c r="N5182" i="6"/>
  <c r="N5183" i="6"/>
  <c r="N5184" i="6"/>
  <c r="N5185" i="6"/>
  <c r="N5186" i="6"/>
  <c r="N5187" i="6"/>
  <c r="N5188" i="6"/>
  <c r="N5189" i="6"/>
  <c r="N5190" i="6"/>
  <c r="N5191" i="6"/>
  <c r="N5192" i="6"/>
  <c r="N5193" i="6"/>
  <c r="N5194" i="6"/>
  <c r="N5195" i="6"/>
  <c r="N5196" i="6"/>
  <c r="N5197" i="6"/>
  <c r="N5198" i="6"/>
  <c r="N5199" i="6"/>
  <c r="N5200" i="6"/>
  <c r="N5201" i="6"/>
  <c r="N5202" i="6"/>
  <c r="N5203" i="6"/>
  <c r="N5204" i="6"/>
  <c r="N5205" i="6"/>
  <c r="N5206" i="6"/>
  <c r="N5207" i="6"/>
  <c r="N5208" i="6"/>
  <c r="N5209" i="6"/>
  <c r="N5210" i="6"/>
  <c r="N5211" i="6"/>
  <c r="N5212" i="6"/>
  <c r="N5213" i="6"/>
  <c r="N5214" i="6"/>
  <c r="N5215" i="6"/>
  <c r="N5216" i="6"/>
  <c r="N5217" i="6"/>
  <c r="N5218" i="6"/>
  <c r="N5219" i="6"/>
  <c r="N5220" i="6"/>
  <c r="N5221" i="6"/>
  <c r="N5222" i="6"/>
  <c r="N5223" i="6"/>
  <c r="N5224" i="6"/>
  <c r="N5225" i="6"/>
  <c r="N5226" i="6"/>
  <c r="N5227" i="6"/>
  <c r="N5228" i="6"/>
  <c r="N5229" i="6"/>
  <c r="N5230" i="6"/>
  <c r="N5231" i="6"/>
  <c r="N5232" i="6"/>
  <c r="N5233" i="6"/>
  <c r="N5234" i="6"/>
  <c r="N5235" i="6"/>
  <c r="N5236" i="6"/>
  <c r="N5237" i="6"/>
  <c r="N5238" i="6"/>
  <c r="N5239" i="6"/>
  <c r="N5240" i="6"/>
  <c r="N5241" i="6"/>
  <c r="N5242" i="6"/>
  <c r="N5243" i="6"/>
  <c r="N5244" i="6"/>
  <c r="N5245" i="6"/>
  <c r="N5246" i="6"/>
  <c r="N5247" i="6"/>
  <c r="Y1016" i="1"/>
  <c r="Q1016" i="1"/>
  <c r="H1016" i="1"/>
  <c r="Y1104" i="1"/>
  <c r="Q1104" i="1"/>
  <c r="H1104" i="1"/>
  <c r="Y1103" i="1"/>
  <c r="Q1103" i="1"/>
  <c r="H1103" i="1"/>
  <c r="Y1102" i="1"/>
  <c r="Q1102" i="1"/>
  <c r="H1102" i="1"/>
  <c r="R1102" i="1" s="1"/>
  <c r="Y1101" i="1"/>
  <c r="Q1101" i="1"/>
  <c r="H1101" i="1"/>
  <c r="Y1100" i="1"/>
  <c r="Q1100" i="1"/>
  <c r="H1100" i="1"/>
  <c r="R1100" i="1" s="1"/>
  <c r="N5139" i="6"/>
  <c r="N5140" i="6"/>
  <c r="N5141" i="6"/>
  <c r="N5142" i="6"/>
  <c r="N5143" i="6"/>
  <c r="N5144" i="6"/>
  <c r="N5145" i="6"/>
  <c r="N5146" i="6"/>
  <c r="N5147" i="6"/>
  <c r="N5148" i="6"/>
  <c r="N5149" i="6"/>
  <c r="N5150" i="6"/>
  <c r="N5151" i="6"/>
  <c r="N5152" i="6"/>
  <c r="N5153" i="6"/>
  <c r="N5154" i="6"/>
  <c r="N5155" i="6"/>
  <c r="N5156" i="6"/>
  <c r="N5157" i="6"/>
  <c r="N5158" i="6"/>
  <c r="N5159" i="6"/>
  <c r="N5160" i="6"/>
  <c r="N5161" i="6"/>
  <c r="N5162" i="6"/>
  <c r="N5163" i="6"/>
  <c r="N5164" i="6"/>
  <c r="N5165" i="6"/>
  <c r="N5166" i="6"/>
  <c r="N5167" i="6"/>
  <c r="N5168" i="6"/>
  <c r="N5169" i="6"/>
  <c r="N5170" i="6"/>
  <c r="N5171" i="6"/>
  <c r="X1144" i="1" l="1"/>
  <c r="Z1144" i="1" s="1"/>
  <c r="S1144" i="1"/>
  <c r="T1144" i="1" s="1"/>
  <c r="R1143" i="1"/>
  <c r="X1143" i="1"/>
  <c r="Z1143" i="1" s="1"/>
  <c r="R1142" i="1"/>
  <c r="X1142" i="1"/>
  <c r="Z1142" i="1" s="1"/>
  <c r="R1138" i="1"/>
  <c r="R1141" i="1"/>
  <c r="X1141" i="1"/>
  <c r="Z1141" i="1" s="1"/>
  <c r="R1140" i="1"/>
  <c r="X1140" i="1"/>
  <c r="Z1140" i="1" s="1"/>
  <c r="X1138" i="1"/>
  <c r="X1139" i="1"/>
  <c r="Z1139" i="1" s="1"/>
  <c r="S1139" i="1"/>
  <c r="T1139" i="1" s="1"/>
  <c r="X1137" i="1"/>
  <c r="S1137" i="1"/>
  <c r="T1137" i="1" s="1"/>
  <c r="R1136" i="1"/>
  <c r="X1136" i="1"/>
  <c r="Z1136" i="1" s="1"/>
  <c r="X1135" i="1"/>
  <c r="Z1135" i="1" s="1"/>
  <c r="S1135" i="1"/>
  <c r="T1135" i="1" s="1"/>
  <c r="X1134" i="1"/>
  <c r="Z1134" i="1" s="1"/>
  <c r="S1134" i="1"/>
  <c r="T1134" i="1" s="1"/>
  <c r="R1133" i="1"/>
  <c r="X1133" i="1"/>
  <c r="Z1133" i="1" s="1"/>
  <c r="R1132" i="1"/>
  <c r="X1132" i="1"/>
  <c r="Z1132" i="1" s="1"/>
  <c r="X1131" i="1"/>
  <c r="Z1131" i="1" s="1"/>
  <c r="S1131" i="1"/>
  <c r="T1131" i="1" s="1"/>
  <c r="X1130" i="1"/>
  <c r="Z1130" i="1" s="1"/>
  <c r="S1130" i="1"/>
  <c r="T1130" i="1" s="1"/>
  <c r="R1129" i="1"/>
  <c r="X1129" i="1"/>
  <c r="Z1129" i="1" s="1"/>
  <c r="R1128" i="1"/>
  <c r="X1128" i="1"/>
  <c r="Z1128" i="1" s="1"/>
  <c r="X1127" i="1"/>
  <c r="Z1127" i="1" s="1"/>
  <c r="S1127" i="1"/>
  <c r="T1127" i="1" s="1"/>
  <c r="R1126" i="1"/>
  <c r="X1126" i="1"/>
  <c r="Z1126" i="1" s="1"/>
  <c r="X1125" i="1"/>
  <c r="Z1125" i="1" s="1"/>
  <c r="R1125" i="1"/>
  <c r="R1124" i="1"/>
  <c r="X1124" i="1"/>
  <c r="Z1124" i="1" s="1"/>
  <c r="R1123" i="1"/>
  <c r="X1123" i="1"/>
  <c r="Z1123" i="1" s="1"/>
  <c r="X1122" i="1"/>
  <c r="Z1122" i="1" s="1"/>
  <c r="S1122" i="1"/>
  <c r="T1122" i="1" s="1"/>
  <c r="R1121" i="1"/>
  <c r="X1121" i="1"/>
  <c r="Z1121" i="1" s="1"/>
  <c r="X1120" i="1"/>
  <c r="Z1120" i="1" s="1"/>
  <c r="S1120" i="1"/>
  <c r="T1120" i="1" s="1"/>
  <c r="R1119" i="1"/>
  <c r="X1119" i="1"/>
  <c r="Z1119" i="1" s="1"/>
  <c r="R1118" i="1"/>
  <c r="X1118" i="1"/>
  <c r="Z1118" i="1" s="1"/>
  <c r="R1117" i="1"/>
  <c r="X1117" i="1"/>
  <c r="Z1117" i="1" s="1"/>
  <c r="R1116" i="1"/>
  <c r="X1116" i="1"/>
  <c r="Z1116" i="1" s="1"/>
  <c r="R1115" i="1"/>
  <c r="X1115" i="1"/>
  <c r="Z1115" i="1" s="1"/>
  <c r="X1113" i="1"/>
  <c r="Z1113" i="1" s="1"/>
  <c r="S1113" i="1"/>
  <c r="T1113" i="1" s="1"/>
  <c r="R1016" i="1"/>
  <c r="S1016" i="1"/>
  <c r="T1016" i="1" s="1"/>
  <c r="X1016" i="1"/>
  <c r="Z1016" i="1" s="1"/>
  <c r="R1104" i="1"/>
  <c r="S1104" i="1"/>
  <c r="T1104" i="1" s="1"/>
  <c r="X1104" i="1"/>
  <c r="Z1104" i="1" s="1"/>
  <c r="R1103" i="1"/>
  <c r="S1103" i="1"/>
  <c r="T1103" i="1" s="1"/>
  <c r="X1103" i="1"/>
  <c r="Z1103" i="1" s="1"/>
  <c r="S1102" i="1"/>
  <c r="T1102" i="1" s="1"/>
  <c r="X1102" i="1"/>
  <c r="Z1102" i="1" s="1"/>
  <c r="R1101" i="1"/>
  <c r="S1101" i="1"/>
  <c r="T1101" i="1" s="1"/>
  <c r="X1101" i="1"/>
  <c r="Z1101" i="1" s="1"/>
  <c r="S1100" i="1"/>
  <c r="T1100" i="1" s="1"/>
  <c r="X1100" i="1"/>
  <c r="Z1100" i="1" s="1"/>
  <c r="H1015" i="1" l="1"/>
  <c r="R1015" i="1" s="1"/>
  <c r="Q1015" i="1"/>
  <c r="X1015" i="1"/>
  <c r="Y1035" i="1"/>
  <c r="Q1035" i="1"/>
  <c r="H1035" i="1"/>
  <c r="S1035" i="1" s="1"/>
  <c r="T1035" i="1" s="1"/>
  <c r="Q1023" i="1"/>
  <c r="Y1023" i="1"/>
  <c r="H1023" i="1"/>
  <c r="S1023" i="1" s="1"/>
  <c r="T1023" i="1" s="1"/>
  <c r="Q1022" i="1"/>
  <c r="Y1022" i="1"/>
  <c r="H1022" i="1"/>
  <c r="S1022" i="1" s="1"/>
  <c r="T1022" i="1" s="1"/>
  <c r="Q1021" i="1"/>
  <c r="Y1021" i="1"/>
  <c r="H1021" i="1"/>
  <c r="R1021" i="1" s="1"/>
  <c r="Q1020" i="1"/>
  <c r="Y1020" i="1"/>
  <c r="H1020" i="1"/>
  <c r="R1020" i="1" s="1"/>
  <c r="Q1019" i="1"/>
  <c r="Y1019" i="1"/>
  <c r="H1019" i="1"/>
  <c r="S1019" i="1" s="1"/>
  <c r="T1019" i="1" s="1"/>
  <c r="Q1018" i="1"/>
  <c r="Y1018" i="1"/>
  <c r="H1018" i="1"/>
  <c r="S1018" i="1" s="1"/>
  <c r="T1018" i="1" s="1"/>
  <c r="Q1017" i="1"/>
  <c r="Y1017" i="1"/>
  <c r="H1017" i="1"/>
  <c r="R1017" i="1" s="1"/>
  <c r="H1014" i="1"/>
  <c r="S1014" i="1" s="1"/>
  <c r="T1014" i="1" s="1"/>
  <c r="Q1014" i="1"/>
  <c r="Y1014" i="1"/>
  <c r="H875" i="1"/>
  <c r="R875" i="1" s="1"/>
  <c r="Q875" i="1"/>
  <c r="Y875" i="1"/>
  <c r="H876" i="1"/>
  <c r="S876" i="1" s="1"/>
  <c r="T876" i="1" s="1"/>
  <c r="Q876" i="1"/>
  <c r="Y876" i="1"/>
  <c r="H877" i="1"/>
  <c r="Q877" i="1"/>
  <c r="Y877" i="1"/>
  <c r="H878" i="1"/>
  <c r="S878" i="1" s="1"/>
  <c r="T878" i="1" s="1"/>
  <c r="Q878" i="1"/>
  <c r="X878" i="1"/>
  <c r="H879" i="1"/>
  <c r="S879" i="1" s="1"/>
  <c r="T879" i="1" s="1"/>
  <c r="Q879" i="1"/>
  <c r="X879" i="1"/>
  <c r="H880" i="1"/>
  <c r="R880" i="1" s="1"/>
  <c r="Q880" i="1"/>
  <c r="X880" i="1"/>
  <c r="H881" i="1"/>
  <c r="Q881" i="1"/>
  <c r="X881" i="1"/>
  <c r="H882" i="1"/>
  <c r="S882" i="1" s="1"/>
  <c r="T882" i="1" s="1"/>
  <c r="Q882" i="1"/>
  <c r="X882" i="1"/>
  <c r="H883" i="1"/>
  <c r="R883" i="1" s="1"/>
  <c r="Q883" i="1"/>
  <c r="Y883" i="1"/>
  <c r="H884" i="1"/>
  <c r="R884" i="1" s="1"/>
  <c r="Q884" i="1"/>
  <c r="Y884" i="1"/>
  <c r="H885" i="1"/>
  <c r="Q885" i="1"/>
  <c r="Y885" i="1"/>
  <c r="H893" i="1"/>
  <c r="S893" i="1" s="1"/>
  <c r="T893" i="1" s="1"/>
  <c r="Q893" i="1"/>
  <c r="Y893" i="1"/>
  <c r="H894" i="1"/>
  <c r="R894" i="1" s="1"/>
  <c r="Q894" i="1"/>
  <c r="H895" i="1"/>
  <c r="Q895" i="1"/>
  <c r="X895" i="1"/>
  <c r="H896" i="1"/>
  <c r="R896" i="1" s="1"/>
  <c r="Q896" i="1"/>
  <c r="X896" i="1"/>
  <c r="H897" i="1"/>
  <c r="Q897" i="1"/>
  <c r="Y897" i="1"/>
  <c r="H898" i="1"/>
  <c r="S898" i="1" s="1"/>
  <c r="T898" i="1" s="1"/>
  <c r="Q898" i="1"/>
  <c r="X898" i="1"/>
  <c r="H899" i="1"/>
  <c r="R899" i="1" s="1"/>
  <c r="Q899" i="1"/>
  <c r="H929" i="1"/>
  <c r="S929" i="1" s="1"/>
  <c r="T929" i="1" s="1"/>
  <c r="Q929" i="1"/>
  <c r="H930" i="1"/>
  <c r="R930" i="1" s="1"/>
  <c r="Q930" i="1"/>
  <c r="X930" i="1"/>
  <c r="H931" i="1"/>
  <c r="Q931" i="1"/>
  <c r="Y931" i="1"/>
  <c r="H932" i="1"/>
  <c r="S932" i="1" s="1"/>
  <c r="T932" i="1" s="1"/>
  <c r="Q932" i="1"/>
  <c r="Y932" i="1"/>
  <c r="H933" i="1"/>
  <c r="R933" i="1" s="1"/>
  <c r="Q933" i="1"/>
  <c r="X933" i="1"/>
  <c r="H934" i="1"/>
  <c r="Q934" i="1"/>
  <c r="Y934" i="1"/>
  <c r="H935" i="1"/>
  <c r="S935" i="1" s="1"/>
  <c r="T935" i="1" s="1"/>
  <c r="Q935" i="1"/>
  <c r="Y935" i="1"/>
  <c r="H936" i="1"/>
  <c r="S936" i="1" s="1"/>
  <c r="T936" i="1" s="1"/>
  <c r="Q936" i="1"/>
  <c r="H937" i="1"/>
  <c r="S937" i="1" s="1"/>
  <c r="T937" i="1" s="1"/>
  <c r="Q937" i="1"/>
  <c r="X937" i="1"/>
  <c r="H938" i="1"/>
  <c r="R938" i="1" s="1"/>
  <c r="Q938" i="1"/>
  <c r="H939" i="1"/>
  <c r="S939" i="1" s="1"/>
  <c r="T939" i="1" s="1"/>
  <c r="Q939" i="1"/>
  <c r="X939" i="1"/>
  <c r="H940" i="1"/>
  <c r="Q940" i="1"/>
  <c r="X940" i="1"/>
  <c r="H941" i="1"/>
  <c r="S941" i="1" s="1"/>
  <c r="T941" i="1" s="1"/>
  <c r="Q941" i="1"/>
  <c r="H942" i="1"/>
  <c r="R942" i="1" s="1"/>
  <c r="Q942" i="1"/>
  <c r="Y942" i="1"/>
  <c r="H943" i="1"/>
  <c r="R943" i="1" s="1"/>
  <c r="Q943" i="1"/>
  <c r="H944" i="1"/>
  <c r="Q944" i="1"/>
  <c r="Y944" i="1"/>
  <c r="H945" i="1"/>
  <c r="Q945" i="1"/>
  <c r="Y945" i="1"/>
  <c r="H946" i="1"/>
  <c r="R946" i="1" s="1"/>
  <c r="Q946" i="1"/>
  <c r="X946" i="1"/>
  <c r="H947" i="1"/>
  <c r="S947" i="1" s="1"/>
  <c r="T947" i="1" s="1"/>
  <c r="Q947" i="1"/>
  <c r="Y947" i="1"/>
  <c r="H948" i="1"/>
  <c r="R948" i="1" s="1"/>
  <c r="Q948" i="1"/>
  <c r="X948" i="1"/>
  <c r="H949" i="1"/>
  <c r="S949" i="1" s="1"/>
  <c r="T949" i="1" s="1"/>
  <c r="Q949" i="1"/>
  <c r="Y949" i="1"/>
  <c r="H950" i="1"/>
  <c r="R950" i="1" s="1"/>
  <c r="Q950" i="1"/>
  <c r="X950" i="1"/>
  <c r="H951" i="1"/>
  <c r="R951" i="1" s="1"/>
  <c r="Q951" i="1"/>
  <c r="X951" i="1"/>
  <c r="H952" i="1"/>
  <c r="S952" i="1" s="1"/>
  <c r="T952" i="1" s="1"/>
  <c r="Q952" i="1"/>
  <c r="X952" i="1"/>
  <c r="H953" i="1"/>
  <c r="Q953" i="1"/>
  <c r="Y953" i="1"/>
  <c r="H954" i="1"/>
  <c r="R954" i="1" s="1"/>
  <c r="Q954" i="1"/>
  <c r="X954" i="1"/>
  <c r="H955" i="1"/>
  <c r="S955" i="1" s="1"/>
  <c r="T955" i="1" s="1"/>
  <c r="Q955" i="1"/>
  <c r="Y955" i="1"/>
  <c r="H956" i="1"/>
  <c r="R956" i="1" s="1"/>
  <c r="Q956" i="1"/>
  <c r="H957" i="1"/>
  <c r="S957" i="1" s="1"/>
  <c r="T957" i="1" s="1"/>
  <c r="Q957" i="1"/>
  <c r="X957" i="1"/>
  <c r="H958" i="1"/>
  <c r="R958" i="1" s="1"/>
  <c r="Q958" i="1"/>
  <c r="X958" i="1"/>
  <c r="H959" i="1"/>
  <c r="Q959" i="1"/>
  <c r="X959" i="1"/>
  <c r="H960" i="1"/>
  <c r="S960" i="1" s="1"/>
  <c r="T960" i="1" s="1"/>
  <c r="Q960" i="1"/>
  <c r="X960" i="1"/>
  <c r="H961" i="1"/>
  <c r="Q961" i="1"/>
  <c r="Y961" i="1"/>
  <c r="H962" i="1"/>
  <c r="R962" i="1" s="1"/>
  <c r="Q962" i="1"/>
  <c r="X962" i="1"/>
  <c r="H963" i="1"/>
  <c r="Q963" i="1"/>
  <c r="Y963" i="1"/>
  <c r="H964" i="1"/>
  <c r="R964" i="1" s="1"/>
  <c r="Q964" i="1"/>
  <c r="H965" i="1"/>
  <c r="S965" i="1" s="1"/>
  <c r="T965" i="1" s="1"/>
  <c r="Q965" i="1"/>
  <c r="Y965" i="1"/>
  <c r="H966" i="1"/>
  <c r="R966" i="1" s="1"/>
  <c r="Q966" i="1"/>
  <c r="X966" i="1"/>
  <c r="H967" i="1"/>
  <c r="R967" i="1" s="1"/>
  <c r="Q967" i="1"/>
  <c r="X967" i="1"/>
  <c r="H968" i="1"/>
  <c r="S968" i="1" s="1"/>
  <c r="T968" i="1" s="1"/>
  <c r="Q968" i="1"/>
  <c r="X968" i="1"/>
  <c r="H969" i="1"/>
  <c r="Q969" i="1"/>
  <c r="Y969" i="1"/>
  <c r="H970" i="1"/>
  <c r="R970" i="1" s="1"/>
  <c r="Q970" i="1"/>
  <c r="Y970" i="1"/>
  <c r="H971" i="1"/>
  <c r="S971" i="1" s="1"/>
  <c r="T971" i="1" s="1"/>
  <c r="Q971" i="1"/>
  <c r="Y971" i="1"/>
  <c r="H972" i="1"/>
  <c r="R972" i="1" s="1"/>
  <c r="Q972" i="1"/>
  <c r="X972" i="1"/>
  <c r="H973" i="1"/>
  <c r="S973" i="1" s="1"/>
  <c r="T973" i="1" s="1"/>
  <c r="Q973" i="1"/>
  <c r="X973" i="1"/>
  <c r="H974" i="1"/>
  <c r="S974" i="1" s="1"/>
  <c r="T974" i="1" s="1"/>
  <c r="Q974" i="1"/>
  <c r="X974" i="1"/>
  <c r="H975" i="1"/>
  <c r="Q975" i="1"/>
  <c r="X975" i="1"/>
  <c r="H976" i="1"/>
  <c r="S976" i="1" s="1"/>
  <c r="T976" i="1" s="1"/>
  <c r="Q976" i="1"/>
  <c r="Y976" i="1"/>
  <c r="H977" i="1"/>
  <c r="R977" i="1" s="1"/>
  <c r="Q977" i="1"/>
  <c r="X977" i="1"/>
  <c r="H978" i="1"/>
  <c r="R978" i="1" s="1"/>
  <c r="Q978" i="1"/>
  <c r="X978" i="1"/>
  <c r="H979" i="1"/>
  <c r="R979" i="1" s="1"/>
  <c r="Q979" i="1"/>
  <c r="Y979" i="1"/>
  <c r="H980" i="1"/>
  <c r="R980" i="1" s="1"/>
  <c r="Q980" i="1"/>
  <c r="X980" i="1"/>
  <c r="H981" i="1"/>
  <c r="S981" i="1" s="1"/>
  <c r="T981" i="1" s="1"/>
  <c r="Q981" i="1"/>
  <c r="X981" i="1"/>
  <c r="H982" i="1"/>
  <c r="Q982" i="1"/>
  <c r="X982" i="1"/>
  <c r="H983" i="1"/>
  <c r="Q983" i="1"/>
  <c r="H984" i="1"/>
  <c r="Q984" i="1"/>
  <c r="X984" i="1"/>
  <c r="H985" i="1"/>
  <c r="Q985" i="1"/>
  <c r="X985" i="1"/>
  <c r="H986" i="1"/>
  <c r="R986" i="1" s="1"/>
  <c r="Q986" i="1"/>
  <c r="X986" i="1"/>
  <c r="H987" i="1"/>
  <c r="R987" i="1" s="1"/>
  <c r="Q987" i="1"/>
  <c r="Y987" i="1"/>
  <c r="H988" i="1"/>
  <c r="R988" i="1" s="1"/>
  <c r="Q988" i="1"/>
  <c r="X988" i="1"/>
  <c r="H989" i="1"/>
  <c r="R989" i="1" s="1"/>
  <c r="Q989" i="1"/>
  <c r="X989" i="1"/>
  <c r="H990" i="1"/>
  <c r="R990" i="1" s="1"/>
  <c r="Q990" i="1"/>
  <c r="X990" i="1"/>
  <c r="H991" i="1"/>
  <c r="S991" i="1" s="1"/>
  <c r="T991" i="1" s="1"/>
  <c r="Q991" i="1"/>
  <c r="Y991" i="1"/>
  <c r="H992" i="1"/>
  <c r="R992" i="1" s="1"/>
  <c r="Q992" i="1"/>
  <c r="X992" i="1"/>
  <c r="H993" i="1"/>
  <c r="S993" i="1" s="1"/>
  <c r="T993" i="1" s="1"/>
  <c r="Q993" i="1"/>
  <c r="X993" i="1"/>
  <c r="H994" i="1"/>
  <c r="S994" i="1" s="1"/>
  <c r="T994" i="1" s="1"/>
  <c r="Q994" i="1"/>
  <c r="X994" i="1"/>
  <c r="H995" i="1"/>
  <c r="S995" i="1" s="1"/>
  <c r="T995" i="1" s="1"/>
  <c r="Q995" i="1"/>
  <c r="Y995" i="1"/>
  <c r="H996" i="1"/>
  <c r="R996" i="1" s="1"/>
  <c r="Q996" i="1"/>
  <c r="X996" i="1"/>
  <c r="H997" i="1"/>
  <c r="R997" i="1" s="1"/>
  <c r="Q997" i="1"/>
  <c r="X997" i="1"/>
  <c r="H998" i="1"/>
  <c r="R998" i="1" s="1"/>
  <c r="Q998" i="1"/>
  <c r="X998" i="1"/>
  <c r="H999" i="1"/>
  <c r="S999" i="1" s="1"/>
  <c r="T999" i="1" s="1"/>
  <c r="Q999" i="1"/>
  <c r="Y999" i="1"/>
  <c r="H1000" i="1"/>
  <c r="R1000" i="1" s="1"/>
  <c r="Q1000" i="1"/>
  <c r="X1000" i="1"/>
  <c r="H1001" i="1"/>
  <c r="S1001" i="1" s="1"/>
  <c r="T1001" i="1" s="1"/>
  <c r="Q1001" i="1"/>
  <c r="X1001" i="1"/>
  <c r="H1002" i="1"/>
  <c r="R1002" i="1" s="1"/>
  <c r="Q1002" i="1"/>
  <c r="X1002" i="1"/>
  <c r="H1003" i="1"/>
  <c r="R1003" i="1" s="1"/>
  <c r="Q1003" i="1"/>
  <c r="Y1003" i="1"/>
  <c r="H1004" i="1"/>
  <c r="R1004" i="1" s="1"/>
  <c r="Q1004" i="1"/>
  <c r="Y1004" i="1"/>
  <c r="H1005" i="1"/>
  <c r="R1005" i="1" s="1"/>
  <c r="Q1005" i="1"/>
  <c r="X1005" i="1"/>
  <c r="H1006" i="1"/>
  <c r="S1006" i="1" s="1"/>
  <c r="T1006" i="1" s="1"/>
  <c r="Q1006" i="1"/>
  <c r="X1006" i="1"/>
  <c r="H1007" i="1"/>
  <c r="S1007" i="1" s="1"/>
  <c r="T1007" i="1" s="1"/>
  <c r="Q1007" i="1"/>
  <c r="Y1007" i="1"/>
  <c r="H1008" i="1"/>
  <c r="R1008" i="1" s="1"/>
  <c r="Q1008" i="1"/>
  <c r="X1008" i="1"/>
  <c r="H1009" i="1"/>
  <c r="S1009" i="1" s="1"/>
  <c r="T1009" i="1" s="1"/>
  <c r="Q1009" i="1"/>
  <c r="X1009" i="1"/>
  <c r="H1010" i="1"/>
  <c r="R1010" i="1" s="1"/>
  <c r="Q1010" i="1"/>
  <c r="X1010" i="1"/>
  <c r="H1011" i="1"/>
  <c r="R1011" i="1" s="1"/>
  <c r="Q1011" i="1"/>
  <c r="Y1011" i="1"/>
  <c r="H1012" i="1"/>
  <c r="R1012" i="1" s="1"/>
  <c r="Q1012" i="1"/>
  <c r="X1012" i="1"/>
  <c r="H1013" i="1"/>
  <c r="R1013" i="1" s="1"/>
  <c r="Q1013" i="1"/>
  <c r="X1013" i="1"/>
  <c r="N5137" i="6"/>
  <c r="N5138" i="6"/>
  <c r="N5136" i="6"/>
  <c r="N5122" i="6"/>
  <c r="N5123" i="6"/>
  <c r="N5124" i="6"/>
  <c r="N5125" i="6"/>
  <c r="N5126" i="6"/>
  <c r="N5127" i="6"/>
  <c r="N5128" i="6"/>
  <c r="N5129" i="6"/>
  <c r="N5130" i="6"/>
  <c r="N5131" i="6"/>
  <c r="N5132" i="6"/>
  <c r="N5133" i="6"/>
  <c r="N5134" i="6"/>
  <c r="N5135" i="6"/>
  <c r="N4827" i="6"/>
  <c r="N5121" i="6"/>
  <c r="N5120" i="6"/>
  <c r="N4971" i="6"/>
  <c r="N4972" i="6"/>
  <c r="N4973" i="6"/>
  <c r="N4974" i="6"/>
  <c r="N4975" i="6"/>
  <c r="N4976" i="6"/>
  <c r="N4977" i="6"/>
  <c r="N4978" i="6"/>
  <c r="N4979" i="6"/>
  <c r="N4980" i="6"/>
  <c r="N4981" i="6"/>
  <c r="N4982" i="6"/>
  <c r="N4983" i="6"/>
  <c r="N4984" i="6"/>
  <c r="N4985" i="6"/>
  <c r="N4986" i="6"/>
  <c r="N4987" i="6"/>
  <c r="N4988" i="6"/>
  <c r="N4989" i="6"/>
  <c r="N4990" i="6"/>
  <c r="N4991" i="6"/>
  <c r="N4992" i="6"/>
  <c r="N4993" i="6"/>
  <c r="N4994" i="6"/>
  <c r="N4995" i="6"/>
  <c r="N4996" i="6"/>
  <c r="N4997" i="6"/>
  <c r="N4998" i="6"/>
  <c r="N4999" i="6"/>
  <c r="N5000" i="6"/>
  <c r="N5001" i="6"/>
  <c r="N5002" i="6"/>
  <c r="N5003" i="6"/>
  <c r="N5004" i="6"/>
  <c r="N5005" i="6"/>
  <c r="N5006" i="6"/>
  <c r="N5007" i="6"/>
  <c r="N5008" i="6"/>
  <c r="N5009" i="6"/>
  <c r="N5010" i="6"/>
  <c r="N5011" i="6"/>
  <c r="N5012" i="6"/>
  <c r="N5013" i="6"/>
  <c r="N5014" i="6"/>
  <c r="N5015" i="6"/>
  <c r="N5016" i="6"/>
  <c r="N5017" i="6"/>
  <c r="N5018" i="6"/>
  <c r="N5019" i="6"/>
  <c r="N5020" i="6"/>
  <c r="N5021" i="6"/>
  <c r="N5022" i="6"/>
  <c r="N5023" i="6"/>
  <c r="N5024" i="6"/>
  <c r="N5025" i="6"/>
  <c r="N5026" i="6"/>
  <c r="N5027" i="6"/>
  <c r="N5028" i="6"/>
  <c r="N5029" i="6"/>
  <c r="N5030" i="6"/>
  <c r="N5031" i="6"/>
  <c r="N5032" i="6"/>
  <c r="N5033" i="6"/>
  <c r="N5034" i="6"/>
  <c r="N5035" i="6"/>
  <c r="N5036" i="6"/>
  <c r="N5037" i="6"/>
  <c r="N5038" i="6"/>
  <c r="N5039" i="6"/>
  <c r="N5040" i="6"/>
  <c r="N5041" i="6"/>
  <c r="N5042" i="6"/>
  <c r="N5043" i="6"/>
  <c r="N5044" i="6"/>
  <c r="N5045" i="6"/>
  <c r="N5046" i="6"/>
  <c r="N5047" i="6"/>
  <c r="N5048" i="6"/>
  <c r="N5049" i="6"/>
  <c r="N5050" i="6"/>
  <c r="N5051" i="6"/>
  <c r="N5052" i="6"/>
  <c r="N5053" i="6"/>
  <c r="N5054" i="6"/>
  <c r="N5055" i="6"/>
  <c r="N5056" i="6"/>
  <c r="N5057" i="6"/>
  <c r="N5058" i="6"/>
  <c r="N5059" i="6"/>
  <c r="N5060" i="6"/>
  <c r="N5061" i="6"/>
  <c r="N5062" i="6"/>
  <c r="N5063" i="6"/>
  <c r="N5064" i="6"/>
  <c r="N5065" i="6"/>
  <c r="N5066" i="6"/>
  <c r="N5067" i="6"/>
  <c r="N5068" i="6"/>
  <c r="N5069" i="6"/>
  <c r="N5070" i="6"/>
  <c r="N5071" i="6"/>
  <c r="N5072" i="6"/>
  <c r="N5073" i="6"/>
  <c r="N5074" i="6"/>
  <c r="N5075" i="6"/>
  <c r="N5076" i="6"/>
  <c r="N5077" i="6"/>
  <c r="N5078" i="6"/>
  <c r="N5079" i="6"/>
  <c r="N5080" i="6"/>
  <c r="N5081" i="6"/>
  <c r="N5082" i="6"/>
  <c r="N5083" i="6"/>
  <c r="N5084" i="6"/>
  <c r="N5085" i="6"/>
  <c r="N5086" i="6"/>
  <c r="N5087" i="6"/>
  <c r="N5088" i="6"/>
  <c r="N5089" i="6"/>
  <c r="N5090" i="6"/>
  <c r="N5091" i="6"/>
  <c r="N5092" i="6"/>
  <c r="N5093" i="6"/>
  <c r="N5094" i="6"/>
  <c r="N5095" i="6"/>
  <c r="N5096" i="6"/>
  <c r="N5097" i="6"/>
  <c r="N5098" i="6"/>
  <c r="N5099" i="6"/>
  <c r="N5100" i="6"/>
  <c r="N5101" i="6"/>
  <c r="N5102" i="6"/>
  <c r="N5103" i="6"/>
  <c r="N5104" i="6"/>
  <c r="N5105" i="6"/>
  <c r="N5106" i="6"/>
  <c r="N5107" i="6"/>
  <c r="N5108" i="6"/>
  <c r="N5109" i="6"/>
  <c r="N5110" i="6"/>
  <c r="N5111" i="6"/>
  <c r="N5112" i="6"/>
  <c r="N5113" i="6"/>
  <c r="N5114" i="6"/>
  <c r="N5115" i="6"/>
  <c r="N5116" i="6"/>
  <c r="N5117" i="6"/>
  <c r="N5118" i="6"/>
  <c r="N5119" i="6"/>
  <c r="S982" i="1" l="1"/>
  <c r="T982" i="1" s="1"/>
  <c r="Z982" i="1"/>
  <c r="S983" i="1"/>
  <c r="T983" i="1" s="1"/>
  <c r="R984" i="1"/>
  <c r="Z984" i="1"/>
  <c r="S985" i="1"/>
  <c r="T985" i="1" s="1"/>
  <c r="Z985" i="1"/>
  <c r="S934" i="1"/>
  <c r="T934" i="1" s="1"/>
  <c r="R934" i="1"/>
  <c r="S1015" i="1"/>
  <c r="T1015" i="1" s="1"/>
  <c r="Z1015" i="1"/>
  <c r="Y1015" i="1"/>
  <c r="R1035" i="1"/>
  <c r="X1035" i="1"/>
  <c r="Z1035" i="1" s="1"/>
  <c r="R1022" i="1"/>
  <c r="X1020" i="1"/>
  <c r="Z1020" i="1" s="1"/>
  <c r="X1023" i="1"/>
  <c r="Z1023" i="1" s="1"/>
  <c r="X1022" i="1"/>
  <c r="Z1022" i="1" s="1"/>
  <c r="R1023" i="1"/>
  <c r="X1021" i="1"/>
  <c r="Z1021" i="1" s="1"/>
  <c r="S1021" i="1"/>
  <c r="T1021" i="1" s="1"/>
  <c r="S1020" i="1"/>
  <c r="T1020" i="1" s="1"/>
  <c r="X949" i="1"/>
  <c r="Z949" i="1" s="1"/>
  <c r="X979" i="1"/>
  <c r="Z979" i="1" s="1"/>
  <c r="X1004" i="1"/>
  <c r="Z1004" i="1" s="1"/>
  <c r="R947" i="1"/>
  <c r="Z939" i="1"/>
  <c r="X1019" i="1"/>
  <c r="Z1019" i="1" s="1"/>
  <c r="R935" i="1"/>
  <c r="X1018" i="1"/>
  <c r="Z1018" i="1" s="1"/>
  <c r="X1017" i="1"/>
  <c r="Z1017" i="1" s="1"/>
  <c r="R1018" i="1"/>
  <c r="R1019" i="1"/>
  <c r="S1017" i="1"/>
  <c r="T1017" i="1" s="1"/>
  <c r="X991" i="1"/>
  <c r="Z991" i="1" s="1"/>
  <c r="Z990" i="1"/>
  <c r="Z975" i="1"/>
  <c r="Z954" i="1"/>
  <c r="Z948" i="1"/>
  <c r="Z986" i="1"/>
  <c r="Z977" i="1"/>
  <c r="S986" i="1"/>
  <c r="T986" i="1" s="1"/>
  <c r="R983" i="1"/>
  <c r="S977" i="1"/>
  <c r="T977" i="1" s="1"/>
  <c r="R974" i="1"/>
  <c r="S1003" i="1"/>
  <c r="T1003" i="1" s="1"/>
  <c r="Z974" i="1"/>
  <c r="Z959" i="1"/>
  <c r="S948" i="1"/>
  <c r="T948" i="1" s="1"/>
  <c r="R939" i="1"/>
  <c r="R936" i="1"/>
  <c r="S975" i="1"/>
  <c r="T975" i="1" s="1"/>
  <c r="Y967" i="1"/>
  <c r="S1008" i="1"/>
  <c r="T1008" i="1" s="1"/>
  <c r="R975" i="1"/>
  <c r="X944" i="1"/>
  <c r="Z944" i="1" s="1"/>
  <c r="Y879" i="1"/>
  <c r="Z1009" i="1"/>
  <c r="R985" i="1"/>
  <c r="X932" i="1"/>
  <c r="Z932" i="1" s="1"/>
  <c r="X897" i="1"/>
  <c r="Z897" i="1" s="1"/>
  <c r="Z878" i="1"/>
  <c r="R1009" i="1"/>
  <c r="Y993" i="1"/>
  <c r="Z966" i="1"/>
  <c r="S959" i="1"/>
  <c r="T959" i="1" s="1"/>
  <c r="R941" i="1"/>
  <c r="Z896" i="1"/>
  <c r="Z1010" i="1"/>
  <c r="Z998" i="1"/>
  <c r="X995" i="1"/>
  <c r="Z995" i="1" s="1"/>
  <c r="Z994" i="1"/>
  <c r="S987" i="1"/>
  <c r="T987" i="1" s="1"/>
  <c r="Y980" i="1"/>
  <c r="S978" i="1"/>
  <c r="T978" i="1" s="1"/>
  <c r="Z973" i="1"/>
  <c r="S970" i="1"/>
  <c r="T970" i="1" s="1"/>
  <c r="S966" i="1"/>
  <c r="T966" i="1" s="1"/>
  <c r="R965" i="1"/>
  <c r="Z957" i="1"/>
  <c r="Z950" i="1"/>
  <c r="R937" i="1"/>
  <c r="S896" i="1"/>
  <c r="T896" i="1" s="1"/>
  <c r="X884" i="1"/>
  <c r="Z884" i="1" s="1"/>
  <c r="Y880" i="1"/>
  <c r="R878" i="1"/>
  <c r="S1010" i="1"/>
  <c r="T1010" i="1" s="1"/>
  <c r="X1007" i="1"/>
  <c r="Z1007" i="1" s="1"/>
  <c r="S998" i="1"/>
  <c r="T998" i="1" s="1"/>
  <c r="R994" i="1"/>
  <c r="Y968" i="1"/>
  <c r="Y957" i="1"/>
  <c r="S946" i="1"/>
  <c r="T946" i="1" s="1"/>
  <c r="S942" i="1"/>
  <c r="T942" i="1" s="1"/>
  <c r="S938" i="1"/>
  <c r="T938" i="1" s="1"/>
  <c r="X931" i="1"/>
  <c r="Z931" i="1" s="1"/>
  <c r="Z930" i="1"/>
  <c r="X1003" i="1"/>
  <c r="Z1003" i="1" s="1"/>
  <c r="Y996" i="1"/>
  <c r="Y958" i="1"/>
  <c r="X885" i="1"/>
  <c r="Z885" i="1" s="1"/>
  <c r="Y881" i="1"/>
  <c r="Y882" i="1"/>
  <c r="Z880" i="1"/>
  <c r="R876" i="1"/>
  <c r="R1007" i="1"/>
  <c r="S984" i="1"/>
  <c r="T984" i="1" s="1"/>
  <c r="Z981" i="1"/>
  <c r="Z972" i="1"/>
  <c r="Z881" i="1"/>
  <c r="Y1001" i="1"/>
  <c r="R1006" i="1"/>
  <c r="R995" i="1"/>
  <c r="R982" i="1"/>
  <c r="Z967" i="1"/>
  <c r="Y941" i="1"/>
  <c r="X941" i="1"/>
  <c r="Z941" i="1" s="1"/>
  <c r="Y966" i="1"/>
  <c r="X963" i="1"/>
  <c r="Z963" i="1" s="1"/>
  <c r="Z962" i="1"/>
  <c r="R959" i="1"/>
  <c r="S958" i="1"/>
  <c r="T958" i="1" s="1"/>
  <c r="S956" i="1"/>
  <c r="T956" i="1" s="1"/>
  <c r="R955" i="1"/>
  <c r="S954" i="1"/>
  <c r="T954" i="1" s="1"/>
  <c r="S943" i="1"/>
  <c r="T943" i="1" s="1"/>
  <c r="X934" i="1"/>
  <c r="Z934" i="1" s="1"/>
  <c r="Y933" i="1"/>
  <c r="X1014" i="1"/>
  <c r="Z1014" i="1" s="1"/>
  <c r="S1011" i="1"/>
  <c r="T1011" i="1" s="1"/>
  <c r="Z1002" i="1"/>
  <c r="Z1001" i="1"/>
  <c r="S1000" i="1"/>
  <c r="T1000" i="1" s="1"/>
  <c r="R999" i="1"/>
  <c r="S990" i="1"/>
  <c r="T990" i="1" s="1"/>
  <c r="S972" i="1"/>
  <c r="T972" i="1" s="1"/>
  <c r="X965" i="1"/>
  <c r="Z965" i="1" s="1"/>
  <c r="S962" i="1"/>
  <c r="T962" i="1" s="1"/>
  <c r="S951" i="1"/>
  <c r="T951" i="1" s="1"/>
  <c r="S950" i="1"/>
  <c r="T950" i="1" s="1"/>
  <c r="Y939" i="1"/>
  <c r="Y937" i="1"/>
  <c r="S930" i="1"/>
  <c r="T930" i="1" s="1"/>
  <c r="Y895" i="1"/>
  <c r="R893" i="1"/>
  <c r="S880" i="1"/>
  <c r="T880" i="1" s="1"/>
  <c r="S1002" i="1"/>
  <c r="T1002" i="1" s="1"/>
  <c r="R1001" i="1"/>
  <c r="Y988" i="1"/>
  <c r="X987" i="1"/>
  <c r="Z987" i="1" s="1"/>
  <c r="Z978" i="1"/>
  <c r="X976" i="1"/>
  <c r="Z976" i="1" s="1"/>
  <c r="Y975" i="1"/>
  <c r="R973" i="1"/>
  <c r="X970" i="1"/>
  <c r="Z970" i="1" s="1"/>
  <c r="Y960" i="1"/>
  <c r="Y959" i="1"/>
  <c r="R957" i="1"/>
  <c r="Y952" i="1"/>
  <c r="Z951" i="1"/>
  <c r="Y940" i="1"/>
  <c r="S899" i="1"/>
  <c r="T899" i="1" s="1"/>
  <c r="S894" i="1"/>
  <c r="T894" i="1" s="1"/>
  <c r="X876" i="1"/>
  <c r="Z876" i="1" s="1"/>
  <c r="X875" i="1"/>
  <c r="Z875" i="1" s="1"/>
  <c r="Z993" i="1"/>
  <c r="S992" i="1"/>
  <c r="T992" i="1" s="1"/>
  <c r="R991" i="1"/>
  <c r="X983" i="1"/>
  <c r="Z983" i="1" s="1"/>
  <c r="Y951" i="1"/>
  <c r="X947" i="1"/>
  <c r="Z947" i="1" s="1"/>
  <c r="X938" i="1"/>
  <c r="Z938" i="1" s="1"/>
  <c r="Y938" i="1"/>
  <c r="S883" i="1"/>
  <c r="T883" i="1" s="1"/>
  <c r="R879" i="1"/>
  <c r="Y1012" i="1"/>
  <c r="X1011" i="1"/>
  <c r="Z1011" i="1" s="1"/>
  <c r="Y1009" i="1"/>
  <c r="Z1006" i="1"/>
  <c r="R993" i="1"/>
  <c r="Y973" i="1"/>
  <c r="S967" i="1"/>
  <c r="T967" i="1" s="1"/>
  <c r="S964" i="1"/>
  <c r="T964" i="1" s="1"/>
  <c r="X955" i="1"/>
  <c r="Z955" i="1" s="1"/>
  <c r="Y954" i="1"/>
  <c r="X953" i="1"/>
  <c r="Z953" i="1" s="1"/>
  <c r="Y930" i="1"/>
  <c r="S884" i="1"/>
  <c r="T884" i="1" s="1"/>
  <c r="S881" i="1"/>
  <c r="T881" i="1" s="1"/>
  <c r="R881" i="1"/>
  <c r="Z879" i="1"/>
  <c r="X999" i="1"/>
  <c r="Z999" i="1" s="1"/>
  <c r="Y972" i="1"/>
  <c r="S963" i="1"/>
  <c r="T963" i="1" s="1"/>
  <c r="Z958" i="1"/>
  <c r="Z946" i="1"/>
  <c r="R945" i="1"/>
  <c r="S945" i="1"/>
  <c r="T945" i="1" s="1"/>
  <c r="R944" i="1"/>
  <c r="R940" i="1"/>
  <c r="Z940" i="1"/>
  <c r="S940" i="1"/>
  <c r="T940" i="1" s="1"/>
  <c r="X929" i="1"/>
  <c r="Z929" i="1" s="1"/>
  <c r="Y929" i="1"/>
  <c r="X894" i="1"/>
  <c r="Z894" i="1" s="1"/>
  <c r="Y894" i="1"/>
  <c r="Y1006" i="1"/>
  <c r="Y998" i="1"/>
  <c r="Y990" i="1"/>
  <c r="X942" i="1"/>
  <c r="Z942" i="1" s="1"/>
  <c r="S1013" i="1"/>
  <c r="T1013" i="1" s="1"/>
  <c r="Z1008" i="1"/>
  <c r="S1005" i="1"/>
  <c r="T1005" i="1" s="1"/>
  <c r="Z1000" i="1"/>
  <c r="S997" i="1"/>
  <c r="T997" i="1" s="1"/>
  <c r="Z992" i="1"/>
  <c r="S989" i="1"/>
  <c r="T989" i="1" s="1"/>
  <c r="R981" i="1"/>
  <c r="X971" i="1"/>
  <c r="Z971" i="1" s="1"/>
  <c r="S969" i="1"/>
  <c r="T969" i="1" s="1"/>
  <c r="R963" i="1"/>
  <c r="R953" i="1"/>
  <c r="S953" i="1"/>
  <c r="T953" i="1" s="1"/>
  <c r="R952" i="1"/>
  <c r="Z952" i="1"/>
  <c r="Y946" i="1"/>
  <c r="X945" i="1"/>
  <c r="Z945" i="1" s="1"/>
  <c r="S885" i="1"/>
  <c r="T885" i="1" s="1"/>
  <c r="R885" i="1"/>
  <c r="Z1013" i="1"/>
  <c r="Y1008" i="1"/>
  <c r="Z1005" i="1"/>
  <c r="Y1000" i="1"/>
  <c r="Z997" i="1"/>
  <c r="Y992" i="1"/>
  <c r="Z989" i="1"/>
  <c r="Y978" i="1"/>
  <c r="R969" i="1"/>
  <c r="R931" i="1"/>
  <c r="S931" i="1"/>
  <c r="T931" i="1" s="1"/>
  <c r="S877" i="1"/>
  <c r="T877" i="1" s="1"/>
  <c r="R877" i="1"/>
  <c r="Y1013" i="1"/>
  <c r="Y1005" i="1"/>
  <c r="Y997" i="1"/>
  <c r="Y989" i="1"/>
  <c r="Y981" i="1"/>
  <c r="S980" i="1"/>
  <c r="T980" i="1" s="1"/>
  <c r="Y974" i="1"/>
  <c r="R961" i="1"/>
  <c r="S961" i="1"/>
  <c r="T961" i="1" s="1"/>
  <c r="R960" i="1"/>
  <c r="Z960" i="1"/>
  <c r="Y943" i="1"/>
  <c r="X943" i="1"/>
  <c r="Z943" i="1" s="1"/>
  <c r="S1012" i="1"/>
  <c r="T1012" i="1" s="1"/>
  <c r="Y1010" i="1"/>
  <c r="S1004" i="1"/>
  <c r="T1004" i="1" s="1"/>
  <c r="Y1002" i="1"/>
  <c r="S996" i="1"/>
  <c r="T996" i="1" s="1"/>
  <c r="Y994" i="1"/>
  <c r="S988" i="1"/>
  <c r="T988" i="1" s="1"/>
  <c r="Y986" i="1"/>
  <c r="Z980" i="1"/>
  <c r="Y977" i="1"/>
  <c r="X969" i="1"/>
  <c r="Z969" i="1" s="1"/>
  <c r="R968" i="1"/>
  <c r="Z968" i="1"/>
  <c r="X956" i="1"/>
  <c r="Z956" i="1" s="1"/>
  <c r="Y956" i="1"/>
  <c r="Y899" i="1"/>
  <c r="X899" i="1"/>
  <c r="Z899" i="1" s="1"/>
  <c r="S895" i="1"/>
  <c r="T895" i="1" s="1"/>
  <c r="Z895" i="1"/>
  <c r="R895" i="1"/>
  <c r="Z1012" i="1"/>
  <c r="Z996" i="1"/>
  <c r="Z988" i="1"/>
  <c r="S979" i="1"/>
  <c r="T979" i="1" s="1"/>
  <c r="Y962" i="1"/>
  <c r="X961" i="1"/>
  <c r="Z961" i="1" s="1"/>
  <c r="Y950" i="1"/>
  <c r="R949" i="1"/>
  <c r="S944" i="1"/>
  <c r="T944" i="1" s="1"/>
  <c r="R897" i="1"/>
  <c r="S897" i="1"/>
  <c r="T897" i="1" s="1"/>
  <c r="R976" i="1"/>
  <c r="R971" i="1"/>
  <c r="X964" i="1"/>
  <c r="Z964" i="1" s="1"/>
  <c r="Y964" i="1"/>
  <c r="X936" i="1"/>
  <c r="Z936" i="1" s="1"/>
  <c r="Y936" i="1"/>
  <c r="Z937" i="1"/>
  <c r="S933" i="1"/>
  <c r="T933" i="1" s="1"/>
  <c r="Y896" i="1"/>
  <c r="X877" i="1"/>
  <c r="Z877" i="1" s="1"/>
  <c r="S875" i="1"/>
  <c r="T875" i="1" s="1"/>
  <c r="Z933" i="1"/>
  <c r="R929" i="1"/>
  <c r="R1014" i="1"/>
  <c r="R932" i="1"/>
  <c r="R898" i="1"/>
  <c r="Z898" i="1"/>
  <c r="Y948" i="1"/>
  <c r="Y898" i="1"/>
  <c r="X935" i="1"/>
  <c r="Z935" i="1" s="1"/>
  <c r="X893" i="1"/>
  <c r="Z893" i="1" s="1"/>
  <c r="X883" i="1"/>
  <c r="Z883" i="1" s="1"/>
  <c r="R882" i="1"/>
  <c r="Z882" i="1"/>
  <c r="Y878" i="1"/>
  <c r="N4870" i="6" l="1"/>
  <c r="N4830" i="6"/>
  <c r="N4828" i="6"/>
  <c r="N4829" i="6"/>
  <c r="N4831" i="6"/>
  <c r="N4832" i="6"/>
  <c r="N4833" i="6"/>
  <c r="N4834" i="6"/>
  <c r="N4835" i="6"/>
  <c r="N4836" i="6"/>
  <c r="N4837" i="6"/>
  <c r="N4838" i="6"/>
  <c r="N4839" i="6"/>
  <c r="N4840" i="6"/>
  <c r="N4841" i="6"/>
  <c r="N4842" i="6"/>
  <c r="N4843" i="6"/>
  <c r="N4844" i="6"/>
  <c r="N4845" i="6"/>
  <c r="N4846" i="6"/>
  <c r="N4847" i="6"/>
  <c r="N4848" i="6"/>
  <c r="N4849" i="6"/>
  <c r="N4850" i="6"/>
  <c r="N4851" i="6"/>
  <c r="N4852" i="6"/>
  <c r="N4853" i="6"/>
  <c r="N4854" i="6"/>
  <c r="N4855" i="6"/>
  <c r="N4856" i="6"/>
  <c r="N4857" i="6"/>
  <c r="N4858" i="6"/>
  <c r="N4859" i="6"/>
  <c r="N4860" i="6"/>
  <c r="N4861" i="6"/>
  <c r="N4862" i="6"/>
  <c r="N4863" i="6"/>
  <c r="N4864" i="6"/>
  <c r="N4865" i="6"/>
  <c r="N4866" i="6"/>
  <c r="N4867" i="6"/>
  <c r="N4868" i="6"/>
  <c r="N4869" i="6"/>
  <c r="N4871" i="6"/>
  <c r="N4872" i="6"/>
  <c r="N4873" i="6"/>
  <c r="N4874" i="6"/>
  <c r="N4875" i="6"/>
  <c r="N4876" i="6"/>
  <c r="N4877" i="6"/>
  <c r="N4878" i="6"/>
  <c r="N4879" i="6"/>
  <c r="N4880" i="6"/>
  <c r="N4881" i="6"/>
  <c r="N4882" i="6"/>
  <c r="N4883" i="6"/>
  <c r="N4884" i="6"/>
  <c r="N4885" i="6"/>
  <c r="N4886" i="6"/>
  <c r="N4887" i="6"/>
  <c r="N4888" i="6"/>
  <c r="N4889" i="6"/>
  <c r="N4890" i="6"/>
  <c r="N4891" i="6"/>
  <c r="N4892" i="6"/>
  <c r="N4893" i="6"/>
  <c r="N4894" i="6"/>
  <c r="N4895" i="6"/>
  <c r="N4896" i="6"/>
  <c r="N4897" i="6"/>
  <c r="N4898" i="6"/>
  <c r="N4899" i="6"/>
  <c r="N4900" i="6"/>
  <c r="N4901" i="6"/>
  <c r="N4902" i="6"/>
  <c r="N4903" i="6"/>
  <c r="N4904" i="6"/>
  <c r="N4905" i="6"/>
  <c r="N4906" i="6"/>
  <c r="N4907" i="6"/>
  <c r="N4908" i="6"/>
  <c r="N4909" i="6"/>
  <c r="N4910" i="6"/>
  <c r="N4911" i="6"/>
  <c r="N4912" i="6"/>
  <c r="N4913" i="6"/>
  <c r="N4914" i="6"/>
  <c r="N4915" i="6"/>
  <c r="N4916" i="6"/>
  <c r="N4917" i="6"/>
  <c r="N4918" i="6"/>
  <c r="N4919" i="6"/>
  <c r="N4920" i="6"/>
  <c r="N4921" i="6"/>
  <c r="N4922" i="6"/>
  <c r="N4923" i="6"/>
  <c r="N4924" i="6"/>
  <c r="N4925" i="6"/>
  <c r="N4926" i="6"/>
  <c r="N4927" i="6"/>
  <c r="N4928" i="6"/>
  <c r="N4929" i="6"/>
  <c r="N4930" i="6"/>
  <c r="N4931" i="6"/>
  <c r="N4932" i="6"/>
  <c r="N4933" i="6"/>
  <c r="N4934" i="6"/>
  <c r="N4935" i="6"/>
  <c r="N4936" i="6"/>
  <c r="N4937" i="6"/>
  <c r="N4938" i="6"/>
  <c r="N4939" i="6"/>
  <c r="N4940" i="6"/>
  <c r="N4941" i="6"/>
  <c r="N4942" i="6"/>
  <c r="N4943" i="6"/>
  <c r="N4944" i="6"/>
  <c r="N4945" i="6"/>
  <c r="N4946" i="6"/>
  <c r="N4947" i="6"/>
  <c r="N4948" i="6"/>
  <c r="N4949" i="6"/>
  <c r="N4950" i="6"/>
  <c r="N4951" i="6"/>
  <c r="N4952" i="6"/>
  <c r="N4953" i="6"/>
  <c r="N4954" i="6"/>
  <c r="N4955" i="6"/>
  <c r="N4956" i="6"/>
  <c r="N4957" i="6"/>
  <c r="N4958" i="6"/>
  <c r="N4959" i="6"/>
  <c r="N4960" i="6"/>
  <c r="N4961" i="6"/>
  <c r="N4962" i="6"/>
  <c r="N4967" i="6"/>
  <c r="N4968" i="6"/>
  <c r="N4969" i="6"/>
  <c r="N4970" i="6"/>
  <c r="N4963" i="6"/>
  <c r="N4964" i="6"/>
  <c r="N4965" i="6"/>
  <c r="N4966" i="6"/>
  <c r="N4798" i="6"/>
  <c r="N4799" i="6"/>
  <c r="N4800" i="6"/>
  <c r="N4801" i="6"/>
  <c r="N4802" i="6"/>
  <c r="N4803" i="6"/>
  <c r="N4804" i="6"/>
  <c r="N4805" i="6"/>
  <c r="N4806" i="6"/>
  <c r="N4807" i="6"/>
  <c r="N4808" i="6"/>
  <c r="N4809" i="6"/>
  <c r="N4810" i="6"/>
  <c r="N4811" i="6"/>
  <c r="N4812" i="6"/>
  <c r="N4813" i="6"/>
  <c r="N4814" i="6"/>
  <c r="N4815" i="6"/>
  <c r="N4816" i="6"/>
  <c r="N4817" i="6"/>
  <c r="N4818" i="6"/>
  <c r="N4819" i="6"/>
  <c r="N4820" i="6"/>
  <c r="N4821" i="6"/>
  <c r="N4822" i="6"/>
  <c r="N4823" i="6"/>
  <c r="N4824" i="6"/>
  <c r="N4825" i="6"/>
  <c r="N4826" i="6"/>
  <c r="N4797" i="6"/>
  <c r="K4796" i="6" l="1"/>
  <c r="K4795" i="6"/>
  <c r="K4794" i="6"/>
  <c r="K4793" i="6"/>
  <c r="K4792" i="6"/>
  <c r="K4791" i="6"/>
  <c r="K4790" i="6"/>
  <c r="K4789" i="6"/>
  <c r="K4788" i="6"/>
  <c r="K4787" i="6"/>
  <c r="K4786" i="6"/>
  <c r="K4785" i="6"/>
  <c r="K4784" i="6"/>
  <c r="K4783" i="6"/>
  <c r="K4782" i="6"/>
  <c r="K4781" i="6"/>
  <c r="K4780" i="6"/>
  <c r="K4779" i="6"/>
  <c r="K4778" i="6"/>
  <c r="K4777" i="6"/>
  <c r="K4776" i="6"/>
  <c r="K4775" i="6"/>
  <c r="K4774" i="6"/>
  <c r="K4773" i="6"/>
  <c r="K4772" i="6"/>
  <c r="K4771" i="6"/>
  <c r="K4770" i="6"/>
  <c r="K4769" i="6"/>
  <c r="K4768" i="6"/>
  <c r="K4767" i="6"/>
  <c r="K4766" i="6"/>
  <c r="K4765" i="6"/>
  <c r="K4764" i="6"/>
  <c r="K4763" i="6"/>
  <c r="K4762" i="6"/>
  <c r="K4761" i="6"/>
  <c r="K4760" i="6"/>
  <c r="K4759" i="6"/>
  <c r="K4758" i="6"/>
  <c r="K4757" i="6"/>
  <c r="K4756" i="6"/>
  <c r="K4755" i="6"/>
  <c r="K4754" i="6"/>
  <c r="K4753" i="6"/>
  <c r="K4752" i="6"/>
  <c r="K4751" i="6"/>
  <c r="K4750" i="6"/>
  <c r="K4749" i="6"/>
  <c r="K4748" i="6"/>
  <c r="K4747" i="6"/>
  <c r="K4746" i="6"/>
  <c r="K4745" i="6"/>
  <c r="K4744" i="6"/>
  <c r="K4743" i="6"/>
  <c r="K4742" i="6"/>
  <c r="K4741" i="6"/>
  <c r="K4740" i="6"/>
  <c r="K4739" i="6"/>
  <c r="K4738" i="6"/>
  <c r="K4737" i="6"/>
  <c r="K4736" i="6"/>
  <c r="K4735" i="6"/>
  <c r="K4734" i="6"/>
  <c r="K4733" i="6"/>
  <c r="K4732" i="6"/>
  <c r="K4731" i="6"/>
  <c r="K4730" i="6"/>
  <c r="K4729" i="6"/>
  <c r="K4728" i="6"/>
  <c r="K4727" i="6"/>
  <c r="K4726" i="6"/>
  <c r="K4725" i="6"/>
  <c r="K4724" i="6"/>
  <c r="K4723" i="6"/>
  <c r="K4722" i="6"/>
  <c r="K4721" i="6"/>
  <c r="K4720" i="6"/>
  <c r="K4719" i="6"/>
  <c r="K4718" i="6"/>
  <c r="K4717" i="6"/>
  <c r="K4716" i="6"/>
  <c r="N4715" i="6"/>
  <c r="K4715" i="6"/>
  <c r="AK2" i="1" l="1"/>
  <c r="AO2" i="1"/>
  <c r="AP2" i="1"/>
  <c r="AQ2" i="1"/>
  <c r="AG72" i="8"/>
  <c r="AF72" i="8"/>
  <c r="AE72" i="8"/>
  <c r="AD72" i="8"/>
  <c r="AC72" i="8"/>
  <c r="AB72" i="8"/>
  <c r="AA72" i="8"/>
  <c r="Z72" i="8"/>
  <c r="Y72" i="8"/>
  <c r="X72" i="8"/>
  <c r="W72" i="8"/>
  <c r="V72" i="8"/>
  <c r="AG66" i="8"/>
  <c r="AF66" i="8"/>
  <c r="AE66" i="8"/>
  <c r="AD66" i="8"/>
  <c r="AC66" i="8"/>
  <c r="AB66" i="8"/>
  <c r="AA66" i="8"/>
  <c r="Z66" i="8"/>
  <c r="Y66" i="8"/>
  <c r="X66" i="8"/>
  <c r="W66" i="8"/>
  <c r="V66" i="8"/>
  <c r="AK441" i="1"/>
  <c r="AO441" i="1"/>
  <c r="W441" i="1" s="1"/>
  <c r="AP441" i="1"/>
  <c r="AQ441" i="1"/>
  <c r="AR441" i="1"/>
  <c r="AK442" i="1"/>
  <c r="AO442" i="1"/>
  <c r="W442" i="1" s="1"/>
  <c r="AP442" i="1"/>
  <c r="AQ442" i="1"/>
  <c r="AR442" i="1"/>
  <c r="AK443" i="1"/>
  <c r="AO443" i="1"/>
  <c r="W443" i="1" s="1"/>
  <c r="AP443" i="1"/>
  <c r="AQ443" i="1"/>
  <c r="AR443" i="1"/>
  <c r="AU443" i="1"/>
  <c r="AT443" i="1" s="1"/>
  <c r="AV443" i="1"/>
  <c r="AS443" i="1" s="1"/>
  <c r="AK444" i="1"/>
  <c r="AO444" i="1"/>
  <c r="W444" i="1" s="1"/>
  <c r="AP444" i="1"/>
  <c r="AQ444" i="1"/>
  <c r="AR444" i="1"/>
  <c r="AK445" i="1"/>
  <c r="AO445" i="1"/>
  <c r="W445" i="1" s="1"/>
  <c r="AP445" i="1"/>
  <c r="AQ445" i="1"/>
  <c r="AR445" i="1"/>
  <c r="AU445" i="1"/>
  <c r="AT445" i="1" s="1"/>
  <c r="AV445" i="1"/>
  <c r="AS445" i="1" s="1"/>
  <c r="AK446" i="1"/>
  <c r="AO446" i="1"/>
  <c r="W446" i="1" s="1"/>
  <c r="AP446" i="1"/>
  <c r="AQ446" i="1"/>
  <c r="AR446" i="1"/>
  <c r="AU446" i="1"/>
  <c r="AT446" i="1" s="1"/>
  <c r="AV446" i="1"/>
  <c r="AS446" i="1" s="1"/>
  <c r="AK447" i="1"/>
  <c r="AO447" i="1"/>
  <c r="W447" i="1" s="1"/>
  <c r="AP447" i="1"/>
  <c r="AQ447" i="1"/>
  <c r="AR447" i="1"/>
  <c r="AU447" i="1"/>
  <c r="AT447" i="1" s="1"/>
  <c r="AV447" i="1"/>
  <c r="AS447" i="1" s="1"/>
  <c r="AK448" i="1"/>
  <c r="AO448" i="1"/>
  <c r="W448" i="1" s="1"/>
  <c r="AP448" i="1"/>
  <c r="AQ448" i="1"/>
  <c r="AR448" i="1"/>
  <c r="AU448" i="1"/>
  <c r="AT448" i="1" s="1"/>
  <c r="AV448" i="1"/>
  <c r="AS448" i="1" s="1"/>
  <c r="AK449" i="1"/>
  <c r="AO449" i="1"/>
  <c r="W449" i="1" s="1"/>
  <c r="AP449" i="1"/>
  <c r="AQ449" i="1"/>
  <c r="AR449" i="1"/>
  <c r="AU449" i="1"/>
  <c r="AT449" i="1" s="1"/>
  <c r="AV449" i="1"/>
  <c r="AS449" i="1" s="1"/>
  <c r="AK450" i="1"/>
  <c r="AO450" i="1"/>
  <c r="W450" i="1" s="1"/>
  <c r="AP450" i="1"/>
  <c r="AQ450" i="1"/>
  <c r="AR450" i="1"/>
  <c r="AU450" i="1"/>
  <c r="AT450" i="1" s="1"/>
  <c r="AV450" i="1"/>
  <c r="AS450" i="1" s="1"/>
  <c r="AK460" i="1"/>
  <c r="AO460" i="1"/>
  <c r="W460" i="1" s="1"/>
  <c r="AP460" i="1"/>
  <c r="AQ460" i="1"/>
  <c r="AR460" i="1"/>
  <c r="AK461" i="1"/>
  <c r="AO461" i="1"/>
  <c r="W461" i="1" s="1"/>
  <c r="AP461" i="1"/>
  <c r="AQ461" i="1"/>
  <c r="AR461" i="1"/>
  <c r="AK462" i="1"/>
  <c r="AO462" i="1"/>
  <c r="W462" i="1" s="1"/>
  <c r="AP462" i="1"/>
  <c r="AQ462" i="1"/>
  <c r="AR462" i="1"/>
  <c r="AK463" i="1"/>
  <c r="AO463" i="1"/>
  <c r="W463" i="1" s="1"/>
  <c r="AP463" i="1"/>
  <c r="AQ463" i="1"/>
  <c r="AR463" i="1"/>
  <c r="AK464" i="1"/>
  <c r="AO464" i="1"/>
  <c r="W464" i="1" s="1"/>
  <c r="AP464" i="1"/>
  <c r="AQ464" i="1"/>
  <c r="AR464" i="1"/>
  <c r="AK465" i="1"/>
  <c r="AO465" i="1"/>
  <c r="W465" i="1" s="1"/>
  <c r="AP465" i="1"/>
  <c r="AQ465" i="1"/>
  <c r="AR465" i="1"/>
  <c r="AK466" i="1"/>
  <c r="AO466" i="1"/>
  <c r="W466" i="1" s="1"/>
  <c r="AP466" i="1"/>
  <c r="AQ466" i="1"/>
  <c r="AR466" i="1"/>
  <c r="AK467" i="1"/>
  <c r="AO467" i="1"/>
  <c r="W467" i="1" s="1"/>
  <c r="AP467" i="1"/>
  <c r="AQ467" i="1"/>
  <c r="AR467" i="1"/>
  <c r="AK468" i="1"/>
  <c r="AO468" i="1"/>
  <c r="W468" i="1" s="1"/>
  <c r="AP468" i="1"/>
  <c r="AQ468" i="1"/>
  <c r="AR468" i="1"/>
  <c r="AK469" i="1"/>
  <c r="AO469" i="1"/>
  <c r="W469" i="1" s="1"/>
  <c r="AP469" i="1"/>
  <c r="AQ469" i="1"/>
  <c r="AR469" i="1"/>
  <c r="AK470" i="1"/>
  <c r="AO470" i="1"/>
  <c r="W470" i="1" s="1"/>
  <c r="AP470" i="1"/>
  <c r="AQ470" i="1"/>
  <c r="AR470" i="1"/>
  <c r="AK471" i="1"/>
  <c r="AO471" i="1"/>
  <c r="W471" i="1" s="1"/>
  <c r="AP471" i="1"/>
  <c r="AQ471" i="1"/>
  <c r="AR471" i="1"/>
  <c r="AK472" i="1"/>
  <c r="AO472" i="1"/>
  <c r="W472" i="1" s="1"/>
  <c r="AP472" i="1"/>
  <c r="AQ472" i="1"/>
  <c r="AR472" i="1"/>
  <c r="AK473" i="1"/>
  <c r="AO473" i="1"/>
  <c r="W473" i="1" s="1"/>
  <c r="AP473" i="1"/>
  <c r="AQ473" i="1"/>
  <c r="AR473" i="1"/>
  <c r="AK474" i="1"/>
  <c r="AO474" i="1"/>
  <c r="W474" i="1" s="1"/>
  <c r="AP474" i="1"/>
  <c r="AQ474" i="1"/>
  <c r="AR474" i="1"/>
  <c r="AK475" i="1"/>
  <c r="AO475" i="1"/>
  <c r="W475" i="1" s="1"/>
  <c r="AP475" i="1"/>
  <c r="AQ475" i="1"/>
  <c r="AR475" i="1"/>
  <c r="AK476" i="1"/>
  <c r="AO476" i="1"/>
  <c r="W476" i="1" s="1"/>
  <c r="AP476" i="1"/>
  <c r="AQ476" i="1"/>
  <c r="AR476" i="1"/>
  <c r="AK477" i="1"/>
  <c r="AO477" i="1"/>
  <c r="W477" i="1" s="1"/>
  <c r="AP477" i="1"/>
  <c r="AQ477" i="1"/>
  <c r="AR477" i="1"/>
  <c r="AK478" i="1"/>
  <c r="AO478" i="1"/>
  <c r="W478" i="1" s="1"/>
  <c r="AP478" i="1"/>
  <c r="AQ478" i="1"/>
  <c r="AR478" i="1"/>
  <c r="AK479" i="1"/>
  <c r="AO479" i="1"/>
  <c r="W479" i="1" s="1"/>
  <c r="AP479" i="1"/>
  <c r="AQ479" i="1"/>
  <c r="AR479" i="1"/>
  <c r="AK480" i="1"/>
  <c r="AO480" i="1"/>
  <c r="W480" i="1" s="1"/>
  <c r="AP480" i="1"/>
  <c r="AQ480" i="1"/>
  <c r="AR480" i="1"/>
  <c r="AK481" i="1"/>
  <c r="AO481" i="1"/>
  <c r="W481" i="1" s="1"/>
  <c r="AP481" i="1"/>
  <c r="AQ481" i="1"/>
  <c r="AR481" i="1"/>
  <c r="AK482" i="1"/>
  <c r="AO482" i="1"/>
  <c r="W482" i="1" s="1"/>
  <c r="AP482" i="1"/>
  <c r="AQ482" i="1"/>
  <c r="AR482" i="1"/>
  <c r="AK483" i="1"/>
  <c r="AO483" i="1"/>
  <c r="W483" i="1" s="1"/>
  <c r="AP483" i="1"/>
  <c r="AQ483" i="1"/>
  <c r="AR483" i="1"/>
  <c r="AK484" i="1"/>
  <c r="AO484" i="1"/>
  <c r="W484" i="1" s="1"/>
  <c r="AP484" i="1"/>
  <c r="AQ484" i="1"/>
  <c r="AR484" i="1"/>
  <c r="AK485" i="1"/>
  <c r="AO485" i="1"/>
  <c r="W485" i="1" s="1"/>
  <c r="AP485" i="1"/>
  <c r="AQ485" i="1"/>
  <c r="AR485" i="1"/>
  <c r="AK486" i="1"/>
  <c r="AO486" i="1"/>
  <c r="W486" i="1" s="1"/>
  <c r="AP486" i="1"/>
  <c r="AQ486" i="1"/>
  <c r="AR486" i="1"/>
  <c r="AK487" i="1"/>
  <c r="AO487" i="1"/>
  <c r="W487" i="1" s="1"/>
  <c r="AP487" i="1"/>
  <c r="AQ487" i="1"/>
  <c r="AR487" i="1"/>
  <c r="AK488" i="1"/>
  <c r="AO488" i="1"/>
  <c r="W488" i="1" s="1"/>
  <c r="AP488" i="1"/>
  <c r="AQ488" i="1"/>
  <c r="AR488" i="1"/>
  <c r="AK489" i="1"/>
  <c r="AO489" i="1"/>
  <c r="W489" i="1" s="1"/>
  <c r="AP489" i="1"/>
  <c r="AQ489" i="1"/>
  <c r="AR489" i="1"/>
  <c r="AK490" i="1"/>
  <c r="AO490" i="1"/>
  <c r="W490" i="1" s="1"/>
  <c r="AP490" i="1"/>
  <c r="AQ490" i="1"/>
  <c r="AR490" i="1"/>
  <c r="AK491" i="1"/>
  <c r="AO491" i="1"/>
  <c r="W491" i="1" s="1"/>
  <c r="AP491" i="1"/>
  <c r="AQ491" i="1"/>
  <c r="AR491" i="1"/>
  <c r="AK492" i="1"/>
  <c r="AO492" i="1"/>
  <c r="W492" i="1" s="1"/>
  <c r="AP492" i="1"/>
  <c r="AQ492" i="1"/>
  <c r="AR492" i="1"/>
  <c r="AK493" i="1"/>
  <c r="AO493" i="1"/>
  <c r="W493" i="1" s="1"/>
  <c r="AP493" i="1"/>
  <c r="AQ493" i="1"/>
  <c r="AR493" i="1"/>
  <c r="AK494" i="1"/>
  <c r="AO494" i="1"/>
  <c r="W494" i="1" s="1"/>
  <c r="AP494" i="1"/>
  <c r="AQ494" i="1"/>
  <c r="AR494" i="1"/>
  <c r="AK495" i="1"/>
  <c r="AO495" i="1"/>
  <c r="W495" i="1" s="1"/>
  <c r="AP495" i="1"/>
  <c r="AQ495" i="1"/>
  <c r="AR495" i="1"/>
  <c r="AK496" i="1"/>
  <c r="AO496" i="1"/>
  <c r="W496" i="1" s="1"/>
  <c r="AP496" i="1"/>
  <c r="AQ496" i="1"/>
  <c r="AR496" i="1"/>
  <c r="AK497" i="1"/>
  <c r="AO497" i="1"/>
  <c r="W497" i="1" s="1"/>
  <c r="AP497" i="1"/>
  <c r="AQ497" i="1"/>
  <c r="AR497" i="1"/>
  <c r="AK498" i="1"/>
  <c r="AO498" i="1"/>
  <c r="W498" i="1" s="1"/>
  <c r="AP498" i="1"/>
  <c r="AQ498" i="1"/>
  <c r="AR498" i="1"/>
  <c r="AK499" i="1"/>
  <c r="AO499" i="1"/>
  <c r="W499" i="1" s="1"/>
  <c r="AP499" i="1"/>
  <c r="AQ499" i="1"/>
  <c r="AR499" i="1"/>
  <c r="AK500" i="1"/>
  <c r="AO500" i="1"/>
  <c r="W500" i="1" s="1"/>
  <c r="AP500" i="1"/>
  <c r="AQ500" i="1"/>
  <c r="AR500" i="1"/>
  <c r="AK501" i="1"/>
  <c r="AO501" i="1"/>
  <c r="W501" i="1" s="1"/>
  <c r="AP501" i="1"/>
  <c r="AQ501" i="1"/>
  <c r="AR501" i="1"/>
  <c r="AK502" i="1"/>
  <c r="AO502" i="1"/>
  <c r="W502" i="1" s="1"/>
  <c r="AP502" i="1"/>
  <c r="AQ502" i="1"/>
  <c r="AR502" i="1"/>
  <c r="AK503" i="1"/>
  <c r="AO503" i="1"/>
  <c r="W503" i="1" s="1"/>
  <c r="AP503" i="1"/>
  <c r="AQ503" i="1"/>
  <c r="AR503" i="1"/>
  <c r="AK504" i="1"/>
  <c r="AO504" i="1"/>
  <c r="W504" i="1" s="1"/>
  <c r="AP504" i="1"/>
  <c r="AQ504" i="1"/>
  <c r="AR504" i="1"/>
  <c r="AK505" i="1"/>
  <c r="AO505" i="1"/>
  <c r="W505" i="1" s="1"/>
  <c r="AP505" i="1"/>
  <c r="AQ505" i="1"/>
  <c r="AR505" i="1"/>
  <c r="AK506" i="1"/>
  <c r="AO506" i="1"/>
  <c r="W506" i="1" s="1"/>
  <c r="AP506" i="1"/>
  <c r="AQ506" i="1"/>
  <c r="AR506" i="1"/>
  <c r="AK507" i="1"/>
  <c r="AO507" i="1"/>
  <c r="W507" i="1" s="1"/>
  <c r="AP507" i="1"/>
  <c r="AQ507" i="1"/>
  <c r="AR507" i="1"/>
  <c r="AK508" i="1"/>
  <c r="AO508" i="1"/>
  <c r="W508" i="1" s="1"/>
  <c r="AP508" i="1"/>
  <c r="AQ508" i="1"/>
  <c r="AR508" i="1"/>
  <c r="AK509" i="1"/>
  <c r="AO509" i="1"/>
  <c r="W509" i="1" s="1"/>
  <c r="AP509" i="1"/>
  <c r="AQ509" i="1"/>
  <c r="AR509" i="1"/>
  <c r="AK510" i="1"/>
  <c r="AO510" i="1"/>
  <c r="W510" i="1" s="1"/>
  <c r="AP510" i="1"/>
  <c r="AQ510" i="1"/>
  <c r="AR510" i="1"/>
  <c r="AK511" i="1"/>
  <c r="AO511" i="1"/>
  <c r="W511" i="1" s="1"/>
  <c r="AP511" i="1"/>
  <c r="AQ511" i="1"/>
  <c r="AR511" i="1"/>
  <c r="AK512" i="1"/>
  <c r="AO512" i="1"/>
  <c r="W512" i="1" s="1"/>
  <c r="AP512" i="1"/>
  <c r="AQ512" i="1"/>
  <c r="AR512" i="1"/>
  <c r="AK513" i="1"/>
  <c r="AO513" i="1"/>
  <c r="W513" i="1" s="1"/>
  <c r="AP513" i="1"/>
  <c r="AQ513" i="1"/>
  <c r="AR513" i="1"/>
  <c r="AK514" i="1"/>
  <c r="AO514" i="1"/>
  <c r="W514" i="1" s="1"/>
  <c r="AP514" i="1"/>
  <c r="AQ514" i="1"/>
  <c r="AR514" i="1"/>
  <c r="AK515" i="1"/>
  <c r="AO515" i="1"/>
  <c r="W515" i="1" s="1"/>
  <c r="AP515" i="1"/>
  <c r="AQ515" i="1"/>
  <c r="AR515" i="1"/>
  <c r="AK516" i="1"/>
  <c r="AO516" i="1"/>
  <c r="W516" i="1" s="1"/>
  <c r="AP516" i="1"/>
  <c r="AQ516" i="1"/>
  <c r="AR516" i="1"/>
  <c r="AK517" i="1"/>
  <c r="AO517" i="1"/>
  <c r="W517" i="1" s="1"/>
  <c r="AP517" i="1"/>
  <c r="AQ517" i="1"/>
  <c r="AR517" i="1"/>
  <c r="AK518" i="1"/>
  <c r="AO518" i="1"/>
  <c r="W518" i="1" s="1"/>
  <c r="AP518" i="1"/>
  <c r="AQ518" i="1"/>
  <c r="AR518" i="1"/>
  <c r="AK519" i="1"/>
  <c r="AO519" i="1"/>
  <c r="W519" i="1" s="1"/>
  <c r="AP519" i="1"/>
  <c r="AQ519" i="1"/>
  <c r="AR519" i="1"/>
  <c r="AK520" i="1"/>
  <c r="AO520" i="1"/>
  <c r="W520" i="1" s="1"/>
  <c r="AP520" i="1"/>
  <c r="AQ520" i="1"/>
  <c r="AR520" i="1"/>
  <c r="AK521" i="1"/>
  <c r="AO521" i="1"/>
  <c r="W521" i="1" s="1"/>
  <c r="AP521" i="1"/>
  <c r="AQ521" i="1"/>
  <c r="AR521" i="1"/>
  <c r="AK522" i="1"/>
  <c r="AO522" i="1"/>
  <c r="W522" i="1" s="1"/>
  <c r="AP522" i="1"/>
  <c r="AQ522" i="1"/>
  <c r="AR522" i="1"/>
  <c r="AK523" i="1"/>
  <c r="AO523" i="1"/>
  <c r="W523" i="1" s="1"/>
  <c r="AP523" i="1"/>
  <c r="AQ523" i="1"/>
  <c r="AR523" i="1"/>
  <c r="AK524" i="1"/>
  <c r="AO524" i="1"/>
  <c r="W524" i="1" s="1"/>
  <c r="AP524" i="1"/>
  <c r="AQ524" i="1"/>
  <c r="AR524" i="1"/>
  <c r="AK525" i="1"/>
  <c r="AO525" i="1"/>
  <c r="W525" i="1" s="1"/>
  <c r="AP525" i="1"/>
  <c r="AQ525" i="1"/>
  <c r="AR525" i="1"/>
  <c r="AK526" i="1"/>
  <c r="AO526" i="1"/>
  <c r="W526" i="1" s="1"/>
  <c r="AP526" i="1"/>
  <c r="AQ526" i="1"/>
  <c r="AR526" i="1"/>
  <c r="AK527" i="1"/>
  <c r="AO527" i="1"/>
  <c r="W527" i="1" s="1"/>
  <c r="AP527" i="1"/>
  <c r="AQ527" i="1"/>
  <c r="AR527" i="1"/>
  <c r="AK528" i="1"/>
  <c r="AO528" i="1"/>
  <c r="W528" i="1" s="1"/>
  <c r="AP528" i="1"/>
  <c r="AQ528" i="1"/>
  <c r="AR528" i="1"/>
  <c r="AK529" i="1"/>
  <c r="AO529" i="1"/>
  <c r="W529" i="1" s="1"/>
  <c r="AP529" i="1"/>
  <c r="AQ529" i="1"/>
  <c r="AR529" i="1"/>
  <c r="AK530" i="1"/>
  <c r="AO530" i="1"/>
  <c r="W530" i="1" s="1"/>
  <c r="AP530" i="1"/>
  <c r="AQ530" i="1"/>
  <c r="AR530" i="1"/>
  <c r="AK531" i="1"/>
  <c r="AO531" i="1"/>
  <c r="W531" i="1" s="1"/>
  <c r="AP531" i="1"/>
  <c r="AQ531" i="1"/>
  <c r="AR531" i="1"/>
  <c r="AK532" i="1"/>
  <c r="AO532" i="1"/>
  <c r="W532" i="1" s="1"/>
  <c r="AP532" i="1"/>
  <c r="AQ532" i="1"/>
  <c r="AR532" i="1"/>
  <c r="AK533" i="1"/>
  <c r="AO533" i="1"/>
  <c r="W533" i="1" s="1"/>
  <c r="AP533" i="1"/>
  <c r="AQ533" i="1"/>
  <c r="AR533" i="1"/>
  <c r="AK534" i="1"/>
  <c r="AO534" i="1"/>
  <c r="W534" i="1" s="1"/>
  <c r="AP534" i="1"/>
  <c r="AQ534" i="1"/>
  <c r="AR534" i="1"/>
  <c r="AK535" i="1"/>
  <c r="AO535" i="1"/>
  <c r="W535" i="1" s="1"/>
  <c r="AP535" i="1"/>
  <c r="AQ535" i="1"/>
  <c r="AR535" i="1"/>
  <c r="AK536" i="1"/>
  <c r="AO536" i="1"/>
  <c r="W536" i="1" s="1"/>
  <c r="AP536" i="1"/>
  <c r="AQ536" i="1"/>
  <c r="AR536" i="1"/>
  <c r="AK537" i="1"/>
  <c r="AO537" i="1"/>
  <c r="W537" i="1" s="1"/>
  <c r="AP537" i="1"/>
  <c r="AQ537" i="1"/>
  <c r="AR537" i="1"/>
  <c r="AK538" i="1"/>
  <c r="AO538" i="1"/>
  <c r="W538" i="1" s="1"/>
  <c r="AP538" i="1"/>
  <c r="AQ538" i="1"/>
  <c r="AR538" i="1"/>
  <c r="AK539" i="1"/>
  <c r="AO539" i="1"/>
  <c r="W539" i="1" s="1"/>
  <c r="AP539" i="1"/>
  <c r="AQ539" i="1"/>
  <c r="AR539" i="1"/>
  <c r="AK540" i="1"/>
  <c r="AO540" i="1"/>
  <c r="W540" i="1" s="1"/>
  <c r="AP540" i="1"/>
  <c r="AQ540" i="1"/>
  <c r="AR540" i="1"/>
  <c r="AK541" i="1"/>
  <c r="AO541" i="1"/>
  <c r="W541" i="1" s="1"/>
  <c r="AP541" i="1"/>
  <c r="AQ541" i="1"/>
  <c r="AR541" i="1"/>
  <c r="AK542" i="1"/>
  <c r="AO542" i="1"/>
  <c r="W542" i="1" s="1"/>
  <c r="AP542" i="1"/>
  <c r="AQ542" i="1"/>
  <c r="AR542" i="1"/>
  <c r="AK543" i="1"/>
  <c r="AO543" i="1"/>
  <c r="W543" i="1" s="1"/>
  <c r="AP543" i="1"/>
  <c r="AQ543" i="1"/>
  <c r="AR543" i="1"/>
  <c r="AK544" i="1"/>
  <c r="AO544" i="1"/>
  <c r="W544" i="1" s="1"/>
  <c r="AP544" i="1"/>
  <c r="AQ544" i="1"/>
  <c r="AR544" i="1"/>
  <c r="AK545" i="1"/>
  <c r="AO545" i="1"/>
  <c r="W545" i="1" s="1"/>
  <c r="AP545" i="1"/>
  <c r="AQ545" i="1"/>
  <c r="AR545" i="1"/>
  <c r="AK546" i="1"/>
  <c r="AO546" i="1"/>
  <c r="W546" i="1" s="1"/>
  <c r="AP546" i="1"/>
  <c r="AQ546" i="1"/>
  <c r="AR546" i="1"/>
  <c r="AK547" i="1"/>
  <c r="AO547" i="1"/>
  <c r="W547" i="1" s="1"/>
  <c r="AP547" i="1"/>
  <c r="AQ547" i="1"/>
  <c r="AR547" i="1"/>
  <c r="AK548" i="1"/>
  <c r="AO548" i="1"/>
  <c r="W548" i="1" s="1"/>
  <c r="AP548" i="1"/>
  <c r="AQ548" i="1"/>
  <c r="AR548" i="1"/>
  <c r="AK549" i="1"/>
  <c r="AO549" i="1"/>
  <c r="W549" i="1" s="1"/>
  <c r="AP549" i="1"/>
  <c r="AQ549" i="1"/>
  <c r="AR549" i="1"/>
  <c r="AK550" i="1"/>
  <c r="AO550" i="1"/>
  <c r="W550" i="1" s="1"/>
  <c r="AP550" i="1"/>
  <c r="AQ550" i="1"/>
  <c r="AR550" i="1"/>
  <c r="AK551" i="1"/>
  <c r="AO551" i="1"/>
  <c r="W551" i="1" s="1"/>
  <c r="AP551" i="1"/>
  <c r="AQ551" i="1"/>
  <c r="AR551" i="1"/>
  <c r="AK552" i="1"/>
  <c r="AO552" i="1"/>
  <c r="W552" i="1" s="1"/>
  <c r="AP552" i="1"/>
  <c r="AQ552" i="1"/>
  <c r="AR552" i="1"/>
  <c r="AK553" i="1"/>
  <c r="AO553" i="1"/>
  <c r="W553" i="1" s="1"/>
  <c r="AP553" i="1"/>
  <c r="AQ553" i="1"/>
  <c r="AR553" i="1"/>
  <c r="AK554" i="1"/>
  <c r="AO554" i="1"/>
  <c r="W554" i="1" s="1"/>
  <c r="AP554" i="1"/>
  <c r="AQ554" i="1"/>
  <c r="AR554" i="1"/>
  <c r="AK555" i="1"/>
  <c r="AO555" i="1"/>
  <c r="W555" i="1" s="1"/>
  <c r="AP555" i="1"/>
  <c r="AQ555" i="1"/>
  <c r="AR555" i="1"/>
  <c r="AK556" i="1"/>
  <c r="AO556" i="1"/>
  <c r="W556" i="1" s="1"/>
  <c r="AP556" i="1"/>
  <c r="AQ556" i="1"/>
  <c r="AR556" i="1"/>
  <c r="AK557" i="1"/>
  <c r="AO557" i="1"/>
  <c r="W557" i="1" s="1"/>
  <c r="AP557" i="1"/>
  <c r="AQ557" i="1"/>
  <c r="AR557" i="1"/>
  <c r="AU557" i="1"/>
  <c r="AT557" i="1" s="1"/>
  <c r="AV557" i="1"/>
  <c r="AS557" i="1" s="1"/>
  <c r="AK558" i="1"/>
  <c r="AO558" i="1"/>
  <c r="W558" i="1" s="1"/>
  <c r="AP558" i="1"/>
  <c r="AQ558" i="1"/>
  <c r="AR558" i="1"/>
  <c r="AU558" i="1"/>
  <c r="AT558" i="1" s="1"/>
  <c r="AV558" i="1"/>
  <c r="AS558" i="1" s="1"/>
  <c r="AK559" i="1"/>
  <c r="AO559" i="1"/>
  <c r="W559" i="1" s="1"/>
  <c r="AP559" i="1"/>
  <c r="AQ559" i="1"/>
  <c r="AR559" i="1"/>
  <c r="AU559" i="1"/>
  <c r="AT559" i="1" s="1"/>
  <c r="AV559" i="1"/>
  <c r="AS559" i="1" s="1"/>
  <c r="AK560" i="1"/>
  <c r="AO560" i="1"/>
  <c r="W560" i="1" s="1"/>
  <c r="AP560" i="1"/>
  <c r="AQ560" i="1"/>
  <c r="AR560" i="1"/>
  <c r="AU560" i="1"/>
  <c r="AT560" i="1" s="1"/>
  <c r="AV560" i="1"/>
  <c r="AS560" i="1" s="1"/>
  <c r="AK561" i="1"/>
  <c r="AO561" i="1"/>
  <c r="W561" i="1" s="1"/>
  <c r="AP561" i="1"/>
  <c r="AQ561" i="1"/>
  <c r="AR561" i="1"/>
  <c r="AU561" i="1"/>
  <c r="AT561" i="1" s="1"/>
  <c r="AV561" i="1"/>
  <c r="AS561" i="1" s="1"/>
  <c r="AK562" i="1"/>
  <c r="AO562" i="1"/>
  <c r="W562" i="1" s="1"/>
  <c r="AP562" i="1"/>
  <c r="AQ562" i="1"/>
  <c r="AR562" i="1"/>
  <c r="AU562" i="1"/>
  <c r="AT562" i="1" s="1"/>
  <c r="AV562" i="1"/>
  <c r="AS562" i="1" s="1"/>
  <c r="AK563" i="1"/>
  <c r="AO563" i="1"/>
  <c r="W563" i="1" s="1"/>
  <c r="AP563" i="1"/>
  <c r="AQ563" i="1"/>
  <c r="AR563" i="1"/>
  <c r="AU563" i="1"/>
  <c r="AT563" i="1" s="1"/>
  <c r="AV563" i="1"/>
  <c r="AS563" i="1" s="1"/>
  <c r="AK564" i="1"/>
  <c r="AO564" i="1"/>
  <c r="W564" i="1" s="1"/>
  <c r="AP564" i="1"/>
  <c r="AQ564" i="1"/>
  <c r="AR564" i="1"/>
  <c r="AU564" i="1"/>
  <c r="AT564" i="1" s="1"/>
  <c r="AV564" i="1"/>
  <c r="AS564" i="1" s="1"/>
  <c r="AK565" i="1"/>
  <c r="AO565" i="1"/>
  <c r="W565" i="1" s="1"/>
  <c r="AP565" i="1"/>
  <c r="AQ565" i="1"/>
  <c r="AR565" i="1"/>
  <c r="AU565" i="1"/>
  <c r="AT565" i="1" s="1"/>
  <c r="AV565" i="1"/>
  <c r="AS565" i="1" s="1"/>
  <c r="AK566" i="1"/>
  <c r="AO566" i="1"/>
  <c r="W566" i="1" s="1"/>
  <c r="AP566" i="1"/>
  <c r="AQ566" i="1"/>
  <c r="AR566" i="1"/>
  <c r="AU566" i="1"/>
  <c r="AT566" i="1" s="1"/>
  <c r="AV566" i="1"/>
  <c r="AS566" i="1" s="1"/>
  <c r="AK567" i="1"/>
  <c r="AO567" i="1"/>
  <c r="W567" i="1" s="1"/>
  <c r="AP567" i="1"/>
  <c r="AQ567" i="1"/>
  <c r="AR567" i="1"/>
  <c r="AU567" i="1"/>
  <c r="AT567" i="1" s="1"/>
  <c r="AV567" i="1"/>
  <c r="AS567" i="1" s="1"/>
  <c r="AK568" i="1"/>
  <c r="AO568" i="1"/>
  <c r="W568" i="1" s="1"/>
  <c r="AP568" i="1"/>
  <c r="AQ568" i="1"/>
  <c r="AR568" i="1"/>
  <c r="AU568" i="1"/>
  <c r="AT568" i="1" s="1"/>
  <c r="AV568" i="1"/>
  <c r="AS568" i="1" s="1"/>
  <c r="AK569" i="1"/>
  <c r="AO569" i="1"/>
  <c r="W569" i="1" s="1"/>
  <c r="AP569" i="1"/>
  <c r="AQ569" i="1"/>
  <c r="AR569" i="1"/>
  <c r="AU569" i="1"/>
  <c r="AT569" i="1" s="1"/>
  <c r="AV569" i="1"/>
  <c r="AS569" i="1" s="1"/>
  <c r="AK570" i="1"/>
  <c r="AO570" i="1"/>
  <c r="W570" i="1" s="1"/>
  <c r="AP570" i="1"/>
  <c r="AQ570" i="1"/>
  <c r="AR570" i="1"/>
  <c r="AU570" i="1"/>
  <c r="AT570" i="1" s="1"/>
  <c r="AV570" i="1"/>
  <c r="AS570" i="1" s="1"/>
  <c r="AK571" i="1"/>
  <c r="AO571" i="1"/>
  <c r="W571" i="1" s="1"/>
  <c r="AP571" i="1"/>
  <c r="AQ571" i="1"/>
  <c r="AR571" i="1"/>
  <c r="AU571" i="1"/>
  <c r="AT571" i="1" s="1"/>
  <c r="AV571" i="1"/>
  <c r="AS571" i="1" s="1"/>
  <c r="AK572" i="1"/>
  <c r="AO572" i="1"/>
  <c r="W572" i="1" s="1"/>
  <c r="AP572" i="1"/>
  <c r="AQ572" i="1"/>
  <c r="AR572" i="1"/>
  <c r="AU572" i="1"/>
  <c r="AT572" i="1" s="1"/>
  <c r="AV572" i="1"/>
  <c r="AS572" i="1" s="1"/>
  <c r="AK573" i="1"/>
  <c r="AO573" i="1"/>
  <c r="W573" i="1" s="1"/>
  <c r="AP573" i="1"/>
  <c r="AQ573" i="1"/>
  <c r="AR573" i="1"/>
  <c r="AU573" i="1"/>
  <c r="AT573" i="1" s="1"/>
  <c r="AV573" i="1"/>
  <c r="AS573" i="1" s="1"/>
  <c r="AK574" i="1"/>
  <c r="AO574" i="1"/>
  <c r="W574" i="1" s="1"/>
  <c r="AP574" i="1"/>
  <c r="AQ574" i="1"/>
  <c r="AR574" i="1"/>
  <c r="AU574" i="1"/>
  <c r="AT574" i="1" s="1"/>
  <c r="AV574" i="1"/>
  <c r="AS574" i="1" s="1"/>
  <c r="AK575" i="1"/>
  <c r="AO575" i="1"/>
  <c r="W575" i="1" s="1"/>
  <c r="AP575" i="1"/>
  <c r="AQ575" i="1"/>
  <c r="AR575" i="1"/>
  <c r="AU575" i="1"/>
  <c r="AT575" i="1" s="1"/>
  <c r="AV575" i="1"/>
  <c r="AS575" i="1" s="1"/>
  <c r="AK576" i="1"/>
  <c r="AO576" i="1"/>
  <c r="W576" i="1" s="1"/>
  <c r="AP576" i="1"/>
  <c r="AQ576" i="1"/>
  <c r="AR576" i="1"/>
  <c r="AU576" i="1"/>
  <c r="AT576" i="1" s="1"/>
  <c r="AV576" i="1"/>
  <c r="AS576" i="1" s="1"/>
  <c r="AK577" i="1"/>
  <c r="AO577" i="1"/>
  <c r="W577" i="1" s="1"/>
  <c r="AP577" i="1"/>
  <c r="AQ577" i="1"/>
  <c r="AR577" i="1"/>
  <c r="AU577" i="1"/>
  <c r="AT577" i="1" s="1"/>
  <c r="AV577" i="1"/>
  <c r="AS577" i="1" s="1"/>
  <c r="AK578" i="1"/>
  <c r="AO578" i="1"/>
  <c r="W578" i="1" s="1"/>
  <c r="AP578" i="1"/>
  <c r="AQ578" i="1"/>
  <c r="AR578" i="1"/>
  <c r="AU578" i="1"/>
  <c r="AT578" i="1" s="1"/>
  <c r="AV578" i="1"/>
  <c r="AS578" i="1" s="1"/>
  <c r="AK579" i="1"/>
  <c r="AO579" i="1"/>
  <c r="W579" i="1" s="1"/>
  <c r="AP579" i="1"/>
  <c r="AQ579" i="1"/>
  <c r="AR579" i="1"/>
  <c r="AU579" i="1"/>
  <c r="AT579" i="1" s="1"/>
  <c r="AV579" i="1"/>
  <c r="AS579" i="1" s="1"/>
  <c r="AK580" i="1"/>
  <c r="AO580" i="1"/>
  <c r="W580" i="1" s="1"/>
  <c r="AP580" i="1"/>
  <c r="AQ580" i="1"/>
  <c r="AR580" i="1"/>
  <c r="AU580" i="1"/>
  <c r="AT580" i="1" s="1"/>
  <c r="AV580" i="1"/>
  <c r="AS580" i="1" s="1"/>
  <c r="AK581" i="1"/>
  <c r="AO581" i="1"/>
  <c r="W581" i="1" s="1"/>
  <c r="AP581" i="1"/>
  <c r="AQ581" i="1"/>
  <c r="AR581" i="1"/>
  <c r="AU581" i="1"/>
  <c r="AT581" i="1" s="1"/>
  <c r="AV581" i="1"/>
  <c r="AS581" i="1" s="1"/>
  <c r="AK582" i="1"/>
  <c r="AO582" i="1"/>
  <c r="W582" i="1" s="1"/>
  <c r="AP582" i="1"/>
  <c r="AQ582" i="1"/>
  <c r="AR582" i="1"/>
  <c r="AU582" i="1"/>
  <c r="AT582" i="1" s="1"/>
  <c r="AV582" i="1"/>
  <c r="AS582" i="1" s="1"/>
  <c r="AK583" i="1"/>
  <c r="AO583" i="1"/>
  <c r="W583" i="1" s="1"/>
  <c r="AP583" i="1"/>
  <c r="AQ583" i="1"/>
  <c r="AR583" i="1"/>
  <c r="AU583" i="1"/>
  <c r="AT583" i="1" s="1"/>
  <c r="AV583" i="1"/>
  <c r="AS583" i="1" s="1"/>
  <c r="AK584" i="1"/>
  <c r="AO584" i="1"/>
  <c r="W584" i="1" s="1"/>
  <c r="AP584" i="1"/>
  <c r="AQ584" i="1"/>
  <c r="AR584" i="1"/>
  <c r="AU584" i="1"/>
  <c r="AT584" i="1" s="1"/>
  <c r="AV584" i="1"/>
  <c r="AS584" i="1" s="1"/>
  <c r="AK585" i="1"/>
  <c r="AO585" i="1"/>
  <c r="W585" i="1" s="1"/>
  <c r="AP585" i="1"/>
  <c r="AQ585" i="1"/>
  <c r="AR585" i="1"/>
  <c r="AU585" i="1"/>
  <c r="AT585" i="1" s="1"/>
  <c r="AV585" i="1"/>
  <c r="AS585" i="1" s="1"/>
  <c r="AK586" i="1"/>
  <c r="AO586" i="1"/>
  <c r="W586" i="1" s="1"/>
  <c r="AP586" i="1"/>
  <c r="AQ586" i="1"/>
  <c r="AR586" i="1"/>
  <c r="AU586" i="1"/>
  <c r="AT586" i="1" s="1"/>
  <c r="AV586" i="1"/>
  <c r="AS586" i="1" s="1"/>
  <c r="AK587" i="1"/>
  <c r="AO587" i="1"/>
  <c r="W587" i="1" s="1"/>
  <c r="AP587" i="1"/>
  <c r="AQ587" i="1"/>
  <c r="AR587" i="1"/>
  <c r="AU587" i="1"/>
  <c r="AT587" i="1" s="1"/>
  <c r="AV587" i="1"/>
  <c r="AS587" i="1" s="1"/>
  <c r="AK588" i="1"/>
  <c r="AO588" i="1"/>
  <c r="W588" i="1" s="1"/>
  <c r="AP588" i="1"/>
  <c r="AQ588" i="1"/>
  <c r="AR588" i="1"/>
  <c r="AU588" i="1"/>
  <c r="AT588" i="1" s="1"/>
  <c r="AV588" i="1"/>
  <c r="AS588" i="1" s="1"/>
  <c r="AK589" i="1"/>
  <c r="AO589" i="1"/>
  <c r="W589" i="1" s="1"/>
  <c r="AP589" i="1"/>
  <c r="AQ589" i="1"/>
  <c r="AR589" i="1"/>
  <c r="AU589" i="1"/>
  <c r="AT589" i="1" s="1"/>
  <c r="AV589" i="1"/>
  <c r="AS589" i="1" s="1"/>
  <c r="AK590" i="1"/>
  <c r="AO590" i="1"/>
  <c r="W590" i="1" s="1"/>
  <c r="AP590" i="1"/>
  <c r="AQ590" i="1"/>
  <c r="AR590" i="1"/>
  <c r="AU590" i="1"/>
  <c r="AT590" i="1" s="1"/>
  <c r="AV590" i="1"/>
  <c r="AS590" i="1" s="1"/>
  <c r="AK591" i="1"/>
  <c r="AO591" i="1"/>
  <c r="W591" i="1" s="1"/>
  <c r="AP591" i="1"/>
  <c r="AQ591" i="1"/>
  <c r="AR591" i="1"/>
  <c r="AU591" i="1"/>
  <c r="AT591" i="1" s="1"/>
  <c r="AV591" i="1"/>
  <c r="AS591" i="1" s="1"/>
  <c r="AK592" i="1"/>
  <c r="AO592" i="1"/>
  <c r="W592" i="1" s="1"/>
  <c r="AP592" i="1"/>
  <c r="AQ592" i="1"/>
  <c r="AR592" i="1"/>
  <c r="AU592" i="1"/>
  <c r="AT592" i="1" s="1"/>
  <c r="AV592" i="1"/>
  <c r="AS592" i="1" s="1"/>
  <c r="AK593" i="1"/>
  <c r="AO593" i="1"/>
  <c r="W593" i="1" s="1"/>
  <c r="AP593" i="1"/>
  <c r="AQ593" i="1"/>
  <c r="AR593" i="1"/>
  <c r="AU593" i="1"/>
  <c r="AT593" i="1" s="1"/>
  <c r="AV593" i="1"/>
  <c r="AS593" i="1" s="1"/>
  <c r="AK594" i="1"/>
  <c r="AO594" i="1"/>
  <c r="W594" i="1" s="1"/>
  <c r="AP594" i="1"/>
  <c r="AQ594" i="1"/>
  <c r="AR594" i="1"/>
  <c r="AU594" i="1"/>
  <c r="AT594" i="1" s="1"/>
  <c r="AV594" i="1"/>
  <c r="AS594" i="1" s="1"/>
  <c r="AK595" i="1"/>
  <c r="AO595" i="1"/>
  <c r="W595" i="1" s="1"/>
  <c r="AP595" i="1"/>
  <c r="AQ595" i="1"/>
  <c r="AR595" i="1"/>
  <c r="AU595" i="1"/>
  <c r="AT595" i="1" s="1"/>
  <c r="AV595" i="1"/>
  <c r="AS595" i="1" s="1"/>
  <c r="AK596" i="1"/>
  <c r="AO596" i="1"/>
  <c r="W596" i="1" s="1"/>
  <c r="AP596" i="1"/>
  <c r="AQ596" i="1"/>
  <c r="AR596" i="1"/>
  <c r="AU596" i="1"/>
  <c r="AT596" i="1" s="1"/>
  <c r="AV596" i="1"/>
  <c r="AS596" i="1" s="1"/>
  <c r="AK597" i="1"/>
  <c r="AO597" i="1"/>
  <c r="W597" i="1" s="1"/>
  <c r="AP597" i="1"/>
  <c r="AQ597" i="1"/>
  <c r="AR597" i="1"/>
  <c r="AU597" i="1"/>
  <c r="AT597" i="1" s="1"/>
  <c r="AV597" i="1"/>
  <c r="AS597" i="1" s="1"/>
  <c r="AK598" i="1"/>
  <c r="AO598" i="1"/>
  <c r="W598" i="1" s="1"/>
  <c r="AP598" i="1"/>
  <c r="AQ598" i="1"/>
  <c r="AR598" i="1"/>
  <c r="AU598" i="1"/>
  <c r="AT598" i="1" s="1"/>
  <c r="AV598" i="1"/>
  <c r="AS598" i="1" s="1"/>
  <c r="AK599" i="1"/>
  <c r="AO599" i="1"/>
  <c r="W599" i="1" s="1"/>
  <c r="AP599" i="1"/>
  <c r="AQ599" i="1"/>
  <c r="AR599" i="1"/>
  <c r="AU599" i="1"/>
  <c r="AT599" i="1" s="1"/>
  <c r="AV599" i="1"/>
  <c r="AS599" i="1" s="1"/>
  <c r="AK600" i="1"/>
  <c r="AO600" i="1"/>
  <c r="W600" i="1" s="1"/>
  <c r="AP600" i="1"/>
  <c r="AQ600" i="1"/>
  <c r="AR600" i="1"/>
  <c r="AU600" i="1"/>
  <c r="AT600" i="1" s="1"/>
  <c r="AV600" i="1"/>
  <c r="AS600" i="1" s="1"/>
  <c r="AK601" i="1"/>
  <c r="AO601" i="1"/>
  <c r="W601" i="1" s="1"/>
  <c r="AP601" i="1"/>
  <c r="AQ601" i="1"/>
  <c r="AR601" i="1"/>
  <c r="AU601" i="1"/>
  <c r="AT601" i="1" s="1"/>
  <c r="AV601" i="1"/>
  <c r="AS601" i="1" s="1"/>
  <c r="AK602" i="1"/>
  <c r="AO602" i="1"/>
  <c r="W602" i="1" s="1"/>
  <c r="AP602" i="1"/>
  <c r="AQ602" i="1"/>
  <c r="AR602" i="1"/>
  <c r="AU602" i="1"/>
  <c r="AT602" i="1" s="1"/>
  <c r="AV602" i="1"/>
  <c r="AS602" i="1" s="1"/>
  <c r="AK603" i="1"/>
  <c r="AO603" i="1"/>
  <c r="W603" i="1" s="1"/>
  <c r="AP603" i="1"/>
  <c r="AQ603" i="1"/>
  <c r="AR603" i="1"/>
  <c r="AU603" i="1"/>
  <c r="AT603" i="1" s="1"/>
  <c r="AV603" i="1"/>
  <c r="AS603" i="1" s="1"/>
  <c r="AK604" i="1"/>
  <c r="AO604" i="1"/>
  <c r="W604" i="1" s="1"/>
  <c r="AP604" i="1"/>
  <c r="AQ604" i="1"/>
  <c r="AR604" i="1"/>
  <c r="AU604" i="1"/>
  <c r="AT604" i="1" s="1"/>
  <c r="AV604" i="1"/>
  <c r="AS604" i="1" s="1"/>
  <c r="AK605" i="1"/>
  <c r="AO605" i="1"/>
  <c r="W605" i="1" s="1"/>
  <c r="AP605" i="1"/>
  <c r="AQ605" i="1"/>
  <c r="AR605" i="1"/>
  <c r="AU605" i="1"/>
  <c r="AT605" i="1" s="1"/>
  <c r="AV605" i="1"/>
  <c r="AS605" i="1" s="1"/>
  <c r="AK440" i="1"/>
  <c r="AO440" i="1"/>
  <c r="W440" i="1" s="1"/>
  <c r="AP440" i="1"/>
  <c r="AQ440" i="1"/>
  <c r="AR440" i="1"/>
  <c r="AU440" i="1"/>
  <c r="N4389" i="6"/>
  <c r="N4390" i="6"/>
  <c r="N4391" i="6"/>
  <c r="N4392" i="6"/>
  <c r="N4393" i="6"/>
  <c r="N4394" i="6"/>
  <c r="N4395" i="6"/>
  <c r="N4396" i="6"/>
  <c r="N4397" i="6"/>
  <c r="N4398" i="6"/>
  <c r="N4399" i="6"/>
  <c r="N4400" i="6"/>
  <c r="N4401" i="6"/>
  <c r="N4402" i="6"/>
  <c r="N4403" i="6"/>
  <c r="N4404" i="6"/>
  <c r="N4405" i="6"/>
  <c r="N4406" i="6"/>
  <c r="N4388" i="6"/>
  <c r="K4391" i="6"/>
  <c r="AV442" i="1" l="1"/>
  <c r="AS442" i="1" s="1"/>
  <c r="AU442" i="1"/>
  <c r="AT442" i="1" s="1"/>
  <c r="AU441" i="1"/>
  <c r="AT441" i="1" s="1"/>
  <c r="AV444" i="1"/>
  <c r="AS444" i="1" s="1"/>
  <c r="AU444" i="1"/>
  <c r="AT444" i="1" s="1"/>
  <c r="AV547" i="1"/>
  <c r="AS547" i="1" s="1"/>
  <c r="AU546" i="1"/>
  <c r="AT546" i="1" s="1"/>
  <c r="AV545" i="1"/>
  <c r="AS545" i="1" s="1"/>
  <c r="AV544" i="1"/>
  <c r="AS544" i="1" s="1"/>
  <c r="AU519" i="1"/>
  <c r="AT519" i="1" s="1"/>
  <c r="AU518" i="1"/>
  <c r="AT518" i="1" s="1"/>
  <c r="AU516" i="1"/>
  <c r="AT516" i="1" s="1"/>
  <c r="AU515" i="1"/>
  <c r="AT515" i="1" s="1"/>
  <c r="AU514" i="1"/>
  <c r="AT514" i="1" s="1"/>
  <c r="AU513" i="1"/>
  <c r="AT513" i="1" s="1"/>
  <c r="AU512" i="1"/>
  <c r="AT512" i="1" s="1"/>
  <c r="AU511" i="1"/>
  <c r="AT511" i="1" s="1"/>
  <c r="AU510" i="1"/>
  <c r="AT510" i="1" s="1"/>
  <c r="AU509" i="1"/>
  <c r="AT509" i="1" s="1"/>
  <c r="AU507" i="1"/>
  <c r="AT507" i="1" s="1"/>
  <c r="AU502" i="1"/>
  <c r="AT502" i="1" s="1"/>
  <c r="AU501" i="1"/>
  <c r="AT501" i="1" s="1"/>
  <c r="AV485" i="1"/>
  <c r="AS485" i="1" s="1"/>
  <c r="AV484" i="1"/>
  <c r="AS484" i="1" s="1"/>
  <c r="AV483" i="1"/>
  <c r="AS483" i="1" s="1"/>
  <c r="AU481" i="1"/>
  <c r="AT481" i="1" s="1"/>
  <c r="AU480" i="1"/>
  <c r="AT480" i="1" s="1"/>
  <c r="AU479" i="1"/>
  <c r="AT479" i="1" s="1"/>
  <c r="AU478" i="1"/>
  <c r="AT478" i="1" s="1"/>
  <c r="AU477" i="1"/>
  <c r="AT477" i="1" s="1"/>
  <c r="AU476" i="1"/>
  <c r="AT476" i="1" s="1"/>
  <c r="AU475" i="1"/>
  <c r="AT475" i="1" s="1"/>
  <c r="AV474" i="1"/>
  <c r="AS474" i="1" s="1"/>
  <c r="AV473" i="1"/>
  <c r="AS473" i="1" s="1"/>
  <c r="AV472" i="1"/>
  <c r="AS472" i="1" s="1"/>
  <c r="AU471" i="1"/>
  <c r="AT471" i="1" s="1"/>
  <c r="AU470" i="1"/>
  <c r="AT470" i="1" s="1"/>
  <c r="AU469" i="1"/>
  <c r="AT469" i="1" s="1"/>
  <c r="AU468" i="1"/>
  <c r="AT468" i="1" s="1"/>
  <c r="AU467" i="1"/>
  <c r="AT467" i="1" s="1"/>
  <c r="AU466" i="1"/>
  <c r="AT466" i="1" s="1"/>
  <c r="AU464" i="1"/>
  <c r="AT464" i="1" s="1"/>
  <c r="AU463" i="1"/>
  <c r="AT463" i="1" s="1"/>
  <c r="AU462" i="1"/>
  <c r="AT462" i="1" s="1"/>
  <c r="AU461" i="1"/>
  <c r="AT461" i="1" s="1"/>
  <c r="AU460" i="1"/>
  <c r="AT460" i="1" s="1"/>
  <c r="AV440" i="1"/>
  <c r="AS440" i="1" s="1"/>
  <c r="AU550" i="1"/>
  <c r="AT550" i="1" s="1"/>
  <c r="AU541" i="1"/>
  <c r="AT541" i="1" s="1"/>
  <c r="AU540" i="1"/>
  <c r="AT540" i="1" s="1"/>
  <c r="AV441" i="1"/>
  <c r="AS441" i="1" s="1"/>
  <c r="AT440" i="1"/>
  <c r="AU528" i="1"/>
  <c r="AT528" i="1" s="1"/>
  <c r="AU556" i="1"/>
  <c r="AT556" i="1" s="1"/>
  <c r="AU554" i="1"/>
  <c r="AT554" i="1" s="1"/>
  <c r="AV554" i="1"/>
  <c r="AS554" i="1" s="1"/>
  <c r="AU552" i="1"/>
  <c r="AT552" i="1" s="1"/>
  <c r="AU542" i="1"/>
  <c r="AT542" i="1" s="1"/>
  <c r="AU517" i="1"/>
  <c r="AT517" i="1" s="1"/>
  <c r="AU539" i="1"/>
  <c r="AT539" i="1" s="1"/>
  <c r="AU551" i="1"/>
  <c r="AT551" i="1" s="1"/>
  <c r="AU553" i="1"/>
  <c r="AT553" i="1" s="1"/>
  <c r="AU548" i="1"/>
  <c r="AT548" i="1" s="1"/>
  <c r="AU549" i="1"/>
  <c r="AT549" i="1" s="1"/>
  <c r="AU547" i="1"/>
  <c r="AT547" i="1" s="1"/>
  <c r="AU545" i="1"/>
  <c r="AT545" i="1" s="1"/>
  <c r="AU474" i="1"/>
  <c r="AT474" i="1" s="1"/>
  <c r="AU538" i="1"/>
  <c r="AT538" i="1" s="1"/>
  <c r="AU506" i="1"/>
  <c r="AT506" i="1" s="1"/>
  <c r="AV506" i="1"/>
  <c r="AS506" i="1" s="1"/>
  <c r="AU505" i="1"/>
  <c r="AT505" i="1" s="1"/>
  <c r="AU504" i="1"/>
  <c r="AT504" i="1" s="1"/>
  <c r="AU503" i="1"/>
  <c r="AT503" i="1" s="1"/>
  <c r="AV465" i="1"/>
  <c r="AS465" i="1" s="1"/>
  <c r="AU465" i="1"/>
  <c r="AT465" i="1" s="1"/>
  <c r="AU500" i="1"/>
  <c r="AT500" i="1" s="1"/>
  <c r="AU537" i="1"/>
  <c r="AT537" i="1" s="1"/>
  <c r="AU536" i="1"/>
  <c r="AT536" i="1" s="1"/>
  <c r="AV535" i="1"/>
  <c r="AS535" i="1" s="1"/>
  <c r="AU535" i="1"/>
  <c r="AT535" i="1" s="1"/>
  <c r="AU534" i="1"/>
  <c r="AT534" i="1" s="1"/>
  <c r="AU530" i="1"/>
  <c r="AT530" i="1" s="1"/>
  <c r="AU529" i="1"/>
  <c r="AT529" i="1" s="1"/>
  <c r="AV527" i="1"/>
  <c r="AS527" i="1" s="1"/>
  <c r="AU527" i="1"/>
  <c r="AT527" i="1" s="1"/>
  <c r="AU526" i="1"/>
  <c r="AT526" i="1" s="1"/>
  <c r="AU525" i="1"/>
  <c r="AT525" i="1" s="1"/>
  <c r="AV524" i="1"/>
  <c r="AS524" i="1" s="1"/>
  <c r="AU524" i="1"/>
  <c r="AT524" i="1" s="1"/>
  <c r="AU523" i="1"/>
  <c r="AT523" i="1" s="1"/>
  <c r="AV522" i="1"/>
  <c r="AS522" i="1" s="1"/>
  <c r="AU522" i="1"/>
  <c r="AT522" i="1" s="1"/>
  <c r="AV499" i="1"/>
  <c r="AS499" i="1" s="1"/>
  <c r="AU499" i="1"/>
  <c r="AT499" i="1" s="1"/>
  <c r="AU498" i="1"/>
  <c r="AT498" i="1" s="1"/>
  <c r="AV494" i="1"/>
  <c r="AS494" i="1" s="1"/>
  <c r="AU494" i="1"/>
  <c r="AT494" i="1" s="1"/>
  <c r="AU493" i="1"/>
  <c r="AT493" i="1" s="1"/>
  <c r="AU492" i="1"/>
  <c r="AT492" i="1" s="1"/>
  <c r="AV491" i="1"/>
  <c r="AS491" i="1" s="1"/>
  <c r="AU491" i="1"/>
  <c r="AT491" i="1" s="1"/>
  <c r="AU490" i="1"/>
  <c r="AT490" i="1" s="1"/>
  <c r="AV489" i="1"/>
  <c r="AS489" i="1" s="1"/>
  <c r="AU489" i="1"/>
  <c r="AT489" i="1" s="1"/>
  <c r="AV488" i="1"/>
  <c r="AS488" i="1" s="1"/>
  <c r="AU488" i="1"/>
  <c r="AT488" i="1" s="1"/>
  <c r="AV487" i="1"/>
  <c r="AS487" i="1" s="1"/>
  <c r="AU487" i="1"/>
  <c r="AT487" i="1" s="1"/>
  <c r="AU486" i="1"/>
  <c r="AT486" i="1" s="1"/>
  <c r="AV482" i="1"/>
  <c r="AS482" i="1" s="1"/>
  <c r="AU482" i="1"/>
  <c r="AT482" i="1" s="1"/>
  <c r="AV507" i="1"/>
  <c r="AS507" i="1" s="1"/>
  <c r="AU531" i="1"/>
  <c r="AT531" i="1" s="1"/>
  <c r="AU533" i="1"/>
  <c r="AT533" i="1" s="1"/>
  <c r="AU473" i="1"/>
  <c r="AT473" i="1" s="1"/>
  <c r="AU485" i="1"/>
  <c r="AT485" i="1" s="1"/>
  <c r="AU497" i="1"/>
  <c r="AT497" i="1" s="1"/>
  <c r="AU521" i="1"/>
  <c r="AT521" i="1" s="1"/>
  <c r="AU495" i="1"/>
  <c r="AT495" i="1" s="1"/>
  <c r="AU483" i="1"/>
  <c r="AT483" i="1" s="1"/>
  <c r="AU544" i="1"/>
  <c r="AT544" i="1" s="1"/>
  <c r="AV532" i="1"/>
  <c r="AS532" i="1" s="1"/>
  <c r="AU532" i="1"/>
  <c r="AT532" i="1" s="1"/>
  <c r="AU520" i="1"/>
  <c r="AT520" i="1" s="1"/>
  <c r="AU508" i="1"/>
  <c r="AT508" i="1" s="1"/>
  <c r="AU496" i="1"/>
  <c r="AT496" i="1" s="1"/>
  <c r="AU484" i="1"/>
  <c r="AT484" i="1" s="1"/>
  <c r="AU472" i="1"/>
  <c r="AT472" i="1" s="1"/>
  <c r="AU555" i="1"/>
  <c r="AT555" i="1" s="1"/>
  <c r="AU543" i="1"/>
  <c r="AT543" i="1" s="1"/>
  <c r="AV555" i="1"/>
  <c r="AS555" i="1" s="1"/>
  <c r="AV530" i="1"/>
  <c r="AS530" i="1" s="1"/>
  <c r="AV477" i="1"/>
  <c r="AS477" i="1" s="1"/>
  <c r="AV466" i="1"/>
  <c r="AS466" i="1" s="1"/>
  <c r="AV478" i="1"/>
  <c r="AS478" i="1" s="1"/>
  <c r="AV479" i="1"/>
  <c r="AS479" i="1" s="1"/>
  <c r="AV468" i="1"/>
  <c r="AS468" i="1" s="1"/>
  <c r="AV480" i="1"/>
  <c r="AS480" i="1" s="1"/>
  <c r="AV469" i="1"/>
  <c r="AS469" i="1" s="1"/>
  <c r="AV481" i="1"/>
  <c r="AS481" i="1" s="1"/>
  <c r="AV460" i="1"/>
  <c r="AS460" i="1" s="1"/>
  <c r="AV461" i="1"/>
  <c r="AS461" i="1" s="1"/>
  <c r="AV462" i="1"/>
  <c r="AS462" i="1" s="1"/>
  <c r="AV463" i="1"/>
  <c r="AS463" i="1" s="1"/>
  <c r="AV475" i="1"/>
  <c r="AS475" i="1" s="1"/>
  <c r="AV464" i="1"/>
  <c r="AS464" i="1" s="1"/>
  <c r="AV476" i="1"/>
  <c r="AS476" i="1" s="1"/>
  <c r="AV512" i="1"/>
  <c r="AS512" i="1" s="1"/>
  <c r="AV548" i="1"/>
  <c r="AS548" i="1" s="1"/>
  <c r="AV536" i="1"/>
  <c r="AS536" i="1" s="1"/>
  <c r="AV556" i="1"/>
  <c r="AS556" i="1" s="1"/>
  <c r="AV531" i="1"/>
  <c r="AS531" i="1" s="1"/>
  <c r="AV508" i="1"/>
  <c r="AS508" i="1" s="1"/>
  <c r="AV513" i="1"/>
  <c r="AS513" i="1" s="1"/>
  <c r="AV537" i="1"/>
  <c r="AS537" i="1" s="1"/>
  <c r="AV514" i="1"/>
  <c r="AS514" i="1" s="1"/>
  <c r="AV538" i="1"/>
  <c r="AS538" i="1" s="1"/>
  <c r="AV504" i="1"/>
  <c r="AS504" i="1" s="1"/>
  <c r="AV490" i="1"/>
  <c r="AS490" i="1" s="1"/>
  <c r="AV529" i="1"/>
  <c r="AS529" i="1" s="1"/>
  <c r="AV553" i="1"/>
  <c r="AS553" i="1" s="1"/>
  <c r="AV505" i="1"/>
  <c r="AS505" i="1" s="1"/>
  <c r="AV492" i="1"/>
  <c r="AS492" i="1" s="1"/>
  <c r="AV528" i="1"/>
  <c r="AS528" i="1" s="1"/>
  <c r="AV467" i="1"/>
  <c r="AS467" i="1" s="1"/>
  <c r="AV516" i="1"/>
  <c r="AS516" i="1" s="1"/>
  <c r="AV552" i="1"/>
  <c r="AS552" i="1" s="1"/>
  <c r="AV540" i="1"/>
  <c r="AS540" i="1" s="1"/>
  <c r="AV515" i="1"/>
  <c r="AS515" i="1" s="1"/>
  <c r="AV539" i="1"/>
  <c r="AS539" i="1" s="1"/>
  <c r="AV500" i="1"/>
  <c r="AS500" i="1" s="1"/>
  <c r="AV523" i="1"/>
  <c r="AS523" i="1" s="1"/>
  <c r="AV498" i="1"/>
  <c r="AS498" i="1" s="1"/>
  <c r="AV521" i="1"/>
  <c r="AS521" i="1" s="1"/>
  <c r="AV497" i="1"/>
  <c r="AS497" i="1" s="1"/>
  <c r="AV546" i="1"/>
  <c r="AS546" i="1" s="1"/>
  <c r="AV511" i="1"/>
  <c r="AS511" i="1" s="1"/>
  <c r="AV543" i="1"/>
  <c r="AS543" i="1" s="1"/>
  <c r="AV520" i="1"/>
  <c r="AS520" i="1" s="1"/>
  <c r="AV496" i="1"/>
  <c r="AS496" i="1" s="1"/>
  <c r="AV503" i="1"/>
  <c r="AS503" i="1" s="1"/>
  <c r="AV471" i="1"/>
  <c r="AS471" i="1" s="1"/>
  <c r="AV551" i="1"/>
  <c r="AS551" i="1" s="1"/>
  <c r="AV519" i="1"/>
  <c r="AS519" i="1" s="1"/>
  <c r="AV495" i="1"/>
  <c r="AS495" i="1" s="1"/>
  <c r="AV518" i="1"/>
  <c r="AS518" i="1" s="1"/>
  <c r="AV526" i="1"/>
  <c r="AS526" i="1" s="1"/>
  <c r="AV534" i="1"/>
  <c r="AS534" i="1" s="1"/>
  <c r="AV470" i="1"/>
  <c r="AS470" i="1" s="1"/>
  <c r="AV542" i="1"/>
  <c r="AS542" i="1" s="1"/>
  <c r="AV550" i="1"/>
  <c r="AS550" i="1" s="1"/>
  <c r="AV486" i="1"/>
  <c r="AS486" i="1" s="1"/>
  <c r="AV502" i="1"/>
  <c r="AS502" i="1" s="1"/>
  <c r="AV510" i="1"/>
  <c r="AS510" i="1" s="1"/>
  <c r="AV549" i="1"/>
  <c r="AS549" i="1" s="1"/>
  <c r="AV541" i="1"/>
  <c r="AS541" i="1" s="1"/>
  <c r="AV533" i="1"/>
  <c r="AS533" i="1" s="1"/>
  <c r="AV525" i="1"/>
  <c r="AS525" i="1" s="1"/>
  <c r="AV517" i="1"/>
  <c r="AS517" i="1" s="1"/>
  <c r="AV509" i="1"/>
  <c r="AS509" i="1" s="1"/>
  <c r="AV501" i="1"/>
  <c r="AS501" i="1" s="1"/>
  <c r="AV493" i="1"/>
  <c r="AS493" i="1" s="1"/>
  <c r="S75" i="8"/>
  <c r="S69" i="8"/>
  <c r="N4383" i="6"/>
  <c r="N4384" i="6"/>
  <c r="N4385" i="6"/>
  <c r="N4386" i="6"/>
  <c r="N4387" i="6"/>
  <c r="N4115" i="6" l="1"/>
  <c r="N4382" i="6"/>
  <c r="N3694" i="6" l="1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N3918" i="6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N3931" i="6"/>
  <c r="N3932" i="6"/>
  <c r="N3933" i="6"/>
  <c r="N3934" i="6"/>
  <c r="N3935" i="6"/>
  <c r="N3936" i="6"/>
  <c r="N3937" i="6"/>
  <c r="N3938" i="6"/>
  <c r="N3939" i="6"/>
  <c r="N3940" i="6"/>
  <c r="N3941" i="6"/>
  <c r="N3942" i="6"/>
  <c r="N3943" i="6"/>
  <c r="N3944" i="6"/>
  <c r="N3945" i="6"/>
  <c r="N3946" i="6"/>
  <c r="N3947" i="6"/>
  <c r="N3948" i="6"/>
  <c r="N3949" i="6"/>
  <c r="N3950" i="6"/>
  <c r="N3951" i="6"/>
  <c r="N3952" i="6"/>
  <c r="N3953" i="6"/>
  <c r="N3954" i="6"/>
  <c r="N3955" i="6"/>
  <c r="N3956" i="6"/>
  <c r="N3957" i="6"/>
  <c r="N3958" i="6"/>
  <c r="N3959" i="6"/>
  <c r="N3960" i="6"/>
  <c r="N3961" i="6"/>
  <c r="N3962" i="6"/>
  <c r="N3963" i="6"/>
  <c r="N3964" i="6"/>
  <c r="N3965" i="6"/>
  <c r="N3966" i="6"/>
  <c r="N3967" i="6"/>
  <c r="N3968" i="6"/>
  <c r="N3969" i="6"/>
  <c r="N3970" i="6"/>
  <c r="N3971" i="6"/>
  <c r="N3972" i="6"/>
  <c r="N3973" i="6"/>
  <c r="N3974" i="6"/>
  <c r="N3975" i="6"/>
  <c r="N3976" i="6"/>
  <c r="N3977" i="6"/>
  <c r="N3978" i="6"/>
  <c r="N3979" i="6"/>
  <c r="N3980" i="6"/>
  <c r="N3981" i="6"/>
  <c r="N3982" i="6"/>
  <c r="N3983" i="6"/>
  <c r="N3984" i="6"/>
  <c r="N3985" i="6"/>
  <c r="N3986" i="6"/>
  <c r="N3987" i="6"/>
  <c r="N3988" i="6"/>
  <c r="N3989" i="6"/>
  <c r="N3990" i="6"/>
  <c r="N3991" i="6"/>
  <c r="N3992" i="6"/>
  <c r="N3993" i="6"/>
  <c r="N3994" i="6"/>
  <c r="N3995" i="6"/>
  <c r="N3996" i="6"/>
  <c r="N3997" i="6"/>
  <c r="N3998" i="6"/>
  <c r="N3999" i="6"/>
  <c r="N4000" i="6"/>
  <c r="N4001" i="6"/>
  <c r="N4002" i="6"/>
  <c r="N4003" i="6"/>
  <c r="N4004" i="6"/>
  <c r="N4005" i="6"/>
  <c r="N4006" i="6"/>
  <c r="N4007" i="6"/>
  <c r="N4008" i="6"/>
  <c r="N4009" i="6"/>
  <c r="N4010" i="6"/>
  <c r="N4011" i="6"/>
  <c r="N4012" i="6"/>
  <c r="N4013" i="6"/>
  <c r="N4014" i="6"/>
  <c r="N4015" i="6"/>
  <c r="N4016" i="6"/>
  <c r="N4017" i="6"/>
  <c r="N4018" i="6"/>
  <c r="N4019" i="6"/>
  <c r="N4020" i="6"/>
  <c r="N4021" i="6"/>
  <c r="N4022" i="6"/>
  <c r="N4023" i="6"/>
  <c r="N4024" i="6"/>
  <c r="N4025" i="6"/>
  <c r="N4026" i="6"/>
  <c r="N4027" i="6"/>
  <c r="N4028" i="6"/>
  <c r="N4029" i="6"/>
  <c r="N4030" i="6"/>
  <c r="N4031" i="6"/>
  <c r="N4032" i="6"/>
  <c r="N4033" i="6"/>
  <c r="N4034" i="6"/>
  <c r="N4035" i="6"/>
  <c r="N4036" i="6"/>
  <c r="N4037" i="6"/>
  <c r="N4038" i="6"/>
  <c r="N4039" i="6"/>
  <c r="N4040" i="6"/>
  <c r="N4041" i="6"/>
  <c r="N4042" i="6"/>
  <c r="N4043" i="6"/>
  <c r="N4044" i="6"/>
  <c r="N4045" i="6"/>
  <c r="N4046" i="6"/>
  <c r="N4047" i="6"/>
  <c r="N4048" i="6"/>
  <c r="N4049" i="6"/>
  <c r="N4050" i="6"/>
  <c r="N4051" i="6"/>
  <c r="N4052" i="6"/>
  <c r="N4053" i="6"/>
  <c r="N4054" i="6"/>
  <c r="N4055" i="6"/>
  <c r="N4056" i="6"/>
  <c r="N4057" i="6"/>
  <c r="N4058" i="6"/>
  <c r="N4059" i="6"/>
  <c r="N4060" i="6"/>
  <c r="N4061" i="6"/>
  <c r="N4062" i="6"/>
  <c r="N4063" i="6"/>
  <c r="N4064" i="6"/>
  <c r="N4065" i="6"/>
  <c r="N4066" i="6"/>
  <c r="N4067" i="6"/>
  <c r="N4068" i="6"/>
  <c r="N4069" i="6"/>
  <c r="N4070" i="6"/>
  <c r="N4071" i="6"/>
  <c r="N4072" i="6"/>
  <c r="N4073" i="6"/>
  <c r="N4074" i="6"/>
  <c r="N4075" i="6"/>
  <c r="N4076" i="6"/>
  <c r="N4077" i="6"/>
  <c r="N4078" i="6"/>
  <c r="N4079" i="6"/>
  <c r="N4080" i="6"/>
  <c r="N4081" i="6"/>
  <c r="N4082" i="6"/>
  <c r="N4083" i="6"/>
  <c r="N4084" i="6"/>
  <c r="N4085" i="6"/>
  <c r="N4086" i="6"/>
  <c r="N4087" i="6"/>
  <c r="N4088" i="6"/>
  <c r="N4089" i="6"/>
  <c r="N4090" i="6"/>
  <c r="N4091" i="6"/>
  <c r="N4092" i="6"/>
  <c r="N4093" i="6"/>
  <c r="N4094" i="6"/>
  <c r="N4095" i="6"/>
  <c r="N4096" i="6"/>
  <c r="N4097" i="6"/>
  <c r="N4098" i="6"/>
  <c r="N4099" i="6"/>
  <c r="N4100" i="6"/>
  <c r="N4101" i="6"/>
  <c r="N4102" i="6"/>
  <c r="N4103" i="6"/>
  <c r="N4104" i="6"/>
  <c r="N4105" i="6"/>
  <c r="N4106" i="6"/>
  <c r="N4107" i="6"/>
  <c r="N4108" i="6"/>
  <c r="N4109" i="6"/>
  <c r="N4110" i="6"/>
  <c r="N4111" i="6"/>
  <c r="N4112" i="6"/>
  <c r="N4113" i="6"/>
  <c r="N4114" i="6"/>
  <c r="N4116" i="6"/>
  <c r="N4117" i="6"/>
  <c r="N4118" i="6"/>
  <c r="N4119" i="6"/>
  <c r="N4120" i="6"/>
  <c r="N4121" i="6"/>
  <c r="N4122" i="6"/>
  <c r="N4123" i="6"/>
  <c r="N4124" i="6"/>
  <c r="N4125" i="6"/>
  <c r="N4126" i="6"/>
  <c r="N4127" i="6"/>
  <c r="N4128" i="6"/>
  <c r="N4129" i="6"/>
  <c r="N4130" i="6"/>
  <c r="N4131" i="6"/>
  <c r="N4132" i="6"/>
  <c r="N4133" i="6"/>
  <c r="N4134" i="6"/>
  <c r="N4135" i="6"/>
  <c r="N4136" i="6"/>
  <c r="N4137" i="6"/>
  <c r="N4138" i="6"/>
  <c r="N4139" i="6"/>
  <c r="N4140" i="6"/>
  <c r="N4141" i="6"/>
  <c r="N4142" i="6"/>
  <c r="N4143" i="6"/>
  <c r="N4144" i="6"/>
  <c r="N4145" i="6"/>
  <c r="N4146" i="6"/>
  <c r="N4147" i="6"/>
  <c r="N4148" i="6"/>
  <c r="N4149" i="6"/>
  <c r="N4150" i="6"/>
  <c r="N4151" i="6"/>
  <c r="N4152" i="6"/>
  <c r="N4153" i="6"/>
  <c r="N4154" i="6"/>
  <c r="N4155" i="6"/>
  <c r="N4156" i="6"/>
  <c r="N4157" i="6"/>
  <c r="N4158" i="6"/>
  <c r="N4159" i="6"/>
  <c r="N4160" i="6"/>
  <c r="N4161" i="6"/>
  <c r="N4162" i="6"/>
  <c r="N4163" i="6"/>
  <c r="N4164" i="6"/>
  <c r="N4165" i="6"/>
  <c r="N4166" i="6"/>
  <c r="N4167" i="6"/>
  <c r="N4168" i="6"/>
  <c r="N4169" i="6"/>
  <c r="N4170" i="6"/>
  <c r="N4171" i="6"/>
  <c r="N4172" i="6"/>
  <c r="N4173" i="6"/>
  <c r="N4174" i="6"/>
  <c r="N4175" i="6"/>
  <c r="N4176" i="6"/>
  <c r="N4177" i="6"/>
  <c r="N4178" i="6"/>
  <c r="N4179" i="6"/>
  <c r="N4180" i="6"/>
  <c r="N4181" i="6"/>
  <c r="N4182" i="6"/>
  <c r="N4183" i="6"/>
  <c r="N4184" i="6"/>
  <c r="N4185" i="6"/>
  <c r="N4186" i="6"/>
  <c r="N4187" i="6"/>
  <c r="N4188" i="6"/>
  <c r="N4189" i="6"/>
  <c r="N4190" i="6"/>
  <c r="N4191" i="6"/>
  <c r="N4192" i="6"/>
  <c r="N4193" i="6"/>
  <c r="N4194" i="6"/>
  <c r="N4195" i="6"/>
  <c r="N4196" i="6"/>
  <c r="N4197" i="6"/>
  <c r="N4198" i="6"/>
  <c r="N4199" i="6"/>
  <c r="N4200" i="6"/>
  <c r="N4201" i="6"/>
  <c r="N4202" i="6"/>
  <c r="N4203" i="6"/>
  <c r="N4204" i="6"/>
  <c r="N4205" i="6"/>
  <c r="N4206" i="6"/>
  <c r="N4207" i="6"/>
  <c r="N4208" i="6"/>
  <c r="N4209" i="6"/>
  <c r="N4210" i="6"/>
  <c r="N4211" i="6"/>
  <c r="N4212" i="6"/>
  <c r="N4213" i="6"/>
  <c r="N4214" i="6"/>
  <c r="N4215" i="6"/>
  <c r="N4216" i="6"/>
  <c r="N4217" i="6"/>
  <c r="N4218" i="6"/>
  <c r="N4219" i="6"/>
  <c r="N4220" i="6"/>
  <c r="N4221" i="6"/>
  <c r="N4222" i="6"/>
  <c r="N4223" i="6"/>
  <c r="N4224" i="6"/>
  <c r="N4225" i="6"/>
  <c r="N4226" i="6"/>
  <c r="N4227" i="6"/>
  <c r="N4228" i="6"/>
  <c r="N4229" i="6"/>
  <c r="N4230" i="6"/>
  <c r="N4231" i="6"/>
  <c r="N4232" i="6"/>
  <c r="N4233" i="6"/>
  <c r="N4234" i="6"/>
  <c r="N4235" i="6"/>
  <c r="N4236" i="6"/>
  <c r="N4237" i="6"/>
  <c r="N4238" i="6"/>
  <c r="N4239" i="6"/>
  <c r="N4240" i="6"/>
  <c r="N4241" i="6"/>
  <c r="N4242" i="6"/>
  <c r="N4243" i="6"/>
  <c r="N4244" i="6"/>
  <c r="N4245" i="6"/>
  <c r="N4246" i="6"/>
  <c r="N4247" i="6"/>
  <c r="N4248" i="6"/>
  <c r="N4249" i="6"/>
  <c r="N4250" i="6"/>
  <c r="N4251" i="6"/>
  <c r="N4252" i="6"/>
  <c r="N4253" i="6"/>
  <c r="N4254" i="6"/>
  <c r="N4255" i="6"/>
  <c r="N4256" i="6"/>
  <c r="N4257" i="6"/>
  <c r="N4258" i="6"/>
  <c r="N4259" i="6"/>
  <c r="N4260" i="6"/>
  <c r="N4261" i="6"/>
  <c r="N4262" i="6"/>
  <c r="N4263" i="6"/>
  <c r="N4264" i="6"/>
  <c r="N4265" i="6"/>
  <c r="N4266" i="6"/>
  <c r="N4267" i="6"/>
  <c r="N4268" i="6"/>
  <c r="N4269" i="6"/>
  <c r="N4270" i="6"/>
  <c r="N4271" i="6"/>
  <c r="N4272" i="6"/>
  <c r="N4273" i="6"/>
  <c r="N4274" i="6"/>
  <c r="N4275" i="6"/>
  <c r="N4276" i="6"/>
  <c r="N4277" i="6"/>
  <c r="N4278" i="6"/>
  <c r="N4279" i="6"/>
  <c r="N4280" i="6"/>
  <c r="N4281" i="6"/>
  <c r="N4282" i="6"/>
  <c r="N4283" i="6"/>
  <c r="N4284" i="6"/>
  <c r="N4285" i="6"/>
  <c r="N4286" i="6"/>
  <c r="N4287" i="6"/>
  <c r="N4288" i="6"/>
  <c r="N4289" i="6"/>
  <c r="N4290" i="6"/>
  <c r="N4291" i="6"/>
  <c r="N4292" i="6"/>
  <c r="N4293" i="6"/>
  <c r="N4294" i="6"/>
  <c r="N4295" i="6"/>
  <c r="N4296" i="6"/>
  <c r="N4297" i="6"/>
  <c r="N4298" i="6"/>
  <c r="N4299" i="6"/>
  <c r="N4300" i="6"/>
  <c r="N4301" i="6"/>
  <c r="N4302" i="6"/>
  <c r="N4303" i="6"/>
  <c r="N4304" i="6"/>
  <c r="N4305" i="6"/>
  <c r="N4306" i="6"/>
  <c r="N4307" i="6"/>
  <c r="N4308" i="6"/>
  <c r="N4309" i="6"/>
  <c r="N4310" i="6"/>
  <c r="N4311" i="6"/>
  <c r="N4312" i="6"/>
  <c r="N4313" i="6"/>
  <c r="N4314" i="6"/>
  <c r="N4315" i="6"/>
  <c r="N4316" i="6"/>
  <c r="N4317" i="6"/>
  <c r="N4318" i="6"/>
  <c r="N4319" i="6"/>
  <c r="N4320" i="6"/>
  <c r="N4321" i="6"/>
  <c r="N4322" i="6"/>
  <c r="N4323" i="6"/>
  <c r="N4324" i="6"/>
  <c r="N4325" i="6"/>
  <c r="N4326" i="6"/>
  <c r="N4327" i="6"/>
  <c r="N4328" i="6"/>
  <c r="N4329" i="6"/>
  <c r="N4330" i="6"/>
  <c r="N4331" i="6"/>
  <c r="N4332" i="6"/>
  <c r="N4333" i="6"/>
  <c r="N4334" i="6"/>
  <c r="N4335" i="6"/>
  <c r="N4336" i="6"/>
  <c r="N4337" i="6"/>
  <c r="N4338" i="6"/>
  <c r="N4339" i="6"/>
  <c r="N4340" i="6"/>
  <c r="N4341" i="6"/>
  <c r="N4342" i="6"/>
  <c r="N4343" i="6"/>
  <c r="N4344" i="6"/>
  <c r="N4345" i="6"/>
  <c r="N4346" i="6"/>
  <c r="N4347" i="6"/>
  <c r="N4348" i="6"/>
  <c r="N4349" i="6"/>
  <c r="N4350" i="6"/>
  <c r="N4351" i="6"/>
  <c r="N4352" i="6"/>
  <c r="N4353" i="6"/>
  <c r="N4354" i="6"/>
  <c r="N4355" i="6"/>
  <c r="N4356" i="6"/>
  <c r="N4357" i="6"/>
  <c r="N4358" i="6"/>
  <c r="N4359" i="6"/>
  <c r="N4360" i="6"/>
  <c r="N4361" i="6"/>
  <c r="N4362" i="6"/>
  <c r="N4363" i="6"/>
  <c r="N4364" i="6"/>
  <c r="N4365" i="6"/>
  <c r="N4366" i="6"/>
  <c r="N4367" i="6"/>
  <c r="N4368" i="6"/>
  <c r="N4369" i="6"/>
  <c r="N4370" i="6"/>
  <c r="N4371" i="6"/>
  <c r="N4372" i="6"/>
  <c r="N4373" i="6"/>
  <c r="N4374" i="6"/>
  <c r="N4375" i="6"/>
  <c r="N4376" i="6"/>
  <c r="N4377" i="6"/>
  <c r="N4378" i="6"/>
  <c r="N4379" i="6"/>
  <c r="N4380" i="6"/>
  <c r="N4381" i="6"/>
  <c r="AK150" i="1" l="1"/>
  <c r="AO150" i="1"/>
  <c r="W150" i="1" s="1"/>
  <c r="AP150" i="1"/>
  <c r="AQ150" i="1"/>
  <c r="AR150" i="1"/>
  <c r="AU150" i="1"/>
  <c r="AT150" i="1" s="1"/>
  <c r="AV150" i="1"/>
  <c r="AS150" i="1" s="1"/>
  <c r="N3603" i="6" l="1"/>
  <c r="N3604" i="6"/>
  <c r="L13" i="8"/>
  <c r="K3756" i="6"/>
  <c r="AK128" i="1" l="1"/>
  <c r="AO128" i="1"/>
  <c r="W128" i="1" s="1"/>
  <c r="AP128" i="1"/>
  <c r="AQ128" i="1"/>
  <c r="AR128" i="1"/>
  <c r="AU128" i="1"/>
  <c r="AK129" i="1"/>
  <c r="AO129" i="1"/>
  <c r="W129" i="1" s="1"/>
  <c r="AP129" i="1"/>
  <c r="AQ129" i="1"/>
  <c r="AR129" i="1"/>
  <c r="AU129" i="1"/>
  <c r="AT129" i="1" s="1"/>
  <c r="AV129" i="1"/>
  <c r="AS129" i="1" s="1"/>
  <c r="AK130" i="1"/>
  <c r="AO130" i="1"/>
  <c r="W130" i="1" s="1"/>
  <c r="AP130" i="1"/>
  <c r="AQ130" i="1"/>
  <c r="AR130" i="1"/>
  <c r="AU130" i="1"/>
  <c r="AK131" i="1"/>
  <c r="AO131" i="1"/>
  <c r="W131" i="1" s="1"/>
  <c r="AP131" i="1"/>
  <c r="AQ131" i="1"/>
  <c r="AR131" i="1"/>
  <c r="AK132" i="1"/>
  <c r="AO132" i="1"/>
  <c r="W132" i="1" s="1"/>
  <c r="AP132" i="1"/>
  <c r="AQ132" i="1"/>
  <c r="AR132" i="1"/>
  <c r="AU132" i="1"/>
  <c r="AK133" i="1"/>
  <c r="AO133" i="1"/>
  <c r="W133" i="1" s="1"/>
  <c r="AP133" i="1"/>
  <c r="AQ133" i="1"/>
  <c r="AR133" i="1"/>
  <c r="AU133" i="1"/>
  <c r="AK134" i="1"/>
  <c r="AO134" i="1"/>
  <c r="W134" i="1" s="1"/>
  <c r="AP134" i="1"/>
  <c r="AQ134" i="1"/>
  <c r="AR134" i="1"/>
  <c r="AK135" i="1"/>
  <c r="AO135" i="1"/>
  <c r="W135" i="1" s="1"/>
  <c r="AP135" i="1"/>
  <c r="AQ135" i="1"/>
  <c r="AR135" i="1"/>
  <c r="AU135" i="1"/>
  <c r="AT135" i="1" s="1"/>
  <c r="AV135" i="1"/>
  <c r="AS135" i="1" s="1"/>
  <c r="AK136" i="1"/>
  <c r="AO136" i="1"/>
  <c r="W136" i="1" s="1"/>
  <c r="AP136" i="1"/>
  <c r="AQ136" i="1"/>
  <c r="AR136" i="1"/>
  <c r="AU136" i="1"/>
  <c r="AT136" i="1" s="1"/>
  <c r="AV136" i="1"/>
  <c r="AS136" i="1" s="1"/>
  <c r="AK137" i="1"/>
  <c r="AO137" i="1"/>
  <c r="W137" i="1" s="1"/>
  <c r="AP137" i="1"/>
  <c r="AQ137" i="1"/>
  <c r="AR137" i="1"/>
  <c r="AU137" i="1"/>
  <c r="AT137" i="1" s="1"/>
  <c r="AV137" i="1"/>
  <c r="AS137" i="1" s="1"/>
  <c r="AK138" i="1"/>
  <c r="AO138" i="1"/>
  <c r="W138" i="1" s="1"/>
  <c r="AP138" i="1"/>
  <c r="AQ138" i="1"/>
  <c r="AR138" i="1"/>
  <c r="AU138" i="1"/>
  <c r="AT138" i="1" s="1"/>
  <c r="AV138" i="1"/>
  <c r="AS138" i="1" s="1"/>
  <c r="AK139" i="1"/>
  <c r="AO139" i="1"/>
  <c r="W139" i="1" s="1"/>
  <c r="AP139" i="1"/>
  <c r="AQ139" i="1"/>
  <c r="AR139" i="1"/>
  <c r="AU139" i="1"/>
  <c r="AT139" i="1" s="1"/>
  <c r="AV139" i="1"/>
  <c r="AS139" i="1" s="1"/>
  <c r="AK140" i="1"/>
  <c r="AO140" i="1"/>
  <c r="W140" i="1" s="1"/>
  <c r="AP140" i="1"/>
  <c r="AQ140" i="1"/>
  <c r="AR140" i="1"/>
  <c r="AU140" i="1"/>
  <c r="AT140" i="1" s="1"/>
  <c r="AV140" i="1"/>
  <c r="AS140" i="1" s="1"/>
  <c r="AK141" i="1"/>
  <c r="AO141" i="1"/>
  <c r="W141" i="1" s="1"/>
  <c r="AP141" i="1"/>
  <c r="AQ141" i="1"/>
  <c r="AR141" i="1"/>
  <c r="AU141" i="1"/>
  <c r="AT141" i="1" s="1"/>
  <c r="AV141" i="1"/>
  <c r="AS141" i="1" s="1"/>
  <c r="AK142" i="1"/>
  <c r="AO142" i="1"/>
  <c r="W142" i="1" s="1"/>
  <c r="AP142" i="1"/>
  <c r="AQ142" i="1"/>
  <c r="AR142" i="1"/>
  <c r="AU142" i="1"/>
  <c r="AT142" i="1" s="1"/>
  <c r="AV142" i="1"/>
  <c r="AS142" i="1" s="1"/>
  <c r="AK143" i="1"/>
  <c r="AO143" i="1"/>
  <c r="W143" i="1" s="1"/>
  <c r="AP143" i="1"/>
  <c r="AQ143" i="1"/>
  <c r="AR143" i="1"/>
  <c r="AU143" i="1"/>
  <c r="AT143" i="1" s="1"/>
  <c r="AV143" i="1"/>
  <c r="AS143" i="1" s="1"/>
  <c r="AK144" i="1"/>
  <c r="AO144" i="1"/>
  <c r="W144" i="1" s="1"/>
  <c r="AP144" i="1"/>
  <c r="AQ144" i="1"/>
  <c r="AR144" i="1"/>
  <c r="AU144" i="1"/>
  <c r="AT144" i="1" s="1"/>
  <c r="AV144" i="1"/>
  <c r="AS144" i="1" s="1"/>
  <c r="AK145" i="1"/>
  <c r="AO145" i="1"/>
  <c r="W145" i="1" s="1"/>
  <c r="AP145" i="1"/>
  <c r="AQ145" i="1"/>
  <c r="AR145" i="1"/>
  <c r="AU145" i="1"/>
  <c r="AT145" i="1" s="1"/>
  <c r="AV145" i="1"/>
  <c r="AS145" i="1" s="1"/>
  <c r="AK146" i="1"/>
  <c r="AO146" i="1"/>
  <c r="W146" i="1" s="1"/>
  <c r="AP146" i="1"/>
  <c r="AQ146" i="1"/>
  <c r="AR146" i="1"/>
  <c r="AU146" i="1"/>
  <c r="AT146" i="1" s="1"/>
  <c r="AV146" i="1"/>
  <c r="AS146" i="1" s="1"/>
  <c r="AK147" i="1"/>
  <c r="AO147" i="1"/>
  <c r="W147" i="1" s="1"/>
  <c r="AP147" i="1"/>
  <c r="AQ147" i="1"/>
  <c r="AR147" i="1"/>
  <c r="AU147" i="1"/>
  <c r="AT147" i="1" s="1"/>
  <c r="AV147" i="1"/>
  <c r="AS147" i="1" s="1"/>
  <c r="AK148" i="1"/>
  <c r="AO148" i="1"/>
  <c r="W148" i="1" s="1"/>
  <c r="AP148" i="1"/>
  <c r="AQ148" i="1"/>
  <c r="AR148" i="1"/>
  <c r="AU148" i="1"/>
  <c r="AT148" i="1" s="1"/>
  <c r="AV148" i="1"/>
  <c r="AS148" i="1" s="1"/>
  <c r="AK149" i="1"/>
  <c r="AO149" i="1"/>
  <c r="W149" i="1" s="1"/>
  <c r="AP149" i="1"/>
  <c r="AQ149" i="1"/>
  <c r="AR149" i="1"/>
  <c r="AU149" i="1"/>
  <c r="AT149" i="1" s="1"/>
  <c r="AV149" i="1"/>
  <c r="AS149" i="1" s="1"/>
  <c r="AK151" i="1"/>
  <c r="AO151" i="1"/>
  <c r="W151" i="1" s="1"/>
  <c r="AP151" i="1"/>
  <c r="AQ151" i="1"/>
  <c r="AR151" i="1"/>
  <c r="AK153" i="1"/>
  <c r="AO153" i="1"/>
  <c r="W153" i="1" s="1"/>
  <c r="AP153" i="1"/>
  <c r="AQ153" i="1"/>
  <c r="AR153" i="1"/>
  <c r="AU153" i="1"/>
  <c r="AT153" i="1" s="1"/>
  <c r="AV153" i="1"/>
  <c r="AS153" i="1" s="1"/>
  <c r="AG24" i="8"/>
  <c r="AF24" i="8"/>
  <c r="S27" i="8" s="1"/>
  <c r="AE24" i="8"/>
  <c r="AD24" i="8"/>
  <c r="AC24" i="8"/>
  <c r="AB24" i="8"/>
  <c r="AA24" i="8"/>
  <c r="Z24" i="8"/>
  <c r="Y24" i="8"/>
  <c r="X24" i="8"/>
  <c r="W24" i="8"/>
  <c r="V24" i="8"/>
  <c r="AU151" i="1" l="1"/>
  <c r="AT151" i="1" s="1"/>
  <c r="AT130" i="1"/>
  <c r="AV128" i="1"/>
  <c r="AS128" i="1" s="1"/>
  <c r="AT128" i="1"/>
  <c r="AV131" i="1"/>
  <c r="AS131" i="1" s="1"/>
  <c r="AU131" i="1"/>
  <c r="AT131" i="1" s="1"/>
  <c r="AV130" i="1"/>
  <c r="AS130" i="1" s="1"/>
  <c r="AV151" i="1"/>
  <c r="AS151" i="1" s="1"/>
  <c r="AV132" i="1"/>
  <c r="AS132" i="1" s="1"/>
  <c r="AT133" i="1"/>
  <c r="AV133" i="1"/>
  <c r="AS133" i="1" s="1"/>
  <c r="AT132" i="1"/>
  <c r="AV134" i="1"/>
  <c r="AS134" i="1" s="1"/>
  <c r="AU134" i="1"/>
  <c r="AT134" i="1" s="1"/>
  <c r="N3596" i="6" l="1"/>
  <c r="AV127" i="1"/>
  <c r="AS127" i="1" s="1"/>
  <c r="AU127" i="1"/>
  <c r="AT127" i="1" s="1"/>
  <c r="AR127" i="1"/>
  <c r="AQ127" i="1"/>
  <c r="AP127" i="1"/>
  <c r="AO127" i="1"/>
  <c r="W127" i="1" s="1"/>
  <c r="AK127" i="1"/>
  <c r="AV126" i="1"/>
  <c r="AS126" i="1" s="1"/>
  <c r="AU126" i="1"/>
  <c r="AT126" i="1" s="1"/>
  <c r="AR126" i="1"/>
  <c r="AQ126" i="1"/>
  <c r="AP126" i="1"/>
  <c r="AO126" i="1"/>
  <c r="W126" i="1" s="1"/>
  <c r="AK126" i="1"/>
  <c r="AV125" i="1"/>
  <c r="AS125" i="1" s="1"/>
  <c r="AU125" i="1"/>
  <c r="AT125" i="1" s="1"/>
  <c r="AR125" i="1"/>
  <c r="AQ125" i="1"/>
  <c r="AP125" i="1"/>
  <c r="AO125" i="1"/>
  <c r="W125" i="1" s="1"/>
  <c r="AK125" i="1"/>
  <c r="AV124" i="1"/>
  <c r="AS124" i="1" s="1"/>
  <c r="AU124" i="1"/>
  <c r="AT124" i="1" s="1"/>
  <c r="AR124" i="1"/>
  <c r="AQ124" i="1"/>
  <c r="AP124" i="1"/>
  <c r="AO124" i="1"/>
  <c r="W124" i="1" s="1"/>
  <c r="AK124" i="1"/>
  <c r="AV123" i="1"/>
  <c r="AS123" i="1" s="1"/>
  <c r="AU123" i="1"/>
  <c r="AT123" i="1" s="1"/>
  <c r="AR123" i="1"/>
  <c r="AQ123" i="1"/>
  <c r="AP123" i="1"/>
  <c r="AO123" i="1"/>
  <c r="W123" i="1" s="1"/>
  <c r="AK123" i="1"/>
  <c r="AV122" i="1"/>
  <c r="AS122" i="1" s="1"/>
  <c r="AU122" i="1"/>
  <c r="AT122" i="1" s="1"/>
  <c r="AR122" i="1"/>
  <c r="AQ122" i="1"/>
  <c r="AP122" i="1"/>
  <c r="AO122" i="1"/>
  <c r="W122" i="1" s="1"/>
  <c r="AK122" i="1"/>
  <c r="AV121" i="1"/>
  <c r="AS121" i="1" s="1"/>
  <c r="AU121" i="1"/>
  <c r="AT121" i="1" s="1"/>
  <c r="AR121" i="1"/>
  <c r="AQ121" i="1"/>
  <c r="AP121" i="1"/>
  <c r="AO121" i="1"/>
  <c r="W121" i="1" s="1"/>
  <c r="AK121" i="1"/>
  <c r="AV120" i="1"/>
  <c r="AS120" i="1" s="1"/>
  <c r="AU120" i="1"/>
  <c r="AT120" i="1" s="1"/>
  <c r="AR120" i="1"/>
  <c r="AQ120" i="1"/>
  <c r="AP120" i="1"/>
  <c r="AO120" i="1"/>
  <c r="W120" i="1" s="1"/>
  <c r="AK120" i="1"/>
  <c r="AV119" i="1"/>
  <c r="AS119" i="1" s="1"/>
  <c r="AU119" i="1"/>
  <c r="AT119" i="1" s="1"/>
  <c r="AR119" i="1"/>
  <c r="AQ119" i="1"/>
  <c r="AP119" i="1"/>
  <c r="AO119" i="1"/>
  <c r="W119" i="1" s="1"/>
  <c r="AK119" i="1"/>
  <c r="AV118" i="1"/>
  <c r="AS118" i="1" s="1"/>
  <c r="AU118" i="1"/>
  <c r="AT118" i="1" s="1"/>
  <c r="AR118" i="1"/>
  <c r="AQ118" i="1"/>
  <c r="AP118" i="1"/>
  <c r="AO118" i="1"/>
  <c r="W118" i="1" s="1"/>
  <c r="AK118" i="1"/>
  <c r="AV117" i="1"/>
  <c r="AS117" i="1" s="1"/>
  <c r="AU117" i="1"/>
  <c r="AT117" i="1" s="1"/>
  <c r="AR117" i="1"/>
  <c r="AQ117" i="1"/>
  <c r="AP117" i="1"/>
  <c r="AO117" i="1"/>
  <c r="W117" i="1" s="1"/>
  <c r="AK117" i="1"/>
  <c r="AV116" i="1"/>
  <c r="AS116" i="1" s="1"/>
  <c r="AU116" i="1"/>
  <c r="AT116" i="1" s="1"/>
  <c r="AR116" i="1"/>
  <c r="AQ116" i="1"/>
  <c r="AP116" i="1"/>
  <c r="AO116" i="1"/>
  <c r="W116" i="1" s="1"/>
  <c r="AK116" i="1"/>
  <c r="AR115" i="1"/>
  <c r="AQ115" i="1"/>
  <c r="AP115" i="1"/>
  <c r="AO115" i="1"/>
  <c r="W115" i="1" s="1"/>
  <c r="AK115" i="1"/>
  <c r="AR114" i="1"/>
  <c r="AQ114" i="1"/>
  <c r="AP114" i="1"/>
  <c r="AO114" i="1"/>
  <c r="W114" i="1" s="1"/>
  <c r="AK114" i="1"/>
  <c r="AR113" i="1"/>
  <c r="AQ113" i="1"/>
  <c r="AP113" i="1"/>
  <c r="AO113" i="1"/>
  <c r="W113" i="1" s="1"/>
  <c r="AK113" i="1"/>
  <c r="AR112" i="1"/>
  <c r="AQ112" i="1"/>
  <c r="AP112" i="1"/>
  <c r="AO112" i="1"/>
  <c r="W112" i="1" s="1"/>
  <c r="AK112" i="1"/>
  <c r="AR111" i="1"/>
  <c r="AQ111" i="1"/>
  <c r="AP111" i="1"/>
  <c r="AO111" i="1"/>
  <c r="W111" i="1" s="1"/>
  <c r="AK111" i="1"/>
  <c r="AR110" i="1"/>
  <c r="AQ110" i="1"/>
  <c r="AP110" i="1"/>
  <c r="AO110" i="1"/>
  <c r="W110" i="1" s="1"/>
  <c r="AK110" i="1"/>
  <c r="AU109" i="1"/>
  <c r="AR109" i="1"/>
  <c r="AQ109" i="1"/>
  <c r="AP109" i="1"/>
  <c r="AO109" i="1"/>
  <c r="W109" i="1" s="1"/>
  <c r="AK109" i="1"/>
  <c r="AR108" i="1"/>
  <c r="AQ108" i="1"/>
  <c r="AP108" i="1"/>
  <c r="AO108" i="1"/>
  <c r="W108" i="1" s="1"/>
  <c r="AK108" i="1"/>
  <c r="AR107" i="1"/>
  <c r="AQ107" i="1"/>
  <c r="AP107" i="1"/>
  <c r="AO107" i="1"/>
  <c r="W107" i="1" s="1"/>
  <c r="AK107" i="1"/>
  <c r="AR106" i="1"/>
  <c r="AQ106" i="1"/>
  <c r="AP106" i="1"/>
  <c r="AO106" i="1"/>
  <c r="W106" i="1" s="1"/>
  <c r="AK106" i="1"/>
  <c r="AR105" i="1"/>
  <c r="AQ105" i="1"/>
  <c r="AP105" i="1"/>
  <c r="AO105" i="1"/>
  <c r="W105" i="1" s="1"/>
  <c r="AK105" i="1"/>
  <c r="AV104" i="1"/>
  <c r="AS104" i="1" s="1"/>
  <c r="AU104" i="1"/>
  <c r="AT104" i="1" s="1"/>
  <c r="AR104" i="1"/>
  <c r="AQ104" i="1"/>
  <c r="AP104" i="1"/>
  <c r="AO104" i="1"/>
  <c r="W104" i="1" s="1"/>
  <c r="AK104" i="1"/>
  <c r="AR103" i="1"/>
  <c r="AQ103" i="1"/>
  <c r="AP103" i="1"/>
  <c r="AO103" i="1"/>
  <c r="W103" i="1" s="1"/>
  <c r="AK103" i="1"/>
  <c r="AR102" i="1"/>
  <c r="AQ102" i="1"/>
  <c r="AP102" i="1"/>
  <c r="AO102" i="1"/>
  <c r="W102" i="1" s="1"/>
  <c r="AK102" i="1"/>
  <c r="AR101" i="1"/>
  <c r="AQ101" i="1"/>
  <c r="AP101" i="1"/>
  <c r="AO101" i="1"/>
  <c r="W101" i="1" s="1"/>
  <c r="AK101" i="1"/>
  <c r="AV100" i="1"/>
  <c r="AS100" i="1" s="1"/>
  <c r="AU100" i="1"/>
  <c r="AT100" i="1" s="1"/>
  <c r="AR100" i="1"/>
  <c r="AQ100" i="1"/>
  <c r="AP100" i="1"/>
  <c r="AO100" i="1"/>
  <c r="W100" i="1" s="1"/>
  <c r="AK100" i="1"/>
  <c r="AV99" i="1"/>
  <c r="AS99" i="1" s="1"/>
  <c r="AU99" i="1"/>
  <c r="AT99" i="1" s="1"/>
  <c r="AR99" i="1"/>
  <c r="AQ99" i="1"/>
  <c r="AP99" i="1"/>
  <c r="AO99" i="1"/>
  <c r="W99" i="1" s="1"/>
  <c r="AK99" i="1"/>
  <c r="AU98" i="1"/>
  <c r="AR98" i="1"/>
  <c r="AQ98" i="1"/>
  <c r="AP98" i="1"/>
  <c r="AO98" i="1"/>
  <c r="W98" i="1" s="1"/>
  <c r="AK98" i="1"/>
  <c r="AR97" i="1"/>
  <c r="AQ97" i="1"/>
  <c r="AP97" i="1"/>
  <c r="AO97" i="1"/>
  <c r="W97" i="1" s="1"/>
  <c r="AK97" i="1"/>
  <c r="AV96" i="1"/>
  <c r="AS96" i="1" s="1"/>
  <c r="AU96" i="1"/>
  <c r="AT96" i="1" s="1"/>
  <c r="AR96" i="1"/>
  <c r="AQ96" i="1"/>
  <c r="AP96" i="1"/>
  <c r="AO96" i="1"/>
  <c r="W96" i="1" s="1"/>
  <c r="AK96" i="1"/>
  <c r="AV95" i="1"/>
  <c r="AS95" i="1" s="1"/>
  <c r="AU95" i="1"/>
  <c r="AT95" i="1" s="1"/>
  <c r="AR95" i="1"/>
  <c r="AQ95" i="1"/>
  <c r="AP95" i="1"/>
  <c r="AO95" i="1"/>
  <c r="W95" i="1" s="1"/>
  <c r="AK95" i="1"/>
  <c r="AU94" i="1"/>
  <c r="AR94" i="1"/>
  <c r="AQ94" i="1"/>
  <c r="AP94" i="1"/>
  <c r="AO94" i="1"/>
  <c r="W94" i="1" s="1"/>
  <c r="AK94" i="1"/>
  <c r="AV93" i="1"/>
  <c r="AS93" i="1" s="1"/>
  <c r="AU93" i="1"/>
  <c r="AT93" i="1" s="1"/>
  <c r="AR93" i="1"/>
  <c r="AQ93" i="1"/>
  <c r="AP93" i="1"/>
  <c r="AO93" i="1"/>
  <c r="W93" i="1" s="1"/>
  <c r="AK93" i="1"/>
  <c r="AV92" i="1"/>
  <c r="AS92" i="1" s="1"/>
  <c r="AU92" i="1"/>
  <c r="AT92" i="1" s="1"/>
  <c r="AR92" i="1"/>
  <c r="AQ92" i="1"/>
  <c r="AP92" i="1"/>
  <c r="AO92" i="1"/>
  <c r="W92" i="1" s="1"/>
  <c r="AK92" i="1"/>
  <c r="AR91" i="1"/>
  <c r="AQ91" i="1"/>
  <c r="AP91" i="1"/>
  <c r="AO91" i="1"/>
  <c r="W91" i="1" s="1"/>
  <c r="AK91" i="1"/>
  <c r="AU90" i="1"/>
  <c r="AR90" i="1"/>
  <c r="AQ90" i="1"/>
  <c r="AP90" i="1"/>
  <c r="AO90" i="1"/>
  <c r="W90" i="1" s="1"/>
  <c r="AK90" i="1"/>
  <c r="AU89" i="1"/>
  <c r="AR89" i="1"/>
  <c r="AQ89" i="1"/>
  <c r="AP89" i="1"/>
  <c r="AO89" i="1"/>
  <c r="W89" i="1" s="1"/>
  <c r="AK89" i="1"/>
  <c r="AR88" i="1"/>
  <c r="AQ88" i="1"/>
  <c r="AP88" i="1"/>
  <c r="AO88" i="1"/>
  <c r="W88" i="1" s="1"/>
  <c r="AK88" i="1"/>
  <c r="AR87" i="1"/>
  <c r="AQ87" i="1"/>
  <c r="AP87" i="1"/>
  <c r="AO87" i="1"/>
  <c r="W87" i="1" s="1"/>
  <c r="AK87" i="1"/>
  <c r="AU86" i="1"/>
  <c r="AR86" i="1"/>
  <c r="AQ86" i="1"/>
  <c r="AP86" i="1"/>
  <c r="AO86" i="1"/>
  <c r="W86" i="1" s="1"/>
  <c r="AK86" i="1"/>
  <c r="AR85" i="1"/>
  <c r="AQ85" i="1"/>
  <c r="AP85" i="1"/>
  <c r="AO85" i="1"/>
  <c r="W85" i="1" s="1"/>
  <c r="AK85" i="1"/>
  <c r="AR84" i="1"/>
  <c r="AQ84" i="1"/>
  <c r="AP84" i="1"/>
  <c r="AO84" i="1"/>
  <c r="W84" i="1" s="1"/>
  <c r="AK84" i="1"/>
  <c r="AR83" i="1"/>
  <c r="AQ83" i="1"/>
  <c r="AP83" i="1"/>
  <c r="AO83" i="1"/>
  <c r="W83" i="1" s="1"/>
  <c r="AK83" i="1"/>
  <c r="AR82" i="1"/>
  <c r="AQ82" i="1"/>
  <c r="AP82" i="1"/>
  <c r="AO82" i="1"/>
  <c r="W82" i="1" s="1"/>
  <c r="AK82" i="1"/>
  <c r="AU81" i="1"/>
  <c r="AR81" i="1"/>
  <c r="AQ81" i="1"/>
  <c r="AP81" i="1"/>
  <c r="AO81" i="1"/>
  <c r="W81" i="1" s="1"/>
  <c r="AK81" i="1"/>
  <c r="AR80" i="1"/>
  <c r="AQ80" i="1"/>
  <c r="AP80" i="1"/>
  <c r="AO80" i="1"/>
  <c r="W80" i="1" s="1"/>
  <c r="AK80" i="1"/>
  <c r="AR79" i="1"/>
  <c r="AQ79" i="1"/>
  <c r="AP79" i="1"/>
  <c r="AO79" i="1"/>
  <c r="W79" i="1" s="1"/>
  <c r="AK79" i="1"/>
  <c r="AR78" i="1"/>
  <c r="AQ78" i="1"/>
  <c r="AP78" i="1"/>
  <c r="AO78" i="1"/>
  <c r="W78" i="1" s="1"/>
  <c r="AK78" i="1"/>
  <c r="AR77" i="1"/>
  <c r="AQ77" i="1"/>
  <c r="AP77" i="1"/>
  <c r="AO77" i="1"/>
  <c r="W77" i="1" s="1"/>
  <c r="AK77" i="1"/>
  <c r="AR76" i="1"/>
  <c r="AQ76" i="1"/>
  <c r="AP76" i="1"/>
  <c r="AO76" i="1"/>
  <c r="W76" i="1" s="1"/>
  <c r="AK76" i="1"/>
  <c r="AR75" i="1"/>
  <c r="AQ75" i="1"/>
  <c r="AP75" i="1"/>
  <c r="AO75" i="1"/>
  <c r="W75" i="1" s="1"/>
  <c r="AK75" i="1"/>
  <c r="AR74" i="1"/>
  <c r="AQ74" i="1"/>
  <c r="AP74" i="1"/>
  <c r="AO74" i="1"/>
  <c r="W74" i="1" s="1"/>
  <c r="AK74" i="1"/>
  <c r="AR73" i="1"/>
  <c r="AQ73" i="1"/>
  <c r="AP73" i="1"/>
  <c r="AO73" i="1"/>
  <c r="W73" i="1" s="1"/>
  <c r="AK73" i="1"/>
  <c r="AU72" i="1"/>
  <c r="AR72" i="1"/>
  <c r="AQ72" i="1"/>
  <c r="AP72" i="1"/>
  <c r="AO72" i="1"/>
  <c r="W72" i="1" s="1"/>
  <c r="AK72" i="1"/>
  <c r="AR71" i="1"/>
  <c r="AQ71" i="1"/>
  <c r="AP71" i="1"/>
  <c r="AO71" i="1"/>
  <c r="W71" i="1" s="1"/>
  <c r="AK71" i="1"/>
  <c r="AR70" i="1"/>
  <c r="AQ70" i="1"/>
  <c r="AP70" i="1"/>
  <c r="AO70" i="1"/>
  <c r="W70" i="1" s="1"/>
  <c r="AK70" i="1"/>
  <c r="AR69" i="1"/>
  <c r="AQ69" i="1"/>
  <c r="AP69" i="1"/>
  <c r="AO69" i="1"/>
  <c r="W69" i="1" s="1"/>
  <c r="AK69" i="1"/>
  <c r="AR68" i="1"/>
  <c r="AQ68" i="1"/>
  <c r="AP68" i="1"/>
  <c r="AO68" i="1"/>
  <c r="W68" i="1" s="1"/>
  <c r="AK68" i="1"/>
  <c r="AR67" i="1"/>
  <c r="AQ67" i="1"/>
  <c r="AP67" i="1"/>
  <c r="AO67" i="1"/>
  <c r="W67" i="1" s="1"/>
  <c r="AK67" i="1"/>
  <c r="AR66" i="1"/>
  <c r="AQ66" i="1"/>
  <c r="AP66" i="1"/>
  <c r="AO66" i="1"/>
  <c r="W66" i="1" s="1"/>
  <c r="AK66" i="1"/>
  <c r="AR65" i="1"/>
  <c r="AQ65" i="1"/>
  <c r="AP65" i="1"/>
  <c r="AO65" i="1"/>
  <c r="W65" i="1" s="1"/>
  <c r="AK65" i="1"/>
  <c r="AR64" i="1"/>
  <c r="AQ64" i="1"/>
  <c r="AP64" i="1"/>
  <c r="AO64" i="1"/>
  <c r="W64" i="1" s="1"/>
  <c r="AK64" i="1"/>
  <c r="AR63" i="1"/>
  <c r="AQ63" i="1"/>
  <c r="AP63" i="1"/>
  <c r="AO63" i="1"/>
  <c r="W63" i="1" s="1"/>
  <c r="AK63" i="1"/>
  <c r="AR62" i="1"/>
  <c r="AQ62" i="1"/>
  <c r="AP62" i="1"/>
  <c r="AO62" i="1"/>
  <c r="W62" i="1" s="1"/>
  <c r="AK62" i="1"/>
  <c r="AR61" i="1"/>
  <c r="AQ61" i="1"/>
  <c r="AP61" i="1"/>
  <c r="AO61" i="1"/>
  <c r="W61" i="1" s="1"/>
  <c r="AK61" i="1"/>
  <c r="AR60" i="1"/>
  <c r="AQ60" i="1"/>
  <c r="AP60" i="1"/>
  <c r="AO60" i="1"/>
  <c r="W60" i="1" s="1"/>
  <c r="AK60" i="1"/>
  <c r="AR59" i="1"/>
  <c r="AQ59" i="1"/>
  <c r="AP59" i="1"/>
  <c r="AO59" i="1"/>
  <c r="W59" i="1" s="1"/>
  <c r="AK59" i="1"/>
  <c r="AR58" i="1"/>
  <c r="AQ58" i="1"/>
  <c r="AP58" i="1"/>
  <c r="AO58" i="1"/>
  <c r="W58" i="1" s="1"/>
  <c r="AK58" i="1"/>
  <c r="AR57" i="1"/>
  <c r="AQ57" i="1"/>
  <c r="AP57" i="1"/>
  <c r="AO57" i="1"/>
  <c r="W57" i="1" s="1"/>
  <c r="AK57" i="1"/>
  <c r="AR56" i="1"/>
  <c r="AQ56" i="1"/>
  <c r="AP56" i="1"/>
  <c r="AO56" i="1"/>
  <c r="W56" i="1" s="1"/>
  <c r="AK56" i="1"/>
  <c r="AU55" i="1"/>
  <c r="AR55" i="1"/>
  <c r="AQ55" i="1"/>
  <c r="AP55" i="1"/>
  <c r="AO55" i="1"/>
  <c r="W55" i="1" s="1"/>
  <c r="AK55" i="1"/>
  <c r="AU54" i="1"/>
  <c r="AR54" i="1"/>
  <c r="AQ54" i="1"/>
  <c r="AP54" i="1"/>
  <c r="AO54" i="1"/>
  <c r="W54" i="1" s="1"/>
  <c r="AK54" i="1"/>
  <c r="AR53" i="1"/>
  <c r="AQ53" i="1"/>
  <c r="AP53" i="1"/>
  <c r="AO53" i="1"/>
  <c r="W53" i="1" s="1"/>
  <c r="AK53" i="1"/>
  <c r="AV52" i="1"/>
  <c r="AS52" i="1" s="1"/>
  <c r="AU52" i="1"/>
  <c r="AT52" i="1" s="1"/>
  <c r="AR52" i="1"/>
  <c r="AQ52" i="1"/>
  <c r="AP52" i="1"/>
  <c r="AO52" i="1"/>
  <c r="W52" i="1" s="1"/>
  <c r="AK52" i="1"/>
  <c r="AV51" i="1"/>
  <c r="AS51" i="1" s="1"/>
  <c r="AU51" i="1"/>
  <c r="AT51" i="1" s="1"/>
  <c r="AR51" i="1"/>
  <c r="AQ51" i="1"/>
  <c r="AP51" i="1"/>
  <c r="AO51" i="1"/>
  <c r="W51" i="1" s="1"/>
  <c r="AK51" i="1"/>
  <c r="AU50" i="1"/>
  <c r="AR50" i="1"/>
  <c r="AQ50" i="1"/>
  <c r="AP50" i="1"/>
  <c r="AO50" i="1"/>
  <c r="W50" i="1" s="1"/>
  <c r="AK50" i="1"/>
  <c r="AR49" i="1"/>
  <c r="AQ49" i="1"/>
  <c r="AP49" i="1"/>
  <c r="AO49" i="1"/>
  <c r="W49" i="1" s="1"/>
  <c r="AK49" i="1"/>
  <c r="AR48" i="1"/>
  <c r="AQ48" i="1"/>
  <c r="AP48" i="1"/>
  <c r="AO48" i="1"/>
  <c r="W48" i="1" s="1"/>
  <c r="AK48" i="1"/>
  <c r="AR47" i="1"/>
  <c r="AQ47" i="1"/>
  <c r="AP47" i="1"/>
  <c r="AO47" i="1"/>
  <c r="W47" i="1" s="1"/>
  <c r="AK47" i="1"/>
  <c r="AR46" i="1"/>
  <c r="AQ46" i="1"/>
  <c r="AP46" i="1"/>
  <c r="AO46" i="1"/>
  <c r="W46" i="1" s="1"/>
  <c r="AK46" i="1"/>
  <c r="AR45" i="1"/>
  <c r="AQ45" i="1"/>
  <c r="AP45" i="1"/>
  <c r="AO45" i="1"/>
  <c r="W45" i="1" s="1"/>
  <c r="AK45" i="1"/>
  <c r="AR44" i="1"/>
  <c r="AQ44" i="1"/>
  <c r="AP44" i="1"/>
  <c r="AO44" i="1"/>
  <c r="W44" i="1" s="1"/>
  <c r="AK44" i="1"/>
  <c r="AR43" i="1"/>
  <c r="AQ43" i="1"/>
  <c r="AP43" i="1"/>
  <c r="AO43" i="1"/>
  <c r="W43" i="1" s="1"/>
  <c r="AK43" i="1"/>
  <c r="AR42" i="1"/>
  <c r="AQ42" i="1"/>
  <c r="AP42" i="1"/>
  <c r="AO42" i="1"/>
  <c r="W42" i="1" s="1"/>
  <c r="AK42" i="1"/>
  <c r="AR41" i="1"/>
  <c r="AQ41" i="1"/>
  <c r="AP41" i="1"/>
  <c r="AO41" i="1"/>
  <c r="W41" i="1" s="1"/>
  <c r="AK41" i="1"/>
  <c r="AR40" i="1"/>
  <c r="AQ40" i="1"/>
  <c r="AP40" i="1"/>
  <c r="AO40" i="1"/>
  <c r="W40" i="1" s="1"/>
  <c r="AK40" i="1"/>
  <c r="AR39" i="1"/>
  <c r="AQ39" i="1"/>
  <c r="AP39" i="1"/>
  <c r="AO39" i="1"/>
  <c r="W39" i="1" s="1"/>
  <c r="AK39" i="1"/>
  <c r="AR38" i="1"/>
  <c r="AQ38" i="1"/>
  <c r="AP38" i="1"/>
  <c r="AO38" i="1"/>
  <c r="W38" i="1" s="1"/>
  <c r="AK38" i="1"/>
  <c r="AR37" i="1"/>
  <c r="AQ37" i="1"/>
  <c r="AP37" i="1"/>
  <c r="AO37" i="1"/>
  <c r="W37" i="1" s="1"/>
  <c r="AK37" i="1"/>
  <c r="AV36" i="1"/>
  <c r="AS36" i="1" s="1"/>
  <c r="AU36" i="1"/>
  <c r="AT36" i="1" s="1"/>
  <c r="AR36" i="1"/>
  <c r="AQ36" i="1"/>
  <c r="AP36" i="1"/>
  <c r="AO36" i="1"/>
  <c r="W36" i="1" s="1"/>
  <c r="AK36" i="1"/>
  <c r="AR35" i="1"/>
  <c r="AQ35" i="1"/>
  <c r="AP35" i="1"/>
  <c r="AO35" i="1"/>
  <c r="AK35" i="1"/>
  <c r="AR34" i="1"/>
  <c r="AQ34" i="1"/>
  <c r="AP34" i="1"/>
  <c r="AO34" i="1"/>
  <c r="AK34" i="1"/>
  <c r="AR33" i="1"/>
  <c r="AQ33" i="1"/>
  <c r="AP33" i="1"/>
  <c r="AO33" i="1"/>
  <c r="AK33" i="1"/>
  <c r="AR32" i="1"/>
  <c r="AQ32" i="1"/>
  <c r="AP32" i="1"/>
  <c r="AO32" i="1"/>
  <c r="AK32" i="1"/>
  <c r="AR31" i="1"/>
  <c r="AQ31" i="1"/>
  <c r="AP31" i="1"/>
  <c r="AO31" i="1"/>
  <c r="AK31" i="1"/>
  <c r="AR30" i="1"/>
  <c r="AQ30" i="1"/>
  <c r="AP30" i="1"/>
  <c r="AO30" i="1"/>
  <c r="AK30" i="1"/>
  <c r="AR29" i="1"/>
  <c r="AQ29" i="1"/>
  <c r="AP29" i="1"/>
  <c r="AO29" i="1"/>
  <c r="AK29" i="1"/>
  <c r="AR28" i="1"/>
  <c r="AQ28" i="1"/>
  <c r="AP28" i="1"/>
  <c r="AO28" i="1"/>
  <c r="AK28" i="1"/>
  <c r="AV353" i="1"/>
  <c r="AS353" i="1" s="1"/>
  <c r="AU353" i="1"/>
  <c r="AT353" i="1" s="1"/>
  <c r="AR353" i="1"/>
  <c r="AQ353" i="1"/>
  <c r="AP353" i="1"/>
  <c r="AO353" i="1"/>
  <c r="AK353" i="1"/>
  <c r="AV352" i="1"/>
  <c r="AS352" i="1" s="1"/>
  <c r="AU352" i="1"/>
  <c r="AT352" i="1" s="1"/>
  <c r="AR352" i="1"/>
  <c r="AQ352" i="1"/>
  <c r="AP352" i="1"/>
  <c r="AO352" i="1"/>
  <c r="AK352" i="1"/>
  <c r="AV351" i="1"/>
  <c r="AS351" i="1" s="1"/>
  <c r="AU351" i="1"/>
  <c r="AT351" i="1" s="1"/>
  <c r="AR351" i="1"/>
  <c r="AQ351" i="1"/>
  <c r="AP351" i="1"/>
  <c r="AO351" i="1"/>
  <c r="AK351" i="1"/>
  <c r="AV350" i="1"/>
  <c r="AS350" i="1" s="1"/>
  <c r="AU350" i="1"/>
  <c r="AT350" i="1" s="1"/>
  <c r="AR350" i="1"/>
  <c r="AQ350" i="1"/>
  <c r="AP350" i="1"/>
  <c r="AO350" i="1"/>
  <c r="AK350" i="1"/>
  <c r="AV349" i="1"/>
  <c r="AS349" i="1" s="1"/>
  <c r="AU349" i="1"/>
  <c r="AT349" i="1" s="1"/>
  <c r="AR349" i="1"/>
  <c r="AQ349" i="1"/>
  <c r="AP349" i="1"/>
  <c r="AO349" i="1"/>
  <c r="AK349" i="1"/>
  <c r="AV348" i="1"/>
  <c r="AS348" i="1" s="1"/>
  <c r="AU348" i="1"/>
  <c r="AT348" i="1" s="1"/>
  <c r="AR348" i="1"/>
  <c r="AQ348" i="1"/>
  <c r="AP348" i="1"/>
  <c r="AO348" i="1"/>
  <c r="AK348" i="1"/>
  <c r="AV347" i="1"/>
  <c r="AS347" i="1" s="1"/>
  <c r="AU347" i="1"/>
  <c r="AT347" i="1" s="1"/>
  <c r="AR347" i="1"/>
  <c r="AQ347" i="1"/>
  <c r="AP347" i="1"/>
  <c r="AO347" i="1"/>
  <c r="AK347" i="1"/>
  <c r="AV346" i="1"/>
  <c r="AS346" i="1" s="1"/>
  <c r="AU346" i="1"/>
  <c r="AT346" i="1" s="1"/>
  <c r="AR346" i="1"/>
  <c r="AQ346" i="1"/>
  <c r="AP346" i="1"/>
  <c r="AO346" i="1"/>
  <c r="AK346" i="1"/>
  <c r="AV345" i="1"/>
  <c r="AS345" i="1" s="1"/>
  <c r="AU345" i="1"/>
  <c r="AT345" i="1" s="1"/>
  <c r="AR345" i="1"/>
  <c r="AQ345" i="1"/>
  <c r="AP345" i="1"/>
  <c r="AO345" i="1"/>
  <c r="AK345" i="1"/>
  <c r="AV344" i="1"/>
  <c r="AS344" i="1" s="1"/>
  <c r="AU344" i="1"/>
  <c r="AT344" i="1" s="1"/>
  <c r="AR344" i="1"/>
  <c r="AQ344" i="1"/>
  <c r="AP344" i="1"/>
  <c r="AO344" i="1"/>
  <c r="AK344" i="1"/>
  <c r="AV343" i="1"/>
  <c r="AS343" i="1" s="1"/>
  <c r="AU343" i="1"/>
  <c r="AT343" i="1" s="1"/>
  <c r="AR343" i="1"/>
  <c r="AQ343" i="1"/>
  <c r="AP343" i="1"/>
  <c r="AO343" i="1"/>
  <c r="AK343" i="1"/>
  <c r="AV342" i="1"/>
  <c r="AS342" i="1" s="1"/>
  <c r="AU342" i="1"/>
  <c r="AT342" i="1" s="1"/>
  <c r="AR342" i="1"/>
  <c r="AQ342" i="1"/>
  <c r="AP342" i="1"/>
  <c r="AO342" i="1"/>
  <c r="AK342" i="1"/>
  <c r="AV341" i="1"/>
  <c r="AS341" i="1" s="1"/>
  <c r="AU341" i="1"/>
  <c r="AT341" i="1" s="1"/>
  <c r="AR341" i="1"/>
  <c r="AQ341" i="1"/>
  <c r="AP341" i="1"/>
  <c r="AO341" i="1"/>
  <c r="AK341" i="1"/>
  <c r="AV340" i="1"/>
  <c r="AS340" i="1" s="1"/>
  <c r="AU340" i="1"/>
  <c r="AT340" i="1" s="1"/>
  <c r="AR340" i="1"/>
  <c r="AQ340" i="1"/>
  <c r="AP340" i="1"/>
  <c r="AO340" i="1"/>
  <c r="AK340" i="1"/>
  <c r="AV339" i="1"/>
  <c r="AS339" i="1" s="1"/>
  <c r="AU339" i="1"/>
  <c r="AT339" i="1" s="1"/>
  <c r="AR339" i="1"/>
  <c r="AQ339" i="1"/>
  <c r="AP339" i="1"/>
  <c r="AO339" i="1"/>
  <c r="AK339" i="1"/>
  <c r="AV338" i="1"/>
  <c r="AS338" i="1" s="1"/>
  <c r="AU338" i="1"/>
  <c r="AT338" i="1" s="1"/>
  <c r="AR338" i="1"/>
  <c r="AQ338" i="1"/>
  <c r="AP338" i="1"/>
  <c r="AO338" i="1"/>
  <c r="AK338" i="1"/>
  <c r="AV337" i="1"/>
  <c r="AS337" i="1" s="1"/>
  <c r="AU337" i="1"/>
  <c r="AT337" i="1" s="1"/>
  <c r="AR337" i="1"/>
  <c r="AQ337" i="1"/>
  <c r="AP337" i="1"/>
  <c r="AO337" i="1"/>
  <c r="AK337" i="1"/>
  <c r="AV336" i="1"/>
  <c r="AS336" i="1" s="1"/>
  <c r="AU336" i="1"/>
  <c r="AT336" i="1" s="1"/>
  <c r="AR336" i="1"/>
  <c r="AQ336" i="1"/>
  <c r="AP336" i="1"/>
  <c r="AO336" i="1"/>
  <c r="AK336" i="1"/>
  <c r="AV335" i="1"/>
  <c r="AS335" i="1" s="1"/>
  <c r="AU335" i="1"/>
  <c r="AT335" i="1" s="1"/>
  <c r="AR335" i="1"/>
  <c r="AQ335" i="1"/>
  <c r="AP335" i="1"/>
  <c r="AO335" i="1"/>
  <c r="AK335" i="1"/>
  <c r="AV334" i="1"/>
  <c r="AS334" i="1" s="1"/>
  <c r="AU334" i="1"/>
  <c r="AT334" i="1" s="1"/>
  <c r="AR334" i="1"/>
  <c r="AQ334" i="1"/>
  <c r="AP334" i="1"/>
  <c r="AO334" i="1"/>
  <c r="AK334" i="1"/>
  <c r="AV333" i="1"/>
  <c r="AS333" i="1" s="1"/>
  <c r="AU333" i="1"/>
  <c r="AT333" i="1" s="1"/>
  <c r="AR333" i="1"/>
  <c r="AQ333" i="1"/>
  <c r="AP333" i="1"/>
  <c r="AO333" i="1"/>
  <c r="AK333" i="1"/>
  <c r="AV332" i="1"/>
  <c r="AS332" i="1" s="1"/>
  <c r="AU332" i="1"/>
  <c r="AT332" i="1" s="1"/>
  <c r="AR332" i="1"/>
  <c r="AQ332" i="1"/>
  <c r="AP332" i="1"/>
  <c r="AO332" i="1"/>
  <c r="AK332" i="1"/>
  <c r="AV331" i="1"/>
  <c r="AS331" i="1" s="1"/>
  <c r="AU331" i="1"/>
  <c r="AT331" i="1" s="1"/>
  <c r="AR331" i="1"/>
  <c r="AQ331" i="1"/>
  <c r="AP331" i="1"/>
  <c r="AO331" i="1"/>
  <c r="AK331" i="1"/>
  <c r="AV330" i="1"/>
  <c r="AS330" i="1" s="1"/>
  <c r="AU330" i="1"/>
  <c r="AT330" i="1" s="1"/>
  <c r="AR330" i="1"/>
  <c r="AQ330" i="1"/>
  <c r="AP330" i="1"/>
  <c r="AO330" i="1"/>
  <c r="AK330" i="1"/>
  <c r="AV329" i="1"/>
  <c r="AS329" i="1" s="1"/>
  <c r="AU329" i="1"/>
  <c r="AT329" i="1" s="1"/>
  <c r="AR329" i="1"/>
  <c r="AQ329" i="1"/>
  <c r="AP329" i="1"/>
  <c r="AO329" i="1"/>
  <c r="AK329" i="1"/>
  <c r="AV328" i="1"/>
  <c r="AS328" i="1" s="1"/>
  <c r="AU328" i="1"/>
  <c r="AT328" i="1" s="1"/>
  <c r="AR328" i="1"/>
  <c r="AQ328" i="1"/>
  <c r="AP328" i="1"/>
  <c r="AO328" i="1"/>
  <c r="AK328" i="1"/>
  <c r="AV327" i="1"/>
  <c r="AS327" i="1" s="1"/>
  <c r="AU327" i="1"/>
  <c r="AT327" i="1" s="1"/>
  <c r="AR327" i="1"/>
  <c r="AQ327" i="1"/>
  <c r="AP327" i="1"/>
  <c r="AO327" i="1"/>
  <c r="AK327" i="1"/>
  <c r="AV326" i="1"/>
  <c r="AS326" i="1" s="1"/>
  <c r="AU326" i="1"/>
  <c r="AT326" i="1" s="1"/>
  <c r="AR326" i="1"/>
  <c r="AQ326" i="1"/>
  <c r="AP326" i="1"/>
  <c r="AO326" i="1"/>
  <c r="AK326" i="1"/>
  <c r="AV325" i="1"/>
  <c r="AS325" i="1" s="1"/>
  <c r="AU325" i="1"/>
  <c r="AT325" i="1" s="1"/>
  <c r="AR325" i="1"/>
  <c r="AQ325" i="1"/>
  <c r="AP325" i="1"/>
  <c r="AO325" i="1"/>
  <c r="AK325" i="1"/>
  <c r="AV324" i="1"/>
  <c r="AS324" i="1" s="1"/>
  <c r="AU324" i="1"/>
  <c r="AT324" i="1" s="1"/>
  <c r="AR324" i="1"/>
  <c r="AQ324" i="1"/>
  <c r="AP324" i="1"/>
  <c r="AO324" i="1"/>
  <c r="AK324" i="1"/>
  <c r="AV323" i="1"/>
  <c r="AS323" i="1" s="1"/>
  <c r="AU323" i="1"/>
  <c r="AT323" i="1" s="1"/>
  <c r="AR323" i="1"/>
  <c r="AQ323" i="1"/>
  <c r="AP323" i="1"/>
  <c r="AO323" i="1"/>
  <c r="AK323" i="1"/>
  <c r="AV322" i="1"/>
  <c r="AS322" i="1" s="1"/>
  <c r="AU322" i="1"/>
  <c r="AT322" i="1" s="1"/>
  <c r="AR322" i="1"/>
  <c r="AQ322" i="1"/>
  <c r="AP322" i="1"/>
  <c r="AO322" i="1"/>
  <c r="AK322" i="1"/>
  <c r="AV321" i="1"/>
  <c r="AS321" i="1" s="1"/>
  <c r="AU321" i="1"/>
  <c r="AT321" i="1" s="1"/>
  <c r="AR321" i="1"/>
  <c r="AQ321" i="1"/>
  <c r="AP321" i="1"/>
  <c r="AO321" i="1"/>
  <c r="AK321" i="1"/>
  <c r="AV320" i="1"/>
  <c r="AS320" i="1" s="1"/>
  <c r="AU320" i="1"/>
  <c r="AT320" i="1" s="1"/>
  <c r="AR320" i="1"/>
  <c r="AQ320" i="1"/>
  <c r="AP320" i="1"/>
  <c r="AO320" i="1"/>
  <c r="AK320" i="1"/>
  <c r="AV319" i="1"/>
  <c r="AS319" i="1" s="1"/>
  <c r="AU319" i="1"/>
  <c r="AT319" i="1" s="1"/>
  <c r="AR319" i="1"/>
  <c r="AQ319" i="1"/>
  <c r="AP319" i="1"/>
  <c r="AO319" i="1"/>
  <c r="AK319" i="1"/>
  <c r="AV318" i="1"/>
  <c r="AS318" i="1" s="1"/>
  <c r="AU318" i="1"/>
  <c r="AT318" i="1" s="1"/>
  <c r="AR318" i="1"/>
  <c r="AQ318" i="1"/>
  <c r="AP318" i="1"/>
  <c r="AO318" i="1"/>
  <c r="AK318" i="1"/>
  <c r="AV317" i="1"/>
  <c r="AS317" i="1" s="1"/>
  <c r="AU317" i="1"/>
  <c r="AT317" i="1" s="1"/>
  <c r="AR317" i="1"/>
  <c r="AQ317" i="1"/>
  <c r="AP317" i="1"/>
  <c r="AO317" i="1"/>
  <c r="AK317" i="1"/>
  <c r="AV316" i="1"/>
  <c r="AS316" i="1" s="1"/>
  <c r="AU316" i="1"/>
  <c r="AT316" i="1" s="1"/>
  <c r="AR316" i="1"/>
  <c r="AQ316" i="1"/>
  <c r="AP316" i="1"/>
  <c r="AO316" i="1"/>
  <c r="AK316" i="1"/>
  <c r="AV315" i="1"/>
  <c r="AS315" i="1" s="1"/>
  <c r="AU315" i="1"/>
  <c r="AT315" i="1" s="1"/>
  <c r="AR315" i="1"/>
  <c r="AQ315" i="1"/>
  <c r="AP315" i="1"/>
  <c r="AO315" i="1"/>
  <c r="AK315" i="1"/>
  <c r="AV314" i="1"/>
  <c r="AS314" i="1" s="1"/>
  <c r="AU314" i="1"/>
  <c r="AT314" i="1" s="1"/>
  <c r="AR314" i="1"/>
  <c r="AQ314" i="1"/>
  <c r="AP314" i="1"/>
  <c r="AO314" i="1"/>
  <c r="AK314" i="1"/>
  <c r="AV313" i="1"/>
  <c r="AS313" i="1" s="1"/>
  <c r="AU313" i="1"/>
  <c r="AT313" i="1" s="1"/>
  <c r="AR313" i="1"/>
  <c r="AQ313" i="1"/>
  <c r="AP313" i="1"/>
  <c r="AO313" i="1"/>
  <c r="AK313" i="1"/>
  <c r="AV312" i="1"/>
  <c r="AS312" i="1" s="1"/>
  <c r="AU312" i="1"/>
  <c r="AT312" i="1" s="1"/>
  <c r="AR312" i="1"/>
  <c r="AQ312" i="1"/>
  <c r="AP312" i="1"/>
  <c r="AO312" i="1"/>
  <c r="AK312" i="1"/>
  <c r="AV311" i="1"/>
  <c r="AS311" i="1" s="1"/>
  <c r="AU311" i="1"/>
  <c r="AT311" i="1" s="1"/>
  <c r="AR311" i="1"/>
  <c r="AQ311" i="1"/>
  <c r="AP311" i="1"/>
  <c r="AO311" i="1"/>
  <c r="AK311" i="1"/>
  <c r="AV310" i="1"/>
  <c r="AS310" i="1" s="1"/>
  <c r="AU310" i="1"/>
  <c r="AT310" i="1" s="1"/>
  <c r="AR310" i="1"/>
  <c r="AQ310" i="1"/>
  <c r="AP310" i="1"/>
  <c r="AO310" i="1"/>
  <c r="AK310" i="1"/>
  <c r="AV309" i="1"/>
  <c r="AS309" i="1" s="1"/>
  <c r="AU309" i="1"/>
  <c r="AT309" i="1" s="1"/>
  <c r="AR309" i="1"/>
  <c r="AQ309" i="1"/>
  <c r="AP309" i="1"/>
  <c r="AO309" i="1"/>
  <c r="AK309" i="1"/>
  <c r="AV308" i="1"/>
  <c r="AS308" i="1" s="1"/>
  <c r="AU308" i="1"/>
  <c r="AT308" i="1" s="1"/>
  <c r="AR308" i="1"/>
  <c r="AQ308" i="1"/>
  <c r="AP308" i="1"/>
  <c r="AO308" i="1"/>
  <c r="AK308" i="1"/>
  <c r="AV307" i="1"/>
  <c r="AS307" i="1" s="1"/>
  <c r="AU307" i="1"/>
  <c r="AT307" i="1" s="1"/>
  <c r="AR307" i="1"/>
  <c r="AQ307" i="1"/>
  <c r="AP307" i="1"/>
  <c r="AO307" i="1"/>
  <c r="AK307" i="1"/>
  <c r="AV306" i="1"/>
  <c r="AS306" i="1" s="1"/>
  <c r="AU306" i="1"/>
  <c r="AT306" i="1" s="1"/>
  <c r="AR306" i="1"/>
  <c r="AQ306" i="1"/>
  <c r="AP306" i="1"/>
  <c r="AO306" i="1"/>
  <c r="AK306" i="1"/>
  <c r="AV305" i="1"/>
  <c r="AS305" i="1" s="1"/>
  <c r="AU305" i="1"/>
  <c r="AT305" i="1" s="1"/>
  <c r="AR305" i="1"/>
  <c r="AQ305" i="1"/>
  <c r="AP305" i="1"/>
  <c r="AO305" i="1"/>
  <c r="AK305" i="1"/>
  <c r="AV304" i="1"/>
  <c r="AS304" i="1" s="1"/>
  <c r="AU304" i="1"/>
  <c r="AT304" i="1" s="1"/>
  <c r="AR304" i="1"/>
  <c r="AQ304" i="1"/>
  <c r="AP304" i="1"/>
  <c r="AO304" i="1"/>
  <c r="AK304" i="1"/>
  <c r="AV303" i="1"/>
  <c r="AS303" i="1" s="1"/>
  <c r="AU303" i="1"/>
  <c r="AT303" i="1" s="1"/>
  <c r="AR303" i="1"/>
  <c r="AQ303" i="1"/>
  <c r="AP303" i="1"/>
  <c r="AO303" i="1"/>
  <c r="AK303" i="1"/>
  <c r="AV302" i="1"/>
  <c r="AS302" i="1" s="1"/>
  <c r="AU302" i="1"/>
  <c r="AT302" i="1" s="1"/>
  <c r="AR302" i="1"/>
  <c r="AQ302" i="1"/>
  <c r="AP302" i="1"/>
  <c r="AO302" i="1"/>
  <c r="AK302" i="1"/>
  <c r="AV301" i="1"/>
  <c r="AS301" i="1" s="1"/>
  <c r="AU301" i="1"/>
  <c r="AT301" i="1" s="1"/>
  <c r="AR301" i="1"/>
  <c r="AQ301" i="1"/>
  <c r="AP301" i="1"/>
  <c r="AO301" i="1"/>
  <c r="AK301" i="1"/>
  <c r="AV300" i="1"/>
  <c r="AS300" i="1" s="1"/>
  <c r="AU300" i="1"/>
  <c r="AT300" i="1" s="1"/>
  <c r="AR300" i="1"/>
  <c r="AQ300" i="1"/>
  <c r="AP300" i="1"/>
  <c r="AO300" i="1"/>
  <c r="AK300" i="1"/>
  <c r="AU299" i="1"/>
  <c r="AR299" i="1"/>
  <c r="AQ299" i="1"/>
  <c r="AP299" i="1"/>
  <c r="AO299" i="1"/>
  <c r="AK299" i="1"/>
  <c r="AU298" i="1"/>
  <c r="AR298" i="1"/>
  <c r="AQ298" i="1"/>
  <c r="AP298" i="1"/>
  <c r="AO298" i="1"/>
  <c r="AK298" i="1"/>
  <c r="AU297" i="1"/>
  <c r="AR297" i="1"/>
  <c r="AQ297" i="1"/>
  <c r="AP297" i="1"/>
  <c r="AO297" i="1"/>
  <c r="AK297" i="1"/>
  <c r="AU296" i="1"/>
  <c r="AR296" i="1"/>
  <c r="AQ296" i="1"/>
  <c r="AP296" i="1"/>
  <c r="AO296" i="1"/>
  <c r="AK296" i="1"/>
  <c r="AU295" i="1"/>
  <c r="AR295" i="1"/>
  <c r="AQ295" i="1"/>
  <c r="AP295" i="1"/>
  <c r="AO295" i="1"/>
  <c r="AK295" i="1"/>
  <c r="AU294" i="1"/>
  <c r="AR294" i="1"/>
  <c r="AQ294" i="1"/>
  <c r="AP294" i="1"/>
  <c r="AO294" i="1"/>
  <c r="AK294" i="1"/>
  <c r="AU293" i="1"/>
  <c r="AR293" i="1"/>
  <c r="AQ293" i="1"/>
  <c r="AP293" i="1"/>
  <c r="AO293" i="1"/>
  <c r="AK293" i="1"/>
  <c r="AU292" i="1"/>
  <c r="AR292" i="1"/>
  <c r="AQ292" i="1"/>
  <c r="AP292" i="1"/>
  <c r="AO292" i="1"/>
  <c r="AK292" i="1"/>
  <c r="AU291" i="1"/>
  <c r="AR291" i="1"/>
  <c r="AQ291" i="1"/>
  <c r="AP291" i="1"/>
  <c r="AO291" i="1"/>
  <c r="AK291" i="1"/>
  <c r="AU290" i="1"/>
  <c r="AR290" i="1"/>
  <c r="AQ290" i="1"/>
  <c r="AP290" i="1"/>
  <c r="AO290" i="1"/>
  <c r="AK290" i="1"/>
  <c r="AU289" i="1"/>
  <c r="AR289" i="1"/>
  <c r="AQ289" i="1"/>
  <c r="AP289" i="1"/>
  <c r="AO289" i="1"/>
  <c r="AK289" i="1"/>
  <c r="AU288" i="1"/>
  <c r="AR288" i="1"/>
  <c r="AQ288" i="1"/>
  <c r="AP288" i="1"/>
  <c r="AO288" i="1"/>
  <c r="AK288" i="1"/>
  <c r="AU287" i="1"/>
  <c r="AR287" i="1"/>
  <c r="AQ287" i="1"/>
  <c r="AP287" i="1"/>
  <c r="AO287" i="1"/>
  <c r="AK287" i="1"/>
  <c r="AU286" i="1"/>
  <c r="AR286" i="1"/>
  <c r="AQ286" i="1"/>
  <c r="AP286" i="1"/>
  <c r="AO286" i="1"/>
  <c r="AK286" i="1"/>
  <c r="AU285" i="1"/>
  <c r="AR285" i="1"/>
  <c r="AQ285" i="1"/>
  <c r="AP285" i="1"/>
  <c r="AO285" i="1"/>
  <c r="AK285" i="1"/>
  <c r="AU284" i="1"/>
  <c r="AR284" i="1"/>
  <c r="AQ284" i="1"/>
  <c r="AP284" i="1"/>
  <c r="AO284" i="1"/>
  <c r="AK284" i="1"/>
  <c r="AU283" i="1"/>
  <c r="AR283" i="1"/>
  <c r="AQ283" i="1"/>
  <c r="AP283" i="1"/>
  <c r="AO283" i="1"/>
  <c r="AK283" i="1"/>
  <c r="AU282" i="1"/>
  <c r="AR282" i="1"/>
  <c r="AQ282" i="1"/>
  <c r="AP282" i="1"/>
  <c r="AO282" i="1"/>
  <c r="AK282" i="1"/>
  <c r="AU281" i="1"/>
  <c r="AR281" i="1"/>
  <c r="AQ281" i="1"/>
  <c r="AP281" i="1"/>
  <c r="AO281" i="1"/>
  <c r="AK281" i="1"/>
  <c r="AU280" i="1"/>
  <c r="AR280" i="1"/>
  <c r="AQ280" i="1"/>
  <c r="AP280" i="1"/>
  <c r="AO280" i="1"/>
  <c r="AK280" i="1"/>
  <c r="AU279" i="1"/>
  <c r="AR279" i="1"/>
  <c r="AQ279" i="1"/>
  <c r="AP279" i="1"/>
  <c r="AO279" i="1"/>
  <c r="AK279" i="1"/>
  <c r="AU278" i="1"/>
  <c r="AR278" i="1"/>
  <c r="AQ278" i="1"/>
  <c r="AP278" i="1"/>
  <c r="AO278" i="1"/>
  <c r="AK278" i="1"/>
  <c r="AU277" i="1"/>
  <c r="AR277" i="1"/>
  <c r="AQ277" i="1"/>
  <c r="AP277" i="1"/>
  <c r="AO277" i="1"/>
  <c r="AK277" i="1"/>
  <c r="AU276" i="1"/>
  <c r="AR276" i="1"/>
  <c r="AQ276" i="1"/>
  <c r="AP276" i="1"/>
  <c r="AO276" i="1"/>
  <c r="AK276" i="1"/>
  <c r="AU275" i="1"/>
  <c r="AR275" i="1"/>
  <c r="AQ275" i="1"/>
  <c r="AP275" i="1"/>
  <c r="AO275" i="1"/>
  <c r="AK275" i="1"/>
  <c r="AU274" i="1"/>
  <c r="AR274" i="1"/>
  <c r="AQ274" i="1"/>
  <c r="AP274" i="1"/>
  <c r="AO274" i="1"/>
  <c r="AK274" i="1"/>
  <c r="AU273" i="1"/>
  <c r="AR273" i="1"/>
  <c r="AQ273" i="1"/>
  <c r="AP273" i="1"/>
  <c r="AO273" i="1"/>
  <c r="AK273" i="1"/>
  <c r="AU272" i="1"/>
  <c r="AR272" i="1"/>
  <c r="AQ272" i="1"/>
  <c r="AP272" i="1"/>
  <c r="AO272" i="1"/>
  <c r="AK272" i="1"/>
  <c r="AU271" i="1"/>
  <c r="AR271" i="1"/>
  <c r="AQ271" i="1"/>
  <c r="AP271" i="1"/>
  <c r="AO271" i="1"/>
  <c r="AK271" i="1"/>
  <c r="AU270" i="1"/>
  <c r="AR270" i="1"/>
  <c r="AQ270" i="1"/>
  <c r="AP270" i="1"/>
  <c r="AO270" i="1"/>
  <c r="AK270" i="1"/>
  <c r="AU269" i="1"/>
  <c r="AR269" i="1"/>
  <c r="AQ269" i="1"/>
  <c r="AP269" i="1"/>
  <c r="AO269" i="1"/>
  <c r="AK269" i="1"/>
  <c r="AU268" i="1"/>
  <c r="AR268" i="1"/>
  <c r="AQ268" i="1"/>
  <c r="AP268" i="1"/>
  <c r="AO268" i="1"/>
  <c r="AK268" i="1"/>
  <c r="AU267" i="1"/>
  <c r="AR267" i="1"/>
  <c r="AQ267" i="1"/>
  <c r="AP267" i="1"/>
  <c r="AO267" i="1"/>
  <c r="AK267" i="1"/>
  <c r="AU266" i="1"/>
  <c r="AR266" i="1"/>
  <c r="AQ266" i="1"/>
  <c r="AP266" i="1"/>
  <c r="AO266" i="1"/>
  <c r="AK266" i="1"/>
  <c r="AU265" i="1"/>
  <c r="AR265" i="1"/>
  <c r="AQ265" i="1"/>
  <c r="AP265" i="1"/>
  <c r="AO265" i="1"/>
  <c r="AK265" i="1"/>
  <c r="AU264" i="1"/>
  <c r="AR264" i="1"/>
  <c r="AQ264" i="1"/>
  <c r="AP264" i="1"/>
  <c r="AO264" i="1"/>
  <c r="AK264" i="1"/>
  <c r="AU263" i="1"/>
  <c r="AR263" i="1"/>
  <c r="AQ263" i="1"/>
  <c r="AP263" i="1"/>
  <c r="AO263" i="1"/>
  <c r="AK263" i="1"/>
  <c r="AU262" i="1"/>
  <c r="AR262" i="1"/>
  <c r="AQ262" i="1"/>
  <c r="AP262" i="1"/>
  <c r="AO262" i="1"/>
  <c r="AK262" i="1"/>
  <c r="AU261" i="1"/>
  <c r="AR261" i="1"/>
  <c r="AQ261" i="1"/>
  <c r="AP261" i="1"/>
  <c r="AO261" i="1"/>
  <c r="AK261" i="1"/>
  <c r="AU260" i="1"/>
  <c r="AR260" i="1"/>
  <c r="AQ260" i="1"/>
  <c r="AP260" i="1"/>
  <c r="AO260" i="1"/>
  <c r="AK260" i="1"/>
  <c r="AU259" i="1"/>
  <c r="AR259" i="1"/>
  <c r="AQ259" i="1"/>
  <c r="AP259" i="1"/>
  <c r="AO259" i="1"/>
  <c r="AK259" i="1"/>
  <c r="AU258" i="1"/>
  <c r="AR258" i="1"/>
  <c r="AQ258" i="1"/>
  <c r="AP258" i="1"/>
  <c r="AO258" i="1"/>
  <c r="AK258" i="1"/>
  <c r="AU257" i="1"/>
  <c r="AR257" i="1"/>
  <c r="AQ257" i="1"/>
  <c r="AP257" i="1"/>
  <c r="AO257" i="1"/>
  <c r="AK257" i="1"/>
  <c r="AU256" i="1"/>
  <c r="AR256" i="1"/>
  <c r="AQ256" i="1"/>
  <c r="AP256" i="1"/>
  <c r="AO256" i="1"/>
  <c r="AK256" i="1"/>
  <c r="AU255" i="1"/>
  <c r="AR255" i="1"/>
  <c r="AQ255" i="1"/>
  <c r="AP255" i="1"/>
  <c r="AO255" i="1"/>
  <c r="AK255" i="1"/>
  <c r="AU254" i="1"/>
  <c r="AR254" i="1"/>
  <c r="AQ254" i="1"/>
  <c r="AP254" i="1"/>
  <c r="AO254" i="1"/>
  <c r="AK254" i="1"/>
  <c r="AU253" i="1"/>
  <c r="AR253" i="1"/>
  <c r="AQ253" i="1"/>
  <c r="AP253" i="1"/>
  <c r="AO253" i="1"/>
  <c r="AK253" i="1"/>
  <c r="AU252" i="1"/>
  <c r="AR252" i="1"/>
  <c r="AQ252" i="1"/>
  <c r="AP252" i="1"/>
  <c r="AO252" i="1"/>
  <c r="AK252" i="1"/>
  <c r="AU251" i="1"/>
  <c r="AR251" i="1"/>
  <c r="AQ251" i="1"/>
  <c r="AP251" i="1"/>
  <c r="AO251" i="1"/>
  <c r="AK251" i="1"/>
  <c r="AU250" i="1"/>
  <c r="AR250" i="1"/>
  <c r="AQ250" i="1"/>
  <c r="AP250" i="1"/>
  <c r="AO250" i="1"/>
  <c r="AK250" i="1"/>
  <c r="AU249" i="1"/>
  <c r="AR249" i="1"/>
  <c r="AQ249" i="1"/>
  <c r="AP249" i="1"/>
  <c r="AO249" i="1"/>
  <c r="AK249" i="1"/>
  <c r="AU248" i="1"/>
  <c r="AR248" i="1"/>
  <c r="AQ248" i="1"/>
  <c r="AP248" i="1"/>
  <c r="AO248" i="1"/>
  <c r="AK248" i="1"/>
  <c r="AU247" i="1"/>
  <c r="AR247" i="1"/>
  <c r="AQ247" i="1"/>
  <c r="AP247" i="1"/>
  <c r="AO247" i="1"/>
  <c r="AK247" i="1"/>
  <c r="AU246" i="1"/>
  <c r="AR246" i="1"/>
  <c r="AQ246" i="1"/>
  <c r="AP246" i="1"/>
  <c r="AO246" i="1"/>
  <c r="AK246" i="1"/>
  <c r="AU245" i="1"/>
  <c r="AR245" i="1"/>
  <c r="AQ245" i="1"/>
  <c r="AP245" i="1"/>
  <c r="AO245" i="1"/>
  <c r="AK245" i="1"/>
  <c r="AU244" i="1"/>
  <c r="AR244" i="1"/>
  <c r="AQ244" i="1"/>
  <c r="AP244" i="1"/>
  <c r="AO244" i="1"/>
  <c r="AK244" i="1"/>
  <c r="AU243" i="1"/>
  <c r="AR243" i="1"/>
  <c r="AQ243" i="1"/>
  <c r="AP243" i="1"/>
  <c r="AO243" i="1"/>
  <c r="AK243" i="1"/>
  <c r="AU242" i="1"/>
  <c r="AR242" i="1"/>
  <c r="AQ242" i="1"/>
  <c r="AP242" i="1"/>
  <c r="AO242" i="1"/>
  <c r="AK242" i="1"/>
  <c r="AU241" i="1"/>
  <c r="AR241" i="1"/>
  <c r="AQ241" i="1"/>
  <c r="AP241" i="1"/>
  <c r="AO241" i="1"/>
  <c r="AK241" i="1"/>
  <c r="AU240" i="1"/>
  <c r="AR240" i="1"/>
  <c r="AQ240" i="1"/>
  <c r="AP240" i="1"/>
  <c r="AO240" i="1"/>
  <c r="AK240" i="1"/>
  <c r="AU239" i="1"/>
  <c r="AR239" i="1"/>
  <c r="AQ239" i="1"/>
  <c r="AP239" i="1"/>
  <c r="AO239" i="1"/>
  <c r="AK239" i="1"/>
  <c r="AU238" i="1"/>
  <c r="AR238" i="1"/>
  <c r="AQ238" i="1"/>
  <c r="AP238" i="1"/>
  <c r="AO238" i="1"/>
  <c r="AK238" i="1"/>
  <c r="AU237" i="1"/>
  <c r="AR237" i="1"/>
  <c r="AQ237" i="1"/>
  <c r="AP237" i="1"/>
  <c r="AO237" i="1"/>
  <c r="AK237" i="1"/>
  <c r="AU236" i="1"/>
  <c r="AR236" i="1"/>
  <c r="AQ236" i="1"/>
  <c r="AP236" i="1"/>
  <c r="AO236" i="1"/>
  <c r="AK236" i="1"/>
  <c r="AU235" i="1"/>
  <c r="AR235" i="1"/>
  <c r="AQ235" i="1"/>
  <c r="AP235" i="1"/>
  <c r="AO235" i="1"/>
  <c r="AK235" i="1"/>
  <c r="AU234" i="1"/>
  <c r="AR234" i="1"/>
  <c r="AQ234" i="1"/>
  <c r="AP234" i="1"/>
  <c r="AO234" i="1"/>
  <c r="AK234" i="1"/>
  <c r="AU233" i="1"/>
  <c r="AR233" i="1"/>
  <c r="AQ233" i="1"/>
  <c r="AP233" i="1"/>
  <c r="AO233" i="1"/>
  <c r="AK233" i="1"/>
  <c r="AU232" i="1"/>
  <c r="AR232" i="1"/>
  <c r="AQ232" i="1"/>
  <c r="AP232" i="1"/>
  <c r="AO232" i="1"/>
  <c r="AK232" i="1"/>
  <c r="AU231" i="1"/>
  <c r="AR231" i="1"/>
  <c r="AQ231" i="1"/>
  <c r="AP231" i="1"/>
  <c r="AO231" i="1"/>
  <c r="AK231" i="1"/>
  <c r="AU230" i="1"/>
  <c r="AR230" i="1"/>
  <c r="AQ230" i="1"/>
  <c r="AP230" i="1"/>
  <c r="AO230" i="1"/>
  <c r="AK230" i="1"/>
  <c r="AU229" i="1"/>
  <c r="AR229" i="1"/>
  <c r="AQ229" i="1"/>
  <c r="AP229" i="1"/>
  <c r="AO229" i="1"/>
  <c r="AK229" i="1"/>
  <c r="AU228" i="1"/>
  <c r="AR228" i="1"/>
  <c r="AQ228" i="1"/>
  <c r="AP228" i="1"/>
  <c r="AO228" i="1"/>
  <c r="AK228" i="1"/>
  <c r="AU227" i="1"/>
  <c r="AR227" i="1"/>
  <c r="AQ227" i="1"/>
  <c r="AP227" i="1"/>
  <c r="AO227" i="1"/>
  <c r="AK227" i="1"/>
  <c r="AU226" i="1"/>
  <c r="AR226" i="1"/>
  <c r="AQ226" i="1"/>
  <c r="AP226" i="1"/>
  <c r="AO226" i="1"/>
  <c r="AK226" i="1"/>
  <c r="AU225" i="1"/>
  <c r="AR225" i="1"/>
  <c r="AQ225" i="1"/>
  <c r="AP225" i="1"/>
  <c r="AO225" i="1"/>
  <c r="AK225" i="1"/>
  <c r="AU224" i="1"/>
  <c r="AR224" i="1"/>
  <c r="AQ224" i="1"/>
  <c r="AP224" i="1"/>
  <c r="AO224" i="1"/>
  <c r="AK224" i="1"/>
  <c r="AU223" i="1"/>
  <c r="AR223" i="1"/>
  <c r="AQ223" i="1"/>
  <c r="AP223" i="1"/>
  <c r="AO223" i="1"/>
  <c r="AK223" i="1"/>
  <c r="AU222" i="1"/>
  <c r="AR222" i="1"/>
  <c r="AQ222" i="1"/>
  <c r="AP222" i="1"/>
  <c r="AO222" i="1"/>
  <c r="AK222" i="1"/>
  <c r="AU221" i="1"/>
  <c r="AR221" i="1"/>
  <c r="AQ221" i="1"/>
  <c r="AP221" i="1"/>
  <c r="AO221" i="1"/>
  <c r="AK221" i="1"/>
  <c r="AU220" i="1"/>
  <c r="AR220" i="1"/>
  <c r="AQ220" i="1"/>
  <c r="AP220" i="1"/>
  <c r="AO220" i="1"/>
  <c r="AK220" i="1"/>
  <c r="AU219" i="1"/>
  <c r="AR219" i="1"/>
  <c r="AQ219" i="1"/>
  <c r="AP219" i="1"/>
  <c r="AO219" i="1"/>
  <c r="AK219" i="1"/>
  <c r="AU218" i="1"/>
  <c r="AR218" i="1"/>
  <c r="AQ218" i="1"/>
  <c r="AP218" i="1"/>
  <c r="AO218" i="1"/>
  <c r="AK218" i="1"/>
  <c r="AU217" i="1"/>
  <c r="AR217" i="1"/>
  <c r="AQ217" i="1"/>
  <c r="AP217" i="1"/>
  <c r="AO217" i="1"/>
  <c r="AK217" i="1"/>
  <c r="AU216" i="1"/>
  <c r="AR216" i="1"/>
  <c r="AQ216" i="1"/>
  <c r="AP216" i="1"/>
  <c r="AO216" i="1"/>
  <c r="AK216" i="1"/>
  <c r="AU215" i="1"/>
  <c r="AR215" i="1"/>
  <c r="AQ215" i="1"/>
  <c r="AP215" i="1"/>
  <c r="AO215" i="1"/>
  <c r="AK215" i="1"/>
  <c r="AU214" i="1"/>
  <c r="AR214" i="1"/>
  <c r="AQ214" i="1"/>
  <c r="AP214" i="1"/>
  <c r="AO214" i="1"/>
  <c r="AK214" i="1"/>
  <c r="AU213" i="1"/>
  <c r="AR213" i="1"/>
  <c r="AQ213" i="1"/>
  <c r="AP213" i="1"/>
  <c r="AO213" i="1"/>
  <c r="AK213" i="1"/>
  <c r="AU212" i="1"/>
  <c r="AR212" i="1"/>
  <c r="AQ212" i="1"/>
  <c r="AP212" i="1"/>
  <c r="AO212" i="1"/>
  <c r="AK212" i="1"/>
  <c r="AU211" i="1"/>
  <c r="AR211" i="1"/>
  <c r="AQ211" i="1"/>
  <c r="AP211" i="1"/>
  <c r="AO211" i="1"/>
  <c r="AK211" i="1"/>
  <c r="AU210" i="1"/>
  <c r="AR210" i="1"/>
  <c r="AQ210" i="1"/>
  <c r="AP210" i="1"/>
  <c r="AO210" i="1"/>
  <c r="AK210" i="1"/>
  <c r="AU209" i="1"/>
  <c r="AR209" i="1"/>
  <c r="AQ209" i="1"/>
  <c r="AP209" i="1"/>
  <c r="AO209" i="1"/>
  <c r="AK209" i="1"/>
  <c r="AU208" i="1"/>
  <c r="AR208" i="1"/>
  <c r="AQ208" i="1"/>
  <c r="AP208" i="1"/>
  <c r="AO208" i="1"/>
  <c r="AK208" i="1"/>
  <c r="AU207" i="1"/>
  <c r="AR207" i="1"/>
  <c r="AQ207" i="1"/>
  <c r="AP207" i="1"/>
  <c r="AO207" i="1"/>
  <c r="AK207" i="1"/>
  <c r="AU206" i="1"/>
  <c r="AR206" i="1"/>
  <c r="AQ206" i="1"/>
  <c r="AP206" i="1"/>
  <c r="AO206" i="1"/>
  <c r="AK206" i="1"/>
  <c r="AU205" i="1"/>
  <c r="AR205" i="1"/>
  <c r="AQ205" i="1"/>
  <c r="AP205" i="1"/>
  <c r="AO205" i="1"/>
  <c r="AK205" i="1"/>
  <c r="AU204" i="1"/>
  <c r="AR204" i="1"/>
  <c r="AQ204" i="1"/>
  <c r="AP204" i="1"/>
  <c r="AO204" i="1"/>
  <c r="AK204" i="1"/>
  <c r="AU203" i="1"/>
  <c r="AR203" i="1"/>
  <c r="AQ203" i="1"/>
  <c r="AP203" i="1"/>
  <c r="AO203" i="1"/>
  <c r="AK203" i="1"/>
  <c r="AU202" i="1"/>
  <c r="AR202" i="1"/>
  <c r="AQ202" i="1"/>
  <c r="AP202" i="1"/>
  <c r="AO202" i="1"/>
  <c r="AK202" i="1"/>
  <c r="AU201" i="1"/>
  <c r="AR201" i="1"/>
  <c r="AQ201" i="1"/>
  <c r="AP201" i="1"/>
  <c r="AO201" i="1"/>
  <c r="AK201" i="1"/>
  <c r="AU200" i="1"/>
  <c r="AR200" i="1"/>
  <c r="AQ200" i="1"/>
  <c r="AP200" i="1"/>
  <c r="AO200" i="1"/>
  <c r="AK200" i="1"/>
  <c r="AU199" i="1"/>
  <c r="AR199" i="1"/>
  <c r="AQ199" i="1"/>
  <c r="AP199" i="1"/>
  <c r="AO199" i="1"/>
  <c r="AK199" i="1"/>
  <c r="AU198" i="1"/>
  <c r="AR198" i="1"/>
  <c r="AQ198" i="1"/>
  <c r="AP198" i="1"/>
  <c r="AO198" i="1"/>
  <c r="AK198" i="1"/>
  <c r="AU197" i="1"/>
  <c r="AR197" i="1"/>
  <c r="AQ197" i="1"/>
  <c r="AP197" i="1"/>
  <c r="AO197" i="1"/>
  <c r="AK197" i="1"/>
  <c r="AU196" i="1"/>
  <c r="AR196" i="1"/>
  <c r="AQ196" i="1"/>
  <c r="AP196" i="1"/>
  <c r="AO196" i="1"/>
  <c r="AK196" i="1"/>
  <c r="AU195" i="1"/>
  <c r="AR195" i="1"/>
  <c r="AQ195" i="1"/>
  <c r="AP195" i="1"/>
  <c r="AO195" i="1"/>
  <c r="AK195" i="1"/>
  <c r="AU194" i="1"/>
  <c r="AR194" i="1"/>
  <c r="AQ194" i="1"/>
  <c r="AP194" i="1"/>
  <c r="AO194" i="1"/>
  <c r="AK194" i="1"/>
  <c r="AU193" i="1"/>
  <c r="AR193" i="1"/>
  <c r="AQ193" i="1"/>
  <c r="AP193" i="1"/>
  <c r="AO193" i="1"/>
  <c r="AK193" i="1"/>
  <c r="AU192" i="1"/>
  <c r="AR192" i="1"/>
  <c r="AQ192" i="1"/>
  <c r="AP192" i="1"/>
  <c r="AO192" i="1"/>
  <c r="AK192" i="1"/>
  <c r="AU191" i="1"/>
  <c r="AR191" i="1"/>
  <c r="AQ191" i="1"/>
  <c r="AP191" i="1"/>
  <c r="AO191" i="1"/>
  <c r="AK191" i="1"/>
  <c r="AU190" i="1"/>
  <c r="AR190" i="1"/>
  <c r="AQ190" i="1"/>
  <c r="AP190" i="1"/>
  <c r="AO190" i="1"/>
  <c r="AK190" i="1"/>
  <c r="AU189" i="1"/>
  <c r="AR189" i="1"/>
  <c r="AQ189" i="1"/>
  <c r="AP189" i="1"/>
  <c r="AO189" i="1"/>
  <c r="AK189" i="1"/>
  <c r="AU188" i="1"/>
  <c r="AR188" i="1"/>
  <c r="AQ188" i="1"/>
  <c r="AP188" i="1"/>
  <c r="AO188" i="1"/>
  <c r="AK188" i="1"/>
  <c r="AU187" i="1"/>
  <c r="AR187" i="1"/>
  <c r="AQ187" i="1"/>
  <c r="AP187" i="1"/>
  <c r="AO187" i="1"/>
  <c r="AK187" i="1"/>
  <c r="AU186" i="1"/>
  <c r="AR186" i="1"/>
  <c r="AQ186" i="1"/>
  <c r="AP186" i="1"/>
  <c r="AO186" i="1"/>
  <c r="AK186" i="1"/>
  <c r="AU185" i="1"/>
  <c r="AR185" i="1"/>
  <c r="AQ185" i="1"/>
  <c r="AP185" i="1"/>
  <c r="AO185" i="1"/>
  <c r="AK185" i="1"/>
  <c r="AU184" i="1"/>
  <c r="AR184" i="1"/>
  <c r="AQ184" i="1"/>
  <c r="AP184" i="1"/>
  <c r="AO184" i="1"/>
  <c r="AK184" i="1"/>
  <c r="AU183" i="1"/>
  <c r="AR183" i="1"/>
  <c r="AQ183" i="1"/>
  <c r="AP183" i="1"/>
  <c r="AO183" i="1"/>
  <c r="AK183" i="1"/>
  <c r="AU182" i="1"/>
  <c r="AR182" i="1"/>
  <c r="AQ182" i="1"/>
  <c r="AP182" i="1"/>
  <c r="AO182" i="1"/>
  <c r="AK182" i="1"/>
  <c r="AU181" i="1"/>
  <c r="AR181" i="1"/>
  <c r="AQ181" i="1"/>
  <c r="AP181" i="1"/>
  <c r="AO181" i="1"/>
  <c r="AK181" i="1"/>
  <c r="AU180" i="1"/>
  <c r="AR180" i="1"/>
  <c r="AQ180" i="1"/>
  <c r="AP180" i="1"/>
  <c r="AO180" i="1"/>
  <c r="AK180" i="1"/>
  <c r="AU179" i="1"/>
  <c r="AR179" i="1"/>
  <c r="AQ179" i="1"/>
  <c r="AP179" i="1"/>
  <c r="AO179" i="1"/>
  <c r="AK179" i="1"/>
  <c r="AU178" i="1"/>
  <c r="AR178" i="1"/>
  <c r="AQ178" i="1"/>
  <c r="AP178" i="1"/>
  <c r="AO178" i="1"/>
  <c r="AK178" i="1"/>
  <c r="AU177" i="1"/>
  <c r="AR177" i="1"/>
  <c r="AQ177" i="1"/>
  <c r="AP177" i="1"/>
  <c r="AO177" i="1"/>
  <c r="AK177" i="1"/>
  <c r="AU176" i="1"/>
  <c r="AR176" i="1"/>
  <c r="AQ176" i="1"/>
  <c r="AP176" i="1"/>
  <c r="AO176" i="1"/>
  <c r="AK176" i="1"/>
  <c r="AU175" i="1"/>
  <c r="AR175" i="1"/>
  <c r="AQ175" i="1"/>
  <c r="AP175" i="1"/>
  <c r="AO175" i="1"/>
  <c r="AK175" i="1"/>
  <c r="AU174" i="1"/>
  <c r="AR174" i="1"/>
  <c r="AQ174" i="1"/>
  <c r="AP174" i="1"/>
  <c r="AO174" i="1"/>
  <c r="AK174" i="1"/>
  <c r="AU173" i="1"/>
  <c r="AR173" i="1"/>
  <c r="AQ173" i="1"/>
  <c r="AP173" i="1"/>
  <c r="AO173" i="1"/>
  <c r="AK173" i="1"/>
  <c r="AU172" i="1"/>
  <c r="AR172" i="1"/>
  <c r="AQ172" i="1"/>
  <c r="AP172" i="1"/>
  <c r="AO172" i="1"/>
  <c r="AK172" i="1"/>
  <c r="AV171" i="1"/>
  <c r="AS171" i="1" s="1"/>
  <c r="AU171" i="1"/>
  <c r="AT171" i="1" s="1"/>
  <c r="AR171" i="1"/>
  <c r="AQ171" i="1"/>
  <c r="AP171" i="1"/>
  <c r="AO171" i="1"/>
  <c r="AK171" i="1"/>
  <c r="AV170" i="1"/>
  <c r="AS170" i="1" s="1"/>
  <c r="AU170" i="1"/>
  <c r="AT170" i="1" s="1"/>
  <c r="AR170" i="1"/>
  <c r="AQ170" i="1"/>
  <c r="AP170" i="1"/>
  <c r="AO170" i="1"/>
  <c r="AK170" i="1"/>
  <c r="AR169" i="1"/>
  <c r="AQ169" i="1"/>
  <c r="AP169" i="1"/>
  <c r="AO169" i="1"/>
  <c r="AK169" i="1"/>
  <c r="AV168" i="1"/>
  <c r="AS168" i="1" s="1"/>
  <c r="AU168" i="1"/>
  <c r="AT168" i="1" s="1"/>
  <c r="AR168" i="1"/>
  <c r="AQ168" i="1"/>
  <c r="AP168" i="1"/>
  <c r="AO168" i="1"/>
  <c r="AK168" i="1"/>
  <c r="AV167" i="1"/>
  <c r="AS167" i="1" s="1"/>
  <c r="AU167" i="1"/>
  <c r="AT167" i="1" s="1"/>
  <c r="AR167" i="1"/>
  <c r="AQ167" i="1"/>
  <c r="AP167" i="1"/>
  <c r="AO167" i="1"/>
  <c r="AK167" i="1"/>
  <c r="AR166" i="1"/>
  <c r="AQ166" i="1"/>
  <c r="AP166" i="1"/>
  <c r="AO166" i="1"/>
  <c r="AK166" i="1"/>
  <c r="AU165" i="1"/>
  <c r="AR165" i="1"/>
  <c r="AQ165" i="1"/>
  <c r="AP165" i="1"/>
  <c r="AO165" i="1"/>
  <c r="AK165" i="1"/>
  <c r="AR164" i="1"/>
  <c r="AQ164" i="1"/>
  <c r="AP164" i="1"/>
  <c r="AO164" i="1"/>
  <c r="AK164" i="1"/>
  <c r="AU163" i="1"/>
  <c r="AR163" i="1"/>
  <c r="AQ163" i="1"/>
  <c r="AP163" i="1"/>
  <c r="AO163" i="1"/>
  <c r="AK163" i="1"/>
  <c r="AU162" i="1"/>
  <c r="AR162" i="1"/>
  <c r="AQ162" i="1"/>
  <c r="AP162" i="1"/>
  <c r="AO162" i="1"/>
  <c r="AK162" i="1"/>
  <c r="AU161" i="1"/>
  <c r="AR161" i="1"/>
  <c r="AQ161" i="1"/>
  <c r="AP161" i="1"/>
  <c r="AO161" i="1"/>
  <c r="AK161" i="1"/>
  <c r="AR160" i="1"/>
  <c r="AQ160" i="1"/>
  <c r="AP160" i="1"/>
  <c r="AO160" i="1"/>
  <c r="AK160" i="1"/>
  <c r="AU159" i="1"/>
  <c r="AR159" i="1"/>
  <c r="AQ159" i="1"/>
  <c r="AP159" i="1"/>
  <c r="AO159" i="1"/>
  <c r="AK159" i="1"/>
  <c r="AU158" i="1"/>
  <c r="AR158" i="1"/>
  <c r="AQ158" i="1"/>
  <c r="AP158" i="1"/>
  <c r="AO158" i="1"/>
  <c r="AK158" i="1"/>
  <c r="AU157" i="1"/>
  <c r="AR157" i="1"/>
  <c r="AQ157" i="1"/>
  <c r="AP157" i="1"/>
  <c r="AO157" i="1"/>
  <c r="AK157" i="1"/>
  <c r="AU156" i="1"/>
  <c r="AR156" i="1"/>
  <c r="AQ156" i="1"/>
  <c r="AP156" i="1"/>
  <c r="AO156" i="1"/>
  <c r="AK156" i="1"/>
  <c r="AR155" i="1"/>
  <c r="AQ155" i="1"/>
  <c r="AP155" i="1"/>
  <c r="AO155" i="1"/>
  <c r="AK155" i="1"/>
  <c r="AU439" i="1"/>
  <c r="AR439" i="1"/>
  <c r="AQ439" i="1"/>
  <c r="AP439" i="1"/>
  <c r="AO439" i="1"/>
  <c r="AK439" i="1"/>
  <c r="AU438" i="1"/>
  <c r="AR438" i="1"/>
  <c r="AQ438" i="1"/>
  <c r="AP438" i="1"/>
  <c r="AO438" i="1"/>
  <c r="AK438" i="1"/>
  <c r="AU437" i="1"/>
  <c r="AR437" i="1"/>
  <c r="AQ437" i="1"/>
  <c r="AP437" i="1"/>
  <c r="AO437" i="1"/>
  <c r="AK437" i="1"/>
  <c r="AU436" i="1"/>
  <c r="AR436" i="1"/>
  <c r="AQ436" i="1"/>
  <c r="AP436" i="1"/>
  <c r="AO436" i="1"/>
  <c r="AK436" i="1"/>
  <c r="AU435" i="1"/>
  <c r="AR435" i="1"/>
  <c r="AQ435" i="1"/>
  <c r="AP435" i="1"/>
  <c r="AO435" i="1"/>
  <c r="AK435" i="1"/>
  <c r="AU434" i="1"/>
  <c r="AR434" i="1"/>
  <c r="AQ434" i="1"/>
  <c r="AP434" i="1"/>
  <c r="AO434" i="1"/>
  <c r="AK434" i="1"/>
  <c r="AU433" i="1"/>
  <c r="AR433" i="1"/>
  <c r="AQ433" i="1"/>
  <c r="AP433" i="1"/>
  <c r="AO433" i="1"/>
  <c r="AK433" i="1"/>
  <c r="AU432" i="1"/>
  <c r="AR432" i="1"/>
  <c r="AQ432" i="1"/>
  <c r="AP432" i="1"/>
  <c r="AO432" i="1"/>
  <c r="AK432" i="1"/>
  <c r="AU431" i="1"/>
  <c r="AR431" i="1"/>
  <c r="AQ431" i="1"/>
  <c r="AP431" i="1"/>
  <c r="AO431" i="1"/>
  <c r="AK431" i="1"/>
  <c r="AU430" i="1"/>
  <c r="AR430" i="1"/>
  <c r="AQ430" i="1"/>
  <c r="AP430" i="1"/>
  <c r="AO430" i="1"/>
  <c r="AK430" i="1"/>
  <c r="AU429" i="1"/>
  <c r="AR429" i="1"/>
  <c r="AQ429" i="1"/>
  <c r="AP429" i="1"/>
  <c r="AO429" i="1"/>
  <c r="AK429" i="1"/>
  <c r="AU428" i="1"/>
  <c r="AR428" i="1"/>
  <c r="AQ428" i="1"/>
  <c r="AP428" i="1"/>
  <c r="AO428" i="1"/>
  <c r="AK428" i="1"/>
  <c r="AU427" i="1"/>
  <c r="AR427" i="1"/>
  <c r="AQ427" i="1"/>
  <c r="AP427" i="1"/>
  <c r="AO427" i="1"/>
  <c r="AK427" i="1"/>
  <c r="AU426" i="1"/>
  <c r="AR426" i="1"/>
  <c r="AQ426" i="1"/>
  <c r="AP426" i="1"/>
  <c r="AO426" i="1"/>
  <c r="AK426" i="1"/>
  <c r="AU425" i="1"/>
  <c r="AR425" i="1"/>
  <c r="AQ425" i="1"/>
  <c r="AP425" i="1"/>
  <c r="AO425" i="1"/>
  <c r="AK425" i="1"/>
  <c r="AU424" i="1"/>
  <c r="AR424" i="1"/>
  <c r="AQ424" i="1"/>
  <c r="AP424" i="1"/>
  <c r="AO424" i="1"/>
  <c r="AK424" i="1"/>
  <c r="AU423" i="1"/>
  <c r="AR423" i="1"/>
  <c r="AQ423" i="1"/>
  <c r="AP423" i="1"/>
  <c r="AO423" i="1"/>
  <c r="AK423" i="1"/>
  <c r="AU422" i="1"/>
  <c r="AR422" i="1"/>
  <c r="AQ422" i="1"/>
  <c r="AP422" i="1"/>
  <c r="AO422" i="1"/>
  <c r="AK422" i="1"/>
  <c r="AU421" i="1"/>
  <c r="AR421" i="1"/>
  <c r="AQ421" i="1"/>
  <c r="AP421" i="1"/>
  <c r="AO421" i="1"/>
  <c r="AK421" i="1"/>
  <c r="AU420" i="1"/>
  <c r="AR420" i="1"/>
  <c r="AQ420" i="1"/>
  <c r="AP420" i="1"/>
  <c r="AO420" i="1"/>
  <c r="AK420" i="1"/>
  <c r="AU419" i="1"/>
  <c r="AR419" i="1"/>
  <c r="AQ419" i="1"/>
  <c r="AP419" i="1"/>
  <c r="AO419" i="1"/>
  <c r="AK419" i="1"/>
  <c r="AU418" i="1"/>
  <c r="AR418" i="1"/>
  <c r="AQ418" i="1"/>
  <c r="AP418" i="1"/>
  <c r="AO418" i="1"/>
  <c r="AK418" i="1"/>
  <c r="AU417" i="1"/>
  <c r="AR417" i="1"/>
  <c r="AQ417" i="1"/>
  <c r="AP417" i="1"/>
  <c r="AO417" i="1"/>
  <c r="AK417" i="1"/>
  <c r="AU416" i="1"/>
  <c r="AR416" i="1"/>
  <c r="AQ416" i="1"/>
  <c r="AP416" i="1"/>
  <c r="AO416" i="1"/>
  <c r="AK416" i="1"/>
  <c r="AU415" i="1"/>
  <c r="AR415" i="1"/>
  <c r="AQ415" i="1"/>
  <c r="AP415" i="1"/>
  <c r="AO415" i="1"/>
  <c r="AK415" i="1"/>
  <c r="AU414" i="1"/>
  <c r="AR414" i="1"/>
  <c r="AQ414" i="1"/>
  <c r="AP414" i="1"/>
  <c r="AO414" i="1"/>
  <c r="AK414" i="1"/>
  <c r="AU413" i="1"/>
  <c r="AR413" i="1"/>
  <c r="AQ413" i="1"/>
  <c r="AP413" i="1"/>
  <c r="AO413" i="1"/>
  <c r="AK413" i="1"/>
  <c r="AU412" i="1"/>
  <c r="AR412" i="1"/>
  <c r="AQ412" i="1"/>
  <c r="AP412" i="1"/>
  <c r="AO412" i="1"/>
  <c r="AK412" i="1"/>
  <c r="AU411" i="1"/>
  <c r="AR411" i="1"/>
  <c r="AQ411" i="1"/>
  <c r="AP411" i="1"/>
  <c r="AO411" i="1"/>
  <c r="AK411" i="1"/>
  <c r="AU410" i="1"/>
  <c r="AR410" i="1"/>
  <c r="AQ410" i="1"/>
  <c r="AP410" i="1"/>
  <c r="AO410" i="1"/>
  <c r="AK410" i="1"/>
  <c r="AU409" i="1"/>
  <c r="AR409" i="1"/>
  <c r="AQ409" i="1"/>
  <c r="AP409" i="1"/>
  <c r="AO409" i="1"/>
  <c r="AK409" i="1"/>
  <c r="AU408" i="1"/>
  <c r="AR408" i="1"/>
  <c r="AQ408" i="1"/>
  <c r="AP408" i="1"/>
  <c r="AO408" i="1"/>
  <c r="AK408" i="1"/>
  <c r="AU407" i="1"/>
  <c r="AR407" i="1"/>
  <c r="AQ407" i="1"/>
  <c r="AP407" i="1"/>
  <c r="AO407" i="1"/>
  <c r="AK407" i="1"/>
  <c r="AU406" i="1"/>
  <c r="AR406" i="1"/>
  <c r="AQ406" i="1"/>
  <c r="AP406" i="1"/>
  <c r="AO406" i="1"/>
  <c r="AK406" i="1"/>
  <c r="AU405" i="1"/>
  <c r="AR405" i="1"/>
  <c r="AQ405" i="1"/>
  <c r="AP405" i="1"/>
  <c r="AO405" i="1"/>
  <c r="AK405" i="1"/>
  <c r="AU404" i="1"/>
  <c r="AR404" i="1"/>
  <c r="AQ404" i="1"/>
  <c r="AP404" i="1"/>
  <c r="AO404" i="1"/>
  <c r="AK404" i="1"/>
  <c r="AU403" i="1"/>
  <c r="AR403" i="1"/>
  <c r="AQ403" i="1"/>
  <c r="AP403" i="1"/>
  <c r="AO403" i="1"/>
  <c r="AK403" i="1"/>
  <c r="AU402" i="1"/>
  <c r="AR402" i="1"/>
  <c r="AQ402" i="1"/>
  <c r="AP402" i="1"/>
  <c r="AO402" i="1"/>
  <c r="AK402" i="1"/>
  <c r="AU401" i="1"/>
  <c r="AR401" i="1"/>
  <c r="AQ401" i="1"/>
  <c r="AP401" i="1"/>
  <c r="AO401" i="1"/>
  <c r="AK401" i="1"/>
  <c r="AU400" i="1"/>
  <c r="AR400" i="1"/>
  <c r="AQ400" i="1"/>
  <c r="AP400" i="1"/>
  <c r="AO400" i="1"/>
  <c r="AK400" i="1"/>
  <c r="AU399" i="1"/>
  <c r="AR399" i="1"/>
  <c r="AQ399" i="1"/>
  <c r="AP399" i="1"/>
  <c r="AO399" i="1"/>
  <c r="AK399" i="1"/>
  <c r="AU398" i="1"/>
  <c r="AR398" i="1"/>
  <c r="AQ398" i="1"/>
  <c r="AP398" i="1"/>
  <c r="AO398" i="1"/>
  <c r="AK398" i="1"/>
  <c r="AU397" i="1"/>
  <c r="AR397" i="1"/>
  <c r="AQ397" i="1"/>
  <c r="AP397" i="1"/>
  <c r="AO397" i="1"/>
  <c r="AK397" i="1"/>
  <c r="AU396" i="1"/>
  <c r="AR396" i="1"/>
  <c r="AQ396" i="1"/>
  <c r="AP396" i="1"/>
  <c r="AO396" i="1"/>
  <c r="AK396" i="1"/>
  <c r="AU395" i="1"/>
  <c r="AR395" i="1"/>
  <c r="AQ395" i="1"/>
  <c r="AP395" i="1"/>
  <c r="AO395" i="1"/>
  <c r="AK395" i="1"/>
  <c r="AU394" i="1"/>
  <c r="AR394" i="1"/>
  <c r="AQ394" i="1"/>
  <c r="AP394" i="1"/>
  <c r="AO394" i="1"/>
  <c r="AK394" i="1"/>
  <c r="AU393" i="1"/>
  <c r="AR393" i="1"/>
  <c r="AQ393" i="1"/>
  <c r="AP393" i="1"/>
  <c r="AO393" i="1"/>
  <c r="AK393" i="1"/>
  <c r="AU392" i="1"/>
  <c r="AR392" i="1"/>
  <c r="AQ392" i="1"/>
  <c r="AP392" i="1"/>
  <c r="AO392" i="1"/>
  <c r="AK392" i="1"/>
  <c r="AU391" i="1"/>
  <c r="AR391" i="1"/>
  <c r="AQ391" i="1"/>
  <c r="AP391" i="1"/>
  <c r="AO391" i="1"/>
  <c r="AK391" i="1"/>
  <c r="AU390" i="1"/>
  <c r="AR390" i="1"/>
  <c r="AQ390" i="1"/>
  <c r="AP390" i="1"/>
  <c r="AO390" i="1"/>
  <c r="AK390" i="1"/>
  <c r="AU389" i="1"/>
  <c r="AR389" i="1"/>
  <c r="AQ389" i="1"/>
  <c r="AP389" i="1"/>
  <c r="AO389" i="1"/>
  <c r="AK389" i="1"/>
  <c r="AU388" i="1"/>
  <c r="AR388" i="1"/>
  <c r="AQ388" i="1"/>
  <c r="AP388" i="1"/>
  <c r="AO388" i="1"/>
  <c r="AK388" i="1"/>
  <c r="AU387" i="1"/>
  <c r="AR387" i="1"/>
  <c r="AQ387" i="1"/>
  <c r="AP387" i="1"/>
  <c r="AO387" i="1"/>
  <c r="AK387" i="1"/>
  <c r="AU386" i="1"/>
  <c r="AR386" i="1"/>
  <c r="AQ386" i="1"/>
  <c r="AP386" i="1"/>
  <c r="AO386" i="1"/>
  <c r="AK386" i="1"/>
  <c r="AU385" i="1"/>
  <c r="AR385" i="1"/>
  <c r="AQ385" i="1"/>
  <c r="AP385" i="1"/>
  <c r="AO385" i="1"/>
  <c r="AK385" i="1"/>
  <c r="AU384" i="1"/>
  <c r="AR384" i="1"/>
  <c r="AQ384" i="1"/>
  <c r="AP384" i="1"/>
  <c r="AO384" i="1"/>
  <c r="AK384" i="1"/>
  <c r="AU383" i="1"/>
  <c r="AR383" i="1"/>
  <c r="AQ383" i="1"/>
  <c r="AP383" i="1"/>
  <c r="AO383" i="1"/>
  <c r="AK383" i="1"/>
  <c r="AU382" i="1"/>
  <c r="AR382" i="1"/>
  <c r="AQ382" i="1"/>
  <c r="AP382" i="1"/>
  <c r="AO382" i="1"/>
  <c r="AK382" i="1"/>
  <c r="AU381" i="1"/>
  <c r="AR381" i="1"/>
  <c r="AQ381" i="1"/>
  <c r="AP381" i="1"/>
  <c r="AO381" i="1"/>
  <c r="AK381" i="1"/>
  <c r="AU380" i="1"/>
  <c r="AR380" i="1"/>
  <c r="AQ380" i="1"/>
  <c r="AP380" i="1"/>
  <c r="AO380" i="1"/>
  <c r="AK380" i="1"/>
  <c r="AU379" i="1"/>
  <c r="AR379" i="1"/>
  <c r="AQ379" i="1"/>
  <c r="AP379" i="1"/>
  <c r="AO379" i="1"/>
  <c r="AK379" i="1"/>
  <c r="AU378" i="1"/>
  <c r="AR378" i="1"/>
  <c r="AQ378" i="1"/>
  <c r="AP378" i="1"/>
  <c r="AO378" i="1"/>
  <c r="AK378" i="1"/>
  <c r="AU377" i="1"/>
  <c r="AR377" i="1"/>
  <c r="AQ377" i="1"/>
  <c r="AP377" i="1"/>
  <c r="AO377" i="1"/>
  <c r="AK377" i="1"/>
  <c r="AU376" i="1"/>
  <c r="AR376" i="1"/>
  <c r="AQ376" i="1"/>
  <c r="AP376" i="1"/>
  <c r="AO376" i="1"/>
  <c r="AK376" i="1"/>
  <c r="AU375" i="1"/>
  <c r="AR375" i="1"/>
  <c r="AQ375" i="1"/>
  <c r="AP375" i="1"/>
  <c r="AO375" i="1"/>
  <c r="AK375" i="1"/>
  <c r="AU374" i="1"/>
  <c r="AR374" i="1"/>
  <c r="AQ374" i="1"/>
  <c r="AP374" i="1"/>
  <c r="AO374" i="1"/>
  <c r="AK374" i="1"/>
  <c r="AU373" i="1"/>
  <c r="AR373" i="1"/>
  <c r="AQ373" i="1"/>
  <c r="AP373" i="1"/>
  <c r="AO373" i="1"/>
  <c r="AK373" i="1"/>
  <c r="AU372" i="1"/>
  <c r="AR372" i="1"/>
  <c r="AQ372" i="1"/>
  <c r="AP372" i="1"/>
  <c r="AO372" i="1"/>
  <c r="AK372" i="1"/>
  <c r="AU371" i="1"/>
  <c r="AR371" i="1"/>
  <c r="AQ371" i="1"/>
  <c r="AP371" i="1"/>
  <c r="AO371" i="1"/>
  <c r="AK371" i="1"/>
  <c r="AU370" i="1"/>
  <c r="AR370" i="1"/>
  <c r="AQ370" i="1"/>
  <c r="AP370" i="1"/>
  <c r="AO370" i="1"/>
  <c r="AK370" i="1"/>
  <c r="AU369" i="1"/>
  <c r="AR369" i="1"/>
  <c r="AQ369" i="1"/>
  <c r="AP369" i="1"/>
  <c r="AO369" i="1"/>
  <c r="AK369" i="1"/>
  <c r="AU368" i="1"/>
  <c r="AR368" i="1"/>
  <c r="AQ368" i="1"/>
  <c r="AP368" i="1"/>
  <c r="AO368" i="1"/>
  <c r="AK368" i="1"/>
  <c r="AU367" i="1"/>
  <c r="AR367" i="1"/>
  <c r="AQ367" i="1"/>
  <c r="AP367" i="1"/>
  <c r="AO367" i="1"/>
  <c r="AK367" i="1"/>
  <c r="AU366" i="1"/>
  <c r="AR366" i="1"/>
  <c r="AQ366" i="1"/>
  <c r="AP366" i="1"/>
  <c r="AO366" i="1"/>
  <c r="AK366" i="1"/>
  <c r="AU365" i="1"/>
  <c r="AR365" i="1"/>
  <c r="AQ365" i="1"/>
  <c r="AP365" i="1"/>
  <c r="AO365" i="1"/>
  <c r="AK365" i="1"/>
  <c r="AU364" i="1"/>
  <c r="AR364" i="1"/>
  <c r="AQ364" i="1"/>
  <c r="AP364" i="1"/>
  <c r="AO364" i="1"/>
  <c r="AK364" i="1"/>
  <c r="AU363" i="1"/>
  <c r="AR363" i="1"/>
  <c r="AQ363" i="1"/>
  <c r="AP363" i="1"/>
  <c r="AO363" i="1"/>
  <c r="AK363" i="1"/>
  <c r="AU362" i="1"/>
  <c r="AR362" i="1"/>
  <c r="AQ362" i="1"/>
  <c r="AP362" i="1"/>
  <c r="AO362" i="1"/>
  <c r="AK362" i="1"/>
  <c r="AU361" i="1"/>
  <c r="AR361" i="1"/>
  <c r="AQ361" i="1"/>
  <c r="AP361" i="1"/>
  <c r="AO361" i="1"/>
  <c r="AK361" i="1"/>
  <c r="AU360" i="1"/>
  <c r="AR360" i="1"/>
  <c r="AQ360" i="1"/>
  <c r="AP360" i="1"/>
  <c r="AO360" i="1"/>
  <c r="AK360" i="1"/>
  <c r="AU359" i="1"/>
  <c r="AR359" i="1"/>
  <c r="AQ359" i="1"/>
  <c r="AP359" i="1"/>
  <c r="AO359" i="1"/>
  <c r="AK359" i="1"/>
  <c r="AU358" i="1"/>
  <c r="AR358" i="1"/>
  <c r="AQ358" i="1"/>
  <c r="AP358" i="1"/>
  <c r="AO358" i="1"/>
  <c r="AK358" i="1"/>
  <c r="AU357" i="1"/>
  <c r="AR357" i="1"/>
  <c r="AQ357" i="1"/>
  <c r="AP357" i="1"/>
  <c r="AO357" i="1"/>
  <c r="AK357" i="1"/>
  <c r="AU356" i="1"/>
  <c r="AR356" i="1"/>
  <c r="AQ356" i="1"/>
  <c r="AP356" i="1"/>
  <c r="AO356" i="1"/>
  <c r="AK356" i="1"/>
  <c r="AU355" i="1"/>
  <c r="AR355" i="1"/>
  <c r="AQ355" i="1"/>
  <c r="AP355" i="1"/>
  <c r="AO355" i="1"/>
  <c r="AK355" i="1"/>
  <c r="AU354" i="1"/>
  <c r="AR354" i="1"/>
  <c r="AQ354" i="1"/>
  <c r="AP354" i="1"/>
  <c r="AO354" i="1"/>
  <c r="AK354" i="1"/>
  <c r="AR27" i="1"/>
  <c r="AQ27" i="1"/>
  <c r="AP27" i="1"/>
  <c r="AO27" i="1"/>
  <c r="AK27" i="1"/>
  <c r="AR26" i="1"/>
  <c r="AQ26" i="1"/>
  <c r="AP26" i="1"/>
  <c r="AO26" i="1"/>
  <c r="AK26" i="1"/>
  <c r="AV25" i="1"/>
  <c r="AS25" i="1" s="1"/>
  <c r="AU25" i="1"/>
  <c r="AT25" i="1" s="1"/>
  <c r="AR25" i="1"/>
  <c r="AQ25" i="1"/>
  <c r="AP25" i="1"/>
  <c r="AO25" i="1"/>
  <c r="AK25" i="1"/>
  <c r="AV24" i="1"/>
  <c r="AS24" i="1" s="1"/>
  <c r="AU24" i="1"/>
  <c r="AT24" i="1" s="1"/>
  <c r="AR24" i="1"/>
  <c r="AQ24" i="1"/>
  <c r="AP24" i="1"/>
  <c r="AO24" i="1"/>
  <c r="AK24" i="1"/>
  <c r="AR23" i="1"/>
  <c r="AQ23" i="1"/>
  <c r="AP23" i="1"/>
  <c r="AO23" i="1"/>
  <c r="AK23" i="1"/>
  <c r="AR22" i="1"/>
  <c r="AQ22" i="1"/>
  <c r="AP22" i="1"/>
  <c r="AO22" i="1"/>
  <c r="AK22" i="1"/>
  <c r="AR21" i="1"/>
  <c r="AQ21" i="1"/>
  <c r="AP21" i="1"/>
  <c r="AO21" i="1"/>
  <c r="AK21" i="1"/>
  <c r="AR20" i="1"/>
  <c r="AQ20" i="1"/>
  <c r="AP20" i="1"/>
  <c r="AO20" i="1"/>
  <c r="AK20" i="1"/>
  <c r="AR19" i="1"/>
  <c r="AQ19" i="1"/>
  <c r="AP19" i="1"/>
  <c r="AO19" i="1"/>
  <c r="AK19" i="1"/>
  <c r="AR18" i="1"/>
  <c r="AQ18" i="1"/>
  <c r="AP18" i="1"/>
  <c r="AO18" i="1"/>
  <c r="AK18" i="1"/>
  <c r="AR17" i="1"/>
  <c r="AQ17" i="1"/>
  <c r="AP17" i="1"/>
  <c r="AO17" i="1"/>
  <c r="AK17" i="1"/>
  <c r="AR16" i="1"/>
  <c r="AQ16" i="1"/>
  <c r="AP16" i="1"/>
  <c r="AO16" i="1"/>
  <c r="AK16" i="1"/>
  <c r="AR15" i="1"/>
  <c r="AQ15" i="1"/>
  <c r="AP15" i="1"/>
  <c r="AO15" i="1"/>
  <c r="AK15" i="1"/>
  <c r="AR14" i="1"/>
  <c r="AQ14" i="1"/>
  <c r="AP14" i="1"/>
  <c r="AO14" i="1"/>
  <c r="AK14" i="1"/>
  <c r="AR13" i="1"/>
  <c r="AQ13" i="1"/>
  <c r="AP13" i="1"/>
  <c r="AO13" i="1"/>
  <c r="AK13" i="1"/>
  <c r="AR12" i="1"/>
  <c r="AQ12" i="1"/>
  <c r="AP12" i="1"/>
  <c r="AO12" i="1"/>
  <c r="AK12" i="1"/>
  <c r="AR11" i="1"/>
  <c r="AQ11" i="1"/>
  <c r="AP11" i="1"/>
  <c r="AO11" i="1"/>
  <c r="AK11" i="1"/>
  <c r="AR10" i="1"/>
  <c r="AQ10" i="1"/>
  <c r="AP10" i="1"/>
  <c r="AO10" i="1"/>
  <c r="AK10" i="1"/>
  <c r="AV9" i="1"/>
  <c r="AS9" i="1" s="1"/>
  <c r="AU9" i="1"/>
  <c r="AT9" i="1" s="1"/>
  <c r="AR9" i="1"/>
  <c r="AQ9" i="1"/>
  <c r="AP9" i="1"/>
  <c r="AO9" i="1"/>
  <c r="AK9" i="1"/>
  <c r="AV8" i="1"/>
  <c r="AS8" i="1" s="1"/>
  <c r="AU8" i="1"/>
  <c r="AT8" i="1" s="1"/>
  <c r="AR8" i="1"/>
  <c r="AQ8" i="1"/>
  <c r="AP8" i="1"/>
  <c r="AO8" i="1"/>
  <c r="AK8" i="1"/>
  <c r="AR7" i="1"/>
  <c r="AQ7" i="1"/>
  <c r="AP7" i="1"/>
  <c r="AO7" i="1"/>
  <c r="AK7" i="1"/>
  <c r="AR6" i="1"/>
  <c r="AQ6" i="1"/>
  <c r="AP6" i="1"/>
  <c r="AO6" i="1"/>
  <c r="AK6" i="1"/>
  <c r="AR5" i="1"/>
  <c r="AQ5" i="1"/>
  <c r="AP5" i="1"/>
  <c r="AO5" i="1"/>
  <c r="AK5" i="1"/>
  <c r="AR4" i="1"/>
  <c r="AQ4" i="1"/>
  <c r="AP4" i="1"/>
  <c r="AO4" i="1"/>
  <c r="AK4" i="1"/>
  <c r="AR3" i="1"/>
  <c r="AQ3" i="1"/>
  <c r="AP3" i="1"/>
  <c r="AO3" i="1"/>
  <c r="AK3" i="1"/>
  <c r="AR2" i="1"/>
  <c r="AU115" i="1" l="1"/>
  <c r="AT115" i="1" s="1"/>
  <c r="AU35" i="1"/>
  <c r="AT35" i="1" s="1"/>
  <c r="AU97" i="1"/>
  <c r="AT97" i="1" s="1"/>
  <c r="AU91" i="1"/>
  <c r="AT91" i="1" s="1"/>
  <c r="AU88" i="1"/>
  <c r="AT88" i="1" s="1"/>
  <c r="AU87" i="1"/>
  <c r="AT87" i="1" s="1"/>
  <c r="AU85" i="1"/>
  <c r="AT85" i="1" s="1"/>
  <c r="AU84" i="1"/>
  <c r="AT84" i="1" s="1"/>
  <c r="AU83" i="1"/>
  <c r="AT83" i="1" s="1"/>
  <c r="AU82" i="1"/>
  <c r="AT82" i="1" s="1"/>
  <c r="AU53" i="1"/>
  <c r="AT53" i="1" s="1"/>
  <c r="AU80" i="1"/>
  <c r="AT80" i="1" s="1"/>
  <c r="AT86" i="1"/>
  <c r="AT89" i="1"/>
  <c r="AV89" i="1"/>
  <c r="AS89" i="1" s="1"/>
  <c r="AV86" i="1"/>
  <c r="AS86" i="1" s="1"/>
  <c r="AV55" i="1"/>
  <c r="AS55" i="1" s="1"/>
  <c r="AT55" i="1"/>
  <c r="AT54" i="1"/>
  <c r="AV54" i="1"/>
  <c r="AS54" i="1" s="1"/>
  <c r="AV53" i="1"/>
  <c r="AS53" i="1" s="1"/>
  <c r="AU34" i="1"/>
  <c r="AT34" i="1" s="1"/>
  <c r="AU33" i="1"/>
  <c r="AT33" i="1" s="1"/>
  <c r="AU32" i="1"/>
  <c r="AT32" i="1" s="1"/>
  <c r="AU31" i="1"/>
  <c r="AT31" i="1" s="1"/>
  <c r="AU30" i="1"/>
  <c r="AT30" i="1" s="1"/>
  <c r="AU29" i="1"/>
  <c r="AT29" i="1" s="1"/>
  <c r="AU68" i="1"/>
  <c r="AT68" i="1" s="1"/>
  <c r="AU69" i="1"/>
  <c r="AT69" i="1" s="1"/>
  <c r="AU113" i="1"/>
  <c r="AT113" i="1" s="1"/>
  <c r="AU111" i="1"/>
  <c r="AT111" i="1" s="1"/>
  <c r="AU110" i="1"/>
  <c r="AT110" i="1" s="1"/>
  <c r="AU108" i="1"/>
  <c r="AT108" i="1" s="1"/>
  <c r="AU107" i="1"/>
  <c r="AT107" i="1" s="1"/>
  <c r="AV81" i="1"/>
  <c r="AS81" i="1" s="1"/>
  <c r="AU66" i="1"/>
  <c r="AT66" i="1" s="1"/>
  <c r="AU64" i="1"/>
  <c r="AT64" i="1" s="1"/>
  <c r="AU63" i="1"/>
  <c r="AT63" i="1" s="1"/>
  <c r="AU58" i="1"/>
  <c r="AT58" i="1" s="1"/>
  <c r="AU57" i="1"/>
  <c r="AT57" i="1" s="1"/>
  <c r="AU28" i="1"/>
  <c r="AT28" i="1" s="1"/>
  <c r="AV115" i="1"/>
  <c r="AS115" i="1" s="1"/>
  <c r="AV80" i="1"/>
  <c r="AS80" i="1" s="1"/>
  <c r="AV35" i="1"/>
  <c r="AS35" i="1" s="1"/>
  <c r="AT81" i="1"/>
  <c r="AU106" i="1"/>
  <c r="AT106" i="1" s="1"/>
  <c r="AV106" i="1"/>
  <c r="AS106" i="1" s="1"/>
  <c r="AU105" i="1"/>
  <c r="AT105" i="1" s="1"/>
  <c r="AV105" i="1"/>
  <c r="AS105" i="1" s="1"/>
  <c r="AU102" i="1"/>
  <c r="AT102" i="1" s="1"/>
  <c r="AV102" i="1"/>
  <c r="AS102" i="1" s="1"/>
  <c r="AU101" i="1"/>
  <c r="AT101" i="1" s="1"/>
  <c r="AV101" i="1"/>
  <c r="AS101" i="1" s="1"/>
  <c r="AV79" i="1"/>
  <c r="AS79" i="1" s="1"/>
  <c r="AU79" i="1"/>
  <c r="AT79" i="1" s="1"/>
  <c r="AU78" i="1"/>
  <c r="AT78" i="1" s="1"/>
  <c r="AV78" i="1"/>
  <c r="AS78" i="1" s="1"/>
  <c r="AU77" i="1"/>
  <c r="AT77" i="1" s="1"/>
  <c r="AV77" i="1"/>
  <c r="AS77" i="1" s="1"/>
  <c r="AU75" i="1"/>
  <c r="AT75" i="1" s="1"/>
  <c r="AV75" i="1"/>
  <c r="AS75" i="1" s="1"/>
  <c r="AV49" i="1"/>
  <c r="AS49" i="1" s="1"/>
  <c r="AU49" i="1"/>
  <c r="AT49" i="1" s="1"/>
  <c r="AV45" i="1"/>
  <c r="AS45" i="1" s="1"/>
  <c r="AU45" i="1"/>
  <c r="AT45" i="1" s="1"/>
  <c r="AU44" i="1"/>
  <c r="AT44" i="1" s="1"/>
  <c r="AV44" i="1"/>
  <c r="AS44" i="1" s="1"/>
  <c r="AV43" i="1"/>
  <c r="AS43" i="1" s="1"/>
  <c r="AU43" i="1"/>
  <c r="AT43" i="1" s="1"/>
  <c r="AV42" i="1"/>
  <c r="AS42" i="1" s="1"/>
  <c r="AU42" i="1"/>
  <c r="AT42" i="1" s="1"/>
  <c r="AV40" i="1"/>
  <c r="AS40" i="1" s="1"/>
  <c r="AU40" i="1"/>
  <c r="AT40" i="1" s="1"/>
  <c r="AV37" i="1"/>
  <c r="AS37" i="1" s="1"/>
  <c r="AU37" i="1"/>
  <c r="AT37" i="1" s="1"/>
  <c r="AV94" i="1"/>
  <c r="AS94" i="1" s="1"/>
  <c r="AV34" i="1"/>
  <c r="AS34" i="1" s="1"/>
  <c r="AV33" i="1"/>
  <c r="AS33" i="1" s="1"/>
  <c r="AV32" i="1"/>
  <c r="AS32" i="1" s="1"/>
  <c r="AV31" i="1"/>
  <c r="AS31" i="1" s="1"/>
  <c r="AV30" i="1"/>
  <c r="AS30" i="1" s="1"/>
  <c r="AV88" i="1"/>
  <c r="AS88" i="1" s="1"/>
  <c r="AT50" i="1"/>
  <c r="AV64" i="1"/>
  <c r="AS64" i="1" s="1"/>
  <c r="AV50" i="1"/>
  <c r="AS50" i="1" s="1"/>
  <c r="AV66" i="1"/>
  <c r="AS66" i="1" s="1"/>
  <c r="AV87" i="1"/>
  <c r="AS87" i="1" s="1"/>
  <c r="AV83" i="1"/>
  <c r="AS83" i="1" s="1"/>
  <c r="AV84" i="1"/>
  <c r="AS84" i="1" s="1"/>
  <c r="AV90" i="1"/>
  <c r="AS90" i="1" s="1"/>
  <c r="AV82" i="1"/>
  <c r="AS82" i="1" s="1"/>
  <c r="AV85" i="1"/>
  <c r="AS85" i="1" s="1"/>
  <c r="AT98" i="1"/>
  <c r="AT109" i="1"/>
  <c r="AV98" i="1"/>
  <c r="AS98" i="1" s="1"/>
  <c r="AT94" i="1"/>
  <c r="AV111" i="1"/>
  <c r="AS111" i="1" s="1"/>
  <c r="AV91" i="1"/>
  <c r="AS91" i="1" s="1"/>
  <c r="AV97" i="1"/>
  <c r="AS97" i="1" s="1"/>
  <c r="AT90" i="1"/>
  <c r="AV110" i="1"/>
  <c r="AS110" i="1" s="1"/>
  <c r="AV108" i="1"/>
  <c r="AS108" i="1" s="1"/>
  <c r="AV58" i="1"/>
  <c r="AS58" i="1" s="1"/>
  <c r="AV107" i="1"/>
  <c r="AS107" i="1" s="1"/>
  <c r="AV113" i="1"/>
  <c r="AS113" i="1" s="1"/>
  <c r="AV57" i="1"/>
  <c r="AS57" i="1" s="1"/>
  <c r="AV63" i="1"/>
  <c r="AS63" i="1" s="1"/>
  <c r="AV69" i="1"/>
  <c r="AS69" i="1" s="1"/>
  <c r="AV109" i="1"/>
  <c r="AS109" i="1" s="1"/>
  <c r="AV68" i="1"/>
  <c r="AS68" i="1" s="1"/>
  <c r="AV29" i="1"/>
  <c r="AS29" i="1" s="1"/>
  <c r="AV114" i="1"/>
  <c r="AS114" i="1" s="1"/>
  <c r="AU112" i="1"/>
  <c r="AT112" i="1" s="1"/>
  <c r="AV71" i="1"/>
  <c r="AS71" i="1" s="1"/>
  <c r="AV61" i="1"/>
  <c r="AS61" i="1" s="1"/>
  <c r="AV60" i="1"/>
  <c r="AS60" i="1" s="1"/>
  <c r="AV59" i="1"/>
  <c r="AS59" i="1" s="1"/>
  <c r="AV56" i="1"/>
  <c r="AS56" i="1" s="1"/>
  <c r="AV48" i="1"/>
  <c r="AS48" i="1" s="1"/>
  <c r="AV39" i="1"/>
  <c r="AS39" i="1" s="1"/>
  <c r="AV38" i="1"/>
  <c r="AS38" i="1" s="1"/>
  <c r="AV28" i="1"/>
  <c r="AS28" i="1" s="1"/>
  <c r="AU17" i="1"/>
  <c r="AT17" i="1" s="1"/>
  <c r="AV17" i="1"/>
  <c r="AS17" i="1" s="1"/>
  <c r="AV27" i="1"/>
  <c r="AS27" i="1" s="1"/>
  <c r="AU27" i="1"/>
  <c r="AT27" i="1" s="1"/>
  <c r="AV26" i="1"/>
  <c r="AS26" i="1" s="1"/>
  <c r="AU26" i="1"/>
  <c r="AT26" i="1" s="1"/>
  <c r="AV23" i="1"/>
  <c r="AS23" i="1" s="1"/>
  <c r="AU23" i="1"/>
  <c r="AT23" i="1" s="1"/>
  <c r="AV22" i="1"/>
  <c r="AS22" i="1" s="1"/>
  <c r="AU22" i="1"/>
  <c r="AT22" i="1" s="1"/>
  <c r="AV21" i="1"/>
  <c r="AS21" i="1" s="1"/>
  <c r="AU21" i="1"/>
  <c r="AT21" i="1" s="1"/>
  <c r="AV20" i="1"/>
  <c r="AS20" i="1" s="1"/>
  <c r="AU20" i="1"/>
  <c r="AT20" i="1" s="1"/>
  <c r="AV19" i="1"/>
  <c r="AS19" i="1" s="1"/>
  <c r="AU19" i="1"/>
  <c r="AT19" i="1" s="1"/>
  <c r="AV18" i="1"/>
  <c r="AS18" i="1" s="1"/>
  <c r="AU18" i="1"/>
  <c r="AT18" i="1" s="1"/>
  <c r="AV16" i="1"/>
  <c r="AS16" i="1" s="1"/>
  <c r="AU16" i="1"/>
  <c r="AT16" i="1" s="1"/>
  <c r="AV15" i="1"/>
  <c r="AS15" i="1" s="1"/>
  <c r="AU15" i="1"/>
  <c r="AT15" i="1" s="1"/>
  <c r="AV14" i="1"/>
  <c r="AS14" i="1" s="1"/>
  <c r="AU14" i="1"/>
  <c r="AT14" i="1" s="1"/>
  <c r="AV13" i="1"/>
  <c r="AS13" i="1" s="1"/>
  <c r="AU13" i="1"/>
  <c r="AT13" i="1" s="1"/>
  <c r="AV12" i="1"/>
  <c r="AS12" i="1" s="1"/>
  <c r="AU12" i="1"/>
  <c r="AT12" i="1" s="1"/>
  <c r="AV11" i="1"/>
  <c r="AS11" i="1" s="1"/>
  <c r="AU11" i="1"/>
  <c r="AT11" i="1" s="1"/>
  <c r="AV10" i="1"/>
  <c r="AS10" i="1" s="1"/>
  <c r="AU10" i="1"/>
  <c r="AT10" i="1" s="1"/>
  <c r="AV7" i="1"/>
  <c r="AS7" i="1" s="1"/>
  <c r="AU7" i="1"/>
  <c r="AT7" i="1" s="1"/>
  <c r="AV6" i="1"/>
  <c r="AS6" i="1" s="1"/>
  <c r="AU6" i="1"/>
  <c r="AT6" i="1" s="1"/>
  <c r="AV5" i="1"/>
  <c r="AS5" i="1" s="1"/>
  <c r="AU5" i="1"/>
  <c r="AT5" i="1" s="1"/>
  <c r="AV4" i="1"/>
  <c r="AS4" i="1" s="1"/>
  <c r="AU4" i="1"/>
  <c r="AT4" i="1" s="1"/>
  <c r="AV3" i="1"/>
  <c r="AS3" i="1" s="1"/>
  <c r="AU3" i="1"/>
  <c r="AT3" i="1" s="1"/>
  <c r="AV2" i="1"/>
  <c r="AS2" i="1" s="1"/>
  <c r="AU2" i="1"/>
  <c r="AT2" i="1" s="1"/>
  <c r="AV70" i="1"/>
  <c r="AS70" i="1" s="1"/>
  <c r="AU70" i="1"/>
  <c r="AT70" i="1" s="1"/>
  <c r="AU41" i="1"/>
  <c r="AT41" i="1" s="1"/>
  <c r="AU46" i="1"/>
  <c r="AT46" i="1" s="1"/>
  <c r="AU47" i="1"/>
  <c r="AT47" i="1" s="1"/>
  <c r="AU48" i="1"/>
  <c r="AT48" i="1" s="1"/>
  <c r="AU103" i="1"/>
  <c r="AT103" i="1" s="1"/>
  <c r="AV76" i="1"/>
  <c r="AS76" i="1" s="1"/>
  <c r="AV73" i="1"/>
  <c r="AS73" i="1" s="1"/>
  <c r="AV74" i="1"/>
  <c r="AS74" i="1" s="1"/>
  <c r="AV72" i="1"/>
  <c r="AS72" i="1" s="1"/>
  <c r="AV62" i="1"/>
  <c r="AS62" i="1" s="1"/>
  <c r="AV65" i="1"/>
  <c r="AS65" i="1" s="1"/>
  <c r="AV67" i="1"/>
  <c r="AS67" i="1" s="1"/>
  <c r="AU71" i="1"/>
  <c r="AT71" i="1" s="1"/>
  <c r="AU59" i="1"/>
  <c r="AT59" i="1" s="1"/>
  <c r="AV112" i="1"/>
  <c r="AS112" i="1" s="1"/>
  <c r="AU65" i="1"/>
  <c r="AT65" i="1" s="1"/>
  <c r="AU60" i="1"/>
  <c r="AT60" i="1" s="1"/>
  <c r="AU61" i="1"/>
  <c r="AT61" i="1" s="1"/>
  <c r="AU114" i="1"/>
  <c r="AT114" i="1" s="1"/>
  <c r="AU56" i="1"/>
  <c r="AT56" i="1" s="1"/>
  <c r="AU62" i="1"/>
  <c r="AT62" i="1" s="1"/>
  <c r="AU67" i="1"/>
  <c r="AT67" i="1" s="1"/>
  <c r="AU38" i="1"/>
  <c r="AT38" i="1" s="1"/>
  <c r="AU74" i="1"/>
  <c r="AT74" i="1" s="1"/>
  <c r="AU73" i="1"/>
  <c r="AT73" i="1" s="1"/>
  <c r="AT72" i="1"/>
  <c r="AV164" i="1"/>
  <c r="AS164" i="1" s="1"/>
  <c r="AV169" i="1"/>
  <c r="AS169" i="1" s="1"/>
  <c r="AV46" i="1"/>
  <c r="AS46" i="1" s="1"/>
  <c r="AV158" i="1"/>
  <c r="AS158" i="1" s="1"/>
  <c r="AV160" i="1"/>
  <c r="AS160" i="1" s="1"/>
  <c r="AV172" i="1"/>
  <c r="AS172" i="1" s="1"/>
  <c r="AV173" i="1"/>
  <c r="AS173" i="1" s="1"/>
  <c r="AV181" i="1"/>
  <c r="AS181" i="1" s="1"/>
  <c r="AV183" i="1"/>
  <c r="AS183" i="1" s="1"/>
  <c r="AV185" i="1"/>
  <c r="AS185" i="1" s="1"/>
  <c r="AV189" i="1"/>
  <c r="AS189" i="1" s="1"/>
  <c r="AV191" i="1"/>
  <c r="AS191" i="1" s="1"/>
  <c r="AV193" i="1"/>
  <c r="AS193" i="1" s="1"/>
  <c r="AV197" i="1"/>
  <c r="AS197" i="1" s="1"/>
  <c r="AV199" i="1"/>
  <c r="AS199" i="1" s="1"/>
  <c r="AV201" i="1"/>
  <c r="AS201" i="1" s="1"/>
  <c r="AV205" i="1"/>
  <c r="AS205" i="1" s="1"/>
  <c r="AV207" i="1"/>
  <c r="AS207" i="1" s="1"/>
  <c r="AV209" i="1"/>
  <c r="AS209" i="1" s="1"/>
  <c r="AV210" i="1"/>
  <c r="AS210" i="1" s="1"/>
  <c r="AV211" i="1"/>
  <c r="AS211" i="1" s="1"/>
  <c r="AV216" i="1"/>
  <c r="AS216" i="1" s="1"/>
  <c r="AV218" i="1"/>
  <c r="AS218" i="1" s="1"/>
  <c r="AV220" i="1"/>
  <c r="AS220" i="1" s="1"/>
  <c r="AV222" i="1"/>
  <c r="AS222" i="1" s="1"/>
  <c r="AV226" i="1"/>
  <c r="AS226" i="1" s="1"/>
  <c r="AV228" i="1"/>
  <c r="AS228" i="1" s="1"/>
  <c r="AV230" i="1"/>
  <c r="AS230" i="1" s="1"/>
  <c r="AV232" i="1"/>
  <c r="AS232" i="1" s="1"/>
  <c r="AV236" i="1"/>
  <c r="AS236" i="1" s="1"/>
  <c r="AV254" i="1"/>
  <c r="AS254" i="1" s="1"/>
  <c r="AV256" i="1"/>
  <c r="AS256" i="1" s="1"/>
  <c r="AV263" i="1"/>
  <c r="AS263" i="1" s="1"/>
  <c r="AV264" i="1"/>
  <c r="AS264" i="1" s="1"/>
  <c r="AV266" i="1"/>
  <c r="AS266" i="1" s="1"/>
  <c r="AV270" i="1"/>
  <c r="AS270" i="1" s="1"/>
  <c r="AV271" i="1"/>
  <c r="AS271" i="1" s="1"/>
  <c r="AV274" i="1"/>
  <c r="AS274" i="1" s="1"/>
  <c r="AV278" i="1"/>
  <c r="AS278" i="1" s="1"/>
  <c r="AV279" i="1"/>
  <c r="AS279" i="1" s="1"/>
  <c r="AV280" i="1"/>
  <c r="AS280" i="1" s="1"/>
  <c r="AV283" i="1"/>
  <c r="AS283" i="1" s="1"/>
  <c r="AV287" i="1"/>
  <c r="AS287" i="1" s="1"/>
  <c r="AV291" i="1"/>
  <c r="AS291" i="1" s="1"/>
  <c r="AV296" i="1"/>
  <c r="AS296" i="1" s="1"/>
  <c r="AV359" i="1"/>
  <c r="AS359" i="1" s="1"/>
  <c r="AV366" i="1"/>
  <c r="AS366" i="1" s="1"/>
  <c r="AV367" i="1"/>
  <c r="AS367" i="1" s="1"/>
  <c r="AV383" i="1"/>
  <c r="AS383" i="1" s="1"/>
  <c r="AV384" i="1"/>
  <c r="AS384" i="1" s="1"/>
  <c r="AV390" i="1"/>
  <c r="AS390" i="1" s="1"/>
  <c r="AV391" i="1"/>
  <c r="AS391" i="1" s="1"/>
  <c r="AV392" i="1"/>
  <c r="AS392" i="1" s="1"/>
  <c r="AV397" i="1"/>
  <c r="AS397" i="1" s="1"/>
  <c r="AV399" i="1"/>
  <c r="AS399" i="1" s="1"/>
  <c r="AV408" i="1"/>
  <c r="AS408" i="1" s="1"/>
  <c r="AV412" i="1"/>
  <c r="AS412" i="1" s="1"/>
  <c r="AV415" i="1"/>
  <c r="AS415" i="1" s="1"/>
  <c r="AV416" i="1"/>
  <c r="AS416" i="1" s="1"/>
  <c r="AV417" i="1"/>
  <c r="AS417" i="1" s="1"/>
  <c r="AV419" i="1"/>
  <c r="AS419" i="1" s="1"/>
  <c r="AV424" i="1"/>
  <c r="AS424" i="1" s="1"/>
  <c r="AV425" i="1"/>
  <c r="AS425" i="1" s="1"/>
  <c r="AV428" i="1"/>
  <c r="AS428" i="1" s="1"/>
  <c r="AV432" i="1"/>
  <c r="AS432" i="1" s="1"/>
  <c r="AV434" i="1"/>
  <c r="AS434" i="1" s="1"/>
  <c r="AV436" i="1"/>
  <c r="AS436" i="1" s="1"/>
  <c r="AV165" i="1"/>
  <c r="AS165" i="1" s="1"/>
  <c r="AV41" i="1"/>
  <c r="AS41" i="1" s="1"/>
  <c r="AV103" i="1"/>
  <c r="AS103" i="1" s="1"/>
  <c r="AV47" i="1"/>
  <c r="AS47" i="1" s="1"/>
  <c r="AT424" i="1"/>
  <c r="AT189" i="1"/>
  <c r="AT234" i="1"/>
  <c r="AT215" i="1"/>
  <c r="AV426" i="1"/>
  <c r="AT382" i="1"/>
  <c r="AV255" i="1"/>
  <c r="AS255" i="1" s="1"/>
  <c r="AT386" i="1"/>
  <c r="AT358" i="1"/>
  <c r="AT202" i="1"/>
  <c r="AT165" i="1"/>
  <c r="AT177" i="1"/>
  <c r="AT273" i="1"/>
  <c r="AV405" i="1"/>
  <c r="AT366" i="1"/>
  <c r="AT190" i="1"/>
  <c r="AT194" i="1"/>
  <c r="AT290" i="1"/>
  <c r="AT412" i="1"/>
  <c r="AT172" i="1"/>
  <c r="AT158" i="1"/>
  <c r="AT437" i="1"/>
  <c r="AU155" i="1"/>
  <c r="AT195" i="1"/>
  <c r="AT428" i="1"/>
  <c r="AV435" i="1"/>
  <c r="AT381" i="1"/>
  <c r="AT408" i="1"/>
  <c r="AT416" i="1"/>
  <c r="AV272" i="1"/>
  <c r="AS272" i="1" s="1"/>
  <c r="AT299" i="1"/>
  <c r="AT239" i="1"/>
  <c r="AT287" i="1"/>
  <c r="AV292" i="1"/>
  <c r="AT214" i="1"/>
  <c r="AT257" i="1"/>
  <c r="AT203" i="1"/>
  <c r="AT206" i="1"/>
  <c r="AT216" i="1"/>
  <c r="AV242" i="1"/>
  <c r="AT198" i="1"/>
  <c r="AT218" i="1"/>
  <c r="AT243" i="1"/>
  <c r="AT265" i="1"/>
  <c r="AT288" i="1"/>
  <c r="AT268" i="1"/>
  <c r="AV360" i="1"/>
  <c r="AV382" i="1"/>
  <c r="AS382" i="1" s="1"/>
  <c r="AV398" i="1"/>
  <c r="AS398" i="1" s="1"/>
  <c r="AV433" i="1"/>
  <c r="AS433" i="1" s="1"/>
  <c r="AT433" i="1"/>
  <c r="AV358" i="1"/>
  <c r="AS358" i="1" s="1"/>
  <c r="AT385" i="1"/>
  <c r="AT400" i="1"/>
  <c r="AT176" i="1"/>
  <c r="AT373" i="1"/>
  <c r="AT401" i="1"/>
  <c r="AV157" i="1"/>
  <c r="AS157" i="1" s="1"/>
  <c r="AT370" i="1"/>
  <c r="AV374" i="1"/>
  <c r="AS374" i="1" s="1"/>
  <c r="AT439" i="1"/>
  <c r="AT377" i="1"/>
  <c r="AV161" i="1"/>
  <c r="AS161" i="1" s="1"/>
  <c r="AT354" i="1"/>
  <c r="AT374" i="1"/>
  <c r="AT378" i="1"/>
  <c r="AT389" i="1"/>
  <c r="AV404" i="1"/>
  <c r="AS404" i="1" s="1"/>
  <c r="AT404" i="1"/>
  <c r="AT431" i="1"/>
  <c r="AV420" i="1"/>
  <c r="AS420" i="1" s="1"/>
  <c r="AT420" i="1"/>
  <c r="AV375" i="1"/>
  <c r="AS375" i="1" s="1"/>
  <c r="AT407" i="1"/>
  <c r="AT413" i="1"/>
  <c r="AT417" i="1"/>
  <c r="AT365" i="1"/>
  <c r="AT429" i="1"/>
  <c r="AT156" i="1"/>
  <c r="AU164" i="1"/>
  <c r="AT164" i="1" s="1"/>
  <c r="AT173" i="1"/>
  <c r="AT181" i="1"/>
  <c r="AT186" i="1"/>
  <c r="AT187" i="1"/>
  <c r="AT192" i="1"/>
  <c r="AT200" i="1"/>
  <c r="AT223" i="1"/>
  <c r="AT357" i="1"/>
  <c r="AT369" i="1"/>
  <c r="AT397" i="1"/>
  <c r="AT432" i="1"/>
  <c r="AV175" i="1"/>
  <c r="AT178" i="1"/>
  <c r="AT179" i="1"/>
  <c r="AV262" i="1"/>
  <c r="AS262" i="1" s="1"/>
  <c r="AT262" i="1"/>
  <c r="AT210" i="1"/>
  <c r="AV238" i="1"/>
  <c r="AT157" i="1"/>
  <c r="AT436" i="1"/>
  <c r="AT394" i="1"/>
  <c r="AV234" i="1"/>
  <c r="AV248" i="1"/>
  <c r="AS248" i="1" s="1"/>
  <c r="AV251" i="1"/>
  <c r="AS251" i="1" s="1"/>
  <c r="AT362" i="1"/>
  <c r="AT390" i="1"/>
  <c r="AT421" i="1"/>
  <c r="AU169" i="1"/>
  <c r="AT169" i="1" s="1"/>
  <c r="AT197" i="1"/>
  <c r="AT205" i="1"/>
  <c r="AV214" i="1"/>
  <c r="AS214" i="1" s="1"/>
  <c r="AT226" i="1"/>
  <c r="AT231" i="1"/>
  <c r="AT361" i="1"/>
  <c r="AT393" i="1"/>
  <c r="AV177" i="1"/>
  <c r="AS177" i="1" s="1"/>
  <c r="AT208" i="1"/>
  <c r="AV243" i="1"/>
  <c r="AS243" i="1" s="1"/>
  <c r="AT295" i="1"/>
  <c r="AT260" i="1"/>
  <c r="AT296" i="1"/>
  <c r="AT248" i="1"/>
  <c r="AT254" i="1"/>
  <c r="AV284" i="1"/>
  <c r="AS284" i="1" s="1"/>
  <c r="AT276" i="1"/>
  <c r="AT282" i="1"/>
  <c r="AT291" i="1"/>
  <c r="AT256" i="1"/>
  <c r="AT264" i="1"/>
  <c r="AT270" i="1"/>
  <c r="AT283" i="1"/>
  <c r="AT272" i="1"/>
  <c r="AT278" i="1"/>
  <c r="AT280" i="1"/>
  <c r="AT376" i="1"/>
  <c r="AT368" i="1"/>
  <c r="AT360" i="1"/>
  <c r="AV376" i="1"/>
  <c r="AS376" i="1" s="1"/>
  <c r="AV368" i="1"/>
  <c r="AS368" i="1" s="1"/>
  <c r="AT384" i="1"/>
  <c r="AT392" i="1"/>
  <c r="AT399" i="1"/>
  <c r="AT355" i="1"/>
  <c r="AV361" i="1"/>
  <c r="AS361" i="1" s="1"/>
  <c r="AT363" i="1"/>
  <c r="AV369" i="1"/>
  <c r="AS369" i="1" s="1"/>
  <c r="AT371" i="1"/>
  <c r="AV377" i="1"/>
  <c r="AS377" i="1" s="1"/>
  <c r="AT379" i="1"/>
  <c r="AV385" i="1"/>
  <c r="AS385" i="1" s="1"/>
  <c r="AT387" i="1"/>
  <c r="AV393" i="1"/>
  <c r="AS393" i="1" s="1"/>
  <c r="AT395" i="1"/>
  <c r="AV400" i="1"/>
  <c r="AS400" i="1" s="1"/>
  <c r="AT402" i="1"/>
  <c r="AV403" i="1"/>
  <c r="AS403" i="1" s="1"/>
  <c r="AV406" i="1"/>
  <c r="AS406" i="1" s="1"/>
  <c r="AT427" i="1"/>
  <c r="AV354" i="1"/>
  <c r="AS354" i="1" s="1"/>
  <c r="AT356" i="1"/>
  <c r="AV362" i="1"/>
  <c r="AS362" i="1" s="1"/>
  <c r="AT364" i="1"/>
  <c r="AV370" i="1"/>
  <c r="AS370" i="1" s="1"/>
  <c r="AT372" i="1"/>
  <c r="AV378" i="1"/>
  <c r="AS378" i="1" s="1"/>
  <c r="AT380" i="1"/>
  <c r="AV386" i="1"/>
  <c r="AS386" i="1" s="1"/>
  <c r="AT388" i="1"/>
  <c r="AV394" i="1"/>
  <c r="AS394" i="1" s="1"/>
  <c r="AT396" i="1"/>
  <c r="AV401" i="1"/>
  <c r="AS401" i="1" s="1"/>
  <c r="AT405" i="1"/>
  <c r="AV410" i="1"/>
  <c r="AS410" i="1" s="1"/>
  <c r="AT426" i="1"/>
  <c r="AU160" i="1"/>
  <c r="AT160" i="1" s="1"/>
  <c r="AV355" i="1"/>
  <c r="AS355" i="1" s="1"/>
  <c r="AV363" i="1"/>
  <c r="AS363" i="1" s="1"/>
  <c r="AV371" i="1"/>
  <c r="AS371" i="1" s="1"/>
  <c r="AV379" i="1"/>
  <c r="AS379" i="1" s="1"/>
  <c r="AV387" i="1"/>
  <c r="AS387" i="1" s="1"/>
  <c r="AV395" i="1"/>
  <c r="AS395" i="1" s="1"/>
  <c r="AV402" i="1"/>
  <c r="AS402" i="1" s="1"/>
  <c r="AT411" i="1"/>
  <c r="AT435" i="1"/>
  <c r="AV356" i="1"/>
  <c r="AS356" i="1" s="1"/>
  <c r="AV364" i="1"/>
  <c r="AS364" i="1" s="1"/>
  <c r="AV372" i="1"/>
  <c r="AS372" i="1" s="1"/>
  <c r="AV380" i="1"/>
  <c r="AS380" i="1" s="1"/>
  <c r="AV388" i="1"/>
  <c r="AS388" i="1" s="1"/>
  <c r="AV396" i="1"/>
  <c r="AS396" i="1" s="1"/>
  <c r="AT409" i="1"/>
  <c r="AT434" i="1"/>
  <c r="AV357" i="1"/>
  <c r="AS357" i="1" s="1"/>
  <c r="AT359" i="1"/>
  <c r="AV365" i="1"/>
  <c r="AS365" i="1" s="1"/>
  <c r="AT367" i="1"/>
  <c r="AV373" i="1"/>
  <c r="AS373" i="1" s="1"/>
  <c r="AT375" i="1"/>
  <c r="AV381" i="1"/>
  <c r="AS381" i="1" s="1"/>
  <c r="AT383" i="1"/>
  <c r="AV389" i="1"/>
  <c r="AS389" i="1" s="1"/>
  <c r="AT391" i="1"/>
  <c r="AT398" i="1"/>
  <c r="AT406" i="1"/>
  <c r="AV411" i="1"/>
  <c r="AS411" i="1" s="1"/>
  <c r="AT418" i="1"/>
  <c r="AV423" i="1"/>
  <c r="AS423" i="1" s="1"/>
  <c r="AT423" i="1"/>
  <c r="AV407" i="1"/>
  <c r="AS407" i="1" s="1"/>
  <c r="AV409" i="1"/>
  <c r="AS409" i="1" s="1"/>
  <c r="AV418" i="1"/>
  <c r="AS418" i="1" s="1"/>
  <c r="AV427" i="1"/>
  <c r="AS427" i="1" s="1"/>
  <c r="AT403" i="1"/>
  <c r="AT410" i="1"/>
  <c r="AT415" i="1"/>
  <c r="AT419" i="1"/>
  <c r="AV162" i="1"/>
  <c r="AS162" i="1" s="1"/>
  <c r="AT162" i="1"/>
  <c r="AT174" i="1"/>
  <c r="AV174" i="1"/>
  <c r="AS174" i="1" s="1"/>
  <c r="AV159" i="1"/>
  <c r="AS159" i="1" s="1"/>
  <c r="AV213" i="1"/>
  <c r="AS213" i="1" s="1"/>
  <c r="AT213" i="1"/>
  <c r="AT414" i="1"/>
  <c r="AT422" i="1"/>
  <c r="AT430" i="1"/>
  <c r="AT438" i="1"/>
  <c r="AV163" i="1"/>
  <c r="AS163" i="1" s="1"/>
  <c r="AV413" i="1"/>
  <c r="AS413" i="1" s="1"/>
  <c r="AV421" i="1"/>
  <c r="AS421" i="1" s="1"/>
  <c r="AV429" i="1"/>
  <c r="AS429" i="1" s="1"/>
  <c r="AV437" i="1"/>
  <c r="AS437" i="1" s="1"/>
  <c r="AU166" i="1"/>
  <c r="AT166" i="1" s="1"/>
  <c r="AT185" i="1"/>
  <c r="AV414" i="1"/>
  <c r="AS414" i="1" s="1"/>
  <c r="AV422" i="1"/>
  <c r="AS422" i="1" s="1"/>
  <c r="AV430" i="1"/>
  <c r="AS430" i="1" s="1"/>
  <c r="AV438" i="1"/>
  <c r="AS438" i="1" s="1"/>
  <c r="AV155" i="1"/>
  <c r="AS155" i="1" s="1"/>
  <c r="AT175" i="1"/>
  <c r="AT425" i="1"/>
  <c r="AV431" i="1"/>
  <c r="AS431" i="1" s="1"/>
  <c r="AV439" i="1"/>
  <c r="AS439" i="1" s="1"/>
  <c r="AV156" i="1"/>
  <c r="AS156" i="1" s="1"/>
  <c r="AV166" i="1"/>
  <c r="AS166" i="1" s="1"/>
  <c r="AV176" i="1"/>
  <c r="AS176" i="1" s="1"/>
  <c r="AT193" i="1"/>
  <c r="AT159" i="1"/>
  <c r="AT161" i="1"/>
  <c r="AT201" i="1"/>
  <c r="AT209" i="1"/>
  <c r="AT163" i="1"/>
  <c r="AT224" i="1"/>
  <c r="AV224" i="1"/>
  <c r="AS224" i="1" s="1"/>
  <c r="AV184" i="1"/>
  <c r="AS184" i="1" s="1"/>
  <c r="AV192" i="1"/>
  <c r="AS192" i="1" s="1"/>
  <c r="AV200" i="1"/>
  <c r="AS200" i="1" s="1"/>
  <c r="AV208" i="1"/>
  <c r="AS208" i="1" s="1"/>
  <c r="AV212" i="1"/>
  <c r="AS212" i="1" s="1"/>
  <c r="AT240" i="1"/>
  <c r="AT258" i="1"/>
  <c r="AV258" i="1"/>
  <c r="AS258" i="1" s="1"/>
  <c r="AV178" i="1"/>
  <c r="AS178" i="1" s="1"/>
  <c r="AT180" i="1"/>
  <c r="AV186" i="1"/>
  <c r="AS186" i="1" s="1"/>
  <c r="AT188" i="1"/>
  <c r="AV194" i="1"/>
  <c r="AS194" i="1" s="1"/>
  <c r="AT196" i="1"/>
  <c r="AV202" i="1"/>
  <c r="AS202" i="1" s="1"/>
  <c r="AT204" i="1"/>
  <c r="AT211" i="1"/>
  <c r="AV179" i="1"/>
  <c r="AS179" i="1" s="1"/>
  <c r="AV187" i="1"/>
  <c r="AS187" i="1" s="1"/>
  <c r="AV195" i="1"/>
  <c r="AS195" i="1" s="1"/>
  <c r="AV203" i="1"/>
  <c r="AS203" i="1" s="1"/>
  <c r="AT244" i="1"/>
  <c r="AV244" i="1"/>
  <c r="AS244" i="1" s="1"/>
  <c r="AV180" i="1"/>
  <c r="AS180" i="1" s="1"/>
  <c r="AT182" i="1"/>
  <c r="AV188" i="1"/>
  <c r="AS188" i="1" s="1"/>
  <c r="AV196" i="1"/>
  <c r="AS196" i="1" s="1"/>
  <c r="AV204" i="1"/>
  <c r="AS204" i="1" s="1"/>
  <c r="AT232" i="1"/>
  <c r="AT183" i="1"/>
  <c r="AT191" i="1"/>
  <c r="AT199" i="1"/>
  <c r="AT207" i="1"/>
  <c r="AV240" i="1"/>
  <c r="AS240" i="1" s="1"/>
  <c r="AV182" i="1"/>
  <c r="AS182" i="1" s="1"/>
  <c r="AT184" i="1"/>
  <c r="AV190" i="1"/>
  <c r="AS190" i="1" s="1"/>
  <c r="AV198" i="1"/>
  <c r="AS198" i="1" s="1"/>
  <c r="AV206" i="1"/>
  <c r="AS206" i="1" s="1"/>
  <c r="AT212" i="1"/>
  <c r="AV245" i="1"/>
  <c r="AS245" i="1" s="1"/>
  <c r="AT245" i="1"/>
  <c r="AV215" i="1"/>
  <c r="AS215" i="1" s="1"/>
  <c r="AT217" i="1"/>
  <c r="AV223" i="1"/>
  <c r="AS223" i="1" s="1"/>
  <c r="AT225" i="1"/>
  <c r="AV231" i="1"/>
  <c r="AS231" i="1" s="1"/>
  <c r="AT233" i="1"/>
  <c r="AV239" i="1"/>
  <c r="AS239" i="1" s="1"/>
  <c r="AT241" i="1"/>
  <c r="AV246" i="1"/>
  <c r="AS246" i="1" s="1"/>
  <c r="AT247" i="1"/>
  <c r="AT253" i="1"/>
  <c r="AV217" i="1"/>
  <c r="AS217" i="1" s="1"/>
  <c r="AT219" i="1"/>
  <c r="AV225" i="1"/>
  <c r="AS225" i="1" s="1"/>
  <c r="AT227" i="1"/>
  <c r="AV233" i="1"/>
  <c r="AS233" i="1" s="1"/>
  <c r="AT235" i="1"/>
  <c r="AV241" i="1"/>
  <c r="AS241" i="1" s="1"/>
  <c r="AT246" i="1"/>
  <c r="AV247" i="1"/>
  <c r="AS247" i="1" s="1"/>
  <c r="AT249" i="1"/>
  <c r="AV250" i="1"/>
  <c r="AS250" i="1" s="1"/>
  <c r="AT252" i="1"/>
  <c r="AV286" i="1"/>
  <c r="AS286" i="1" s="1"/>
  <c r="AT286" i="1"/>
  <c r="AT220" i="1"/>
  <c r="AT228" i="1"/>
  <c r="AT236" i="1"/>
  <c r="AT242" i="1"/>
  <c r="AT263" i="1"/>
  <c r="AT289" i="1"/>
  <c r="AV289" i="1"/>
  <c r="AS289" i="1" s="1"/>
  <c r="AV219" i="1"/>
  <c r="AS219" i="1" s="1"/>
  <c r="AT221" i="1"/>
  <c r="AV227" i="1"/>
  <c r="AS227" i="1" s="1"/>
  <c r="AT229" i="1"/>
  <c r="AV235" i="1"/>
  <c r="AS235" i="1" s="1"/>
  <c r="AT237" i="1"/>
  <c r="AV249" i="1"/>
  <c r="AS249" i="1" s="1"/>
  <c r="AT251" i="1"/>
  <c r="AV252" i="1"/>
  <c r="AS252" i="1" s="1"/>
  <c r="AT222" i="1"/>
  <c r="AT230" i="1"/>
  <c r="AT238" i="1"/>
  <c r="AT250" i="1"/>
  <c r="AV253" i="1"/>
  <c r="AS253" i="1" s="1"/>
  <c r="AT255" i="1"/>
  <c r="AT266" i="1"/>
  <c r="AT271" i="1"/>
  <c r="AV221" i="1"/>
  <c r="AS221" i="1" s="1"/>
  <c r="AV229" i="1"/>
  <c r="AS229" i="1" s="1"/>
  <c r="AV237" i="1"/>
  <c r="AS237" i="1" s="1"/>
  <c r="AT279" i="1"/>
  <c r="AT274" i="1"/>
  <c r="AV281" i="1"/>
  <c r="AS281" i="1" s="1"/>
  <c r="AT293" i="1"/>
  <c r="AV293" i="1"/>
  <c r="AS293" i="1" s="1"/>
  <c r="AV257" i="1"/>
  <c r="AS257" i="1" s="1"/>
  <c r="AT259" i="1"/>
  <c r="AV265" i="1"/>
  <c r="AS265" i="1" s="1"/>
  <c r="AT267" i="1"/>
  <c r="AV273" i="1"/>
  <c r="AS273" i="1" s="1"/>
  <c r="AT275" i="1"/>
  <c r="AT284" i="1"/>
  <c r="AT294" i="1"/>
  <c r="AT297" i="1"/>
  <c r="AV259" i="1"/>
  <c r="AS259" i="1" s="1"/>
  <c r="AT261" i="1"/>
  <c r="AV267" i="1"/>
  <c r="AS267" i="1" s="1"/>
  <c r="AT269" i="1"/>
  <c r="AV275" i="1"/>
  <c r="AS275" i="1" s="1"/>
  <c r="AT277" i="1"/>
  <c r="AV294" i="1"/>
  <c r="AS294" i="1" s="1"/>
  <c r="AV260" i="1"/>
  <c r="AS260" i="1" s="1"/>
  <c r="AV268" i="1"/>
  <c r="AS268" i="1" s="1"/>
  <c r="AV276" i="1"/>
  <c r="AS276" i="1" s="1"/>
  <c r="AV297" i="1"/>
  <c r="AS297" i="1" s="1"/>
  <c r="AV261" i="1"/>
  <c r="AS261" i="1" s="1"/>
  <c r="AV269" i="1"/>
  <c r="AS269" i="1" s="1"/>
  <c r="AV277" i="1"/>
  <c r="AS277" i="1" s="1"/>
  <c r="AT285" i="1"/>
  <c r="AT292" i="1"/>
  <c r="AT298" i="1"/>
  <c r="AT281" i="1"/>
  <c r="AV285" i="1"/>
  <c r="AS285" i="1" s="1"/>
  <c r="AV288" i="1"/>
  <c r="AS288" i="1" s="1"/>
  <c r="AV282" i="1"/>
  <c r="AS282" i="1" s="1"/>
  <c r="AV290" i="1"/>
  <c r="AS290" i="1" s="1"/>
  <c r="AV298" i="1"/>
  <c r="AS298" i="1" s="1"/>
  <c r="AV299" i="1"/>
  <c r="AS299" i="1" s="1"/>
  <c r="AV295" i="1"/>
  <c r="AS295" i="1" s="1"/>
  <c r="AU39" i="1" l="1"/>
  <c r="AT39" i="1" s="1"/>
  <c r="AU76" i="1"/>
  <c r="AT76" i="1" s="1"/>
  <c r="AS426" i="1"/>
  <c r="AS175" i="1"/>
  <c r="AS238" i="1"/>
  <c r="AS360" i="1"/>
  <c r="AS435" i="1"/>
  <c r="AT155" i="1"/>
  <c r="AS234" i="1"/>
  <c r="AS242" i="1"/>
  <c r="AS405" i="1"/>
  <c r="AS292" i="1"/>
  <c r="AG60" i="8"/>
  <c r="AF60" i="8"/>
  <c r="S63" i="8" s="1"/>
  <c r="AE60" i="8"/>
  <c r="AD60" i="8"/>
  <c r="AC60" i="8"/>
  <c r="AB60" i="8"/>
  <c r="AA60" i="8"/>
  <c r="Z60" i="8"/>
  <c r="Y60" i="8"/>
  <c r="X60" i="8"/>
  <c r="W60" i="8"/>
  <c r="V60" i="8"/>
  <c r="AG54" i="8"/>
  <c r="AF54" i="8"/>
  <c r="S57" i="8" s="1"/>
  <c r="AE54" i="8"/>
  <c r="AD54" i="8"/>
  <c r="AC54" i="8"/>
  <c r="AB54" i="8"/>
  <c r="AA54" i="8"/>
  <c r="Z54" i="8"/>
  <c r="Y54" i="8"/>
  <c r="X54" i="8"/>
  <c r="W54" i="8"/>
  <c r="V54" i="8"/>
  <c r="E82" i="8"/>
  <c r="F82" i="8"/>
  <c r="G82" i="8"/>
  <c r="H82" i="8"/>
  <c r="I82" i="8"/>
  <c r="J82" i="8"/>
  <c r="K82" i="8"/>
  <c r="L82" i="8"/>
  <c r="M82" i="8"/>
  <c r="E378" i="7"/>
  <c r="O378" i="7" s="1"/>
  <c r="E379" i="7"/>
  <c r="O379" i="7" s="1"/>
  <c r="E380" i="7"/>
  <c r="O380" i="7" s="1"/>
  <c r="E381" i="7"/>
  <c r="O381" i="7" s="1"/>
  <c r="E382" i="7"/>
  <c r="O382" i="7" s="1"/>
  <c r="E383" i="7"/>
  <c r="O383" i="7" s="1"/>
  <c r="G383" i="7" s="1"/>
  <c r="E384" i="7"/>
  <c r="O384" i="7" s="1"/>
  <c r="G384" i="7" s="1"/>
  <c r="E385" i="7"/>
  <c r="O385" i="7" s="1"/>
  <c r="G385" i="7" s="1"/>
  <c r="E386" i="7"/>
  <c r="N386" i="7" s="1"/>
  <c r="E387" i="7"/>
  <c r="O387" i="7" s="1"/>
  <c r="G387" i="7" s="1"/>
  <c r="E369" i="7"/>
  <c r="O369" i="7" s="1"/>
  <c r="E370" i="7"/>
  <c r="O370" i="7" s="1"/>
  <c r="E371" i="7"/>
  <c r="O371" i="7" s="1"/>
  <c r="E372" i="7"/>
  <c r="N372" i="7" s="1"/>
  <c r="E373" i="7"/>
  <c r="O373" i="7" s="1"/>
  <c r="E374" i="7"/>
  <c r="O374" i="7" s="1"/>
  <c r="E375" i="7"/>
  <c r="N375" i="7" s="1"/>
  <c r="E376" i="7"/>
  <c r="O376" i="7" s="1"/>
  <c r="E377" i="7"/>
  <c r="O377" i="7" s="1"/>
  <c r="E362" i="7"/>
  <c r="O362" i="7" s="1"/>
  <c r="E363" i="7"/>
  <c r="O363" i="7" s="1"/>
  <c r="E364" i="7"/>
  <c r="O364" i="7" s="1"/>
  <c r="E365" i="7"/>
  <c r="O365" i="7" s="1"/>
  <c r="Q365" i="7" s="1"/>
  <c r="E366" i="7"/>
  <c r="O366" i="7" s="1"/>
  <c r="E367" i="7"/>
  <c r="O367" i="7" s="1"/>
  <c r="R367" i="7" s="1"/>
  <c r="E368" i="7"/>
  <c r="O368" i="7" s="1"/>
  <c r="R368" i="7" s="1"/>
  <c r="E388" i="7"/>
  <c r="O388" i="7" s="1"/>
  <c r="G388" i="7" s="1"/>
  <c r="R366" i="7" l="1"/>
  <c r="Q366" i="7"/>
  <c r="K368" i="7"/>
  <c r="P368" i="7"/>
  <c r="Q367" i="7"/>
  <c r="P367" i="7"/>
  <c r="P366" i="7"/>
  <c r="N82" i="8"/>
  <c r="N385" i="7"/>
  <c r="N380" i="7"/>
  <c r="N378" i="7"/>
  <c r="N379" i="7"/>
  <c r="N382" i="7"/>
  <c r="N383" i="7"/>
  <c r="N376" i="7"/>
  <c r="N381" i="7"/>
  <c r="N387" i="7"/>
  <c r="N370" i="7"/>
  <c r="N384" i="7"/>
  <c r="O386" i="7"/>
  <c r="G386" i="7" s="1"/>
  <c r="N369" i="7"/>
  <c r="N374" i="7"/>
  <c r="O372" i="7"/>
  <c r="N373" i="7"/>
  <c r="N371" i="7"/>
  <c r="O375" i="7"/>
  <c r="N377" i="7"/>
  <c r="N362" i="7"/>
  <c r="N363" i="7"/>
  <c r="N364" i="7"/>
  <c r="N365" i="7"/>
  <c r="N366" i="7"/>
  <c r="N367" i="7"/>
  <c r="N368" i="7"/>
  <c r="N388" i="7"/>
  <c r="P7" i="8" l="1"/>
  <c r="P10" i="8"/>
  <c r="E350" i="7" l="1"/>
  <c r="O350" i="7" s="1"/>
  <c r="E351" i="7"/>
  <c r="O351" i="7" s="1"/>
  <c r="E352" i="7"/>
  <c r="O352" i="7" s="1"/>
  <c r="E353" i="7"/>
  <c r="N353" i="7" s="1"/>
  <c r="E354" i="7"/>
  <c r="O354" i="7" s="1"/>
  <c r="E355" i="7"/>
  <c r="N355" i="7" s="1"/>
  <c r="E356" i="7"/>
  <c r="N356" i="7" s="1"/>
  <c r="E357" i="7"/>
  <c r="N357" i="7" s="1"/>
  <c r="E358" i="7"/>
  <c r="O358" i="7" s="1"/>
  <c r="E359" i="7"/>
  <c r="O359" i="7" s="1"/>
  <c r="E360" i="7"/>
  <c r="O360" i="7" s="1"/>
  <c r="E361" i="7"/>
  <c r="N361" i="7" s="1"/>
  <c r="AG42" i="8"/>
  <c r="AF42" i="8"/>
  <c r="S45" i="8" s="1"/>
  <c r="AE42" i="8"/>
  <c r="AD42" i="8"/>
  <c r="AC42" i="8"/>
  <c r="AB42" i="8"/>
  <c r="AA42" i="8"/>
  <c r="Z42" i="8"/>
  <c r="Y42" i="8"/>
  <c r="X42" i="8"/>
  <c r="W42" i="8"/>
  <c r="V42" i="8"/>
  <c r="AG48" i="8"/>
  <c r="AF48" i="8"/>
  <c r="S51" i="8" s="1"/>
  <c r="AE48" i="8"/>
  <c r="AD48" i="8"/>
  <c r="AC48" i="8"/>
  <c r="AB48" i="8"/>
  <c r="AA48" i="8"/>
  <c r="Z48" i="8"/>
  <c r="Y48" i="8"/>
  <c r="X48" i="8"/>
  <c r="W48" i="8"/>
  <c r="V48" i="8"/>
  <c r="O357" i="7" l="1"/>
  <c r="O356" i="7"/>
  <c r="N360" i="7"/>
  <c r="N359" i="7"/>
  <c r="O355" i="7"/>
  <c r="N354" i="7"/>
  <c r="O353" i="7"/>
  <c r="N352" i="7"/>
  <c r="N351" i="7"/>
  <c r="N350" i="7"/>
  <c r="N358" i="7"/>
  <c r="O361" i="7"/>
  <c r="L7" i="8" l="1"/>
  <c r="E349" i="7"/>
  <c r="E389" i="7"/>
  <c r="E390" i="7"/>
  <c r="E391" i="7"/>
  <c r="E392" i="7"/>
  <c r="AG30" i="8"/>
  <c r="AF30" i="8"/>
  <c r="S33" i="8" s="1"/>
  <c r="AE30" i="8"/>
  <c r="AD30" i="8"/>
  <c r="AC30" i="8"/>
  <c r="AB30" i="8"/>
  <c r="AA30" i="8"/>
  <c r="Z30" i="8"/>
  <c r="Y30" i="8"/>
  <c r="X30" i="8"/>
  <c r="W30" i="8"/>
  <c r="V30" i="8"/>
  <c r="AG12" i="8"/>
  <c r="AF12" i="8"/>
  <c r="S15" i="8" s="1"/>
  <c r="AE12" i="8"/>
  <c r="AD12" i="8"/>
  <c r="Q15" i="8" s="1"/>
  <c r="AC12" i="8"/>
  <c r="P15" i="8" s="1"/>
  <c r="AB12" i="8"/>
  <c r="O15" i="8" s="1"/>
  <c r="AA12" i="8"/>
  <c r="Z12" i="8"/>
  <c r="Y12" i="8"/>
  <c r="X12" i="8"/>
  <c r="W12" i="8"/>
  <c r="AG36" i="8"/>
  <c r="AF36" i="8"/>
  <c r="S39" i="8" s="1"/>
  <c r="AE36" i="8"/>
  <c r="AD36" i="8"/>
  <c r="AC36" i="8"/>
  <c r="AB36" i="8"/>
  <c r="AA36" i="8"/>
  <c r="Z36" i="8"/>
  <c r="Y36" i="8"/>
  <c r="X36" i="8"/>
  <c r="W36" i="8"/>
  <c r="V36" i="8"/>
  <c r="AG18" i="8"/>
  <c r="AF18" i="8"/>
  <c r="S21" i="8" s="1"/>
  <c r="AE18" i="8"/>
  <c r="AD18" i="8"/>
  <c r="AC18" i="8"/>
  <c r="AB18" i="8"/>
  <c r="AA18" i="8"/>
  <c r="Z18" i="8"/>
  <c r="Y18" i="8"/>
  <c r="X18" i="8"/>
  <c r="W18" i="8"/>
  <c r="N88" i="8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7" i="6"/>
  <c r="N3598" i="6"/>
  <c r="N3599" i="6"/>
  <c r="N3600" i="6"/>
  <c r="N3601" i="6"/>
  <c r="N3602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49" i="7" l="1"/>
  <c r="O349" i="7"/>
  <c r="N389" i="7"/>
  <c r="O389" i="7"/>
  <c r="G389" i="7" s="1"/>
  <c r="O390" i="7"/>
  <c r="G390" i="7" s="1"/>
  <c r="N390" i="7"/>
  <c r="O391" i="7"/>
  <c r="G391" i="7" s="1"/>
  <c r="N391" i="7"/>
  <c r="N392" i="7"/>
  <c r="O392" i="7"/>
  <c r="G392" i="7" s="1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2647" i="6" l="1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1843" i="6" l="1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1699" i="6" l="1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679" i="6" l="1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66" i="6" l="1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34" i="6" l="1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11" i="6"/>
  <c r="N1630" i="6" l="1"/>
  <c r="N1631" i="6"/>
  <c r="N1632" i="6"/>
  <c r="N1633" i="6"/>
  <c r="N1629" i="6" l="1"/>
  <c r="N1628" i="6"/>
  <c r="N1627" i="6"/>
  <c r="N1626" i="6"/>
  <c r="N1625" i="6"/>
  <c r="N1624" i="6"/>
  <c r="N1623" i="6"/>
  <c r="N1622" i="6"/>
  <c r="N1621" i="6"/>
  <c r="N1620" i="6"/>
  <c r="N1619" i="6"/>
  <c r="N1618" i="6"/>
  <c r="N1612" i="6" l="1"/>
  <c r="N1613" i="6"/>
  <c r="N1614" i="6"/>
  <c r="N1615" i="6"/>
  <c r="N1616" i="6"/>
  <c r="N1617" i="6"/>
  <c r="N1610" i="6" l="1"/>
  <c r="N1609" i="6"/>
  <c r="N1608" i="6"/>
  <c r="N1607" i="6"/>
  <c r="N1606" i="6"/>
  <c r="N1605" i="6"/>
  <c r="N1604" i="6"/>
  <c r="N1603" i="6"/>
  <c r="N1602" i="6"/>
  <c r="N1601" i="6"/>
  <c r="N1599" i="6" l="1"/>
  <c r="N1600" i="6"/>
  <c r="N1596" i="6" l="1"/>
  <c r="N1597" i="6"/>
  <c r="N1598" i="6"/>
  <c r="N1595" i="6" l="1"/>
  <c r="N1594" i="6"/>
  <c r="N1593" i="6"/>
  <c r="N1592" i="6"/>
  <c r="N1591" i="6"/>
  <c r="N1590" i="6"/>
  <c r="N1589" i="6"/>
  <c r="N1588" i="6"/>
  <c r="N1587" i="6"/>
  <c r="N1586" i="6"/>
  <c r="N1585" i="6"/>
  <c r="N1584" i="6"/>
  <c r="N1583" i="6"/>
  <c r="N1582" i="6"/>
  <c r="N1581" i="6"/>
  <c r="N1580" i="6"/>
  <c r="N1579" i="6"/>
  <c r="N1578" i="6"/>
  <c r="N1577" i="6"/>
  <c r="N1576" i="6"/>
  <c r="N1575" i="6"/>
  <c r="N1574" i="6"/>
  <c r="N1573" i="6"/>
  <c r="N1572" i="6"/>
  <c r="N1571" i="6"/>
  <c r="N1570" i="6"/>
  <c r="N1569" i="6"/>
  <c r="N1568" i="6"/>
  <c r="N1567" i="6"/>
  <c r="N1566" i="6"/>
  <c r="N1565" i="6"/>
  <c r="N1564" i="6"/>
  <c r="N1563" i="6"/>
  <c r="N1562" i="6"/>
  <c r="N1561" i="6"/>
  <c r="N1560" i="6"/>
  <c r="N1559" i="6"/>
  <c r="N1558" i="6"/>
  <c r="N1557" i="6"/>
  <c r="N1556" i="6"/>
  <c r="N1555" i="6"/>
  <c r="N1554" i="6"/>
  <c r="N1553" i="6"/>
  <c r="N1552" i="6"/>
  <c r="N1551" i="6"/>
  <c r="N1550" i="6"/>
  <c r="N1549" i="6"/>
  <c r="N1548" i="6"/>
  <c r="N1547" i="6"/>
  <c r="N1546" i="6"/>
  <c r="N1545" i="6"/>
  <c r="N1544" i="6"/>
  <c r="N1543" i="6"/>
  <c r="N1542" i="6"/>
  <c r="N1541" i="6"/>
  <c r="N1540" i="6"/>
  <c r="N1539" i="6"/>
  <c r="N1538" i="6"/>
  <c r="N1537" i="6"/>
  <c r="N1536" i="6"/>
  <c r="N1535" i="6"/>
  <c r="N1534" i="6"/>
  <c r="N1533" i="6"/>
  <c r="N1532" i="6"/>
  <c r="N1531" i="6"/>
  <c r="N1530" i="6"/>
  <c r="N1529" i="6"/>
  <c r="N1528" i="6"/>
  <c r="N1527" i="6"/>
  <c r="N1526" i="6"/>
  <c r="N1525" i="6"/>
  <c r="N1524" i="6"/>
  <c r="N1523" i="6"/>
  <c r="N1522" i="6"/>
  <c r="N1521" i="6"/>
  <c r="N1520" i="6"/>
  <c r="N1519" i="6"/>
  <c r="N1518" i="6"/>
  <c r="N1517" i="6"/>
  <c r="N1516" i="6"/>
  <c r="N1515" i="6"/>
  <c r="N1514" i="6"/>
  <c r="N1513" i="6"/>
  <c r="N1512" i="6"/>
  <c r="N1511" i="6"/>
  <c r="N1510" i="6"/>
  <c r="N1509" i="6"/>
  <c r="N1508" i="6"/>
  <c r="N1507" i="6"/>
  <c r="N1506" i="6"/>
  <c r="N1505" i="6"/>
  <c r="N1504" i="6"/>
  <c r="N1503" i="6"/>
  <c r="N1502" i="6"/>
  <c r="N1501" i="6"/>
  <c r="N1500" i="6"/>
  <c r="N1499" i="6"/>
  <c r="N1498" i="6"/>
  <c r="N1497" i="6"/>
  <c r="N1496" i="6"/>
  <c r="N1495" i="6"/>
  <c r="N1494" i="6" l="1"/>
  <c r="N1493" i="6"/>
  <c r="N1492" i="6"/>
  <c r="N1491" i="6"/>
  <c r="N1490" i="6"/>
  <c r="N1489" i="6"/>
  <c r="N1488" i="6"/>
  <c r="N1487" i="6"/>
  <c r="N1486" i="6"/>
  <c r="N1485" i="6"/>
  <c r="N1484" i="6"/>
  <c r="N1483" i="6"/>
  <c r="N1482" i="6"/>
  <c r="N1481" i="6"/>
  <c r="N1480" i="6"/>
  <c r="N1479" i="6"/>
  <c r="N1478" i="6"/>
  <c r="N1477" i="6"/>
  <c r="N1476" i="6"/>
  <c r="N1475" i="6"/>
  <c r="N1474" i="6"/>
  <c r="N1473" i="6"/>
  <c r="N1472" i="6"/>
  <c r="N1471" i="6"/>
  <c r="N1470" i="6"/>
  <c r="N1469" i="6"/>
  <c r="N1468" i="6"/>
  <c r="N1467" i="6"/>
  <c r="N1466" i="6"/>
  <c r="N1465" i="6"/>
  <c r="N1464" i="6"/>
  <c r="N1463" i="6"/>
  <c r="N1462" i="6"/>
  <c r="N1461" i="6"/>
  <c r="N1460" i="6"/>
  <c r="N1459" i="6"/>
  <c r="N1458" i="6"/>
  <c r="N1457" i="6"/>
  <c r="N1456" i="6"/>
  <c r="N1455" i="6"/>
  <c r="N1454" i="6"/>
  <c r="N1453" i="6"/>
  <c r="N1452" i="6"/>
  <c r="N1451" i="6"/>
  <c r="N1450" i="6"/>
  <c r="N1449" i="6"/>
  <c r="N1448" i="6"/>
  <c r="N1447" i="6"/>
  <c r="N1446" i="6"/>
  <c r="N1445" i="6"/>
  <c r="N1444" i="6"/>
  <c r="N1443" i="6"/>
  <c r="N1442" i="6"/>
  <c r="N1441" i="6"/>
  <c r="N1440" i="6"/>
  <c r="N1439" i="6"/>
  <c r="N1438" i="6"/>
  <c r="N1437" i="6"/>
  <c r="N1436" i="6"/>
  <c r="N1435" i="6"/>
  <c r="N1434" i="6"/>
  <c r="N1433" i="6"/>
  <c r="N1432" i="6"/>
  <c r="N1431" i="6"/>
  <c r="N1430" i="6"/>
  <c r="N1429" i="6"/>
  <c r="N1428" i="6"/>
  <c r="N1427" i="6"/>
  <c r="N1426" i="6"/>
  <c r="N1425" i="6"/>
  <c r="N1424" i="6"/>
  <c r="N1423" i="6"/>
  <c r="N1422" i="6"/>
  <c r="N1421" i="6"/>
  <c r="N1420" i="6"/>
  <c r="N1419" i="6"/>
  <c r="N1418" i="6"/>
  <c r="N1417" i="6"/>
  <c r="N1416" i="6"/>
  <c r="N1415" i="6"/>
  <c r="N1414" i="6"/>
  <c r="N1413" i="6"/>
  <c r="N1412" i="6"/>
  <c r="N1411" i="6"/>
  <c r="N1410" i="6"/>
  <c r="N1409" i="6"/>
  <c r="N1408" i="6"/>
  <c r="N1407" i="6"/>
  <c r="N1406" i="6"/>
  <c r="N1405" i="6"/>
  <c r="N1404" i="6"/>
  <c r="N1403" i="6"/>
  <c r="N1402" i="6"/>
  <c r="N1401" i="6"/>
  <c r="N1400" i="6"/>
  <c r="N1399" i="6"/>
  <c r="N1398" i="6"/>
  <c r="N1397" i="6"/>
  <c r="N1396" i="6"/>
  <c r="N1395" i="6"/>
  <c r="N1394" i="6"/>
  <c r="N1393" i="6"/>
  <c r="N1392" i="6"/>
  <c r="N1391" i="6"/>
  <c r="N1390" i="6"/>
  <c r="N1389" i="6"/>
  <c r="N1388" i="6"/>
  <c r="N1387" i="6"/>
  <c r="N1386" i="6"/>
  <c r="N1385" i="6"/>
  <c r="N1384" i="6"/>
  <c r="N1383" i="6"/>
  <c r="N1382" i="6"/>
  <c r="N1381" i="6"/>
  <c r="N1380" i="6"/>
  <c r="N1379" i="6"/>
  <c r="N1378" i="6"/>
  <c r="N1377" i="6"/>
  <c r="N1376" i="6"/>
  <c r="N1375" i="6"/>
  <c r="N1374" i="6"/>
  <c r="N1373" i="6"/>
  <c r="N1372" i="6"/>
  <c r="N1371" i="6"/>
  <c r="N1370" i="6"/>
  <c r="N1369" i="6"/>
  <c r="N1368" i="6"/>
  <c r="N1367" i="6"/>
  <c r="N1366" i="6"/>
  <c r="N1365" i="6"/>
  <c r="N1364" i="6"/>
  <c r="N1363" i="6"/>
  <c r="N1362" i="6"/>
  <c r="N1361" i="6"/>
  <c r="N1360" i="6"/>
  <c r="N1359" i="6"/>
  <c r="N1358" i="6"/>
  <c r="N1357" i="6"/>
  <c r="N1356" i="6"/>
  <c r="N1355" i="6"/>
  <c r="N1354" i="6"/>
  <c r="N1353" i="6"/>
  <c r="N1352" i="6"/>
  <c r="N1351" i="6"/>
  <c r="N1350" i="6"/>
  <c r="N1349" i="6"/>
  <c r="N1348" i="6"/>
  <c r="N1347" i="6"/>
  <c r="N1346" i="6"/>
  <c r="N1345" i="6"/>
  <c r="N1344" i="6"/>
  <c r="N1343" i="6"/>
  <c r="N1342" i="6"/>
  <c r="N1341" i="6"/>
  <c r="N1340" i="6"/>
  <c r="N1339" i="6"/>
  <c r="N1338" i="6"/>
  <c r="N1337" i="6"/>
  <c r="N1336" i="6"/>
  <c r="N1335" i="6"/>
  <c r="N1334" i="6"/>
  <c r="N1333" i="6"/>
  <c r="N1332" i="6"/>
  <c r="N1331" i="6"/>
  <c r="N1330" i="6"/>
  <c r="N1329" i="6"/>
  <c r="N1328" i="6"/>
  <c r="N1327" i="6"/>
  <c r="N1326" i="6"/>
  <c r="N1325" i="6"/>
  <c r="N1324" i="6"/>
  <c r="N1323" i="6"/>
  <c r="N1322" i="6"/>
  <c r="N1321" i="6"/>
  <c r="N1320" i="6"/>
  <c r="N1319" i="6"/>
  <c r="N1318" i="6"/>
  <c r="N1317" i="6"/>
  <c r="N1316" i="6"/>
  <c r="N1315" i="6"/>
  <c r="N1314" i="6"/>
  <c r="N1313" i="6"/>
  <c r="N1312" i="6"/>
  <c r="N1311" i="6"/>
  <c r="N1310" i="6"/>
  <c r="N1309" i="6"/>
  <c r="N1308" i="6"/>
  <c r="N1307" i="6"/>
  <c r="N1306" i="6"/>
  <c r="N1305" i="6"/>
  <c r="N1304" i="6"/>
  <c r="N1303" i="6"/>
  <c r="N1302" i="6"/>
  <c r="N1301" i="6"/>
  <c r="N1300" i="6"/>
  <c r="N1299" i="6"/>
  <c r="N1298" i="6"/>
  <c r="N1297" i="6"/>
  <c r="N1296" i="6"/>
  <c r="N1295" i="6"/>
  <c r="N1294" i="6"/>
  <c r="N1293" i="6"/>
  <c r="N1292" i="6"/>
  <c r="N1291" i="6"/>
  <c r="N1290" i="6"/>
  <c r="N1289" i="6"/>
  <c r="N1288" i="6"/>
  <c r="N1287" i="6"/>
  <c r="N1286" i="6"/>
  <c r="N1285" i="6"/>
  <c r="N1284" i="6"/>
  <c r="N1283" i="6"/>
  <c r="N1282" i="6"/>
  <c r="N1281" i="6"/>
  <c r="N1280" i="6"/>
  <c r="N1279" i="6"/>
  <c r="N1278" i="6"/>
  <c r="N1277" i="6"/>
  <c r="N1132" i="6" l="1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131" i="6"/>
  <c r="N1130" i="6" l="1"/>
  <c r="E346" i="7" l="1"/>
  <c r="O346" i="7" s="1"/>
  <c r="E347" i="7"/>
  <c r="N347" i="7" s="1"/>
  <c r="E348" i="7"/>
  <c r="N348" i="7" s="1"/>
  <c r="N346" i="7" l="1"/>
  <c r="O347" i="7"/>
  <c r="O348" i="7"/>
  <c r="E341" i="7" l="1"/>
  <c r="O341" i="7" s="1"/>
  <c r="E342" i="7"/>
  <c r="O342" i="7" s="1"/>
  <c r="E343" i="7"/>
  <c r="O343" i="7" s="1"/>
  <c r="E344" i="7"/>
  <c r="N344" i="7" s="1"/>
  <c r="E345" i="7"/>
  <c r="O345" i="7" s="1"/>
  <c r="E335" i="7"/>
  <c r="O335" i="7" s="1"/>
  <c r="E336" i="7"/>
  <c r="N336" i="7" s="1"/>
  <c r="E337" i="7"/>
  <c r="O337" i="7" s="1"/>
  <c r="E338" i="7"/>
  <c r="N338" i="7" s="1"/>
  <c r="E339" i="7"/>
  <c r="N339" i="7" s="1"/>
  <c r="E340" i="7"/>
  <c r="N340" i="7" s="1"/>
  <c r="E393" i="7"/>
  <c r="N393" i="7" s="1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O344" i="7" l="1"/>
  <c r="N343" i="7"/>
  <c r="N342" i="7"/>
  <c r="N341" i="7"/>
  <c r="N345" i="7"/>
  <c r="O336" i="7"/>
  <c r="O340" i="7"/>
  <c r="N337" i="7"/>
  <c r="O338" i="7"/>
  <c r="N335" i="7"/>
  <c r="O393" i="7"/>
  <c r="G393" i="7" s="1"/>
  <c r="O339" i="7"/>
  <c r="N1111" i="6"/>
  <c r="N1112" i="6"/>
  <c r="N1113" i="6"/>
  <c r="N1114" i="6"/>
  <c r="N1115" i="6"/>
  <c r="N1116" i="6"/>
  <c r="N1117" i="6"/>
  <c r="N764" i="6" l="1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E328" i="7" l="1"/>
  <c r="O328" i="7" s="1"/>
  <c r="E329" i="7"/>
  <c r="N329" i="7" s="1"/>
  <c r="E330" i="7"/>
  <c r="O330" i="7" s="1"/>
  <c r="E331" i="7"/>
  <c r="O331" i="7" s="1"/>
  <c r="E332" i="7"/>
  <c r="O332" i="7" s="1"/>
  <c r="E321" i="7"/>
  <c r="O321" i="7" s="1"/>
  <c r="E322" i="7"/>
  <c r="N322" i="7" s="1"/>
  <c r="E323" i="7"/>
  <c r="O323" i="7" s="1"/>
  <c r="E324" i="7"/>
  <c r="N324" i="7" s="1"/>
  <c r="E325" i="7"/>
  <c r="O325" i="7" s="1"/>
  <c r="E326" i="7"/>
  <c r="N326" i="7" s="1"/>
  <c r="E327" i="7"/>
  <c r="N327" i="7" s="1"/>
  <c r="E333" i="7"/>
  <c r="N333" i="7" s="1"/>
  <c r="N332" i="7" l="1"/>
  <c r="N330" i="7"/>
  <c r="N328" i="7"/>
  <c r="N321" i="7"/>
  <c r="O329" i="7"/>
  <c r="N331" i="7"/>
  <c r="O322" i="7"/>
  <c r="O326" i="7"/>
  <c r="N323" i="7"/>
  <c r="O324" i="7"/>
  <c r="O333" i="7"/>
  <c r="N325" i="7"/>
  <c r="O327" i="7"/>
  <c r="N399" i="6" l="1"/>
  <c r="E313" i="7" l="1"/>
  <c r="O313" i="7" s="1"/>
  <c r="E314" i="7"/>
  <c r="N314" i="7" s="1"/>
  <c r="E315" i="7"/>
  <c r="O315" i="7" s="1"/>
  <c r="E316" i="7"/>
  <c r="N316" i="7" s="1"/>
  <c r="E317" i="7"/>
  <c r="N317" i="7" s="1"/>
  <c r="E318" i="7"/>
  <c r="N318" i="7" s="1"/>
  <c r="E319" i="7"/>
  <c r="O319" i="7" s="1"/>
  <c r="E320" i="7"/>
  <c r="O320" i="7" s="1"/>
  <c r="O318" i="7" l="1"/>
  <c r="O316" i="7"/>
  <c r="N315" i="7"/>
  <c r="N313" i="7"/>
  <c r="O314" i="7"/>
  <c r="O317" i="7"/>
  <c r="N319" i="7"/>
  <c r="N320" i="7"/>
  <c r="N763" i="6" l="1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 l="1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37" i="6" l="1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AG6" i="8" l="1"/>
  <c r="AF6" i="8"/>
  <c r="S9" i="8" s="1"/>
  <c r="AE6" i="8"/>
  <c r="R9" i="8" s="1"/>
  <c r="AD6" i="8"/>
  <c r="AC6" i="8"/>
  <c r="AB6" i="8"/>
  <c r="AA6" i="8"/>
  <c r="Z6" i="8"/>
  <c r="Y6" i="8"/>
  <c r="X6" i="8"/>
  <c r="W6" i="8"/>
  <c r="O9" i="8" l="1"/>
  <c r="Q9" i="8"/>
  <c r="N398" i="6" l="1"/>
  <c r="N378" i="6" l="1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73" i="6" l="1"/>
  <c r="N374" i="6"/>
  <c r="N375" i="6"/>
  <c r="N376" i="6"/>
  <c r="N377" i="6"/>
  <c r="N372" i="6" l="1"/>
  <c r="N370" i="6" l="1"/>
  <c r="N371" i="6"/>
  <c r="N369" i="6" l="1"/>
  <c r="N367" i="6" l="1"/>
  <c r="N368" i="6"/>
  <c r="N366" i="6" l="1"/>
  <c r="N358" i="6" l="1"/>
  <c r="N359" i="6"/>
  <c r="N360" i="6"/>
  <c r="N361" i="6"/>
  <c r="N362" i="6"/>
  <c r="N363" i="6"/>
  <c r="N364" i="6"/>
  <c r="N365" i="6"/>
  <c r="N338" i="6" l="1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18" i="6" l="1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05" i="6" l="1"/>
  <c r="N306" i="6"/>
  <c r="N307" i="6"/>
  <c r="N308" i="6"/>
  <c r="N309" i="6"/>
  <c r="N310" i="6"/>
  <c r="N311" i="6"/>
  <c r="N312" i="6"/>
  <c r="N313" i="6"/>
  <c r="N314" i="6"/>
  <c r="N315" i="6"/>
  <c r="N316" i="6"/>
  <c r="N317" i="6"/>
  <c r="N4" i="6" l="1"/>
  <c r="N3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E277" i="7" l="1"/>
  <c r="E278" i="7"/>
  <c r="E279" i="7"/>
  <c r="F279" i="7" s="1"/>
  <c r="N279" i="7" s="1"/>
  <c r="E280" i="7"/>
  <c r="F280" i="7" s="1"/>
  <c r="E281" i="7"/>
  <c r="F281" i="7" s="1"/>
  <c r="N281" i="7" s="1"/>
  <c r="E282" i="7"/>
  <c r="E283" i="7"/>
  <c r="F283" i="7" s="1"/>
  <c r="E284" i="7"/>
  <c r="F284" i="7" s="1"/>
  <c r="E285" i="7"/>
  <c r="O285" i="7" s="1"/>
  <c r="E303" i="7"/>
  <c r="O303" i="7" s="1"/>
  <c r="E304" i="7"/>
  <c r="O304" i="7" s="1"/>
  <c r="E305" i="7"/>
  <c r="O305" i="7" s="1"/>
  <c r="E306" i="7"/>
  <c r="N306" i="7" s="1"/>
  <c r="E307" i="7"/>
  <c r="O307" i="7" s="1"/>
  <c r="E308" i="7"/>
  <c r="N308" i="7" s="1"/>
  <c r="E309" i="7"/>
  <c r="N309" i="7" s="1"/>
  <c r="E310" i="7"/>
  <c r="N310" i="7" s="1"/>
  <c r="E311" i="7"/>
  <c r="O311" i="7" s="1"/>
  <c r="E312" i="7"/>
  <c r="N312" i="7" s="1"/>
  <c r="I383" i="7" l="1"/>
  <c r="R378" i="7"/>
  <c r="Q379" i="7"/>
  <c r="H380" i="7"/>
  <c r="I381" i="7"/>
  <c r="H384" i="7"/>
  <c r="H387" i="7"/>
  <c r="K373" i="7"/>
  <c r="I371" i="7"/>
  <c r="G370" i="7"/>
  <c r="R369" i="7"/>
  <c r="H373" i="7"/>
  <c r="P376" i="7"/>
  <c r="I377" i="7"/>
  <c r="I362" i="7"/>
  <c r="Q363" i="7"/>
  <c r="Q364" i="7"/>
  <c r="Q368" i="7"/>
  <c r="Q388" i="7"/>
  <c r="K377" i="7"/>
  <c r="K378" i="7"/>
  <c r="R379" i="7"/>
  <c r="P380" i="7"/>
  <c r="Q381" i="7"/>
  <c r="G382" i="7"/>
  <c r="H385" i="7"/>
  <c r="P384" i="7"/>
  <c r="P387" i="7"/>
  <c r="R373" i="7"/>
  <c r="Q371" i="7"/>
  <c r="H370" i="7"/>
  <c r="K369" i="7"/>
  <c r="G373" i="7"/>
  <c r="I376" i="7"/>
  <c r="Q377" i="7"/>
  <c r="Q362" i="7"/>
  <c r="R363" i="7"/>
  <c r="R364" i="7"/>
  <c r="R365" i="7"/>
  <c r="R388" i="7"/>
  <c r="Q376" i="7"/>
  <c r="R377" i="7"/>
  <c r="R362" i="7"/>
  <c r="K363" i="7"/>
  <c r="K364" i="7"/>
  <c r="K365" i="7"/>
  <c r="K366" i="7"/>
  <c r="K367" i="7"/>
  <c r="K388" i="7"/>
  <c r="K362" i="7"/>
  <c r="K379" i="7"/>
  <c r="R381" i="7"/>
  <c r="H382" i="7"/>
  <c r="P385" i="7"/>
  <c r="R384" i="7"/>
  <c r="I387" i="7"/>
  <c r="R371" i="7"/>
  <c r="P370" i="7"/>
  <c r="Q374" i="7"/>
  <c r="G378" i="7"/>
  <c r="I380" i="7"/>
  <c r="K381" i="7"/>
  <c r="P382" i="7"/>
  <c r="I385" i="7"/>
  <c r="I384" i="7"/>
  <c r="K383" i="7"/>
  <c r="Q387" i="7"/>
  <c r="K371" i="7"/>
  <c r="G369" i="7"/>
  <c r="Q373" i="7"/>
  <c r="I374" i="7"/>
  <c r="R376" i="7"/>
  <c r="H378" i="7"/>
  <c r="G379" i="7"/>
  <c r="Q380" i="7"/>
  <c r="I382" i="7"/>
  <c r="Q385" i="7"/>
  <c r="Q384" i="7"/>
  <c r="R387" i="7"/>
  <c r="I370" i="7"/>
  <c r="H369" i="7"/>
  <c r="I373" i="7"/>
  <c r="P374" i="7"/>
  <c r="K376" i="7"/>
  <c r="G363" i="7"/>
  <c r="G364" i="7"/>
  <c r="G365" i="7"/>
  <c r="G366" i="7"/>
  <c r="G367" i="7"/>
  <c r="G368" i="7"/>
  <c r="P378" i="7"/>
  <c r="H379" i="7"/>
  <c r="R380" i="7"/>
  <c r="G381" i="7"/>
  <c r="Q382" i="7"/>
  <c r="R385" i="7"/>
  <c r="K384" i="7"/>
  <c r="R383" i="7"/>
  <c r="K387" i="7"/>
  <c r="G371" i="7"/>
  <c r="Q370" i="7"/>
  <c r="P369" i="7"/>
  <c r="H374" i="7"/>
  <c r="G377" i="7"/>
  <c r="G362" i="7"/>
  <c r="H363" i="7"/>
  <c r="H364" i="7"/>
  <c r="H365" i="7"/>
  <c r="H366" i="7"/>
  <c r="H367" i="7"/>
  <c r="H368" i="7"/>
  <c r="H388" i="7"/>
  <c r="I378" i="7"/>
  <c r="P379" i="7"/>
  <c r="K380" i="7"/>
  <c r="H381" i="7"/>
  <c r="R382" i="7"/>
  <c r="K385" i="7"/>
  <c r="P383" i="7"/>
  <c r="Q383" i="7"/>
  <c r="G374" i="7"/>
  <c r="H371" i="7"/>
  <c r="R370" i="7"/>
  <c r="I369" i="7"/>
  <c r="K374" i="7"/>
  <c r="G376" i="7"/>
  <c r="H377" i="7"/>
  <c r="H362" i="7"/>
  <c r="P363" i="7"/>
  <c r="P364" i="7"/>
  <c r="P365" i="7"/>
  <c r="P388" i="7"/>
  <c r="Q378" i="7"/>
  <c r="I379" i="7"/>
  <c r="G380" i="7"/>
  <c r="P381" i="7"/>
  <c r="K382" i="7"/>
  <c r="H383" i="7"/>
  <c r="R374" i="7"/>
  <c r="P371" i="7"/>
  <c r="K370" i="7"/>
  <c r="Q369" i="7"/>
  <c r="P373" i="7"/>
  <c r="H376" i="7"/>
  <c r="P377" i="7"/>
  <c r="P362" i="7"/>
  <c r="I363" i="7"/>
  <c r="I364" i="7"/>
  <c r="I365" i="7"/>
  <c r="I366" i="7"/>
  <c r="I367" i="7"/>
  <c r="I368" i="7"/>
  <c r="I388" i="7"/>
  <c r="Q375" i="7"/>
  <c r="I372" i="7"/>
  <c r="R372" i="7"/>
  <c r="Q386" i="7"/>
  <c r="H375" i="7"/>
  <c r="G372" i="7"/>
  <c r="Q372" i="7"/>
  <c r="H372" i="7"/>
  <c r="R386" i="7"/>
  <c r="G375" i="7"/>
  <c r="K375" i="7"/>
  <c r="H386" i="7"/>
  <c r="P372" i="7"/>
  <c r="K372" i="7"/>
  <c r="K386" i="7"/>
  <c r="I375" i="7"/>
  <c r="I386" i="7"/>
  <c r="P375" i="7"/>
  <c r="P386" i="7"/>
  <c r="R375" i="7"/>
  <c r="N284" i="7"/>
  <c r="N283" i="7"/>
  <c r="O284" i="7"/>
  <c r="O283" i="7"/>
  <c r="F282" i="7"/>
  <c r="O282" i="7" s="1"/>
  <c r="F278" i="7"/>
  <c r="N278" i="7" s="1"/>
  <c r="F277" i="7"/>
  <c r="N277" i="7" s="1"/>
  <c r="O281" i="7"/>
  <c r="O279" i="7"/>
  <c r="O280" i="7"/>
  <c r="N285" i="7"/>
  <c r="N280" i="7"/>
  <c r="N307" i="7"/>
  <c r="O306" i="7"/>
  <c r="O308" i="7"/>
  <c r="N305" i="7"/>
  <c r="O309" i="7"/>
  <c r="O310" i="7"/>
  <c r="N304" i="7"/>
  <c r="N303" i="7"/>
  <c r="N311" i="7"/>
  <c r="O312" i="7"/>
  <c r="M372" i="7" l="1"/>
  <c r="M375" i="7"/>
  <c r="L384" i="7"/>
  <c r="M384" i="7"/>
  <c r="J384" i="7"/>
  <c r="L364" i="7"/>
  <c r="M364" i="7"/>
  <c r="J364" i="7"/>
  <c r="M386" i="7"/>
  <c r="J386" i="7"/>
  <c r="L386" i="7"/>
  <c r="J380" i="7"/>
  <c r="L380" i="7"/>
  <c r="M380" i="7"/>
  <c r="J372" i="7"/>
  <c r="L372" i="7"/>
  <c r="L371" i="7"/>
  <c r="M371" i="7"/>
  <c r="J371" i="7"/>
  <c r="M363" i="7"/>
  <c r="J363" i="7"/>
  <c r="L363" i="7"/>
  <c r="J369" i="7"/>
  <c r="L369" i="7"/>
  <c r="M369" i="7"/>
  <c r="J373" i="7"/>
  <c r="L373" i="7"/>
  <c r="M373" i="7"/>
  <c r="J378" i="7"/>
  <c r="L378" i="7"/>
  <c r="M378" i="7"/>
  <c r="J382" i="7"/>
  <c r="L382" i="7"/>
  <c r="M382" i="7"/>
  <c r="J385" i="7"/>
  <c r="M385" i="7"/>
  <c r="L385" i="7"/>
  <c r="J374" i="7"/>
  <c r="M374" i="7"/>
  <c r="L374" i="7"/>
  <c r="J362" i="7"/>
  <c r="M362" i="7"/>
  <c r="L362" i="7"/>
  <c r="J368" i="7"/>
  <c r="L368" i="7"/>
  <c r="M368" i="7"/>
  <c r="J379" i="7"/>
  <c r="L379" i="7"/>
  <c r="M379" i="7"/>
  <c r="J370" i="7"/>
  <c r="L370" i="7"/>
  <c r="M370" i="7"/>
  <c r="M377" i="7"/>
  <c r="J377" i="7"/>
  <c r="L377" i="7"/>
  <c r="M367" i="7"/>
  <c r="J367" i="7"/>
  <c r="L367" i="7"/>
  <c r="M388" i="7"/>
  <c r="J388" i="7"/>
  <c r="L388" i="7"/>
  <c r="L387" i="7"/>
  <c r="J387" i="7"/>
  <c r="M387" i="7"/>
  <c r="J366" i="7"/>
  <c r="M366" i="7"/>
  <c r="L366" i="7"/>
  <c r="J375" i="7"/>
  <c r="L375" i="7"/>
  <c r="L376" i="7"/>
  <c r="J376" i="7"/>
  <c r="M376" i="7"/>
  <c r="L381" i="7"/>
  <c r="J381" i="7"/>
  <c r="M381" i="7"/>
  <c r="J365" i="7"/>
  <c r="L365" i="7"/>
  <c r="M365" i="7"/>
  <c r="L383" i="7"/>
  <c r="M383" i="7"/>
  <c r="J383" i="7"/>
  <c r="N282" i="7"/>
  <c r="O278" i="7"/>
  <c r="O277" i="7"/>
  <c r="E395" i="7" l="1"/>
  <c r="O395" i="7" s="1"/>
  <c r="G395" i="7" s="1"/>
  <c r="N395" i="7" l="1"/>
  <c r="E300" i="7" l="1"/>
  <c r="N300" i="7" s="1"/>
  <c r="E301" i="7"/>
  <c r="N301" i="7" s="1"/>
  <c r="E302" i="7"/>
  <c r="N302" i="7" s="1"/>
  <c r="E334" i="7"/>
  <c r="N334" i="7" s="1"/>
  <c r="O301" i="7" l="1"/>
  <c r="O302" i="7"/>
  <c r="O334" i="7"/>
  <c r="O300" i="7"/>
  <c r="E394" i="7" l="1"/>
  <c r="N394" i="7" s="1"/>
  <c r="O394" i="7" l="1"/>
  <c r="G394" i="7" s="1"/>
  <c r="E299" i="7" l="1"/>
  <c r="N299" i="7" s="1"/>
  <c r="E298" i="7"/>
  <c r="N298" i="7" s="1"/>
  <c r="E297" i="7"/>
  <c r="N297" i="7" s="1"/>
  <c r="E296" i="7"/>
  <c r="O296" i="7" s="1"/>
  <c r="E295" i="7"/>
  <c r="N295" i="7" s="1"/>
  <c r="E294" i="7"/>
  <c r="O294" i="7" s="1"/>
  <c r="E293" i="7"/>
  <c r="O293" i="7" s="1"/>
  <c r="E292" i="7"/>
  <c r="N292" i="7" s="1"/>
  <c r="E291" i="7"/>
  <c r="N291" i="7" s="1"/>
  <c r="E290" i="7"/>
  <c r="N290" i="7" s="1"/>
  <c r="E289" i="7"/>
  <c r="N289" i="7" s="1"/>
  <c r="E288" i="7"/>
  <c r="N288" i="7" s="1"/>
  <c r="O299" i="7" l="1"/>
  <c r="O298" i="7"/>
  <c r="O297" i="7"/>
  <c r="N296" i="7"/>
  <c r="O295" i="7"/>
  <c r="N294" i="7"/>
  <c r="N293" i="7"/>
  <c r="O292" i="7"/>
  <c r="O291" i="7"/>
  <c r="O290" i="7"/>
  <c r="O289" i="7"/>
  <c r="O288" i="7"/>
  <c r="E269" i="7" l="1"/>
  <c r="O269" i="7" s="1"/>
  <c r="E270" i="7"/>
  <c r="O270" i="7" s="1"/>
  <c r="E271" i="7"/>
  <c r="N271" i="7" s="1"/>
  <c r="E272" i="7"/>
  <c r="N272" i="7" s="1"/>
  <c r="E273" i="7"/>
  <c r="E274" i="7"/>
  <c r="E275" i="7"/>
  <c r="E276" i="7"/>
  <c r="E286" i="7"/>
  <c r="O286" i="7" s="1"/>
  <c r="E287" i="7"/>
  <c r="O287" i="7" s="1"/>
  <c r="F276" i="7" l="1"/>
  <c r="O276" i="7" s="1"/>
  <c r="F275" i="7"/>
  <c r="O275" i="7" s="1"/>
  <c r="F273" i="7"/>
  <c r="N273" i="7" s="1"/>
  <c r="F274" i="7"/>
  <c r="N274" i="7" s="1"/>
  <c r="N287" i="7"/>
  <c r="N270" i="7"/>
  <c r="N286" i="7"/>
  <c r="N269" i="7"/>
  <c r="O272" i="7"/>
  <c r="O271" i="7"/>
  <c r="N276" i="7" l="1"/>
  <c r="N275" i="7"/>
  <c r="O273" i="7"/>
  <c r="O274" i="7"/>
  <c r="E265" i="7"/>
  <c r="N265" i="7" s="1"/>
  <c r="E266" i="7"/>
  <c r="N266" i="7" s="1"/>
  <c r="E267" i="7"/>
  <c r="N267" i="7" s="1"/>
  <c r="E268" i="7"/>
  <c r="N268" i="7" s="1"/>
  <c r="E261" i="7"/>
  <c r="N261" i="7" s="1"/>
  <c r="E262" i="7"/>
  <c r="N262" i="7" s="1"/>
  <c r="E263" i="7"/>
  <c r="N263" i="7" s="1"/>
  <c r="E264" i="7"/>
  <c r="N264" i="7" s="1"/>
  <c r="E257" i="7"/>
  <c r="N257" i="7" s="1"/>
  <c r="E258" i="7"/>
  <c r="N258" i="7" s="1"/>
  <c r="E259" i="7"/>
  <c r="N259" i="7" s="1"/>
  <c r="E260" i="7"/>
  <c r="N260" i="7" s="1"/>
  <c r="E253" i="7"/>
  <c r="N253" i="7" s="1"/>
  <c r="E254" i="7"/>
  <c r="N254" i="7" s="1"/>
  <c r="E255" i="7"/>
  <c r="N255" i="7" s="1"/>
  <c r="E256" i="7"/>
  <c r="N256" i="7" s="1"/>
  <c r="E249" i="7"/>
  <c r="N249" i="7" s="1"/>
  <c r="E250" i="7"/>
  <c r="N250" i="7" s="1"/>
  <c r="E251" i="7"/>
  <c r="N251" i="7" s="1"/>
  <c r="E252" i="7"/>
  <c r="N252" i="7" s="1"/>
  <c r="E244" i="7"/>
  <c r="O244" i="7" s="1"/>
  <c r="E245" i="7"/>
  <c r="N245" i="7" s="1"/>
  <c r="E246" i="7"/>
  <c r="N246" i="7" s="1"/>
  <c r="E247" i="7"/>
  <c r="N247" i="7" s="1"/>
  <c r="E248" i="7"/>
  <c r="N248" i="7" s="1"/>
  <c r="E239" i="7"/>
  <c r="O239" i="7" s="1"/>
  <c r="E240" i="7"/>
  <c r="N240" i="7" s="1"/>
  <c r="E241" i="7"/>
  <c r="N241" i="7" s="1"/>
  <c r="E242" i="7"/>
  <c r="N242" i="7" s="1"/>
  <c r="E243" i="7"/>
  <c r="N243" i="7" s="1"/>
  <c r="E234" i="7"/>
  <c r="O234" i="7" s="1"/>
  <c r="E235" i="7"/>
  <c r="N235" i="7" s="1"/>
  <c r="E236" i="7"/>
  <c r="N236" i="7" s="1"/>
  <c r="E237" i="7"/>
  <c r="N237" i="7" s="1"/>
  <c r="E238" i="7"/>
  <c r="N238" i="7" s="1"/>
  <c r="E229" i="7"/>
  <c r="N229" i="7" s="1"/>
  <c r="E230" i="7"/>
  <c r="N230" i="7" s="1"/>
  <c r="E231" i="7"/>
  <c r="N231" i="7" s="1"/>
  <c r="E232" i="7"/>
  <c r="N232" i="7" s="1"/>
  <c r="E233" i="7"/>
  <c r="N233" i="7" s="1"/>
  <c r="E224" i="7"/>
  <c r="O224" i="7" s="1"/>
  <c r="E225" i="7"/>
  <c r="N225" i="7" s="1"/>
  <c r="E226" i="7"/>
  <c r="N226" i="7" s="1"/>
  <c r="E227" i="7"/>
  <c r="N227" i="7" s="1"/>
  <c r="E228" i="7"/>
  <c r="N228" i="7" s="1"/>
  <c r="E223" i="7"/>
  <c r="N223" i="7" s="1"/>
  <c r="O258" i="7" l="1"/>
  <c r="O261" i="7"/>
  <c r="O268" i="7"/>
  <c r="O260" i="7"/>
  <c r="O267" i="7"/>
  <c r="O266" i="7"/>
  <c r="O265" i="7"/>
  <c r="O264" i="7"/>
  <c r="O263" i="7"/>
  <c r="O259" i="7"/>
  <c r="O262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N244" i="7"/>
  <c r="O245" i="7"/>
  <c r="O243" i="7"/>
  <c r="N239" i="7"/>
  <c r="O238" i="7"/>
  <c r="O240" i="7"/>
  <c r="O242" i="7"/>
  <c r="O241" i="7"/>
  <c r="O237" i="7"/>
  <c r="O236" i="7"/>
  <c r="N234" i="7"/>
  <c r="O235" i="7"/>
  <c r="O230" i="7"/>
  <c r="O229" i="7"/>
  <c r="O233" i="7"/>
  <c r="O232" i="7"/>
  <c r="O231" i="7"/>
  <c r="O228" i="7"/>
  <c r="O227" i="7"/>
  <c r="O226" i="7"/>
  <c r="O225" i="7"/>
  <c r="N224" i="7"/>
  <c r="O223" i="7"/>
  <c r="E222" i="7"/>
  <c r="N222" i="7" l="1"/>
  <c r="E221" i="7"/>
  <c r="N221" i="7" s="1"/>
  <c r="E220" i="7"/>
  <c r="N220" i="7" s="1"/>
  <c r="E219" i="7"/>
  <c r="N219" i="7" s="1"/>
  <c r="E218" i="7"/>
  <c r="N218" i="7" s="1"/>
  <c r="O222" i="7" l="1"/>
  <c r="O221" i="7"/>
  <c r="O220" i="7"/>
  <c r="O219" i="7"/>
  <c r="O218" i="7"/>
  <c r="E214" i="7" l="1"/>
  <c r="N214" i="7" s="1"/>
  <c r="E215" i="7"/>
  <c r="N215" i="7" s="1"/>
  <c r="E216" i="7"/>
  <c r="N216" i="7" s="1"/>
  <c r="E217" i="7"/>
  <c r="N217" i="7" s="1"/>
  <c r="E210" i="7"/>
  <c r="N210" i="7" s="1"/>
  <c r="E211" i="7"/>
  <c r="N211" i="7" s="1"/>
  <c r="E212" i="7"/>
  <c r="N212" i="7" s="1"/>
  <c r="E213" i="7"/>
  <c r="N213" i="7" s="1"/>
  <c r="E209" i="7"/>
  <c r="O209" i="7" s="1"/>
  <c r="E208" i="7"/>
  <c r="O208" i="7" s="1"/>
  <c r="E206" i="7"/>
  <c r="N206" i="7" s="1"/>
  <c r="E207" i="7"/>
  <c r="N207" i="7" s="1"/>
  <c r="O217" i="7" l="1"/>
  <c r="O216" i="7"/>
  <c r="O215" i="7"/>
  <c r="O214" i="7"/>
  <c r="O213" i="7"/>
  <c r="O212" i="7"/>
  <c r="O211" i="7"/>
  <c r="O210" i="7"/>
  <c r="N209" i="7"/>
  <c r="O206" i="7"/>
  <c r="N208" i="7"/>
  <c r="O207" i="7"/>
  <c r="K174" i="6" l="1"/>
  <c r="K173" i="6"/>
  <c r="K172" i="6"/>
  <c r="K171" i="6"/>
  <c r="E201" i="7" l="1"/>
  <c r="O201" i="7" s="1"/>
  <c r="E202" i="7"/>
  <c r="O202" i="7" s="1"/>
  <c r="E203" i="7"/>
  <c r="O203" i="7" s="1"/>
  <c r="E204" i="7"/>
  <c r="O204" i="7" s="1"/>
  <c r="E205" i="7"/>
  <c r="O205" i="7" s="1"/>
  <c r="E199" i="7"/>
  <c r="E200" i="7"/>
  <c r="O200" i="7" s="1"/>
  <c r="N201" i="7" l="1"/>
  <c r="N202" i="7"/>
  <c r="N203" i="7"/>
  <c r="N204" i="7"/>
  <c r="N205" i="7"/>
  <c r="N200" i="7"/>
  <c r="N199" i="7"/>
  <c r="E198" i="7"/>
  <c r="N198" i="7" s="1"/>
  <c r="E197" i="7"/>
  <c r="N197" i="7" s="1"/>
  <c r="E196" i="7"/>
  <c r="N196" i="7" s="1"/>
  <c r="E195" i="7"/>
  <c r="N195" i="7" s="1"/>
  <c r="E194" i="7"/>
  <c r="N194" i="7" s="1"/>
  <c r="E193" i="7"/>
  <c r="O193" i="7" s="1"/>
  <c r="E192" i="7"/>
  <c r="N192" i="7" s="1"/>
  <c r="E191" i="7"/>
  <c r="N191" i="7" s="1"/>
  <c r="E190" i="7"/>
  <c r="N190" i="7" s="1"/>
  <c r="O199" i="7" l="1"/>
  <c r="O198" i="7"/>
  <c r="O197" i="7"/>
  <c r="O196" i="7"/>
  <c r="O195" i="7"/>
  <c r="O194" i="7"/>
  <c r="N193" i="7"/>
  <c r="O192" i="7"/>
  <c r="O191" i="7"/>
  <c r="O190" i="7"/>
  <c r="K121" i="6" l="1"/>
  <c r="E189" i="7" l="1"/>
  <c r="N189" i="7" s="1"/>
  <c r="E188" i="7"/>
  <c r="O188" i="7" s="1"/>
  <c r="E187" i="7"/>
  <c r="N187" i="7" s="1"/>
  <c r="E186" i="7"/>
  <c r="N186" i="7" s="1"/>
  <c r="E185" i="7"/>
  <c r="N185" i="7" s="1"/>
  <c r="E4" i="7"/>
  <c r="N4" i="7" s="1"/>
  <c r="E5" i="7"/>
  <c r="N5" i="7" s="1"/>
  <c r="E6" i="7"/>
  <c r="N6" i="7" s="1"/>
  <c r="E7" i="7"/>
  <c r="N7" i="7" s="1"/>
  <c r="E8" i="7"/>
  <c r="N8" i="7" s="1"/>
  <c r="E9" i="7"/>
  <c r="O9" i="7" s="1"/>
  <c r="E10" i="7"/>
  <c r="N10" i="7" s="1"/>
  <c r="E11" i="7"/>
  <c r="N11" i="7" s="1"/>
  <c r="E12" i="7"/>
  <c r="N12" i="7" s="1"/>
  <c r="E13" i="7"/>
  <c r="N13" i="7" s="1"/>
  <c r="E14" i="7"/>
  <c r="N14" i="7" s="1"/>
  <c r="E15" i="7"/>
  <c r="O15" i="7" s="1"/>
  <c r="E16" i="7"/>
  <c r="N16" i="7" s="1"/>
  <c r="E17" i="7"/>
  <c r="N17" i="7" s="1"/>
  <c r="E18" i="7"/>
  <c r="N18" i="7" s="1"/>
  <c r="E19" i="7"/>
  <c r="N19" i="7" s="1"/>
  <c r="E20" i="7"/>
  <c r="N20" i="7" s="1"/>
  <c r="E21" i="7"/>
  <c r="O21" i="7" s="1"/>
  <c r="E22" i="7"/>
  <c r="N22" i="7" s="1"/>
  <c r="E23" i="7"/>
  <c r="N23" i="7" s="1"/>
  <c r="E24" i="7"/>
  <c r="N24" i="7" s="1"/>
  <c r="E25" i="7"/>
  <c r="N25" i="7" s="1"/>
  <c r="E26" i="7"/>
  <c r="N26" i="7" s="1"/>
  <c r="E27" i="7"/>
  <c r="O27" i="7" s="1"/>
  <c r="E28" i="7"/>
  <c r="E29" i="7"/>
  <c r="O29" i="7" s="1"/>
  <c r="E30" i="7"/>
  <c r="O30" i="7" s="1"/>
  <c r="E31" i="7"/>
  <c r="O31" i="7" s="1"/>
  <c r="E32" i="7"/>
  <c r="N32" i="7" s="1"/>
  <c r="E33" i="7"/>
  <c r="E34" i="7"/>
  <c r="O34" i="7" s="1"/>
  <c r="E35" i="7"/>
  <c r="O35" i="7" s="1"/>
  <c r="E36" i="7"/>
  <c r="O36" i="7" s="1"/>
  <c r="E37" i="7"/>
  <c r="O37" i="7" s="1"/>
  <c r="E38" i="7"/>
  <c r="O38" i="7" s="1"/>
  <c r="E39" i="7"/>
  <c r="O39" i="7" s="1"/>
  <c r="E40" i="7"/>
  <c r="O40" i="7" s="1"/>
  <c r="E41" i="7"/>
  <c r="N41" i="7" s="1"/>
  <c r="E42" i="7"/>
  <c r="O42" i="7" s="1"/>
  <c r="E43" i="7"/>
  <c r="O43" i="7" s="1"/>
  <c r="E44" i="7"/>
  <c r="O44" i="7" s="1"/>
  <c r="E45" i="7"/>
  <c r="O45" i="7" s="1"/>
  <c r="E46" i="7"/>
  <c r="O46" i="7" s="1"/>
  <c r="E47" i="7"/>
  <c r="O47" i="7" s="1"/>
  <c r="E48" i="7"/>
  <c r="O48" i="7" s="1"/>
  <c r="E49" i="7"/>
  <c r="O49" i="7" s="1"/>
  <c r="E50" i="7"/>
  <c r="E51" i="7"/>
  <c r="O51" i="7" s="1"/>
  <c r="E52" i="7"/>
  <c r="E53" i="7"/>
  <c r="O53" i="7" s="1"/>
  <c r="E54" i="7"/>
  <c r="O54" i="7" s="1"/>
  <c r="E55" i="7"/>
  <c r="O55" i="7" s="1"/>
  <c r="E56" i="7"/>
  <c r="O56" i="7" s="1"/>
  <c r="E57" i="7"/>
  <c r="O57" i="7" s="1"/>
  <c r="E58" i="7"/>
  <c r="O58" i="7" s="1"/>
  <c r="E59" i="7"/>
  <c r="N59" i="7" s="1"/>
  <c r="E60" i="7"/>
  <c r="O60" i="7" s="1"/>
  <c r="E61" i="7"/>
  <c r="O61" i="7" s="1"/>
  <c r="E62" i="7"/>
  <c r="O62" i="7" s="1"/>
  <c r="E63" i="7"/>
  <c r="E64" i="7"/>
  <c r="O64" i="7" s="1"/>
  <c r="E65" i="7"/>
  <c r="E66" i="7"/>
  <c r="O66" i="7" s="1"/>
  <c r="E67" i="7"/>
  <c r="O67" i="7" s="1"/>
  <c r="E68" i="7"/>
  <c r="O68" i="7" s="1"/>
  <c r="E69" i="7"/>
  <c r="O69" i="7" s="1"/>
  <c r="E70" i="7"/>
  <c r="O70" i="7" s="1"/>
  <c r="E71" i="7"/>
  <c r="O71" i="7" s="1"/>
  <c r="E72" i="7"/>
  <c r="O72" i="7" s="1"/>
  <c r="E73" i="7"/>
  <c r="O73" i="7" s="1"/>
  <c r="E74" i="7"/>
  <c r="O74" i="7" s="1"/>
  <c r="E75" i="7"/>
  <c r="O75" i="7" s="1"/>
  <c r="E76" i="7"/>
  <c r="O76" i="7" s="1"/>
  <c r="E77" i="7"/>
  <c r="N77" i="7" s="1"/>
  <c r="E78" i="7"/>
  <c r="E79" i="7"/>
  <c r="E80" i="7"/>
  <c r="O80" i="7" s="1"/>
  <c r="E81" i="7"/>
  <c r="O81" i="7" s="1"/>
  <c r="E82" i="7"/>
  <c r="O82" i="7" s="1"/>
  <c r="E83" i="7"/>
  <c r="E84" i="7"/>
  <c r="O84" i="7" s="1"/>
  <c r="E85" i="7"/>
  <c r="O85" i="7" s="1"/>
  <c r="E86" i="7"/>
  <c r="O86" i="7" s="1"/>
  <c r="E87" i="7"/>
  <c r="O87" i="7" s="1"/>
  <c r="E88" i="7"/>
  <c r="O88" i="7" s="1"/>
  <c r="E89" i="7"/>
  <c r="O89" i="7" s="1"/>
  <c r="E90" i="7"/>
  <c r="O90" i="7" s="1"/>
  <c r="E91" i="7"/>
  <c r="E92" i="7"/>
  <c r="E93" i="7"/>
  <c r="O93" i="7" s="1"/>
  <c r="E94" i="7"/>
  <c r="O94" i="7" s="1"/>
  <c r="E95" i="7"/>
  <c r="N95" i="7" s="1"/>
  <c r="E96" i="7"/>
  <c r="O96" i="7" s="1"/>
  <c r="E97" i="7"/>
  <c r="O97" i="7" s="1"/>
  <c r="E98" i="7"/>
  <c r="O98" i="7" s="1"/>
  <c r="E99" i="7"/>
  <c r="O99" i="7" s="1"/>
  <c r="E100" i="7"/>
  <c r="O100" i="7" s="1"/>
  <c r="E101" i="7"/>
  <c r="O101" i="7" s="1"/>
  <c r="E102" i="7"/>
  <c r="O102" i="7" s="1"/>
  <c r="E103" i="7"/>
  <c r="O103" i="7" s="1"/>
  <c r="E104" i="7"/>
  <c r="O104" i="7" s="1"/>
  <c r="E105" i="7"/>
  <c r="E106" i="7"/>
  <c r="N106" i="7" s="1"/>
  <c r="E107" i="7"/>
  <c r="O107" i="7" s="1"/>
  <c r="E108" i="7"/>
  <c r="N108" i="7" s="1"/>
  <c r="E109" i="7"/>
  <c r="N109" i="7" s="1"/>
  <c r="E110" i="7"/>
  <c r="N110" i="7" s="1"/>
  <c r="E111" i="7"/>
  <c r="O111" i="7" s="1"/>
  <c r="E112" i="7"/>
  <c r="O112" i="7" s="1"/>
  <c r="E113" i="7"/>
  <c r="O113" i="7" s="1"/>
  <c r="E114" i="7"/>
  <c r="N114" i="7" s="1"/>
  <c r="E115" i="7"/>
  <c r="N115" i="7" s="1"/>
  <c r="E116" i="7"/>
  <c r="N116" i="7" s="1"/>
  <c r="E117" i="7"/>
  <c r="O117" i="7" s="1"/>
  <c r="E118" i="7"/>
  <c r="N118" i="7" s="1"/>
  <c r="E119" i="7"/>
  <c r="O119" i="7" s="1"/>
  <c r="E120" i="7"/>
  <c r="N120" i="7" s="1"/>
  <c r="E121" i="7"/>
  <c r="N121" i="7" s="1"/>
  <c r="E122" i="7"/>
  <c r="O122" i="7" s="1"/>
  <c r="E123" i="7"/>
  <c r="O123" i="7" s="1"/>
  <c r="E124" i="7"/>
  <c r="O124" i="7" s="1"/>
  <c r="E125" i="7"/>
  <c r="E126" i="7"/>
  <c r="N126" i="7" s="1"/>
  <c r="E127" i="7"/>
  <c r="N127" i="7" s="1"/>
  <c r="E128" i="7"/>
  <c r="O128" i="7" s="1"/>
  <c r="E129" i="7"/>
  <c r="O129" i="7" s="1"/>
  <c r="E130" i="7"/>
  <c r="O130" i="7" s="1"/>
  <c r="E131" i="7"/>
  <c r="O131" i="7" s="1"/>
  <c r="E132" i="7"/>
  <c r="O132" i="7" s="1"/>
  <c r="E133" i="7"/>
  <c r="N133" i="7" s="1"/>
  <c r="E134" i="7"/>
  <c r="N134" i="7" s="1"/>
  <c r="E135" i="7"/>
  <c r="O135" i="7" s="1"/>
  <c r="E136" i="7"/>
  <c r="O136" i="7" s="1"/>
  <c r="E137" i="7"/>
  <c r="O137" i="7" s="1"/>
  <c r="E138" i="7"/>
  <c r="N138" i="7" s="1"/>
  <c r="E139" i="7"/>
  <c r="N139" i="7" s="1"/>
  <c r="E140" i="7"/>
  <c r="O140" i="7" s="1"/>
  <c r="E141" i="7"/>
  <c r="O141" i="7" s="1"/>
  <c r="E142" i="7"/>
  <c r="N142" i="7" s="1"/>
  <c r="E143" i="7"/>
  <c r="E144" i="7"/>
  <c r="O144" i="7" s="1"/>
  <c r="E145" i="7"/>
  <c r="O145" i="7" s="1"/>
  <c r="E146" i="7"/>
  <c r="N146" i="7" s="1"/>
  <c r="E147" i="7"/>
  <c r="O147" i="7" s="1"/>
  <c r="E148" i="7"/>
  <c r="N148" i="7" s="1"/>
  <c r="E149" i="7"/>
  <c r="O149" i="7" s="1"/>
  <c r="E150" i="7"/>
  <c r="N150" i="7" s="1"/>
  <c r="E151" i="7"/>
  <c r="O151" i="7" s="1"/>
  <c r="E152" i="7"/>
  <c r="N152" i="7" s="1"/>
  <c r="E153" i="7"/>
  <c r="O153" i="7" s="1"/>
  <c r="E154" i="7"/>
  <c r="O154" i="7" s="1"/>
  <c r="E155" i="7"/>
  <c r="N155" i="7" s="1"/>
  <c r="E156" i="7"/>
  <c r="O156" i="7" s="1"/>
  <c r="E157" i="7"/>
  <c r="O157" i="7" s="1"/>
  <c r="E158" i="7"/>
  <c r="N158" i="7" s="1"/>
  <c r="E159" i="7"/>
  <c r="N159" i="7" s="1"/>
  <c r="E160" i="7"/>
  <c r="O160" i="7" s="1"/>
  <c r="E161" i="7"/>
  <c r="N161" i="7" s="1"/>
  <c r="E162" i="7"/>
  <c r="N162" i="7" s="1"/>
  <c r="E163" i="7"/>
  <c r="O163" i="7" s="1"/>
  <c r="E164" i="7"/>
  <c r="N164" i="7" s="1"/>
  <c r="E165" i="7"/>
  <c r="N165" i="7" s="1"/>
  <c r="E166" i="7"/>
  <c r="O166" i="7" s="1"/>
  <c r="E167" i="7"/>
  <c r="N167" i="7" s="1"/>
  <c r="E168" i="7"/>
  <c r="O168" i="7" s="1"/>
  <c r="E169" i="7"/>
  <c r="N169" i="7" s="1"/>
  <c r="E170" i="7"/>
  <c r="O170" i="7" s="1"/>
  <c r="E171" i="7"/>
  <c r="N171" i="7" s="1"/>
  <c r="E172" i="7"/>
  <c r="O172" i="7" s="1"/>
  <c r="E173" i="7"/>
  <c r="O173" i="7" s="1"/>
  <c r="E174" i="7"/>
  <c r="N174" i="7" s="1"/>
  <c r="E175" i="7"/>
  <c r="N175" i="7" s="1"/>
  <c r="E176" i="7"/>
  <c r="N176" i="7" s="1"/>
  <c r="E177" i="7"/>
  <c r="O177" i="7" s="1"/>
  <c r="E178" i="7"/>
  <c r="O178" i="7" s="1"/>
  <c r="E179" i="7"/>
  <c r="N179" i="7" s="1"/>
  <c r="E180" i="7"/>
  <c r="O180" i="7" s="1"/>
  <c r="E181" i="7"/>
  <c r="N181" i="7" s="1"/>
  <c r="E182" i="7"/>
  <c r="N182" i="7" s="1"/>
  <c r="E183" i="7"/>
  <c r="N183" i="7" s="1"/>
  <c r="E184" i="7"/>
  <c r="O184" i="7" s="1"/>
  <c r="K91" i="6"/>
  <c r="K90" i="6"/>
  <c r="K89" i="6"/>
  <c r="K88" i="6"/>
  <c r="K87" i="6"/>
  <c r="K86" i="6"/>
  <c r="K85" i="6"/>
  <c r="K84" i="6"/>
  <c r="K83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57" i="6"/>
  <c r="K41" i="6"/>
  <c r="K38" i="6"/>
  <c r="K37" i="6"/>
  <c r="K36" i="6"/>
  <c r="K35" i="6"/>
  <c r="K34" i="6"/>
  <c r="K33" i="6"/>
  <c r="K32" i="6"/>
  <c r="K20" i="6"/>
  <c r="K19" i="6"/>
  <c r="K18" i="6"/>
  <c r="K17" i="6"/>
  <c r="K16" i="6"/>
  <c r="N2" i="6"/>
  <c r="O189" i="7" l="1"/>
  <c r="N188" i="7"/>
  <c r="O187" i="7"/>
  <c r="O186" i="7"/>
  <c r="N170" i="7"/>
  <c r="N180" i="7"/>
  <c r="N153" i="7"/>
  <c r="O185" i="7"/>
  <c r="N151" i="7"/>
  <c r="N49" i="7"/>
  <c r="O169" i="7"/>
  <c r="N104" i="7"/>
  <c r="N168" i="7"/>
  <c r="N136" i="7"/>
  <c r="N55" i="7"/>
  <c r="O174" i="7"/>
  <c r="N156" i="7"/>
  <c r="N76" i="7"/>
  <c r="N54" i="7"/>
  <c r="O133" i="7"/>
  <c r="N96" i="7"/>
  <c r="N132" i="7"/>
  <c r="N84" i="7"/>
  <c r="N157" i="7"/>
  <c r="O120" i="7"/>
  <c r="N111" i="7"/>
  <c r="N102" i="7"/>
  <c r="N43" i="7"/>
  <c r="N173" i="7"/>
  <c r="O148" i="7"/>
  <c r="N82" i="7"/>
  <c r="O20" i="7"/>
  <c r="N128" i="7"/>
  <c r="O118" i="7"/>
  <c r="O109" i="7"/>
  <c r="N100" i="7"/>
  <c r="N71" i="7"/>
  <c r="O146" i="7"/>
  <c r="N178" i="7"/>
  <c r="N163" i="7"/>
  <c r="N88" i="7"/>
  <c r="O115" i="7"/>
  <c r="O77" i="7"/>
  <c r="N56" i="7"/>
  <c r="N37" i="7"/>
  <c r="O26" i="7"/>
  <c r="N141" i="7"/>
  <c r="N129" i="7"/>
  <c r="N122" i="7"/>
  <c r="N94" i="7"/>
  <c r="N89" i="7"/>
  <c r="N72" i="7"/>
  <c r="N68" i="7"/>
  <c r="N62" i="7"/>
  <c r="N44" i="7"/>
  <c r="N15" i="7"/>
  <c r="N9" i="7"/>
  <c r="N112" i="7"/>
  <c r="N103" i="7"/>
  <c r="N98" i="7"/>
  <c r="N67" i="7"/>
  <c r="N60" i="7"/>
  <c r="O14" i="7"/>
  <c r="O8" i="7"/>
  <c r="O161" i="7"/>
  <c r="N149" i="7"/>
  <c r="N145" i="7"/>
  <c r="O167" i="7"/>
  <c r="O155" i="7"/>
  <c r="N81" i="7"/>
  <c r="O59" i="7"/>
  <c r="N48" i="7"/>
  <c r="N35" i="7"/>
  <c r="N30" i="7"/>
  <c r="N144" i="7"/>
  <c r="N140" i="7"/>
  <c r="N123" i="7"/>
  <c r="N86" i="7"/>
  <c r="N75" i="7"/>
  <c r="N70" i="7"/>
  <c r="N172" i="7"/>
  <c r="N29" i="7"/>
  <c r="N135" i="7"/>
  <c r="N90" i="7"/>
  <c r="N85" i="7"/>
  <c r="N69" i="7"/>
  <c r="N57" i="7"/>
  <c r="O23" i="7"/>
  <c r="O17" i="7"/>
  <c r="O11" i="7"/>
  <c r="O182" i="7"/>
  <c r="O159" i="7"/>
  <c r="N154" i="7"/>
  <c r="O152" i="7"/>
  <c r="O142" i="7"/>
  <c r="O114" i="7"/>
  <c r="O95" i="7"/>
  <c r="N39" i="7"/>
  <c r="O5" i="7"/>
  <c r="N177" i="7"/>
  <c r="O165" i="7"/>
  <c r="N147" i="7"/>
  <c r="N137" i="7"/>
  <c r="N73" i="7"/>
  <c r="O32" i="7"/>
  <c r="N113" i="7"/>
  <c r="O110" i="7"/>
  <c r="N38" i="7"/>
  <c r="N27" i="7"/>
  <c r="N21" i="7"/>
  <c r="O176" i="7"/>
  <c r="O138" i="7"/>
  <c r="O92" i="7"/>
  <c r="N92" i="7"/>
  <c r="O52" i="7"/>
  <c r="N52" i="7"/>
  <c r="O181" i="7"/>
  <c r="O164" i="7"/>
  <c r="N131" i="7"/>
  <c r="N50" i="7"/>
  <c r="O50" i="7"/>
  <c r="N160" i="7"/>
  <c r="N101" i="7"/>
  <c r="O91" i="7"/>
  <c r="N91" i="7"/>
  <c r="N80" i="7"/>
  <c r="O127" i="7"/>
  <c r="O116" i="7"/>
  <c r="O139" i="7"/>
  <c r="O134" i="7"/>
  <c r="O83" i="7"/>
  <c r="N83" i="7"/>
  <c r="O143" i="7"/>
  <c r="N143" i="7"/>
  <c r="O79" i="7"/>
  <c r="N79" i="7"/>
  <c r="O63" i="7"/>
  <c r="N63" i="7"/>
  <c r="N166" i="7"/>
  <c r="O162" i="7"/>
  <c r="O150" i="7"/>
  <c r="O121" i="7"/>
  <c r="O183" i="7"/>
  <c r="O179" i="7"/>
  <c r="O175" i="7"/>
  <c r="O158" i="7"/>
  <c r="N130" i="7"/>
  <c r="N119" i="7"/>
  <c r="O108" i="7"/>
  <c r="O106" i="7"/>
  <c r="N93" i="7"/>
  <c r="O78" i="7"/>
  <c r="N78" i="7"/>
  <c r="O105" i="7"/>
  <c r="N105" i="7"/>
  <c r="O65" i="7"/>
  <c r="N65" i="7"/>
  <c r="O171" i="7"/>
  <c r="N184" i="7"/>
  <c r="O126" i="7"/>
  <c r="O125" i="7"/>
  <c r="N125" i="7"/>
  <c r="N117" i="7"/>
  <c r="N47" i="7"/>
  <c r="N124" i="7"/>
  <c r="N99" i="7"/>
  <c r="N58" i="7"/>
  <c r="N45" i="7"/>
  <c r="N64" i="7"/>
  <c r="N51" i="7"/>
  <c r="N40" i="7"/>
  <c r="N66" i="7"/>
  <c r="N53" i="7"/>
  <c r="N34" i="7"/>
  <c r="O28" i="7"/>
  <c r="N28" i="7"/>
  <c r="N42" i="7"/>
  <c r="N87" i="7"/>
  <c r="N74" i="7"/>
  <c r="N61" i="7"/>
  <c r="N46" i="7"/>
  <c r="N107" i="7"/>
  <c r="O41" i="7"/>
  <c r="O33" i="7"/>
  <c r="N33" i="7"/>
  <c r="N97" i="7"/>
  <c r="N36" i="7"/>
  <c r="N31" i="7"/>
  <c r="O22" i="7"/>
  <c r="O16" i="7"/>
  <c r="O10" i="7"/>
  <c r="O4" i="7"/>
  <c r="O24" i="7"/>
  <c r="O18" i="7"/>
  <c r="O12" i="7"/>
  <c r="O6" i="7"/>
  <c r="O25" i="7"/>
  <c r="O19" i="7"/>
  <c r="O13" i="7"/>
  <c r="O7" i="7"/>
  <c r="M72" i="8" l="1"/>
  <c r="K74" i="8"/>
  <c r="R74" i="8"/>
  <c r="L66" i="8"/>
  <c r="K68" i="8"/>
  <c r="Q74" i="8"/>
  <c r="O68" i="8"/>
  <c r="J66" i="8"/>
  <c r="K75" i="8"/>
  <c r="Q68" i="8"/>
  <c r="K69" i="8"/>
  <c r="O75" i="8"/>
  <c r="O69" i="8"/>
  <c r="R72" i="8"/>
  <c r="N72" i="8"/>
  <c r="M66" i="8"/>
  <c r="L74" i="8"/>
  <c r="R69" i="8"/>
  <c r="K66" i="8"/>
  <c r="L68" i="8"/>
  <c r="M74" i="8"/>
  <c r="N66" i="8"/>
  <c r="K72" i="8"/>
  <c r="L75" i="8"/>
  <c r="S68" i="8"/>
  <c r="N75" i="8"/>
  <c r="J75" i="8"/>
  <c r="J68" i="8"/>
  <c r="O72" i="8"/>
  <c r="J72" i="8"/>
  <c r="P75" i="8"/>
  <c r="S66" i="8"/>
  <c r="S70" i="8" s="1"/>
  <c r="L69" i="8"/>
  <c r="P69" i="8"/>
  <c r="N74" i="8"/>
  <c r="O66" i="8"/>
  <c r="Q66" i="8"/>
  <c r="Q75" i="8"/>
  <c r="P68" i="8"/>
  <c r="Q69" i="8"/>
  <c r="L72" i="8"/>
  <c r="S74" i="8"/>
  <c r="P72" i="8"/>
  <c r="M68" i="8"/>
  <c r="R66" i="8"/>
  <c r="J74" i="8"/>
  <c r="P74" i="8"/>
  <c r="R75" i="8"/>
  <c r="R68" i="8"/>
  <c r="J69" i="8"/>
  <c r="Q72" i="8"/>
  <c r="M69" i="8"/>
  <c r="N69" i="8"/>
  <c r="O74" i="8"/>
  <c r="P66" i="8"/>
  <c r="S72" i="8"/>
  <c r="M75" i="8"/>
  <c r="N68" i="8"/>
  <c r="N24" i="8"/>
  <c r="R42" i="8"/>
  <c r="L56" i="8"/>
  <c r="K26" i="8"/>
  <c r="J48" i="8"/>
  <c r="R30" i="8"/>
  <c r="P38" i="8"/>
  <c r="R63" i="8"/>
  <c r="O45" i="8"/>
  <c r="Q60" i="8"/>
  <c r="R20" i="8"/>
  <c r="R44" i="8"/>
  <c r="J60" i="8"/>
  <c r="P18" i="8"/>
  <c r="S44" i="8"/>
  <c r="N57" i="8"/>
  <c r="M27" i="8"/>
  <c r="L30" i="8"/>
  <c r="O42" i="8"/>
  <c r="N54" i="8"/>
  <c r="N27" i="8"/>
  <c r="Q36" i="8"/>
  <c r="J51" i="8"/>
  <c r="O63" i="8"/>
  <c r="R26" i="8"/>
  <c r="O44" i="8"/>
  <c r="J57" i="8"/>
  <c r="S26" i="8"/>
  <c r="P54" i="8"/>
  <c r="O32" i="8"/>
  <c r="N39" i="8"/>
  <c r="J54" i="8"/>
  <c r="P24" i="8"/>
  <c r="M62" i="8"/>
  <c r="P21" i="8"/>
  <c r="P45" i="8"/>
  <c r="R60" i="8"/>
  <c r="J38" i="8"/>
  <c r="Q45" i="8"/>
  <c r="K60" i="8"/>
  <c r="Q18" i="8"/>
  <c r="O33" i="8"/>
  <c r="L44" i="8"/>
  <c r="Q56" i="8"/>
  <c r="O30" i="8"/>
  <c r="M38" i="8"/>
  <c r="R51" i="8"/>
  <c r="M24" i="8"/>
  <c r="R57" i="8"/>
  <c r="Q27" i="8"/>
  <c r="N60" i="8"/>
  <c r="M33" i="8"/>
  <c r="K42" i="8"/>
  <c r="R54" i="8"/>
  <c r="L26" i="8"/>
  <c r="S56" i="8"/>
  <c r="P50" i="8"/>
  <c r="K63" i="8"/>
  <c r="N44" i="8"/>
  <c r="N48" i="8"/>
  <c r="N62" i="8"/>
  <c r="S20" i="8"/>
  <c r="M30" i="8"/>
  <c r="O36" i="8"/>
  <c r="O48" i="8"/>
  <c r="S60" i="8"/>
  <c r="J45" i="8"/>
  <c r="O57" i="8"/>
  <c r="R18" i="8"/>
  <c r="L32" i="8"/>
  <c r="K39" i="8"/>
  <c r="O54" i="8"/>
  <c r="Q26" i="8"/>
  <c r="P30" i="8"/>
  <c r="K36" i="8"/>
  <c r="K48" i="8"/>
  <c r="O60" i="8"/>
  <c r="P63" i="8"/>
  <c r="S42" i="8"/>
  <c r="M56" i="8"/>
  <c r="J27" i="8"/>
  <c r="R62" i="8"/>
  <c r="M36" i="8"/>
  <c r="N51" i="8"/>
  <c r="Q24" i="8"/>
  <c r="Q50" i="8"/>
  <c r="L63" i="8"/>
  <c r="Q21" i="8"/>
  <c r="K38" i="8"/>
  <c r="J50" i="8"/>
  <c r="O62" i="8"/>
  <c r="R38" i="8"/>
  <c r="R45" i="8"/>
  <c r="L60" i="8"/>
  <c r="P42" i="8"/>
  <c r="J56" i="8"/>
  <c r="O27" i="8"/>
  <c r="R36" i="8"/>
  <c r="Q30" i="8"/>
  <c r="S36" i="8"/>
  <c r="S48" i="8"/>
  <c r="K62" i="8"/>
  <c r="P20" i="8"/>
  <c r="J26" i="8"/>
  <c r="P44" i="8"/>
  <c r="K57" i="8"/>
  <c r="R27" i="8"/>
  <c r="K30" i="8"/>
  <c r="Q38" i="8"/>
  <c r="K54" i="8"/>
  <c r="M26" i="8"/>
  <c r="N36" i="8"/>
  <c r="O51" i="8"/>
  <c r="J24" i="8"/>
  <c r="R32" i="8"/>
  <c r="S38" i="8"/>
  <c r="R50" i="8"/>
  <c r="M63" i="8"/>
  <c r="R21" i="8"/>
  <c r="N30" i="8"/>
  <c r="P36" i="8"/>
  <c r="P48" i="8"/>
  <c r="P62" i="8"/>
  <c r="R33" i="8"/>
  <c r="R56" i="8"/>
  <c r="R48" i="8"/>
  <c r="N32" i="8"/>
  <c r="O38" i="8"/>
  <c r="N50" i="8"/>
  <c r="S62" i="8"/>
  <c r="P27" i="8"/>
  <c r="N45" i="8"/>
  <c r="P60" i="8"/>
  <c r="S30" i="8"/>
  <c r="O39" i="8"/>
  <c r="S54" i="8"/>
  <c r="K27" i="8"/>
  <c r="P39" i="8"/>
  <c r="L54" i="8"/>
  <c r="R24" i="8"/>
  <c r="L45" i="8"/>
  <c r="P33" i="8"/>
  <c r="Q39" i="8"/>
  <c r="P51" i="8"/>
  <c r="K24" i="8"/>
  <c r="K33" i="8"/>
  <c r="K32" i="8"/>
  <c r="K50" i="8"/>
  <c r="N63" i="8"/>
  <c r="K45" i="8"/>
  <c r="P57" i="8"/>
  <c r="S18" i="8"/>
  <c r="Q57" i="8"/>
  <c r="L33" i="8"/>
  <c r="M39" i="8"/>
  <c r="L51" i="8"/>
  <c r="Q63" i="8"/>
  <c r="M32" i="8"/>
  <c r="O20" i="8"/>
  <c r="L48" i="8"/>
  <c r="L62" i="8"/>
  <c r="Q20" i="8"/>
  <c r="P32" i="8"/>
  <c r="L42" i="8"/>
  <c r="N56" i="8"/>
  <c r="O18" i="8"/>
  <c r="O56" i="8"/>
  <c r="N26" i="8"/>
  <c r="K56" i="8"/>
  <c r="N42" i="8"/>
  <c r="M54" i="8"/>
  <c r="S24" i="8"/>
  <c r="N38" i="8"/>
  <c r="S32" i="8"/>
  <c r="J39" i="8"/>
  <c r="S50" i="8"/>
  <c r="L24" i="8"/>
  <c r="Q42" i="8"/>
  <c r="Q48" i="8"/>
  <c r="M60" i="8"/>
  <c r="J62" i="8"/>
  <c r="J42" i="8"/>
  <c r="Q54" i="8"/>
  <c r="O24" i="8"/>
  <c r="J36" i="8"/>
  <c r="O50" i="8"/>
  <c r="J63" i="8"/>
  <c r="O21" i="8"/>
  <c r="N33" i="8"/>
  <c r="Q44" i="8"/>
  <c r="L57" i="8"/>
  <c r="J44" i="8"/>
  <c r="M57" i="8"/>
  <c r="L27" i="8"/>
  <c r="Q32" i="8"/>
  <c r="K44" i="8"/>
  <c r="P56" i="8"/>
  <c r="O26" i="8"/>
  <c r="Q33" i="8"/>
  <c r="R39" i="8"/>
  <c r="Q51" i="8"/>
  <c r="P26" i="8"/>
  <c r="K51" i="8"/>
  <c r="L50" i="8"/>
  <c r="Q62" i="8"/>
  <c r="S16" i="8"/>
  <c r="P16" i="8"/>
  <c r="P14" i="8"/>
  <c r="O14" i="8"/>
  <c r="Q14" i="8"/>
  <c r="P12" i="8"/>
  <c r="O12" i="8"/>
  <c r="M16" i="8"/>
  <c r="Q12" i="8"/>
  <c r="N14" i="8"/>
  <c r="M14" i="8"/>
  <c r="N12" i="8"/>
  <c r="M12" i="8"/>
  <c r="Q16" i="8"/>
  <c r="S14" i="8"/>
  <c r="K15" i="8"/>
  <c r="S12" i="8"/>
  <c r="O16" i="8"/>
  <c r="N16" i="8"/>
  <c r="S10" i="8"/>
  <c r="S6" i="8"/>
  <c r="S8" i="8"/>
  <c r="K9" i="8"/>
  <c r="K8" i="8"/>
  <c r="R6" i="8"/>
  <c r="K6" i="8"/>
  <c r="O10" i="8"/>
  <c r="Q10" i="8"/>
  <c r="K10" i="8"/>
  <c r="R8" i="8"/>
  <c r="R10" i="8"/>
  <c r="Q6" i="8"/>
  <c r="O8" i="8"/>
  <c r="O6" i="8"/>
  <c r="Q8" i="8"/>
  <c r="N70" i="8" l="1"/>
  <c r="Q73" i="8"/>
  <c r="N73" i="8"/>
  <c r="M76" i="8"/>
  <c r="M73" i="8"/>
  <c r="P73" i="8"/>
  <c r="O70" i="8"/>
  <c r="T69" i="8"/>
  <c r="S76" i="8"/>
  <c r="S73" i="8"/>
  <c r="L76" i="8"/>
  <c r="M70" i="8"/>
  <c r="M67" i="8"/>
  <c r="J70" i="8"/>
  <c r="T66" i="8"/>
  <c r="P67" i="8"/>
  <c r="P70" i="8"/>
  <c r="P76" i="8"/>
  <c r="K76" i="8"/>
  <c r="K73" i="8"/>
  <c r="N76" i="8"/>
  <c r="O67" i="8"/>
  <c r="T74" i="8"/>
  <c r="Q76" i="8"/>
  <c r="J76" i="8"/>
  <c r="J73" i="8"/>
  <c r="T72" i="8"/>
  <c r="N67" i="8"/>
  <c r="R76" i="8"/>
  <c r="R73" i="8"/>
  <c r="R67" i="8"/>
  <c r="R70" i="8"/>
  <c r="Q70" i="8"/>
  <c r="Q67" i="8"/>
  <c r="O73" i="8"/>
  <c r="K67" i="8"/>
  <c r="J67" i="8"/>
  <c r="T68" i="8"/>
  <c r="O76" i="8"/>
  <c r="L70" i="8"/>
  <c r="L67" i="8"/>
  <c r="T75" i="8"/>
  <c r="K70" i="8"/>
  <c r="S67" i="8"/>
  <c r="L73" i="8"/>
  <c r="J86" i="8"/>
  <c r="N13" i="8"/>
  <c r="T63" i="8"/>
  <c r="L86" i="8"/>
  <c r="O13" i="8"/>
  <c r="Q58" i="8"/>
  <c r="Q55" i="8"/>
  <c r="Q46" i="8"/>
  <c r="Q43" i="8"/>
  <c r="N46" i="8"/>
  <c r="N43" i="8"/>
  <c r="L46" i="8"/>
  <c r="L43" i="8"/>
  <c r="S58" i="8"/>
  <c r="S55" i="8"/>
  <c r="N52" i="8"/>
  <c r="N49" i="8"/>
  <c r="K46" i="8"/>
  <c r="K43" i="8"/>
  <c r="M25" i="8"/>
  <c r="M28" i="8"/>
  <c r="L34" i="8"/>
  <c r="L31" i="8"/>
  <c r="J46" i="8"/>
  <c r="J43" i="8"/>
  <c r="L28" i="8"/>
  <c r="L25" i="8"/>
  <c r="K58" i="8"/>
  <c r="K55" i="8"/>
  <c r="P46" i="8"/>
  <c r="P43" i="8"/>
  <c r="Q28" i="8"/>
  <c r="Q25" i="8"/>
  <c r="O58" i="8"/>
  <c r="O55" i="8"/>
  <c r="Q22" i="8"/>
  <c r="Q19" i="8"/>
  <c r="R34" i="8"/>
  <c r="R31" i="8"/>
  <c r="T56" i="8"/>
  <c r="S34" i="8"/>
  <c r="S31" i="8"/>
  <c r="S64" i="8"/>
  <c r="S61" i="8"/>
  <c r="N64" i="8"/>
  <c r="N61" i="8"/>
  <c r="K64" i="8"/>
  <c r="K61" i="8"/>
  <c r="P58" i="8"/>
  <c r="P55" i="8"/>
  <c r="Q40" i="8"/>
  <c r="Q37" i="8"/>
  <c r="Q64" i="8"/>
  <c r="Q61" i="8"/>
  <c r="J52" i="8"/>
  <c r="J49" i="8"/>
  <c r="T62" i="8"/>
  <c r="K34" i="8"/>
  <c r="K31" i="8"/>
  <c r="S52" i="8"/>
  <c r="S49" i="8"/>
  <c r="M37" i="8"/>
  <c r="M40" i="8"/>
  <c r="O64" i="8"/>
  <c r="O61" i="8"/>
  <c r="O52" i="8"/>
  <c r="O49" i="8"/>
  <c r="O34" i="8"/>
  <c r="O31" i="8"/>
  <c r="T26" i="8"/>
  <c r="L52" i="8"/>
  <c r="L49" i="8"/>
  <c r="R28" i="8"/>
  <c r="R25" i="8"/>
  <c r="P64" i="8"/>
  <c r="P61" i="8"/>
  <c r="P52" i="8"/>
  <c r="P49" i="8"/>
  <c r="S40" i="8"/>
  <c r="S37" i="8"/>
  <c r="L64" i="8"/>
  <c r="L61" i="8"/>
  <c r="K52" i="8"/>
  <c r="K49" i="8"/>
  <c r="R22" i="8"/>
  <c r="R19" i="8"/>
  <c r="O40" i="8"/>
  <c r="O37" i="8"/>
  <c r="T57" i="8"/>
  <c r="M61" i="8"/>
  <c r="M64" i="8"/>
  <c r="S22" i="8"/>
  <c r="S19" i="8"/>
  <c r="L58" i="8"/>
  <c r="L55" i="8"/>
  <c r="R52" i="8"/>
  <c r="R49" i="8"/>
  <c r="P40" i="8"/>
  <c r="P37" i="8"/>
  <c r="J28" i="8"/>
  <c r="T24" i="8"/>
  <c r="J25" i="8"/>
  <c r="Q34" i="8"/>
  <c r="Q31" i="8"/>
  <c r="T27" i="8"/>
  <c r="K40" i="8"/>
  <c r="K37" i="8"/>
  <c r="M31" i="8"/>
  <c r="M34" i="8"/>
  <c r="N58" i="8"/>
  <c r="N55" i="8"/>
  <c r="R46" i="8"/>
  <c r="R43" i="8"/>
  <c r="J40" i="8"/>
  <c r="J37" i="8"/>
  <c r="Q52" i="8"/>
  <c r="Q49" i="8"/>
  <c r="S28" i="8"/>
  <c r="S25" i="8"/>
  <c r="O22" i="8"/>
  <c r="O19" i="8"/>
  <c r="N34" i="8"/>
  <c r="N31" i="8"/>
  <c r="R40" i="8"/>
  <c r="R37" i="8"/>
  <c r="P28" i="8"/>
  <c r="P25" i="8"/>
  <c r="O46" i="8"/>
  <c r="O43" i="8"/>
  <c r="P22" i="8"/>
  <c r="P19" i="8"/>
  <c r="O28" i="8"/>
  <c r="O25" i="8"/>
  <c r="M55" i="8"/>
  <c r="M58" i="8"/>
  <c r="K28" i="8"/>
  <c r="K25" i="8"/>
  <c r="N40" i="8"/>
  <c r="N37" i="8"/>
  <c r="S46" i="8"/>
  <c r="S43" i="8"/>
  <c r="P34" i="8"/>
  <c r="P31" i="8"/>
  <c r="R58" i="8"/>
  <c r="R55" i="8"/>
  <c r="R64" i="8"/>
  <c r="R61" i="8"/>
  <c r="J58" i="8"/>
  <c r="T54" i="8"/>
  <c r="J55" i="8"/>
  <c r="J61" i="8"/>
  <c r="J64" i="8"/>
  <c r="T60" i="8"/>
  <c r="N25" i="8"/>
  <c r="N28" i="8"/>
  <c r="T14" i="8"/>
  <c r="M13" i="8"/>
  <c r="M86" i="8"/>
  <c r="K86" i="8"/>
  <c r="M81" i="8"/>
  <c r="M85" i="8"/>
  <c r="L85" i="8"/>
  <c r="L81" i="8"/>
  <c r="J85" i="8"/>
  <c r="K85" i="8"/>
  <c r="K81" i="8"/>
  <c r="K7" i="8"/>
  <c r="O7" i="8"/>
  <c r="T70" i="8" l="1"/>
  <c r="T73" i="8"/>
  <c r="T67" i="8"/>
  <c r="T76" i="8"/>
  <c r="M87" i="8"/>
  <c r="T28" i="8"/>
  <c r="T25" i="8"/>
  <c r="T58" i="8"/>
  <c r="T55" i="8"/>
  <c r="T64" i="8"/>
  <c r="T61" i="8"/>
  <c r="L87" i="8"/>
  <c r="R143" i="7" l="1"/>
  <c r="G358" i="7" l="1"/>
  <c r="G354" i="7"/>
  <c r="M48" i="8" s="1"/>
  <c r="G353" i="7"/>
  <c r="M42" i="8" s="1"/>
  <c r="G355" i="7"/>
  <c r="G356" i="7"/>
  <c r="G357" i="7"/>
  <c r="P352" i="7"/>
  <c r="I352" i="7"/>
  <c r="I351" i="7"/>
  <c r="P354" i="7"/>
  <c r="G351" i="7"/>
  <c r="L36" i="8" s="1"/>
  <c r="Q358" i="7"/>
  <c r="Q357" i="7"/>
  <c r="Q355" i="7"/>
  <c r="H361" i="7"/>
  <c r="K353" i="7"/>
  <c r="Q359" i="7"/>
  <c r="G359" i="7"/>
  <c r="H355" i="7"/>
  <c r="R360" i="7"/>
  <c r="K352" i="7"/>
  <c r="R358" i="7"/>
  <c r="R354" i="7"/>
  <c r="M51" i="8" s="1"/>
  <c r="T51" i="8" s="1"/>
  <c r="I361" i="7"/>
  <c r="Q351" i="7"/>
  <c r="L38" i="8" s="1"/>
  <c r="T38" i="8" s="1"/>
  <c r="R351" i="7"/>
  <c r="L39" i="8" s="1"/>
  <c r="T39" i="8" s="1"/>
  <c r="K358" i="7"/>
  <c r="I354" i="7"/>
  <c r="K350" i="7"/>
  <c r="H351" i="7"/>
  <c r="R359" i="7"/>
  <c r="Q360" i="7"/>
  <c r="H353" i="7"/>
  <c r="R356" i="7"/>
  <c r="R357" i="7"/>
  <c r="G360" i="7"/>
  <c r="H360" i="7"/>
  <c r="Q352" i="7"/>
  <c r="H352" i="7"/>
  <c r="H354" i="7"/>
  <c r="K360" i="7"/>
  <c r="P351" i="7"/>
  <c r="P361" i="7"/>
  <c r="Q361" i="7"/>
  <c r="H357" i="7"/>
  <c r="I350" i="7"/>
  <c r="Q350" i="7"/>
  <c r="J32" i="8" s="1"/>
  <c r="T32" i="8" s="1"/>
  <c r="H359" i="7"/>
  <c r="P350" i="7"/>
  <c r="Q356" i="7"/>
  <c r="G350" i="7"/>
  <c r="J30" i="8" s="1"/>
  <c r="R353" i="7"/>
  <c r="M45" i="8" s="1"/>
  <c r="T45" i="8" s="1"/>
  <c r="I356" i="7"/>
  <c r="H356" i="7"/>
  <c r="K357" i="7"/>
  <c r="I357" i="7"/>
  <c r="K355" i="7"/>
  <c r="K351" i="7"/>
  <c r="I358" i="7"/>
  <c r="I360" i="7"/>
  <c r="Q354" i="7"/>
  <c r="M50" i="8" s="1"/>
  <c r="T50" i="8" s="1"/>
  <c r="G361" i="7"/>
  <c r="P353" i="7"/>
  <c r="K361" i="7"/>
  <c r="P357" i="7"/>
  <c r="K356" i="7"/>
  <c r="P355" i="7"/>
  <c r="P360" i="7"/>
  <c r="R352" i="7"/>
  <c r="I359" i="7"/>
  <c r="K359" i="7"/>
  <c r="K354" i="7"/>
  <c r="R355" i="7"/>
  <c r="R361" i="7"/>
  <c r="Q353" i="7"/>
  <c r="M44" i="8" s="1"/>
  <c r="T44" i="8" s="1"/>
  <c r="H358" i="7"/>
  <c r="P358" i="7"/>
  <c r="R350" i="7"/>
  <c r="J33" i="8" s="1"/>
  <c r="T33" i="8" s="1"/>
  <c r="P359" i="7"/>
  <c r="I355" i="7"/>
  <c r="H350" i="7"/>
  <c r="G352" i="7"/>
  <c r="I353" i="7"/>
  <c r="P356" i="7"/>
  <c r="R146" i="7"/>
  <c r="G187" i="7"/>
  <c r="I349" i="7"/>
  <c r="I389" i="7"/>
  <c r="P390" i="7"/>
  <c r="Q391" i="7"/>
  <c r="R392" i="7"/>
  <c r="P349" i="7"/>
  <c r="R389" i="7"/>
  <c r="I391" i="7"/>
  <c r="K392" i="7"/>
  <c r="H349" i="7"/>
  <c r="K390" i="7"/>
  <c r="Q390" i="7"/>
  <c r="Q349" i="7"/>
  <c r="I390" i="7"/>
  <c r="P391" i="7"/>
  <c r="R349" i="7"/>
  <c r="K12" i="8"/>
  <c r="K13" i="8" s="1"/>
  <c r="R391" i="7"/>
  <c r="K389" i="7"/>
  <c r="H390" i="7"/>
  <c r="H391" i="7"/>
  <c r="K391" i="7"/>
  <c r="H389" i="7"/>
  <c r="K349" i="7"/>
  <c r="P389" i="7"/>
  <c r="I392" i="7"/>
  <c r="H392" i="7"/>
  <c r="P392" i="7"/>
  <c r="Q389" i="7"/>
  <c r="R390" i="7"/>
  <c r="Q392" i="7"/>
  <c r="G349" i="7"/>
  <c r="P346" i="7"/>
  <c r="P347" i="7"/>
  <c r="P348" i="7"/>
  <c r="P345" i="7"/>
  <c r="P343" i="7"/>
  <c r="P344" i="7"/>
  <c r="H346" i="7"/>
  <c r="R347" i="7"/>
  <c r="G346" i="7"/>
  <c r="Q348" i="7"/>
  <c r="Q346" i="7"/>
  <c r="K347" i="7"/>
  <c r="H347" i="7"/>
  <c r="R348" i="7"/>
  <c r="G348" i="7"/>
  <c r="I346" i="7"/>
  <c r="Q347" i="7"/>
  <c r="G347" i="7"/>
  <c r="R346" i="7"/>
  <c r="K348" i="7"/>
  <c r="H348" i="7"/>
  <c r="K346" i="7"/>
  <c r="I348" i="7"/>
  <c r="I347" i="7"/>
  <c r="G342" i="7"/>
  <c r="Q343" i="7"/>
  <c r="I344" i="7"/>
  <c r="R345" i="7"/>
  <c r="Q341" i="7"/>
  <c r="R343" i="7"/>
  <c r="P342" i="7"/>
  <c r="Q345" i="7"/>
  <c r="Q342" i="7"/>
  <c r="H344" i="7"/>
  <c r="K341" i="7"/>
  <c r="G341" i="7"/>
  <c r="R341" i="7"/>
  <c r="G344" i="7"/>
  <c r="H345" i="7"/>
  <c r="R344" i="7"/>
  <c r="G345" i="7"/>
  <c r="I341" i="7"/>
  <c r="H342" i="7"/>
  <c r="I345" i="7"/>
  <c r="I342" i="7"/>
  <c r="K343" i="7"/>
  <c r="K342" i="7"/>
  <c r="H343" i="7"/>
  <c r="K345" i="7"/>
  <c r="K344" i="7"/>
  <c r="G343" i="7"/>
  <c r="P341" i="7"/>
  <c r="R342" i="7"/>
  <c r="H341" i="7"/>
  <c r="Q344" i="7"/>
  <c r="I343" i="7"/>
  <c r="R335" i="7"/>
  <c r="P340" i="7"/>
  <c r="H393" i="7"/>
  <c r="G338" i="7"/>
  <c r="K340" i="7"/>
  <c r="K338" i="7"/>
  <c r="G337" i="7"/>
  <c r="H335" i="7"/>
  <c r="H338" i="7"/>
  <c r="Q340" i="7"/>
  <c r="G336" i="7"/>
  <c r="R339" i="7"/>
  <c r="H340" i="7"/>
  <c r="I337" i="7"/>
  <c r="R337" i="7"/>
  <c r="K336" i="7"/>
  <c r="G339" i="7"/>
  <c r="I393" i="7"/>
  <c r="Q338" i="7"/>
  <c r="Q337" i="7"/>
  <c r="K335" i="7"/>
  <c r="R338" i="7"/>
  <c r="G340" i="7"/>
  <c r="P336" i="7"/>
  <c r="I335" i="7"/>
  <c r="K337" i="7"/>
  <c r="I340" i="7"/>
  <c r="Q336" i="7"/>
  <c r="Q339" i="7"/>
  <c r="P339" i="7"/>
  <c r="Q335" i="7"/>
  <c r="P335" i="7"/>
  <c r="K339" i="7"/>
  <c r="P393" i="7"/>
  <c r="I338" i="7"/>
  <c r="R336" i="7"/>
  <c r="H337" i="7"/>
  <c r="G335" i="7"/>
  <c r="P338" i="7"/>
  <c r="R340" i="7"/>
  <c r="H336" i="7"/>
  <c r="R393" i="7"/>
  <c r="P337" i="7"/>
  <c r="K393" i="7"/>
  <c r="I336" i="7"/>
  <c r="I339" i="7"/>
  <c r="Q393" i="7"/>
  <c r="H339" i="7"/>
  <c r="K182" i="7"/>
  <c r="K325" i="7"/>
  <c r="Q331" i="7"/>
  <c r="K332" i="7"/>
  <c r="I325" i="7"/>
  <c r="P325" i="7"/>
  <c r="P332" i="7"/>
  <c r="K327" i="7"/>
  <c r="G329" i="7"/>
  <c r="R327" i="7"/>
  <c r="I329" i="7"/>
  <c r="H327" i="7"/>
  <c r="R332" i="7"/>
  <c r="K330" i="7"/>
  <c r="R330" i="7"/>
  <c r="G325" i="7"/>
  <c r="R331" i="7"/>
  <c r="P321" i="7"/>
  <c r="H325" i="7"/>
  <c r="H326" i="7"/>
  <c r="Q327" i="7"/>
  <c r="G333" i="7"/>
  <c r="K322" i="7"/>
  <c r="I324" i="7"/>
  <c r="G331" i="7"/>
  <c r="I332" i="7"/>
  <c r="R328" i="7"/>
  <c r="H323" i="7"/>
  <c r="P323" i="7"/>
  <c r="G330" i="7"/>
  <c r="R329" i="7"/>
  <c r="K329" i="7"/>
  <c r="P324" i="7"/>
  <c r="G326" i="7"/>
  <c r="G327" i="7"/>
  <c r="P333" i="7"/>
  <c r="I330" i="7"/>
  <c r="H331" i="7"/>
  <c r="H321" i="7"/>
  <c r="I331" i="7"/>
  <c r="K331" i="7"/>
  <c r="H328" i="7"/>
  <c r="H322" i="7"/>
  <c r="P322" i="7"/>
  <c r="R333" i="7"/>
  <c r="P329" i="7"/>
  <c r="G324" i="7"/>
  <c r="R326" i="7"/>
  <c r="P328" i="7"/>
  <c r="Q330" i="7"/>
  <c r="Q332" i="7"/>
  <c r="P330" i="7"/>
  <c r="G328" i="7"/>
  <c r="Q321" i="7"/>
  <c r="P327" i="7"/>
  <c r="I327" i="7"/>
  <c r="K326" i="7"/>
  <c r="Q322" i="7"/>
  <c r="H333" i="7"/>
  <c r="G332" i="7"/>
  <c r="I328" i="7"/>
  <c r="P331" i="7"/>
  <c r="K328" i="7"/>
  <c r="H332" i="7"/>
  <c r="Q323" i="7"/>
  <c r="Q324" i="7"/>
  <c r="H324" i="7"/>
  <c r="K324" i="7"/>
  <c r="R324" i="7"/>
  <c r="P326" i="7"/>
  <c r="R321" i="7"/>
  <c r="K321" i="7"/>
  <c r="H330" i="7"/>
  <c r="G321" i="7"/>
  <c r="I321" i="7"/>
  <c r="R325" i="7"/>
  <c r="I333" i="7"/>
  <c r="Q333" i="7"/>
  <c r="H329" i="7"/>
  <c r="K333" i="7"/>
  <c r="Q329" i="7"/>
  <c r="R323" i="7"/>
  <c r="K323" i="7"/>
  <c r="Q328" i="7"/>
  <c r="G323" i="7"/>
  <c r="I323" i="7"/>
  <c r="Q325" i="7"/>
  <c r="I326" i="7"/>
  <c r="Q326" i="7"/>
  <c r="I322" i="7"/>
  <c r="R322" i="7"/>
  <c r="G322" i="7"/>
  <c r="Q315" i="7"/>
  <c r="G320" i="7"/>
  <c r="P319" i="7"/>
  <c r="R316" i="7"/>
  <c r="R317" i="7"/>
  <c r="G314" i="7"/>
  <c r="I313" i="7"/>
  <c r="G318" i="7"/>
  <c r="I320" i="7"/>
  <c r="I319" i="7"/>
  <c r="R318" i="7"/>
  <c r="H315" i="7"/>
  <c r="I316" i="7"/>
  <c r="K320" i="7"/>
  <c r="K314" i="7"/>
  <c r="Q316" i="7"/>
  <c r="P315" i="7"/>
  <c r="R320" i="7"/>
  <c r="P313" i="7"/>
  <c r="I317" i="7"/>
  <c r="R319" i="7"/>
  <c r="K313" i="7"/>
  <c r="G313" i="7"/>
  <c r="Q319" i="7"/>
  <c r="P320" i="7"/>
  <c r="I318" i="7"/>
  <c r="H318" i="7"/>
  <c r="H316" i="7"/>
  <c r="H317" i="7"/>
  <c r="Q318" i="7"/>
  <c r="H319" i="7"/>
  <c r="K319" i="7"/>
  <c r="K317" i="7"/>
  <c r="I314" i="7"/>
  <c r="K315" i="7"/>
  <c r="H320" i="7"/>
  <c r="Q320" i="7"/>
  <c r="H314" i="7"/>
  <c r="Q313" i="7"/>
  <c r="K316" i="7"/>
  <c r="I315" i="7"/>
  <c r="G317" i="7"/>
  <c r="G316" i="7"/>
  <c r="R314" i="7"/>
  <c r="P316" i="7"/>
  <c r="R315" i="7"/>
  <c r="G315" i="7"/>
  <c r="P314" i="7"/>
  <c r="Q314" i="7"/>
  <c r="R313" i="7"/>
  <c r="K318" i="7"/>
  <c r="H313" i="7"/>
  <c r="Q317" i="7"/>
  <c r="P317" i="7"/>
  <c r="G319" i="7"/>
  <c r="P318" i="7"/>
  <c r="G279" i="7"/>
  <c r="K281" i="7"/>
  <c r="P281" i="7"/>
  <c r="I283" i="7"/>
  <c r="G284" i="7"/>
  <c r="K284" i="7"/>
  <c r="Q282" i="7"/>
  <c r="K277" i="7"/>
  <c r="K285" i="7"/>
  <c r="Q279" i="7"/>
  <c r="R280" i="7"/>
  <c r="K282" i="7"/>
  <c r="P283" i="7"/>
  <c r="G283" i="7"/>
  <c r="H277" i="7"/>
  <c r="H278" i="7"/>
  <c r="H281" i="7"/>
  <c r="R279" i="7"/>
  <c r="Q284" i="7"/>
  <c r="H280" i="7"/>
  <c r="H282" i="7"/>
  <c r="R281" i="7"/>
  <c r="P277" i="7"/>
  <c r="Q278" i="7"/>
  <c r="H279" i="7"/>
  <c r="R285" i="7"/>
  <c r="K283" i="7"/>
  <c r="I279" i="7"/>
  <c r="R282" i="7"/>
  <c r="I281" i="7"/>
  <c r="P278" i="7"/>
  <c r="R277" i="7"/>
  <c r="H285" i="7"/>
  <c r="K279" i="7"/>
  <c r="I282" i="7"/>
  <c r="R283" i="7"/>
  <c r="H283" i="7"/>
  <c r="Q281" i="7"/>
  <c r="K278" i="7"/>
  <c r="G278" i="7"/>
  <c r="G281" i="7"/>
  <c r="P279" i="7"/>
  <c r="Q280" i="7"/>
  <c r="P282" i="7"/>
  <c r="H284" i="7"/>
  <c r="P284" i="7"/>
  <c r="I277" i="7"/>
  <c r="G277" i="7"/>
  <c r="I285" i="7"/>
  <c r="G285" i="7"/>
  <c r="I280" i="7"/>
  <c r="K280" i="7"/>
  <c r="Q283" i="7"/>
  <c r="G282" i="7"/>
  <c r="Q277" i="7"/>
  <c r="R278" i="7"/>
  <c r="Q285" i="7"/>
  <c r="P285" i="7"/>
  <c r="I284" i="7"/>
  <c r="G280" i="7"/>
  <c r="R284" i="7"/>
  <c r="P280" i="7"/>
  <c r="I278" i="7"/>
  <c r="R308" i="7"/>
  <c r="I308" i="7"/>
  <c r="Q311" i="7"/>
  <c r="R311" i="7"/>
  <c r="P303" i="7"/>
  <c r="H307" i="7"/>
  <c r="G309" i="7"/>
  <c r="H310" i="7"/>
  <c r="I309" i="7"/>
  <c r="K307" i="7"/>
  <c r="Q309" i="7"/>
  <c r="K305" i="7"/>
  <c r="I304" i="7"/>
  <c r="I306" i="7"/>
  <c r="I305" i="7"/>
  <c r="G307" i="7"/>
  <c r="R312" i="7"/>
  <c r="H312" i="7"/>
  <c r="G306" i="7"/>
  <c r="Q303" i="7"/>
  <c r="R303" i="7"/>
  <c r="K303" i="7"/>
  <c r="G305" i="7"/>
  <c r="Q308" i="7"/>
  <c r="Q306" i="7"/>
  <c r="K310" i="7"/>
  <c r="R309" i="7"/>
  <c r="K311" i="7"/>
  <c r="R307" i="7"/>
  <c r="K309" i="7"/>
  <c r="K308" i="7"/>
  <c r="Q304" i="7"/>
  <c r="P306" i="7"/>
  <c r="P311" i="7"/>
  <c r="H309" i="7"/>
  <c r="P309" i="7"/>
  <c r="Q305" i="7"/>
  <c r="I311" i="7"/>
  <c r="H306" i="7"/>
  <c r="P308" i="7"/>
  <c r="P307" i="7"/>
  <c r="H311" i="7"/>
  <c r="G304" i="7"/>
  <c r="Q312" i="7"/>
  <c r="K312" i="7"/>
  <c r="H304" i="7"/>
  <c r="R305" i="7"/>
  <c r="R304" i="7"/>
  <c r="H305" i="7"/>
  <c r="H308" i="7"/>
  <c r="P305" i="7"/>
  <c r="Q307" i="7"/>
  <c r="P310" i="7"/>
  <c r="P312" i="7"/>
  <c r="I303" i="7"/>
  <c r="P304" i="7"/>
  <c r="Q310" i="7"/>
  <c r="R310" i="7"/>
  <c r="G311" i="7"/>
  <c r="K304" i="7"/>
  <c r="G310" i="7"/>
  <c r="G312" i="7"/>
  <c r="I307" i="7"/>
  <c r="K306" i="7"/>
  <c r="G308" i="7"/>
  <c r="R306" i="7"/>
  <c r="G303" i="7"/>
  <c r="H303" i="7"/>
  <c r="I310" i="7"/>
  <c r="I312" i="7"/>
  <c r="R126" i="7"/>
  <c r="P395" i="7"/>
  <c r="R395" i="7"/>
  <c r="K395" i="7"/>
  <c r="Q395" i="7"/>
  <c r="H395" i="7"/>
  <c r="I395" i="7"/>
  <c r="Q148" i="7"/>
  <c r="R170" i="7"/>
  <c r="R334" i="7"/>
  <c r="R297" i="7"/>
  <c r="K21" i="8" s="1"/>
  <c r="F86" i="8" s="1"/>
  <c r="R239" i="7"/>
  <c r="R257" i="7"/>
  <c r="R240" i="7"/>
  <c r="R259" i="7"/>
  <c r="R220" i="7"/>
  <c r="R212" i="7"/>
  <c r="R194" i="7"/>
  <c r="R394" i="7"/>
  <c r="R289" i="7"/>
  <c r="R244" i="7"/>
  <c r="R249" i="7"/>
  <c r="R243" i="7"/>
  <c r="R250" i="7"/>
  <c r="R221" i="7"/>
  <c r="R213" i="7"/>
  <c r="R195" i="7"/>
  <c r="R184" i="7"/>
  <c r="R188" i="7"/>
  <c r="R163" i="7"/>
  <c r="R293" i="7"/>
  <c r="R286" i="7"/>
  <c r="R234" i="7"/>
  <c r="R236" i="7"/>
  <c r="R235" i="7"/>
  <c r="R261" i="7"/>
  <c r="R222" i="7"/>
  <c r="R215" i="7"/>
  <c r="R196" i="7"/>
  <c r="R54" i="7"/>
  <c r="R172" i="7"/>
  <c r="R180" i="7"/>
  <c r="R151" i="7"/>
  <c r="R294" i="7"/>
  <c r="R276" i="7"/>
  <c r="R224" i="7"/>
  <c r="R223" i="7"/>
  <c r="R262" i="7"/>
  <c r="R245" i="7"/>
  <c r="R208" i="7"/>
  <c r="R205" i="7"/>
  <c r="R197" i="7"/>
  <c r="R160" i="7"/>
  <c r="R168" i="7"/>
  <c r="R296" i="7"/>
  <c r="R275" i="7"/>
  <c r="R256" i="7"/>
  <c r="R260" i="7"/>
  <c r="R226" i="7"/>
  <c r="R265" i="7"/>
  <c r="R209" i="7"/>
  <c r="R200" i="7"/>
  <c r="R198" i="7"/>
  <c r="R156" i="7"/>
  <c r="R290" i="7"/>
  <c r="R287" i="7"/>
  <c r="R225" i="7"/>
  <c r="R264" i="7"/>
  <c r="R252" i="7"/>
  <c r="R238" i="7"/>
  <c r="R216" i="7"/>
  <c r="N21" i="8" s="1"/>
  <c r="R204" i="7"/>
  <c r="R199" i="7"/>
  <c r="R173" i="7"/>
  <c r="R38" i="7"/>
  <c r="R9" i="7"/>
  <c r="R288" i="7"/>
  <c r="R270" i="7"/>
  <c r="R251" i="7"/>
  <c r="R228" i="7"/>
  <c r="R255" i="7"/>
  <c r="R253" i="7"/>
  <c r="R207" i="7"/>
  <c r="R203" i="7"/>
  <c r="R190" i="7"/>
  <c r="R157" i="7"/>
  <c r="R177" i="7"/>
  <c r="R291" i="7"/>
  <c r="R269" i="7"/>
  <c r="R254" i="7"/>
  <c r="R233" i="7"/>
  <c r="R242" i="7"/>
  <c r="R263" i="7"/>
  <c r="R217" i="7"/>
  <c r="R202" i="7"/>
  <c r="R153" i="7"/>
  <c r="R295" i="7"/>
  <c r="R273" i="7"/>
  <c r="R230" i="7"/>
  <c r="R268" i="7"/>
  <c r="R247" i="7"/>
  <c r="R227" i="7"/>
  <c r="R206" i="7"/>
  <c r="R201" i="7"/>
  <c r="R39" i="7"/>
  <c r="R178" i="7"/>
  <c r="R302" i="7"/>
  <c r="R292" i="7"/>
  <c r="L21" i="8" s="1"/>
  <c r="R272" i="7"/>
  <c r="R237" i="7"/>
  <c r="R232" i="7"/>
  <c r="R241" i="7"/>
  <c r="R258" i="7"/>
  <c r="R210" i="7"/>
  <c r="R193" i="7"/>
  <c r="R166" i="7"/>
  <c r="R301" i="7"/>
  <c r="R298" i="7"/>
  <c r="R274" i="7"/>
  <c r="R266" i="7"/>
  <c r="R246" i="7"/>
  <c r="R267" i="7"/>
  <c r="R218" i="7"/>
  <c r="R214" i="7"/>
  <c r="R191" i="7"/>
  <c r="R154" i="7"/>
  <c r="R300" i="7"/>
  <c r="R299" i="7"/>
  <c r="R271" i="7"/>
  <c r="R231" i="7"/>
  <c r="R229" i="7"/>
  <c r="R248" i="7"/>
  <c r="R219" i="7"/>
  <c r="R211" i="7"/>
  <c r="R192" i="7"/>
  <c r="R16" i="7"/>
  <c r="R68" i="7"/>
  <c r="R167" i="7"/>
  <c r="R162" i="7"/>
  <c r="R28" i="7"/>
  <c r="R106" i="7"/>
  <c r="R108" i="7"/>
  <c r="R138" i="7"/>
  <c r="R41" i="7"/>
  <c r="R171" i="7"/>
  <c r="R175" i="7"/>
  <c r="R65" i="7"/>
  <c r="R183" i="7"/>
  <c r="R48" i="7"/>
  <c r="R105" i="7"/>
  <c r="R117" i="7"/>
  <c r="R14" i="7"/>
  <c r="R116" i="7"/>
  <c r="R127" i="7"/>
  <c r="R5" i="7"/>
  <c r="R63" i="7"/>
  <c r="R95" i="7"/>
  <c r="R79" i="7"/>
  <c r="R158" i="7"/>
  <c r="R179" i="7"/>
  <c r="R83" i="7"/>
  <c r="R61" i="7"/>
  <c r="R121" i="7"/>
  <c r="R60" i="7"/>
  <c r="R189" i="7"/>
  <c r="R20" i="7"/>
  <c r="R52" i="7"/>
  <c r="R115" i="7"/>
  <c r="R92" i="7"/>
  <c r="R174" i="7"/>
  <c r="R176" i="7"/>
  <c r="R32" i="7"/>
  <c r="R50" i="7"/>
  <c r="R59" i="7"/>
  <c r="R110" i="7"/>
  <c r="R40" i="7"/>
  <c r="R134" i="7"/>
  <c r="R73" i="7"/>
  <c r="R80" i="7"/>
  <c r="R133" i="7"/>
  <c r="R77" i="7"/>
  <c r="R55" i="7"/>
  <c r="R67" i="7"/>
  <c r="R114" i="7"/>
  <c r="R142" i="7"/>
  <c r="R152" i="7"/>
  <c r="R44" i="7"/>
  <c r="R159" i="7"/>
  <c r="R53" i="7"/>
  <c r="R164" i="7"/>
  <c r="R15" i="7"/>
  <c r="R129" i="7"/>
  <c r="R185" i="7"/>
  <c r="R31" i="7"/>
  <c r="R43" i="7"/>
  <c r="R34" i="7"/>
  <c r="R21" i="7"/>
  <c r="R103" i="7"/>
  <c r="R161" i="7"/>
  <c r="R120" i="7"/>
  <c r="R81" i="7"/>
  <c r="R11" i="7"/>
  <c r="R102" i="7"/>
  <c r="R165" i="7"/>
  <c r="R64" i="7"/>
  <c r="R72" i="7"/>
  <c r="R104" i="7"/>
  <c r="R128" i="7"/>
  <c r="R140" i="7"/>
  <c r="R71" i="7"/>
  <c r="R46" i="7"/>
  <c r="R45" i="7"/>
  <c r="R69" i="7"/>
  <c r="R94" i="7"/>
  <c r="R109" i="7"/>
  <c r="R182" i="7"/>
  <c r="R89" i="7"/>
  <c r="R85" i="7"/>
  <c r="R141" i="7"/>
  <c r="R35" i="7"/>
  <c r="R47" i="7"/>
  <c r="R144" i="7"/>
  <c r="R107" i="7"/>
  <c r="R58" i="7"/>
  <c r="R57" i="7"/>
  <c r="R82" i="7"/>
  <c r="R36" i="7"/>
  <c r="R169" i="7"/>
  <c r="R17" i="7"/>
  <c r="R22" i="7"/>
  <c r="R27" i="7"/>
  <c r="R84" i="7"/>
  <c r="R96" i="7"/>
  <c r="R132" i="7"/>
  <c r="R87" i="7"/>
  <c r="R62" i="7"/>
  <c r="R119" i="7"/>
  <c r="R70" i="7"/>
  <c r="R37" i="7"/>
  <c r="R49" i="7"/>
  <c r="R186" i="7"/>
  <c r="R155" i="7"/>
  <c r="R76" i="7"/>
  <c r="R97" i="7"/>
  <c r="R51" i="7"/>
  <c r="R75" i="7"/>
  <c r="R6" i="7"/>
  <c r="R99" i="7"/>
  <c r="R74" i="7"/>
  <c r="R131" i="7"/>
  <c r="R98" i="7"/>
  <c r="R122" i="7"/>
  <c r="R187" i="7"/>
  <c r="R8" i="7"/>
  <c r="R139" i="7"/>
  <c r="R101" i="7"/>
  <c r="R88" i="7"/>
  <c r="R100" i="7"/>
  <c r="R112" i="7"/>
  <c r="R33" i="7"/>
  <c r="R136" i="7"/>
  <c r="R111" i="7"/>
  <c r="R86" i="7"/>
  <c r="R135" i="7"/>
  <c r="R29" i="7"/>
  <c r="R56" i="7"/>
  <c r="R26" i="7"/>
  <c r="R181" i="7"/>
  <c r="R7" i="7"/>
  <c r="R113" i="7"/>
  <c r="R137" i="7"/>
  <c r="R25" i="7"/>
  <c r="R30" i="7"/>
  <c r="R42" i="7"/>
  <c r="R123" i="7"/>
  <c r="R66" i="7"/>
  <c r="R90" i="7"/>
  <c r="R93" i="7"/>
  <c r="R118" i="7"/>
  <c r="R23" i="7"/>
  <c r="R78" i="7"/>
  <c r="R13" i="7"/>
  <c r="R19" i="7"/>
  <c r="R91" i="7"/>
  <c r="R12" i="7"/>
  <c r="R18" i="7"/>
  <c r="R24" i="7"/>
  <c r="R4" i="7"/>
  <c r="R10" i="7"/>
  <c r="R130" i="7"/>
  <c r="R124" i="7"/>
  <c r="R149" i="7"/>
  <c r="R148" i="7"/>
  <c r="R125" i="7"/>
  <c r="R147" i="7"/>
  <c r="R145" i="7"/>
  <c r="R150" i="7"/>
  <c r="P143" i="7"/>
  <c r="P147" i="7"/>
  <c r="P125" i="7"/>
  <c r="P148" i="7"/>
  <c r="P126" i="7"/>
  <c r="P124" i="7"/>
  <c r="P149" i="7"/>
  <c r="P145" i="7"/>
  <c r="P184" i="7"/>
  <c r="K233" i="7"/>
  <c r="K231" i="7"/>
  <c r="K229" i="7"/>
  <c r="K230" i="7"/>
  <c r="K232" i="7"/>
  <c r="I300" i="7"/>
  <c r="K301" i="7"/>
  <c r="P302" i="7"/>
  <c r="P300" i="7"/>
  <c r="I302" i="7"/>
  <c r="H334" i="7"/>
  <c r="H300" i="7"/>
  <c r="P334" i="7"/>
  <c r="I301" i="7"/>
  <c r="P301" i="7"/>
  <c r="Q301" i="7"/>
  <c r="Q302" i="7"/>
  <c r="H301" i="7"/>
  <c r="K302" i="7"/>
  <c r="Q300" i="7"/>
  <c r="K300" i="7"/>
  <c r="Q334" i="7"/>
  <c r="G334" i="7"/>
  <c r="G302" i="7"/>
  <c r="I334" i="7"/>
  <c r="G300" i="7"/>
  <c r="K334" i="7"/>
  <c r="H302" i="7"/>
  <c r="G301" i="7"/>
  <c r="H394" i="7"/>
  <c r="I394" i="7"/>
  <c r="K394" i="7"/>
  <c r="P394" i="7"/>
  <c r="Q394" i="7"/>
  <c r="Q125" i="7"/>
  <c r="G179" i="7"/>
  <c r="Q126" i="7"/>
  <c r="I29" i="7"/>
  <c r="Q146" i="7"/>
  <c r="P146" i="7"/>
  <c r="Q143" i="7"/>
  <c r="Q124" i="7"/>
  <c r="Q150" i="7"/>
  <c r="Q294" i="7"/>
  <c r="Q286" i="7"/>
  <c r="P272" i="7"/>
  <c r="Q252" i="7"/>
  <c r="P260" i="7"/>
  <c r="Q229" i="7"/>
  <c r="P250" i="7"/>
  <c r="Q264" i="7"/>
  <c r="P258" i="7"/>
  <c r="Q257" i="7"/>
  <c r="Q218" i="7"/>
  <c r="P209" i="7"/>
  <c r="P206" i="7"/>
  <c r="P202" i="7"/>
  <c r="P195" i="7"/>
  <c r="P190" i="7"/>
  <c r="Q44" i="7"/>
  <c r="Q43" i="7"/>
  <c r="Q30" i="7"/>
  <c r="Q166" i="7"/>
  <c r="Q89" i="7"/>
  <c r="Q112" i="7"/>
  <c r="P99" i="7"/>
  <c r="P15" i="7"/>
  <c r="Q113" i="7"/>
  <c r="P74" i="7"/>
  <c r="P97" i="7"/>
  <c r="Q117" i="7"/>
  <c r="Q132" i="7"/>
  <c r="Q154" i="7"/>
  <c r="Q96" i="7"/>
  <c r="Q35" i="7"/>
  <c r="Q21" i="7"/>
  <c r="P47" i="7"/>
  <c r="Q296" i="7"/>
  <c r="Q292" i="7"/>
  <c r="L20" i="8" s="1"/>
  <c r="Q275" i="7"/>
  <c r="Q271" i="7"/>
  <c r="Q225" i="7"/>
  <c r="P246" i="7"/>
  <c r="P235" i="7"/>
  <c r="P232" i="7"/>
  <c r="Q266" i="7"/>
  <c r="P228" i="7"/>
  <c r="Q263" i="7"/>
  <c r="Q221" i="7"/>
  <c r="P210" i="7"/>
  <c r="P215" i="7"/>
  <c r="Q201" i="7"/>
  <c r="Q198" i="7"/>
  <c r="P192" i="7"/>
  <c r="P166" i="7"/>
  <c r="Q99" i="7"/>
  <c r="Q15" i="7"/>
  <c r="P113" i="7"/>
  <c r="Q74" i="7"/>
  <c r="Q97" i="7"/>
  <c r="P154" i="7"/>
  <c r="P96" i="7"/>
  <c r="P35" i="7"/>
  <c r="P21" i="7"/>
  <c r="P102" i="7"/>
  <c r="P296" i="7"/>
  <c r="P297" i="7"/>
  <c r="Q291" i="7"/>
  <c r="P275" i="7"/>
  <c r="P271" i="7"/>
  <c r="P267" i="7"/>
  <c r="P241" i="7"/>
  <c r="P237" i="7"/>
  <c r="P245" i="7"/>
  <c r="Q253" i="7"/>
  <c r="P233" i="7"/>
  <c r="P265" i="7"/>
  <c r="P221" i="7"/>
  <c r="Q214" i="7"/>
  <c r="Q206" i="7"/>
  <c r="P201" i="7"/>
  <c r="P199" i="7"/>
  <c r="P194" i="7"/>
  <c r="Q69" i="7"/>
  <c r="Q163" i="7"/>
  <c r="Q31" i="7"/>
  <c r="Q53" i="7"/>
  <c r="Q94" i="7"/>
  <c r="Q184" i="7"/>
  <c r="Q88" i="7"/>
  <c r="P87" i="7"/>
  <c r="Q178" i="7"/>
  <c r="Q100" i="7"/>
  <c r="P85" i="7"/>
  <c r="Q101" i="7"/>
  <c r="Q84" i="7"/>
  <c r="Q130" i="7"/>
  <c r="P131" i="7"/>
  <c r="Q58" i="7"/>
  <c r="Q9" i="7"/>
  <c r="P294" i="7"/>
  <c r="Q270" i="7"/>
  <c r="Q234" i="7"/>
  <c r="P255" i="7"/>
  <c r="Q235" i="7"/>
  <c r="P251" i="7"/>
  <c r="P259" i="7"/>
  <c r="P223" i="7"/>
  <c r="Q230" i="7"/>
  <c r="Q237" i="7"/>
  <c r="Q222" i="7"/>
  <c r="P214" i="7"/>
  <c r="Q215" i="7"/>
  <c r="Q200" i="7"/>
  <c r="Q195" i="7"/>
  <c r="Q194" i="7"/>
  <c r="P163" i="7"/>
  <c r="P88" i="7"/>
  <c r="Q87" i="7"/>
  <c r="P178" i="7"/>
  <c r="P100" i="7"/>
  <c r="Q62" i="7"/>
  <c r="Q85" i="7"/>
  <c r="P101" i="7"/>
  <c r="P84" i="7"/>
  <c r="P130" i="7"/>
  <c r="Q131" i="7"/>
  <c r="P58" i="7"/>
  <c r="P9" i="7"/>
  <c r="P293" i="7"/>
  <c r="P292" i="7"/>
  <c r="P291" i="7"/>
  <c r="P270" i="7"/>
  <c r="P234" i="7"/>
  <c r="Q260" i="7"/>
  <c r="P242" i="7"/>
  <c r="Q238" i="7"/>
  <c r="P249" i="7"/>
  <c r="Q226" i="7"/>
  <c r="P248" i="7"/>
  <c r="P268" i="7"/>
  <c r="P219" i="7"/>
  <c r="P207" i="7"/>
  <c r="Q216" i="7"/>
  <c r="N20" i="8" s="1"/>
  <c r="P200" i="7"/>
  <c r="Q196" i="7"/>
  <c r="P198" i="7"/>
  <c r="Q140" i="7"/>
  <c r="Q151" i="7"/>
  <c r="Q90" i="7"/>
  <c r="Q29" i="7"/>
  <c r="Q141" i="7"/>
  <c r="Q172" i="7"/>
  <c r="P75" i="7"/>
  <c r="Q82" i="7"/>
  <c r="P170" i="7"/>
  <c r="P38" i="7"/>
  <c r="P73" i="7"/>
  <c r="Q180" i="7"/>
  <c r="Q72" i="7"/>
  <c r="Q70" i="7"/>
  <c r="Q119" i="7"/>
  <c r="Q46" i="7"/>
  <c r="P295" i="7"/>
  <c r="P299" i="7"/>
  <c r="Q295" i="7"/>
  <c r="Q269" i="7"/>
  <c r="Q224" i="7"/>
  <c r="Q246" i="7"/>
  <c r="P231" i="7"/>
  <c r="Q250" i="7"/>
  <c r="Q254" i="7"/>
  <c r="Q258" i="7"/>
  <c r="P247" i="7"/>
  <c r="P262" i="7"/>
  <c r="Q219" i="7"/>
  <c r="Q211" i="7"/>
  <c r="Q213" i="7"/>
  <c r="P205" i="7"/>
  <c r="P196" i="7"/>
  <c r="P140" i="7"/>
  <c r="P151" i="7"/>
  <c r="P29" i="7"/>
  <c r="P172" i="7"/>
  <c r="Q75" i="7"/>
  <c r="P82" i="7"/>
  <c r="Q170" i="7"/>
  <c r="Q38" i="7"/>
  <c r="Q73" i="7"/>
  <c r="P180" i="7"/>
  <c r="P72" i="7"/>
  <c r="P70" i="7"/>
  <c r="P119" i="7"/>
  <c r="P46" i="7"/>
  <c r="Q290" i="7"/>
  <c r="P269" i="7"/>
  <c r="P224" i="7"/>
  <c r="Q261" i="7"/>
  <c r="P229" i="7"/>
  <c r="Q232" i="7"/>
  <c r="P266" i="7"/>
  <c r="Q228" i="7"/>
  <c r="Q265" i="7"/>
  <c r="P240" i="7"/>
  <c r="Q220" i="7"/>
  <c r="Q207" i="7"/>
  <c r="P216" i="7"/>
  <c r="Q205" i="7"/>
  <c r="Q191" i="7"/>
  <c r="Q128" i="7"/>
  <c r="Q103" i="7"/>
  <c r="Q66" i="7"/>
  <c r="Q76" i="7"/>
  <c r="Q173" i="7"/>
  <c r="Q160" i="7"/>
  <c r="Q177" i="7"/>
  <c r="Q188" i="7"/>
  <c r="P61" i="7"/>
  <c r="Q168" i="7"/>
  <c r="Q60" i="7"/>
  <c r="Q129" i="7"/>
  <c r="P107" i="7"/>
  <c r="Q34" i="7"/>
  <c r="P45" i="7"/>
  <c r="Q289" i="7"/>
  <c r="Q299" i="7"/>
  <c r="Q276" i="7"/>
  <c r="Q273" i="7"/>
  <c r="P239" i="7"/>
  <c r="P227" i="7"/>
  <c r="P264" i="7"/>
  <c r="Q245" i="7"/>
  <c r="P253" i="7"/>
  <c r="Q233" i="7"/>
  <c r="P256" i="7"/>
  <c r="Q243" i="7"/>
  <c r="P220" i="7"/>
  <c r="P211" i="7"/>
  <c r="P213" i="7"/>
  <c r="Q204" i="7"/>
  <c r="P191" i="7"/>
  <c r="P128" i="7"/>
  <c r="P103" i="7"/>
  <c r="P66" i="7"/>
  <c r="P76" i="7"/>
  <c r="P173" i="7"/>
  <c r="P160" i="7"/>
  <c r="Q135" i="7"/>
  <c r="Q51" i="7"/>
  <c r="P177" i="7"/>
  <c r="Q122" i="7"/>
  <c r="P188" i="7"/>
  <c r="Q61" i="7"/>
  <c r="P168" i="7"/>
  <c r="P60" i="7"/>
  <c r="P129" i="7"/>
  <c r="Q107" i="7"/>
  <c r="P34" i="7"/>
  <c r="P36" i="7"/>
  <c r="P298" i="7"/>
  <c r="P290" i="7"/>
  <c r="P276" i="7"/>
  <c r="P273" i="7"/>
  <c r="Q239" i="7"/>
  <c r="P252" i="7"/>
  <c r="Q242" i="7"/>
  <c r="Q259" i="7"/>
  <c r="Q223" i="7"/>
  <c r="P230" i="7"/>
  <c r="Q268" i="7"/>
  <c r="P257" i="7"/>
  <c r="P222" i="7"/>
  <c r="P217" i="7"/>
  <c r="Q210" i="7"/>
  <c r="P204" i="7"/>
  <c r="Q197" i="7"/>
  <c r="Q67" i="7"/>
  <c r="Q64" i="7"/>
  <c r="Q136" i="7"/>
  <c r="P123" i="7"/>
  <c r="P39" i="7"/>
  <c r="Q153" i="7"/>
  <c r="P157" i="7"/>
  <c r="Q156" i="7"/>
  <c r="Q48" i="7"/>
  <c r="Q93" i="7"/>
  <c r="P71" i="7"/>
  <c r="Q57" i="7"/>
  <c r="P289" i="7"/>
  <c r="P288" i="7"/>
  <c r="P287" i="7"/>
  <c r="Q274" i="7"/>
  <c r="Q244" i="7"/>
  <c r="P225" i="7"/>
  <c r="Q231" i="7"/>
  <c r="Q249" i="7"/>
  <c r="P254" i="7"/>
  <c r="Q248" i="7"/>
  <c r="Q262" i="7"/>
  <c r="P263" i="7"/>
  <c r="Q208" i="7"/>
  <c r="Q212" i="7"/>
  <c r="Q203" i="7"/>
  <c r="P193" i="7"/>
  <c r="P197" i="7"/>
  <c r="P104" i="7"/>
  <c r="P67" i="7"/>
  <c r="P54" i="7"/>
  <c r="P64" i="7"/>
  <c r="P136" i="7"/>
  <c r="Q123" i="7"/>
  <c r="Q39" i="7"/>
  <c r="P153" i="7"/>
  <c r="Q98" i="7"/>
  <c r="Q157" i="7"/>
  <c r="Q49" i="7"/>
  <c r="P156" i="7"/>
  <c r="P48" i="7"/>
  <c r="P93" i="7"/>
  <c r="Q71" i="7"/>
  <c r="P57" i="7"/>
  <c r="Q298" i="7"/>
  <c r="Q287" i="7"/>
  <c r="P274" i="7"/>
  <c r="P244" i="7"/>
  <c r="Q267" i="7"/>
  <c r="Q241" i="7"/>
  <c r="Q251" i="7"/>
  <c r="Q256" i="7"/>
  <c r="Q247" i="7"/>
  <c r="Q240" i="7"/>
  <c r="P236" i="7"/>
  <c r="P208" i="7"/>
  <c r="Q217" i="7"/>
  <c r="P203" i="7"/>
  <c r="Q193" i="7"/>
  <c r="Q190" i="7"/>
  <c r="Q80" i="7"/>
  <c r="Q55" i="7"/>
  <c r="Q42" i="7"/>
  <c r="Q40" i="7"/>
  <c r="Q137" i="7"/>
  <c r="Q81" i="7"/>
  <c r="P86" i="7"/>
  <c r="Q144" i="7"/>
  <c r="Q102" i="7"/>
  <c r="Q47" i="7"/>
  <c r="Q45" i="7"/>
  <c r="P144" i="7"/>
  <c r="Q293" i="7"/>
  <c r="Q297" i="7"/>
  <c r="K20" i="8" s="1"/>
  <c r="F85" i="8" s="1"/>
  <c r="Q288" i="7"/>
  <c r="P286" i="7"/>
  <c r="Q272" i="7"/>
  <c r="Q227" i="7"/>
  <c r="Q255" i="7"/>
  <c r="P261" i="7"/>
  <c r="P238" i="7"/>
  <c r="Q236" i="7"/>
  <c r="P226" i="7"/>
  <c r="P243" i="7"/>
  <c r="P218" i="7"/>
  <c r="Q209" i="7"/>
  <c r="P212" i="7"/>
  <c r="Q202" i="7"/>
  <c r="Q199" i="7"/>
  <c r="Q192" i="7"/>
  <c r="P56" i="7"/>
  <c r="P80" i="7"/>
  <c r="P55" i="7"/>
  <c r="P42" i="7"/>
  <c r="P40" i="7"/>
  <c r="P137" i="7"/>
  <c r="Q111" i="7"/>
  <c r="Q27" i="7"/>
  <c r="P81" i="7"/>
  <c r="Q86" i="7"/>
  <c r="Q37" i="7"/>
  <c r="P117" i="7"/>
  <c r="P51" i="7"/>
  <c r="P43" i="7"/>
  <c r="Q11" i="7"/>
  <c r="P105" i="7"/>
  <c r="P17" i="7"/>
  <c r="P189" i="7"/>
  <c r="Q133" i="7"/>
  <c r="P77" i="7"/>
  <c r="Q25" i="7"/>
  <c r="P33" i="7"/>
  <c r="P12" i="7"/>
  <c r="Q171" i="7"/>
  <c r="P24" i="7"/>
  <c r="Q4" i="7"/>
  <c r="P111" i="7"/>
  <c r="Q104" i="7"/>
  <c r="Q54" i="7"/>
  <c r="Q10" i="7"/>
  <c r="P109" i="7"/>
  <c r="P121" i="7"/>
  <c r="P155" i="7"/>
  <c r="Q139" i="7"/>
  <c r="Q7" i="7"/>
  <c r="Q185" i="7"/>
  <c r="Q19" i="7"/>
  <c r="Q41" i="7"/>
  <c r="P158" i="7"/>
  <c r="Q175" i="7"/>
  <c r="P4" i="7"/>
  <c r="P90" i="7"/>
  <c r="P44" i="7"/>
  <c r="P132" i="7"/>
  <c r="P10" i="7"/>
  <c r="Q109" i="7"/>
  <c r="Q121" i="7"/>
  <c r="Q155" i="7"/>
  <c r="P139" i="7"/>
  <c r="P7" i="7"/>
  <c r="P185" i="7"/>
  <c r="P19" i="7"/>
  <c r="P41" i="7"/>
  <c r="Q158" i="7"/>
  <c r="P175" i="7"/>
  <c r="Q65" i="7"/>
  <c r="Q56" i="7"/>
  <c r="Q36" i="7"/>
  <c r="P69" i="7"/>
  <c r="P183" i="7"/>
  <c r="P169" i="7"/>
  <c r="P134" i="7"/>
  <c r="Q8" i="7"/>
  <c r="P181" i="7"/>
  <c r="Q78" i="7"/>
  <c r="P13" i="7"/>
  <c r="Q106" i="7"/>
  <c r="Q108" i="7"/>
  <c r="Q91" i="7"/>
  <c r="Q79" i="7"/>
  <c r="Q32" i="7"/>
  <c r="P65" i="7"/>
  <c r="P49" i="7"/>
  <c r="P98" i="7"/>
  <c r="Q183" i="7"/>
  <c r="Q169" i="7"/>
  <c r="Q134" i="7"/>
  <c r="P8" i="7"/>
  <c r="Q181" i="7"/>
  <c r="P78" i="7"/>
  <c r="Q13" i="7"/>
  <c r="P106" i="7"/>
  <c r="P108" i="7"/>
  <c r="P91" i="7"/>
  <c r="P79" i="7"/>
  <c r="P32" i="7"/>
  <c r="P179" i="7"/>
  <c r="P141" i="7"/>
  <c r="P89" i="7"/>
  <c r="Q83" i="7"/>
  <c r="Q186" i="7"/>
  <c r="Q164" i="7"/>
  <c r="P26" i="7"/>
  <c r="P23" i="7"/>
  <c r="Q162" i="7"/>
  <c r="Q28" i="7"/>
  <c r="Q5" i="7"/>
  <c r="P63" i="7"/>
  <c r="Q138" i="7"/>
  <c r="Q176" i="7"/>
  <c r="Q142" i="7"/>
  <c r="P50" i="7"/>
  <c r="Q179" i="7"/>
  <c r="Q68" i="7"/>
  <c r="P94" i="7"/>
  <c r="P83" i="7"/>
  <c r="P186" i="7"/>
  <c r="P164" i="7"/>
  <c r="Q26" i="7"/>
  <c r="Q23" i="7"/>
  <c r="P162" i="7"/>
  <c r="P28" i="7"/>
  <c r="P5" i="7"/>
  <c r="Q63" i="7"/>
  <c r="P138" i="7"/>
  <c r="P176" i="7"/>
  <c r="P142" i="7"/>
  <c r="Q50" i="7"/>
  <c r="P59" i="7"/>
  <c r="P53" i="7"/>
  <c r="P31" i="7"/>
  <c r="P110" i="7"/>
  <c r="Q187" i="7"/>
  <c r="Q165" i="7"/>
  <c r="Q118" i="7"/>
  <c r="Q167" i="7"/>
  <c r="Q116" i="7"/>
  <c r="Q127" i="7"/>
  <c r="Q115" i="7"/>
  <c r="Q92" i="7"/>
  <c r="P95" i="7"/>
  <c r="Q114" i="7"/>
  <c r="Q161" i="7"/>
  <c r="Q152" i="7"/>
  <c r="Q59" i="7"/>
  <c r="P30" i="7"/>
  <c r="P62" i="7"/>
  <c r="Q110" i="7"/>
  <c r="P187" i="7"/>
  <c r="P165" i="7"/>
  <c r="P118" i="7"/>
  <c r="P167" i="7"/>
  <c r="P116" i="7"/>
  <c r="P127" i="7"/>
  <c r="P115" i="7"/>
  <c r="P92" i="7"/>
  <c r="Q95" i="7"/>
  <c r="P114" i="7"/>
  <c r="P161" i="7"/>
  <c r="P152" i="7"/>
  <c r="P68" i="7"/>
  <c r="P112" i="7"/>
  <c r="P159" i="7"/>
  <c r="Q16" i="7"/>
  <c r="P182" i="7"/>
  <c r="Q22" i="7"/>
  <c r="P14" i="7"/>
  <c r="Q20" i="7"/>
  <c r="Q52" i="7"/>
  <c r="Q6" i="7"/>
  <c r="Q174" i="7"/>
  <c r="Q18" i="7"/>
  <c r="Q120" i="7"/>
  <c r="P122" i="7"/>
  <c r="P37" i="7"/>
  <c r="Q159" i="7"/>
  <c r="P16" i="7"/>
  <c r="Q182" i="7"/>
  <c r="P22" i="7"/>
  <c r="Q14" i="7"/>
  <c r="P20" i="7"/>
  <c r="P52" i="7"/>
  <c r="P6" i="7"/>
  <c r="P174" i="7"/>
  <c r="P18" i="7"/>
  <c r="P120" i="7"/>
  <c r="P27" i="7"/>
  <c r="P135" i="7"/>
  <c r="P11" i="7"/>
  <c r="Q105" i="7"/>
  <c r="Q17" i="7"/>
  <c r="Q189" i="7"/>
  <c r="P133" i="7"/>
  <c r="Q77" i="7"/>
  <c r="P25" i="7"/>
  <c r="Q33" i="7"/>
  <c r="Q12" i="7"/>
  <c r="P171" i="7"/>
  <c r="Q24" i="7"/>
  <c r="K4" i="7"/>
  <c r="Q149" i="7"/>
  <c r="P150" i="7"/>
  <c r="Q147" i="7"/>
  <c r="Q145" i="7"/>
  <c r="H296" i="7"/>
  <c r="K293" i="7"/>
  <c r="H295" i="7"/>
  <c r="K297" i="7"/>
  <c r="H298" i="7"/>
  <c r="K294" i="7"/>
  <c r="H294" i="7"/>
  <c r="I299" i="7"/>
  <c r="I292" i="7"/>
  <c r="I296" i="7"/>
  <c r="G296" i="7"/>
  <c r="I297" i="7"/>
  <c r="K296" i="7"/>
  <c r="I294" i="7"/>
  <c r="H299" i="7"/>
  <c r="K295" i="7"/>
  <c r="I298" i="7"/>
  <c r="G293" i="7"/>
  <c r="H297" i="7"/>
  <c r="H292" i="7"/>
  <c r="G298" i="7"/>
  <c r="H293" i="7"/>
  <c r="I295" i="7"/>
  <c r="K292" i="7"/>
  <c r="I293" i="7"/>
  <c r="G299" i="7"/>
  <c r="G292" i="7"/>
  <c r="L18" i="8" s="1"/>
  <c r="K298" i="7"/>
  <c r="G294" i="7"/>
  <c r="G297" i="7"/>
  <c r="K18" i="8" s="1"/>
  <c r="K299" i="7"/>
  <c r="G295" i="7"/>
  <c r="G291" i="7"/>
  <c r="G289" i="7"/>
  <c r="G288" i="7"/>
  <c r="I289" i="7"/>
  <c r="I291" i="7"/>
  <c r="H289" i="7"/>
  <c r="I288" i="7"/>
  <c r="K289" i="7"/>
  <c r="K291" i="7"/>
  <c r="K288" i="7"/>
  <c r="H291" i="7"/>
  <c r="H288" i="7"/>
  <c r="G290" i="7"/>
  <c r="H290" i="7"/>
  <c r="I290" i="7"/>
  <c r="K290" i="7"/>
  <c r="I82" i="7"/>
  <c r="H270" i="7"/>
  <c r="K276" i="7"/>
  <c r="G274" i="7"/>
  <c r="I276" i="7"/>
  <c r="I274" i="7"/>
  <c r="H269" i="7"/>
  <c r="K274" i="7"/>
  <c r="H286" i="7"/>
  <c r="I286" i="7"/>
  <c r="K272" i="7"/>
  <c r="G276" i="7"/>
  <c r="G273" i="7"/>
  <c r="K286" i="7"/>
  <c r="H287" i="7"/>
  <c r="I272" i="7"/>
  <c r="H274" i="7"/>
  <c r="H276" i="7"/>
  <c r="K287" i="7"/>
  <c r="G275" i="7"/>
  <c r="G271" i="7"/>
  <c r="G270" i="7"/>
  <c r="K270" i="7"/>
  <c r="I275" i="7"/>
  <c r="H273" i="7"/>
  <c r="K271" i="7"/>
  <c r="K269" i="7"/>
  <c r="G286" i="7"/>
  <c r="K273" i="7"/>
  <c r="K275" i="7"/>
  <c r="I271" i="7"/>
  <c r="I270" i="7"/>
  <c r="G287" i="7"/>
  <c r="I287" i="7"/>
  <c r="I273" i="7"/>
  <c r="H271" i="7"/>
  <c r="I269" i="7"/>
  <c r="H275" i="7"/>
  <c r="G269" i="7"/>
  <c r="G272" i="7"/>
  <c r="H272" i="7"/>
  <c r="I126" i="7"/>
  <c r="H96" i="7"/>
  <c r="K10" i="7"/>
  <c r="I159" i="7"/>
  <c r="I176" i="7"/>
  <c r="H152" i="7"/>
  <c r="H158" i="7"/>
  <c r="H163" i="7"/>
  <c r="I261" i="7"/>
  <c r="K258" i="7"/>
  <c r="H239" i="7"/>
  <c r="H253" i="7"/>
  <c r="I258" i="7"/>
  <c r="G231" i="7"/>
  <c r="I252" i="7"/>
  <c r="H243" i="7"/>
  <c r="H260" i="7"/>
  <c r="K227" i="7"/>
  <c r="K228" i="7"/>
  <c r="I225" i="7"/>
  <c r="H228" i="7"/>
  <c r="H256" i="7"/>
  <c r="K267" i="7"/>
  <c r="H249" i="7"/>
  <c r="G268" i="7"/>
  <c r="K237" i="7"/>
  <c r="G265" i="7"/>
  <c r="I265" i="7"/>
  <c r="K250" i="7"/>
  <c r="K240" i="7"/>
  <c r="I254" i="7"/>
  <c r="G249" i="7"/>
  <c r="H227" i="7"/>
  <c r="G228" i="7"/>
  <c r="G245" i="7"/>
  <c r="G246" i="7"/>
  <c r="K264" i="7"/>
  <c r="K234" i="7"/>
  <c r="I239" i="7"/>
  <c r="K261" i="7"/>
  <c r="G263" i="7"/>
  <c r="I226" i="7"/>
  <c r="H237" i="7"/>
  <c r="H251" i="7"/>
  <c r="K257" i="7"/>
  <c r="I247" i="7"/>
  <c r="H257" i="7"/>
  <c r="I262" i="7"/>
  <c r="I259" i="7"/>
  <c r="I229" i="7"/>
  <c r="K238" i="7"/>
  <c r="H244" i="7"/>
  <c r="G224" i="7"/>
  <c r="G234" i="7"/>
  <c r="I238" i="7"/>
  <c r="G257" i="7"/>
  <c r="K259" i="7"/>
  <c r="I230" i="7"/>
  <c r="K252" i="7"/>
  <c r="G256" i="7"/>
  <c r="H242" i="7"/>
  <c r="K268" i="7"/>
  <c r="H246" i="7"/>
  <c r="I263" i="7"/>
  <c r="K256" i="7"/>
  <c r="K245" i="7"/>
  <c r="K244" i="7"/>
  <c r="H265" i="7"/>
  <c r="I224" i="7"/>
  <c r="H266" i="7"/>
  <c r="K253" i="7"/>
  <c r="I266" i="7"/>
  <c r="H245" i="7"/>
  <c r="H247" i="7"/>
  <c r="I235" i="7"/>
  <c r="K262" i="7"/>
  <c r="I268" i="7"/>
  <c r="H250" i="7"/>
  <c r="G230" i="7"/>
  <c r="G243" i="7"/>
  <c r="H267" i="7"/>
  <c r="H263" i="7"/>
  <c r="H268" i="7"/>
  <c r="G266" i="7"/>
  <c r="H238" i="7"/>
  <c r="K226" i="7"/>
  <c r="G237" i="7"/>
  <c r="I241" i="7"/>
  <c r="I253" i="7"/>
  <c r="H232" i="7"/>
  <c r="I257" i="7"/>
  <c r="G259" i="7"/>
  <c r="H259" i="7"/>
  <c r="H255" i="7"/>
  <c r="G240" i="7"/>
  <c r="H264" i="7"/>
  <c r="H258" i="7"/>
  <c r="G260" i="7"/>
  <c r="H261" i="7"/>
  <c r="I249" i="7"/>
  <c r="I243" i="7"/>
  <c r="H231" i="7"/>
  <c r="G262" i="7"/>
  <c r="I227" i="7"/>
  <c r="I248" i="7"/>
  <c r="K248" i="7"/>
  <c r="K255" i="7"/>
  <c r="G225" i="7"/>
  <c r="I231" i="7"/>
  <c r="G261" i="7"/>
  <c r="K254" i="7"/>
  <c r="G267" i="7"/>
  <c r="G254" i="7"/>
  <c r="I267" i="7"/>
  <c r="I232" i="7"/>
  <c r="H252" i="7"/>
  <c r="H229" i="7"/>
  <c r="G247" i="7"/>
  <c r="H248" i="7"/>
  <c r="K251" i="7"/>
  <c r="G255" i="7"/>
  <c r="K243" i="7"/>
  <c r="I255" i="7"/>
  <c r="G229" i="7"/>
  <c r="K249" i="7"/>
  <c r="G250" i="7"/>
  <c r="G239" i="7"/>
  <c r="G264" i="7"/>
  <c r="G251" i="7"/>
  <c r="K266" i="7"/>
  <c r="K236" i="7"/>
  <c r="H226" i="7"/>
  <c r="H241" i="7"/>
  <c r="K246" i="7"/>
  <c r="G248" i="7"/>
  <c r="K247" i="7"/>
  <c r="I236" i="7"/>
  <c r="I246" i="7"/>
  <c r="G226" i="7"/>
  <c r="G244" i="7"/>
  <c r="K239" i="7"/>
  <c r="H234" i="7"/>
  <c r="G258" i="7"/>
  <c r="I245" i="7"/>
  <c r="G252" i="7"/>
  <c r="H225" i="7"/>
  <c r="I260" i="7"/>
  <c r="K235" i="7"/>
  <c r="I228" i="7"/>
  <c r="K242" i="7"/>
  <c r="G238" i="7"/>
  <c r="I240" i="7"/>
  <c r="H233" i="7"/>
  <c r="K241" i="7"/>
  <c r="K265" i="7"/>
  <c r="I234" i="7"/>
  <c r="K224" i="7"/>
  <c r="G253" i="7"/>
  <c r="I237" i="7"/>
  <c r="I242" i="7"/>
  <c r="K260" i="7"/>
  <c r="I250" i="7"/>
  <c r="G232" i="7"/>
  <c r="H236" i="7"/>
  <c r="G235" i="7"/>
  <c r="G242" i="7"/>
  <c r="G233" i="7"/>
  <c r="I251" i="7"/>
  <c r="G241" i="7"/>
  <c r="K263" i="7"/>
  <c r="H224" i="7"/>
  <c r="H262" i="7"/>
  <c r="I244" i="7"/>
  <c r="H240" i="7"/>
  <c r="H254" i="7"/>
  <c r="I256" i="7"/>
  <c r="H235" i="7"/>
  <c r="H230" i="7"/>
  <c r="G236" i="7"/>
  <c r="I233" i="7"/>
  <c r="K225" i="7"/>
  <c r="I264" i="7"/>
  <c r="G227" i="7"/>
  <c r="H223" i="7"/>
  <c r="I223" i="7"/>
  <c r="K223" i="7"/>
  <c r="G223" i="7"/>
  <c r="G222" i="7"/>
  <c r="H222" i="7"/>
  <c r="I222" i="7"/>
  <c r="K222" i="7"/>
  <c r="G221" i="7"/>
  <c r="H221" i="7"/>
  <c r="I221" i="7"/>
  <c r="K221" i="7"/>
  <c r="G220" i="7"/>
  <c r="H220" i="7"/>
  <c r="I220" i="7"/>
  <c r="K220" i="7"/>
  <c r="G219" i="7"/>
  <c r="H219" i="7"/>
  <c r="I219" i="7"/>
  <c r="K219" i="7"/>
  <c r="G218" i="7"/>
  <c r="H218" i="7"/>
  <c r="I218" i="7"/>
  <c r="K218" i="7"/>
  <c r="I201" i="7"/>
  <c r="I217" i="7"/>
  <c r="G208" i="7"/>
  <c r="I214" i="7"/>
  <c r="G210" i="7"/>
  <c r="H216" i="7"/>
  <c r="G215" i="7"/>
  <c r="I211" i="7"/>
  <c r="G213" i="7"/>
  <c r="H209" i="7"/>
  <c r="I208" i="7"/>
  <c r="G214" i="7"/>
  <c r="H207" i="7"/>
  <c r="K216" i="7"/>
  <c r="K215" i="7"/>
  <c r="G212" i="7"/>
  <c r="H210" i="7"/>
  <c r="K214" i="7"/>
  <c r="K208" i="7"/>
  <c r="I215" i="7"/>
  <c r="H213" i="7"/>
  <c r="I209" i="7"/>
  <c r="I206" i="7"/>
  <c r="H212" i="7"/>
  <c r="I207" i="7"/>
  <c r="H206" i="7"/>
  <c r="H215" i="7"/>
  <c r="I216" i="7"/>
  <c r="K210" i="7"/>
  <c r="H214" i="7"/>
  <c r="K217" i="7"/>
  <c r="K212" i="7"/>
  <c r="K213" i="7"/>
  <c r="K209" i="7"/>
  <c r="H217" i="7"/>
  <c r="I212" i="7"/>
  <c r="K207" i="7"/>
  <c r="H208" i="7"/>
  <c r="G209" i="7"/>
  <c r="G207" i="7"/>
  <c r="K206" i="7"/>
  <c r="G217" i="7"/>
  <c r="G206" i="7"/>
  <c r="G211" i="7"/>
  <c r="I210" i="7"/>
  <c r="G216" i="7"/>
  <c r="N18" i="8" s="1"/>
  <c r="K211" i="7"/>
  <c r="H211" i="7"/>
  <c r="I213" i="7"/>
  <c r="I48" i="7"/>
  <c r="G24" i="7"/>
  <c r="H45" i="7"/>
  <c r="I21" i="7"/>
  <c r="G131" i="7"/>
  <c r="I144" i="7"/>
  <c r="H78" i="7"/>
  <c r="G31" i="7"/>
  <c r="K175" i="7"/>
  <c r="K50" i="7"/>
  <c r="I170" i="7"/>
  <c r="I43" i="7"/>
  <c r="H142" i="7"/>
  <c r="H151" i="7"/>
  <c r="H52" i="7"/>
  <c r="H63" i="7"/>
  <c r="I151" i="7"/>
  <c r="H62" i="7"/>
  <c r="I65" i="7"/>
  <c r="H44" i="7"/>
  <c r="H176" i="7"/>
  <c r="I136" i="7"/>
  <c r="H92" i="7"/>
  <c r="H126" i="7"/>
  <c r="G22" i="7"/>
  <c r="I140" i="7"/>
  <c r="G19" i="7"/>
  <c r="H129" i="7"/>
  <c r="I75" i="7"/>
  <c r="K183" i="7"/>
  <c r="H70" i="7"/>
  <c r="H58" i="7"/>
  <c r="I91" i="7"/>
  <c r="H122" i="7"/>
  <c r="I50" i="7"/>
  <c r="I128" i="7"/>
  <c r="G106" i="7"/>
  <c r="H12" i="7"/>
  <c r="I119" i="7"/>
  <c r="G13" i="7"/>
  <c r="K150" i="7"/>
  <c r="I27" i="7"/>
  <c r="H13" i="7"/>
  <c r="I14" i="7"/>
  <c r="K92" i="7"/>
  <c r="I8" i="7"/>
  <c r="H119" i="7"/>
  <c r="G60" i="7"/>
  <c r="K68" i="7"/>
  <c r="K176" i="7"/>
  <c r="I139" i="7"/>
  <c r="I5" i="7"/>
  <c r="H183" i="7"/>
  <c r="I35" i="7"/>
  <c r="K106" i="7"/>
  <c r="H79" i="7"/>
  <c r="H132" i="7"/>
  <c r="K24" i="7"/>
  <c r="I47" i="7"/>
  <c r="H36" i="7"/>
  <c r="I133" i="7"/>
  <c r="I164" i="7"/>
  <c r="I66" i="7"/>
  <c r="I109" i="7"/>
  <c r="I12" i="7"/>
  <c r="I90" i="7"/>
  <c r="G175" i="7"/>
  <c r="K143" i="7"/>
  <c r="H120" i="7"/>
  <c r="I92" i="7"/>
  <c r="H19" i="7"/>
  <c r="I55" i="7"/>
  <c r="G171" i="7"/>
  <c r="H77" i="7"/>
  <c r="H127" i="7"/>
  <c r="I56" i="7"/>
  <c r="I132" i="7"/>
  <c r="I38" i="7"/>
  <c r="G93" i="7"/>
  <c r="G181" i="7"/>
  <c r="H74" i="7"/>
  <c r="H145" i="7"/>
  <c r="I143" i="7"/>
  <c r="I28" i="7"/>
  <c r="I61" i="7"/>
  <c r="K126" i="7"/>
  <c r="G110" i="7"/>
  <c r="H90" i="7"/>
  <c r="K41" i="7"/>
  <c r="H26" i="7"/>
  <c r="K142" i="7"/>
  <c r="H31" i="7"/>
  <c r="K52" i="7"/>
  <c r="I15" i="7"/>
  <c r="I89" i="7"/>
  <c r="G6" i="7"/>
  <c r="H137" i="7"/>
  <c r="H7" i="7"/>
  <c r="H65" i="7"/>
  <c r="I46" i="7"/>
  <c r="I13" i="7"/>
  <c r="H23" i="7"/>
  <c r="K124" i="7"/>
  <c r="G16" i="7"/>
  <c r="I76" i="7"/>
  <c r="G125" i="7"/>
  <c r="I99" i="7"/>
  <c r="G176" i="7"/>
  <c r="G37" i="7"/>
  <c r="G123" i="7"/>
  <c r="G7" i="7"/>
  <c r="H141" i="7"/>
  <c r="H60" i="7"/>
  <c r="I11" i="7"/>
  <c r="I98" i="7"/>
  <c r="I24" i="7"/>
  <c r="I96" i="7"/>
  <c r="H57" i="7"/>
  <c r="I25" i="7"/>
  <c r="I74" i="7"/>
  <c r="K63" i="7"/>
  <c r="G150" i="7"/>
  <c r="H14" i="7"/>
  <c r="G63" i="7"/>
  <c r="I120" i="7"/>
  <c r="H86" i="7"/>
  <c r="K83" i="7"/>
  <c r="I32" i="7"/>
  <c r="H138" i="7"/>
  <c r="H81" i="7"/>
  <c r="H41" i="7"/>
  <c r="I174" i="7"/>
  <c r="H165" i="7"/>
  <c r="H153" i="7"/>
  <c r="G165" i="7"/>
  <c r="G105" i="7"/>
  <c r="I158" i="7"/>
  <c r="I152" i="7"/>
  <c r="H181" i="7"/>
  <c r="I41" i="7"/>
  <c r="H37" i="7"/>
  <c r="H91" i="7"/>
  <c r="I17" i="7"/>
  <c r="H5" i="7"/>
  <c r="H175" i="7"/>
  <c r="I104" i="7"/>
  <c r="H66" i="7"/>
  <c r="I85" i="7"/>
  <c r="H50" i="7"/>
  <c r="I101" i="7"/>
  <c r="I181" i="7"/>
  <c r="K19" i="7"/>
  <c r="H113" i="7"/>
  <c r="K13" i="7"/>
  <c r="I19" i="7"/>
  <c r="H29" i="7"/>
  <c r="H22" i="7"/>
  <c r="I107" i="7"/>
  <c r="H136" i="7"/>
  <c r="H123" i="7"/>
  <c r="K16" i="7"/>
  <c r="I53" i="7"/>
  <c r="H72" i="7"/>
  <c r="H11" i="7"/>
  <c r="I163" i="7"/>
  <c r="K158" i="7"/>
  <c r="K105" i="7"/>
  <c r="K147" i="7"/>
  <c r="K116" i="7"/>
  <c r="I49" i="7"/>
  <c r="H59" i="7"/>
  <c r="K6" i="7"/>
  <c r="I40" i="7"/>
  <c r="I70" i="7"/>
  <c r="H82" i="7"/>
  <c r="K12" i="7"/>
  <c r="H114" i="7"/>
  <c r="I7" i="7"/>
  <c r="G167" i="7"/>
  <c r="I37" i="7"/>
  <c r="I63" i="7"/>
  <c r="H8" i="7"/>
  <c r="I113" i="7"/>
  <c r="G83" i="7"/>
  <c r="I102" i="7"/>
  <c r="I106" i="7"/>
  <c r="K33" i="7"/>
  <c r="H110" i="7"/>
  <c r="I4" i="7"/>
  <c r="I30" i="7"/>
  <c r="I26" i="7"/>
  <c r="G146" i="7"/>
  <c r="G162" i="7"/>
  <c r="I130" i="7"/>
  <c r="I45" i="7"/>
  <c r="H139" i="7"/>
  <c r="H89" i="7"/>
  <c r="I80" i="7"/>
  <c r="H34" i="7"/>
  <c r="I175" i="7"/>
  <c r="I110" i="7"/>
  <c r="G121" i="7"/>
  <c r="H95" i="7"/>
  <c r="I93" i="7"/>
  <c r="K125" i="7"/>
  <c r="H100" i="7"/>
  <c r="I117" i="7"/>
  <c r="K164" i="7"/>
  <c r="I100" i="7"/>
  <c r="K91" i="7"/>
  <c r="H18" i="7"/>
  <c r="I64" i="7"/>
  <c r="H28" i="7"/>
  <c r="K171" i="7"/>
  <c r="G98" i="7"/>
  <c r="G17" i="7"/>
  <c r="J17" i="7" s="1"/>
  <c r="I121" i="7"/>
  <c r="G126" i="7"/>
  <c r="I134" i="7"/>
  <c r="H115" i="7"/>
  <c r="I10" i="7"/>
  <c r="I51" i="7"/>
  <c r="G91" i="7"/>
  <c r="H25" i="7"/>
  <c r="H111" i="7"/>
  <c r="H56" i="7"/>
  <c r="K7" i="7"/>
  <c r="H6" i="7"/>
  <c r="I112" i="7"/>
  <c r="G25" i="7"/>
  <c r="I87" i="7"/>
  <c r="I115" i="7"/>
  <c r="I22" i="7"/>
  <c r="I81" i="7"/>
  <c r="I118" i="7"/>
  <c r="H33" i="7"/>
  <c r="H144" i="7"/>
  <c r="G52" i="7"/>
  <c r="G143" i="7"/>
  <c r="I131" i="7"/>
  <c r="I33" i="7"/>
  <c r="I16" i="7"/>
  <c r="I39" i="7"/>
  <c r="G115" i="7"/>
  <c r="I138" i="7"/>
  <c r="I108" i="7"/>
  <c r="H94" i="7"/>
  <c r="G183" i="7"/>
  <c r="H48" i="7"/>
  <c r="H116" i="7"/>
  <c r="G79" i="7"/>
  <c r="I122" i="7"/>
  <c r="H98" i="7"/>
  <c r="I116" i="7"/>
  <c r="G139" i="7"/>
  <c r="I73" i="7"/>
  <c r="K22" i="7"/>
  <c r="H107" i="7"/>
  <c r="H135" i="7"/>
  <c r="H83" i="7"/>
  <c r="I34" i="7"/>
  <c r="K78" i="7"/>
  <c r="I18" i="7"/>
  <c r="H133" i="7"/>
  <c r="K79" i="7"/>
  <c r="G65" i="7"/>
  <c r="H35" i="7"/>
  <c r="K65" i="7"/>
  <c r="G28" i="7"/>
  <c r="K104" i="7"/>
  <c r="K172" i="7"/>
  <c r="G127" i="7"/>
  <c r="I54" i="7"/>
  <c r="I145" i="7"/>
  <c r="G116" i="7"/>
  <c r="G152" i="7"/>
  <c r="I67" i="7"/>
  <c r="G41" i="7"/>
  <c r="L41" i="7" s="1"/>
  <c r="H75" i="7"/>
  <c r="K121" i="7"/>
  <c r="I142" i="7"/>
  <c r="H27" i="7"/>
  <c r="I94" i="7"/>
  <c r="I6" i="7"/>
  <c r="K25" i="7"/>
  <c r="H40" i="7"/>
  <c r="I83" i="7"/>
  <c r="H97" i="7"/>
  <c r="H93" i="7"/>
  <c r="G164" i="7"/>
  <c r="I123" i="7"/>
  <c r="H24" i="7"/>
  <c r="G50" i="7"/>
  <c r="H84" i="7"/>
  <c r="H106" i="7"/>
  <c r="H161" i="7"/>
  <c r="H30" i="7"/>
  <c r="H134" i="7"/>
  <c r="G33" i="7"/>
  <c r="K15" i="7"/>
  <c r="K40" i="7"/>
  <c r="H121" i="7"/>
  <c r="H130" i="7"/>
  <c r="H54" i="7"/>
  <c r="I105" i="7"/>
  <c r="I111" i="7"/>
  <c r="H10" i="7"/>
  <c r="I114" i="7"/>
  <c r="I137" i="7"/>
  <c r="H109" i="7"/>
  <c r="I78" i="7"/>
  <c r="I79" i="7"/>
  <c r="I62" i="7"/>
  <c r="I52" i="7"/>
  <c r="H99" i="7"/>
  <c r="I86" i="7"/>
  <c r="K18" i="7"/>
  <c r="H131" i="7"/>
  <c r="K139" i="7"/>
  <c r="G12" i="7"/>
  <c r="I135" i="7"/>
  <c r="G78" i="7"/>
  <c r="I36" i="7"/>
  <c r="I97" i="7"/>
  <c r="H108" i="7"/>
  <c r="K108" i="7"/>
  <c r="K61" i="7"/>
  <c r="K174" i="7"/>
  <c r="G88" i="7"/>
  <c r="G94" i="7"/>
  <c r="K160" i="7"/>
  <c r="H168" i="7"/>
  <c r="G190" i="7"/>
  <c r="K198" i="7"/>
  <c r="K193" i="7"/>
  <c r="G111" i="7"/>
  <c r="K200" i="7"/>
  <c r="K203" i="7"/>
  <c r="I167" i="7"/>
  <c r="H69" i="7"/>
  <c r="K179" i="7"/>
  <c r="H47" i="7"/>
  <c r="G92" i="7"/>
  <c r="G159" i="7"/>
  <c r="H46" i="7"/>
  <c r="G4" i="7"/>
  <c r="H51" i="7"/>
  <c r="H87" i="7"/>
  <c r="G145" i="7"/>
  <c r="K87" i="7"/>
  <c r="G166" i="7"/>
  <c r="K54" i="7"/>
  <c r="G112" i="7"/>
  <c r="K170" i="7"/>
  <c r="K43" i="7"/>
  <c r="G154" i="7"/>
  <c r="G64" i="7"/>
  <c r="K140" i="7"/>
  <c r="G57" i="7"/>
  <c r="K129" i="7"/>
  <c r="G34" i="7"/>
  <c r="G169" i="7"/>
  <c r="J169" i="7" s="1"/>
  <c r="G149" i="7"/>
  <c r="K23" i="7"/>
  <c r="H173" i="7"/>
  <c r="K55" i="7"/>
  <c r="K59" i="7"/>
  <c r="K122" i="7"/>
  <c r="K161" i="7"/>
  <c r="K118" i="7"/>
  <c r="G35" i="7"/>
  <c r="K14" i="7"/>
  <c r="K117" i="7"/>
  <c r="H172" i="7"/>
  <c r="K185" i="7"/>
  <c r="K188" i="7"/>
  <c r="K191" i="7"/>
  <c r="I195" i="7"/>
  <c r="I197" i="7"/>
  <c r="I200" i="7"/>
  <c r="H201" i="7"/>
  <c r="G18" i="7"/>
  <c r="H117" i="7"/>
  <c r="I127" i="7"/>
  <c r="K155" i="7"/>
  <c r="H42" i="7"/>
  <c r="I183" i="7"/>
  <c r="I57" i="7"/>
  <c r="K145" i="7"/>
  <c r="G180" i="7"/>
  <c r="K44" i="7"/>
  <c r="H174" i="7"/>
  <c r="G30" i="7"/>
  <c r="K95" i="7"/>
  <c r="K27" i="7"/>
  <c r="K84" i="7"/>
  <c r="K81" i="7"/>
  <c r="G73" i="7"/>
  <c r="I157" i="7"/>
  <c r="K37" i="7"/>
  <c r="G148" i="7"/>
  <c r="H21" i="7"/>
  <c r="I165" i="7"/>
  <c r="G135" i="7"/>
  <c r="G56" i="7"/>
  <c r="I156" i="7"/>
  <c r="K20" i="7"/>
  <c r="K167" i="7"/>
  <c r="H20" i="7"/>
  <c r="G86" i="7"/>
  <c r="K21" i="7"/>
  <c r="G69" i="7"/>
  <c r="G14" i="7"/>
  <c r="K110" i="7"/>
  <c r="K99" i="7"/>
  <c r="I185" i="7"/>
  <c r="I188" i="7"/>
  <c r="K192" i="7"/>
  <c r="I198" i="7"/>
  <c r="K196" i="7"/>
  <c r="H200" i="7"/>
  <c r="G201" i="7"/>
  <c r="I162" i="7"/>
  <c r="H118" i="7"/>
  <c r="I171" i="7"/>
  <c r="H67" i="7"/>
  <c r="K146" i="7"/>
  <c r="K28" i="7"/>
  <c r="H73" i="7"/>
  <c r="K38" i="7"/>
  <c r="K166" i="7"/>
  <c r="K34" i="7"/>
  <c r="G177" i="7"/>
  <c r="K51" i="7"/>
  <c r="K137" i="7"/>
  <c r="K9" i="7"/>
  <c r="G54" i="7"/>
  <c r="G130" i="7"/>
  <c r="G29" i="7"/>
  <c r="K123" i="7"/>
  <c r="K64" i="7"/>
  <c r="G133" i="7"/>
  <c r="G100" i="7"/>
  <c r="K152" i="7"/>
  <c r="K168" i="7"/>
  <c r="K97" i="7"/>
  <c r="I169" i="7"/>
  <c r="G27" i="7"/>
  <c r="K88" i="7"/>
  <c r="G32" i="7"/>
  <c r="G170" i="7"/>
  <c r="G168" i="7"/>
  <c r="K102" i="7"/>
  <c r="K39" i="7"/>
  <c r="K169" i="7"/>
  <c r="G178" i="7"/>
  <c r="H185" i="7"/>
  <c r="H188" i="7"/>
  <c r="I125" i="7"/>
  <c r="H159" i="7"/>
  <c r="H167" i="7"/>
  <c r="I192" i="7"/>
  <c r="G196" i="7"/>
  <c r="I193" i="7"/>
  <c r="I202" i="7"/>
  <c r="K205" i="7"/>
  <c r="H85" i="7"/>
  <c r="K138" i="7"/>
  <c r="H76" i="7"/>
  <c r="H55" i="7"/>
  <c r="H179" i="7"/>
  <c r="I59" i="7"/>
  <c r="I71" i="7"/>
  <c r="K119" i="7"/>
  <c r="K31" i="7"/>
  <c r="K132" i="7"/>
  <c r="I9" i="7"/>
  <c r="K77" i="7"/>
  <c r="G103" i="7"/>
  <c r="G80" i="7"/>
  <c r="H39" i="7"/>
  <c r="K74" i="7"/>
  <c r="K90" i="7"/>
  <c r="I23" i="7"/>
  <c r="G140" i="7"/>
  <c r="G70" i="7"/>
  <c r="I155" i="7"/>
  <c r="I160" i="7"/>
  <c r="G36" i="7"/>
  <c r="K141" i="7"/>
  <c r="K32" i="7"/>
  <c r="K144" i="7"/>
  <c r="G72" i="7"/>
  <c r="I88" i="7"/>
  <c r="G141" i="7"/>
  <c r="G104" i="7"/>
  <c r="K85" i="7"/>
  <c r="K165" i="7"/>
  <c r="K130" i="7"/>
  <c r="G185" i="7"/>
  <c r="G188" i="7"/>
  <c r="H125" i="7"/>
  <c r="H192" i="7"/>
  <c r="H195" i="7"/>
  <c r="H194" i="7"/>
  <c r="K204" i="7"/>
  <c r="H203" i="7"/>
  <c r="I84" i="7"/>
  <c r="K82" i="7"/>
  <c r="G58" i="7"/>
  <c r="K60" i="7"/>
  <c r="G157" i="7"/>
  <c r="L157" i="7" s="1"/>
  <c r="H17" i="7"/>
  <c r="K114" i="7"/>
  <c r="H9" i="7"/>
  <c r="K109" i="7"/>
  <c r="G66" i="7"/>
  <c r="G114" i="7"/>
  <c r="K120" i="7"/>
  <c r="K73" i="7"/>
  <c r="K173" i="7"/>
  <c r="K96" i="7"/>
  <c r="G101" i="7"/>
  <c r="G124" i="7"/>
  <c r="G89" i="7"/>
  <c r="G117" i="7"/>
  <c r="I72" i="7"/>
  <c r="G173" i="7"/>
  <c r="H102" i="7"/>
  <c r="G156" i="7"/>
  <c r="G5" i="7"/>
  <c r="K75" i="7"/>
  <c r="G55" i="7"/>
  <c r="K98" i="7"/>
  <c r="K186" i="7"/>
  <c r="K189" i="7"/>
  <c r="H164" i="7"/>
  <c r="G192" i="7"/>
  <c r="G199" i="7"/>
  <c r="J199" i="7" s="1"/>
  <c r="K199" i="7"/>
  <c r="H202" i="7"/>
  <c r="I205" i="7"/>
  <c r="I42" i="7"/>
  <c r="H4" i="7"/>
  <c r="H49" i="7"/>
  <c r="K181" i="7"/>
  <c r="H105" i="7"/>
  <c r="H88" i="7"/>
  <c r="G102" i="7"/>
  <c r="I153" i="7"/>
  <c r="G38" i="7"/>
  <c r="J38" i="7" s="1"/>
  <c r="G184" i="7"/>
  <c r="G15" i="7"/>
  <c r="K80" i="7"/>
  <c r="K26" i="7"/>
  <c r="G142" i="7"/>
  <c r="G9" i="7"/>
  <c r="L9" i="7" s="1"/>
  <c r="I161" i="7"/>
  <c r="G49" i="7"/>
  <c r="G84" i="7"/>
  <c r="K163" i="7"/>
  <c r="G42" i="7"/>
  <c r="K113" i="7"/>
  <c r="I44" i="7"/>
  <c r="H182" i="7"/>
  <c r="G136" i="7"/>
  <c r="G96" i="7"/>
  <c r="H156" i="7"/>
  <c r="K36" i="7"/>
  <c r="K180" i="7"/>
  <c r="G20" i="7"/>
  <c r="L20" i="7" s="1"/>
  <c r="G161" i="7"/>
  <c r="K103" i="7"/>
  <c r="K159" i="7"/>
  <c r="H186" i="7"/>
  <c r="I189" i="7"/>
  <c r="H171" i="7"/>
  <c r="I191" i="7"/>
  <c r="G194" i="7"/>
  <c r="H198" i="7"/>
  <c r="G193" i="7"/>
  <c r="I204" i="7"/>
  <c r="G203" i="7"/>
  <c r="H43" i="7"/>
  <c r="G158" i="7"/>
  <c r="K162" i="7"/>
  <c r="K148" i="7"/>
  <c r="I95" i="7"/>
  <c r="G128" i="7"/>
  <c r="G71" i="7"/>
  <c r="K135" i="7"/>
  <c r="G39" i="7"/>
  <c r="L39" i="7" s="1"/>
  <c r="G76" i="7"/>
  <c r="G11" i="7"/>
  <c r="L11" i="7" s="1"/>
  <c r="K47" i="7"/>
  <c r="G26" i="7"/>
  <c r="K62" i="7"/>
  <c r="K45" i="7"/>
  <c r="K29" i="7"/>
  <c r="H160" i="7"/>
  <c r="G23" i="7"/>
  <c r="G182" i="7"/>
  <c r="G8" i="7"/>
  <c r="H169" i="7"/>
  <c r="G137" i="7"/>
  <c r="G53" i="7"/>
  <c r="I172" i="7"/>
  <c r="K53" i="7"/>
  <c r="K184" i="7"/>
  <c r="K5" i="7"/>
  <c r="K177" i="7"/>
  <c r="K58" i="7"/>
  <c r="G119" i="7"/>
  <c r="G186" i="7"/>
  <c r="H189" i="7"/>
  <c r="H191" i="7"/>
  <c r="I199" i="7"/>
  <c r="K194" i="7"/>
  <c r="H197" i="7"/>
  <c r="G202" i="7"/>
  <c r="I203" i="7"/>
  <c r="H101" i="7"/>
  <c r="K127" i="7"/>
  <c r="K134" i="7"/>
  <c r="I141" i="7"/>
  <c r="I77" i="7"/>
  <c r="K72" i="7"/>
  <c r="G61" i="7"/>
  <c r="K178" i="7"/>
  <c r="G44" i="7"/>
  <c r="G47" i="7"/>
  <c r="G46" i="7"/>
  <c r="G132" i="7"/>
  <c r="K11" i="7"/>
  <c r="K76" i="7"/>
  <c r="K131" i="7"/>
  <c r="G74" i="7"/>
  <c r="G113" i="7"/>
  <c r="K56" i="7"/>
  <c r="H140" i="7"/>
  <c r="G21" i="7"/>
  <c r="H155" i="7"/>
  <c r="I178" i="7"/>
  <c r="G99" i="7"/>
  <c r="K136" i="7"/>
  <c r="I69" i="7"/>
  <c r="G174" i="7"/>
  <c r="K66" i="7"/>
  <c r="G144" i="7"/>
  <c r="G68" i="7"/>
  <c r="H180" i="7"/>
  <c r="I186" i="7"/>
  <c r="G189" i="7"/>
  <c r="G191" i="7"/>
  <c r="G197" i="7"/>
  <c r="G195" i="7"/>
  <c r="I196" i="7"/>
  <c r="H204" i="7"/>
  <c r="H205" i="7"/>
  <c r="H53" i="7"/>
  <c r="I179" i="7"/>
  <c r="H71" i="7"/>
  <c r="G138" i="7"/>
  <c r="G108" i="7"/>
  <c r="K149" i="7"/>
  <c r="H104" i="7"/>
  <c r="H103" i="7"/>
  <c r="G95" i="7"/>
  <c r="G172" i="7"/>
  <c r="G51" i="7"/>
  <c r="K157" i="7"/>
  <c r="G87" i="7"/>
  <c r="H157" i="7"/>
  <c r="K46" i="7"/>
  <c r="G109" i="7"/>
  <c r="I103" i="7"/>
  <c r="K151" i="7"/>
  <c r="H38" i="7"/>
  <c r="G97" i="7"/>
  <c r="I173" i="7"/>
  <c r="H61" i="7"/>
  <c r="K101" i="7"/>
  <c r="H154" i="7"/>
  <c r="K69" i="7"/>
  <c r="I20" i="7"/>
  <c r="K48" i="7"/>
  <c r="H68" i="7"/>
  <c r="K49" i="7"/>
  <c r="I180" i="7"/>
  <c r="K35" i="7"/>
  <c r="G118" i="7"/>
  <c r="K187" i="7"/>
  <c r="H146" i="7"/>
  <c r="K190" i="7"/>
  <c r="H196" i="7"/>
  <c r="K197" i="7"/>
  <c r="H193" i="7"/>
  <c r="G204" i="7"/>
  <c r="G205" i="7"/>
  <c r="I68" i="7"/>
  <c r="I31" i="7"/>
  <c r="H162" i="7"/>
  <c r="H112" i="7"/>
  <c r="H16" i="7"/>
  <c r="H32" i="7"/>
  <c r="H64" i="7"/>
  <c r="G122" i="7"/>
  <c r="I58" i="7"/>
  <c r="G77" i="7"/>
  <c r="G153" i="7"/>
  <c r="G43" i="7"/>
  <c r="H184" i="7"/>
  <c r="K57" i="7"/>
  <c r="I184" i="7"/>
  <c r="K94" i="7"/>
  <c r="G147" i="7"/>
  <c r="K8" i="7"/>
  <c r="K115" i="7"/>
  <c r="G129" i="7"/>
  <c r="K67" i="7"/>
  <c r="K156" i="7"/>
  <c r="K100" i="7"/>
  <c r="G120" i="7"/>
  <c r="H178" i="7"/>
  <c r="K89" i="7"/>
  <c r="G160" i="7"/>
  <c r="K93" i="7"/>
  <c r="I154" i="7"/>
  <c r="G90" i="7"/>
  <c r="K107" i="7"/>
  <c r="G82" i="7"/>
  <c r="K153" i="7"/>
  <c r="I187" i="7"/>
  <c r="I190" i="7"/>
  <c r="K195" i="7"/>
  <c r="I194" i="7"/>
  <c r="K201" i="7"/>
  <c r="K202" i="7"/>
  <c r="H15" i="7"/>
  <c r="I129" i="7"/>
  <c r="G134" i="7"/>
  <c r="H80" i="7"/>
  <c r="G10" i="7"/>
  <c r="G155" i="7"/>
  <c r="I60" i="7"/>
  <c r="G75" i="7"/>
  <c r="K17" i="7"/>
  <c r="K112" i="7"/>
  <c r="G85" i="7"/>
  <c r="K71" i="7"/>
  <c r="G107" i="7"/>
  <c r="G81" i="7"/>
  <c r="K111" i="7"/>
  <c r="K42" i="7"/>
  <c r="K133" i="7"/>
  <c r="K30" i="7"/>
  <c r="G62" i="7"/>
  <c r="K154" i="7"/>
  <c r="G151" i="7"/>
  <c r="G163" i="7"/>
  <c r="K70" i="7"/>
  <c r="G59" i="7"/>
  <c r="I168" i="7"/>
  <c r="K86" i="7"/>
  <c r="G67" i="7"/>
  <c r="I182" i="7"/>
  <c r="G40" i="7"/>
  <c r="G45" i="7"/>
  <c r="K128" i="7"/>
  <c r="G48" i="7"/>
  <c r="H128" i="7"/>
  <c r="H187" i="7"/>
  <c r="I146" i="7"/>
  <c r="H190" i="7"/>
  <c r="H199" i="7"/>
  <c r="G198" i="7"/>
  <c r="G200" i="7"/>
  <c r="H143" i="7"/>
  <c r="H170" i="7"/>
  <c r="I124" i="7"/>
  <c r="H148" i="7"/>
  <c r="H166" i="7"/>
  <c r="I177" i="7"/>
  <c r="I150" i="7"/>
  <c r="H124" i="7"/>
  <c r="I166" i="7"/>
  <c r="H177" i="7"/>
  <c r="I149" i="7"/>
  <c r="I147" i="7"/>
  <c r="I148" i="7"/>
  <c r="H149" i="7"/>
  <c r="H147" i="7"/>
  <c r="H150" i="7"/>
  <c r="N22" i="8" l="1"/>
  <c r="N19" i="8"/>
  <c r="K22" i="8"/>
  <c r="K19" i="8"/>
  <c r="L22" i="8"/>
  <c r="L19" i="8"/>
  <c r="M20" i="8"/>
  <c r="H85" i="8" s="1"/>
  <c r="M21" i="8"/>
  <c r="M18" i="8"/>
  <c r="I85" i="8"/>
  <c r="J21" i="8"/>
  <c r="J18" i="8"/>
  <c r="J20" i="8"/>
  <c r="J34" i="8"/>
  <c r="T30" i="8"/>
  <c r="J31" i="8"/>
  <c r="L40" i="8"/>
  <c r="L37" i="8"/>
  <c r="T36" i="8"/>
  <c r="M43" i="8"/>
  <c r="M46" i="8"/>
  <c r="T42" i="8"/>
  <c r="M49" i="8"/>
  <c r="M52" i="8"/>
  <c r="T48" i="8"/>
  <c r="M15" i="8"/>
  <c r="L15" i="8"/>
  <c r="N15" i="8"/>
  <c r="T12" i="8"/>
  <c r="T13" i="8" s="1"/>
  <c r="L187" i="7"/>
  <c r="G85" i="8"/>
  <c r="J353" i="7"/>
  <c r="M355" i="7"/>
  <c r="L356" i="7"/>
  <c r="M356" i="7"/>
  <c r="J356" i="7"/>
  <c r="M360" i="7"/>
  <c r="L360" i="7"/>
  <c r="J360" i="7"/>
  <c r="L355" i="7"/>
  <c r="J355" i="7"/>
  <c r="J358" i="7"/>
  <c r="L358" i="7"/>
  <c r="M358" i="7"/>
  <c r="L361" i="7"/>
  <c r="M361" i="7"/>
  <c r="J361" i="7"/>
  <c r="J357" i="7"/>
  <c r="L357" i="7"/>
  <c r="M357" i="7"/>
  <c r="J351" i="7"/>
  <c r="L351" i="7"/>
  <c r="M351" i="7"/>
  <c r="J359" i="7"/>
  <c r="L359" i="7"/>
  <c r="M359" i="7"/>
  <c r="J354" i="7"/>
  <c r="L354" i="7"/>
  <c r="M354" i="7"/>
  <c r="L353" i="7"/>
  <c r="L352" i="7"/>
  <c r="M352" i="7"/>
  <c r="J352" i="7"/>
  <c r="M353" i="7"/>
  <c r="M350" i="7"/>
  <c r="J350" i="7"/>
  <c r="L350" i="7"/>
  <c r="M389" i="7"/>
  <c r="L389" i="7"/>
  <c r="J389" i="7"/>
  <c r="J390" i="7"/>
  <c r="M390" i="7"/>
  <c r="L390" i="7"/>
  <c r="L391" i="7"/>
  <c r="M391" i="7"/>
  <c r="J391" i="7"/>
  <c r="M392" i="7"/>
  <c r="L392" i="7"/>
  <c r="J392" i="7"/>
  <c r="L349" i="7"/>
  <c r="M349" i="7"/>
  <c r="J349" i="7"/>
  <c r="J347" i="7"/>
  <c r="L347" i="7"/>
  <c r="M347" i="7"/>
  <c r="M348" i="7"/>
  <c r="J348" i="7"/>
  <c r="L348" i="7"/>
  <c r="J346" i="7"/>
  <c r="L346" i="7"/>
  <c r="M346" i="7"/>
  <c r="J8" i="8"/>
  <c r="M344" i="7"/>
  <c r="J344" i="7"/>
  <c r="L344" i="7"/>
  <c r="L343" i="7"/>
  <c r="M343" i="7"/>
  <c r="J343" i="7"/>
  <c r="J341" i="7"/>
  <c r="L341" i="7"/>
  <c r="M341" i="7"/>
  <c r="J345" i="7"/>
  <c r="M345" i="7"/>
  <c r="L345" i="7"/>
  <c r="J342" i="7"/>
  <c r="L342" i="7"/>
  <c r="M342" i="7"/>
  <c r="J9" i="8"/>
  <c r="M335" i="7"/>
  <c r="L335" i="7"/>
  <c r="J335" i="7"/>
  <c r="J337" i="7"/>
  <c r="L337" i="7"/>
  <c r="M337" i="7"/>
  <c r="J6" i="8"/>
  <c r="M393" i="7"/>
  <c r="J393" i="7"/>
  <c r="L393" i="7"/>
  <c r="J340" i="7"/>
  <c r="L340" i="7"/>
  <c r="M340" i="7"/>
  <c r="M338" i="7"/>
  <c r="J338" i="7"/>
  <c r="L338" i="7"/>
  <c r="L336" i="7"/>
  <c r="M336" i="7"/>
  <c r="J336" i="7"/>
  <c r="M339" i="7"/>
  <c r="J339" i="7"/>
  <c r="L339" i="7"/>
  <c r="N6" i="8"/>
  <c r="I81" i="8" s="1"/>
  <c r="M6" i="8"/>
  <c r="M325" i="7"/>
  <c r="L325" i="7"/>
  <c r="J325" i="7"/>
  <c r="L324" i="7"/>
  <c r="M324" i="7"/>
  <c r="J324" i="7"/>
  <c r="L330" i="7"/>
  <c r="M330" i="7"/>
  <c r="J330" i="7"/>
  <c r="J333" i="7"/>
  <c r="M333" i="7"/>
  <c r="L333" i="7"/>
  <c r="J323" i="7"/>
  <c r="L323" i="7"/>
  <c r="M323" i="7"/>
  <c r="J328" i="7"/>
  <c r="L328" i="7"/>
  <c r="M328" i="7"/>
  <c r="J322" i="7"/>
  <c r="M322" i="7"/>
  <c r="L322" i="7"/>
  <c r="J332" i="7"/>
  <c r="L332" i="7"/>
  <c r="M332" i="7"/>
  <c r="J327" i="7"/>
  <c r="M327" i="7"/>
  <c r="L327" i="7"/>
  <c r="J321" i="7"/>
  <c r="L321" i="7"/>
  <c r="M321" i="7"/>
  <c r="M326" i="7"/>
  <c r="J326" i="7"/>
  <c r="L326" i="7"/>
  <c r="J331" i="7"/>
  <c r="L331" i="7"/>
  <c r="M331" i="7"/>
  <c r="L329" i="7"/>
  <c r="J329" i="7"/>
  <c r="M329" i="7"/>
  <c r="J315" i="7"/>
  <c r="L315" i="7"/>
  <c r="M315" i="7"/>
  <c r="L313" i="7"/>
  <c r="J313" i="7"/>
  <c r="M313" i="7"/>
  <c r="M318" i="7"/>
  <c r="J318" i="7"/>
  <c r="L318" i="7"/>
  <c r="L319" i="7"/>
  <c r="M319" i="7"/>
  <c r="J319" i="7"/>
  <c r="J316" i="7"/>
  <c r="M316" i="7"/>
  <c r="L316" i="7"/>
  <c r="J317" i="7"/>
  <c r="L317" i="7"/>
  <c r="M317" i="7"/>
  <c r="J314" i="7"/>
  <c r="L314" i="7"/>
  <c r="M314" i="7"/>
  <c r="L320" i="7"/>
  <c r="J320" i="7"/>
  <c r="M320" i="7"/>
  <c r="L10" i="8"/>
  <c r="M280" i="7"/>
  <c r="M277" i="7"/>
  <c r="J277" i="7"/>
  <c r="L277" i="7"/>
  <c r="J278" i="7"/>
  <c r="L278" i="7"/>
  <c r="M278" i="7"/>
  <c r="J282" i="7"/>
  <c r="L282" i="7"/>
  <c r="L283" i="7"/>
  <c r="J283" i="7"/>
  <c r="M283" i="7"/>
  <c r="L284" i="7"/>
  <c r="J284" i="7"/>
  <c r="M284" i="7"/>
  <c r="L280" i="7"/>
  <c r="J280" i="7"/>
  <c r="M282" i="7"/>
  <c r="M285" i="7"/>
  <c r="L285" i="7"/>
  <c r="J285" i="7"/>
  <c r="J281" i="7"/>
  <c r="M281" i="7"/>
  <c r="L281" i="7"/>
  <c r="L279" i="7"/>
  <c r="M279" i="7"/>
  <c r="J279" i="7"/>
  <c r="M306" i="7"/>
  <c r="L307" i="7"/>
  <c r="J307" i="7"/>
  <c r="M307" i="7"/>
  <c r="M308" i="7"/>
  <c r="M305" i="7"/>
  <c r="J305" i="7"/>
  <c r="L305" i="7"/>
  <c r="L309" i="7"/>
  <c r="M309" i="7"/>
  <c r="J309" i="7"/>
  <c r="L312" i="7"/>
  <c r="M312" i="7"/>
  <c r="J312" i="7"/>
  <c r="L310" i="7"/>
  <c r="M310" i="7"/>
  <c r="J310" i="7"/>
  <c r="J303" i="7"/>
  <c r="L303" i="7"/>
  <c r="M303" i="7"/>
  <c r="M311" i="7"/>
  <c r="J311" i="7"/>
  <c r="L311" i="7"/>
  <c r="J304" i="7"/>
  <c r="L304" i="7"/>
  <c r="M304" i="7"/>
  <c r="J306" i="7"/>
  <c r="L306" i="7"/>
  <c r="J308" i="7"/>
  <c r="L308" i="7"/>
  <c r="J395" i="7"/>
  <c r="L395" i="7"/>
  <c r="M395" i="7"/>
  <c r="M192" i="7"/>
  <c r="M300" i="7"/>
  <c r="L301" i="7"/>
  <c r="M301" i="7"/>
  <c r="J301" i="7"/>
  <c r="L300" i="7"/>
  <c r="J300" i="7"/>
  <c r="L302" i="7"/>
  <c r="M302" i="7"/>
  <c r="J302" i="7"/>
  <c r="M334" i="7"/>
  <c r="J334" i="7"/>
  <c r="L334" i="7"/>
  <c r="L204" i="7"/>
  <c r="M179" i="7"/>
  <c r="M394" i="7"/>
  <c r="J394" i="7"/>
  <c r="L394" i="7"/>
  <c r="J295" i="7"/>
  <c r="L295" i="7"/>
  <c r="M295" i="7"/>
  <c r="J292" i="7"/>
  <c r="L292" i="7"/>
  <c r="M292" i="7"/>
  <c r="J299" i="7"/>
  <c r="L299" i="7"/>
  <c r="M299" i="7"/>
  <c r="J296" i="7"/>
  <c r="L296" i="7"/>
  <c r="M296" i="7"/>
  <c r="J298" i="7"/>
  <c r="L298" i="7"/>
  <c r="M298" i="7"/>
  <c r="J297" i="7"/>
  <c r="L297" i="7"/>
  <c r="M297" i="7"/>
  <c r="J294" i="7"/>
  <c r="L294" i="7"/>
  <c r="M294" i="7"/>
  <c r="M293" i="7"/>
  <c r="J293" i="7"/>
  <c r="L293" i="7"/>
  <c r="J288" i="7"/>
  <c r="M288" i="7"/>
  <c r="L288" i="7"/>
  <c r="J289" i="7"/>
  <c r="L289" i="7"/>
  <c r="M289" i="7"/>
  <c r="J290" i="7"/>
  <c r="L290" i="7"/>
  <c r="M290" i="7"/>
  <c r="J291" i="7"/>
  <c r="L291" i="7"/>
  <c r="M291" i="7"/>
  <c r="J272" i="7"/>
  <c r="L272" i="7"/>
  <c r="M272" i="7"/>
  <c r="L269" i="7"/>
  <c r="M269" i="7"/>
  <c r="J269" i="7"/>
  <c r="J270" i="7"/>
  <c r="M270" i="7"/>
  <c r="L270" i="7"/>
  <c r="L271" i="7"/>
  <c r="J271" i="7"/>
  <c r="M271" i="7"/>
  <c r="M273" i="7"/>
  <c r="J273" i="7"/>
  <c r="L273" i="7"/>
  <c r="L286" i="7"/>
  <c r="J286" i="7"/>
  <c r="M286" i="7"/>
  <c r="M275" i="7"/>
  <c r="J275" i="7"/>
  <c r="L275" i="7"/>
  <c r="L276" i="7"/>
  <c r="M276" i="7"/>
  <c r="J276" i="7"/>
  <c r="M274" i="7"/>
  <c r="J274" i="7"/>
  <c r="L274" i="7"/>
  <c r="L287" i="7"/>
  <c r="J287" i="7"/>
  <c r="M287" i="7"/>
  <c r="J71" i="7"/>
  <c r="J227" i="7"/>
  <c r="M227" i="7"/>
  <c r="L227" i="7"/>
  <c r="J229" i="7"/>
  <c r="M229" i="7"/>
  <c r="L229" i="7"/>
  <c r="J267" i="7"/>
  <c r="L267" i="7"/>
  <c r="M267" i="7"/>
  <c r="J234" i="7"/>
  <c r="L234" i="7"/>
  <c r="M234" i="7"/>
  <c r="J248" i="7"/>
  <c r="L248" i="7"/>
  <c r="M248" i="7"/>
  <c r="L224" i="7"/>
  <c r="M224" i="7"/>
  <c r="J224" i="7"/>
  <c r="L263" i="7"/>
  <c r="M263" i="7"/>
  <c r="J263" i="7"/>
  <c r="L253" i="7"/>
  <c r="M253" i="7"/>
  <c r="J253" i="7"/>
  <c r="J261" i="7"/>
  <c r="L261" i="7"/>
  <c r="M261" i="7"/>
  <c r="M237" i="7"/>
  <c r="L237" i="7"/>
  <c r="J237" i="7"/>
  <c r="L241" i="7"/>
  <c r="J241" i="7"/>
  <c r="M241" i="7"/>
  <c r="L252" i="7"/>
  <c r="M252" i="7"/>
  <c r="J252" i="7"/>
  <c r="L255" i="7"/>
  <c r="J255" i="7"/>
  <c r="J260" i="7"/>
  <c r="L260" i="7"/>
  <c r="M260" i="7"/>
  <c r="L225" i="7"/>
  <c r="J225" i="7"/>
  <c r="M225" i="7"/>
  <c r="L265" i="7"/>
  <c r="J265" i="7"/>
  <c r="M265" i="7"/>
  <c r="L236" i="7"/>
  <c r="J236" i="7"/>
  <c r="M236" i="7"/>
  <c r="L233" i="7"/>
  <c r="J233" i="7"/>
  <c r="M233" i="7"/>
  <c r="L258" i="7"/>
  <c r="J258" i="7"/>
  <c r="M258" i="7"/>
  <c r="M255" i="7"/>
  <c r="L266" i="7"/>
  <c r="J266" i="7"/>
  <c r="M266" i="7"/>
  <c r="L242" i="7"/>
  <c r="J242" i="7"/>
  <c r="M242" i="7"/>
  <c r="L247" i="7"/>
  <c r="M247" i="7"/>
  <c r="J247" i="7"/>
  <c r="L240" i="7"/>
  <c r="J240" i="7"/>
  <c r="M240" i="7"/>
  <c r="L256" i="7"/>
  <c r="M256" i="7"/>
  <c r="J256" i="7"/>
  <c r="M246" i="7"/>
  <c r="J246" i="7"/>
  <c r="L246" i="7"/>
  <c r="J268" i="7"/>
  <c r="M268" i="7"/>
  <c r="L268" i="7"/>
  <c r="L231" i="7"/>
  <c r="M231" i="7"/>
  <c r="J231" i="7"/>
  <c r="L235" i="7"/>
  <c r="J235" i="7"/>
  <c r="M235" i="7"/>
  <c r="M251" i="7"/>
  <c r="L251" i="7"/>
  <c r="J251" i="7"/>
  <c r="M245" i="7"/>
  <c r="L245" i="7"/>
  <c r="J245" i="7"/>
  <c r="L244" i="7"/>
  <c r="J244" i="7"/>
  <c r="M244" i="7"/>
  <c r="J264" i="7"/>
  <c r="M264" i="7"/>
  <c r="L264" i="7"/>
  <c r="L228" i="7"/>
  <c r="M228" i="7"/>
  <c r="J228" i="7"/>
  <c r="M232" i="7"/>
  <c r="L232" i="7"/>
  <c r="J232" i="7"/>
  <c r="M238" i="7"/>
  <c r="L238" i="7"/>
  <c r="J238" i="7"/>
  <c r="L226" i="7"/>
  <c r="J226" i="7"/>
  <c r="M226" i="7"/>
  <c r="L239" i="7"/>
  <c r="J239" i="7"/>
  <c r="M239" i="7"/>
  <c r="L262" i="7"/>
  <c r="J262" i="7"/>
  <c r="M262" i="7"/>
  <c r="L259" i="7"/>
  <c r="M259" i="7"/>
  <c r="J259" i="7"/>
  <c r="J243" i="7"/>
  <c r="M243" i="7"/>
  <c r="L243" i="7"/>
  <c r="J250" i="7"/>
  <c r="L250" i="7"/>
  <c r="M250" i="7"/>
  <c r="L230" i="7"/>
  <c r="M230" i="7"/>
  <c r="J230" i="7"/>
  <c r="L257" i="7"/>
  <c r="M257" i="7"/>
  <c r="J257" i="7"/>
  <c r="M249" i="7"/>
  <c r="L249" i="7"/>
  <c r="J249" i="7"/>
  <c r="L254" i="7"/>
  <c r="J254" i="7"/>
  <c r="M254" i="7"/>
  <c r="L223" i="7"/>
  <c r="J223" i="7"/>
  <c r="M223" i="7"/>
  <c r="M68" i="7"/>
  <c r="J222" i="7"/>
  <c r="L222" i="7"/>
  <c r="M222" i="7"/>
  <c r="J221" i="7"/>
  <c r="L221" i="7"/>
  <c r="M221" i="7"/>
  <c r="J219" i="7"/>
  <c r="L219" i="7"/>
  <c r="M219" i="7"/>
  <c r="J220" i="7"/>
  <c r="M220" i="7"/>
  <c r="L220" i="7"/>
  <c r="J218" i="7"/>
  <c r="L218" i="7"/>
  <c r="M218" i="7"/>
  <c r="L152" i="7"/>
  <c r="J150" i="7"/>
  <c r="L162" i="7"/>
  <c r="M63" i="7"/>
  <c r="M176" i="7"/>
  <c r="M131" i="7"/>
  <c r="M98" i="7"/>
  <c r="L206" i="7"/>
  <c r="L214" i="7"/>
  <c r="J214" i="7"/>
  <c r="M214" i="7"/>
  <c r="M216" i="7"/>
  <c r="L216" i="7"/>
  <c r="J216" i="7"/>
  <c r="L213" i="7"/>
  <c r="M213" i="7"/>
  <c r="J213" i="7"/>
  <c r="J211" i="7"/>
  <c r="M211" i="7"/>
  <c r="L211" i="7"/>
  <c r="J206" i="7"/>
  <c r="M206" i="7"/>
  <c r="L215" i="7"/>
  <c r="J215" i="7"/>
  <c r="M215" i="7"/>
  <c r="L217" i="7"/>
  <c r="J217" i="7"/>
  <c r="M217" i="7"/>
  <c r="J210" i="7"/>
  <c r="M210" i="7"/>
  <c r="L210" i="7"/>
  <c r="J207" i="7"/>
  <c r="L207" i="7"/>
  <c r="M207" i="7"/>
  <c r="J212" i="7"/>
  <c r="M212" i="7"/>
  <c r="L212" i="7"/>
  <c r="L209" i="7"/>
  <c r="M209" i="7"/>
  <c r="J209" i="7"/>
  <c r="J208" i="7"/>
  <c r="L208" i="7"/>
  <c r="M208" i="7"/>
  <c r="M28" i="7"/>
  <c r="J81" i="7"/>
  <c r="M79" i="7"/>
  <c r="L63" i="7"/>
  <c r="J24" i="7"/>
  <c r="L17" i="7"/>
  <c r="J52" i="7"/>
  <c r="J152" i="7"/>
  <c r="M150" i="7"/>
  <c r="L22" i="7"/>
  <c r="L105" i="7"/>
  <c r="J90" i="7"/>
  <c r="L92" i="7"/>
  <c r="L79" i="7"/>
  <c r="L176" i="7"/>
  <c r="L150" i="7"/>
  <c r="J77" i="7"/>
  <c r="J45" i="7"/>
  <c r="J26" i="7"/>
  <c r="M22" i="7"/>
  <c r="L111" i="7"/>
  <c r="M174" i="7"/>
  <c r="M105" i="7"/>
  <c r="J143" i="7"/>
  <c r="L60" i="7"/>
  <c r="J105" i="7"/>
  <c r="J6" i="7"/>
  <c r="J78" i="7"/>
  <c r="L123" i="7"/>
  <c r="J12" i="7"/>
  <c r="J123" i="7"/>
  <c r="M19" i="7"/>
  <c r="L48" i="7"/>
  <c r="J94" i="7"/>
  <c r="L116" i="7"/>
  <c r="J106" i="7"/>
  <c r="M116" i="7"/>
  <c r="M47" i="7"/>
  <c r="J63" i="7"/>
  <c r="M128" i="7"/>
  <c r="L158" i="7"/>
  <c r="M167" i="7"/>
  <c r="L6" i="7"/>
  <c r="J22" i="7"/>
  <c r="J131" i="7"/>
  <c r="L4" i="7"/>
  <c r="L15" i="7"/>
  <c r="M106" i="7"/>
  <c r="J31" i="7"/>
  <c r="L170" i="7"/>
  <c r="L198" i="7"/>
  <c r="L171" i="7"/>
  <c r="M145" i="7"/>
  <c r="L106" i="7"/>
  <c r="L124" i="7"/>
  <c r="L191" i="7"/>
  <c r="M83" i="7"/>
  <c r="L179" i="7"/>
  <c r="L82" i="7"/>
  <c r="L94" i="7"/>
  <c r="L143" i="7"/>
  <c r="J176" i="7"/>
  <c r="L55" i="7"/>
  <c r="L86" i="7"/>
  <c r="L203" i="7"/>
  <c r="L108" i="7"/>
  <c r="J41" i="7"/>
  <c r="L147" i="7"/>
  <c r="M103" i="7"/>
  <c r="J103" i="7"/>
  <c r="L146" i="7"/>
  <c r="L35" i="7"/>
  <c r="M57" i="7"/>
  <c r="M88" i="7"/>
  <c r="M17" i="7"/>
  <c r="M100" i="7"/>
  <c r="L88" i="7"/>
  <c r="J88" i="7"/>
  <c r="M93" i="7"/>
  <c r="J112" i="7"/>
  <c r="L31" i="7"/>
  <c r="J9" i="7"/>
  <c r="J93" i="7"/>
  <c r="M193" i="7"/>
  <c r="L164" i="7"/>
  <c r="M41" i="7"/>
  <c r="J83" i="7"/>
  <c r="M183" i="7"/>
  <c r="M164" i="7"/>
  <c r="L61" i="7"/>
  <c r="M6" i="7"/>
  <c r="L83" i="7"/>
  <c r="L115" i="7"/>
  <c r="J19" i="7"/>
  <c r="L13" i="7"/>
  <c r="L24" i="7"/>
  <c r="M139" i="7"/>
  <c r="J148" i="7"/>
  <c r="L112" i="7"/>
  <c r="J4" i="7"/>
  <c r="L37" i="7"/>
  <c r="J60" i="7"/>
  <c r="L28" i="7"/>
  <c r="J157" i="7"/>
  <c r="M123" i="7"/>
  <c r="M24" i="7"/>
  <c r="M13" i="7"/>
  <c r="M122" i="7"/>
  <c r="M132" i="7"/>
  <c r="M136" i="7"/>
  <c r="L125" i="7"/>
  <c r="L130" i="7"/>
  <c r="M125" i="7"/>
  <c r="L135" i="7"/>
  <c r="M124" i="7"/>
  <c r="L154" i="7"/>
  <c r="M157" i="7"/>
  <c r="J124" i="7"/>
  <c r="L159" i="7"/>
  <c r="J125" i="7"/>
  <c r="M126" i="7"/>
  <c r="M189" i="7"/>
  <c r="L65" i="7"/>
  <c r="M102" i="7"/>
  <c r="L89" i="7"/>
  <c r="L165" i="7"/>
  <c r="J14" i="7"/>
  <c r="L7" i="7"/>
  <c r="M110" i="7"/>
  <c r="L126" i="7"/>
  <c r="M65" i="7"/>
  <c r="L200" i="7"/>
  <c r="L25" i="7"/>
  <c r="J110" i="7"/>
  <c r="J37" i="7"/>
  <c r="M165" i="7"/>
  <c r="L110" i="7"/>
  <c r="J140" i="7"/>
  <c r="L104" i="7"/>
  <c r="M7" i="7"/>
  <c r="L193" i="7"/>
  <c r="L34" i="7"/>
  <c r="J129" i="7"/>
  <c r="L148" i="7"/>
  <c r="J7" i="7"/>
  <c r="L40" i="7"/>
  <c r="L91" i="7"/>
  <c r="J57" i="7"/>
  <c r="J35" i="7"/>
  <c r="J98" i="7"/>
  <c r="J59" i="7"/>
  <c r="L44" i="7"/>
  <c r="J13" i="7"/>
  <c r="J54" i="7"/>
  <c r="J36" i="7"/>
  <c r="J33" i="7"/>
  <c r="J25" i="7"/>
  <c r="L180" i="7"/>
  <c r="M55" i="7"/>
  <c r="J135" i="7"/>
  <c r="J18" i="7"/>
  <c r="J34" i="7"/>
  <c r="M33" i="7"/>
  <c r="J72" i="7"/>
  <c r="L16" i="7"/>
  <c r="M181" i="7"/>
  <c r="M143" i="7"/>
  <c r="J79" i="7"/>
  <c r="M175" i="7"/>
  <c r="M36" i="7"/>
  <c r="J158" i="7"/>
  <c r="L19" i="7"/>
  <c r="M180" i="7"/>
  <c r="L33" i="7"/>
  <c r="L139" i="7"/>
  <c r="M91" i="7"/>
  <c r="L181" i="7"/>
  <c r="M16" i="7"/>
  <c r="L175" i="7"/>
  <c r="J32" i="7"/>
  <c r="L172" i="7"/>
  <c r="M161" i="7"/>
  <c r="M64" i="7"/>
  <c r="M78" i="7"/>
  <c r="J116" i="7"/>
  <c r="J126" i="7"/>
  <c r="J16" i="7"/>
  <c r="M70" i="7"/>
  <c r="J20" i="7"/>
  <c r="J11" i="7"/>
  <c r="J70" i="7"/>
  <c r="M20" i="7"/>
  <c r="M35" i="7"/>
  <c r="M191" i="7"/>
  <c r="M60" i="7"/>
  <c r="L98" i="7"/>
  <c r="M119" i="7"/>
  <c r="J53" i="7"/>
  <c r="L58" i="7"/>
  <c r="M92" i="7"/>
  <c r="J89" i="7"/>
  <c r="J121" i="7"/>
  <c r="M158" i="7"/>
  <c r="M121" i="7"/>
  <c r="J92" i="7"/>
  <c r="L36" i="7"/>
  <c r="M44" i="7"/>
  <c r="L160" i="7"/>
  <c r="M12" i="7"/>
  <c r="L52" i="7"/>
  <c r="L50" i="7"/>
  <c r="J30" i="7"/>
  <c r="L121" i="7"/>
  <c r="J58" i="7"/>
  <c r="J44" i="7"/>
  <c r="L103" i="7"/>
  <c r="L78" i="7"/>
  <c r="M171" i="7"/>
  <c r="L56" i="7"/>
  <c r="J139" i="7"/>
  <c r="J56" i="7"/>
  <c r="M89" i="7"/>
  <c r="L163" i="7"/>
  <c r="M25" i="7"/>
  <c r="L57" i="7"/>
  <c r="L64" i="7"/>
  <c r="L93" i="7"/>
  <c r="M62" i="7"/>
  <c r="M30" i="7"/>
  <c r="L102" i="7"/>
  <c r="M32" i="7"/>
  <c r="J64" i="7"/>
  <c r="L190" i="7"/>
  <c r="J142" i="7"/>
  <c r="J181" i="7"/>
  <c r="J197" i="7"/>
  <c r="J46" i="7"/>
  <c r="J107" i="7"/>
  <c r="J97" i="7"/>
  <c r="J167" i="7"/>
  <c r="M146" i="7"/>
  <c r="J132" i="7"/>
  <c r="M94" i="7"/>
  <c r="M99" i="7"/>
  <c r="L59" i="7"/>
  <c r="M49" i="7"/>
  <c r="J138" i="7"/>
  <c r="M170" i="7"/>
  <c r="L12" i="7"/>
  <c r="M50" i="7"/>
  <c r="M160" i="7"/>
  <c r="M52" i="7"/>
  <c r="L183" i="7"/>
  <c r="M31" i="7"/>
  <c r="J113" i="7"/>
  <c r="M186" i="7"/>
  <c r="M130" i="7"/>
  <c r="J183" i="7"/>
  <c r="J74" i="7"/>
  <c r="L47" i="7"/>
  <c r="J170" i="7"/>
  <c r="M203" i="7"/>
  <c r="M197" i="7"/>
  <c r="J10" i="7"/>
  <c r="M127" i="7"/>
  <c r="M29" i="7"/>
  <c r="M101" i="7"/>
  <c r="J101" i="7"/>
  <c r="J49" i="7"/>
  <c r="J28" i="7"/>
  <c r="J91" i="7"/>
  <c r="J145" i="7"/>
  <c r="J21" i="7"/>
  <c r="J68" i="7"/>
  <c r="J130" i="7"/>
  <c r="J115" i="7"/>
  <c r="J50" i="7"/>
  <c r="J100" i="7"/>
  <c r="J65" i="7"/>
  <c r="J127" i="7"/>
  <c r="J175" i="7"/>
  <c r="J165" i="7"/>
  <c r="J137" i="7"/>
  <c r="L18" i="7"/>
  <c r="J29" i="7"/>
  <c r="J168" i="7"/>
  <c r="J111" i="7"/>
  <c r="J161" i="7"/>
  <c r="J114" i="7"/>
  <c r="J75" i="7"/>
  <c r="J134" i="7"/>
  <c r="J95" i="7"/>
  <c r="J5" i="7"/>
  <c r="J133" i="7"/>
  <c r="J8" i="7"/>
  <c r="J136" i="7"/>
  <c r="J47" i="7"/>
  <c r="L27" i="7"/>
  <c r="J155" i="7"/>
  <c r="J162" i="7"/>
  <c r="J51" i="7"/>
  <c r="J164" i="7"/>
  <c r="J69" i="7"/>
  <c r="J87" i="7"/>
  <c r="L173" i="7"/>
  <c r="M142" i="7"/>
  <c r="M9" i="7"/>
  <c r="L188" i="7"/>
  <c r="M54" i="7"/>
  <c r="M76" i="7"/>
  <c r="M172" i="7"/>
  <c r="J108" i="7"/>
  <c r="M37" i="7"/>
  <c r="J27" i="7"/>
  <c r="L23" i="7"/>
  <c r="M27" i="7"/>
  <c r="M69" i="7"/>
  <c r="M184" i="7"/>
  <c r="L178" i="7"/>
  <c r="M196" i="7"/>
  <c r="L14" i="7"/>
  <c r="L49" i="7"/>
  <c r="M108" i="7"/>
  <c r="J159" i="7"/>
  <c r="J39" i="7"/>
  <c r="M188" i="7"/>
  <c r="J104" i="7"/>
  <c r="M61" i="7"/>
  <c r="L54" i="7"/>
  <c r="J118" i="7"/>
  <c r="L142" i="7"/>
  <c r="M104" i="7"/>
  <c r="L30" i="7"/>
  <c r="L131" i="7"/>
  <c r="J184" i="7"/>
  <c r="L196" i="7"/>
  <c r="M109" i="7"/>
  <c r="M155" i="7"/>
  <c r="M178" i="7"/>
  <c r="M14" i="7"/>
  <c r="J160" i="7"/>
  <c r="L69" i="7"/>
  <c r="L80" i="7"/>
  <c r="M144" i="7"/>
  <c r="M152" i="7"/>
  <c r="J80" i="7"/>
  <c r="M58" i="7"/>
  <c r="L197" i="7"/>
  <c r="M134" i="7"/>
  <c r="J195" i="7"/>
  <c r="M84" i="7"/>
  <c r="J173" i="7"/>
  <c r="L184" i="7"/>
  <c r="M34" i="7"/>
  <c r="L167" i="7"/>
  <c r="M173" i="7"/>
  <c r="L168" i="7"/>
  <c r="L32" i="7"/>
  <c r="M66" i="7"/>
  <c r="L155" i="7"/>
  <c r="L145" i="7"/>
  <c r="M177" i="7"/>
  <c r="J66" i="7"/>
  <c r="M15" i="7"/>
  <c r="L66" i="7"/>
  <c r="M168" i="7"/>
  <c r="J23" i="7"/>
  <c r="M148" i="7"/>
  <c r="L38" i="7"/>
  <c r="L29" i="7"/>
  <c r="L76" i="7"/>
  <c r="M199" i="7"/>
  <c r="L199" i="7"/>
  <c r="J85" i="7"/>
  <c r="J128" i="7"/>
  <c r="L72" i="7"/>
  <c r="J144" i="7"/>
  <c r="M23" i="7"/>
  <c r="L144" i="7"/>
  <c r="M117" i="7"/>
  <c r="L119" i="7"/>
  <c r="J15" i="7"/>
  <c r="J119" i="7"/>
  <c r="L62" i="7"/>
  <c r="J62" i="7"/>
  <c r="L174" i="7"/>
  <c r="L177" i="7"/>
  <c r="L127" i="7"/>
  <c r="L128" i="7"/>
  <c r="L129" i="7"/>
  <c r="J154" i="7"/>
  <c r="M96" i="7"/>
  <c r="M59" i="7"/>
  <c r="M11" i="7"/>
  <c r="M67" i="7"/>
  <c r="M190" i="7"/>
  <c r="M53" i="7"/>
  <c r="J61" i="7"/>
  <c r="M202" i="7"/>
  <c r="L189" i="7"/>
  <c r="M112" i="7"/>
  <c r="M195" i="7"/>
  <c r="L84" i="7"/>
  <c r="L99" i="7"/>
  <c r="L46" i="7"/>
  <c r="J84" i="7"/>
  <c r="M187" i="7"/>
  <c r="M81" i="7"/>
  <c r="J99" i="7"/>
  <c r="J147" i="7"/>
  <c r="M147" i="7"/>
  <c r="L81" i="7"/>
  <c r="L161" i="7"/>
  <c r="L53" i="7"/>
  <c r="L202" i="7"/>
  <c r="L185" i="7"/>
  <c r="L149" i="7"/>
  <c r="L166" i="7"/>
  <c r="M71" i="7"/>
  <c r="M156" i="7"/>
  <c r="M74" i="7"/>
  <c r="J55" i="7"/>
  <c r="L97" i="7"/>
  <c r="M86" i="7"/>
  <c r="L73" i="7"/>
  <c r="M87" i="7"/>
  <c r="L68" i="7"/>
  <c r="M80" i="7"/>
  <c r="M166" i="7"/>
  <c r="L87" i="7"/>
  <c r="J202" i="7"/>
  <c r="J102" i="7"/>
  <c r="J76" i="7"/>
  <c r="J185" i="7"/>
  <c r="M169" i="7"/>
  <c r="J201" i="7"/>
  <c r="L169" i="7"/>
  <c r="M97" i="7"/>
  <c r="M107" i="7"/>
  <c r="M51" i="7"/>
  <c r="J204" i="7"/>
  <c r="M42" i="7"/>
  <c r="M114" i="7"/>
  <c r="L77" i="7"/>
  <c r="M39" i="7"/>
  <c r="M38" i="7"/>
  <c r="L95" i="7"/>
  <c r="M118" i="7"/>
  <c r="M140" i="7"/>
  <c r="L74" i="7"/>
  <c r="M75" i="7"/>
  <c r="L136" i="7"/>
  <c r="L156" i="7"/>
  <c r="L71" i="7"/>
  <c r="J149" i="7"/>
  <c r="J73" i="7"/>
  <c r="J156" i="7"/>
  <c r="J86" i="7"/>
  <c r="M73" i="7"/>
  <c r="M201" i="7"/>
  <c r="J43" i="7"/>
  <c r="J174" i="7"/>
  <c r="J193" i="7"/>
  <c r="J146" i="7"/>
  <c r="J191" i="7"/>
  <c r="J171" i="7"/>
  <c r="J178" i="7"/>
  <c r="J182" i="7"/>
  <c r="J172" i="7"/>
  <c r="J188" i="7"/>
  <c r="J198" i="7"/>
  <c r="L114" i="7"/>
  <c r="M77" i="7"/>
  <c r="L42" i="7"/>
  <c r="M159" i="7"/>
  <c r="L192" i="7"/>
  <c r="J192" i="7"/>
  <c r="J42" i="7"/>
  <c r="L118" i="7"/>
  <c r="M95" i="7"/>
  <c r="M115" i="7"/>
  <c r="M4" i="7"/>
  <c r="M18" i="7"/>
  <c r="L51" i="7"/>
  <c r="L133" i="7"/>
  <c r="J117" i="7"/>
  <c r="L140" i="7"/>
  <c r="M162" i="7"/>
  <c r="L101" i="7"/>
  <c r="M45" i="7"/>
  <c r="L117" i="7"/>
  <c r="J205" i="7"/>
  <c r="J122" i="7"/>
  <c r="M133" i="7"/>
  <c r="J82" i="7"/>
  <c r="M82" i="7"/>
  <c r="M129" i="7"/>
  <c r="J40" i="7"/>
  <c r="J196" i="7"/>
  <c r="M10" i="7"/>
  <c r="M40" i="7"/>
  <c r="L10" i="7"/>
  <c r="L122" i="7"/>
  <c r="M141" i="7"/>
  <c r="M185" i="7"/>
  <c r="M153" i="7"/>
  <c r="M137" i="7"/>
  <c r="L21" i="7"/>
  <c r="M149" i="7"/>
  <c r="L132" i="7"/>
  <c r="L186" i="7"/>
  <c r="L153" i="7"/>
  <c r="L113" i="7"/>
  <c r="M113" i="7"/>
  <c r="J186" i="7"/>
  <c r="J67" i="7"/>
  <c r="J153" i="7"/>
  <c r="M182" i="7"/>
  <c r="M46" i="7"/>
  <c r="L75" i="7"/>
  <c r="L182" i="7"/>
  <c r="L85" i="7"/>
  <c r="L70" i="7"/>
  <c r="L100" i="7"/>
  <c r="J48" i="7"/>
  <c r="M204" i="7"/>
  <c r="L134" i="7"/>
  <c r="M154" i="7"/>
  <c r="M48" i="7"/>
  <c r="M85" i="7"/>
  <c r="L45" i="7"/>
  <c r="L201" i="7"/>
  <c r="M21" i="7"/>
  <c r="J166" i="7"/>
  <c r="M8" i="7"/>
  <c r="L107" i="7"/>
  <c r="J190" i="7"/>
  <c r="M198" i="7"/>
  <c r="M26" i="7"/>
  <c r="J203" i="7"/>
  <c r="L137" i="7"/>
  <c r="L90" i="7"/>
  <c r="M111" i="7"/>
  <c r="M194" i="7"/>
  <c r="L67" i="7"/>
  <c r="M43" i="7"/>
  <c r="M200" i="7"/>
  <c r="J200" i="7"/>
  <c r="J141" i="7"/>
  <c r="M72" i="7"/>
  <c r="J187" i="7"/>
  <c r="L96" i="7"/>
  <c r="L26" i="7"/>
  <c r="M120" i="7"/>
  <c r="J96" i="7"/>
  <c r="L195" i="7"/>
  <c r="L194" i="7"/>
  <c r="J194" i="7"/>
  <c r="M138" i="7"/>
  <c r="J120" i="7"/>
  <c r="M90" i="7"/>
  <c r="L138" i="7"/>
  <c r="M56" i="7"/>
  <c r="L120" i="7"/>
  <c r="M163" i="7"/>
  <c r="M135" i="7"/>
  <c r="M5" i="7"/>
  <c r="J180" i="7"/>
  <c r="J163" i="7"/>
  <c r="J109" i="7"/>
  <c r="L5" i="7"/>
  <c r="L109" i="7"/>
  <c r="L151" i="7"/>
  <c r="J189" i="7"/>
  <c r="L141" i="7"/>
  <c r="J151" i="7"/>
  <c r="M151" i="7"/>
  <c r="J179" i="7"/>
  <c r="L43" i="7"/>
  <c r="L8" i="7"/>
  <c r="M205" i="7"/>
  <c r="L205" i="7"/>
  <c r="J177" i="7"/>
  <c r="T21" i="8" l="1"/>
  <c r="M22" i="8"/>
  <c r="H87" i="8" s="1"/>
  <c r="M19" i="8"/>
  <c r="T20" i="8"/>
  <c r="J81" i="8"/>
  <c r="J83" i="8" s="1"/>
  <c r="T46" i="8"/>
  <c r="T43" i="8"/>
  <c r="T34" i="8"/>
  <c r="T31" i="8"/>
  <c r="T52" i="8"/>
  <c r="T49" i="8"/>
  <c r="T40" i="8"/>
  <c r="T37" i="8"/>
  <c r="J22" i="8"/>
  <c r="T18" i="8"/>
  <c r="J19" i="8"/>
  <c r="I87" i="8"/>
  <c r="T15" i="8"/>
  <c r="F87" i="8"/>
  <c r="F81" i="8"/>
  <c r="F83" i="8" s="1"/>
  <c r="E86" i="8"/>
  <c r="E85" i="8"/>
  <c r="E81" i="8"/>
  <c r="H81" i="8"/>
  <c r="H83" i="8" s="1"/>
  <c r="I86" i="8"/>
  <c r="H86" i="8"/>
  <c r="G81" i="8"/>
  <c r="G83" i="8" s="1"/>
  <c r="G86" i="8"/>
  <c r="N7" i="8"/>
  <c r="M7" i="8"/>
  <c r="K83" i="8"/>
  <c r="K87" i="8"/>
  <c r="J87" i="8"/>
  <c r="L83" i="8"/>
  <c r="M83" i="8"/>
  <c r="J10" i="8"/>
  <c r="T6" i="8"/>
  <c r="T9" i="8"/>
  <c r="G87" i="8" l="1"/>
  <c r="T22" i="8"/>
  <c r="T19" i="8"/>
  <c r="U18" i="8"/>
  <c r="V18" i="8" s="1"/>
  <c r="T10" i="8"/>
  <c r="T7" i="8"/>
  <c r="N86" i="8"/>
  <c r="E87" i="8"/>
  <c r="N81" i="8"/>
  <c r="I83" i="8"/>
  <c r="U6" i="8"/>
  <c r="V6" i="8" s="1"/>
  <c r="U12" i="8"/>
  <c r="V12" i="8" s="1"/>
  <c r="N85" i="8"/>
  <c r="J7" i="8"/>
  <c r="N87" i="8" l="1"/>
  <c r="E83" i="8"/>
  <c r="N83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F0A8A-75C6-47C0-ADA2-EFA7B78EE919}" keepAlive="1" name="Consulta - Table001 (Page 1)" description="Conexão com a consulta 'Table001 (Page 1)' na pasta de trabalho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<sst xmlns="http://schemas.openxmlformats.org/spreadsheetml/2006/main" count="39394" uniqueCount="6680">
  <si>
    <t>QTE</t>
  </si>
  <si>
    <t>DESCRIÇÃO</t>
  </si>
  <si>
    <t>A</t>
  </si>
  <si>
    <t>PESO UNI</t>
  </si>
  <si>
    <t>PESO TOTAL</t>
  </si>
  <si>
    <t>TAG</t>
  </si>
  <si>
    <t>x</t>
  </si>
  <si>
    <t>Engenharia</t>
  </si>
  <si>
    <t>QIANTIDADE EXPEDIDA</t>
  </si>
  <si>
    <t xml:space="preserve">ROMANEIO </t>
  </si>
  <si>
    <t>RELATORIO</t>
  </si>
  <si>
    <t>AC</t>
  </si>
  <si>
    <t>Revisão</t>
  </si>
  <si>
    <t>ITEM</t>
  </si>
  <si>
    <t>POS</t>
  </si>
  <si>
    <t>DESCRIÇÃO DOS PRODUTOS</t>
  </si>
  <si>
    <t>QTD</t>
  </si>
  <si>
    <t>UNID</t>
  </si>
  <si>
    <t xml:space="preserve">PESO UNIT </t>
  </si>
  <si>
    <t>PÇ</t>
  </si>
  <si>
    <t>LE</t>
  </si>
  <si>
    <t>Colunas5</t>
  </si>
  <si>
    <t>TAMBOR</t>
  </si>
  <si>
    <t>ROLOS</t>
  </si>
  <si>
    <t>Colunas6</t>
  </si>
  <si>
    <t>Peso Expedido</t>
  </si>
  <si>
    <t>REMESSA</t>
  </si>
  <si>
    <t>Coluna1</t>
  </si>
  <si>
    <t>Coluna2</t>
  </si>
  <si>
    <t>Coluna3</t>
  </si>
  <si>
    <t>Coluna4</t>
  </si>
  <si>
    <t>ESTRUTURA</t>
  </si>
  <si>
    <t>USINAGEM</t>
  </si>
  <si>
    <t>BASES ROLETES</t>
  </si>
  <si>
    <t>DESENHO
CLIENTE</t>
  </si>
  <si>
    <t>Colunas7</t>
  </si>
  <si>
    <t>DATA EXPEDIÇÃO</t>
  </si>
  <si>
    <t>Coluna5</t>
  </si>
  <si>
    <t>MDE</t>
  </si>
  <si>
    <t>TR-1390CF-06</t>
  </si>
  <si>
    <t>TR-1390CF-04</t>
  </si>
  <si>
    <t>TR-1390CF-05</t>
  </si>
  <si>
    <t>PEDIDO</t>
  </si>
  <si>
    <t>B</t>
  </si>
  <si>
    <t>REVESTIMENTO</t>
  </si>
  <si>
    <t>COMERCIAL</t>
  </si>
  <si>
    <t>TECMETAL</t>
  </si>
  <si>
    <t>PRODUTO</t>
  </si>
  <si>
    <t>FORNECEDOR</t>
  </si>
  <si>
    <t>QTDE/ Fabricação</t>
  </si>
  <si>
    <t>DATA/Fabricação</t>
  </si>
  <si>
    <t>SALDO PENDENTE/Fabricação</t>
  </si>
  <si>
    <t>EVOLUÇÃO PRETO / Fabricação
(kg)</t>
  </si>
  <si>
    <t>Pendencia  / Fabricação
EM KG</t>
  </si>
  <si>
    <t>QUANTIDADE PENDENTE/Expedição</t>
  </si>
  <si>
    <t>PESO PENDENTE/Expedição</t>
  </si>
  <si>
    <t>TC-01A</t>
  </si>
  <si>
    <t>TC-25</t>
  </si>
  <si>
    <t>TC-16</t>
  </si>
  <si>
    <t>TC-23</t>
  </si>
  <si>
    <t>GERAL</t>
  </si>
  <si>
    <t>TC-10A</t>
  </si>
  <si>
    <t>TC-15</t>
  </si>
  <si>
    <t>TC-20</t>
  </si>
  <si>
    <t>TC-22B</t>
  </si>
  <si>
    <t>TC-22C</t>
  </si>
  <si>
    <t>TC-22D</t>
  </si>
  <si>
    <t>TC-24</t>
  </si>
  <si>
    <t>TC-21</t>
  </si>
  <si>
    <t>TC-19A</t>
  </si>
  <si>
    <t>TC-19B</t>
  </si>
  <si>
    <t>TC-10</t>
  </si>
  <si>
    <t>CONHECIMENTO</t>
  </si>
  <si>
    <t>TC-07B</t>
  </si>
  <si>
    <t>315-CV-706</t>
  </si>
  <si>
    <t>RP-313K-02</t>
  </si>
  <si>
    <t>R-1-4-8846</t>
  </si>
  <si>
    <t>R-1-4-8871</t>
  </si>
  <si>
    <t>R-1-4-9509A</t>
  </si>
  <si>
    <t>R-1-4-10993</t>
  </si>
  <si>
    <t>R-1-4-10996</t>
  </si>
  <si>
    <t>R-1-4-11001</t>
  </si>
  <si>
    <t>R-3-4-7843</t>
  </si>
  <si>
    <t>R-3-4-10563</t>
  </si>
  <si>
    <t>R-6-4-5470A</t>
  </si>
  <si>
    <t>P68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</si>
  <si>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</si>
  <si>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</si>
  <si>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</si>
  <si>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</si>
  <si>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</si>
  <si>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</si>
  <si>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</si>
  <si>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</si>
  <si>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</si>
  <si>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</si>
  <si>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</si>
  <si>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</si>
  <si>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 xml:space="preserve">P850 - Fase 1 </t>
  </si>
  <si>
    <t xml:space="preserve">P850 - Fase 2 </t>
  </si>
  <si>
    <t>E</t>
  </si>
  <si>
    <t>R-9-4-10210</t>
  </si>
  <si>
    <t>P863</t>
  </si>
  <si>
    <t>R-1-4-10944</t>
  </si>
  <si>
    <t>P70</t>
  </si>
  <si>
    <t>P71</t>
  </si>
  <si>
    <t>P864</t>
  </si>
  <si>
    <t>P865</t>
  </si>
  <si>
    <t>R-3-4-10955</t>
  </si>
  <si>
    <t>P72</t>
  </si>
  <si>
    <t>P74</t>
  </si>
  <si>
    <t>T-066822-1</t>
  </si>
  <si>
    <t>R-1-4-8430-A</t>
  </si>
  <si>
    <t>R-3-4-9298</t>
  </si>
  <si>
    <t>ROLO DE RETORNO Ø152 / 102 X 1400 - 6306</t>
  </si>
  <si>
    <t>R-1-4-10888</t>
  </si>
  <si>
    <t>R-3-4-10973</t>
  </si>
  <si>
    <t>ROLO DE RETORNO Ø127 / 89 X 1050 - 6305</t>
  </si>
  <si>
    <t>R-1-4-10972</t>
  </si>
  <si>
    <t>R-1-4-10970</t>
  </si>
  <si>
    <t>R-1-4-10975</t>
  </si>
  <si>
    <t>R-1-4-9295</t>
  </si>
  <si>
    <t>R-1-4-8465</t>
  </si>
  <si>
    <t>P75</t>
  </si>
  <si>
    <t>ROLO DE PROTEÇÃO Ø89 X 150 6204</t>
  </si>
  <si>
    <t>R-1-4-10971</t>
  </si>
  <si>
    <t>R-1-4-10994</t>
  </si>
  <si>
    <t>T-038799-3</t>
  </si>
  <si>
    <t xml:space="preserve">CONJUNTO DE ROLOS CATENÁRIO TRIPLO </t>
  </si>
  <si>
    <t>P76</t>
  </si>
  <si>
    <t>P866</t>
  </si>
  <si>
    <t>P80</t>
  </si>
  <si>
    <t>T-021301-1</t>
  </si>
  <si>
    <t>T-021334-2</t>
  </si>
  <si>
    <t>P82</t>
  </si>
  <si>
    <t>P83</t>
  </si>
  <si>
    <t>R-1-4-10879</t>
  </si>
  <si>
    <t>R-1-4-9509</t>
  </si>
  <si>
    <t>R-1-4-10593</t>
  </si>
  <si>
    <t>R-1-4-9218</t>
  </si>
  <si>
    <t>R-1-4-9211</t>
  </si>
  <si>
    <t>T-071082-1</t>
  </si>
  <si>
    <t>T-021358-2</t>
  </si>
  <si>
    <t>T-021537-1</t>
  </si>
  <si>
    <t>R-1-4-8844</t>
  </si>
  <si>
    <t>R-3-4-10562</t>
  </si>
  <si>
    <t>ROLO GUIA Ø56 X 80</t>
  </si>
  <si>
    <t>T-035085-1</t>
  </si>
  <si>
    <t>T-021307-1</t>
  </si>
  <si>
    <t>T-008064-1</t>
  </si>
  <si>
    <t>BASE AA DE RETORNO 36"</t>
  </si>
  <si>
    <t>P86</t>
  </si>
  <si>
    <t>T-065440-1</t>
  </si>
  <si>
    <t>P84</t>
  </si>
  <si>
    <t>P85</t>
  </si>
  <si>
    <t>P81</t>
  </si>
  <si>
    <t>T-071130-1</t>
  </si>
  <si>
    <t>303-TRC-0001-20"</t>
  </si>
  <si>
    <t>301-ALC-0001-24"</t>
  </si>
  <si>
    <t>301-TRC-0001-20"</t>
  </si>
  <si>
    <t>P87</t>
  </si>
  <si>
    <t>P88</t>
  </si>
  <si>
    <t>ROLO DE CARGA Ø152 X 465 - 6306</t>
  </si>
  <si>
    <t>P89</t>
  </si>
  <si>
    <t>P90</t>
  </si>
  <si>
    <t>T-055777-1</t>
  </si>
  <si>
    <t>BASE DE ROLETE 777-A</t>
  </si>
  <si>
    <t>T-071183-1</t>
  </si>
  <si>
    <t>CR-TC-008</t>
  </si>
  <si>
    <t>CR-TC-003</t>
  </si>
  <si>
    <t>R-1-4-11002</t>
  </si>
  <si>
    <t>R-3-4-11004</t>
  </si>
  <si>
    <t xml:space="preserve">TAMBOR DE ACIONAMENTO </t>
  </si>
  <si>
    <t>F</t>
  </si>
  <si>
    <t>T-053903-1</t>
  </si>
  <si>
    <t>P872</t>
  </si>
  <si>
    <t>P873</t>
  </si>
  <si>
    <t>P93</t>
  </si>
  <si>
    <t>T-016907-1</t>
  </si>
  <si>
    <t xml:space="preserve">RODA GUIA Ø300 X 90 </t>
  </si>
  <si>
    <t>P874</t>
  </si>
  <si>
    <t>P96</t>
  </si>
  <si>
    <t>T-071187-1</t>
  </si>
  <si>
    <t>T-071195-1</t>
  </si>
  <si>
    <t>T-071196-1</t>
  </si>
  <si>
    <t>T-071197-1</t>
  </si>
  <si>
    <t>P58</t>
  </si>
  <si>
    <t>P99</t>
  </si>
  <si>
    <t>ROLO DE IMPACTO Ø127 / 89 X 380 6305</t>
  </si>
  <si>
    <t>P100</t>
  </si>
  <si>
    <t>ROLO DE CARGA Ø127 X 315 6204</t>
  </si>
  <si>
    <t>P875</t>
  </si>
  <si>
    <t>P877</t>
  </si>
  <si>
    <t>T-056279-1</t>
  </si>
  <si>
    <t>P102</t>
  </si>
  <si>
    <t>T-056280-1</t>
  </si>
  <si>
    <t>T-056285-1</t>
  </si>
  <si>
    <t>T-056288-1</t>
  </si>
  <si>
    <t>T-056290-1</t>
  </si>
  <si>
    <t>T-056291-1</t>
  </si>
  <si>
    <t>T-1-4-9295</t>
  </si>
  <si>
    <t>P101</t>
  </si>
  <si>
    <t>T-066831-1</t>
  </si>
  <si>
    <t>P103</t>
  </si>
  <si>
    <t>P878</t>
  </si>
  <si>
    <t>ROLO DE CARGA Ø102 X 315 - 6204</t>
  </si>
  <si>
    <t>P104</t>
  </si>
  <si>
    <t>ROLO CARGA D 127 L 3X340 EIXO 25</t>
  </si>
  <si>
    <t>P105</t>
  </si>
  <si>
    <t>ROLAMENTO AUTO COMPENSADOR DE ROLOS 22212 EK</t>
  </si>
  <si>
    <t>ROLO AUTO ALIN. RETORNO D 152 L 1,4 EIXO 30</t>
  </si>
  <si>
    <t>BUCHA DE FIXAÇÃO H312</t>
  </si>
  <si>
    <t>P106</t>
  </si>
  <si>
    <t>X</t>
  </si>
  <si>
    <t>P107</t>
  </si>
  <si>
    <t>ROLO DE IMPACTO Ø102/ 63 X 235 6204</t>
  </si>
  <si>
    <t>P108</t>
  </si>
  <si>
    <t>P-109</t>
  </si>
  <si>
    <t>T-065146-1</t>
  </si>
  <si>
    <t>SAPATA METALICA -D8- PADRÃO 3A</t>
  </si>
  <si>
    <t>P111</t>
  </si>
  <si>
    <t>T-065184-1</t>
  </si>
  <si>
    <t xml:space="preserve">EIXO DE ESTICAMENTO </t>
  </si>
  <si>
    <t>P110</t>
  </si>
  <si>
    <t>T-067866-1</t>
  </si>
  <si>
    <t>SAPATA METALICA -D8- EMENDA 3A</t>
  </si>
  <si>
    <t>A-010003-1</t>
  </si>
  <si>
    <t>SPATA METALICA LARGURA 1800 X ESPESSURA 3/4"</t>
  </si>
  <si>
    <t>P112</t>
  </si>
  <si>
    <t>P109</t>
  </si>
  <si>
    <t>COD.MDE</t>
  </si>
  <si>
    <t>03-0570</t>
  </si>
  <si>
    <t xml:space="preserve">ROLO DE CARGA Ø140 X 380 </t>
  </si>
  <si>
    <t>P114</t>
  </si>
  <si>
    <t>ROLO DE CARGA Ø127 X 235 - 6305</t>
  </si>
  <si>
    <t>P115</t>
  </si>
  <si>
    <t>ROLO DE RETORNO Ø102/ 63 X 700 6204</t>
  </si>
  <si>
    <t>P116</t>
  </si>
  <si>
    <t>A-006200-4</t>
  </si>
  <si>
    <t>REVESTIMENTO SAPATA 6200A</t>
  </si>
  <si>
    <t>P117</t>
  </si>
  <si>
    <t>P118</t>
  </si>
  <si>
    <t>DESENHO MDE</t>
  </si>
  <si>
    <t>MANCAL C/ROLAMENTO 22212  SNL 512-610 FURO 60MM EXT 110MM</t>
  </si>
  <si>
    <t>P.105</t>
  </si>
  <si>
    <t>ACOPLAMENTO ELÁSTICO ACIOBRAS DFLEX AD11 ACO 2200RPM</t>
  </si>
  <si>
    <t>DATA</t>
  </si>
  <si>
    <t>TAMBOR DE ACIONAMENTO 48"</t>
  </si>
  <si>
    <t>P.103</t>
  </si>
  <si>
    <t>ROLO DE CARGA SOB GUIA 127 L2 X 200 - EIXO 25</t>
  </si>
  <si>
    <t>P.106</t>
  </si>
  <si>
    <t>ROLO DE AÇO INOX Ø127 X 340 _ ROL.6305</t>
  </si>
  <si>
    <t>ROLO AUTO ALIN CARGA D 127 L 3X340 EIXO 25 ROLO IMPACTO P/CORREIA TRANSPORTADORA 36POL D 127MM DIAMETRO CORPO L 340MM LARGURA CORPO DIAMETRO EIXO 25MM REVESTIMENTO CORPO CHAPA ACO C/ESPESSURA 3MM ROLAMENTO 6305; ROLO AUTO ALIN CARGA D 127 L 3X340 EIXO 25; R-1-4-10970 MDE</t>
  </si>
  <si>
    <t>P.108</t>
  </si>
  <si>
    <t>ROLO CARGA D 127 L 3X340 EIXO 25 ROLO CARGA P/CORREIA TRANSPORTADORA 36POL 127MM DIAMETRO CORPO 340MM LARGURA DO CORPO DIAMETRO EIXO 25MM REVESTIMENTO CORPO CHAPA METALICA C/ESPESSURA 3MM ROLAMENTO 6305; ROLO CARGA D 127 L 3X340 EIXO 25</t>
  </si>
  <si>
    <t>ROLO CARGA SOB GUIA DIAMETRO 127MM LARGURA 200MM EIXO 25MM P/CORREIA 48POL L=2X200; ROLO CARGA SOB GUIA DIAM 127MM LARG 200MM P/CORREIA 48POL</t>
  </si>
  <si>
    <t>30/04/2025</t>
  </si>
  <si>
    <t>ROLO IMPACTO 127 L 2X200 EIXO 25 P/CORREIA 48POL C/127MM DIAMETRO 200MM LARGURA EIXO 25MM; ROLO IMPACTO 127 L 2X200 EIXO 25 P/CORREIA 48POL C/127MM</t>
  </si>
  <si>
    <t>R-1-4-8430</t>
  </si>
  <si>
    <t>ROLO CARGA D 152 L 3X465 EIXO 30 ROLO CARGA P/CORREIA TRANSPORTADORA 48POL 152MM DIAMETRO CORPO 465MM LARGURA CORPO DIAMETRO EIXO 30MM REVESTIMENTO CORPO CHAPA ACO C/ESPESSURA 3MM ROLAMENTO 6306; ROLO CARGA D 152 L 3X465 EIXO 30</t>
  </si>
  <si>
    <t>ROLO IMPACTO D 152 L 3X465 EIXO 30 ROLO IMPACTO P/CORREIA TRANSPORTADORA 48POL 152MM DIAMETRO CORPO 465MM LARGURA CORPO DIAMETRO EIXO 30MM REVESTIMENTO CORPO COMPOSTO BORRACHA C/ESPESSURA 3MM ROLAMENTO 6306; ROLO IMPACTO D 152 L 3X465 EIXO 30</t>
  </si>
  <si>
    <t>ROLO AUTO ALIN CARGA D 152 L 3X465 EIXO 30 ROLO AUTO ALINHANTE CARGA P/CORREIA TRANSPORTADORA 48POL 152MM DIAMETRO CORPO 465MM LARGURA CORPO DIAMETRO EIXO 30MM REVESTIMENTO CORPO 3MM ROLAMENTO 6306; ROLO AUTO ALIN CARGA D 152 L 3X465 EIXO 30</t>
  </si>
  <si>
    <t xml:space="preserve">266027 
</t>
  </si>
  <si>
    <t>ROLO ACO INOX D127X340 ROL 6305 P/TRANSPORTADOR 36POLEGADAS LARGURA PROJETO BOA ESPERANCA; ROLO ACO INOX D127X340 ROL 6305; R-1-4-10994 MDE</t>
  </si>
  <si>
    <t>ROLO CARGA D 127 L 3X340 EIXO 25 ROLO CARGA P/CORREIA TRANSPORTADORA 36POL 127MM DIAMETRO CORPO 340MM LARGURA DO CORPO DIAMETRO EIXO 25MM REVESTIMENTO CORPO CHAPA METALICA C/ESPESSURA 3MM ROLAMENTO 6305;</t>
  </si>
  <si>
    <t>ROLO AUTO ALIN. RETORNO D 152 L 1,4 EIXO 30 ROLO AUTO ALINHANTE RETORNO P/CORREIA TRANSPORTADORA 48POL 152MM DIAMETRO CORPO 1,4M LARGURA CORPO DIAMETRO EIXO 30MM ROLAMENTO 6306; ROLO AUTO ALIN. RETORNO D 152 L 1,4 EIXO 30</t>
  </si>
  <si>
    <t>ROLO CARGA SOB GUIA DIAMETRO 152MM LARGURA 800MM EIXO 30MM P/CORREIA 48POL; ROLO CARGA SOB GUIA DIAM 152MM LARG 800MM P/CORREIA 48POL</t>
  </si>
  <si>
    <t>VEDAÇÃO TSN 513A COMP BORR NITR EIXO 60MM CANAL 85,5MM V</t>
  </si>
  <si>
    <t>4.1</t>
  </si>
  <si>
    <t>4.2</t>
  </si>
  <si>
    <t>BUCHA FIXAÇÃO H313 FURO 60MM LARGURA 50MM P/INJECAO OLEO</t>
  </si>
  <si>
    <t>ANEL  FIXAÇÃO EXT 120MM INT 110MM LARG 10MM FRB10/120
SKF</t>
  </si>
  <si>
    <t>ROLO BALANCA D127X340 ROL 6305 EIXO 25 ROLO P/AREA PESAGEM BALANCA CORREIA TRANSPORTADORA 36POLEGADAS LARGURA; ROLO BALANCA D127X340 ROL 6305; R-1-4-10971 MDE</t>
  </si>
  <si>
    <t>TAMBOR DE ACIONAMENTO Ø508 x 1050 mm</t>
  </si>
  <si>
    <t>P.102</t>
  </si>
  <si>
    <t>TAMBOR DE ACIONAMENTO Ø812,5 x 1050 mm</t>
  </si>
  <si>
    <t>TAMBOR DE DESVIO Ø609,6 x 1050 mm</t>
  </si>
  <si>
    <t>TAMBOR DE DESCARGA Ø609,6 x 1050 mm</t>
  </si>
  <si>
    <t>0266029</t>
  </si>
  <si>
    <t>ROLO DE IMPACTO Ø152/102 X 465 mm - EIXO 30 mm</t>
  </si>
  <si>
    <t>P.101</t>
  </si>
  <si>
    <t>P119</t>
  </si>
  <si>
    <t>R-1-4-10905</t>
  </si>
  <si>
    <t>ROLO DE CARGA Ø102 X 160 6204</t>
  </si>
  <si>
    <t>T-062748-1</t>
  </si>
  <si>
    <t>T-065160-1</t>
  </si>
  <si>
    <t>T-065161-1</t>
  </si>
  <si>
    <t>T-065185-1</t>
  </si>
  <si>
    <t>T-065186-1</t>
  </si>
  <si>
    <t>T-065187-1</t>
  </si>
  <si>
    <t xml:space="preserve">RODA LISA SEGMENTADA </t>
  </si>
  <si>
    <t xml:space="preserve">FUSO DE ESTICAMENTO </t>
  </si>
  <si>
    <t>P120</t>
  </si>
  <si>
    <t>P121</t>
  </si>
  <si>
    <t>P.110</t>
  </si>
  <si>
    <t>ROLO DE CARGA - 00000388</t>
  </si>
  <si>
    <t>P.107</t>
  </si>
  <si>
    <t>ROLO DE IMPACTO - 00000390</t>
  </si>
  <si>
    <t>ROLO IMPACTO D 127/89 L 3X340 EIXO 25 ROLO IMPACTO P/CORREIA TRANSPORTADORA 36POL C/REVESTIMENTO COMPOSTO BORRACHA 127MM DIAMETRO CORPO 340MM LARGURA CORPO DIAMETRO EIXO 25MM REVESTIMENTO CORPO CHAPA ACO C/ESPESSURA 3MM ROLAMENTO 6305; ROLO IMPACTO D 127/89 L 3X340 EIXO 25; R-1-4-10972 MDE</t>
  </si>
  <si>
    <t>ROLO RETORNO D 127 L 1,05 EIXO 25 ROLO RETORNO P/CORREIA TRANSPORTADORA 36POL D 127MM DIAMETRO CORPO L 1,05M LARGURA CORPO DIAMETRO EIXO 25MM REVESTIMENTO CORPO CHAPA ACO C/ESPESSURA 3MM ROLAMENTO 6305; ROLO RETORNO D 127 L 1,05 EIXO 25; R-3-4-10973 MDE</t>
  </si>
  <si>
    <t>ROLO RETORNO PLANO P/TRANSP 48POL ROLO RETORNO P/CORREIA TRANSPORTADORA 48POL 152/102MM DIAMETRO CORPO 1,4M LARGURA CORPO DIAMETRO EIXO 30MM REVESTIMENTO CORPO CHAPA C/ESPESSURA 3MM ROLAMENTO 6306; ROLO RETORNO PLANO P/TRANSP 48POL</t>
  </si>
  <si>
    <t>ROLO PROTECAO D89X150 ROL 6204 EIXO 20 P/TRANSPORTADOR CORREIA 36POLEGADAS LARGURA; ROLO PROTECAO D89X150 ROL 6204 EIXO 20; R-1-4-10944 MDE</t>
  </si>
  <si>
    <t>P.117</t>
  </si>
  <si>
    <t>P.116</t>
  </si>
  <si>
    <t>COLUNAS 1</t>
  </si>
  <si>
    <t>p97</t>
  </si>
  <si>
    <t>p98</t>
  </si>
  <si>
    <t>p871</t>
  </si>
  <si>
    <t>p867</t>
  </si>
  <si>
    <t>p868</t>
  </si>
  <si>
    <t>p869</t>
  </si>
  <si>
    <t>p870</t>
  </si>
  <si>
    <t>P113</t>
  </si>
  <si>
    <t>RECEBIDO ENGENHARIA (kg)</t>
  </si>
  <si>
    <t>EVOLUÇÃO %</t>
  </si>
  <si>
    <t>PESO EXPEDIDO</t>
  </si>
  <si>
    <t>% EXPEDIDO</t>
  </si>
  <si>
    <t>PESO PENDENTE4</t>
  </si>
  <si>
    <t>EM AVANÇO NO PRETO (kg)</t>
  </si>
  <si>
    <t>Pendencia  / Fabricação
EM KG 
(Kg)</t>
  </si>
  <si>
    <t>PERFORMANCE FABRIÇÃO MDE - POR PEDIDO</t>
  </si>
  <si>
    <t>CLIENTE</t>
  </si>
  <si>
    <t xml:space="preserve">DESCRIÇÃO </t>
  </si>
  <si>
    <t>PRAZO PREVISTO</t>
  </si>
  <si>
    <t>PRZO 
REPROGRAMADO</t>
  </si>
  <si>
    <t>OBSERVAÇÃO</t>
  </si>
  <si>
    <t>ETAPAS</t>
  </si>
  <si>
    <t>RMF</t>
  </si>
  <si>
    <t>RMF BASES</t>
  </si>
  <si>
    <t>EXPEDIDO kg</t>
  </si>
  <si>
    <t>REALIZADO</t>
  </si>
  <si>
    <t>FORNECEDOR EXTERNO</t>
  </si>
  <si>
    <t>CARGA TOTAL</t>
  </si>
  <si>
    <t>CAPACIDADE (TON)</t>
  </si>
  <si>
    <t/>
  </si>
  <si>
    <t>ROLO IMPACTO 152/102 L 1X800 EIXO 30 P/CORREIA 48POL C/152MM DIAMETRO 800MM LARGURA EIXO 30MM; ROLO IMPACTO 152/102 L 1X800 EIXO 30 P/CORREIA 48POL C/152MM; R-1-4-8888 MDE</t>
  </si>
  <si>
    <t>DE-I720521059-090MEC0514</t>
  </si>
  <si>
    <t>CHUTE COSTADO 0514A</t>
  </si>
  <si>
    <t>CHUTE FLAP DESVIADOR 0514B</t>
  </si>
  <si>
    <t>P123</t>
  </si>
  <si>
    <t>R-6-4-2311</t>
  </si>
  <si>
    <t>ROLO GUIA Ø76,3 X 120 - 6204</t>
  </si>
  <si>
    <t>P879</t>
  </si>
  <si>
    <t>ROLO DE CARGA / RETORNO</t>
  </si>
  <si>
    <t>P880</t>
  </si>
  <si>
    <t>P.111</t>
  </si>
  <si>
    <t>0266934</t>
  </si>
  <si>
    <t xml:space="preserve">Corrente D8H 24,112m-P=228,6 104 Elos C/Pino Lubrificado 1 Elo de Emenda MINUSA </t>
  </si>
  <si>
    <t>P.121</t>
  </si>
  <si>
    <t>T-015186-2</t>
  </si>
  <si>
    <t>8271.59</t>
  </si>
  <si>
    <t>PLACA DE DESGASTE 1/2" x 190 x 390 mm _ HADOX</t>
  </si>
  <si>
    <t>P.880</t>
  </si>
  <si>
    <t>8274.46</t>
  </si>
  <si>
    <t>P.114</t>
  </si>
  <si>
    <t>P.120</t>
  </si>
  <si>
    <t>P.119</t>
  </si>
  <si>
    <t>P.100</t>
  </si>
  <si>
    <t>ROLO DE CARGA Ø102 X 313mm / EIXO Ø20 x 340 - 6204</t>
  </si>
  <si>
    <t>P.104</t>
  </si>
  <si>
    <t>Válvula Pneumática serie K 5 Vias  conforme desenho EL-C720521010-0901INS0504 CR-DV-103
CR-TC-003</t>
  </si>
  <si>
    <t>Válvula Pneumática serie K 5 Vias conforme desenho EL-C720521010-0901INS0503 CR-DV-102
CR-TC-002</t>
  </si>
  <si>
    <t>Válvula Pneumática serie K 5 Vias conforme desenho EL-C720521010-0901INS0502 CR-DV-101
CR-TC-001</t>
  </si>
  <si>
    <t>Cilindro Pneumático conforme o desenho EL-C720521010-0901INS0504 CR-DV-103
CR-TC-003</t>
  </si>
  <si>
    <t>Cilindro Pneumático conforme o desenho EL-C720521010-0901INS0503 CR-DV-102
CR-TC-002</t>
  </si>
  <si>
    <t>Cilindro Pneumático conforme o desenho  EL-C720521010-0901INS0502 CR-DV-101
CR-TC-001</t>
  </si>
  <si>
    <t>Válvula de controle de fluxo conforme o desenho EL-C720521010-0901INS0504 CR-DV-103
CR-TC-003</t>
  </si>
  <si>
    <t>Válvula de controle de fluxo conforme o desenho EL-C720521010-0901INS0503 CR-DV-102
CR-TC-002</t>
  </si>
  <si>
    <t>Válvula de controle de fluxo conforme o desenho  EL-C720521010-0901INS0502 CR-DV-101
CR-TC-001</t>
  </si>
  <si>
    <t>Silenciador de escape conforme o desenho EL-C720521010-0901INS0504 CR-DV-103
CR-TC-003</t>
  </si>
  <si>
    <t>Silenciador de escape conforme o desenho EL-C720521010-0901INS0503 CR-DV-102
CR-TC-002</t>
  </si>
  <si>
    <t>Silenciador de escape conforme o desenho  EL-C720521010-0901INS0502 CR-DV-101
CR-TC-001</t>
  </si>
  <si>
    <t>MANCAL SKF FY 50 TF - Flange Quadrado CEGO</t>
  </si>
  <si>
    <t>MANCAL SKF FY 50 TF - Flange Quadrado VAZADO</t>
  </si>
  <si>
    <t>Flange SNG 160</t>
  </si>
  <si>
    <t>Quadros de comando c/ Válvulas Solenoides conforme oferta 200001289-02</t>
  </si>
  <si>
    <t>Garfos SG M36 x 2</t>
  </si>
  <si>
    <t>Arruela Lisa 18 DIN 126 Aço</t>
  </si>
  <si>
    <t>Porca Sext. M18 DIN 934 Gr 8</t>
  </si>
  <si>
    <t>Parafuso Cab sext M18 x 55 8,8</t>
  </si>
  <si>
    <t>Parafuso cab Cilind c/ Sext. INT M14x60 12,9</t>
  </si>
  <si>
    <t>Arruela Lisa M13 Aço</t>
  </si>
  <si>
    <t>Porca Sext. M12 DIN 934 Gr 8</t>
  </si>
  <si>
    <t>Parafuso cab esc M12 x 45 DIN ISO 10642  8,8</t>
  </si>
  <si>
    <t>CH Desgaste UHMW 19mm 195 x 295 Conforme des: DE-I720521059-0901MEC0514 POS.72</t>
  </si>
  <si>
    <t>CH Desgaste UHMW 19mm 145 x 295 Conforme des: DE-I720521059-0901MEC0514 POS.71</t>
  </si>
  <si>
    <t>CH Desgaste UHMW 19mm 295 x 295 Conforme des: DE-I720521059-0901MEC0514 POS. 70</t>
  </si>
  <si>
    <t>Observação</t>
  </si>
  <si>
    <t>0266947</t>
  </si>
  <si>
    <t>EIXO DO ACIONAMENTO (4 Chavetas)</t>
  </si>
  <si>
    <t>ROLO CARGA P/BALANCA D 152 L 3X465 EIXO 30 ROLO CARGA P/BALANCA CORREIA TRANSPORTADORA 48POL 152MM DIAMETRO CORPO 465MM LARGURA CORPO DIAMETRO EIXO 30MM ROLAMENTO 6306; ROLO CARGA P/BALANCA D 152 L 3X465 EIXO 30</t>
  </si>
  <si>
    <t>T-071254-1</t>
  </si>
  <si>
    <t xml:space="preserve">TAMBOR DE RETORNO </t>
  </si>
  <si>
    <t>01-CV-0050</t>
  </si>
  <si>
    <t>02-CV-0180</t>
  </si>
  <si>
    <t>04-CV-0440</t>
  </si>
  <si>
    <t>03-CV-0310</t>
  </si>
  <si>
    <t>P124</t>
  </si>
  <si>
    <t>ROLO DE CARGA Ø102 X 235 6204</t>
  </si>
  <si>
    <t>P125</t>
  </si>
  <si>
    <t>P.115</t>
  </si>
  <si>
    <t>SENSOR ROTAÇÃO INDUTIVO ACO SENSE 8MM DIAM 18MM CORR 3MA</t>
  </si>
  <si>
    <t>0266953</t>
  </si>
  <si>
    <t>CUBO DA RODA LISA</t>
  </si>
  <si>
    <t xml:space="preserve">EIXO DO ACIONAMENTO </t>
  </si>
  <si>
    <t>0266955</t>
  </si>
  <si>
    <t>CHAVETA</t>
  </si>
  <si>
    <t>P.124</t>
  </si>
  <si>
    <t>ROLO AÇO INOX Ø127 X 340 - 6305</t>
  </si>
  <si>
    <t>TAMBOR DE RETORNO P/ TRANSP 48 POL.</t>
  </si>
  <si>
    <t>P.118</t>
  </si>
  <si>
    <t>P.879</t>
  </si>
  <si>
    <t>P126</t>
  </si>
  <si>
    <t>P127</t>
  </si>
  <si>
    <t>R-1-4-8696B</t>
  </si>
  <si>
    <t>ROLO DE RETORNO Ø102 / 63 X 700 6204</t>
  </si>
  <si>
    <t>CUBO DA RODA DENTADA</t>
  </si>
  <si>
    <t xml:space="preserve">RODA LISA </t>
  </si>
  <si>
    <t>Rolo de Impacto Ø152 L3x465 Eixo 30 - R-1-4-9295</t>
  </si>
  <si>
    <t>Rolo de carga sob guia - R-1-4-10888</t>
  </si>
  <si>
    <t>T-071305-1</t>
  </si>
  <si>
    <t>MÓDULO PADRÃO 600 X 3000 - 71305A</t>
  </si>
  <si>
    <t>SUPORTE DA CORRENTE 71305B</t>
  </si>
  <si>
    <t>130-TR-001</t>
  </si>
  <si>
    <t>130-TR-002</t>
  </si>
  <si>
    <t>130-TR-003</t>
  </si>
  <si>
    <t>130-TR-004</t>
  </si>
  <si>
    <t>130-TR-005</t>
  </si>
  <si>
    <t>T-071306-1</t>
  </si>
  <si>
    <t xml:space="preserve">PORTA DE INSPENÇÃO </t>
  </si>
  <si>
    <t>P130</t>
  </si>
  <si>
    <t>ROLO IMPACTO Ø127/89 X 340 6305</t>
  </si>
  <si>
    <t>ROLO CARGA Ø152 X 465 - 6306</t>
  </si>
  <si>
    <t>P131</t>
  </si>
  <si>
    <t>DE-I720521059-0901MEC0514</t>
  </si>
  <si>
    <t>EL-C720521010-0901INS0504</t>
  </si>
  <si>
    <t>EL-C720521010-0901INS0503</t>
  </si>
  <si>
    <t>EL-C720521010-0901INS0502</t>
  </si>
  <si>
    <t>POS.72</t>
  </si>
  <si>
    <t>POS.71</t>
  </si>
  <si>
    <t>POS. 70</t>
  </si>
  <si>
    <t>P.123</t>
  </si>
  <si>
    <t>CR-DV-103
CR-TC-003</t>
  </si>
  <si>
    <t>CR-DV-102
CR-TC-002</t>
  </si>
  <si>
    <t xml:space="preserve"> CR-DV-101
CR-TC-001</t>
  </si>
  <si>
    <t>CR-DV-101
CR-TC-001</t>
  </si>
  <si>
    <t xml:space="preserve"> R-1-4-10970</t>
  </si>
  <si>
    <t xml:space="preserve"> Rolo Carga Ø127 x 340 - 6305 - R-1-4-10970_R0</t>
  </si>
  <si>
    <t>Rolo Carga Ø127 x 340 - 6305 - R-1-4-10970_R0</t>
  </si>
  <si>
    <t>Rolo Auto Alinhante de carga - R-1-4-8430</t>
  </si>
  <si>
    <t>Rolo de carregamento lateral Ø 127x 200</t>
  </si>
  <si>
    <t>ROLO DE CARGA Ø102 X 235 - Rol.6204 - Enc.14</t>
  </si>
  <si>
    <t>P.125</t>
  </si>
  <si>
    <t>Conforme modelo indicado pela Boston Metal</t>
  </si>
  <si>
    <t>CHAVE DE EMERGENCIA. REF. Z3Z 500 22YR - 186452, SCHMERSAL OU SIMILAR</t>
  </si>
  <si>
    <t>unid.</t>
  </si>
  <si>
    <t>303-TRC-0002</t>
  </si>
  <si>
    <t>T-071084-1 POS.F</t>
  </si>
  <si>
    <t> VEDAÇÃO LATERAL DA GUIA DE MATERIAL 71084-F - BORRACHA #10 X 100 X 2400</t>
  </si>
  <si>
    <t>301-ALC-0001</t>
  </si>
  <si>
    <t>T-071085-1 POS.G</t>
  </si>
  <si>
    <t>G</t>
  </si>
  <si>
    <t xml:space="preserve">
VEDAÇÃO LATERAL DA GUIA DE MATERIAL 71085-G -
BORRACHA #10 X 100 X 2800</t>
  </si>
  <si>
    <t>T-071085-1 POS.H</t>
  </si>
  <si>
    <t>H</t>
  </si>
  <si>
    <t>VEDAÇÃO TRASEIRA DA GUIA DE MATERIAL 71085-H -
BORRACHA #10 X 150 X 430</t>
  </si>
  <si>
    <t xml:space="preserve"> 301-ALC-0001</t>
  </si>
  <si>
    <t>T-071205-1</t>
  </si>
  <si>
    <t>LIMPADOR DE RETORNO EM V-24"</t>
  </si>
  <si>
    <t>1325-20-24-REV-11</t>
  </si>
  <si>
    <t>KIT DE LÂMINAS DE DESGASTE DO RASPADOR
PRIMARIO</t>
  </si>
  <si>
    <t>Conj.</t>
  </si>
  <si>
    <t>R-1-4-8844 (20")</t>
  </si>
  <si>
    <t>ROLETE DE CARGA D102X315 - EIXO 20, ENC.14 - 6204|
PN.:21537G|MDE EQUIPAMENTOS INDUSTRIAIS</t>
  </si>
  <si>
    <t>Unid.</t>
  </si>
  <si>
    <t>301-TRC-0001</t>
  </si>
  <si>
    <t>R-1-4-8696B (20")</t>
  </si>
  <si>
    <t>ROLETE DE IMPACTO D102/63X315 - EIXO 20, ENC.14 -
6204| PN.:21537H|MDE EQUIPAMENTOS INDUSTRIAIS</t>
  </si>
  <si>
    <t>ROLETE DE RETORNO Ø102/63 X600 - EIXO 20, ENC.14 -
6204| PN.:21537F|MDE EQUIPAMENTOS INDUSTRIAIS</t>
  </si>
  <si>
    <t>R-3-4-10563 (24")</t>
  </si>
  <si>
    <t>ROLETE DE RETORNO Ø102/63 X700 - EIXO 20, ENC.14 -
6204</t>
  </si>
  <si>
    <t>R-1-4-8846 (24")</t>
  </si>
  <si>
    <t>ROLETES DE CARGA Ø102 X 235 - EIXO 20, ENC.14 - 6204</t>
  </si>
  <si>
    <t>R-1-4-9509 (24")</t>
  </si>
  <si>
    <t>ROLETES DE IMPACTO Ø102/63 X 235 - EIXO 20, ENC.14 -
6204</t>
  </si>
  <si>
    <t>ROLO DE PROTECAO Ø56 X 80</t>
  </si>
  <si>
    <t>ROLO DE PROTECAO Ø56 X 80 - M20</t>
  </si>
  <si>
    <t>T-071066-1</t>
  </si>
  <si>
    <t>SENSOR INDUTIVO PARA FIM DE CURSO DO ESTICAMENTO. REF.  PS15-30GX70-UF-EX, SENSE OU SIMILAR.</t>
  </si>
  <si>
    <t>SIRENE  REF. 105SM32-24VCC - EATON OU SIMILAR.</t>
  </si>
  <si>
    <t>T-071065-1</t>
  </si>
  <si>
    <t>SONDA DE NIVEL POR INCLINACAO. REF. M 600 - 186563
SCHMERSAL OU SIMILAR.</t>
  </si>
  <si>
    <t>T-071270-1</t>
  </si>
  <si>
    <t>MI-D-148-ME-DF-0010</t>
  </si>
  <si>
    <t>REFOÇO (L"2 X 1/4 X 850 / CH.1/4 X 90 X 90)</t>
  </si>
  <si>
    <t>T-071255-1</t>
  </si>
  <si>
    <t>ENTREGUE</t>
  </si>
  <si>
    <t>P.130</t>
  </si>
  <si>
    <t>P.131</t>
  </si>
  <si>
    <t>Rolo Impacto Ø127/89 x 340 - 6305 - R-1-4-10972_R0</t>
  </si>
  <si>
    <t>B-071317-1</t>
  </si>
  <si>
    <t>MÓDULO DE ESTICAMENTO 71317 - A</t>
  </si>
  <si>
    <t>SUPORTE DA CORRENTE  71317 - B</t>
  </si>
  <si>
    <t>SUPORTE DA CORRENTE  71317 - C</t>
  </si>
  <si>
    <t>TRAVA TRASEIRA 71317 - D</t>
  </si>
  <si>
    <t>PLACA DE TRAVA 71317 - E</t>
  </si>
  <si>
    <t>B-071319-1</t>
  </si>
  <si>
    <t xml:space="preserve">T-054623-1 - T-054638-1 -  T-054653-1 - T-054668-1 -   </t>
  </si>
  <si>
    <t xml:space="preserve">Raspador SECUNDÁRIO 24" ROM-SAPROFILITO 
</t>
  </si>
  <si>
    <t>01-CV-0050 - 02-CV-0180 - 03-CV-0310 - 04-CV-0440 -</t>
  </si>
  <si>
    <t>BORRACHA LATERAL 20 X 100 X 2800</t>
  </si>
  <si>
    <t>A-006187-1</t>
  </si>
  <si>
    <t>ARO DENTADO 8E6974</t>
  </si>
  <si>
    <t>A-051997-1</t>
  </si>
  <si>
    <t>PARAFUSO SEXT. M24 X 80</t>
  </si>
  <si>
    <t xml:space="preserve">PORCA SEXT. M24 </t>
  </si>
  <si>
    <t>ARRUELA LISA M24</t>
  </si>
  <si>
    <t>R-1-4-9685</t>
  </si>
  <si>
    <t>ROLO DE IMPACTO Ø165 / 102X2000 - 6306</t>
  </si>
  <si>
    <t>P136</t>
  </si>
  <si>
    <t>R-1-4-11006</t>
  </si>
  <si>
    <t>ROLO IMPACTO Ø102 / 63 X 160 6204</t>
  </si>
  <si>
    <t>P137</t>
  </si>
  <si>
    <t>MANCAL Ø340 - 72BP</t>
  </si>
  <si>
    <t>MANCAL Ø340 - 72LC</t>
  </si>
  <si>
    <t>P139</t>
  </si>
  <si>
    <t>A-006186-1</t>
  </si>
  <si>
    <t xml:space="preserve">CUBO DA RODA </t>
  </si>
  <si>
    <t>A-006188-4</t>
  </si>
  <si>
    <t>CHAVETA 80 X 320</t>
  </si>
  <si>
    <t>A-006189-4</t>
  </si>
  <si>
    <t>CHAPA TRAVA  CH#6.3 X 40 X 40</t>
  </si>
  <si>
    <t>A-051998-2</t>
  </si>
  <si>
    <t>A-013025-2</t>
  </si>
  <si>
    <t>A-013024-1</t>
  </si>
  <si>
    <t>ROLAMENTO 23064K</t>
  </si>
  <si>
    <t>RETENTOR Ø300 X Ø330 X 15</t>
  </si>
  <si>
    <t>PARAFUSO SEXT. M12 X 45</t>
  </si>
  <si>
    <t>ARRUELA LISA 26</t>
  </si>
  <si>
    <t>A-006192-1</t>
  </si>
  <si>
    <t>A-006193-1</t>
  </si>
  <si>
    <t>A-006194-4</t>
  </si>
  <si>
    <t>CHAVETA 70 X 36 X 320</t>
  </si>
  <si>
    <t>A-006195-2</t>
  </si>
  <si>
    <t>FUSO DE ESTICAMENTO 6295A</t>
  </si>
  <si>
    <t>A-006196-1</t>
  </si>
  <si>
    <t xml:space="preserve">MANCAL DE ESTICAMENTO </t>
  </si>
  <si>
    <t>ROLO DE CARGA INOX Ø127 X 340 6305</t>
  </si>
  <si>
    <t>P140</t>
  </si>
  <si>
    <t>P141</t>
  </si>
  <si>
    <t>P883</t>
  </si>
  <si>
    <t>P884</t>
  </si>
  <si>
    <t>P882</t>
  </si>
  <si>
    <t xml:space="preserve">BASE PARA ROLETE </t>
  </si>
  <si>
    <t>P.126</t>
  </si>
  <si>
    <t>EIXO DE ACIONAMENTO 4104 mm</t>
  </si>
  <si>
    <t>EIXO DE ESTICAMENTO 3534 mm</t>
  </si>
  <si>
    <t>T-002410-1</t>
  </si>
  <si>
    <t>BASE AUTO ALINHANTE DE RETORNO - 42" 2410A</t>
  </si>
  <si>
    <t>P142</t>
  </si>
  <si>
    <t>P144</t>
  </si>
  <si>
    <t>P.137</t>
  </si>
  <si>
    <t>00000388</t>
  </si>
  <si>
    <t>P.135</t>
  </si>
  <si>
    <t>P.883</t>
  </si>
  <si>
    <t>P.884</t>
  </si>
  <si>
    <t>P.141</t>
  </si>
  <si>
    <t>L-071840-1</t>
  </si>
  <si>
    <t xml:space="preserve">TAMPA SUPERIOR </t>
  </si>
  <si>
    <t>130-EC-001</t>
  </si>
  <si>
    <t>130-EC-002</t>
  </si>
  <si>
    <t>130-EC-003</t>
  </si>
  <si>
    <t>130-EC-004</t>
  </si>
  <si>
    <t>L-071841-1</t>
  </si>
  <si>
    <t xml:space="preserve">MÓDULO PADRÃO </t>
  </si>
  <si>
    <t>KH107/TR77DRN90S4/RS ou MOTOREDUTOR PLANETÁRIO ORTOGONAL, EIXO OCO COM DISCO DE CONTRAÇÃO E BRAÇO DE TORQUE / Ø FURO OU EIXO SAÍDA 95</t>
  </si>
  <si>
    <t>KH97/TR57DRN71MP4 ou MOTOREDUTOR PLANETÁRIO ORTOGONAL, EIXO OCO COM DISCO DE CONTRAÇÃO E BRAÇO DE TORQUE / Ø FURO OU EIXO SAÍDA 75</t>
  </si>
  <si>
    <t>Raspador Primario 30" TAG 110-AL-001</t>
  </si>
  <si>
    <t>Raspador Primario 30" TAG 120-AL-001</t>
  </si>
  <si>
    <t>Raspador Primario 20" TAG 110-TR-001</t>
  </si>
  <si>
    <t>Raspador Primario 30" TAG 120-TR-002</t>
  </si>
  <si>
    <t>Correia 30" TAG 110-AL-001 ( 21 m ) conforme ET</t>
  </si>
  <si>
    <t>Correia 30" TAG 120-AL-001 (13M ) Conforme ET</t>
  </si>
  <si>
    <t>Correia 20" TAG 110-TR-001 ( 72m ) Conforme ET</t>
  </si>
  <si>
    <t>Correia 30" TAG 120-TR-002 ( 10m )conforme ET</t>
  </si>
  <si>
    <t>120-AL-001</t>
  </si>
  <si>
    <t>T-025359-1</t>
  </si>
  <si>
    <t>APOIO SUPERIOR 25359A LARG 30"</t>
  </si>
  <si>
    <t>T-025125-1</t>
  </si>
  <si>
    <t>120-TR-002</t>
  </si>
  <si>
    <t>B-071374-1</t>
  </si>
  <si>
    <t>TAMPA TRASEIRA 71374D</t>
  </si>
  <si>
    <t>DESVIADOR DE FINOS 71374E</t>
  </si>
  <si>
    <t>SUPORTE DA CORRENTE - 71374C</t>
  </si>
  <si>
    <t>SUPORTE DA CORRENTE - 71374B</t>
  </si>
  <si>
    <t>VEDAÇÃO LATERAL 71374F</t>
  </si>
  <si>
    <t>B-071372-1</t>
  </si>
  <si>
    <t>MÓDULO DE ACIONAMENTO - 71372A</t>
  </si>
  <si>
    <t>MÓDULO DE ACIONAMENTO - 71374A</t>
  </si>
  <si>
    <t>SUPORTE DA CORRENTE - 71372B</t>
  </si>
  <si>
    <t>SUPORTE DA CORRENTE - 71372C</t>
  </si>
  <si>
    <t>TAMPA TRASEIRA 71372D</t>
  </si>
  <si>
    <t>DESVIADOR DE FINOS 71372E</t>
  </si>
  <si>
    <t>VEDAÇÃO LATERAL 71372F</t>
  </si>
  <si>
    <t>B-071370-1</t>
  </si>
  <si>
    <t>MÓDULO DE ACIONAMENTO - 71370A</t>
  </si>
  <si>
    <t>SUPORTE DA CORRENTE - 71370B</t>
  </si>
  <si>
    <t>SUPORTE DA CORRENTE - 71370C</t>
  </si>
  <si>
    <t>TAMPA TRASEIRA 71370D</t>
  </si>
  <si>
    <t>DESVIADOR DE FINOS 71370E</t>
  </si>
  <si>
    <t>VEDAÇÃO LATERAL 71370F</t>
  </si>
  <si>
    <t>B-071368-1</t>
  </si>
  <si>
    <t>MÓDULO DE ACIONAMENTO - 71368A</t>
  </si>
  <si>
    <t>SUPORTE DA CORRENTE - 71368B</t>
  </si>
  <si>
    <t>SUPORTE DA CORRENTE - 71368C</t>
  </si>
  <si>
    <t>TAMPA TRASEIRA 71368D</t>
  </si>
  <si>
    <t>DESVIADOR DE FINOS 71368E</t>
  </si>
  <si>
    <t>VEDAÇÃO LATERAL 71368F</t>
  </si>
  <si>
    <t>L-071871-1</t>
  </si>
  <si>
    <t>MÓDULO INTERMEDIÁRIO 004</t>
  </si>
  <si>
    <t>L-071870-1</t>
  </si>
  <si>
    <t>MÓDULO INTERMEDIÁRIO 002</t>
  </si>
  <si>
    <t>MÓDULO INTERMEDIÁRIO 003</t>
  </si>
  <si>
    <t>L-071848-1</t>
  </si>
  <si>
    <t>MÓDULO DE DESCARGA 002</t>
  </si>
  <si>
    <t>MÓDULO DE DESCARGA 003</t>
  </si>
  <si>
    <t>MÓDULO DE DESCARGA 004</t>
  </si>
  <si>
    <t>MÓDULO DE DESCARGA 001</t>
  </si>
  <si>
    <t>L-071842-1</t>
  </si>
  <si>
    <t>110-TR-001</t>
  </si>
  <si>
    <t>T-025215-1</t>
  </si>
  <si>
    <t>DISPOSITIVO DE ESTICAMENTO POS F 600mm</t>
  </si>
  <si>
    <t>LIMPADOR EM "V" POS B 20"</t>
  </si>
  <si>
    <t>T-021335-2</t>
  </si>
  <si>
    <t>110-AL-001</t>
  </si>
  <si>
    <t>LIMPADOR EM "V" POS A - 30"</t>
  </si>
  <si>
    <t>PONTE TRELIÇADA H400 X 2M POS D - 30"</t>
  </si>
  <si>
    <t>TIRANTE DE ESTICAMENTO 71130A</t>
  </si>
  <si>
    <t>B-071376-1</t>
  </si>
  <si>
    <t>MÓDULO PADRÃO 600 X 3000 - 71376-A</t>
  </si>
  <si>
    <t>SUPORTE DA CORRENTE 71376-B</t>
  </si>
  <si>
    <t>SUPORTE DA CORRENTE 71376-C</t>
  </si>
  <si>
    <t>T-071377-1</t>
  </si>
  <si>
    <t>MÓDULO ESPECIAL CURVO  R3m - 71377-A</t>
  </si>
  <si>
    <t>R-1-4-9546</t>
  </si>
  <si>
    <t>ROLO DE CARGA Ø102 X 294 - 6204</t>
  </si>
  <si>
    <t>R-1-4-10983</t>
  </si>
  <si>
    <t>ROLO DE IMPACTO Ø102/63 X 294 - 6204</t>
  </si>
  <si>
    <t>R-3-4-11008</t>
  </si>
  <si>
    <t>ROLO DE RETORNO PLANO - Ø102/63,5 X 870 - 6204</t>
  </si>
  <si>
    <t>R-1-4-10084</t>
  </si>
  <si>
    <t>ROLO DE CARGA Ø102 X 700</t>
  </si>
  <si>
    <t>120-TR-001</t>
  </si>
  <si>
    <t>R-9-4-8840</t>
  </si>
  <si>
    <t>ROLO GUIA Ø102 X 150- 6204</t>
  </si>
  <si>
    <t>R-9-4-8842</t>
  </si>
  <si>
    <t>ROLO GUIA Ø172 / 63 X 200</t>
  </si>
  <si>
    <t>L-071873-1</t>
  </si>
  <si>
    <t>SUPORTE DE FIXAÇÃO 71873-A</t>
  </si>
  <si>
    <t>R-1-4-11007</t>
  </si>
  <si>
    <t>ROLO DE BALANÇA Ø102 X 315 6204</t>
  </si>
  <si>
    <t>ROLO IMPACTO Ø102 / 63 X 315 6204</t>
  </si>
  <si>
    <t>R-3-4-10985</t>
  </si>
  <si>
    <t>ROLO RETORNO Ø102 / 63 X 600 6204</t>
  </si>
  <si>
    <t>BASE DE ROLOS DE IMPACTO EM V-20" 21537H</t>
  </si>
  <si>
    <t>BASE DE ROLO CARGA SOB GUIA EM V-20" 21537G</t>
  </si>
  <si>
    <t>BASE PARA ROLO DE CARGA EM V-20" 21537G</t>
  </si>
  <si>
    <t>BASE DE CARGA EM V-20" - REGIÃO DA BALANÇA 21537G</t>
  </si>
  <si>
    <t>BASE PARA ROLO DE RETORNO PLANO 20" 21537F</t>
  </si>
  <si>
    <t>T-071279-1</t>
  </si>
  <si>
    <t>CH# 8 X 280 X 370 - 71279A</t>
  </si>
  <si>
    <t>CH# 8 X 300 X 357 - 71279B</t>
  </si>
  <si>
    <t>L-3 X 1/4 X 120 -71279C</t>
  </si>
  <si>
    <t>L-071869-1</t>
  </si>
  <si>
    <t>L-071847-1</t>
  </si>
  <si>
    <t>MÓDULO FECHAMENTO 71847-A</t>
  </si>
  <si>
    <t>MÓDULO RECEBIMENTO 71847-B</t>
  </si>
  <si>
    <t>ROLO DE BALANÇA Ø102 X 235 6204</t>
  </si>
  <si>
    <t>P146</t>
  </si>
  <si>
    <t>P147</t>
  </si>
  <si>
    <t>R-6-4-4362</t>
  </si>
  <si>
    <t>ROLO GUIA Ø102 X 120 6204</t>
  </si>
  <si>
    <t>P886</t>
  </si>
  <si>
    <t>P.139</t>
  </si>
  <si>
    <t>P.136</t>
  </si>
  <si>
    <t>P.882</t>
  </si>
  <si>
    <t>P143</t>
  </si>
  <si>
    <t>1959.1</t>
  </si>
  <si>
    <t>1960.2</t>
  </si>
  <si>
    <t>1961.3</t>
  </si>
  <si>
    <t>1962.4</t>
  </si>
  <si>
    <t>1963.5</t>
  </si>
  <si>
    <t>1964.6</t>
  </si>
  <si>
    <t>L-071878-1</t>
  </si>
  <si>
    <t>PROTEÇÃO DO ESTICAMENTO 71878A</t>
  </si>
  <si>
    <t>T-072485-1</t>
  </si>
  <si>
    <t>T-072399-1</t>
  </si>
  <si>
    <t>T-072398-1</t>
  </si>
  <si>
    <t>L-071877-1</t>
  </si>
  <si>
    <t>SUPORTE DO ESTICAMENTO</t>
  </si>
  <si>
    <t>T-072392-1</t>
  </si>
  <si>
    <t>GUARDA CORPO -72392A</t>
  </si>
  <si>
    <t>GUARDA CORPO -72392B</t>
  </si>
  <si>
    <t>T-072391-1</t>
  </si>
  <si>
    <t>GUARDA CORPO -72391A</t>
  </si>
  <si>
    <t>GUARDA CORPO -72391B</t>
  </si>
  <si>
    <t>T-072390-1</t>
  </si>
  <si>
    <t>PLATAFORMA - 72390A</t>
  </si>
  <si>
    <t>SUPORTE PLATAFORMA - 72390B</t>
  </si>
  <si>
    <t>SUPORTE PLATAFORMA - 72390C</t>
  </si>
  <si>
    <t>SUPORTE PASSADIÇO - 72390D</t>
  </si>
  <si>
    <t>SUPORTE PASSADIÇO - 72390E</t>
  </si>
  <si>
    <t>T-072389-1</t>
  </si>
  <si>
    <t>SUPORTE PASSADIÇO - 72389B</t>
  </si>
  <si>
    <t>SUPORTE PASSADIÇO - 72389C</t>
  </si>
  <si>
    <t>SUPORTE PASSADIÇO - 72389D</t>
  </si>
  <si>
    <t>T-072387-1</t>
  </si>
  <si>
    <t>ESCADA - 72387A</t>
  </si>
  <si>
    <t>ESCADA - 72387B</t>
  </si>
  <si>
    <t>T-072329-1</t>
  </si>
  <si>
    <t>CHAPA DE ARTICULAÇÃO - 72329A</t>
  </si>
  <si>
    <t>APOIO DE FIXAÇÃO - 72329B</t>
  </si>
  <si>
    <t>PINO - 72329C</t>
  </si>
  <si>
    <t>T-072394-1</t>
  </si>
  <si>
    <t>CHAPA DE ARTICULAÇÃO - 72394A</t>
  </si>
  <si>
    <t>APOIO DE FIXAÇÃO - 72394B</t>
  </si>
  <si>
    <t>PINO - 72394C</t>
  </si>
  <si>
    <t>T-072393-1</t>
  </si>
  <si>
    <t>CHAPA DE ARTICULAÇÃO - 72393A</t>
  </si>
  <si>
    <t>APOIO DE FIXAÇÃO - 72393B</t>
  </si>
  <si>
    <t>PINO - 72393C</t>
  </si>
  <si>
    <t>T-072381-2</t>
  </si>
  <si>
    <t>TRELIÇA - 72381A</t>
  </si>
  <si>
    <t>R-1-4-8547</t>
  </si>
  <si>
    <t>ROLO DE RETORNO Ø102 X 870 - 6204</t>
  </si>
  <si>
    <t>120-AL-002</t>
  </si>
  <si>
    <t>ROLO DE RETORNO Ø102 63.5 X 870 - 6204</t>
  </si>
  <si>
    <t>T-072396-1</t>
  </si>
  <si>
    <t>BASE DE ROLETE - 396A</t>
  </si>
  <si>
    <t>T-072395-1</t>
  </si>
  <si>
    <t>BASE DE ROLETES  - 395A</t>
  </si>
  <si>
    <t>BASE DE ROLETES - 21307E</t>
  </si>
  <si>
    <t>BASE DE ROLETES - 21307B</t>
  </si>
  <si>
    <t>P.146</t>
  </si>
  <si>
    <t xml:space="preserve">Raspador PRIMÁRIO 24" ROM-SAPROFILITO 
</t>
  </si>
  <si>
    <t>MI-D-148-ME-DF-0009</t>
  </si>
  <si>
    <t>C</t>
  </si>
  <si>
    <t>T-054623-1</t>
  </si>
  <si>
    <t xml:space="preserve">Motoredutor 24" SEW KH87/T DRN160M4/RS </t>
  </si>
  <si>
    <t xml:space="preserve">Motoredutor 24" TRANSLAÇÃO  ACIONAM. 1 SEW KA97/T DRN112M4/BE </t>
  </si>
  <si>
    <t>Motoredutor 24" TRANSLAÇÃO ACIONAM. 2 SEW KA97/T DRN112M4/BE</t>
  </si>
  <si>
    <t>T-054638-1</t>
  </si>
  <si>
    <t>Motoredutor 24" SEW KH87/T DRN160M4/RS</t>
  </si>
  <si>
    <t xml:space="preserve">Motoredutor 24" TRANSLAÇÃO ACIONAM. 1SEW KA97/T DRN112M4/BE </t>
  </si>
  <si>
    <t xml:space="preserve">Motoredutor 24" TRANSLAÇÃO ACIONAM. 2SEW KA97/T DRN112M4/BE </t>
  </si>
  <si>
    <t>T-054653-1</t>
  </si>
  <si>
    <t xml:space="preserve">Motoredutor 24" TRANSLAÇÃO ACIONAM. 1 SEW KA97/T DRN112M4/BE </t>
  </si>
  <si>
    <t xml:space="preserve">Motoredutor TRANSLAÇÃO ACIONAM. 2 SEW KA97/T DRN112M4/BE </t>
  </si>
  <si>
    <t>T-054668-1</t>
  </si>
  <si>
    <t xml:space="preserve">Motoredutor SEW KH87/T DRN160M4/RS </t>
  </si>
  <si>
    <t xml:space="preserve"> 04-CV-0440</t>
  </si>
  <si>
    <t>Motoredutor 24" SEW KA97/T DRN112M4/BE TRANSLAÇÃO ACIONAM. 2</t>
  </si>
  <si>
    <t>T-072486-1</t>
  </si>
  <si>
    <t>CHASSI DE DESVIO SUPERIOR 0026A</t>
  </si>
  <si>
    <t>L-072434-1</t>
  </si>
  <si>
    <t>SUPORTE  0026B</t>
  </si>
  <si>
    <t>CHASSI INTERMEDIARIO SUPERIOR 0026C</t>
  </si>
  <si>
    <t>L-072450-1</t>
  </si>
  <si>
    <t>L-072451-1</t>
  </si>
  <si>
    <t>L-072433-1</t>
  </si>
  <si>
    <t>CHASSI DE DESVIO SUPERIOR 0025A</t>
  </si>
  <si>
    <t>SUPORTE  0025B</t>
  </si>
  <si>
    <t>SUPORTE  0025D</t>
  </si>
  <si>
    <t>L-072431-1</t>
  </si>
  <si>
    <t>CHASSI DE ESTICAMENTO 0023A</t>
  </si>
  <si>
    <t>MONTANTE 0023B</t>
  </si>
  <si>
    <t>L-072430-1</t>
  </si>
  <si>
    <t>TRELIÇA DE SUSTENTAÇÃO 0022A</t>
  </si>
  <si>
    <t>TRELIÇA DE SUSTENTAÇÃO 0022B</t>
  </si>
  <si>
    <t>TRELIÇA DE SUSTENTAÇÃO 0022C</t>
  </si>
  <si>
    <t>TRAVA DA TRELIÇA DE SUSTENTAÇÃO 0022D</t>
  </si>
  <si>
    <t>TRAVA DA TRELIÇA DE SUSTENTAÇÃO 0022E</t>
  </si>
  <si>
    <t>TRAVA DA TRELIÇA DE SUSTENTAÇÃO 0022F</t>
  </si>
  <si>
    <t>TRAVA DA TRELIÇA DE SUSTENTAÇÃO 0022G</t>
  </si>
  <si>
    <t>L-072429-1</t>
  </si>
  <si>
    <t>TRELIÇA DE SUSTENTAÇÃO 0021A</t>
  </si>
  <si>
    <t>TRELIÇA DE SUSTENTAÇÃO 0021B</t>
  </si>
  <si>
    <t>TRELIÇA DE SUSTENTAÇÃO 0021C</t>
  </si>
  <si>
    <t>L-072428-1</t>
  </si>
  <si>
    <t>L-072427-1</t>
  </si>
  <si>
    <t>TRELIÇA DE SUSTENTAÇÃO 0020A</t>
  </si>
  <si>
    <t>TRELIÇA DE SUSTENTAÇÃO 0020B</t>
  </si>
  <si>
    <t>TRELIÇA DE SUSTENTAÇÃO 0020C</t>
  </si>
  <si>
    <t>TRELIÇA DE SUSTENTAÇÃO 0019A</t>
  </si>
  <si>
    <t>TRELIÇA DE SUSTENTAÇÃO 0019B</t>
  </si>
  <si>
    <t>TRELIÇA DE SUSTENTAÇÃO 0019C</t>
  </si>
  <si>
    <t>L-072426-1</t>
  </si>
  <si>
    <t>CHASSI DE DESVIO INFERIOR 0018A</t>
  </si>
  <si>
    <t>CHASSI INTERMEDIARIO 0018B</t>
  </si>
  <si>
    <t>L-071880-1</t>
  </si>
  <si>
    <t>TIRANTE 71880A</t>
  </si>
  <si>
    <t>PINO 71880B</t>
  </si>
  <si>
    <t>PROTEÇÃO TIRANTE 71880C</t>
  </si>
  <si>
    <t>PORCA ESPECIAL 71880D</t>
  </si>
  <si>
    <t>L-071879-1</t>
  </si>
  <si>
    <t>BRAÇO DE TORQUE - 71879A</t>
  </si>
  <si>
    <t>SUPORTE FIXAÇÃO - 71879B</t>
  </si>
  <si>
    <t>PINO - 71879C</t>
  </si>
  <si>
    <t>L-072452-1</t>
  </si>
  <si>
    <t xml:space="preserve">TAMBOR DE DESVIO </t>
  </si>
  <si>
    <t>P150</t>
  </si>
  <si>
    <t>P148</t>
  </si>
  <si>
    <t>P149</t>
  </si>
  <si>
    <t>P151</t>
  </si>
  <si>
    <t>R-1-4-8844A</t>
  </si>
  <si>
    <t>P.885</t>
  </si>
  <si>
    <t>ROLO DE CARGA SPIRAFLEX Ø116 / 102 X 315</t>
  </si>
  <si>
    <t>L-071874-1</t>
  </si>
  <si>
    <t>CANECA PADRÃO 71874A</t>
  </si>
  <si>
    <t>SOBRESSALENTE</t>
  </si>
  <si>
    <t>P152</t>
  </si>
  <si>
    <t>L-071889-1</t>
  </si>
  <si>
    <t>PRONTO NO PRETO</t>
  </si>
  <si>
    <t>P.140</t>
  </si>
  <si>
    <t>P.886</t>
  </si>
  <si>
    <t>CHAPA DE DESGASTE CH 12,7 X 190 X 150 - 71391A</t>
  </si>
  <si>
    <t>CHAPA DE DESGASTE CH 12,7 X 190 X 598 - 71391B</t>
  </si>
  <si>
    <t>CHAPA DE DESGASTE CH 12,7 X 190 X 499 - 71391C</t>
  </si>
  <si>
    <t>CHAPA DE DESGASTE CH 12,7 X 190 X 398 - 71391D</t>
  </si>
  <si>
    <t>CHAPA DE DESGASTE CH 12,7 X 190 X 338 - 71391E</t>
  </si>
  <si>
    <t>CHAPA DE DESGASTE CH 12,7 X 50 X 1010 - 71391F</t>
  </si>
  <si>
    <t>CHAPA DE DESGASTE CH 12,7 X 50 X 1198 - 71391G</t>
  </si>
  <si>
    <t>CHAPA DE DESGASTE CH 12,7 X 50 X 1498 - 71391H</t>
  </si>
  <si>
    <t>CHAPA DE DESGASTE CH 12,7 X 50 X 398 - 71391J</t>
  </si>
  <si>
    <t>CHAPA DE DESGASTE CH 12,7 X 50 X 338 - 71391K</t>
  </si>
  <si>
    <t>CHAPA DE DESGASTE CH 12,7 X 200 X 400 - 71391L</t>
  </si>
  <si>
    <t>CHAPA DE DESGASTE CH 12,7 X 200 X 400 - 71391M</t>
  </si>
  <si>
    <t>CHAPA DE DESGASTE CH 12,7 X 200 X 598 - 71391N</t>
  </si>
  <si>
    <t>CHAPA DE DESGASTE CH 12,7 X 200 X 398 - 71391P</t>
  </si>
  <si>
    <t>CHAPA DE DESGASTE CH 12,7 X 200 X 748 - 71391Q</t>
  </si>
  <si>
    <t>CHAPA DE DESGASTE CH 12,7 X 200 X 723 - 71391R</t>
  </si>
  <si>
    <t>CHAPA DE DESGASTE CH 12,7 X 200 X 612 - 71391S</t>
  </si>
  <si>
    <t>CHAPA DE DESGASTE CH 12,7 X 200 X 612 - 71391T</t>
  </si>
  <si>
    <t>CHAPA DE DESGASTE CH 12,7 X 56 X 1198 - 71391U</t>
  </si>
  <si>
    <t>CHAPA DE DESGASTE CH 12,7 X 56 X 698 - 71391V</t>
  </si>
  <si>
    <t>CHAPA DE DESGASTE CH 12,7 X 56 X 798 - 71391X</t>
  </si>
  <si>
    <t>CHAPA DE DESGASTE CH 12,7 X 56 X 398 - 71391Y</t>
  </si>
  <si>
    <t>CHAPA DE DESGASTE CH 12,7 X 56 X 898 - 71391W</t>
  </si>
  <si>
    <t>CHAPA DE DESGASTE CH 12,7 X 50 X 698 - 71391AB</t>
  </si>
  <si>
    <t>CHAPA DE DESGASTE CH 12,7 X 50 X 798 - 71391AC</t>
  </si>
  <si>
    <t>CHAPA DE DESGASTE CH 12,7 X 190 X 508 - 71391AF</t>
  </si>
  <si>
    <t>CHAPA DE DESGASTE CH 12,7 X 200 X 385 - 71391AG</t>
  </si>
  <si>
    <t>CHAPA DE DESGASTE CH 12,7 X 200 X 385 - 71391AH</t>
  </si>
  <si>
    <t>CHAPA DE DESGASTE CH 12,7 X 56 X 998 - 71391AJ</t>
  </si>
  <si>
    <t>B-071391-1</t>
  </si>
  <si>
    <t>B-071394-1</t>
  </si>
  <si>
    <t>TAMPA SUPERIOR 71394-E</t>
  </si>
  <si>
    <t>B-071393-1</t>
  </si>
  <si>
    <t>TAMPA SUPERIOR 71393-C</t>
  </si>
  <si>
    <t>TAMPA SUPERIOR 71393-D</t>
  </si>
  <si>
    <t>B-071392-1</t>
  </si>
  <si>
    <t>TAMPA SUPERIOR 71392-A</t>
  </si>
  <si>
    <t>TAMPA SUPERIOR 71392-B</t>
  </si>
  <si>
    <t>B-071397-1</t>
  </si>
  <si>
    <t>TAMPA SUPERIOR 71397-E</t>
  </si>
  <si>
    <t>TAMPA SUPERIOR 71396-B</t>
  </si>
  <si>
    <t>TAMPA SUPERIOR 71396-C</t>
  </si>
  <si>
    <t>TAMPA SUPERIOR 71396-D</t>
  </si>
  <si>
    <t>B-071401-1</t>
  </si>
  <si>
    <t>TAMPA SUPERIOR 71401-G</t>
  </si>
  <si>
    <t>B-071400-1</t>
  </si>
  <si>
    <t>TAMPA SUPERIOR 71400-D</t>
  </si>
  <si>
    <t>TAMPA SUPERIOR 71400-E</t>
  </si>
  <si>
    <t>TAMPA SUPERIOR 71400-F</t>
  </si>
  <si>
    <t>B-071399-1</t>
  </si>
  <si>
    <t>TAMPA SUPERIOR 71399-B</t>
  </si>
  <si>
    <t>TAMPA SUPERIOR 71399-C</t>
  </si>
  <si>
    <t>B-071398-1</t>
  </si>
  <si>
    <t>TAMPA SUPERIOR 71398-A</t>
  </si>
  <si>
    <t>L-071890-1</t>
  </si>
  <si>
    <t>CHAPA DE DESGASTE CH 12,7 X 180 X 400 - 71890A</t>
  </si>
  <si>
    <t>CHAPA DE DESGASTE CH 12,7 X 230 X 370 - 71890C</t>
  </si>
  <si>
    <t>CHAPA DE DESGASTE CH 12,7 X 98 X 250 - 71890E</t>
  </si>
  <si>
    <t>CHAPA DE DESGASTE CH 12,7 X 98 X 250 - 71890D</t>
  </si>
  <si>
    <t>CHAPA DE DESGASTE CH 12,7 X 110 X 300 - 71890F</t>
  </si>
  <si>
    <t>T-072388-1</t>
  </si>
  <si>
    <t xml:space="preserve"> ET Ped-129-055</t>
  </si>
  <si>
    <t xml:space="preserve"> Corrente SBS-102B-K2, Elos - 440  ET Ped-129-055</t>
  </si>
  <si>
    <t xml:space="preserve"> Corrente SBS-102B-K2, Elos - 324 ET Ped-129-055</t>
  </si>
  <si>
    <t>Corrente SBS-102B-K2, Elos - 324 ET Ped-129-055</t>
  </si>
  <si>
    <t>Corrente SBS-102B-K2, Elos - 324ET Ped-129-055</t>
  </si>
  <si>
    <t xml:space="preserve"> PEDIDOS EM CARTEIRA</t>
  </si>
  <si>
    <t>T-072487-1</t>
  </si>
  <si>
    <t>L-072436-1</t>
  </si>
  <si>
    <t>L-072435-1</t>
  </si>
  <si>
    <t>CHUTE SUERIOR - 0027A</t>
  </si>
  <si>
    <t>CHUTE INFERIOR - 0027B</t>
  </si>
  <si>
    <t>SUPORTE DO CHURTE - 0027C</t>
  </si>
  <si>
    <t>B-071402-1</t>
  </si>
  <si>
    <t>TAMPA SUPERIOR 71402-A</t>
  </si>
  <si>
    <t>B-071403-1</t>
  </si>
  <si>
    <t>TAMPA SUPERIOR 71403-B</t>
  </si>
  <si>
    <t>TAMPA SUPERIOR 71403-C</t>
  </si>
  <si>
    <t>TAMPA SUPERIOR 71403-D</t>
  </si>
  <si>
    <t>TAMPA SUPERIOR 71403-E</t>
  </si>
  <si>
    <t>B-071404-1</t>
  </si>
  <si>
    <t>TAMPA SUPERIOR 71404-F</t>
  </si>
  <si>
    <t>TAMPA SUPERIOR 71404-G</t>
  </si>
  <si>
    <t>L-072413-1</t>
  </si>
  <si>
    <t>TAMPA DA PROTEÇÃO FRONTAL 005-E</t>
  </si>
  <si>
    <t>TAMPA DA PROTEÇÃO LATERAL 005-F</t>
  </si>
  <si>
    <t>L-072409-1</t>
  </si>
  <si>
    <t>TAMPA DA PROTEÇÃO LATERAL 001-B</t>
  </si>
  <si>
    <t>TAMPA DA PROTEÇÃO LATERAL 001-E</t>
  </si>
  <si>
    <t>TAMPA DA PROTEÇÃO LATERAL 001-H</t>
  </si>
  <si>
    <t>TAMPA DA PROTEÇÃO SUPERIOR  001-J</t>
  </si>
  <si>
    <t>T-072321-1</t>
  </si>
  <si>
    <t>COLUNA  - 72321A</t>
  </si>
  <si>
    <t>COLUNA - 72321B</t>
  </si>
  <si>
    <t>SUPORTE - 72321C</t>
  </si>
  <si>
    <t>T-072384-1</t>
  </si>
  <si>
    <t>COLUNA 72384A</t>
  </si>
  <si>
    <t>SUPORTE 72384B</t>
  </si>
  <si>
    <t>SUPORTE 72384C</t>
  </si>
  <si>
    <t>T-072382-1</t>
  </si>
  <si>
    <t>COLUNA 72382A</t>
  </si>
  <si>
    <t>COLUNA 72382B</t>
  </si>
  <si>
    <t>T-072495-1</t>
  </si>
  <si>
    <t>CHUTE DE DESCARGA INFERIOR 72495A</t>
  </si>
  <si>
    <t>T-072385-1</t>
  </si>
  <si>
    <t>TAMPA  72495B</t>
  </si>
  <si>
    <t>CAPOTA 72385A</t>
  </si>
  <si>
    <t>CHAPA 72385C</t>
  </si>
  <si>
    <t>T-072386-1</t>
  </si>
  <si>
    <t>CHAPA DE ARTICULAÇÃO 72386A</t>
  </si>
  <si>
    <t>APOIO DE FIXAÇÃO 72386B</t>
  </si>
  <si>
    <t>T-072383-1</t>
  </si>
  <si>
    <t>SUPORTE PASSADIÇO 72383B</t>
  </si>
  <si>
    <t>T-072379-1</t>
  </si>
  <si>
    <t>CHAPA LATERAL (DIR) 72379A</t>
  </si>
  <si>
    <t>CHAPA LATERAL (ESQ) 72379B</t>
  </si>
  <si>
    <t>MONTANTE (DIR) 72379C</t>
  </si>
  <si>
    <t>MONTANTE (ESQ) 72379D</t>
  </si>
  <si>
    <t>TAMPA TRASEIRA 72379E</t>
  </si>
  <si>
    <t>TRAVA LATERAL 72379F</t>
  </si>
  <si>
    <t>TRAVA TRASEIRA 72379G</t>
  </si>
  <si>
    <t>VIGA 71183A</t>
  </si>
  <si>
    <t>VIGA 71183B</t>
  </si>
  <si>
    <t>P156</t>
  </si>
  <si>
    <t>ENTREGUE %</t>
  </si>
  <si>
    <t>T-072336-1</t>
  </si>
  <si>
    <t>CAPOTA 72336A</t>
  </si>
  <si>
    <t>CHUTE INFERIOR - 72336B</t>
  </si>
  <si>
    <t>CHAPA 72336C</t>
  </si>
  <si>
    <t>T-072335-1</t>
  </si>
  <si>
    <t>COLUNA 72335A</t>
  </si>
  <si>
    <t>COLUNA 72335B</t>
  </si>
  <si>
    <t>SUPORTE 72335C</t>
  </si>
  <si>
    <t>MÃO FRANCESA 72335D</t>
  </si>
  <si>
    <t>T-072494-1</t>
  </si>
  <si>
    <t>T-072496-1</t>
  </si>
  <si>
    <t>BASE PARA ROLETE IMPACTO 72496A</t>
  </si>
  <si>
    <t>T-072492-1</t>
  </si>
  <si>
    <t>CHAPA LATERAL 72492A</t>
  </si>
  <si>
    <t>CHAPA LATERAL 72492B</t>
  </si>
  <si>
    <t>CHAPA LATERAL 72492C</t>
  </si>
  <si>
    <t>CHAPA LATERAL 72492D</t>
  </si>
  <si>
    <t>MONTANTE 72492E</t>
  </si>
  <si>
    <t>MONTANTE 72492F</t>
  </si>
  <si>
    <t>TAMPA TRASEIRA 72492G</t>
  </si>
  <si>
    <t>TRAVA LATERAL 72942H</t>
  </si>
  <si>
    <t>TRAVA LATERAL 72942J</t>
  </si>
  <si>
    <t>TRAVA TRASEIRA 72942K</t>
  </si>
  <si>
    <t>CHAPA LATERAL 72492R</t>
  </si>
  <si>
    <t>CHAPA LATERAL 72492S</t>
  </si>
  <si>
    <t>T-072328-1</t>
  </si>
  <si>
    <t>CAPOTA 72328A</t>
  </si>
  <si>
    <t>T-072327-1</t>
  </si>
  <si>
    <t>COLUNA 72327A</t>
  </si>
  <si>
    <t>SUPORTE 72327B</t>
  </si>
  <si>
    <t>DIAGONAL 72327C</t>
  </si>
  <si>
    <t>CH. LIGAÇÃO 72327D</t>
  </si>
  <si>
    <t>L-072424-1</t>
  </si>
  <si>
    <t>CHUTE DA CALHA SUPERIOR 72424A</t>
  </si>
  <si>
    <t>CHUTE DA CALHA INFERIOR 72424B</t>
  </si>
  <si>
    <t>L-072423-1</t>
  </si>
  <si>
    <t>L-072421-1</t>
  </si>
  <si>
    <t>TAMPA DA PROTEÇÃO LATERAL 72421D</t>
  </si>
  <si>
    <t>TAMPA DA PROTEÇÃO FRONTAL 72421E</t>
  </si>
  <si>
    <t>L-072420-1</t>
  </si>
  <si>
    <t>TAMPA DA PROTEÇÃO LATERAL 72420D</t>
  </si>
  <si>
    <t>TAMPA DA PROTEÇÃO SUPERIOR 72420E</t>
  </si>
  <si>
    <t>PROTEÇÃO SPERIOR 72420F</t>
  </si>
  <si>
    <t>L-072418-1</t>
  </si>
  <si>
    <t>TAMPA DA PROTEÇÃO FRONTAL 72418D</t>
  </si>
  <si>
    <t>B-071407-1</t>
  </si>
  <si>
    <t>TAMPA SUPERIOR 71407H</t>
  </si>
  <si>
    <t>TAMPA SUPERIOR 71407K</t>
  </si>
  <si>
    <t>B-071406-1</t>
  </si>
  <si>
    <t>TAMPA SUPERIOR 71406C</t>
  </si>
  <si>
    <t>TAMPA SUPERIOR 71406D</t>
  </si>
  <si>
    <t>TAMPA SUPERIOR 71406F</t>
  </si>
  <si>
    <t>TAMPA SUPERIOR 71406G</t>
  </si>
  <si>
    <t>B-071405-1</t>
  </si>
  <si>
    <t>TAMPA SUPERIOR 71405A</t>
  </si>
  <si>
    <t>TAMPA SUPERIOR 71405B</t>
  </si>
  <si>
    <t>T-072326-1</t>
  </si>
  <si>
    <t>SUPORTE PROLONGADOR 0013A</t>
  </si>
  <si>
    <t>PROTEÇÃO 0013B</t>
  </si>
  <si>
    <t>PROTEÇÃO 0028B</t>
  </si>
  <si>
    <t>CHAPA L-A=1000 - 71197-A</t>
  </si>
  <si>
    <t>ARCO PADRÃO - 71195-A</t>
  </si>
  <si>
    <t>ARCO ESPECIAL - LADO ACIONAMENTO - 71196-B</t>
  </si>
  <si>
    <t>SUPORTE SUPERIOR DA COBERTURA - 072494-A</t>
  </si>
  <si>
    <t>SUPORTE SUPERIOR DA COBERTURA - 072494-C</t>
  </si>
  <si>
    <t>T-009362-1</t>
  </si>
  <si>
    <t>L-072415-1</t>
  </si>
  <si>
    <t>SUPORTE DA PROTEÇÃO 72415J</t>
  </si>
  <si>
    <t>MONTANTE - 72493C</t>
  </si>
  <si>
    <t>MONTANTE - 72493D</t>
  </si>
  <si>
    <t>TAMPA TRASEIRA - 72493E</t>
  </si>
  <si>
    <t>P.142</t>
  </si>
  <si>
    <t>PESO EXPEDIDO2</t>
  </si>
  <si>
    <t>CSM</t>
  </si>
  <si>
    <t>L-072462-1</t>
  </si>
  <si>
    <t>L-072461-1</t>
  </si>
  <si>
    <t>BASE MANCAL 72462-A</t>
  </si>
  <si>
    <t>BASE MANCAL 72461-A</t>
  </si>
  <si>
    <t>L-072460-1</t>
  </si>
  <si>
    <t>BASE MANCAL 72460-A</t>
  </si>
  <si>
    <t>T-072341-1</t>
  </si>
  <si>
    <t>SUPORTE PROLONGADOR 72341-A</t>
  </si>
  <si>
    <t>PROTEÇÃO 72341B</t>
  </si>
  <si>
    <t>T-072342-1</t>
  </si>
  <si>
    <t>COLUNA 72342A</t>
  </si>
  <si>
    <t>SUPORTE 72342B</t>
  </si>
  <si>
    <t>T-072343-1</t>
  </si>
  <si>
    <t>CAPOTA 72343A</t>
  </si>
  <si>
    <t>CHUTE INFERIOR  72343B</t>
  </si>
  <si>
    <t>CHAPA 72343C</t>
  </si>
  <si>
    <t>L-072410-1</t>
  </si>
  <si>
    <t>CHASSI DE DESVIO 72410A</t>
  </si>
  <si>
    <t>OLHAL  72410B</t>
  </si>
  <si>
    <t>PINO Ø57,15 X 156 72410C</t>
  </si>
  <si>
    <t>TRAVA DO ROLETE 72410D</t>
  </si>
  <si>
    <t>T-072334-1</t>
  </si>
  <si>
    <t>SUPORTE PROLONGADOR 72334A</t>
  </si>
  <si>
    <t>PROTEÇÃO 72334B</t>
  </si>
  <si>
    <t>L-072458-1</t>
  </si>
  <si>
    <t>L-072457-1</t>
  </si>
  <si>
    <t>BASE DE ROLETE GUIA 72457A</t>
  </si>
  <si>
    <t>L-072456-1</t>
  </si>
  <si>
    <t>L-072455-1</t>
  </si>
  <si>
    <t>B-071396-1</t>
  </si>
  <si>
    <t>CHAPA DE DESGASTE CH# 12,7 X 190 X 510 71391A</t>
  </si>
  <si>
    <t>CHAPA DE DESGASTE CH# 12,7 X 50 X 1010 71391F</t>
  </si>
  <si>
    <t>CHAPA DE DESGASTE CH# 12,7 X 50 X 1198 71391G</t>
  </si>
  <si>
    <t>CHAPA DE DESGASTE CH# 12,7 X 200 X 598 71391N</t>
  </si>
  <si>
    <t>CHAPA DE DESGASTE CH# 12,7 X 200 X 748 71391Q</t>
  </si>
  <si>
    <t>CHAPA DE DESGASTE CH# 12,7 X 190 X 508 71391AF</t>
  </si>
  <si>
    <t>CHAPA DE DESGASTE CH# 12,7 X 56 X 998 71391AJ</t>
  </si>
  <si>
    <t>CHAPA DE DESGASTE CH# 12,7 X 190 X 642 71391AM</t>
  </si>
  <si>
    <t>CHAPA DE DESGASTE CH# 12,7 X 50 X 1098 71391AN</t>
  </si>
  <si>
    <t>CHAPA DE DESGASTE CH# 12,7 X 50 X 1142 71391AP</t>
  </si>
  <si>
    <t>CHAPA DE DESGASTE CH# 12,7 X 50 X 742 71391AQ</t>
  </si>
  <si>
    <t>CHAPA DE DESGASTE CH# 12,7 X 50 X 742 71391AR</t>
  </si>
  <si>
    <t>CHAPA DE DESGASTE CH# 12,7 X 56 X 1098 71391AS</t>
  </si>
  <si>
    <t>CHAPA DE DESGASTE CH# 12,7 X 56 X 1142 71391AT</t>
  </si>
  <si>
    <t>CHAPA DE DESGASTE CH# 12,7 X 200 X 630 71391AU</t>
  </si>
  <si>
    <t>CHAPA DE DESGASTE CH# 12,7 X 200 X 734 71391AV</t>
  </si>
  <si>
    <t>CHAPA DE DESGASTE CH# 12,7 X 50 X 698 71391AY</t>
  </si>
  <si>
    <t>CHAPA DE DESGASTE CH# 12,7 X 50 X 398 71391BG</t>
  </si>
  <si>
    <t>CHAPA DE DESGASTE CH# 12,7 X 50 X 798 71391BM</t>
  </si>
  <si>
    <t>CHAPA DE DESGASTE CH# 12,7 X 200 X 598 71391BN</t>
  </si>
  <si>
    <t>CHAPA DE DESGASTE CH# 12,7 X 190 X 398 71391BY</t>
  </si>
  <si>
    <t>CHAPA DE DESGASTE CH# 12,7 X 50 X 840 71391BW</t>
  </si>
  <si>
    <t>CHAPA DE DESGASTE CH# 12,7 X 50 X 1348 71391CD</t>
  </si>
  <si>
    <t>TRAVA LATERAL - 72493G</t>
  </si>
  <si>
    <t>TRAVA LATERAL - 72493F</t>
  </si>
  <si>
    <t>B-071409-1</t>
  </si>
  <si>
    <t>PÁ DE ARRASTE 71409A</t>
  </si>
  <si>
    <t>L-072417-1</t>
  </si>
  <si>
    <t>CHAPA DA CALHA  - 72417A</t>
  </si>
  <si>
    <t>CHAPA DA CALHA - 72417B</t>
  </si>
  <si>
    <t>CHAPA DA CALHA - 72417C</t>
  </si>
  <si>
    <t>PÁ DE ARRASTE  71409A</t>
  </si>
  <si>
    <t>L-072411-1</t>
  </si>
  <si>
    <t>OLHAL 72411B</t>
  </si>
  <si>
    <t>PINO DE FIXAÇÃO 72411C</t>
  </si>
  <si>
    <t>TRAVA DO ROLETE 72411D</t>
  </si>
  <si>
    <t>L-072419-1</t>
  </si>
  <si>
    <t>ESTRUTURA PROTEÇÃO FRONTAL 72419C</t>
  </si>
  <si>
    <t>TAMPA DA PROTEÇÃO LATERAL 72419D</t>
  </si>
  <si>
    <t>TAMPA DA PROTÇÃO SUPERIOR 72419E</t>
  </si>
  <si>
    <t>PROTEÇÃO SUPERIOR 72419F</t>
  </si>
  <si>
    <t>L-072465-1</t>
  </si>
  <si>
    <t>CALHA GUIA 72465A</t>
  </si>
  <si>
    <t>SAIA FRONTAL 72465B</t>
  </si>
  <si>
    <t>SAIA TRASEIRA 72465C</t>
  </si>
  <si>
    <t>SAIA LATERAL 72465D</t>
  </si>
  <si>
    <t>TALA DE FIXAÇÃO 72465E</t>
  </si>
  <si>
    <t>D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</si>
  <si>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</si>
  <si>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</si>
  <si>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</si>
  <si>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</si>
  <si>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</si>
  <si>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</si>
  <si>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</si>
  <si>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</si>
  <si>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</si>
  <si>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</si>
  <si>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</si>
  <si>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</si>
  <si>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Y</t>
  </si>
  <si>
    <t>W</t>
  </si>
  <si>
    <t>AF</t>
  </si>
  <si>
    <t>AG</t>
  </si>
  <si>
    <t>AH</t>
  </si>
  <si>
    <t>AJ</t>
  </si>
  <si>
    <t>MÓDULO DESPOEIRAMENTO</t>
  </si>
  <si>
    <t xml:space="preserve"> PONTE TRELIÇADA H400 POS- Y 30" 2000mm</t>
  </si>
  <si>
    <t xml:space="preserve"> PONTE TRELIÇADA POS B H400 X 2M 20"</t>
  </si>
  <si>
    <t>PONTE TRELIÇADA POS W H400 X 2M 20"</t>
  </si>
  <si>
    <t>TAMBOR DE DESVIO Ø457 X 1016 mm</t>
  </si>
  <si>
    <t>P.147</t>
  </si>
  <si>
    <t>P157</t>
  </si>
  <si>
    <t>P159</t>
  </si>
  <si>
    <t>L-072470-1</t>
  </si>
  <si>
    <t>SUPORTE DA BASE DE ROLETE DE DESVIO 74470-A</t>
  </si>
  <si>
    <t>SUPORTE DA BASE DE ROLETE DE DESVIO 74470-B</t>
  </si>
  <si>
    <t>P160</t>
  </si>
  <si>
    <t>L-072468-1</t>
  </si>
  <si>
    <t>CALHA DE RECEBIMENTO 72468A</t>
  </si>
  <si>
    <t>SUPORTE CALHA DE RECEBIMENTO 72468B</t>
  </si>
  <si>
    <t>B-071413-1</t>
  </si>
  <si>
    <t xml:space="preserve">TAMPA SUPERIOR 71403H </t>
  </si>
  <si>
    <t xml:space="preserve">TAMPA SUPERIOR 71403K </t>
  </si>
  <si>
    <t xml:space="preserve">CH# 12,7 X 200 X 723 71391CE </t>
  </si>
  <si>
    <t>CH# 12,7 X 50 X 508 71391CF</t>
  </si>
  <si>
    <t>L-072466-1</t>
  </si>
  <si>
    <t>LIMPADOR EM "V" BASE 72466-A</t>
  </si>
  <si>
    <t>LIMPADOR EM "V" BASE 72466-B</t>
  </si>
  <si>
    <t>LIMPADOR EM "V" BASE 72466-D</t>
  </si>
  <si>
    <t>L-072463-1</t>
  </si>
  <si>
    <t>LIMPADOR EM "V" BASE 72463-A</t>
  </si>
  <si>
    <t>LIMPADOR EM "V" BASE 72463-B</t>
  </si>
  <si>
    <t>LIMPADOR EM "V" BASE 72463-D</t>
  </si>
  <si>
    <t>P164</t>
  </si>
  <si>
    <t>P163</t>
  </si>
  <si>
    <t>B-071415-1</t>
  </si>
  <si>
    <t>RODA DE RETORNO TIRANTE - 71415A</t>
  </si>
  <si>
    <t>RODA DE RETORNO ALOJAMENTO DA MOLA  - 71415B</t>
  </si>
  <si>
    <t>RODA DE RETORNO MOLA DE ESTICAMENTO  - 71415C</t>
  </si>
  <si>
    <t>RODA DE RETORNO PINO - 71415D</t>
  </si>
  <si>
    <t>RODA DE RETORNO ARRUELA ESPECIAL - 71415E</t>
  </si>
  <si>
    <t>RODA DE RETORNO PORCA ESPECIAL - 71415F</t>
  </si>
  <si>
    <t>RODA DE RETORNO ANEL DE ENCOSTO  - 71415G</t>
  </si>
  <si>
    <t>B-071419-1</t>
  </si>
  <si>
    <t>PLACA DE APOIO - 71419A</t>
  </si>
  <si>
    <t>PLACA DE APOIO - 71419B</t>
  </si>
  <si>
    <t>CHAPA DE VEDAÇÃO - 71419E</t>
  </si>
  <si>
    <t>CHAPA DE VEDAÇÃO - 71419D</t>
  </si>
  <si>
    <t>B-071418-1</t>
  </si>
  <si>
    <t>B-071417-1</t>
  </si>
  <si>
    <t>ESTRUTURA DE SUSTENTAÇÃO - 71417A</t>
  </si>
  <si>
    <t>ESTRUTURA DE SUSTENTAÇÃO - 71417B</t>
  </si>
  <si>
    <t>SUPORTE DA ESTRUTURA - 71418C</t>
  </si>
  <si>
    <t>SUPORTE DA ESTRUTURA - 71418D</t>
  </si>
  <si>
    <t>CAVALETE DA ESTRUTURA - 71418E</t>
  </si>
  <si>
    <t>ESTRUTURA DE SUSTENTAÇÃO - 71418F</t>
  </si>
  <si>
    <t>SUPORTE DA ESTRUTURA - 71418G</t>
  </si>
  <si>
    <t>CHAPA DE DESGASTE CH 12,7 X 180 X 260 - 71890B</t>
  </si>
  <si>
    <t>B-071420-1</t>
  </si>
  <si>
    <t>LIMPADOR DE CORRENTE - 71420A</t>
  </si>
  <si>
    <t>LIMPADOR DE CORRENTE EIXO  - 71420B</t>
  </si>
  <si>
    <t>B-071427-1</t>
  </si>
  <si>
    <t>SUPORTE TRANSPORTADOR 71427A</t>
  </si>
  <si>
    <t>SUPORTE TRANSPORTADOR 71427B</t>
  </si>
  <si>
    <t>SUPORTE TRANSPORTADOR 71427C</t>
  </si>
  <si>
    <t>SUPORTE TRANSPORTADOR 71427D</t>
  </si>
  <si>
    <t>B-071425-1</t>
  </si>
  <si>
    <t>SUPORTE 71425A</t>
  </si>
  <si>
    <t>SUPORTE 71425B</t>
  </si>
  <si>
    <t>B-071426-1</t>
  </si>
  <si>
    <t>SUPORTE TRANSPORTADOR 71426A</t>
  </si>
  <si>
    <t>SUPORTE TRANSPORTADOR 71426B</t>
  </si>
  <si>
    <t>SUPORTE TRANSPORTADOR 71426C</t>
  </si>
  <si>
    <t>P889</t>
  </si>
  <si>
    <t>P887</t>
  </si>
  <si>
    <t>ROLO DE CARGA Ø127 X 380 6305</t>
  </si>
  <si>
    <t>B-071428-1</t>
  </si>
  <si>
    <t>SUPORTE TRASPORTADOR 71428A</t>
  </si>
  <si>
    <t>SUPORTE TRASPORTADOR 71428B</t>
  </si>
  <si>
    <t>SUPORTE TRASPORTADOR 71428C</t>
  </si>
  <si>
    <t>SUPORTE TRANSPORTADOR 71426D</t>
  </si>
  <si>
    <t>P166</t>
  </si>
  <si>
    <t>P165</t>
  </si>
  <si>
    <t>P888</t>
  </si>
  <si>
    <t>P161</t>
  </si>
  <si>
    <t>P162</t>
  </si>
  <si>
    <t>B-071430-1</t>
  </si>
  <si>
    <t>ESTRUTURA DE SUSTENTAÇÃO 71430A</t>
  </si>
  <si>
    <t>SUPORTE 71430B</t>
  </si>
  <si>
    <t>VIGA 71430C</t>
  </si>
  <si>
    <t>SUPORTE 71430D</t>
  </si>
  <si>
    <t>SUPORTE 71430E</t>
  </si>
  <si>
    <t>SUPORTE 71430F</t>
  </si>
  <si>
    <t>SUPORTE 71430G</t>
  </si>
  <si>
    <t>B-071429-1</t>
  </si>
  <si>
    <t>ESTRUTURA DE SUSTENTAÇÃO 71429A</t>
  </si>
  <si>
    <t>ESTRUTURA DE SUSTENTAÇÃO 71429B</t>
  </si>
  <si>
    <t>ESTRUTURA DE SUSTENTAÇÃO 71429C</t>
  </si>
  <si>
    <t>B-072516-1</t>
  </si>
  <si>
    <t>B-072515-1</t>
  </si>
  <si>
    <t>CHUTE DE DESCARGA 72515A</t>
  </si>
  <si>
    <t>B-072514-1</t>
  </si>
  <si>
    <t>CHUTE DE DESCARGA 72514A</t>
  </si>
  <si>
    <t>B-072512-1</t>
  </si>
  <si>
    <t>CH. 12.7 X 140 X 447  72512A</t>
  </si>
  <si>
    <t>B-072511-1</t>
  </si>
  <si>
    <t>CHUTE DE DESCARGA 72511A</t>
  </si>
  <si>
    <t>B-071435-1</t>
  </si>
  <si>
    <t>MÓDULO SUPERIOR CH. 12.7 X 274 X 345 71435A</t>
  </si>
  <si>
    <t>MÓDULO SUPERIOR CH. 12.7 X 106 X 305 71435B</t>
  </si>
  <si>
    <t>MÓDULO SUPERIOR CH. 12.7 X 70 X 114 71435C</t>
  </si>
  <si>
    <t>MÓDULO SUPERIOR CH. 12.7 X 70 X 114 71435D</t>
  </si>
  <si>
    <t>MÓDULO SUPERIOR CH. 12.7 X 166 X 210 71435E</t>
  </si>
  <si>
    <t>MÓDULO SUPERIOR CH. 12.7 X 70 X 98 71435F</t>
  </si>
  <si>
    <t>MÓDULO SUPERIOR CH. 12.7 X 114 X 124 71435H</t>
  </si>
  <si>
    <t>MÓDULO SUPERIOR CH. 12.7 X 114 X 146 71435J</t>
  </si>
  <si>
    <t>MÓDULO SUPERIOR CH. 12.7 X 114 X 126 71435K</t>
  </si>
  <si>
    <t>MÓDULO SUPERIOR CH. 12.7 X 114 X 156 71435L</t>
  </si>
  <si>
    <t>MÓDULO SUPERIOR CH. 12.7 X 98 X 206 71435M</t>
  </si>
  <si>
    <t>MÓDULO SUPERIOR CH. 12.7 X 98 X 156 71435-O</t>
  </si>
  <si>
    <t>MÓDULO SUPERIOR CH. 12.7 X 114 X 156 71435Q</t>
  </si>
  <si>
    <t>MÓDULO SUPERIOR CH. 12.7 X 114 X 206 71435P</t>
  </si>
  <si>
    <t>B-071434-1</t>
  </si>
  <si>
    <t>MÓDULO INTERMEDIÁRIO 71434A</t>
  </si>
  <si>
    <t>B-071433-1</t>
  </si>
  <si>
    <t>MÓDULO INTERMEDIÁRIO 71433A</t>
  </si>
  <si>
    <t>B-071432-1</t>
  </si>
  <si>
    <t>MÓDULO SUPERIOR 71432A</t>
  </si>
  <si>
    <t>B-071314-1</t>
  </si>
  <si>
    <t>CONJ. RODA DE RETORNO _ RODA DP=593,36 x P=142 x Z=13 - EIXO - CHAVETAS - MANCAIS- ROLAMENTOS-BUCHAS</t>
  </si>
  <si>
    <t>B-072513-1</t>
  </si>
  <si>
    <t>CONJ. RODA DE ACIONAMENTO _ RODA DP=593,36 x P=142 x Z=13 - EIXO - CHAVETAS - MANCAIS- ROLAMENTOS-BUCHAS</t>
  </si>
  <si>
    <t xml:space="preserve">ET Ped-128-008_0 </t>
  </si>
  <si>
    <t>MOTOREDUTOR PLANETÁRIO ORTOGONALKH107/TR77DRN90S4/RS, EIXO OCO COM DISCO DE CONTRAÇÃO E BRAÇO DE TORQUE / Ø FURO OU EIXO SAÍDA 95</t>
  </si>
  <si>
    <t>MOTOREDUTOR PLANETÁRIO ORTOGONALKH97/TR57DRN71MP4, EIXO OCO COM DISCO DE CONTRAÇÃO E BRAÇO DE TORQUE / Ø FURO OU EIXO SAÍDA 75</t>
  </si>
  <si>
    <t>MÓDULO DE ESTICAMENTO 71319 - A</t>
  </si>
  <si>
    <t xml:space="preserve">ET Ped-129-008_0 </t>
  </si>
  <si>
    <t xml:space="preserve">MOTOREDUTOR KH87/T-DRN132S4-RS 
</t>
  </si>
  <si>
    <t>MT</t>
  </si>
  <si>
    <t xml:space="preserve">ET Ped-132-008_0 </t>
  </si>
  <si>
    <t>MOTOREDUTOR KH 87-T-DRN160M8-RS Conforme  Especificação Técnica - M-Redutores - Ped-132  (NEW WAVE) (Flexwall) - Rev.0</t>
  </si>
  <si>
    <t>CONJ. TAMBOR LIVRE / MANCAIS _ EIXO _ ROLAMENTOS _ BUCHAS _ ANEIS DE FIXAÇÃO- 72450A</t>
  </si>
  <si>
    <t>CONJ. TAMBOR DE ACIONAMENTO / MANCAIS _ EIXO _ ROLAMENTOS _ BUCHAS _ ANEIS DE FIXAÇÃO - 72451A</t>
  </si>
  <si>
    <t>REVESTIMENTO UHMW CH 7,94 X 547 X 1365 mm</t>
  </si>
  <si>
    <t>REVESTIMENTO UHMW CH 7,94 X 547 X 927 mm</t>
  </si>
  <si>
    <t>REVESTIMENTO UHMW CH 7,94 X 635 X 664  mm</t>
  </si>
  <si>
    <t>REVESTIMENTO UHMW CH 7,94 X 200 X 808 mm</t>
  </si>
  <si>
    <t>REVESTIMENTO UHMW CH 7,94 X 200 X 824 mm</t>
  </si>
  <si>
    <t>REVESTIMENTO UHMW CH 7,94 X 745 X 1177 mm</t>
  </si>
  <si>
    <t>REVESTIMENTO UHMW CH 7,94 X 740 X 950 mm</t>
  </si>
  <si>
    <t>REVESTIMENTO UHMW CH 7,94 X 745 X 755 mm</t>
  </si>
  <si>
    <t>REVESTIMENTO UHMW CH 7,94 X 748 X 755 mm</t>
  </si>
  <si>
    <t>REVESTIMENTO UHMW CH 7,94 X 755 X 937 mm</t>
  </si>
  <si>
    <t>ET Ped-133-008_0</t>
  </si>
  <si>
    <t>MOTOREDUTOR KH97R57-T-DRN80M4-RS M1B
CONFORME Especificação Técnica - M-Redutores - Ped-133  (NEW WAVE) (Transportadores e Alimentadpores) - Rev. 0</t>
  </si>
  <si>
    <t>MOTOREDUTOR KH97R57-T-DRN80M4 M1A  Especificação Técnica - M-Redutores - Ped-133  (NEW WAVE) (Transportadores e Alimentadpores) - Rev. 0</t>
  </si>
  <si>
    <t>MOTOREDUTOR KH97-T-DRN132M4-RS M1B  Especificação Técnica - M-Redutores - Ped-133  (NEW WAVE) (Transportadores e Alimentadpores) - Rev. 0</t>
  </si>
  <si>
    <t>MOTOREDUTOR KH77-T-DRN90M4 M1A Especificação Técnica - M-Redutores - Ped-133  (NEW WAVE) (Transportadores e Alimentadpores) - Rev. 0</t>
  </si>
  <si>
    <t>CONJ. TAMBOR DE ACIONAMENTO / MANCAIS _ EIXO _ ROLAMENTOS _ BUCHAS _ ANEIS DE FIXAÇÃO</t>
  </si>
  <si>
    <t>CONJ. TAMBOR LIVRE / MANCAIS _ EIXO _ ROLAMENTOS _ BUCHAS _ ANEIS DE FIXAÇÃO</t>
  </si>
  <si>
    <t>CONJ. TOMBOR DE ACIONAMENTO  / MANCAIS _ EIXO _ ROLAMENTOS _ BUCHAS _ ANEIS DE FIXAÇÃO</t>
  </si>
  <si>
    <t xml:space="preserve">T-072379-1 </t>
  </si>
  <si>
    <t>T-072308-1</t>
  </si>
  <si>
    <t>T-072309-1</t>
  </si>
  <si>
    <t>T-072306-1</t>
  </si>
  <si>
    <t>T-072307-1</t>
  </si>
  <si>
    <t>T-072320-1</t>
  </si>
  <si>
    <t>Montante 38 x 112 x 1150mm CONF Fornecedor T-072320-1 110-TR-001/120-TR-002/110-AL-001/120-AL-001</t>
  </si>
  <si>
    <t>110-TR-001 / 120-TR-002 / 110-AL-001 / 120-AL-001</t>
  </si>
  <si>
    <t>Proteção Lateral 400 x 1000 conf fornecedor T-072320-1 110-TR-001/120-TR-002/110-AL-001/120-AL-001</t>
  </si>
  <si>
    <t>Parafuso de fixação para proteção Lateral conf fornecedor galv T-072320-1 110-TR-001/120-TR-002/110-AL-001/120-AL-001</t>
  </si>
  <si>
    <t xml:space="preserve">T-072314-1 </t>
  </si>
  <si>
    <t>CHAPA EXPANDIDA 1050 x 3000 GME-5 ( 12x ) Galv</t>
  </si>
  <si>
    <t>T-071788-1</t>
  </si>
  <si>
    <t>CÉLULA SIMPLES 71788A</t>
  </si>
  <si>
    <t>120-TR-009</t>
  </si>
  <si>
    <t>T-071787-1</t>
  </si>
  <si>
    <t>CÉLULA ESPECIAL 71787A</t>
  </si>
  <si>
    <t>T-071786-1</t>
  </si>
  <si>
    <t>CÉLULA SIMPLES 71786A</t>
  </si>
  <si>
    <t>120-TR-007</t>
  </si>
  <si>
    <t>T-071785-1</t>
  </si>
  <si>
    <t>CÉLULA ESPECIAL 71785A</t>
  </si>
  <si>
    <t>T-071784-1</t>
  </si>
  <si>
    <t>CÉLULA SIMPLES 71784A</t>
  </si>
  <si>
    <t>120-TR-003</t>
  </si>
  <si>
    <t>120-TR-008</t>
  </si>
  <si>
    <t>T-071783-1</t>
  </si>
  <si>
    <t>CÉLULA ESPECIAL 71783A</t>
  </si>
  <si>
    <t>B-072536-1</t>
  </si>
  <si>
    <t>CH. 12.7 X 189 X 456 - 72536A</t>
  </si>
  <si>
    <t>CH. 12.7 X 189 X 382 - 72536B</t>
  </si>
  <si>
    <t>CH. 12.7 X 278 X 309 - 72536C</t>
  </si>
  <si>
    <t>B-072535-1</t>
  </si>
  <si>
    <t>CHUTE DE DESCARGA - 72535A</t>
  </si>
  <si>
    <t>B-072533-1</t>
  </si>
  <si>
    <t>CH. 12.7 X 98 X 206 - 72533A</t>
  </si>
  <si>
    <t>B-072532-1</t>
  </si>
  <si>
    <t>CH. 12.7 X 98 X 136 - 72533B</t>
  </si>
  <si>
    <t>CH. 12.7 X 98 X 158 - 72532A</t>
  </si>
  <si>
    <t>CH. 12.7 X 98 X 279 - 72532B</t>
  </si>
  <si>
    <t>CH. 12.7 X 98 X 206 - 72532C</t>
  </si>
  <si>
    <t>CH. 12.7 X 98 X 136 - 7253D</t>
  </si>
  <si>
    <t>CH. 12.7 X 98 X 166 - 72532E</t>
  </si>
  <si>
    <t>CH. 12.7 X 98 X 284 - 72532F</t>
  </si>
  <si>
    <t>CH. 12.7 X 98 X 206 - 72532G</t>
  </si>
  <si>
    <t>B-072531-1</t>
  </si>
  <si>
    <t>CH. 12.7 X 190 X 270 - 72531A</t>
  </si>
  <si>
    <t>CH. 12.7 X 147 X 189 - 72531B</t>
  </si>
  <si>
    <t>CH. 12.7 X 190 X 270 - 72531C</t>
  </si>
  <si>
    <t>CH. 12.7 X 143 X 173 - 72531D</t>
  </si>
  <si>
    <t>B-072530-1</t>
  </si>
  <si>
    <t>MÓDULO INFERIOR 72530A</t>
  </si>
  <si>
    <t>B-072529-1</t>
  </si>
  <si>
    <t>MÓDULO INTERMEDIARIO 02 - 72529A</t>
  </si>
  <si>
    <t>B-072528-1</t>
  </si>
  <si>
    <t>MÓDULO INTERMEDIARIO 01 - 72528A</t>
  </si>
  <si>
    <t>B-072527-1</t>
  </si>
  <si>
    <t>MÓDULO SUPERIOR - 72527A</t>
  </si>
  <si>
    <t>MÓDULO SUPERIOR CH. 12.7 X 133 X 450A</t>
  </si>
  <si>
    <t>MÓDULO SUPERIOR CH. 12.7 X 135 X 273B</t>
  </si>
  <si>
    <t>MÓDULO SUPERIOR CH. 12.7 X 138 X 273C</t>
  </si>
  <si>
    <t>MÓDULO INFERIOR CH. 12.7 X 125 X 354E</t>
  </si>
  <si>
    <t>MÓDULO INFERIOR CH. 12.7 X 140 X 273F</t>
  </si>
  <si>
    <t>MÓDULO INFERIOR CH. 12.7 X 140 X 273G</t>
  </si>
  <si>
    <t>CONJ. MÓDULO ESTICAMENTO 71869-A</t>
  </si>
  <si>
    <t>L-071893-1</t>
  </si>
  <si>
    <t>CONJ. RODA DE ESTICAMENTO _ RODA DP=456,58 x P=101,6 x Z=14 - EIXO - CHAVETAS - MANCAIS- ROLAMENTOS-BUCHAS</t>
  </si>
  <si>
    <t>POS.4</t>
  </si>
  <si>
    <t>CHAPA 3,2 X 20 X 65</t>
  </si>
  <si>
    <t>130-EC-001 - 130-EC-002 - 130-EC-003 - 130-EC-004</t>
  </si>
  <si>
    <t>L-071892-1</t>
  </si>
  <si>
    <t>CONJ. RODA DE ACIONAMENTO _ RODA DP=456,58 x P=101,6 x Z=14 - EIXO - CHAVETAS - MANCAIS- ROLAMENTOS-BUCHAS</t>
  </si>
  <si>
    <t>CONJ. MONTADO TAMBOR DE DESVIO _ MANCAIS - EIXO - ROLAMENTOS</t>
  </si>
  <si>
    <t>ET Ped-132-007</t>
  </si>
  <si>
    <t>CORREIA LEXOWELL _ 63 METROS</t>
  </si>
  <si>
    <t>PONTE ACIONAMENTO  H400  30"</t>
  </si>
  <si>
    <t>PONTE ACIONAMENTO H400 30"</t>
  </si>
  <si>
    <t>PONTE ACIONAMENTO H400 20"</t>
  </si>
  <si>
    <t>ET 0133-00-037</t>
  </si>
  <si>
    <t>BALANÇA INTEGRADORA</t>
  </si>
  <si>
    <t>BASE DE MANCAL CHASSI DE ACIONAMENTO 71413A</t>
  </si>
  <si>
    <t>BASE DE MANCAL CHASSI DE ACIONAMENTO 71413B</t>
  </si>
  <si>
    <t xml:space="preserve"> BASE DE MANCAL CHASSI DE ACIONAMENTO 71413B</t>
  </si>
  <si>
    <t>BASE DE MANCAL CHASSI DE ACIONAMENTO 71413C</t>
  </si>
  <si>
    <t>T-071790-1</t>
  </si>
  <si>
    <t>T-071756-1</t>
  </si>
  <si>
    <t>RODA LISA DE =500 71792A</t>
  </si>
  <si>
    <t>CUBO 71792B</t>
  </si>
  <si>
    <t>EIXO 71792C</t>
  </si>
  <si>
    <t>CHAVETA 71792D</t>
  </si>
  <si>
    <t>CHAPA TRAVA 71792E</t>
  </si>
  <si>
    <t>T-071791-1</t>
  </si>
  <si>
    <t>APOIO 71791A</t>
  </si>
  <si>
    <t>CALÇO BI-PARTIDO 71791B</t>
  </si>
  <si>
    <t>ALOJAM.DA MOLA 71791C</t>
  </si>
  <si>
    <t>ALOJAM.DA MOLA 71791D</t>
  </si>
  <si>
    <t>ALOJAM.DA MOLA 71791E</t>
  </si>
  <si>
    <t>TIRANTE 71791F</t>
  </si>
  <si>
    <t>PINO 71791G</t>
  </si>
  <si>
    <t>T-071965-1</t>
  </si>
  <si>
    <t>T-071964-1</t>
  </si>
  <si>
    <t>P181</t>
  </si>
  <si>
    <t>COLUNA 71971-A</t>
  </si>
  <si>
    <t>T-071971-1</t>
  </si>
  <si>
    <t>ESTRUTURA DE SUSTENTAÇÃO 71971-B</t>
  </si>
  <si>
    <t>VIGA 71971-C</t>
  </si>
  <si>
    <t>T-071970-1</t>
  </si>
  <si>
    <t>ESTRUTURA DE SUSTENTAÇÃO 71970-A</t>
  </si>
  <si>
    <t>SUPORTE 71970-B</t>
  </si>
  <si>
    <t>VIGA 71970-C</t>
  </si>
  <si>
    <t>T-071969-1</t>
  </si>
  <si>
    <t>CHASSI DE ESTICAMENTO 71969-A</t>
  </si>
  <si>
    <t>SUPORTE 71969-B</t>
  </si>
  <si>
    <t>L-072472-1</t>
  </si>
  <si>
    <t>SUPORTE BRAÇO DE TORQUE 72472A</t>
  </si>
  <si>
    <t>T-071976-1</t>
  </si>
  <si>
    <t>T-071975-1</t>
  </si>
  <si>
    <t>T-071972-1</t>
  </si>
  <si>
    <t>COLUNA 71972-A</t>
  </si>
  <si>
    <t>SUPORTE DA COLUNA 71972-B</t>
  </si>
  <si>
    <t>T-071980-1</t>
  </si>
  <si>
    <t>APOIO DO TRANSPORTADOR 71972-C</t>
  </si>
  <si>
    <t>T-071973-1</t>
  </si>
  <si>
    <t>PONTE TRELIÇADA 71980-A</t>
  </si>
  <si>
    <t>T-071979-1</t>
  </si>
  <si>
    <t>PONTE TRELIÇADA PARTE 1 - 71979A</t>
  </si>
  <si>
    <t xml:space="preserve">B-071411-1 </t>
  </si>
  <si>
    <t>Arruela 1/2 A325 GALVANIZAÇÃO
PD.128 DES.B-071411-1 TAG.TR2 e TR3</t>
  </si>
  <si>
    <t xml:space="preserve"> 130-TR-002   _       130-TR-003</t>
  </si>
  <si>
    <t>B-071424-1</t>
  </si>
  <si>
    <t>Arruela Cônica 5/8" ASTM F-436 GALVANIZAÇÃO
PED.128 DES.B-071424-1 TAG.130-TR-003</t>
  </si>
  <si>
    <t xml:space="preserve">B-071437-1 </t>
  </si>
  <si>
    <t>Arruela lisa 1/2" A307 GALVANIZAÇÃO
PED.128 DES.B-071437-1 TAG.130-TR-003</t>
  </si>
  <si>
    <t xml:space="preserve">B-071534-1 </t>
  </si>
  <si>
    <t>Arruela lisa 1/2" A307 GALVANIZAÇÃO
PED.128 DES.B-071534-1 TAG.130-TR-004</t>
  </si>
  <si>
    <t>Arruela lisa 1/2" A307 GALVANIZAÇÃO
PED.128 DES.B-072516-1 TAG.130-TR-003</t>
  </si>
  <si>
    <t xml:space="preserve">B-071412-1 </t>
  </si>
  <si>
    <t>Arruela lisa 1/2" ASTM A325 GALVANIZAÇÃO
PD.128 DES.B-071412-1 TAG.130-TR-005</t>
  </si>
  <si>
    <t xml:space="preserve">B-071410-1 </t>
  </si>
  <si>
    <t>Arruela lisa 1/2" GALVANIZAÇÃO
PD.128 DES.B-071410-1 TAG.130-TR-001</t>
  </si>
  <si>
    <t xml:space="preserve">B-072510-1 </t>
  </si>
  <si>
    <t>Arruela lisa 1/2" GALVANIZAÇÃO
PD.128 DES.B-072510-1 TAG.130-TR-004</t>
  </si>
  <si>
    <t>B-072518-1</t>
  </si>
  <si>
    <t>Arruela lisa 1/2" GALVANIZAÇÃO
PD.128 DES.B-072518-1 TAG.TR-1;2;3;5</t>
  </si>
  <si>
    <t>130-TR-001 _ 130-TR-002 _ 130-TR-003 _ 130-TR-005</t>
  </si>
  <si>
    <t xml:space="preserve">B-072519-1 </t>
  </si>
  <si>
    <t>Arruela lisa 1/2" GALVANIZAÇÃO
PD.128 DES.B-072519-1 TAG.TR-1,2,3,5</t>
  </si>
  <si>
    <t xml:space="preserve">B-071431-1 </t>
  </si>
  <si>
    <t>Arruela lisa 1/2" GALVANIZAÇÃO
PED.128 DES.B-071431-1 TAG.130-TR-001</t>
  </si>
  <si>
    <t>Arruela lisa 1/2" GALVANIZAÇÃO
PED.128 DES.B-071435-1 TAG.130-TR-001</t>
  </si>
  <si>
    <t xml:space="preserve">B-071436-1 </t>
  </si>
  <si>
    <t>Arruela lisa 1/2" GALVANIZAÇÃO
PED.128 DES.B-071436-1 TAG.130-TR-002</t>
  </si>
  <si>
    <t xml:space="preserve">B-071438-1 </t>
  </si>
  <si>
    <t>Arruela lisa 1/2" GALVANIZAÇÃO
PED.128 DES.B-071438-1 TAG.130-TR-004</t>
  </si>
  <si>
    <t xml:space="preserve">B-072512-1 </t>
  </si>
  <si>
    <t>Arruela lisa 1/2" GALVANIZAÇÃO
PED.128 DES.B-072512-1 TAG.130-TR-002</t>
  </si>
  <si>
    <t xml:space="preserve">B-072521-1 </t>
  </si>
  <si>
    <t>Arruela lisa 1/2" GALVANIZAÇÃO
PED.128 DES.B-072521-1 TAG.130-TR-2 e TR-3</t>
  </si>
  <si>
    <t>PD.128 DES.B-072521-1 TAG.130-TR2 E TR3</t>
  </si>
  <si>
    <t>B-072523-1</t>
  </si>
  <si>
    <t>Arruela lisa 1/2" GALVANIZAÇÃO
PED.128 DES.B-072523-1 TAG.130-TR-004</t>
  </si>
  <si>
    <t xml:space="preserve">B-072524-1 </t>
  </si>
  <si>
    <t>Arruela lisa 1/2" GALVANIZAÇÃO
PED.128 DES.B-072524-1 TAG.130-TR-004</t>
  </si>
  <si>
    <t xml:space="preserve">B-072531-1 </t>
  </si>
  <si>
    <t>Arruela lisa 1/2" GALVANIZAÇÃO
PED.128 DES.B-072531-1 TAG.130-TR-004</t>
  </si>
  <si>
    <t xml:space="preserve">B-072532-1 </t>
  </si>
  <si>
    <t>Arruela lisa 1/2" GALVANIZAÇÃO
PED.128 DES.B-072532-1 TAG.130-TR-004</t>
  </si>
  <si>
    <t xml:space="preserve">B-072533-1 </t>
  </si>
  <si>
    <t>Arruela lisa 1/2" GALVANIZAÇÃO
PED.128 DES.B-072533-1 TAG.130-TR-004</t>
  </si>
  <si>
    <t xml:space="preserve">B-071439-1 </t>
  </si>
  <si>
    <t>Arruela lisa 1/2" GALVANIZADO
PEDIDO 128 DES.B-071439-1 TAG.130-TR-005</t>
  </si>
  <si>
    <t xml:space="preserve">B-072536-1 </t>
  </si>
  <si>
    <t>Arruela lisa 1/2" PEDIDO 128 DES.B-072536-1 TAG.130-TR-005</t>
  </si>
  <si>
    <t>Arruela Lisa Ø 1/4" ASTM A307 GALVANIZAÇÃO PD.128 DES.B-071411-1 TAG.TR2 e TR3</t>
  </si>
  <si>
    <t>Arruela Lisa Ø 1/4" ASTM A307 GALVANIZAÇÃO
PD.128 DES.B-071410-1 TAG.130-TR-001</t>
  </si>
  <si>
    <t>Arruela Lisa Ø 1/4" ASTM A307 GALVANIZAÇÃO
PD.128 DES.B-071412-1 TAG.130-TR-005</t>
  </si>
  <si>
    <t>Arruela Lisa Ø 1/4" ASTM A307 GALVANIZAÇÃO
PD.128 DES.B-072510-1 TAG.130-TR-004</t>
  </si>
  <si>
    <t>B-072517-1</t>
  </si>
  <si>
    <t>Arruela Lisa Ø 1/4" ASTM A307 GALVANIZAÇÃO
PD.128 DES.B-072517-1 TAG.TR-1;2;3;4;5</t>
  </si>
  <si>
    <t>130-TR-001 _ 130-TR-002 _ 130-TR-003 _ 130-TR-004 _ 130-TR-005</t>
  </si>
  <si>
    <t>Arruela Lisa Ø 1/4" ASTM A307 GALVANIZAÇÃO
PD.128 DES.B-072518-1 TAG.TR-1;2;3;5</t>
  </si>
  <si>
    <t>Arruela Lisa Ø 1/4" ASTM A307 GALVANIZAÇÃO
PD.128 DES.B-072519-1 TAG.TR-1,2,3,5</t>
  </si>
  <si>
    <t>B-072522-1</t>
  </si>
  <si>
    <t>Arruela Lisa Ø 1/4" GALVANIZAÇÃO
PED.128 DES.B-072522-1 TAG.130-TR-003</t>
  </si>
  <si>
    <t xml:space="preserve">B-072523-1 </t>
  </si>
  <si>
    <t>Arruela Lisa Ø 1/4" GALVANIZAÇÃO
PED.128 DES.B-072523-1 TAG.130-TR-004</t>
  </si>
  <si>
    <t>Arruela Lisa Ø 1/4" GALVANIZAÇÃO
PED.128 DES.B-072524-1 TAG.130-TR-004</t>
  </si>
  <si>
    <t xml:space="preserve">B-071424-1 </t>
  </si>
  <si>
    <t>Arruela Lisa Ø 5/8" GALVANIZAÇÃO
PED.128 DES.B-071424-1 TAG.130-TR-003</t>
  </si>
  <si>
    <t>Arruela Lisa Ø 5/8" GALVANIZAÇÃO
PED.128 DES.B-071436-1 TAG.130-TR-002</t>
  </si>
  <si>
    <t>B-071437-1</t>
  </si>
  <si>
    <t>Arruela Lisa Ø 5/8" GALVANIZAÇÃO
PED.128 DES.B-071437-1 TAG.130-TR-003</t>
  </si>
  <si>
    <t xml:space="preserve">B-072525-1 </t>
  </si>
  <si>
    <t>Arruela lisa Ø1/2"  GALVANIZAÇÃO
PED.128 DES.B-072525-1 TAG.130-TR-005</t>
  </si>
  <si>
    <t xml:space="preserve">B-072520-1 </t>
  </si>
  <si>
    <t>Arruela lisa Ø1/2" GALVANIZAÇÃO
PD.128 DES.B-072520-1 TAG.130-TR-001</t>
  </si>
  <si>
    <t>Arruela lisa Ø1/2" GALVANIZAÇÃO
PED.128 DES.B-071424-1 TAG.130-TR-003</t>
  </si>
  <si>
    <t>Parafuso Cab. Sext. Ø 1/2" x 1 1/2" ASTM A307  GALVANIZAÇÃO
PED.128 DES.B-072525-1 TAG.130-TR-005</t>
  </si>
  <si>
    <t>Parafuso Cab. Sext. Ø 1/2" x 1 1/2" ASTM A307 GALVANIZAÇÃO
PD.128 DES.B-072517-1 TAG.TR-1;2;3;4;5</t>
  </si>
  <si>
    <t>PD.128 DES.B-072517-1 TAG.TR-1;2;3;4;5</t>
  </si>
  <si>
    <t xml:space="preserve">B-072518-1 </t>
  </si>
  <si>
    <t>Parafuso Cab. Sext. Ø 1/2" x 1 1/2" ASTM A307 GALVANIZAÇÃO
PD.128 DES.B-072518-1 TAG.TR-1;2;3;5</t>
  </si>
  <si>
    <t>Parafuso Cab. Sext. Ø 1/2" x 1 1/2" ASTM A307 GALVANIZAÇÃO
PED.128 DES.B-071431-1 TAG.130-TR-001</t>
  </si>
  <si>
    <t>Parafuso Cab. Sext. Ø 1/2" x 1 1/2" ASTM A307 GALVANIZAÇÃO
PED.128 DES.B-071436-1 TAG.130-TR-002</t>
  </si>
  <si>
    <t>Parafuso Cab. Sext. Ø 1/2" x 1 1/2" ASTM A307 GALVANIZAÇÃO
PED.128 DES.B-071437-1 TAG.130-TR-003</t>
  </si>
  <si>
    <t>Parafuso Cab. Sext. Ø 1/2" x 1 1/2" ASTM A307 GALVANIZAÇÃO
PED.128 DES.B-071438-1 TAG.130-TR-004</t>
  </si>
  <si>
    <t>Parafuso Cab. Sext. Ø 1/2" x 1 1/2" ASTM A307 GALVANIZAÇÃO
PED.128 DES.B-071534-1 TAG.130-TR-004</t>
  </si>
  <si>
    <t>Parafuso Cab. Sext. Ø 1/2" x 1 1/2" ASTM A307 GALVANIZAÇÃO
PED.128 DES.B-072521-1 TAG.130-TR-2 e TR-3</t>
  </si>
  <si>
    <t>PD.128 DES.B-072521-1 TAG.130-TR-2 E TR3</t>
  </si>
  <si>
    <t xml:space="preserve">B-072522-1 </t>
  </si>
  <si>
    <t>Parafuso Cab. Sext. Ø 1/2" x 1 1/2" ASTM A307 GALVANIZAÇÃO
PED.128 DES.B-072522-1 TAG.130-TR-003</t>
  </si>
  <si>
    <t>Parafuso Cab. Sext. Ø 1/2" x 1 1/2" ASTM A307 GALVANIZAÇÃO
PED.128 DES.B-072523-1 TAG.130-TR-004</t>
  </si>
  <si>
    <t>Parafuso Cab. Sext. Ø 1/2" x 1 1/2" ASTM A307 GALVANIZADO
PEDIDO 128 DES.B-071439-1 TAG.130-TR-005</t>
  </si>
  <si>
    <t>Parafuso Cab. Sext. Ø 1/2" x 1 1/4" ASTM A307 GALVANIZAÇÃO
PD.128 DES.B-072520-1 TAG.130-TR-001</t>
  </si>
  <si>
    <t>Parafuso Cab. Sext. Ø 1/2" x 1 3/4" ANSI B18.2.1 GALVANIZAÇÃO
PED.128 DES.B-071424-1 TAG.130-TR-003</t>
  </si>
  <si>
    <t>Parafuso Cab. Sext. Ø 1/2" x 1 3/4" ASTM A307  GALVANIZAÇÃO
PED.128 DES.B-072525-1 TAG.130-TR-005</t>
  </si>
  <si>
    <t>Parafuso Cab. Sext. Ø 1/2" x 1 3/4" ASTM A307 GALVANIZAÇÃO
PD.128 DES.B-072519-1 TAG.TR-1,2,3,5</t>
  </si>
  <si>
    <t>Parafuso Cab. Sext. Ø 1/2" x 1 3/4" ASTM A307 GALVANIZAÇÃO
PD.128 DES.B-072520-1 TAG.130-TR-001</t>
  </si>
  <si>
    <t>Parafuso Cab. Sext. Ø 1/2" x 1 3/4" ASTM A307 GALVANIZAÇÃO
PED.128 DES.B-071534-1 TAG.130-TR-004</t>
  </si>
  <si>
    <t>Parafuso Cab. Sext. Ø 1/2" x 1 3/4" ASTM A307 GALVANIZAÇÃO
PED.128 DES.B-072521-1 TAG.130-TR-002 e TR-003</t>
  </si>
  <si>
    <t>Parafuso Cab. Sext. Ø 1/2" x 1 3/4" ASTM A307 GALVANIZAÇÃO
PED.128 DES.B-072523-1 TAG.130-TR-004</t>
  </si>
  <si>
    <t>Parafuso Cab. Sext. Ø 1/2" x 1 3/4" ASTM A307 GALVANIZAÇÃO
PED.128 DES.B-072524-1 TAG.130-TR-004</t>
  </si>
  <si>
    <t>Parafuso Cab. Sext. Ø 1/2" x 1 3/4" ASTM A3307 GALVANIZAÇÃO
PD.128 DES.B-072518-1 TAG.TR-1;2;3;5</t>
  </si>
  <si>
    <t>B-071410-1</t>
  </si>
  <si>
    <t>Parafuso Cab. Sext. Ø 3/4" x 4 1/2" ASTM A325 GALVANIZAÇÃO
PD.128 DES.B-071410-1 TAG.130-TR-001</t>
  </si>
  <si>
    <t>Parafuso Cab. Sext. Ø 3/4" x 4 1/2" ASTM A325 GALVANIZAÇÃO
PD.128 DES.B-071411-1 TAG.TR2 e TR3</t>
  </si>
  <si>
    <t>Parafuso Cab. Sext. Ø 3/4" x 4 1/2" ASTM A325 GALVANIZAÇÃO
PD.128 DES.B-071412-1 TAG.130-TR-005</t>
  </si>
  <si>
    <t>Parafuso Cab. Sext. Ø 3/4" x 4 1/2" ASTM A325 GALVANIZAÇÃO
PD.128 DES.B-072510-1 TAG.130-TR-004</t>
  </si>
  <si>
    <t>Parafuso Cab. Sext. Ø 5/8" x 1 1/2" ASTM A307 GALVANIZAÇÃO
PED.128 DES.B-071436-1 TAG.130-TR-002</t>
  </si>
  <si>
    <t>Parafuso Cab. Sext. Ø 5/8" x 1 1/2" ASTM A307 GALVANIZAÇÃO
PED.128 DES.B-071437-1 TAG.130-TR-003</t>
  </si>
  <si>
    <t>Parafuso Cab. Sext. Ø 5/8" x 1 3/4" ANSI B12.2.1 GALVANIZAÇÃO
PED.128 DES.B-071424-1 TAG.130-TR-003</t>
  </si>
  <si>
    <t>Parafuso Cab. Sext. Ø 5/8" x 2" A325 GALVANIZAÇÃO
PED.128 DES.B-071424-1 TAG.130-TR-003</t>
  </si>
  <si>
    <t>Porca Sext. M20 DIN 934 AÇO .8 GALVANIZAÇÃO + DESIDROGENADO
PD.128 DES.B-071410-1 TAG.130-TR-001</t>
  </si>
  <si>
    <t>Porca Sext. M20 DIN 934 AÇO .8 GALVANIZAÇÃO + DESIDROGENADO
PD.128 DES.B-071411-1 TAG.TR2 e TR3</t>
  </si>
  <si>
    <t>Porca Sext. M20 DIN 934 AÇO .8 GALVANIZAÇÃO + DESIDROGENADO
PD.128 DES.B-071412-1 TAG.130-TR-005</t>
  </si>
  <si>
    <t>Porca Sext. M20 DIN 934 AÇO .8 GALVANIZAÇÃO + DESIDROGENADO
PD.128 DES.B-072510-1 TAG.130-TR-004</t>
  </si>
  <si>
    <t>Porca Sext. Ø 1/2" ASTM A307 ANSI B18.2.2 GALVANIZAÇÃO
PED.128 DES.B-071424-1 TAG.130-TR-003</t>
  </si>
  <si>
    <t>Porca Sext. Ø 1/2" ASTM A307 ANSI GALVANIZAÇÃO
PED.128 DES.B-071534-1 TAG.130-TR-004</t>
  </si>
  <si>
    <t>Porca Sext. Ø 1/2" ASTM A307 ANSI GALVANIZAÇÃO
PED.128 DES.B-072523-1 TAG.130-TR-004</t>
  </si>
  <si>
    <t>Porca Sext. Ø 1/2" ASTM A307 ANSI GALVANIZAÇÃO
PED.128 DES.B-072524-1 TAG.130-TR-004</t>
  </si>
  <si>
    <t>Porca Sext. Ø 1/2" ASTM A307 ANSI GALVANIZADO
PEDIDO 128 DES.B-072536-1 TAG.130-TR-005</t>
  </si>
  <si>
    <t xml:space="preserve">B-072517-1 </t>
  </si>
  <si>
    <t>Porca Sext. Ø 1/2" ASTM A307 GALVANIZAÇÃO
PD.128 DES.B-072517-1 TAG.TR-1;2;3;4;5</t>
  </si>
  <si>
    <t>Porca Sext. Ø 1/2" ASTM A307 GALVANIZAÇÃO
PD.128 DES.B-072518-1 TAG.TR-1;2;3;5</t>
  </si>
  <si>
    <t>Porca Sext. Ø 1/2" ASTM A307 GALVANIZAÇÃO
PD.128 DES.B-072519-1 TAG.TR-1,2,3,5</t>
  </si>
  <si>
    <t>Porca Sext. Ø 1/2" ASTM A307 GALVANIZAÇÃO
PD.128 DES.B-072520-1 TAG.130-TR-001</t>
  </si>
  <si>
    <t>Porca Sext. Ø 1/2" ASTM A307 GALVANIZAÇÃO
PED.128 DES.B-071431-1 TAG.130-TR-001</t>
  </si>
  <si>
    <t>Porca Sext. Ø 1/2" ASTM A307 GALVANIZAÇÃO
PED.128 DES.B-071435-1 TAG.130-TR-001</t>
  </si>
  <si>
    <t>Porca Sext. Ø 1/2" ASTM A307 GALVANIZAÇÃO
PED.128 DES.B-071436-1 TAG.130-TR-002</t>
  </si>
  <si>
    <t>Porca Sext. Ø 1/2" ASTM A307 GALVANIZAÇÃO
PED.128 DES.B-071437-1 TAG.130-TR-003</t>
  </si>
  <si>
    <t>Porca Sext. Ø 1/2" ASTM A307 GALVANIZAÇÃO
PED.128 DES.B-071438-1 TAG.130-TR-004</t>
  </si>
  <si>
    <t>Porca Sext. Ø 1/2" ASTM A307 GALVANIZAÇÃO
PED.128 DES.B-072512-1 TAG.130-TR-002</t>
  </si>
  <si>
    <t xml:space="preserve">B-072516-1 </t>
  </si>
  <si>
    <t>Porca Sext. Ø 1/2" ASTM A307 GALVANIZAÇÃO
PED.128 DES.B-072516-1 TAG.130-TR-003</t>
  </si>
  <si>
    <t>Porca Sext. Ø 1/2" ASTM A307 GALVANIZAÇÃO
PED.128 DES.B-072521-1 TAG.130-TR-2 e TR-3</t>
  </si>
  <si>
    <t>Porca Sext. Ø 1/2" ASTM A307 GALVANIZAÇÃO
PED.128 DES.B-072524-1 TAG.130-TR-004</t>
  </si>
  <si>
    <t>Porca Sext. Ø 1/2" ASTM A307 GALVANIZAÇÃO
PED.128 DES.B-072525-1 TAG.130-TR-005</t>
  </si>
  <si>
    <t>Porca Sext. Ø 1/2" ASTM A307 GALVANIZAÇÃO
PED.128 DES.B-072531-1 TAG.130-TR-004</t>
  </si>
  <si>
    <t>Porca Sext. Ø 1/2" ASTM A307 GALVANIZAÇÃO
PED.128 DES.B-072532-1 TAG.130-TR-004</t>
  </si>
  <si>
    <t>Porca Sext. Ø 1/2" ASTM A307 GALVANIZAÇÃO
PED.128 DES.B-072533-1 TAG.130-TR-004</t>
  </si>
  <si>
    <t>Porca Sext. Ø 1/2" ASTM A307 GALVANIZADO
PEDIDO 128 DES.B-071439-1 TAG.130-TR-005</t>
  </si>
  <si>
    <t>Porca Sext. Ø 1/4" A307 GALVANIZAÇÃO
PED.128 DES.B-072524-1 TAG.130-TR-004</t>
  </si>
  <si>
    <t>Porca Sext. Ø 1/4" ASTM A307 GALVANIZAÇÃO
PD.128 DES.B-071410-1 TAG.130-TR-001</t>
  </si>
  <si>
    <t>Porca Sext. Ø 1/4" ASTM A307 GALVANIZAÇÃO
PD.128 DES.B-071411-1 TAG.TR2 e TR3</t>
  </si>
  <si>
    <t>Porca Sext. Ø 1/4" ASTM A307 GALVANIZAÇÃO
PD.128 DES.B-071412-1 TAG.130-TR-005</t>
  </si>
  <si>
    <t>Porca Sext. Ø 1/4" ASTM A307 GALVANIZAÇÃO
PD.128 DES.B-072510-1 TAG.130-TR-004</t>
  </si>
  <si>
    <t>Porca Sext. Ø 1/4" ASTM A307 GALVANIZAÇÃO
PD.128 DES.B-072518-1 TAG.TR-1;2;3;5</t>
  </si>
  <si>
    <t>Porca Sext. Ø 1/4" ASTM A307 GALVANIZAÇÃO
PD.128 DES.B-072519-1 TAG.TR-1,2,3,5</t>
  </si>
  <si>
    <t>Porca Sext. Ø 3/4" ASTM A307 GALVANIZAÇÃO
PD.128 DES.B-071410-1 TAG.130-TR-001</t>
  </si>
  <si>
    <t>Porca Sext. Ø 3/4" ASTM A307 GALVANIZAÇÃO
PD.128 DES.B-071411-1 TAG.TR2 e TR3</t>
  </si>
  <si>
    <t>Porca Sext. Ø 3/4" ASTM A307 GALVANIZAÇÃO
PD.128 DES.B-071412-1 TAG.130-TR-005</t>
  </si>
  <si>
    <t>Porca Sext. Ø 3/4" ASTM A307 GALVANIZAÇÃO
PD.128 DES.B-072510-1 TAG.130-TR-004</t>
  </si>
  <si>
    <t>Porca Sext. Ø 5/8" ASME B18.2.2 GALVANIZAÇÃO
PED.128 DES.B-071424-1 TAG.130-TR-003</t>
  </si>
  <si>
    <t>Porca Sext. Ø 5/8" ASTM A307 GALVANIZAÇÃO
PED.128 DES.B-071436-1 TAG.130-TR-002</t>
  </si>
  <si>
    <t>Porca Sext. Ø 5/8" ASTM A307 GALVANIZAÇÃO
PED.128 DES.B-071437-1 TAG.130-TR-003</t>
  </si>
  <si>
    <t>B-071330-1 _ B-071329-1 _ B-071328-1 _ B-071327-1</t>
  </si>
  <si>
    <t>Arruela Lisa Ø 1/2" ASTM A307 ANSI B27.2 galv B-071330-1,B-071329-1,B-071328-1,B-071327-1 130-TR-001-002-003-004-005</t>
  </si>
  <si>
    <t>130-TR-001 _ 130-TR-002 _ 130-TR003 _ 130-TR0-04 _ 130-TR-005</t>
  </si>
  <si>
    <t>Parafuso Cab. Sext. Ø 1/2" UNIC x 1 1/4" ASTM A307 galv B-071330-1,B-071329-1,B-071328-1,B-071327-1 130-TR-001-002-003-004-005</t>
  </si>
  <si>
    <t>Porca Sext. Ø 1/2" ASTM A307 ANSI B18.2.2 Galv B-071330-1,B-071329-1,B-071328-1,B-071327-1 130-TR-001-002-003-004-005</t>
  </si>
  <si>
    <t xml:space="preserve">B-071322-1 </t>
  </si>
  <si>
    <t>Arruela lisa Ø1/2" GALVANIZADO
PEDIDO 128 DES.B-071322-1 TAG.130-TR-001</t>
  </si>
  <si>
    <t xml:space="preserve"> 130-TR-001</t>
  </si>
  <si>
    <t xml:space="preserve">B-071323-1 </t>
  </si>
  <si>
    <t>Arruela lisa Ø1/2" GALVANIZADO
PEDIDO 128 DES.B-071323-1 TAG.130-TR-002</t>
  </si>
  <si>
    <t xml:space="preserve">B-071324-1 </t>
  </si>
  <si>
    <t>Arruela lisa Ø1/2" GALVANIZADO
PEDIDO 128 DES.B-071324-1 TAG.130-TR-003</t>
  </si>
  <si>
    <t xml:space="preserve">B-071326-1 </t>
  </si>
  <si>
    <t>Arruela lisa Ø1/2" GALVANIZADO
PEDIDO 128 DES.B-071326-1 TAG.130-TR-005</t>
  </si>
  <si>
    <t xml:space="preserve">B-071325-1 </t>
  </si>
  <si>
    <t>Arruela lisa Ø1/2"GALVANIZADO
PEDIDO 128 DES.B-071325-1 TAG.130-TR-004</t>
  </si>
  <si>
    <t>B-071331-1</t>
  </si>
  <si>
    <t>Arruela lisa 1/2" ASTM A307 GALVANIZADO
PEDIDO 128 DES.B-071331-1 TAG 130-TR-005</t>
  </si>
  <si>
    <t>Parafuso Cab. Sext. Ø 1/2" x 1 1/4" ASTM A307 GALVANIZADO 
PEDIDO 128 DES.B-071331-1 TAG.130-TR-005</t>
  </si>
  <si>
    <t>Porca Sext. Ø 1/2" ASTM A307 ANSI B18.2.2 GALVANIZADO
PEDIDO 128 DES. B-071331-1 TAG 130-TR-005</t>
  </si>
  <si>
    <t xml:space="preserve">B-071409-1 </t>
  </si>
  <si>
    <t>Arruela Lisa Ø 3/8" ASTM A325 GALVANIZADO
PEDIDO 128 DES.B-071409-1 TAG.130-TR-001
130-TR-002
130-TR-003
130-TR-004
130-TR-005</t>
  </si>
  <si>
    <t>130-TR-001 A 130-TR-005</t>
  </si>
  <si>
    <t>Paraf. Cab. Sext. Ø 3/8" x 1 3/4" ASTM A325 GALVANIZADO
PEDIDO 128 DES.B-071409-1 TAG.130-TR-001
130-TR-002
130-TR-003
130-TR-004
130-TR-005</t>
  </si>
  <si>
    <t>Porca Sext. Ø 1/2" ASTM A307 GALVANIZADO
PEDIDO 128 DES.B-071323-1 TAG.130-TR-002</t>
  </si>
  <si>
    <t>Porca Sext. Ø 1/2" ASTM A307 GALVANIZADO
PEDIDO 128 DES.B-071324-1 TAG.130-TR-003</t>
  </si>
  <si>
    <t>Porca Sext. Ø 1/2" ASTM A307 GALVANIZADO
PEDIDO 128 DES.B-071325-1 TAG.130-TR-004</t>
  </si>
  <si>
    <t>Porca Sext. Ø 1/2" ASTM A307 GALVANIZADO
PEDIDO 128 DES.B-071326-1 TAG.130-TR-005</t>
  </si>
  <si>
    <t>Porca Sext. Ø 1/2" ASTM A307 PEDIDO 128 DES.B-071322-1 TAG.130-TR-001</t>
  </si>
  <si>
    <t>Porca Sext. Ø 3/8" ASTM A325 GALVANIZADO
PEDIDO 128 DES.B-071409-1 TAG.130-TR-001
130-TR-002
130-TR-003
130-TR-004
130-TR-005</t>
  </si>
  <si>
    <t>Arruela de Pressão 1/2" B-071376-1 130-TR-003 Galv</t>
  </si>
  <si>
    <t xml:space="preserve">B-071377-1 </t>
  </si>
  <si>
    <t>Arruela de Pressão 1/2" B27-2 B-071377-1 130-TR-005 GALV</t>
  </si>
  <si>
    <t xml:space="preserve">T-071305-1 </t>
  </si>
  <si>
    <t>Arruela de Pressão 1/2" T-071305-1 130-TR-001 @ 130-TR-005 galv</t>
  </si>
  <si>
    <t>130-TR-001 @ 130-TR-005</t>
  </si>
  <si>
    <t>Parafuso Cab. Sext. Ø 1/2" x 1 3/4" (RT) ASTM A307 B-071376-1 130-TR-003 Galv</t>
  </si>
  <si>
    <t>Parafuso Cab. Sext. Ø 1/2" x 1 3/4" (RT) ASTM A307 B-071377-1 130-TR-005 GALV</t>
  </si>
  <si>
    <t>Parafuso Cab. Sext. Ø 1/2" x 1 3/4" (RT) ASTM A307 T-071305-1 130-TR-001 @ 130-TR-005 galv</t>
  </si>
  <si>
    <t>Parafuso Cab. Sext. Ø 1/4" x 3/4" ASTM A307 GALV (B-071372-1 - B-071370-1 - B-071368-1</t>
  </si>
  <si>
    <t>Porca Sext. Ø 1/2" ASTM A307 ANSI B18.2.2 B-071376-1 130-TR-003 Galv</t>
  </si>
  <si>
    <t>Porca Sext. Ø 1/2" ASTM A307 ANSI B18.2.2 B-071377-1 130-TR-005 GALV</t>
  </si>
  <si>
    <t>Porca Sext. Ø 1/2" ASTM A307 ANSI B18.2.2 T-071305-1 130-TR-001 @ 130-TR-005 galv</t>
  </si>
  <si>
    <t xml:space="preserve"> B-071416-1 </t>
  </si>
  <si>
    <t>Arruela Cônica 5/8" ASTM A325 GALVANIZAÇÃO
Pedido 128 Des. B-71416-1 Tag. 130-TR-001</t>
  </si>
  <si>
    <t xml:space="preserve">B-071420-1 </t>
  </si>
  <si>
    <t>Arruela de Pressão, 5/8" GALVANIZAÇÃO
Ped.128 Des.B-071420-1 Tag.TR-01 a TR-05</t>
  </si>
  <si>
    <t>TR-01 A TR-05</t>
  </si>
  <si>
    <t>Arruela lisa 1/2" GALVANIZAÇÃO
Pedido 128 Des. B-71416-1 Tag. 130-TR-001</t>
  </si>
  <si>
    <t>Arruela lisa 1/2" GALVANIZADO
PEDIDO 128 DES.B 071322-1 TAG.130-TR-001</t>
  </si>
  <si>
    <t>Arruela lisa 1/2" GALVANIZADO
PEDIDO 128 DES.B 071323-1 TAG.130-TR-002</t>
  </si>
  <si>
    <t>Arruela lisa 1/2" GALVANIZADO
PEDIDO 128 DES.B-071324-1 TAG.130-TR-003</t>
  </si>
  <si>
    <t>Arruela lisa 1/2" GALVANIZADO
PEDIDO 128 DES.B-071325-1 TAG.130-TR-004</t>
  </si>
  <si>
    <t>Arruela lisa 1/2" GALVANIZADO
PEDIDO 128 DES.B-071326-1 TAG.130-TR-005</t>
  </si>
  <si>
    <t xml:space="preserve">B-071419-1 </t>
  </si>
  <si>
    <t>Arruela Lisa Ø 1/4" ASTM A307 GALVANIZAÇÃO
Ped.128 Des.B-071419-1 Tag.TR-01 a TR-05</t>
  </si>
  <si>
    <t>Arruela Lisa Ø 5/8" GALVANIZAÇÃO
Pedido 128 Des. B-71416-1 Tag. 130-TR-001</t>
  </si>
  <si>
    <t xml:space="preserve"> B-071421-1 </t>
  </si>
  <si>
    <t>Arruela Lisa Ø 5/8" Galvanizado 
Pedido 128 Des. B-071421-1 Tag. 130-TR-002</t>
  </si>
  <si>
    <t xml:space="preserve">B-071422-1 </t>
  </si>
  <si>
    <t>Arruela Lisa Ø 5/8" GALVANIZADO
DES.B-071422-1 TAG.130-TR-003</t>
  </si>
  <si>
    <t xml:space="preserve">B-071421-1 </t>
  </si>
  <si>
    <t>Arruela Lisa Ø 5/8" GALVANIZADO
PEDIDO 128 DES.B-071421-1 TAG.130-TR-002</t>
  </si>
  <si>
    <t>Arruela Lisa Ø 5/8" GALVANIZADO
PEDIDO 128 DES.B-071422-1 TAG.130-TR-003</t>
  </si>
  <si>
    <t xml:space="preserve">B-071423-1 </t>
  </si>
  <si>
    <t>Arruela Lisa Ø 5/8" GALVANIZADO
PEDIDO 128 DES.B-071423-1 TAG.130-TR-004</t>
  </si>
  <si>
    <t>Arruela Pressão Ø 1/2" ASTM A307 GALVANIZAÇÃO
Ped.128 Des.B-071420-1 Tag.TR-01 a TR-05</t>
  </si>
  <si>
    <t>Paraf. Cab. Esc c/ Fenda Ø 1/2" x 1.1/4" ASTM A307 GALVANIZADO
PEDIDO 128 DES.B 071323-1 TAG.130-TR-002</t>
  </si>
  <si>
    <t>Paraf. Cab. Esc c/ Fenda Ø 1/2" x 1.1/4" ASTM A307 GALVANIZADO
PEDIDO 128 DES.B-071324-1 TAG.130-TR-003</t>
  </si>
  <si>
    <t>Paraf. Cab. Esc c/ Fenda Ø 1/2" x 1.1/4" ASTM A307 GALVANIZADO
PEDIDO 128 DES.B-071325-1 TAG.130-TR-004</t>
  </si>
  <si>
    <t>Paraf. Cab. Esc c/ Fenda Ø 1/2" x 1.1/4" GALVANIZADO
PEDIDO 128 DES.B-071326-1 TAG.130-TR-005</t>
  </si>
  <si>
    <t>Parafuso Cab. Sext. Ø 1/2" x 1 3/4" ASTM A325 GALVANIZAÇÃO
Pedido 128 Des. B-71416-1 Tag. 130-TR-001</t>
  </si>
  <si>
    <t>Parafuso Cab. Sext. Ø 1/2" x 2 1/2" ASTM A307 GALVANIZAÇÃO
Ped.128 Des.B-071420-1 Tag.TR-01 a TR-05</t>
  </si>
  <si>
    <t>Parafuso Cab. Sext. Ø 5/8" x 1 3/4" B12.2.1 GALVANIZADO
DES.B-071422-1 TAG.130-TR-003</t>
  </si>
  <si>
    <t>Parafuso Cab. Sext. Ø 5/8" x 1 3/4" B18.2.1 Galvanizado 
Pedido 128 Des. B-071421-1 Tag. 130-TR-002</t>
  </si>
  <si>
    <t>Parafuso Cab. Sext. Ø 5/8" x 1 3/4" GALVANIZAÇÃO
Pedido 128 Des. B-71416-1 Tag. 130-TR-001</t>
  </si>
  <si>
    <t>Parafuso Cab. Sext. Ø 5/8" x 1 3/4" GALVANIZADO
PEDIDO 128 DES.B-071421-1 TAG.130-TR-002</t>
  </si>
  <si>
    <t>Parafuso Cab. Sext. Ø 5/8" x 1 3/4" GALVANIZADO
PEDIDO 128 DES.B-071422-1 TAG.130-TR-003</t>
  </si>
  <si>
    <t>Parafuso Cab. Sext. Ø 5/8" x 1 3/4" GALVANIZADO
PEDIDO 128 DES.B-071423-1 TAG.130-TR-004</t>
  </si>
  <si>
    <t>Parafuso Cab. Sext. Ø 5/8" x 2" A325 GALVANIZAÇÃO
Pedido 128 Des. B-71416-1 Tag. 130-TR-001</t>
  </si>
  <si>
    <t>Parafuso Cab. Sext. Ø 5/8" x 2" ANSI B18.2 GALVANIZADO
DES.B-071422-1 TAG.130-TR-003</t>
  </si>
  <si>
    <t>Parafuso Cab. Sext. Ø 5/8" x 2" B18.2 Galvanizado 
Pedido 128 Des. B-071421-1 Tag. 130-TR-002</t>
  </si>
  <si>
    <t>Parafuso Cab. Sext. Ø 5/8" x 2" GALVANIZADO
PEDIDO 128 DES.B-071423-1 TAG.130-TR-004</t>
  </si>
  <si>
    <t>Porca Sext. Ø 1/2" ASTM A307 GALVANIZAÇÃO
Ped.128 Des.B-071420-1 Tag.TR-01 a TR-05</t>
  </si>
  <si>
    <t>Porca Sext. Ø 1/2" ASTM A307 GALVANIZADO
PEDIDO 128 DES.B 071323-1 TAG.130-TR-002</t>
  </si>
  <si>
    <t>Porca Sext. Ø 1/2" ASTM A307GALVANIZADO
PEDIDO 128 DES.B 071322-1 TAG.130-TR-001</t>
  </si>
  <si>
    <t>Porca Sext. Ø 1/2" ASTM A325 GALVANIZAÇÃO
Pedido 128 Des. B-71416-1 Tag. 130-TR-001</t>
  </si>
  <si>
    <t>Porca Sext. Ø 1/4" ASTM A307 GALVANIZAÇÃO
Ped.128 Des.B-071419-1 Tag.TR-01 a TR-05</t>
  </si>
  <si>
    <t>Porca Sext. Ø 5/8" ASME B18.2 GALVANIZAÇÃO
Ped.128 Des.B-071420-1 Tag.TR-01 a TR-05</t>
  </si>
  <si>
    <t>Porca Sext. Ø 5/8" ASME B18.2 Galvanizado 
Pedido 128 Des. B-071421-1 Tag. 130-TR-002</t>
  </si>
  <si>
    <t>Porca Sext. Ø 5/8" ASTM A325 GALVANIZADO
PEDIDO 128 DES.B-071423-1 TAG.130-TR-004</t>
  </si>
  <si>
    <t>Porca Sext. Ø 5/8" B18.2.2 GALVANIZAÇÃO
Pedido 128 Des. B-71416-1 Tag. 130-TR-001</t>
  </si>
  <si>
    <t>Porca Sext. Ø 5/8" GALVANIZADO
PEDIDO 128 DES.B-071421-1 TAG.130-TR-002</t>
  </si>
  <si>
    <t xml:space="preserve">L-071873-1  </t>
  </si>
  <si>
    <t xml:space="preserve">Arruela de Lisa Ø 1/2" </t>
  </si>
  <si>
    <t xml:space="preserve"> 130-EC-001 @ 130-EC-004</t>
  </si>
  <si>
    <t xml:space="preserve">L-071840-1 </t>
  </si>
  <si>
    <t>Arruela Lisa M6 DIN 126 Aço</t>
  </si>
  <si>
    <t>130-EC-001 @ 130-EC-004</t>
  </si>
  <si>
    <t>Parafuso Cab. Sext. M6 x 25 DIN 933 Gr 8.8</t>
  </si>
  <si>
    <t>Parafuso Cab. Sext. Ø 1/2" UNIC x 1 1/4" ASTM A307</t>
  </si>
  <si>
    <t>Parafuso Cab. Sext. Ø 3/8" UNIC x 1" ASTM A307</t>
  </si>
  <si>
    <t>Porca Sext. M6 DIN 934 Gr 8</t>
  </si>
  <si>
    <t xml:space="preserve">L-071873-1 </t>
  </si>
  <si>
    <t xml:space="preserve">Porca Sext. Ø 1/2" ASTM A307 ANSI B18.2.2 </t>
  </si>
  <si>
    <t xml:space="preserve">  130-EC-001 @ 130-EC-004</t>
  </si>
  <si>
    <t xml:space="preserve">Porca Sext. Ø 3/8" ASTM A307 ANSI B18.2.2 </t>
  </si>
  <si>
    <t xml:space="preserve">Porca Sext. Ø 5/8" ASTM A307 ANSI B18.2.2 </t>
  </si>
  <si>
    <t xml:space="preserve">L-071892-4 </t>
  </si>
  <si>
    <t xml:space="preserve">Parafuso Cab. Sext. Ø 5/8" x 2 3/4" ASTM A307 GALVANIZAÇÃO
</t>
  </si>
  <si>
    <t>L-071892-4</t>
  </si>
  <si>
    <t xml:space="preserve">Porca Sext. Ø 5/8" ASTM A307 GALVANIZAÇÃO
</t>
  </si>
  <si>
    <t>Arruela de Pressão B10 DIN 127 galv</t>
  </si>
  <si>
    <t>Parafuso Cab. Sext. M10 x 30 DIN 933 Gr 8.8 galv</t>
  </si>
  <si>
    <t>Porca Sext. M10 DIN 934 Classe Mat. 5 galv</t>
  </si>
  <si>
    <t xml:space="preserve">L-071890-1 </t>
  </si>
  <si>
    <t>Arruela Lisa Ø 1/4" ASTM A307 GALVANIZADO
PEDIDO 129 DES.L-071890-1 TAG.130-EC-001 130-EC-002 130-EC-003
 130-EC-004</t>
  </si>
  <si>
    <t>130-EC-001 130-EC-002 130-EC-003
 130-EC-004</t>
  </si>
  <si>
    <t>Arruela Lisa Ø 5/8" ASTM A307 GALVANIZADA PEDIDO 129 DES.L-071869-1 TAG 130-EC-001 
130-EC-002 130-EC-003 130-EC-004</t>
  </si>
  <si>
    <t>130-EC-001 
130-EC-002 130-EC-003 130-EC-004</t>
  </si>
  <si>
    <t>Paraf. ESC. COM SEXT. INTERNO Ø1/4'X1.3/4'' GALVANIZADO
PEDIDO 129 DES.L-071890-1 TAG.130-EC-001
 130-EC-002 130-EC-003 130-EC-004</t>
  </si>
  <si>
    <t>Parafuso Cab. Sext. Ø 5/8" x 1 3/4" ASTM A307 GALVANIZADO
PEDIDO 129 DES.L-071869-1 TAG.
130-EC-001 
130-EC-002 130-EC-003 130-EC-004</t>
  </si>
  <si>
    <t>PARAFUSO SEXTAVADO Ø3/8'X 1'' ASTM A-36 GALVANIZADO
PEDIDO 129 DES.L-071869-1 TAG.130-EC-001
 130-EC-002 130-EC-003 130-EC-004</t>
  </si>
  <si>
    <t>Porca Sext. Ø 1/4" ASTM A307 ANSI GALVANIZADO
PEDIDO 129 DES.071890-1 TAG. 130-EC-001 
130-EC-002 130-EC-003 130-EC-004</t>
  </si>
  <si>
    <t xml:space="preserve"> L-071869-1</t>
  </si>
  <si>
    <t>Porca Sext. Ø 3/8" ASTM A307 ANSI GALVANIZADO
PEDIDO 129 DEL L-071869-1 TAG. 130-EC-001 130-EC-002 130-EC-003 
130-EC-004</t>
  </si>
  <si>
    <t>Porca Sext. Ø 5/8" ASTM A307 GALVANIZADO
PEDIDO 129 DES.L-071869-1 TAG.130-EC-001
 130-EC-002 130-EC-003 130-EC-004</t>
  </si>
  <si>
    <t>Porca Sext. UNC Ø 5/8" ASTM A307 GALVANIZADO
PEDIDO 129 DES.L-071869-1 TAG.130-EC-001
130-EC-002
130-EC-003
130-EC-004</t>
  </si>
  <si>
    <t>Porca Sext. Ø 5/8" ASTM A307 GALVANIZADO
PEDIDO 129 DES.L-071869-1 TAG.130-EC-001
 130-EC-002 130-EC-003 130-EC-005</t>
  </si>
  <si>
    <t>SUPORTE  INTERMEDIARIO 0018C</t>
  </si>
  <si>
    <t>CHASSI DE DESVIO 72410A_ C/ TRAVAS DE ROLOS</t>
  </si>
  <si>
    <t xml:space="preserve">CONJ. BASE ROLETES DE CARGA TRAVADO </t>
  </si>
  <si>
    <t>POS.3</t>
  </si>
  <si>
    <t xml:space="preserve">BASE DE ROLETE GUIA 72457A </t>
  </si>
  <si>
    <t>BASE  DE ROLETE DE RETORNO 72456A</t>
  </si>
  <si>
    <t>CONJ. BASE PARA ROLETE DE CARGA TRAVADO C/ TRAVAS -  72455A</t>
  </si>
  <si>
    <t xml:space="preserve">0701-MDE-0120-DT-00006 </t>
  </si>
  <si>
    <t xml:space="preserve">L-072414-1 </t>
  </si>
  <si>
    <t>Arruela Lisa M5 - DIN 126 - GALVANIZADO L-072414-1 0701-MDE-0120-DT-00006 120-TR-001</t>
  </si>
  <si>
    <t xml:space="preserve">0701-MDE-0120-DT-00014 </t>
  </si>
  <si>
    <t xml:space="preserve">L-072422-1 </t>
  </si>
  <si>
    <t>Arruela Lisa M5 - DIN 126 - GALVANIZADO L-072422-1 0701-MDE-0120-DT-00014 120-TR-001</t>
  </si>
  <si>
    <t>Arruela Lisa Ø 1/2" ASTM A325 ANSI B27.2 galv L-072414-1 0701-MDE-0120-DT-00006 120-TR-001</t>
  </si>
  <si>
    <t>Arruela Lisa Ø 1/2" ASTM A325 ANSI B27.2 galv L-072422-1 0701-MDE-0120-DT-00014 120-TR-001</t>
  </si>
  <si>
    <t>Parafuso Cab. Sext. M5 x 16 DIN 933 CL. 5.6 galv L-072414-1 0701-MDE-0120-DT-00006 120-TR-001</t>
  </si>
  <si>
    <t>Parafuso Cab. Sext. M5 x 16 DIN 933 CL. 5.6 galv L-072422-1 0701-MDE-0120-DT-00014 120-TR-001</t>
  </si>
  <si>
    <t>Parafuso Cab. Sext. Ø 1/2" x 1 1/2" (RT) ASTM A325 galv L-072414-1 0701-MDE-0120-DT-00006 120-TR-001</t>
  </si>
  <si>
    <t>Parafuso Cab. Sext. Ø 1/2" x 1 1/2" (RT) ASTM A325 galv L-072422-1 0701-MDE-0120-DT-00014 120-TR-001</t>
  </si>
  <si>
    <t xml:space="preserve">0701-MDE-0120-DT-00029 </t>
  </si>
  <si>
    <t xml:space="preserve">L-072437-1 </t>
  </si>
  <si>
    <t>Parafuso Cab. Sext. Ø 5/8" x 2" (RT) ASTM A325 GALV L-072437-1 0701-MDE-0120-DT-00029 120-TR-001</t>
  </si>
  <si>
    <t xml:space="preserve"> 120-TR-001</t>
  </si>
  <si>
    <t xml:space="preserve"> 0701-MDE-0120-DT-00030 </t>
  </si>
  <si>
    <t xml:space="preserve">L-072438-1 </t>
  </si>
  <si>
    <t>Parafuso Cab. Sext. Ø 5/8"UNC x 2" ASTM A325 Rosca Total Galv L-072438-1  0701-MDE-0120-DT-00030 120-TR-001</t>
  </si>
  <si>
    <t>Porca Sext. M5 DIN 934 Gr 8 galv L-072414-1 0701-MDE-0120-DT-00006 120-TR-001</t>
  </si>
  <si>
    <t>Porca Sext. M5 DIN 934 Gr 8 galv L-072422-1 0701-MDE-0120-DT-00014 120-TR-001</t>
  </si>
  <si>
    <t>Porca Sext. Ø 1/2" ASTM A325 ANSI B18.2.2 galv L-072420-1 (72419, 72418) 0701-MDE-0120-DT-00012 ( 00011,00010 ) 120-TR-001</t>
  </si>
  <si>
    <t>Porca Sext. Ø 1/2" UNC ASTM A325 galv L-072414-1 0701-MDE-0120-DT-00006 120-TR-001</t>
  </si>
  <si>
    <t>Porca Sext. UNC Ø 1/2" - ASTM A325 galv L-072422-1 0701-MDE-0120-DT-00014 120-TR-001</t>
  </si>
  <si>
    <t xml:space="preserve"> 0701-MDE-0120-DT-00012 </t>
  </si>
  <si>
    <t xml:space="preserve">L-072420-1 </t>
  </si>
  <si>
    <t>REBIT CAB COGUMELO Ø3/8 X 3/4 L-072420-1 0701-MDE-0120-DT-00012 120-TR-001</t>
  </si>
  <si>
    <t>REBIT POP - REf 519 Aluminio L-072422-1 0701-MDE-0120-DT-00014 120-TR-001</t>
  </si>
  <si>
    <t>Rebite POP - REF 519 Aluminio L-072414-1 0701-MDE-0120-DT-00006 120-TR-001</t>
  </si>
  <si>
    <t xml:space="preserve">L-072471-1 </t>
  </si>
  <si>
    <t>Contra Pino 6 x 45 DIN 94 GALVANIZAÇÃO
Ped.132 Des.L-072471-1 Tag.120-TR-001</t>
  </si>
  <si>
    <t xml:space="preserve">L-072431-1 </t>
  </si>
  <si>
    <t>Contra Pino 6 x 50 GALVANIZAÇÃO
Ped.132 Des.L-072431-1 Tag.120-TR-001</t>
  </si>
  <si>
    <t xml:space="preserve">L-072425-1 </t>
  </si>
  <si>
    <t>Porca Sext. Ø 5/8" ASTM 325 GALVANIZAÇÃO
Ped.132 Des.L-072425-1 Tag.120-TR-001</t>
  </si>
  <si>
    <t xml:space="preserve">L-072432-1 </t>
  </si>
  <si>
    <t>Porca Sext. Ø 5/8" ASTM 325 GALVANIZAÇÃO
Ped.132 Des.L-072432-1 Tag.120-TR-001</t>
  </si>
  <si>
    <t xml:space="preserve">L-072416-1 </t>
  </si>
  <si>
    <t>Arruela lisa M5 - GALVANIZADO
PEDIDO 132 DES.L-072416-1 TAG.120-TR-001</t>
  </si>
  <si>
    <t>L-072479-1</t>
  </si>
  <si>
    <t>CONJ. SUPORTE ROLETE BATEDOR</t>
  </si>
  <si>
    <t>Arruela Cônica 5/8" ASTM A325 GALVANIZADO DES.L-072425-1 PEDIDO 132 TAG.120-TR-001</t>
  </si>
  <si>
    <t xml:space="preserve">L-072460-1 </t>
  </si>
  <si>
    <t>Arruela de Pressão B16 DIN 125 GALVANIZADO DES.L-072460-1 PEDIDO 132 TAG.120-TR-001</t>
  </si>
  <si>
    <t xml:space="preserve">L-072461-1 </t>
  </si>
  <si>
    <t>Arruela de Pressão B16 DIN 125 GALVANIZADO DES.L-072461-1 PEDIDO 132 TAG.120-TR-001</t>
  </si>
  <si>
    <t>Arruela de Pressão B16 DIN 125 GALVANIZADO DES.L-072462-1 PEDIDO 132 TAG.120-TR-001</t>
  </si>
  <si>
    <t xml:space="preserve">L-072457-1 </t>
  </si>
  <si>
    <t>Arruela Lisa 125 M8 GALVANIZADO DES.L-072457-1 PEDIDO 132 TAG.120-TR-001</t>
  </si>
  <si>
    <t xml:space="preserve">L-072458-1 </t>
  </si>
  <si>
    <t>Arruela Lisa M12 DIN 125 GALVANIZADO DES.L-072458-1 PEDIDO 132 TAG.120-TR-001</t>
  </si>
  <si>
    <t>Arruela Lisa M20 DIN 125 - GALVANIZADO DES.L-072456-1 PEDIDO 132 TAG.120-TR-001</t>
  </si>
  <si>
    <t xml:space="preserve">L-072459-1 </t>
  </si>
  <si>
    <t>Arruela Lisa M20 DIN 125 - GALVANIZADO DES.L-072459-1 PEDIDO 132 TAG.120-TR-001</t>
  </si>
  <si>
    <t xml:space="preserve">L-072455-1 </t>
  </si>
  <si>
    <t>Arruela Lisa M6 DIN 125 GALVANIZADO DES.L-072455-1 PEDIDO 132 TAG.120-TR-001</t>
  </si>
  <si>
    <t>Arruela Lisa Ø 1/2" ASTM A325 GALVANIZADO DES.L-072425-1 PEDIDO 132 TAG.120-TR-001</t>
  </si>
  <si>
    <t xml:space="preserve">L-072465-1 </t>
  </si>
  <si>
    <t>Arruela Lisa Ø 5/8" ASTM A325 
GALVANIZADO DES.L-072465-1 PEDIDO 132 TAG.120-TR-001</t>
  </si>
  <si>
    <t xml:space="preserve">L-072417-1 </t>
  </si>
  <si>
    <t>Arruela Lisa Ø 5/8" ASTM A325 ANSI GALVANIZADO DES.L-072417-1 PEDIDO 132 TAG.120-TR-001</t>
  </si>
  <si>
    <t>Arruela Lisa Ø 5/8" ASTM A325 GALVANIZADO DES.L-072425-1 PEDIDO 132 TAG.120-TR-001</t>
  </si>
  <si>
    <t>PARAF SEXT. M24 X 127 CL. 5.6 GALVANIZADO DES.L-072461-1 PEDIDO 132 TAG.120-TR-001</t>
  </si>
  <si>
    <t>PARAF. SEXT M24 X 127 CL. 5.6 DIN 933 GALVANIZADO DES.L-072462-1 PEDIDO 132 TAG.120-TR-001</t>
  </si>
  <si>
    <t>PARAF. SEXT. M12 X 35 DIN 933 GALVANIZADO DES.L-072458-1 PEDIDO 132 TAG.120-TR-001</t>
  </si>
  <si>
    <t>PARAF. SEXT. M24 X 127 CL. 5.6 DIN 933 GALVANIZADO DES.L-072460-1 PEDIDO 132 TAG.120-TR-001</t>
  </si>
  <si>
    <t>Parafuso Cab Esc c/ Sext. Int. Ø 5/8" UNC x 2" - RT A325 GALVANIZADO
Des. L-072465-1 Pedido 132 Tag.120-TR-001</t>
  </si>
  <si>
    <t>Parafuso Cab Esc c/ Sext. Int. Ø 5/8" UNC x 2" A325 GALVANIZADO DES.L-072417-1 PEDIDO 132 TAG.120-TR-001</t>
  </si>
  <si>
    <t>Parafuso Cab. Sext. M16 x 55 DIN 933 CL. 5.6 GALVANIZADO DES.L-072461-1 PEDIDO 132 TAG.120-TR-001</t>
  </si>
  <si>
    <t>Parafuso Cab. Sext. M16 x 55 DIN 933 CL.5.6 GALVANIZADO DES.L-072460-1 PEDIDO 132 TAG.120-TR-001</t>
  </si>
  <si>
    <t>Parafuso Cab. Sext. M16 x 80 DIN 933 CL 5.6 GALVANIZADO DES.L-072462-1 PEDIDO 132 TAG.120-TR-001</t>
  </si>
  <si>
    <t>Parafuso Cab. Sext. M16 x 80 DIN 933 CL. 5.6 GALVANIZADO DES.L-072460-1 PEDIDO 132 TAG.120-TR-001</t>
  </si>
  <si>
    <t>Parafuso Cab. Sext. M16 x 80 DIN 933 CL. 5.6 GALVANIZADO DES.L-072461-1 PEDIDO 132 TAG.120-TR-001</t>
  </si>
  <si>
    <t>Parafuso Cab. Sext. M5 x 16 RT DIN 933
GALVANIZADO
PEDIDO 132 DES.L-072416-1 TAG.120-TR-001</t>
  </si>
  <si>
    <t>Parafuso Cab. Sext. M6 x 16 DIN 933 GALVANIZADO DES.L-072455-1 PEDIDO 132 TAG.120-TR-001</t>
  </si>
  <si>
    <t>Parafuso Cab. Sext. M8 x 30 DIN 931 GALVANIZADO DES.L-072457-1 PEDIDO 132 TAG.120-TR-001</t>
  </si>
  <si>
    <t>Parafuso Cab. Sext. Ø 1/2" UNC x 1 1/2" (RT) ASTM A325
GALVANIZADO
PEDIDO 132 DES.L-072416-1 TAG.120-TR-001</t>
  </si>
  <si>
    <t>Parafuso Cab. Sext. Ø 1/2" UNC x 1 3/4"  RP ASTM A325 GALVANIZADO DES.L-072425-1 PEDIDO 132 TAG.120-TR-001</t>
  </si>
  <si>
    <t>Parafuso Cab. Sext. Ø 1/2" x 1 1/2" (RT) ASTM A325 GALVANIZADO DES.L-072417-1 PEDIDO 132 TAG.120-TR-001</t>
  </si>
  <si>
    <t>Parafuso Cab. Sext. Ø 5/8"UNC x 1 3/4" RP ASTM A325 GALVANIZADO DES.L-072425-1 PEDIDO 132 TAG.120-TR-001</t>
  </si>
  <si>
    <t>Parafuso Cab. Sext. Ø 5/8"UNC x 2" RT  A325 GALVANIZADO DES.L-072465-1 PEDIDO 132 TAG.120-TR-001</t>
  </si>
  <si>
    <t>Porca Sex.  5/8" UNC - ASTM A325 GALVANIZADO DES.L-072417-1 PEDIDO 132 TAG.120-TR-001</t>
  </si>
  <si>
    <t>Porca Sext. M16 DIN 934 GALVANIZADO DES.L-072460-1 PEDIDO 132 TAG.120-TR-001</t>
  </si>
  <si>
    <t>Porca Sext. M16 DIN 934 GALVANIZADO DES.L-072462-1 PEDIDO 132 TAG.120-TR-001</t>
  </si>
  <si>
    <t>Porca Sext. M16 DIN 936 GALVANIZADO DES.L-072461-1 PEDIDO 132 TAG.120-TR-001</t>
  </si>
  <si>
    <t>Porca Sext. M20 DIN 934 GALVANIZADO DES.L-072456-1 PEDIDO 132 TAG.120-TR-001</t>
  </si>
  <si>
    <t>Porca Sext. M20 DIN 934 GALVANIZADO DES.L-072459-1 PEDIDO 132 TAG.120-TR-001</t>
  </si>
  <si>
    <t>Porca Sext. M24 DIN 934 GALVANIZADO DES.L-072460-1 PEDIDO 132 TAG.120-TR-001</t>
  </si>
  <si>
    <t>Porca Sext. M24 DIN 934 GALVANIZADO DES.L-072461-1 PEDIDO 132 TAG.120-TR-001</t>
  </si>
  <si>
    <t>Porca Sext. M24 DIN 934 GALVANIZADO DES.L-072462-1 PEDIDO 132 TAG.120-TR-001</t>
  </si>
  <si>
    <t>Porca Sext. M5 DIN 934 GALVANIZADO
PEDIDO 132 DES.L-072416-1 TAG.120-TR-001</t>
  </si>
  <si>
    <t>Porca Sext. M8 DIN 934 GALVANIZADO DES.L-072457-1 PEDIDO 132 TAG.120-TR-001</t>
  </si>
  <si>
    <t>Porca Sext. Ø 1/2" UNC - ASTM A325 GALVANIZADO DES.L-072425-1 PEDIDO 132 TAG.120-TR-001</t>
  </si>
  <si>
    <t>Porca Sext. Ø 1/2" UNC ASTM A325 GALVANIZADO DES.L-072417-1 PEDIDO 132 TAG.120-TR-001</t>
  </si>
  <si>
    <t>Porca Sext. Ø 1/2" UNC ASTM A325 GALVANIZADO
PEDIDO 132 DES.L-072416-1 TAG.120-TR-001</t>
  </si>
  <si>
    <t>Porca Sext. Ø 5/8" UNC ASTM A325
GALVANIZADO DES.L-072465-1 PEDIDO 132 TAG.120-TR-001</t>
  </si>
  <si>
    <t>Porca Sext. UNC Ø 5/8" - ASTM A325
GALVANIZADO DES.L-072425-1 PEDIDO 132 TAG.120-TR-001</t>
  </si>
  <si>
    <t>Rebite POP - REF 519 ALUMINIO PEDIDO 132 DES.L-072416-1 TAG.120-TR-001</t>
  </si>
  <si>
    <t xml:space="preserve">L-072463-1 </t>
  </si>
  <si>
    <t>Arruela Lisa M10 DIN 125 GALVANIZADO
PEDIDO 132 DES.L-072463-1 TAG.120-TR-001</t>
  </si>
  <si>
    <t>Arruela Lisa M12 DIN 125 GALVANIZADO
PEDIDO 132 DES.L-072463-1 TAG.120-TR-001</t>
  </si>
  <si>
    <t xml:space="preserve">L-072408-1 </t>
  </si>
  <si>
    <t>Arruela Lisa M6 DIN 125 GALVANIZADO
PEDIDO 132 DES.L-072408-1 TAG.120-TR-001</t>
  </si>
  <si>
    <t>Arruela Lisa Ø 1/2" ASTM A325 GALVANIZADO
PEDIDO 132 DES.L-072408-1 TAG.120-TR-001</t>
  </si>
  <si>
    <t xml:space="preserve">L-072467-1 </t>
  </si>
  <si>
    <t>Arruela Lisa Ø 5/8"  GALVANIZADO
PEDIDO 132 DES.L-072467-1 TAG.120-TR-001</t>
  </si>
  <si>
    <t xml:space="preserve">L-072468-1 </t>
  </si>
  <si>
    <t>Arruela Lisa Ø 5/8" GALVANIZADO
PEDIDO 132 DES.L-072468-1 TAG.120-TR-001</t>
  </si>
  <si>
    <t xml:space="preserve">L-072469-1 </t>
  </si>
  <si>
    <t>Arruela Lisa Ø 5/8" GALVANIZADO
PEDIDO 132 DES.L-072469-1 TAG.120-TR-001</t>
  </si>
  <si>
    <t xml:space="preserve">L-072466-1 </t>
  </si>
  <si>
    <t>Parafuso Cab. Sext. M10 x 40 DIN 931 GALVANIZADO
PEDIDO 132 DES.L-072466-1 TAG.120-TR-001</t>
  </si>
  <si>
    <t>Parafuso Cab. Sext. M10 x 40 GALVANIZADO
PEDIDO 132 DES.L-072463-1 TAG.120-TR-001</t>
  </si>
  <si>
    <t>Parafuso Cab. Sext. M12 x 35 GALVANIZADO
PEDIDO 132 DES.L-072463-1 TAG.120-TR-001</t>
  </si>
  <si>
    <t>Parafuso Cab. Sext. M12 x 40 DIN 931 GALVANIZADO
PEDIDO 132 DES.L-072466-1 TAG.120-TR-001</t>
  </si>
  <si>
    <t>Parafuso Cab. Sext. M6 x 16 DIN 933 GALVANIZADO
PEDIDO 132 DES.L-072408-1 TAG.120-TR-001</t>
  </si>
  <si>
    <t>Parafuso Cab. Sext. Ø 1/2" x 1 1/2" ASTM A325 GALVANIZADO
PEDIDO 132 DES.L-072408-1 TAG.120-TR-001</t>
  </si>
  <si>
    <t>Parafuso Cab. Sext. Ø 5/8" x 1 3/4" ASTM A325 GALVANIZADO
PEDIDO 132 DES.L-072467-1 TAG.120-TR-001</t>
  </si>
  <si>
    <t>Parafuso Cab. Sext. Ø 5/8" x 2" (RT) ASTM A325 GALVANIZADO
PEDIDO 132 DES.L-072468-1 TAG.120-TR-001</t>
  </si>
  <si>
    <t>Parafuso Sext. 5/8" x 1-3/4" DIN 931 GALVANIZADO
PEDIDO 132 DES.L-072469-1 TAG.120-TR-001</t>
  </si>
  <si>
    <t>Porca Sext. M10 DIN 934 GALVANIZADO
PEDIDO 132 DES.L-072463-1 TAG.120-TR-001</t>
  </si>
  <si>
    <t>Porca Sext. M10 DIN 934 GALVANIZADO
PEDIDO 132 DES.L-072466-1 TAG.120-TR-001</t>
  </si>
  <si>
    <t>Porca Sext. M12 DIN 934 GALVANIZADO
PEDIDO 132 DES.L-072463-1 TAG.120-TR-001</t>
  </si>
  <si>
    <t>Porca Sext. M12 DIN 934 GALVANIZADO
PEDIDO 132 DES.L-072466-1 TAG.120-TR-001</t>
  </si>
  <si>
    <t>Porca Sext. Ø 1/2" UNC ASTM A325 GALVANIZADO
PEDIDO 132 DES.L-072408-1 TAG.120-TR-001</t>
  </si>
  <si>
    <t>Porca Sext. Ø 5/8 DIN 934 GALVANIZADO
PEDIDO 132 DES.L-072469-1 TAG.120-TR-001</t>
  </si>
  <si>
    <t>Porca Sext. Ø 5/8" ASTM A325 GALVANIZADO
PEDIDO 132 DES.L-072468-1 TAG.120-TR-001</t>
  </si>
  <si>
    <t>Porca Sext. Ø 5/8" DIN934 GALVANIZADO
PEDIDO 132 DES.L-072467-1 TAG.120-TR-001</t>
  </si>
  <si>
    <t>FF</t>
  </si>
  <si>
    <t>TRAVESSAS _ PASSADIÇO SÉRIE LEVE 20"</t>
  </si>
  <si>
    <t>T-072493-1</t>
  </si>
  <si>
    <t xml:space="preserve">PONTE TRELIÇADA H400 - Larg 30" </t>
  </si>
  <si>
    <t xml:space="preserve">PONTE TRELIÇADA H400 POS.D Larg 30" </t>
  </si>
  <si>
    <t>MÓDULO DE ESTICAMENTO 1500 POS B 20"</t>
  </si>
  <si>
    <t>PONTE ACIONAMENTO H400  30"</t>
  </si>
  <si>
    <t>MÓDULO DE ESTICAMENTO  POS D MANC. DN - 75mm</t>
  </si>
  <si>
    <t>CALÇO - BASE DE ROLO CARGA SOB GUIA EM V-20" 21537G</t>
  </si>
  <si>
    <t>CALÇO - BASE PARA ROLO DE CARGA EM V-20" 21537G</t>
  </si>
  <si>
    <t>CALÇO - BASE DE CARGA EM V-20" - REGIÃO DA BALANÇA 21537G</t>
  </si>
  <si>
    <t>CALÇO - BASE PARA ROLO DE RETORNO PLANO 20" 21537F</t>
  </si>
  <si>
    <t>CALÇO - BASE PARA ROLO DE RETORNO PLANO 20" 21537H</t>
  </si>
  <si>
    <t>GUARDA CORPO - 72388A</t>
  </si>
  <si>
    <t>GUARDA CORPO - 72388B</t>
  </si>
  <si>
    <t>GUARDA CORPO - 72388C</t>
  </si>
  <si>
    <t>GUARDA CORPO - 72388D</t>
  </si>
  <si>
    <t>CALÇO _ BASE DE ROLETES  - 395A</t>
  </si>
  <si>
    <t>CALÇO _ BASE DE ROLETES - 21307E</t>
  </si>
  <si>
    <t>CALÇO _ BASE DE ROLETES - 21307B</t>
  </si>
  <si>
    <t>POS.9</t>
  </si>
  <si>
    <t>CHAPA 6,3 X 51 X 440 mm</t>
  </si>
  <si>
    <t>POS.10</t>
  </si>
  <si>
    <t>CHAPA 6,3 X 51 X 352 mm</t>
  </si>
  <si>
    <t>TAMPA _ CHUTE INTERMEDIARIO 72385B</t>
  </si>
  <si>
    <t>PISTA DE ROLAGEM - 71979B</t>
  </si>
  <si>
    <t>PONTE TRELIÇADA PARTE 2 - 71979A</t>
  </si>
  <si>
    <t>PISTA DE ROLAGEM - 71979C</t>
  </si>
  <si>
    <t>T-071978-1</t>
  </si>
  <si>
    <t>PONTE TRELIÇADA PARTE 1 - 71978A</t>
  </si>
  <si>
    <t>PISTA DE ROLAMENTO - 71978B</t>
  </si>
  <si>
    <t>PISTA DE ROLAMENTO - 71978C</t>
  </si>
  <si>
    <t>T-071981-1</t>
  </si>
  <si>
    <t>CHASSI DE ESTICAMENTO - 71981A</t>
  </si>
  <si>
    <t>SUPORTE DE ESTICAMENTO 71981B</t>
  </si>
  <si>
    <t>SUPORTE 71981C</t>
  </si>
  <si>
    <t>T-071983-1</t>
  </si>
  <si>
    <t>COLUNA 71983A</t>
  </si>
  <si>
    <t>COLUNA 71983C</t>
  </si>
  <si>
    <t>P170</t>
  </si>
  <si>
    <t>P171</t>
  </si>
  <si>
    <t>P172</t>
  </si>
  <si>
    <t>P173</t>
  </si>
  <si>
    <t>P174</t>
  </si>
  <si>
    <t>P175</t>
  </si>
  <si>
    <t>ROLO GUIA Ø89 X 120 6204</t>
  </si>
  <si>
    <t>P176</t>
  </si>
  <si>
    <t>P177</t>
  </si>
  <si>
    <t>P178</t>
  </si>
  <si>
    <t>P179</t>
  </si>
  <si>
    <t>P180</t>
  </si>
  <si>
    <t>P892</t>
  </si>
  <si>
    <t>P891</t>
  </si>
  <si>
    <t>SUPORTE TRANSPORTADOR 71427E</t>
  </si>
  <si>
    <t>Coluna7</t>
  </si>
  <si>
    <t>CHASSI DE DESVIO INFERIOR 72411A</t>
  </si>
  <si>
    <t>APOIO SUPERIOR 025359-A Larg 30"</t>
  </si>
  <si>
    <t>POS.1</t>
  </si>
  <si>
    <t>PORTA DE INSPEÇÃO - CAPOTA 72385A</t>
  </si>
  <si>
    <t>POS.6</t>
  </si>
  <si>
    <t xml:space="preserve">EM PROCESSO DE FABRICAÇÃO </t>
  </si>
  <si>
    <t>P182</t>
  </si>
  <si>
    <t>P183</t>
  </si>
  <si>
    <t>P185</t>
  </si>
  <si>
    <t>P186</t>
  </si>
  <si>
    <t>P187</t>
  </si>
  <si>
    <t>T-071752-1</t>
  </si>
  <si>
    <t>BRAÇO DE TORQUE 71752A</t>
  </si>
  <si>
    <t>T-071730-1</t>
  </si>
  <si>
    <t>T-071995-1</t>
  </si>
  <si>
    <t>COLUNA 71995-A</t>
  </si>
  <si>
    <t>SUPORTE DA COLUA 71995-B</t>
  </si>
  <si>
    <t>COLUNA 71995-C</t>
  </si>
  <si>
    <t>SUPORTE DA COLUNA 71995-D</t>
  </si>
  <si>
    <t>T-071720-1</t>
  </si>
  <si>
    <t>T-071744-1</t>
  </si>
  <si>
    <t>BRAÇO DE TORQUE 71744-A</t>
  </si>
  <si>
    <t>T-071996-1</t>
  </si>
  <si>
    <t>CALHA 1 - 71996-A</t>
  </si>
  <si>
    <t>CALHA 2 - 71996-B</t>
  </si>
  <si>
    <t>CALHA 3 - 71996-C</t>
  </si>
  <si>
    <t>T-071997-1</t>
  </si>
  <si>
    <t>CALHA 4 -71996-D</t>
  </si>
  <si>
    <t>CALHA 5 - 71996-E</t>
  </si>
  <si>
    <t>T-071990-1</t>
  </si>
  <si>
    <t>T-071740-1</t>
  </si>
  <si>
    <t>T-002087-1</t>
  </si>
  <si>
    <t>T-071989-1</t>
  </si>
  <si>
    <t>T-071984-1</t>
  </si>
  <si>
    <t>T-071986-1</t>
  </si>
  <si>
    <t>T-071982-1</t>
  </si>
  <si>
    <t>APOIO INFERIOR 71982A</t>
  </si>
  <si>
    <t>APOIO SUPERIOR 71982B</t>
  </si>
  <si>
    <t>T-071987-1</t>
  </si>
  <si>
    <t>ITEM 140 - CABO ACO 3,20mm 6x7 40M ACESSORIO CABO ACO 3.20mm 6x7 40M</t>
  </si>
  <si>
    <t>ITEM 01 - Cabo  de Controle Flexivel 1X3CX1 5mm² ( 67 metros )</t>
  </si>
  <si>
    <t>ITEM 10 - CONECTOR FÊMEA GIRATÓRIO 1"</t>
  </si>
  <si>
    <t>Item 12 - ARRUELA DE ACABAMENTO PARA INSTALAÇÃO EM BOX GIRATÓRIO MAXHO EM AÇO INOXIDÁVEL. REFERÊNCIA Ø1".</t>
  </si>
  <si>
    <t>ITEM 2 - Cabo de Controle Flexível 1 x 5C x 1,5 mm²</t>
  </si>
  <si>
    <t>Item 20 - Prensa Cabos de Poliamida 3/4"</t>
  </si>
  <si>
    <t>Item 21 - Bucha de Redução 1" x 3/4"</t>
  </si>
  <si>
    <t>ITEM 22 - Grampo "U" Ø 3/4" - Inox</t>
  </si>
  <si>
    <t>Item 23 - Grampo "U" Ø 1" - Inox</t>
  </si>
  <si>
    <t>ITEM 3 - Cabo de Controle Flexível 1 x 8C x 1,5 mm² ( 6 metros )</t>
  </si>
  <si>
    <t>Item 9 - Eletroduto Flexível Ø 1" ( 3 metros )</t>
  </si>
  <si>
    <t>Cabo  de Controle Flexivel 1X3CX1 5mm²</t>
  </si>
  <si>
    <t>Cabo  de Controle Flexivel 1X3CX1 5mm² L-071861 0701-MDE-0130-ED-00003</t>
  </si>
  <si>
    <t>ITEM 2 - Cabo de Controle Flexível 1 x 5C x 1,5 mm² L-071861 0701-MDE-0130-ED-00003</t>
  </si>
  <si>
    <t>ITEM 3 - Cabo de Controle Flexível 1 x 8C x 1,5 mm² ( 6 metros ) L-071861 0701-MDE-0130-ED-00003</t>
  </si>
  <si>
    <t>Item 9 - Eletroduto Flexível Ø 1" ( 3 metros ) L-071861 0701-MDE-0130-ED-00003</t>
  </si>
  <si>
    <t>Item 20 - Prensa Cabos de Poliamida 3/4" L-071861 0701-MDE-0130-ED-00003</t>
  </si>
  <si>
    <t>Item 21 - Bucha de Redução 1" x 3/4" L-071861 0701-MDE-0130-ED-00003</t>
  </si>
  <si>
    <t>ITEM 22 - Grampo "U" Ø 3/4" - Inox L-071861 0701-MDE-0130-ED-00003</t>
  </si>
  <si>
    <t>Item 23 - Grampo "U" Ø 1" - Inox L-071861 0701-MDE-0130-ED-00003</t>
  </si>
  <si>
    <t>L-072480-1</t>
  </si>
  <si>
    <t>ROLO DE CARGA BATEDOR  Ø102 X 700</t>
  </si>
  <si>
    <t>SUPORTE _ CHASSI INTERMEDIARIO SUPERIOR 0025C</t>
  </si>
  <si>
    <t>ESTRUTURA DA PROTEÇÃO LATERAL 004-D</t>
  </si>
  <si>
    <t>POS.7</t>
  </si>
  <si>
    <t>CHAPA 3/16" X 50 X 554 mm _ LIMPADOR EM "V" BASE 72466-POS.7</t>
  </si>
  <si>
    <t>CANTONEIRA 2 1/2" X 1/4" X 1160 mm _ LIMPADOR EM "V" BASE 72466-POS.10</t>
  </si>
  <si>
    <t>POS,7</t>
  </si>
  <si>
    <t>CHAPA 3/16" X 50 X 554 mm LIMPADOR EM "V" BASE POS.7</t>
  </si>
  <si>
    <t>ITEM 70 -  GRAMPO P/CABO 3/16 5mm ACO INOX-23292 GRAMPO PARA FIXACAO DE CABO 3/16 5mm ACO INOX AISI305   SPEZ
23292 FAZ REFERÊNCIA AO DOCUMENTO DE CADASTRO DO</t>
  </si>
  <si>
    <t>ITEM 130 -  ZQ 901-22 ZQ 901-22 CHAVE DE EMERGENCIA INVOLUCRO  EM ACO INOX 71,5x75x236,3mm 2NA 2NF, IP67,
ENTRADA CABO 3xM20x1,5m, C/BOTAO REARME E</t>
  </si>
  <si>
    <t>ITEM 110 -  CX POLIESTER 75x190x75 CZ MONT EM/VD/VM C/ SAIDA PG13,5 IP65 CAIXA POLIESTER 75x190x75 CINZA
MONTADA COM BOTÕES EMERGÊNCIA/VERDE/VERMELHO COM</t>
  </si>
  <si>
    <t>ITEM 120 -  CX POLIESTER 75x80x75 CZ MONT EM C/ SAIDA PG 13,5  IP65 CAIXA POLIESTER 75x80x75 CINZA MONTADA COM
BOTÃO EMERGÊNCIA E2 36/03 + 2NF COM SAIDA PRENSA</t>
  </si>
  <si>
    <t>ITEM 90 - ROLDANA P/ CABO 5mm PARTES EXCLUSIVAS DOS INTERRUPTORES DE EMERGENCIA RECONHECIDA COMO
ROLDANA PARA CABO DE ACO. UTILIZADA COMO POLIA DE</t>
  </si>
  <si>
    <t>ITEM 160 -  SAPATILHO DE 4MM EM ACO INOX-23292 SAPATILHO METALICO FABRICADO A PARTIR DE UM PROCESSO DE
ESTAMPAGEM PROGRESSIVA DE UM ACO INOX EN10088-3</t>
  </si>
  <si>
    <t>ITEM 50 -  ESTICADOR PARA CHAVE DE EMERGENCIA ACO INOX-23292 ESTICADOR OLHAL-OLHAL 1/4 FABRICADO EM AÇO INOX
316, UTILIZADO NOS INTERRUPTOR DE EMERGENCIA ZQ</t>
  </si>
  <si>
    <t>ITEM 20 - BS-B50-150-RVA BS-B50-150-RVA ACESSORIO ATUADOR  P/ LINHA HDS FUNCAO DESALINHAMENTO EM ACO INOX
C/ DIAM. 50mm E ALTURA 150mm..</t>
  </si>
  <si>
    <t>ITEM 150 - PARAF OLHAL INOX M8x70mm NAC-23292 PARAFUSO OLHAL DE ACO INOX M8x70, ACABAMENTO SUPERFICIAL S/
TRATAMENTO, PROCESSO DE FABRICACAO S/ TRATAMENTO,</t>
  </si>
  <si>
    <t>ITEM 170 - PLAQ ACO INOX 304 1x12x60mm GRAV PLAQUETA ACO  INOX 304 1x12x60mm GRAVADA.</t>
  </si>
  <si>
    <t>ITEM.1 - Cabo de Controle Flexível 1 x 3C x 1,5 mm²;  PED. 132 DES. 0701-MDE-0120-EL-00007 (57 METROS)</t>
  </si>
  <si>
    <t>ITEM.2 - Cabo de Controle Flexível 1 x 5C x 1,5 mm²; PED. 132 DES. 0701-MDE-0120-EL-00007</t>
  </si>
  <si>
    <t>ITEM 3 - Cabo de Controle Flexível 1 x 8C x 1,5 mm²;  PED. 132 DES. 0701-MDE-0120-EL-00007	(6 METROS)</t>
  </si>
  <si>
    <t>ITEM 5 - Eletroduto de Aço Galvanizado a Fogo Classe Pesada - c/ Uma Luva Rosca BSP Referência:  Ø1.1/2". Fabricante: P. THOMEU OU SIMILAR ( 20 PÇ)</t>
  </si>
  <si>
    <t>ITEM 4 ELETRODUTO DE AÇO GALVANIZADO A FOGO COM COSTURA, ROSQUEADO EM AMBAS EXTREMIDADES, EM VARAS DE 3 m. ROSCA BSP.Ø3/4". (17 PÇ)</t>
  </si>
  <si>
    <t>ITEM 6 - ELETRODUTO FLEXÍVEL EM ROLO, TIPO SEALTUBO, CONSTITUIDO POR FITA DE AÇO DOCE COM REVESTIMENTO EXTERNO EM POLIVINIL-CLORIDRICO. Referência:  Ø3/4". ROSCA BSP. (10metros)</t>
  </si>
  <si>
    <t>ITEM 9 - ELETRODUTO FLEXÍVEL EM ROLO CONFORME TABELA -  Referência:  Ø1.1/2". ROSCA BSP. Fabricante: S.P.T.F. EKOFLEX OU SIMILAR. ( 5 METROS)</t>
  </si>
  <si>
    <t>ITEM 12- ARRUELA DE ACABAMENTO EM AÇO INOXIDÁVEL PARA INSTALAÇÃO EM BOX GIRATÓRIO MAXHO . REF.Ø1.1/2". ROSCA BSP. FAB. EKOFLEX OU SIMILAR. PED 132 DES. ITEM. PED.132 DES.0701-MDE-0120-EL-00007</t>
  </si>
  <si>
    <t>ITEM 13 -CONDULETE C/ FURAÇÃO EM "LR", EM AÇO INOXIDÁVEL, ACABAMENTO NA COR CINZA. ROSCA BSP. Referência:  Ø1.1/2". Fabricante: COBAPEE OU SIMILAR. CONFORME TABELA ( 7 PÇS) PED 132</t>
  </si>
  <si>
    <t>ITEM 17- CONDULETE C/ FURAÇÃO EM "T", EM AÇO INOXIDÁVEL, ACABAMENTO NA COR CINZA. ROSCA BSP. Referência:  Ø3/4". Fabricante: COBAPEE OU SIMILAR.ITEM. PED.132 DES.0701-MDE-0120-EL-00007</t>
  </si>
  <si>
    <t>ITEM 18- CONDULETE C/ FURAÇÃO EM "T", EM AÇO INOXIDÁVEL, ACABAMENTO NA COR CINZA. ROSCA BSP. Referência:  Ø1.1/2". Fabricante: COBAPEE OU SIMILAR. ITEM. PED.132 DES.0701-MDE-0120-EL-00007 (3 PÇS)</t>
  </si>
  <si>
    <t>ITEM 20 - CONDULETE C/ FURAÇÃO EM "C", EM AÇO INOXIDÁVEL, ACABAMENTO NA COR CINZA. ROSCA BSP.  Referência:  Ø1.1/2". Fabricante: COBAPEE OU SIMILAR.ITEM. PED.132 DES.0701-MDE-0120-EL-00007 (2PÇS)</t>
  </si>
  <si>
    <t>ITEM 22 - PRENSA CABOS EM POLIAMIDA AUTO EXTINGUÍVEL, CLASSE DE VEDAÇÃO IP-68, PRÓPRIO PARA CABOS COM DIÂMETROS DE 6-12MM. ROSCA BSP. Referência:3/4".  PED.132 DES.0701-MDE-0120-EL-00007 (6PÇS)</t>
  </si>
  <si>
    <t>ITEM 23- BUCHA DE REDUÇÃO, FABRICADA EM INOX, ROSCA BSP. Referência:  Ø1.1/2"X3/4". Fabricante:  Blinda, Alpha, Lumens Peterco OU SIMILAR ( 10PÇS)</t>
  </si>
  <si>
    <t>ITEM 24 - GRAMPO "U" EM AÇO INOX EM AÇO AISI 304, FORNECIDO COM DUAS PORCAS SEXTAVADAS E DUAS ARRUELAS DE PRESSÃO - (35PÇS)</t>
  </si>
  <si>
    <t>ITEM 25-GRAMPO "U" EM AÇO INOX EM AÇO AISI 304,  FORNECIDO COM DUAS PORCAS SEXTAVADAS E DUAS ARRUELAS DE PRESSÃO. Ø1.1/2". Fabricante:  Blinda. OU SIMILAR (40PÇS)</t>
  </si>
  <si>
    <t>ITEM 15 - CONDULETE C/ FURAÇÃO EM "LL", EM AÇO INOXIDÁVEL, CONFORME TABELA, (7PÇS)</t>
  </si>
  <si>
    <t>LIMPADOR EM "V"  POS. D 30"</t>
  </si>
  <si>
    <t>POS.20</t>
  </si>
  <si>
    <t>BARRA RED. Ø16 X 195 mm - 72390 POS.20</t>
  </si>
  <si>
    <t>POS.19</t>
  </si>
  <si>
    <t>BARRA RED. Ø16 X 195 mm - 72389 POS.19</t>
  </si>
  <si>
    <t xml:space="preserve">BARRA RED. Ø16 X 195 mm - 035085-1 </t>
  </si>
  <si>
    <t>POS.15</t>
  </si>
  <si>
    <t>BARRA RED. Ø16 X 195 mm - 72383 POS.15</t>
  </si>
  <si>
    <t>POS.12</t>
  </si>
  <si>
    <t>CHAPA 6,3 X 60 X 160mm - 072494-POS.12</t>
  </si>
  <si>
    <t xml:space="preserve">T-072492-1 </t>
  </si>
  <si>
    <t>PAT00111500446</t>
  </si>
  <si>
    <t>Borracha 10 x 110 x 2000 - 45+/-5 Shore A PEDIDO 133 DES.T-072492-1 TAG.120-TR-002</t>
  </si>
  <si>
    <t>Borracha 10 x 110 x 600 - 45+/-5 Shore A PEDIDO 133 DES.T-072492-1 TAG.120-TR-002</t>
  </si>
  <si>
    <t>Borracha 10 x 110 x 800 - 45+/-5 Shore A PEDIDO 133 DES.T-072492-1 TAG.120-TR-002</t>
  </si>
  <si>
    <t>Borracha Natural 10 x 110 x 2000 - 45+/-5 Shore A PEDIDO 133 DES.T-072492-1 TAG.120-AL-001</t>
  </si>
  <si>
    <t xml:space="preserve">T-072493-1 </t>
  </si>
  <si>
    <t>Borracha Natural 10 x 110 x 2000 - 45+/-5 Shore A PEDIDO 133 DES.T-072493-1 TAG.110-AL-001</t>
  </si>
  <si>
    <t>PAT00117800099</t>
  </si>
  <si>
    <t>Borracha Natural 10 x 110 x 2400 - 45+/-5 Shore A PEDIDO 133 DES.T-072492-1 TAG.120-AL-001</t>
  </si>
  <si>
    <t>Borracha Natural 10 x 110 x 2400 - 45+/-5 Shore A PEDIDO 133 DES.T-072492-1 TAG.120-TR-002</t>
  </si>
  <si>
    <t>Borracha Natural 10 x 110 x 600 - 45+/-5 Shore A PEDIDO 133 DES.T-072492-1 TAG.120-AL-001</t>
  </si>
  <si>
    <t xml:space="preserve">T-072336-1 </t>
  </si>
  <si>
    <t>Borracha Natural 10 x 120 x 868 -60+/-5 Shore A PEDIDO 133 DES.T-072493-1 TAG.110-AL-001</t>
  </si>
  <si>
    <t>Borracha Natural 10 x 150 x 746 - 45+/-5 Shore A PEDIDO 133 DES.T-072493-1 TAG.110-AL-001</t>
  </si>
  <si>
    <t xml:space="preserve">T-072343-1 </t>
  </si>
  <si>
    <t>Borracha Natural 10x120x868 shore A-60+-5</t>
  </si>
  <si>
    <t xml:space="preserve">T-071195-1 </t>
  </si>
  <si>
    <t>Borracha Natural ESP.2MM X 30 X 1500 30 Shore "A" PEDIDO 133 DES.T-071195-1 TAG.110-TR-001</t>
  </si>
  <si>
    <t xml:space="preserve">T-071196-1 </t>
  </si>
  <si>
    <t>Borracha Natural ESP.2MM X 30 X 1500 30 Shore "A" PEDIDO 133 DES.T-071196-1 TAG.110-TR-001</t>
  </si>
  <si>
    <t xml:space="preserve">T-072328-1 </t>
  </si>
  <si>
    <t>placa 10 x 120 x 868 shore A-60±5 PEDIDO 133 DES.T-072328-1 TAG.120-TR-002</t>
  </si>
  <si>
    <t xml:space="preserve">T-072495-1 </t>
  </si>
  <si>
    <t>PLACA 6,3 X 127 X 352 PEDIDO 133 DES.T-072495-1 TAG.110-TR-001</t>
  </si>
  <si>
    <t>PLACA 6,3 X 129 X 440 PEDIDO 133 DES.T-072495-1 TAG.110-TR-001</t>
  </si>
  <si>
    <t>PLACA 6,3 X 144 X 352 PEDIDO 133 DES.T-072495-1 TAG.110-TR-001</t>
  </si>
  <si>
    <t>Chave de Emergência RS656-Z22 RS656-Z22 CHAVE DE EMERGENCIA LINHA HDS  RETANGULAR 234x108x163mm, INVOLUCRO E TAMPA EM
PLASTICO, 2NA/2NF, IP66/IP67, C/ SAIDA CABO</t>
  </si>
  <si>
    <t>Chave BS656-Z22 BS656-Z22 CHAVE BASE LINHA HDS RETANGULAR 234x108x143mm, INVOLUCRO E TAMPA EM
PLASTICO, 2NA/2NF, IP66/IP67, C/ SAIDA CABO</t>
  </si>
  <si>
    <t>CX POLIESTER 75x190x75 CZ MONT EM/VD/VM C/ SAIDA PG13,5 IP65 CAIXA POLIESTER 75x190x75 CINZA
MONTADA COM BOTÕES EMERGÊNCIA/VERDE/VERMELHO</t>
  </si>
  <si>
    <t>BS-B50-150-RVA BS-B50-150-RVA ACESSORIO ATUADOR  P/ LINHA HDS FUNCAO DESALINHAMENTO EM ACO INOX
C/ DIAM. 50mm E ALTURA 150mm..</t>
  </si>
  <si>
    <t>GRAMPO P/CABO 3/16 5mm ACO INOX-23292 GRAMPO PARA  FIXACAO DE CABO 3/16 5mm ACO INOX AISI305   SPEZ
23292 FAZ REFERÊNCIA AO DOCUMENTO DE CADASTRO DO - PEDIDO 133</t>
  </si>
  <si>
    <t>SAPATILHO DE 4MM EM ACO INOX-23292 SAPATILHO METALICO FABRICADO A PARTIR DE UM PROCESSO DE
ESTAMPAGEM PROGRESSIVA DE UM ACO INOX EN10088-3 - PEDIDO 133</t>
  </si>
  <si>
    <t>ESTICADOR PARA CHAVE DE EMERGENCIA ACO INOX-23292  ESTICADOR OLHAL-OLHAL 1/4 FABRICADO EM AÇO INOX
316, UTILIZADO NOS INTERRUPTOR DE EMERGENCIA ZQ - PEDIDO 133</t>
  </si>
  <si>
    <t>CABO ACO 3,20mm 6x7 40M ACESSORIO CABO ACO 3.20mm 6x7 40M - PEDIDO 133</t>
  </si>
  <si>
    <t>CABO ACO 3,20mm 6x7 10M ACESSORIOS CH EMERGENCIA - PEDIDO 133</t>
  </si>
  <si>
    <t>PARAF OLHAL INOX M8x70mm NAC-23292 PARAFUSO OLHAL DE ACO INOX M8x70, ACABAMENTO SUPERFICIAL S/
TRATAMENTO, PROCESSO DE FABRICACAO S/ TRATAMENTO. P -133</t>
  </si>
  <si>
    <t>ITEM 31 - GRAMPO "U" EM AÇO INOX EM AÇO AISI 304, Referência:  Ø1". Fabricante:  Blinda. OU SIMILAR (PÇ)	PED.133 DES.0701-MDE-0120-EL-00001TAG.120-TR-002</t>
  </si>
  <si>
    <t>ITEM 30 - GRAMPO "U" EM AÇO INOX EM AÇO AISI 304, Referência:  Ø3/4". Fabricante:  Blinda. OU SIMILAR (PÇ)	
PED.133 DES.0701-MDE-0120-EL-00001TAG.120-TR-002</t>
  </si>
  <si>
    <t>ITEM 26 - BUCHA DE REDUÇÃO, FABRICADA EM AÇO INOX, ROSCA BSP. Referência:  Ø1"x3/4". Fabricante:  Blinda, Alpha, Lumens Peterco OU SIMILAR (PÇ) PED.133 DES.0701-MDE-0120-EL-00001TAG.120-TR-002</t>
  </si>
  <si>
    <t>ITEM 11 - ELETRODUTO FLEXÍVEL EM ROLO TIPO SEALTUBO,Referência:  Ø2". ROSCA BSP. Fabricante: S.P.T.F. OU SIMILAR PED.133 DES.0701-MDE-0120-EL-00001 TAG.120-TR-002 (MT)</t>
  </si>
  <si>
    <t>ITEM 29 - BUCHA DE REDUÇÃO, FABRICADA EM AÇO INOX, ROSCA BSP. Referência:  Ø1.1/2"X3/4". Fabricante:  Blinda, Alpha, Lumens Peterco OU SIMILAR (PÇ)	
 PED.133 DES.0701-MDE-0120-EL-00001TAG.120-TR-002</t>
  </si>
  <si>
    <t>ITEM 7 -  Eletroduto de Aço Galv. Ø 2" Classe LI EB 568 Referência:  Ø2". Fabricante: P. THOMEU OU SIMILAR (pç) PED.133 DES.0701-MDE-0120-EL-00001 TAG.120-TR-002</t>
  </si>
  <si>
    <t>ITEM 4 - ELETRODUTO DE AÇO GALVANIZADO A FOGO COM COSTURA, CLASSE LI (PESADO) EB 568,ROSCA BSP.  Referência:  Ø3/4". Fabricante: P. THOMEU OU SIMILAR
PED.133 DES.0701-MDE-0120-EL-00001 TAG.120-TR-002 ( 8 pçs)</t>
  </si>
  <si>
    <t>ITEM 6 - Eletroduto de Aço Galv. Ø 1 1/2" Classe LI EB 568 - Thomeu Referência:  Ø1.1/2". Fabricante: P. THOMEU OU SIMILAR (2pç)</t>
  </si>
  <si>
    <t>ITEM 33 - GRAMPO "U" EM AÇO INOX EM AÇO AISI 304, Referência:  Ø2". Fabricante:  Blinda. OU SIMILAR (PÇ)	PED.133 DES.0701-MDE-0120-EL-00001TAG.120-TR-002</t>
  </si>
  <si>
    <t>ITEM 1 - CABO DE CONTROLE FLEXÍVEL 1X3CX1,5mm², TENSÃO DE ISOLAMENTO 0,6/1KV, ENCORDOAMENTO CLASSE 5  PED.133 DES.0701-MDE-0(21 metros)</t>
  </si>
  <si>
    <t>ITEM 2 - CABO DE CONTROLE FLEXÍVEL 1X5CX1,5mm², TENSÃO DE ISOLAMENTO 0,6/1KV, ENCORDOAMENTO CLASSE 5 
PED.133 DES.0701-MDE-0120-EL-00001 TAG.120-TR-002 (71 metros)</t>
  </si>
  <si>
    <t>ITEM 24 - PRENSA CABOS EM POLIAMIDA AUTO EXTINGUÍVEL, NA COR PRETA ROSCA BSP. Referência:3/4". Fabricante: Controall OU SIMILAR.(PÇ) PED.133 DES.0701-MDE-0120-EL-00001TAG.120-TR-002</t>
  </si>
  <si>
    <t>ITEM 3 - CABO DE CONTROLE FLEXÍVEL 1X8CX1,5mm², TENSÃO DE ISOLAMENTO 0,6/1KV, ENCORDOAMENTO CLASSE 5 PED.133 DES.0701-MDE-0120-EL-00001 TAG.120-TR-002
(6 metros)</t>
  </si>
  <si>
    <t>ITEM 4 Eletroduto 3/4"  GALVANIZADO A FOGO COM COSTURA, CLASSE LI (PESADO) EB 568 CONFORME ET 0701-MDE-0120-El-00002 / T-072376-4</t>
  </si>
  <si>
    <t>ITEM 5 Eletroduto Aço 1 1/2" GALVANIZADO A FOGO COM COSTURA, CLASSE LI (PESADO) EB 568, CONFORME ET 0701-MDE-0120-El-00002 / T-072376-4</t>
  </si>
  <si>
    <t>ITEM 10 Eletroduto Flexível Ø 2" EM ROLO, TIPO SEALTUBO, A PROVA DE TEMPO, UMIDADE, GASES CONFORME ET 0701-MDE-0120-El-00002 / T-072376-4</t>
  </si>
  <si>
    <t>ITEM 27 Grampo "U" Ø 3/4" - Galv.  EM AÇO INOX EM AÇO AISI 304, FORNECIDO COM DUAS PORCAS SEXTAVADAS E DUAS ARRUELAS DE PRESSÃO CONFORME ET 0701-MDE-0120-El-00002 / T-072376-4</t>
  </si>
  <si>
    <t>ITEM 29 Grampo "U" Ø 2" - Inox  EM AÇO AISI 304, FORNECIDO COM DUAS PORCAS SEXTAVADAS E DUAS ARRUELAS DE PRESSÃO CONFORME ET 0701-MDE-0120-El-00002 / T-072376-4</t>
  </si>
  <si>
    <t>ITEM 1 Cabo  de Controle Flexivel 1X3CX1 5mm² TENSÃO DE ISOLAMENTO 0,6/1KV, ENCORDOAMENTO CLASSE 5 CONFORME ET 0701-MDE-0120-El-00002 / T-072376-4</t>
  </si>
  <si>
    <t>ITEM 2 Cabo de Controle Flexível 1 x 5C x 1,5 mm² TENSÃO DE ISOLAMENTO 0,6/1KV, ENCORDOAMENTO CLASSE 5 CONFORME ET 0701-MDE-0120-El-00002 / T-072376-4</t>
  </si>
  <si>
    <t>ITEM 6 Eletroduto Aço 2" GALVANIZADO A FOGO COM COSTURA, CLASSE LI (PESADO) EB 568 CONFORME ET 0701-MDE-0120-El-00002 / T-072376-4</t>
  </si>
  <si>
    <t>ITEM 23 Prensa Cabos de Poliamida 3/4" AUTO EXTINGUÍVEL, NA COR PRETA, ANEL EM BUNA "N", CLASSE DE VEDAÇÃO IP-68 CONFORME ET 0701-MDE-0120-El-00002 / T-072376-4</t>
  </si>
  <si>
    <t>ITEM 3 Cabo de Controle Flexível 1 x 8C x 1,5 mm² ENSÃO DE ISOLAMENTO 0,6/1KV, ENCORDOAMENTO CLASSE 5 CONFORME ET 0701-MDE-0120-El-00002 / T-072376-4</t>
  </si>
  <si>
    <t>ITEM 31 Grampo "U" Ø 1" - Inox EM AÇO INOX EM AÇO AISI 304, FORNECIDO COM DUAS PORCAS SEXTAVADAS E DUAS ARRUELAS DE PRESSÃO CONFORME ET 0701-MDE-0110-El-00003 / T-072375-4</t>
  </si>
  <si>
    <t>ITEM 4 Eletroduto 3/4"  GALVANIZADO A FOGO COM COSTURA, CLASSE LI (PESADO) EB 568 CONFORME ET 0701-MDE-0110-El-00003 / T-072375-4</t>
  </si>
  <si>
    <t>ITEM 6 Eletroduto Aço 1 1/2" GALVANIZADO A FOGO COM COSTURA, CLASSE LI (PESADO) EB 568, CONFORME ET 0701-MDE-0110-El-00003 / T-072375-4</t>
  </si>
  <si>
    <t>ITEM 27 Bucha de Redução 1.1/2" x 3/4" FABRICADA EM AÇO INOX, ROSCA BSP CONFORME ET 0701-MDE-0110-El-00003 / T-072375-4</t>
  </si>
  <si>
    <t>ITEM 11 Eletroduto Flexível Ø 2" EM ROLO, TIPO SEALTUBO, A PROVA DE TEMPO, UMIDADE, GASES CONFORME ET 0701-MDE-0110-El-00003 / T-072375-4</t>
  </si>
  <si>
    <t>ITEM 13 Conector Macho Giratório Ø2"  EM AÇO INOX PARA INSTALAÇÃO EM ELETRODUTO FLEXÍVEL SERIE PESADA CONFORME ET 0701-MDE-0110-El-00003 / T-072375-4</t>
  </si>
  <si>
    <t>ITEM 28 Grampo "U" Ø 3/4" - Galv.  EM AÇO INOX EM AÇO AISI 304, FORNECIDO COM DUAS PORCAS SEXTAVADAS E DUAS ARRUELAS DE PRESSÃO CONFORME ET 0701-MDE-0110-El-00003 / T-072375-4</t>
  </si>
  <si>
    <t>ITEM 30 Grampo "U" Ø 2" - Inox  EM AÇO AISI 304, FORNECIDO COM DUAS PORCAS SEXTAVADAS E DUAS ARRUELAS DE PRESSÃO CONFORME ET 0701-MDE-0110-El-00003 / T-072375-4</t>
  </si>
  <si>
    <t>ITEM 1 Cabo  de Controle Flexivel 1X3CX1 5mm² TENSÃO DE ISOLAMENTO 0,6/1KV, ENCORDOAMENTO CLASSE 5 CONFORME ET 0701-MDE-0110-El-00003 / T-072375-4</t>
  </si>
  <si>
    <t>ITEM 2 Cabo de Controle Flexível 1 x 5C x 1,5 mm² TENSÃO DE ISOLAMENTO 0,6/1KV, ENCORDOAMENTO CLASSE 5 CONFORME ET 0701-MDE-0110-El-00003 / T-072375-4</t>
  </si>
  <si>
    <t>ITEM 24 Prensa Cabos de Poliamida 3/4" AUTO EXTINGUÍVEL, NA COR PRETA, ANEL EM BUNA "N", CLASSE DE VEDAÇÃO IP-68 CONFORME ET 0701-MDE-0110-El-00003 / T-072375-4</t>
  </si>
  <si>
    <t>ITEM 3 Cabo de Controle Flexível 1 x 8C x 1,5 mm² ENSÃO DE ISOLAMENTO 0,6/1KV, ENCORDOAMENTO CLASSE 5 CONFORME ET 0701-MDE-0110-El-00003 / T-072375-4</t>
  </si>
  <si>
    <t>T-072373-4</t>
  </si>
  <si>
    <t>ITEM 31 Grampo "U" Ø 1" - Inox EM AÇO INOX EM AÇO AISI 304, FORNECIDO COM DUAS PORCAS SEXTAVADAS E DUAS ARRUELAS DE PRESSÃO CONFORME ET 0701-MDE-0110-El-00002 / T-072373-4</t>
  </si>
  <si>
    <t>CONFORME ET 0701-MDE-0110-El-00002</t>
  </si>
  <si>
    <t>ITEM 4 Eletroduto 3/4"  GALVANIZADO A FOGO COM COSTURA, CLASSE LI (PESADO) EB 568 CONFORME ET 0701-MDE-0110-El-00002 / T-072373-4</t>
  </si>
  <si>
    <t>ITEM 6 Eletroduto Aço 1 1/2" GALVANIZADO A FOGO COM COSTURA, CLASSE LI (PESADO) EB 568, CONFORME ET 0701-MDE-0110-El-00002 / T-072373-4</t>
  </si>
  <si>
    <t>ITEM 26 Bucha de Redução 1" x 3/4"FABRICADA EM AÇO INOX, ROSCA BSPCONFORME ET 0701-MDE-0110-El-00002 / T-072373-4</t>
  </si>
  <si>
    <t>ITEM 11 Eletroduto Flexível Ø 2" EM ROLO, TIPO SEALTUBO, A PROVA DE TEMPO, UMIDADE, GASES CONFORME ET 0701-MDE-0110-El-00002 / T-072373-4</t>
  </si>
  <si>
    <t>ITEM 30 Grampo "U" Ø 3/4" - Galv.  EM AÇO INOX EM AÇO AISI 304, FORNECIDO COM DUAS PORCAS SEXTAVADAS E DUAS ARRUELAS DE PRESSÃO CONFORME ET 0701-MDE-0110-El-00002 / T-072373-4</t>
  </si>
  <si>
    <t>ITEM 33 Grampo "U" Ø 2" - Inox  EM AÇO AISI 304, FORNECIDO COM DUAS PORCAS SEXTAVADAS E DUAS ARRUELAS DE PRESSÃO CONFORME ET 0701-MDE-0110-El-00002 / T-072373-4</t>
  </si>
  <si>
    <t>ITEM 2 Cabo de Controle Flexível 1 x 5C x 1,5 mm² TENSÃO DE ISOLAMENTO 0,6/1KV, ENCORDOAMENTO CLASSE 5 CONFORME ET 0701-MDE-0110-El-00002</t>
  </si>
  <si>
    <t>ITEM 24 Prensa Cabos de Poliamida 3/4" AUTO EXTINGUÍVEL, NA COR PRETA, ANEL EM BUNA "N", CLASSE DE VEDAÇÃO IP-68 CONFORME ET 0701-MDE-0110-El-00002 / T-072373-4</t>
  </si>
  <si>
    <t>ITEM 3 Cabo de Controle Flexível 1 x 8C x 1,5 mm² ENSÃO DE ISOLAMENTO 0,6/1KV, ENCORDOAMENTO CLASSE 5 CONFORME ET 0701-MDE-0110-El-00002 / T-072373-4</t>
  </si>
  <si>
    <t>P184</t>
  </si>
  <si>
    <t>T-071726-1</t>
  </si>
  <si>
    <t>T-071994-1</t>
  </si>
  <si>
    <t>T-071991-1</t>
  </si>
  <si>
    <t>T-071992-1</t>
  </si>
  <si>
    <t>T-071731-1</t>
  </si>
  <si>
    <t>BRAÇO DE TORQUE  71731A</t>
  </si>
  <si>
    <t>T-071722-1</t>
  </si>
  <si>
    <t>BRAÇO DE TORQUE  71722A</t>
  </si>
  <si>
    <t>P.171</t>
  </si>
  <si>
    <t>P-188</t>
  </si>
  <si>
    <t>AURA MINERALS</t>
  </si>
  <si>
    <t>TRANSPORTADOR DE CORREIA 42" X 35,17m</t>
  </si>
  <si>
    <t xml:space="preserve">B-071435-1 </t>
  </si>
  <si>
    <t>Paraf. Cab. Esc c/ Fenda Ø 1/2" x 1.1/4" ASTM A307 GALVANIZAÇÃO
PED.128 DES.B-071435-1 TAG.130-TR-001</t>
  </si>
  <si>
    <t>Paraf. Cab. Esc c/ Fenda Ø 1/2" x 1.1/4" ASTM A307 GALVANIZAÇÃO
PED.128 DES.B-072516-1 TAG.130-TR-003</t>
  </si>
  <si>
    <t>Paraf. Cab. Esc c/ Fenda Ø 1/2" x 1.1/4" ASTM A307 GALVANIZAÇÃO
PED.128 DES.B-072531-1 TAG.130-TR-004</t>
  </si>
  <si>
    <t>Paraf. Cab. Esc c/ Fenda Ø 1/2" x 1.1/4" ASTM A307 GALVANIZAÇÃO
PED.128 DES.B-072532-1 TAG.130-TR-004</t>
  </si>
  <si>
    <t>Paraf. Cab. Esc c/ Fenda Ø 1/2" x 1.1/4" ASTM A307 GALVANIZAÇÃO
PED.128 DES.B-072533-1 TAG.130-TR-004</t>
  </si>
  <si>
    <t>Paraf. Cab. Esc c/ Fenda Ø 1/2" x 1.1/4" ASTM A307 GALVANIZADO
PEDIDO 128 DES.B-072536-1 TAG.130-TR-005</t>
  </si>
  <si>
    <t>Parafuso Cab. Sext. M20 x 100 DIN 933 Gr 8.8 GALVANIZAÇÃO+DESIDROGENADO
PD.128 DES.B-071410-1 TAG.130-TR-001</t>
  </si>
  <si>
    <t>Parafuso Cab. Sext. M20 x 100 DIN 933 Gr 8.8 GALVANIZAÇÃO+DESIDROGENADO
PD.128 DES.B-071411-1 TAG.TR2 e TR3</t>
  </si>
  <si>
    <t>Parafuso Cab. Sext. M20 x 100 DIN 933 Gr 8.8 GALVANIZAÇÃO+DESIDROGENADO
PD.128 DES.B-071412-1 TAG.130-TR-005</t>
  </si>
  <si>
    <t>Parafuso Cab. Sext. M20 x 100 DIN 933 Gr 8.8 GALVANIZAÇÃO+DESIDROGENADO
PD.128 DES.B-072510-1 TAG.130-TR-004</t>
  </si>
  <si>
    <t xml:space="preserve">B-071363-1  </t>
  </si>
  <si>
    <t>Item 22 Prensa Cabos de Poliamida 3/4" B-071363-1  0701-MDE-0130-EL-00010</t>
  </si>
  <si>
    <t>Item 11 Conector Fêmea Giratório 1 1/2" B-071363-1  0701-MDE-0130-EL-00010</t>
  </si>
  <si>
    <t>Item 12 Conector Macho Giratório 1 1/2" B-071363-1  0701-MDE-0130-EL-00010</t>
  </si>
  <si>
    <t>Item 13 Arruela de Acabamento Ø1.1/2" B-071363-1  0701-MDE-0130-EL-00010</t>
  </si>
  <si>
    <t>ITEM 9 Conector Macho Giratorio Ø3/4" B-071363-1  0701-MDE-0130-EL-00010</t>
  </si>
  <si>
    <t>CONFORME ESPECIFICAÇÃO</t>
  </si>
  <si>
    <t>Placa de Identificação TRANSPORTADOR DE ARRASTE P-128 CONFORME ESPECIFICAÇÃO
TAG:130-TR-001 (1X)
TAG:130-TR-002 (1X)
TAG:130-TR-003 (1X)
TAG:130-TR-004 (1X)
TAG:130-TR-005 (1X)</t>
  </si>
  <si>
    <t>130-TR-001 - 130-TR-002 - 130-TR-003 - 130-TR-004 - 130-TR-005</t>
  </si>
  <si>
    <t xml:space="preserve">B-071364-1 </t>
  </si>
  <si>
    <t>ITEM 10 Conector Fêmea Giratório 1 1/2" (EM ELETRODUTO FLEXÍVEL SERIE PESADA. ROSCA BSP.  FABRICANTE S.P.T.F OU SIMILAR.)</t>
  </si>
  <si>
    <t>ITEM 11 Conector Macho Giratório 1 1/2" (EM ELETRODUTO FLEXÍVEL SERIE PESADA.ROSCA BSP. FABRICANTE S.P.T.F OU SIMILAR.)</t>
  </si>
  <si>
    <t>Item 7 Conector Fêmea Giratório 3/4"</t>
  </si>
  <si>
    <t>ITEM 8 Conector Macho Giratório 3/4" (ELETRODUTO FLEXÍVEL SERIE PESADA. ROSCA BSP. FABRICANTE S.P.T.F OU SIMILAR.)</t>
  </si>
  <si>
    <t>B-071365-1</t>
  </si>
  <si>
    <t>ITEM 10 Arruela de Acabamento Ø3/4" PARA INSTALAÇÃO EM BOX GIRATÓRIO MACHO CONFORME B-071365-1 0701-MDE-0130-EL-00012</t>
  </si>
  <si>
    <t>ITEM 12 Conector Fêmea Fixo 1 1/2" GIRATÓRIO PARA INSTALAÇÃO EM ELETRODUTO FLEXÍVEL SERIE PESADA. CONFORME B-071365-1 0701-MDE-0130-EL-00012</t>
  </si>
  <si>
    <t>ITEM 13 Conector Macho Giratório 1 1/2" PARA INSTALAÇÃO EM ELETRODUTO FLEXÍVEL SERIE PESADA. CONFORME B-071365-1 0701-MDE-0130-EL-00012</t>
  </si>
  <si>
    <t>ITEM 8 Conector Fêmea Giratório 3/4" PARA INSTALAÇÃO EM ELETRODUTO FLEXÍVEL SERIE PESADA. CONFORME B-071365-1 / 0701-MDE-0130-EL-00012</t>
  </si>
  <si>
    <t>ITEM 9 Conector Macho Giratório 3/4" PARA INSTALAÇÃO EM ELETRODUTO FLEXÍVEL SERIE PESADA. CONFORME B-071365-1 0701-MDE-0130-EL-00012</t>
  </si>
  <si>
    <t>B-071366-1</t>
  </si>
  <si>
    <t>Conector Fêmea Giratório 1 1/2" PARA INSTALAÇÃO EM ELETRODUTO FLEXÍVEL SERIE PESADA. CONFORME B-071366-1 0701-MDE-0130-EL-00013</t>
  </si>
  <si>
    <t>Conector Fêmea Giratório 3/4"  PARA INSTALAÇÃO EM ELETRODUTO FLEXÍVEL SERIE PESADA CONFORME B-071366-1 0701-MDE-0130-EL-00013</t>
  </si>
  <si>
    <t>Conector Macho Giratório 1 1/2" PARA INSTALAÇÃO EM ELETRODUTO FLEXÍVEL SERIE PESADA CONFORMEB-071366-1 0701-MDE-0130-EL-00013</t>
  </si>
  <si>
    <t>Conector Macho Giratório 3/4" PARA INSTALAÇÃO EM ELETRODUTO FLEXÍVEL SERIE PESADA. CONFORME B-071366-1 0701-MDE-0130-EL-00013</t>
  </si>
  <si>
    <t>B-071367-1</t>
  </si>
  <si>
    <t>ITEM 12 Conector Fêmea Giratório 1 1/2" PARA INSTALAÇÃO EM ELETRODUTO FLEXÍVEL SERIE PESADA. CONFORME</t>
  </si>
  <si>
    <t>ITEM 13 Conector Macho Giratório 1 1/2" PARA INSTALAÇÃO EM ELETRODUTO FLEXÍVEL SERIE PESADA. CONFORME B-071367-1 0701-MDE-0130-EL-00014</t>
  </si>
  <si>
    <t>ITEM 8 Conector Fêmea Giratório 3/4" PARA INSTALAÇÃO EM ELETRODUTO FLEXÍVEL SERIE PESADA. CONFORME B-071367-1 0701-MDE-0130-EL-00014</t>
  </si>
  <si>
    <t>ITEM 9 Conector Macho Giratório 3/4" PARA INSTALAÇÃO EM ELETRODUTO FLEXÍVEL SERIE PESADA. CONFORME B-071367-1 0701-MDE-0130-EL-00014</t>
  </si>
  <si>
    <t>B-071322-1</t>
  </si>
  <si>
    <t>Paraf. Cab. Esc c/ Fenda Ø 1/2" x 1.1/4" ASTM A307</t>
  </si>
  <si>
    <t>Paraf. Cab. Esc c/ Fenda Ø 1/2" x 1.1/4" ASTM A307 GALVANIZADO
PEDIDO 128 DES.B-071323-1 TAG.130-TR-002</t>
  </si>
  <si>
    <t>Paraf. Cab. Esc c/ Fenda Ø 1/2" x 1.1/4" ASTM A307 GALVANIZADO
PEDIDO 128 DES.B-071326-1 TAG.130-TR-005</t>
  </si>
  <si>
    <t>Parafuso Cab. Sext. Ø 5/8" x 4 1/2" ASTM A307 GALVANIZAÇÃO
Pedido 128 Des. B-071420-1 Tag. 130-TR-001 130-TR-002 130-TR-003 130-TR-004 130-TR-005</t>
  </si>
  <si>
    <t>Paraf. Cab. Esc c/ Fenda Ø 1/2" x 1.1/4" ASTM A307 PED.128 DES.B-071435-1 TAG.130-TR-001</t>
  </si>
  <si>
    <t>B-071363-1</t>
  </si>
  <si>
    <t>0701-MDE-0130-EL-00010</t>
  </si>
  <si>
    <t>ELETRODUTO DE AÇO GALVANIZADO A FOGO COM COSTURA, CLASSE LI (PESADO) EB 568, ROSQUEADO EM AMBAS EXTREMIDADES, COM LUVA EM UMA EXTREMIDADE E PROTETOR DE ROSCA NA OUTRA, EM VARAS DE 3 m. ROSCA BSP.  Referência:  Ø3/4". Fabricante: P. THOMEU OU SIMILAR</t>
  </si>
  <si>
    <t>ELETRODUTO DE AÇO GALVANIZADO A FOGO COM COSTURA, CLASSE LI (PESADO) EB 568, ROSQUEADO EM AMBAS EXTREMIDADES, COM LUVA EM UMA EXTREMIDADE E PROTETOR DE ROSCA NA OUTRA, EM VARAS DE 3 m. ROSCA BSP. Referência:  Ø1.1/2". Fabricante: P. THOMEU OU SIMILAR</t>
  </si>
  <si>
    <t>B-071364-1</t>
  </si>
  <si>
    <t>0701-MDE-0130-EL-00011</t>
  </si>
  <si>
    <t>0701-MDE-0130-EL-00012</t>
  </si>
  <si>
    <t>0701-MDE-0130-EL-00013</t>
  </si>
  <si>
    <t>0701-MDE-0130-EL-00014</t>
  </si>
  <si>
    <t>0701-MDE-0130-D4-00005 - 0701-MDE-0130-D4-00006 - 0701-MDE-0130-D4-00007 - 0701-MDE-0130-D4-00008 - 0701-MDE-0130-D4-00009</t>
  </si>
  <si>
    <t>Parafuso Cab. Sex. 5/8" UNC x 1 1/2" - ASTM A325
tag:
130-TR-001 36X
130-TR-002 18X
130-TR-003 27X
130-TR-004 36X
130-TR-005 72X</t>
  </si>
  <si>
    <t>Porca Sext. UNC Ø 5/8" - ASTM A325
tag:
130-TR-001 36X
130-TR-002 18X
130-TR-003 27X
130-TR-004 36X
130-TR-005 72X</t>
  </si>
  <si>
    <t>Arruela Lisa Ø 5/8"
tag:
130-TR-001 36X
130-TR-002 18X
130-TR-003 27X
130-TR-004 36X
130-TR-005 72X</t>
  </si>
  <si>
    <t xml:space="preserve">B-072523-1 -           B-072513 </t>
  </si>
  <si>
    <t>Parafuso s/cabeça -Allen -sext int M12x50-DIN 914 AÇO 5.8 galvazinado</t>
  </si>
  <si>
    <t>130-TR-004 - 130-TR-005</t>
  </si>
  <si>
    <t xml:space="preserve">0701-MDE-0130-D4-00001 </t>
  </si>
  <si>
    <t>Parafuso Cab. Sext. Ø 1/2" x 1 1/4" ASTM A325 GALVANIZAÇÃO
PED.129 DES.0701-MDE-0130-D400001 TAG.130-EC-001</t>
  </si>
  <si>
    <t>Parafuso Cab. Sext. Ø 1/2" x 1 1/2" ASTM A325 GALVANIZAÇÃO
PED.129 DES.0701-MDE-0130-D400001 TAG.130-EC-001</t>
  </si>
  <si>
    <t>Parafuso Cab. Sext. Ø 1/2" x 1 3/4" ASTM A325 GALVANIZAÇÃO
PED.129 DES.0701-MDE-0130-D400001 TAG.130-EC-001</t>
  </si>
  <si>
    <t>Porca Sext. Ø 1/2" ASTM A325 GALVANIZAÇÃO
PED.129 DES.0701-MDE-0130-D400001 TAG.130-EC-001</t>
  </si>
  <si>
    <t>Arruela lisa 1/2" ASTM A325 GALVANIZAÇÃO
PED.129 DES.0701-MDE-0130-D400001 TAG.130-EC-001</t>
  </si>
  <si>
    <t xml:space="preserve">0701-MDE-0130-D4-00002 </t>
  </si>
  <si>
    <t>Parafuso Cab. Sext. Ø 1/2" x 1 1/4" ASTM A325 GALVANIZAÇÃO
PED.129 DES.0701-MDE-0130-D400002 TAG.130-EC-002</t>
  </si>
  <si>
    <t>Parafuso Cab. Sext. Ø 1/2" x 1 1/2" ASTM A325 GALVANIZAÇÃO
PED.129 DES.0701-MDE-0130-D400002 TAG.130-EC-002</t>
  </si>
  <si>
    <t>Parafuso Cab. Sext. Ø 1/2" x 1 3/4" ASTM A325 GALVANIZAÇÃO
PED.129 DES.0701-MDE-0130-D400002 TAG.130-EC-002</t>
  </si>
  <si>
    <t>Porca Sext. Ø 1/2" ASTM A325 GALVANIZAÇÃO
PED.129 DES.0701-MDE-0130-D400002 TAG.130-EC-002</t>
  </si>
  <si>
    <t>Arruela lisa 1/2" ASTM A325 GALVANIZAÇÃO
PED.129 DES.0701-MDE-0130-D400002 TAG.130-EC-002</t>
  </si>
  <si>
    <t xml:space="preserve">0701-MDE-0130-D4-00003 </t>
  </si>
  <si>
    <t>Parafuso Cab. Sext. Ø 1/2" x 1 1/4" ASTM A325 GALVANIZAÇÃO
PED.129 DES.0701-MDE-0130-D400003 TAG.130-EC-003</t>
  </si>
  <si>
    <t>Parafuso Cab. Sext. Ø 1/2" x 1 1/2" ASTM A325 GALVANIZAÇÃO
PED.129 DES.0701-MDE-0130-D400003 TAG.130-EC-003</t>
  </si>
  <si>
    <t>Parafuso Cab. Sext. Ø 1/2" x 1 3/4" ASTM A325 GALVANIZAÇÃO
PED.129 DES.0701-MDE-0130-D400003 TAG.130-EC-003</t>
  </si>
  <si>
    <t>Porca Sext. Ø 1/2" ASTM A325 GALVANIZAÇÃO
PED.129 DES.0701-MDE-0130-D400003 TAG.130-EC-003</t>
  </si>
  <si>
    <t>Arruela lisa 1/2" ASTM A325 GALVANIZAÇÃO
PED.129 DES.0701-MDE-0130-D400003 TAG.130-EC-003</t>
  </si>
  <si>
    <t xml:space="preserve">0701-MDE-0130-D4-00004 </t>
  </si>
  <si>
    <t>Parafuso Cab. Sext. Ø 1/2" x 1 1/4" ASTM A325 GALVANIZAÇÃO
PED.129 DES.0701-MDE-0130-D400004 TAG.130-EC-004</t>
  </si>
  <si>
    <t>Parafuso Cab. Sext. Ø 1/2" x 1 1/2" ASTM A325 GALVANIZAÇÃO
PED.129 DES.0701-MDE-0130-D400004 TAG.130-EC-004</t>
  </si>
  <si>
    <t>Parafuso Cab. Sext. Ø 1/2" x 1 3/4" ASTM A325 GALVANIZAÇÃO
PED.129 DES.0701-MDE-0130-D400004 TAG.130-EC-004</t>
  </si>
  <si>
    <t>Porca Sext. Ø 1/2" ASTM A325 GALVANIZAÇÃO
PED.129 DES.0701-MDE-0130-D400004 TAG.130-EC-004</t>
  </si>
  <si>
    <t>Arruela lisa 1/2" ASTM A325 GALVANIZAÇÃO
PED.129 DES.0701-MDE-0130-D400004 TAG.130-EC-004</t>
  </si>
  <si>
    <t xml:space="preserve">0701-MDE-0130-D4-00006 </t>
  </si>
  <si>
    <t>Parafuso Cab. Sext. Ø 5/8" x 1 1/2" ASTM A325 GALVANIZAÇÃO
PED.128 DES.0701-MDE-0130-D4-00005 TAG.130-TR-001</t>
  </si>
  <si>
    <t>Porca Sext. Ø 5/8" ASTM A325 GALVANIZAÇÃO
PED.128 DES.0701-MDE-0130-D400005 TAG.130-TR-001</t>
  </si>
  <si>
    <t>Arruela Lisa Ø 5/8" A325 GALVANIZAÇÃO
PED.128 DES.0701-MDE-0130-D400005 TAG.130-TR-001</t>
  </si>
  <si>
    <t>Parafuso Cab. Sext. Ø 5/8" x 1 1/2" ASTM A325 GALVANIZAÇÃO
PED.128 DES.0701-MDE-0130-D400006 TAG.130-TR-002</t>
  </si>
  <si>
    <t>Porca Sext. Ø 5/8" ASTM A325 GALVANIZAÇÃO
PED.128 DES.0701-MDE-0130-D400006 TAG.130-TR-002</t>
  </si>
  <si>
    <t>Arruela Lisa Ø 5/8" A325 GALVANIZAÇÃO
PED.128 DES.0701-MDE-0130-D400006 TAG.130-TR-002GALVANIZAÇÃO
PED.128 DES.0701-MDE-0130-D400006 TAG.130-TR-002</t>
  </si>
  <si>
    <t xml:space="preserve">0701-MDE-0130-D4-00007 </t>
  </si>
  <si>
    <t>Parafuso Cab. Sext. Ø 5/8" x 1 1/2" ASTM A325 GALVANIZAÇÃO
PED.128 DES.0701-MDE-0130-D400007 TAG.130-TR-003</t>
  </si>
  <si>
    <t>Porca Sext. Ø 5/8" ASTM A325 GALVANIZAÇÃO
PED.128 DES.0701-MDE-0130-D400007 TAG.130-TR-003</t>
  </si>
  <si>
    <t>Arruela Lisa Ø 5/8" A325 GALVANIZAÇÃO
PED.128 DES.0701-MDE-0130-D400007 TAG.130-TR-003</t>
  </si>
  <si>
    <t xml:space="preserve">0701-MDE-0130-D4-00008 </t>
  </si>
  <si>
    <t>Parafuso Cab. Sext. Ø 5/8" x 1 1/2" ASTM A325 GALVANIZAÇÃO
PED.128 DES.0701-MDE-0130-D400008 TAG.130-TR-004</t>
  </si>
  <si>
    <t>Porca Sext. Ø 5/8" ASTM A325 GALVANIZAÇÃO
PED.128 DES.0701-MDE-0130-D400008 TAG.130-TR-004</t>
  </si>
  <si>
    <t>Arruela Lisa Ø 5/8" A325 GALVANIZAÇÃO
PED.128 DES.0701-MDE-0130-D400008 TAG.130-TR-004</t>
  </si>
  <si>
    <t xml:space="preserve">0701-MDE-0130-D4-00009 </t>
  </si>
  <si>
    <t>Parafuso Cab. Sext. Ø 5/8" x 1 1/2" ASTM A325 GALVANIZAÇÃO
PED.128 DES.0701-MDE-0130-D400009 TAG.130-TR-005</t>
  </si>
  <si>
    <t>Porca Sext. Ø 5/8" ASTM A325 GALVANIZAÇÃO
PED.128 DES.0701-MDE-0130-D400009 TAG.130-TR-005</t>
  </si>
  <si>
    <t>Arruela Lisa Ø 5/8" A325 GALVANIZAÇÃO
PED.128 DES.0701-MDE-0130-D400009 TAG.130-TR-005</t>
  </si>
  <si>
    <t>Arruela Cônica M12 GALVANIZADO
PEDIDO 132 DES.L-072466-1 TAG.120-TR-001</t>
  </si>
  <si>
    <t>071-MDE-0120-EL-00007</t>
  </si>
  <si>
    <t>ITEM 7 - CONECTOR FÊMEA GIRATÓRIO PARA INSTALAÇÃO EM ELETRODUTO FLEXÍVEL SERIE PESADA EM AÇO INOXIDÁVEL. REFERÊNCIA Ø3/4". ROSCA BSP. FABRICANTE EKOFLEX OU SIMILAR. (10 PÇ)</t>
  </si>
  <si>
    <t>ITEM 8 - CONECTOR MACHO GIRATÓRIO PARA INSTALAÇÃO EM ELETRODUTO FLEXÍVEL SERIE PESADA EM AÇO INOXIDÁVEL. REFERÊNCIA Ø3/4". ROSCA BSP. ( 10PÇS)</t>
  </si>
  <si>
    <t>ITEM 10- CONECTOR FÊMEA GIRATÓRIO PARA INSTALAÇÃO EM ELETRODUTO FLEXÍVEL SERIE PESADA EM AÇO INOXIDÁVEL - Ø1.1/2". ROSCA BSP.  FABRICANTE EKOFLEX OU SIMILAR. (3 PÇS)</t>
  </si>
  <si>
    <t>ITEM 11- CONECTOR MACHO GIRATÓRIO PARA INSTALAÇÃO EM ELETRODUTO FLEXÍVEL SERIE PESADA EM AÇO INOXIDÁVEL. REFERÊNCIA Ø1.1/2". ROSCA BSP. FABRICANTE EKOFLEX OU SIMILAR. (3 PÇS)</t>
  </si>
  <si>
    <t>T-072422-1</t>
  </si>
  <si>
    <t>POS.8</t>
  </si>
  <si>
    <t>FECHO RÁPIDO</t>
  </si>
  <si>
    <t xml:space="preserve">CONFORME ESPECIFICAÇÃO </t>
  </si>
  <si>
    <t>Placa de Identificação TRASPORTADOR FLEXOWELL P-132 CONFORME ESPECIFICAÇÃO 
TAG:120-TR-001</t>
  </si>
  <si>
    <t>BORRACHA #10 X 110 X 2400 mm</t>
  </si>
  <si>
    <t>ITEM 2</t>
  </si>
  <si>
    <t>PRESILHAS - ARCO PADRÃO - 71195-B</t>
  </si>
  <si>
    <t>PRESILHAS - ARCO ESPECIAL - LADO ACIONAMENTO - 71196-E</t>
  </si>
  <si>
    <t>POS.4-5</t>
  </si>
  <si>
    <t>PRESSILHA - CHAPA 6,3 X 60 X 160mm - 072494-POS.4e5</t>
  </si>
  <si>
    <t>ITEM 8</t>
  </si>
  <si>
    <t>0701-MDE-0120-EL-00001</t>
  </si>
  <si>
    <t>ITEM 9 - CONECTOR FÊMEA GIRATÓRIO EM AÇO INOXIDÁVEL PARA INSTALAÇÃO EM ELETRODUTO FLEXÍVEL REFERÊNCIA Ø3/4". ROSCA BSP. FABRICANTE S.P.T.F , EKOFLEX OU SIMILAR. (PÇ)</t>
  </si>
  <si>
    <t>ITEM 12-CONECTOR FÊMEA GIRATÓRIO EM AÇO INOXIDÁVEL REFERÊNCIA Ø2". ROSCA BSP.  FABRICANTE S.P.T.F, EKOFLEX OU SIMILAR. (PÇ) PED.133 DES.0701-MDE-0120-EL-00001 TAG.120-TR-002</t>
  </si>
  <si>
    <t>ITEM 10 - CONECTOR MACHO GIRATÓRIO EM AÇO INOXIDÁVEL PARA INSTALAÇÃO EM ELETRODUTO FLEXÍVEL SERIE PESADA. REFERÊNCIA Ø3/4". ROSCA BSP. FABRICANTE S.P.T.F, EKOFLEX OU SIMILAR. PED.133 DES.0701-MDE-0120-EL-00001 TAG.120-TR-002 (PÇ)</t>
  </si>
  <si>
    <t>ITEM 13-CONECTOR MACHO GIRATÓRIO EM AÇO INOXIDÁVEL REFERÊNCIA Ø2". ROSCA BSP. FABRICANTE S.P.T.F, EKOFLEX OU SIMILAR. (PÇ) PED.133 DES.0701-MDE-0120-EL-00001 TAG.120-TR-002</t>
  </si>
  <si>
    <t>T-072376-4</t>
  </si>
  <si>
    <t>ITEM 11 Conector Giratório Fêmea 2" EM AÇO INOX PARA INSTALAÇÃO EM ELETRODUTO FLEXÍVEL SERIE PESADA CONFORME ET 0701-MDE-0120-El-00002 / T-072376-4</t>
  </si>
  <si>
    <t>ITEM 9 Conector Macho Giratório 3/4" EM AÇO INOX PARA INSTALAÇÃO EM ELETRODUTO FLEXÍVEL SERIE PESADA CONFORME ET 0701-MDE-0120-El-00002 / T-072376-4</t>
  </si>
  <si>
    <t>ITEM 12 Conector Macho Giratório Ø2"  EM AÇO INOX PARA INSTALAÇÃO EM ELETRODUTO FLEXÍVEL SERIE PESADA CONFORME ET 0701-MDE-0120-El-00002 / T-072376-4</t>
  </si>
  <si>
    <t>ITEM 8 Conector Fêmea Giratório 3/4" EM AÇO INOX PARA INSTALAÇÃO EM ELETRODUTO CONFORME ET 0701-MDE-0120-El-00002 / T-072376-4</t>
  </si>
  <si>
    <t>T-072375-4</t>
  </si>
  <si>
    <t>ITEM 12 Conector Giratório Fêmea 2" EM AÇO INOX PARA INSTALAÇÃO EM ELETRODUTO FLEXÍVEL SERIE PESADA CONFORME ET 0701-MDE-0110-El-00003 / T-072375-4</t>
  </si>
  <si>
    <t>ITEM 10 Conector Macho Giratório 3/4" EM AÇO INOX PARA INSTALAÇÃO EM ELETRODUTO FLEXÍVEL SERIE PESADA CONFORME ET 0701-MDE-0110-El-00003 / T-072375-4</t>
  </si>
  <si>
    <t>ITEM 9 Conector Fêmea Giratório 3/4" EM AÇO INOX PARA INSTALAÇÃO EM ELETRODUTO CONFORME ET 0701-MDE-0110-El-00003 / T-072375-4</t>
  </si>
  <si>
    <t>ITEM 12 Conector Giratório Fêmea 2" EM AÇO INOX PARA INSTALAÇÃO EM ELETRODUTO FLEXÍVEL SERIE PESADA CONFORME ET 0701-MDE-0110-El-00002 / T-072373-4</t>
  </si>
  <si>
    <t>ITEM 10 Conector Macho Giratório 3/4" EM AÇO INOX PARA INSTALAÇÃO EM ELETRODUTO FLEXÍVEL SERIE PESADA CONFORME ET 0701-MDE-0110-El-00002 / T-072373-4</t>
  </si>
  <si>
    <t>ITEM 13 Conector Macho Giratório Ø2"  EM AÇO INOX PARA INSTALAÇÃO EM ELETRODUTO FLEXÍVEL SERIE PESADA CONFORME ET 0701-MDE-0110-El-00002 / T-072373-4</t>
  </si>
  <si>
    <t>ITEM 9 Conector Fêmea Giratório 3/4" EM AÇO INOX PARA INSTALAÇÃO EM ELETRODUTO CONFORME ET 0701-MDE-0110-El-00002 / T-072373-4</t>
  </si>
  <si>
    <t xml:space="preserve"> T-072373-4</t>
  </si>
  <si>
    <t>ITEM 39 Alarme Sonoro PARA INDICAÇÃO DE PARTIDA DO EQUIPAMENTO REF. 105SM32-24VCC - EATON OU SIMILARCONFORME ET 0701-MDE-0110-El-00002 / T-072373-4</t>
  </si>
  <si>
    <t>ITEM 5 Eletroduto Aço 1" GALVANIZADO A FOGO COM COSTURA, CLASSE LI (PESADO) EB 568 CONFORME ET 0701-MDE-0110-El-00002 / T-072373-4</t>
  </si>
  <si>
    <t>ITEM 32 Grampo U 1 1/2" EM AÇO INOX EM AÇO AISI 304, FORNECIDO COM DUAS PORCAS SEXTAVADAS E DUAS ARRUELAS DE PRESSÃO CONFORME ET 0701-MDE-0110-El-00002 / T-072373-4</t>
  </si>
  <si>
    <t>ITEM 27 Bucha de Redução 2" x 3/4" FABRICADA EM AÇO INOX, ROSCA BSP CONFORME ET 0701-MDE-0110-El-00002 / T-072373-4</t>
  </si>
  <si>
    <t>ITEM 8 Eletroduto Flexível Ø 3/4" TIPO SEALTUBO, A PROVA DE TEMPO, UMIDADE, GASES, VAPORES E PO, CONFORME ET 0701-MDE-0110-El-00002 / T-072373-4</t>
  </si>
  <si>
    <t>ITEM 18 Condulete c/  Furação LL  Ø3/4" EM AÇO INOXIDÁVEL, A PROVA DE TEMPO, UMIDADE, GASES, VAPORES E PO CONFORME ET 0701-MDE-0110-El-00002 / T-072373-4</t>
  </si>
  <si>
    <t>ITEM 20 Condulete c/  Furação T  Ø1" EM AÇO INOXIDÁVEL, A PROVA DE TEMPO, UMIDADE, GASES, VAPORES E PO CONFORME ET 0701-MDE-0110-El-00002 / T-072373-4</t>
  </si>
  <si>
    <t>ITEM 19 Condulete c/  Furação T  Ø2" EM AÇO INOXIDÁVEL, A PROVA DE TEMPO, UMIDADE, GASES, VAPORES E PO CONFORME ET 0701-MDE-0110-El-00002 / T-072373-4</t>
  </si>
  <si>
    <t>ITEM 29 Bucha de Redução de 1 1/2" x  3/4" FABRICADA EM AÇO INOX, ROSCA BSP CONFORME ET 0701-MDE-0110-El-00002 / T-072373-4</t>
  </si>
  <si>
    <t>ITEM 25 Bucha de Redução de 2" x 1" FABRICADA EM AÇO INOX, ROSCA BSP CONFORME ET 0701-MDE-0110-El-00002 / T-072373-4</t>
  </si>
  <si>
    <t>ITEM 28 Bucha de Redução de 2" x 1 1/2" FABRICADA EM AÇO INOX, ROSCA BSP CONFORME ET 0701-MDE-0110-El-00002 / T-072373-4</t>
  </si>
  <si>
    <t>ITEM 23 Condulete c/ Furação X 1 1/2" EM AÇO INOXIDÁVEL, A PROVA DE TEMPO, UMIDADE, GASES, VAPORES E PO,CONFORME ET 0701-MDE-0110-El-00002 / T-072373-4</t>
  </si>
  <si>
    <t>ITEM 21 Condulete c/ Furação em C 3/4" EM AÇO INOXIDÁVEL, A PROVA DE TEMPO, UMIDADE, GASES, VAPORES E PO CONFORME ET 0701-MDE-0110-El-00002 / T-072373-4</t>
  </si>
  <si>
    <t>ITEM 22 Condulete c/ Furação "X" Ø 2" EM AÇO INOXIDÁVEL, A PROVA DE TEMPO, UMIDADE, GASES, VAPORES E PO CONFORME ET 0701-MDE-0110-El-00002 / T-072373-4</t>
  </si>
  <si>
    <t>ITEM 17 Condulete c/ Furação em "LR"  Ø 3/4" EM AÇO INOXIDÁVEL, A PROVA DE TEMPO, UMIDADE, GASES, VAPORES E PO CONFORME ET 0701-MDE-0110-El-00002 / T-072373-4</t>
  </si>
  <si>
    <t>ITEM 15 Condulete c/ Furação em "LR" Ø2" EM AÇO INOXIDÁVEL, A PROVA DE TEMPO, UMIDADE, GASES, VAPORES E PO CONFORME ET 0701-MDE-0110-El-00002 / T-072373-4</t>
  </si>
  <si>
    <t>ITEM 14 Arruela de Acabamento Ø2" EM AÇO INOX PARA INSTALAÇÃO EM BOX GIRATÓRIO MACHO CONFORME ET 0701-MDE-0110-El-00002 / T-072373-4</t>
  </si>
  <si>
    <t>ITEM 38 - ALARME SONORO PARA INDICAÇÃO DE PARTIDA DO EQUIPAMENTO REF. 105SM32-24VCC - EATON OU SIMILAR. (PÇ)PED.133 DES.0701-MDE-0120-EL-00001TAG.120-TR-002</t>
  </si>
  <si>
    <t>ITEM 15 - CONDULETE C/ FURAÇÃO EM "LR", EM AÇO INOXIDÁVEL ROSCA BSP. Referência:  Ø2". Fabricante: CABAPEE OU SIMILAR.(PÇ) PED.133 DES.0701-MDE-0120-EL-00001 TAG.120-TR-002</t>
  </si>
  <si>
    <t>ITEM 27 - BUCHA DE REDUÇÃO, FABRICADA EM AÇO INOX, ROSCA BSP. Referência:  Ø2"x3/4". Fabricante:  Blinda, Alpha, Lumens Peterco OU SIMILAR (PÇ)	PED.133 DES.0701-MDE-0120-EL-00001TAG.120-TR-002</t>
  </si>
  <si>
    <t>ITEM 8 - ELETRODUTO FLEXÍVEL EM ROLO, TIPO SEALTUBO,  Referência:  Ø3/4". ROSCA BSP. Fabricante: S.P.T.F. OU SIMILAR (MT) PED.133 DES.0701-MDE-0120-EL-00001 TAG.120-TR-002</t>
  </si>
  <si>
    <t>ITEM 5 - ELETRODUTO DE AÇO GALVANIZADO A FOGO COM COSTURA, CLASSE LI (PESADO) EB 568 Referência:  Ø3/4". Fabricante: P. THOMEU OU SIMILAR PED.133 DES.0701-MDE-0120-EL-00001 TAG.120-TR-002 (1pç)</t>
  </si>
  <si>
    <t>ITEM 18 - CONDULETE C/ FURAÇÃO EM "LL", EM AÇO INOXIDÁVEL ROSCA BSP. Referência:  Ø3/4". Fabricante: CABAPEE OU SIMILAR. (PÇ) PED.133 DES.0701-MDE-0120-EL-00001 TAG.120-TR-002</t>
  </si>
  <si>
    <t>ITEM 20 - CONDULETE C/ FURAÇÃO EM "T", EM AÇO INOXIDÁVEL ROSCA BSP. Referência:  Ø1". Fabricante: CABAPEE OU SIMILAR. (PÇ) PED.133 DES.0701-MDE-0120-EL-00001 TAG.120-TR-002</t>
  </si>
  <si>
    <t>ITEM 19 - CONDULETE C/ FURAÇÃO EM "T", EM AÇO INOXIDÁVEL ROSCA BSP. Referência:  Ø2". Fabricante: CABAPEE OU SIMILAR. 
PED.133 DES.0701-MDE-0120-EL-00001 TAG.120-TR-002 (PÇ)</t>
  </si>
  <si>
    <t>ITEM 25 - BUCHA DE REDUÇÃO, FABRICADA EM AÇO INOX, ROSCA BSP. Referência:  Ø2"x1". Fabricante:  Blinda, Alpha, Lumens Peterco OU SIMILAR (PÇ) PED.133 DES.0701-MDE-0120-EL-00001TAG.120-TR-002</t>
  </si>
  <si>
    <t>ITEM 28 - BUCHA DE REDUÇÃO, FABRICADA EM AÇO INOX, ROSCA BSP. Referência:  Ø2"x1.1/2". Fabricante:  Blinda, Alpha, Lumens Peterco OU SIMILAR (PÇ)	
 PED.133 DES.0701-MDE-0120-EL-00001TAG.120-TR-002</t>
  </si>
  <si>
    <t>ITEM 23 - CONDULETE C/ FURAÇÃO EM "X", EM AÇO INOXIDÁVEL ROSCA BSP.  Referência:  Ø1.1/2". Fabricante: CABAPEE OU SIMILAR. (PÇ) PED.133 DES.0701-MDE-0120-EL-00001 TAG.120-TR-002</t>
  </si>
  <si>
    <t>ITEM 21 - CONDULETE C/ FURAÇÃO EM "C", EM AÇO INOXIDÁVEL. ROSCA BSP.  Referência:  Ø3/4". Fabricante: CABAPEE OU SIMILAR. (pç)
PED.133 DES.0701-MDE-0120-EL-00001 TAG.120-TR-002</t>
  </si>
  <si>
    <t>ITEM 32 - GRAMPO "U" EM AÇO INOX EM AÇO AISI 304, FORNECIDO COM DUAS PORCAS SEXTAVADAS E DUAS ARRUELAS DE PRESSÃO. Referência:  Ø1.1/2". Fabricante:  Blinda. OU SIMILAR (PÇ)	PED.133 DES.0701-MDE-0120-EL-00001TAG.120-TR-002</t>
  </si>
  <si>
    <t>ITEM 22 - CONDULETE C/ FURAÇÃO EM "X", EM AÇO INOXIDÁVEL ROSCA BSP. Referência:  Ø2". Fabricante: CABAPEE OU SIMILAR. PED.133 DES.0701-MDE-0120-EL-00001 TAG.120-TR-002 (pç)</t>
  </si>
  <si>
    <t>ITEM 17 - CONDULETE C/ FURAÇÃO EM "LR", EM AÇO INOXIDÁVEL ROSCA BSP. Referência:  Ø3/4". Fabricante: CABAPEE OU SIMILAR. PED.133 DES.0701-MDE-0120-EL-00001 TAG.120-TR-002 (pç)</t>
  </si>
  <si>
    <t>ITEM 16 - CONDULETE C/ FURAÇÃO EM "LL", EM AÇO INOXIDÁVEL ROSCA BSP. Referência:  Ø2". Fabricante: CABAPEE OU SIMILAR.(PÇ) PED.133 DES.0701-MDE-0120-EL-00001 TAG.120-TR-002</t>
  </si>
  <si>
    <t>ITEM 14 - ARRUELA DE ACABAMENTO EM AÇO INOXIDÁVEL  REFERÊNCIA Ø2". ROSCA BSP. FABRICANTE S.P.T.F, EKOFLEX OU SIMILAR.PED.133 DES.0701-MDE-0120-EL-00001 TAG.120-TR-002</t>
  </si>
  <si>
    <t>ITEM 22 - CONDULETE C/ FURAÇÃO EM "X", EM AÇO INOXIDÁVEL ROSCA BSP. Referência:  Ø2". Fabricante: CABAPEE OU SIMILAR.(PÇ) PED.133 DES.0701-MDE-0120-EL-00001 TAG.120-TR-002</t>
  </si>
  <si>
    <t xml:space="preserve"> T-072376-4</t>
  </si>
  <si>
    <t>ITEM 34 Alarme Sonoro PARA INDICAÇÃO DE PARTIDA DO EQUIPAMENTO REF. 105SM32-24VCC - EATON OU SIMILAR CONFORME ET 0701-MDE-0120-El-00002 / T-072376-4</t>
  </si>
  <si>
    <t>ITEM 28 Grampo U 1 1/2" EM AÇO INOX EM AÇO AISI 304, FORNECIDO COM DUAS PORCAS SEXTAVADAS E DUAS ARRUELAS DE PRESSÃO CONFORME ET 0701-MDE-0120-El-00002 / T-072376-4</t>
  </si>
  <si>
    <t>ITEM 25 Bucha de Redução 2" x 1.1/2"FABRICADA EM AÇO INOX, ROSCA BSPCONFORME ET 0701-MDE-0120-El-00002 / T-072376-4</t>
  </si>
  <si>
    <t>ITEM 26 Bucha de Redução 1.1/2" x 3/4" FABRICADA EM AÇO INOX, ROSCA BSP CONFORME ET 0701-MDE-0120-El-00002 / T-072376-4</t>
  </si>
  <si>
    <t>ITEM 7 Eletroduto Flexível Ø 3/4" TIPO SEALTUBO, A PROVA DE TEMPO, UMIDADE, GASES, VAPORES E PO, CONFORME ET 0701-MDE-0120-El-00002 / T-072376-4</t>
  </si>
  <si>
    <t>ITEM 17 Condulete c/  Furação LL  Ø3/4" EM AÇO INOXIDÁVEL, A PROVA DE TEMPO, UMIDADE, GASES, VAPORES E PO CONFORME ET 0701-MDE-0120-El-00002 / T-072376-4</t>
  </si>
  <si>
    <t>ITEM 19 Condulete c/  Furação T  Ø1.1/2" EM AÇO INOXIDÁVEL, A PROVA DE TEMPO, UMIDADE, GASES, VAPORES E PO CONFORME ET 0701-MDE-0120-El-00002 / T-072376-4</t>
  </si>
  <si>
    <t>ITEM 18 Condulete c/  Furação T  Ø2" EM AÇO INOXIDÁVEL, A PROVA DE TEMPO, UMIDADE, GASES, VAPORES E PO CONFORME ET 0701-MDE-0120-El-00002 / T-072376-4</t>
  </si>
  <si>
    <t>ITEM 24 Bucha de Redução de 2" x 3/4" FABRICADA EM AÇO INOX, ROSCA BSP CONFORME ET 0701-MDE-0120-El-00002 / T-072376-4</t>
  </si>
  <si>
    <t>ITEM 22 Condulete c/ Furação X 1 1/2" EM AÇO INOXIDÁVEL, A PROVA DE TEMPO, UMIDADE, GASES, VAPORES E PO,CONFORME ET 0701-MDE-0120-El-00002 / T-072376-4</t>
  </si>
  <si>
    <t>ITEM 20 Condulete c/ Furação em C 3/4" EM AÇO INOXIDÁVEL, A PROVA DE TEMPO, UMIDADE, GASES, VAPORES E PO CONFORME ET 0701-MDE-0120-El-00002 / T-072376-4</t>
  </si>
  <si>
    <t>ITEM 21 Condulete c/ Furação "X" Ø 2" EM AÇO INOXIDÁVEL, A PROVA DE TEMPO, UMIDADE, GASES, VAPORES E PO CONFORME ET 0701-MDE-0120-El-00002 / T-072376-4</t>
  </si>
  <si>
    <t>ITEM 16 Condulete c/ Furação em "LR"  Ø 3/4" EM AÇO INOXIDÁVEL, A PROVA DE TEMPO, UMIDADE, GASES, VAPORES E PO CONFORME ET 0701-MDE-0120-El-00002 / T-072376-4</t>
  </si>
  <si>
    <t>ITEM 14 Condulete c/ Furação em "LR" Ø2" EM AÇO INOXIDÁVEL, A PROVA DE TEMPO, UMIDADE, GASES, VAPORES E PO CONFORME ET 0701-MDE-0120-El-00002 / T-072376-4</t>
  </si>
  <si>
    <t>ITEM 15 Condulete c/ Furação em "LL" Ø2" EM AÇO INOXIDÁVEL, A PROVA DE TEMPO, UMIDADE, GASES, VAPORES E PO, CONFORME ET 0701-MDE-0120-El-00002 / T-072376-4</t>
  </si>
  <si>
    <t>ITEM 13 Arruela de Acabamento Ø2" EM AÇO INOX PARA INSTALAÇÃO EM BOX GIRATÓRIO MACHO CONFORME ET 0701-MDE-0120-El-00002 / T-072376-4</t>
  </si>
  <si>
    <t>Borracha #10x120x350 T-072379-1 Item 14 110-TR-001</t>
  </si>
  <si>
    <t>Borracha #10x80x2400 T-072379-1 Item 13 110-TR-001</t>
  </si>
  <si>
    <t>Borracha Natural 10 x 120 x 600 SHORE A-60+-5  T-072385-1 110-TR-001</t>
  </si>
  <si>
    <t>Placa de Identificação ALIMENTADOR DE CORREIA e TRANSPORTADOR DE CORREIA P-133 CONFORME ESPECIFICAÇÃO 
TAG:110-AL-001(1X) "ALIMENTADOR"
TAG:110-TR-001(1X) "TRANSPORTADOR"
TAG:120-AL-001(1X) "ALIMENTADOR"
TAG:120-TR-002(1X) "TRANSPORTADOR"</t>
  </si>
  <si>
    <t>110-AL-001 - 110-TR-001 - 120-AL-001 - 120-TR-002</t>
  </si>
  <si>
    <t>T-060864-1</t>
  </si>
  <si>
    <t>BASE DE ROLETE COMPLETA 60864A</t>
  </si>
  <si>
    <t>1073-TC-006</t>
  </si>
  <si>
    <t>T-060860-1</t>
  </si>
  <si>
    <t>1073-TC-007</t>
  </si>
  <si>
    <t>T-052878-1</t>
  </si>
  <si>
    <t>BASE DE ROLETE P/ BALANÇA 60860A</t>
  </si>
  <si>
    <t>BASE PARA ROLO DE PROTEÇÃO 52878A</t>
  </si>
  <si>
    <t>R-007180-1</t>
  </si>
  <si>
    <t>BASE AA RETORNO 7180A</t>
  </si>
  <si>
    <t>T-007179-4</t>
  </si>
  <si>
    <t>BASE DE RETORNO 7179A</t>
  </si>
  <si>
    <t>T-007177-1</t>
  </si>
  <si>
    <t>BASE PARA ROLO DE CARGA 7177A</t>
  </si>
  <si>
    <t>T-007175-1</t>
  </si>
  <si>
    <t>BASE P/ ROLO DE TRANSIÇÃO 7175A</t>
  </si>
  <si>
    <t>R-3-4-10912</t>
  </si>
  <si>
    <t>ROLO DE BALANÇA Ø127 X 380 6305</t>
  </si>
  <si>
    <t>ROLO DE RETORNO Ø127 / 89 X 1150 - 6305</t>
  </si>
  <si>
    <t xml:space="preserve">   CORRENTE</t>
  </si>
  <si>
    <t>Arruela Lisa 18 DIN 126 Aço GALV. PED.158 TAG.TR-003  TR-009 CORRENTE</t>
  </si>
  <si>
    <t>GALV. PED.158 TAG.TR-003  TR-009 CORRENT</t>
  </si>
  <si>
    <t>Arruela Lisa 18 DIN 126 ASTM-194-2H GALV. PED.158 TAG.TR-007TR-008 CORRENTE</t>
  </si>
  <si>
    <t>GALV. PED.158 TAG.TR-007TR-008 CORRENTE</t>
  </si>
  <si>
    <t>Porca Sext. Parlock M16 - DIN 985 GR.5.6 GALV. PED.158 TAG.TR-003  TR-009 CORRENTE</t>
  </si>
  <si>
    <t>PORCA-PARALOC  M16-DIN985 ASTM-194-2H GALV. PED.158 TAG.TR-007TR-008 CORRENTE</t>
  </si>
  <si>
    <t>PARAF-ABAULADO  M16X 50-DIN 603 ASTM-193-B7
 GALV. PED.158 TAG.TR-007TR-008 CORRENTE</t>
  </si>
  <si>
    <t>Parafuso Cab. Abaulada M16 x 50 DIN 603 CL. 5.6 GALV. PED.158 TAG.TR-003TR-009 CORRENTES</t>
  </si>
  <si>
    <t>GALV. PED.158 TAG.TR-003 TR-009 CORRENTE</t>
  </si>
  <si>
    <t>CAIXA DE MANCAL STM 18 BC</t>
  </si>
  <si>
    <t>CAIXA DE MANCAL STM 18 LC</t>
  </si>
  <si>
    <t>ET Ped-158-055_0</t>
  </si>
  <si>
    <t>( ITEM 01 )1 Corrente de Elos de Esteira, Passo- 250 mm, Entre Placas- 60 mm, Elos  9,53x 101,6 mm com Abas- K2- 1x1, Pinos- D28,6 mm, Buchas- D 38,1mm TAG - 120-TR-003 Conforme ET ET Ped-158-055_0 (Correntes e Rodas) - 48,5 Metros</t>
  </si>
  <si>
    <t>( ITEM 02 )1 Corrente de Elos de Esteira, Passo- 250 mm, Entre Placas- 60 mm, Elos  9,53x 101,6 mm com Abas- K2- 1x1, Pinos- D28,6 mm, Buchas- D 38,1mm TAG-120-TR-009 ET Ped-158-055_0 (Correntes e Rodas) - 32,5 Metros</t>
  </si>
  <si>
    <t>( item 03 ) 1 Corrente de Elos de Esteira, Passo- 250 mm, Entre Placas- 60 mm, Elos  9,53x 101,6 mm com Abas- K2- 1x1, Pinos- D28,6 mm, Buchas- D 38,1mm TAG-120-TR-007 conforme ET - ET Ped-158-055_0 (Correntes e Rodas) - 16,0 Metros</t>
  </si>
  <si>
    <t>( ITEM 04 ) 1 Corrente de Elos de Esteira, Passo- 250 mm, Entre Placas- 60 mm, Elos  9,53x 101,6 mm com Abas- K2- 1x1, Pinos- D28,6 mm, Buchas- D 38,1mm TAG-120-TR-008 Cpnforme ET - ET Ped-158-055_0 (Correntes e Rodas) - 34,0 Metros</t>
  </si>
  <si>
    <t>CH. 12.7 X 125 X 354  72512B</t>
  </si>
  <si>
    <t>CH. 12.7 X 140 X 273  72512C</t>
  </si>
  <si>
    <t>O</t>
  </si>
  <si>
    <t>CH. 12.7 X 36 X 273 - 72536D</t>
  </si>
  <si>
    <t>CH. 12.7 X 190 X 273 - 72536E</t>
  </si>
  <si>
    <t>CH. 12.7 X 91 X 273 - 72536F</t>
  </si>
  <si>
    <t>MOLA ACC-RS65X-TS ACESSORIO MOLA ACC-RS65X-TS UTILIZADA NAS CHAVES DE EMERGENCIA DA LINHA HDS</t>
  </si>
  <si>
    <t>VIGA - 71418H</t>
  </si>
  <si>
    <t>SUPORTE DA ESTRUTURA - 71418K</t>
  </si>
  <si>
    <t>B-071366-1 0701-MDE-0130-EL-00013</t>
  </si>
  <si>
    <t>Caixa de junção A PROVA DE TEMPO, GASES, VAPORES, PÓS E JATOS D'ÁGUA, GRAU DE PROTEÇÃO IP 66 CONFORME B-071366-1 0701-MDE-0130-EL-00013</t>
  </si>
  <si>
    <t>B-071364-1 0701-MDE-0130-EL-00011</t>
  </si>
  <si>
    <t>ITEM 32 Caixa de junção A PROVA DE TEMPO, GASES, VAPORES, PÓS E JATOS D'ÁGUA, GRAU DE PROTEÇÃO IP 66, COM TETO PROTETOR.</t>
  </si>
  <si>
    <t>B-071363-1  0701-MDE-0130-EL-00010</t>
  </si>
  <si>
    <t>ITEM 36 CAIXA DE JUNÇÃO A PROVA DE TEMPO, GASES, VAPORES, PÓS E JATOS D'ÁGUA, GRAU DE PROTEÇÃO IP 66, COM TETO PROTETOR B-071363-1  0701-MDE-0130-EL-00010</t>
  </si>
  <si>
    <t>B-071365-1 0701-MDE-0130-EL-00012</t>
  </si>
  <si>
    <t>ITEM 37 Caixa de junção A PROVA DE TEMPO, GASES, VAPORES, PÓS E JATOS D'ÁGUA, GRAU DE PROTEÇÃO IP 66 CONFORME B-071365-1 0701-MDE-0130-EL-00012</t>
  </si>
  <si>
    <t>B-071367-1 0701-MDE-0130-EL-00014</t>
  </si>
  <si>
    <t>ITEM 37 Caixa de junção CAIXA DE JUNÇÃO A PROVA DE TEMPO, GASES, VAPORES, PÓS E JATOS D'ÁGUA, GRAU DE PROTEÇÃO IP 66 CONFORME B-071367-1 0701-MDE-0130-EL-00014</t>
  </si>
  <si>
    <t>ITEM 01 CABO DE CONTROLE FLEXÍVEL 1X3CX1,5mm², TENSÃO DE ISOLAMENTO 0,6/1KV B-071363-1  0701-MDE-0130-EL-00010</t>
  </si>
  <si>
    <t xml:space="preserve"> 0701-MDE-0130-EL-00010</t>
  </si>
  <si>
    <t>ITEM 02 CABO DE CONTROLE FLEXÍVEL 1X5CX1,5mm², TENSÃO DE ISOLAMENTO 0,6/1KV, B-071363-1  0701-MDE-0130-EL-00010</t>
  </si>
  <si>
    <t>ITEM 05 ELETRODUTO DE AÇO GALVANIZADO A FOGO COM COSTURA, CLASSE LI (PESADO) EB 568 B-071363-1  0701-MDE-0130-EL-00010</t>
  </si>
  <si>
    <t>ITEM 07 ELETRODUTO FLEXÍVEL EM ROLO, TIPO SEALTUBO Ø 3/4" B-071363-1  0701-MDE-0130-EL-00010</t>
  </si>
  <si>
    <t>Item 10 Eletroduto Flexível Ø 1 1/2" B-071363-1  0701-MDE-0130-EL-00010</t>
  </si>
  <si>
    <t>ITEM 26 Grampo "U" Ø 3/4" - Inox B-071363-1  0701-MDE-0130-EL-00010</t>
  </si>
  <si>
    <t>Item 27 Grampo "U" Ø 1" - Inox B-071363-1  0701-MDE-0130-EL-00010</t>
  </si>
  <si>
    <t>Item 28 Grampo U 1 1/2" B-071363-1  0701-MDE-0130-EL-00010</t>
  </si>
  <si>
    <t>Item 3 CABO DE CONTROLE FLEXÍVEL 1X8CX1,5mm², TENSÃO DE ISOLAMENTO 0,6/1KV, B-071363-1  0701-MDE-0130-EL-00010</t>
  </si>
  <si>
    <t>Item 14 Condulete c/ Furação em "LR"  Ø 1.1/2" B-071363-1  0701-MDE-0130-EL-00010</t>
  </si>
  <si>
    <t>Item 15 Condulete c/ Furação em "LR"  Ø 3/4" B-071363-1  0701-MDE-0130-EL-00010</t>
  </si>
  <si>
    <t>Item 16 c/ furação Condulete Tipo LL Ø 1 1/2" B-071363-1  0701-MDE-0130-EL-00010</t>
  </si>
  <si>
    <t>Item 17 Condulete c/  Furação LL  Ø3/4" B-071363-1  0701-MDE-0130-EL-00010</t>
  </si>
  <si>
    <t>Item 18 Condulete c/  Furação T  Ø1" B-071363-1  0701-MDE-0130-EL-00010</t>
  </si>
  <si>
    <t>Item 19 Condulete c/  Furação T  Ø1 1/2" B-071363-1  0701-MDE-0130-EL-00010</t>
  </si>
  <si>
    <t>Item 20 Condulete c/ Furação em C 3/4" B-071363-1  0701-MDE-0130-EL-00010</t>
  </si>
  <si>
    <t>Item 21 Condulete c/ Furação X 1 1/2" B-071363-1  0701-MDE-0130-EL-00010</t>
  </si>
  <si>
    <t>Item 23 Bucha de Redução Ø1 1/2"x3/4" B-071363-1  0701-MDE-0130-EL-00010</t>
  </si>
  <si>
    <t>Item 24 Bucha Redução 1 1/2" x 1" B-071363-1  0701-MDE-0130-EL-00010</t>
  </si>
  <si>
    <t>Item 25 Bucha de Redução de 1" x 3/4" B-071363-1  0701-MDE-0130-EL-00010</t>
  </si>
  <si>
    <t>Item 8 Conector Fêmea Giratório 3/4" B-071363-1  0701-MDE-0130-EL-00010</t>
  </si>
  <si>
    <t>Grampo  "U" EM AÇO INOX EM AÇO AISI 304, FORNECIDO COM DUAS PORCAS SEXTAVADAS E DUAS ARRUELAS DE PRESSÃO. Referência:  Ø1". Fabricante:  Blinda. OU SIMILAR</t>
  </si>
  <si>
    <t>Grampo  "U" EM AÇO INOX EM AÇO AISI 304, FORNECIDO COM DUAS PORCAS SEXTAVADAS E DUAS ARRUELAS DE PRESSÃO. Referência:  Ø1.1/2". Fabricante:  Blinda. OU SIMILAR</t>
  </si>
  <si>
    <t>Grampo  "U" EM AÇO INOX EM AÇO AISI 304, FORNECIDO COM DUAS PORCAS SEXTAVADAS E DUAS ARRUELAS DE PRESSÃO. Referência:  Ø3/4". Fabricante:  Blinda. OU SIMILAR</t>
  </si>
  <si>
    <t>Item 01 Cabo de Controle Flexivel 1X3CX1,5mm²</t>
  </si>
  <si>
    <t>Item 03 Cabo de Controle Flexível 1 x 8C x 1,5 mm²</t>
  </si>
  <si>
    <t>Item 2 Cabo  de Controle Flexivel 1X5CX1 5mm²</t>
  </si>
  <si>
    <t>ITEM 20 Prensa Cabo EM POLIAMIDA AUTO EXTINGUÍVEL, NA COR PRETA, ANEL EM BUNA "N", CLASSE DE VEDAÇÃO IP-68, PRÓPRIO PARA CABOS COM DIÂMETROS DE 6-12MM. ROSCA BSP. Referência:3/4". Fabricante: Controall OU SIMILAR.</t>
  </si>
  <si>
    <t>Item 6 Eletroduto Flexível Ø 3/4"</t>
  </si>
  <si>
    <t>ITEM 9 Eletroduto Flexível Ø 1 1/2" (EM ROLO, TIPO SEALTUBO, A PROVA DE TEMPO, UMIDADE, GASES, VAPORES E PO, CONSTITUIDO POR FITA DE AÇO DOCE COM REVESTIMENTO EXTERNO EM POLIVINIL-CLORIDRICO. ROSCA BSP. Fabricante: S.P.T.F. OU SIMILAR )</t>
  </si>
  <si>
    <t>ITEM 12 Arruela (DE ACABAMENTO PARA INSTALAÇÃO EM BOX GIRATÓRIO MAXHO. REFERÊNCIA Ø1.1/2". ROSCA BSP. FABRICANTE S.P.T.F OU SIMILAR.)</t>
  </si>
  <si>
    <t>ITEM 13 Condulete C/ furação "LR", EM LIGA DE ALUMÍNIO FUNDIDO, A PROVA DE TEMPO, UMIDADE, GASES, VAPORES E PO, COM JUNTA DE VEDAÇÃO EM NEOPRENE, ACABAMENTO NA COR CINZA MARTELADO. ROSCA BSP. Referência:  Ø1.1/2". Fabricante: WETZEL OU SIMILAR.</t>
  </si>
  <si>
    <t>ITEM 14 Condulete C/ furação  EM "LR", EM LIGA DE ALUMÍNIO FUNDIDO, A PROVA DE TEMPO, UMIDADE, GASES, VAPORES E PO, COM JUNTA DE VEDAÇÃO EM NEOPRENE, ACABAMENTO NA COR CINZA MARTELADO. ROSCA BSP. Referência:  Ø3/4". Fabricante: WETZEL OU SIMILAR.</t>
  </si>
  <si>
    <t>ITEM 15 Condulete C/ furação  EM "LL", EM LIGA DE ALUMÍNIO FUNDIDO, A PROVA DE TEMPO, UMIDADE, GASES, VAPORES E PO, COM JUNTA DE VEDAÇÃO EM NEOPRENE, ACABAMENTO NA COR CINZA MARTELADO. ROSCA BSP. Referência:  Ø1.1/2". Fabricante: WETZEL OU SIMILAR.</t>
  </si>
  <si>
    <t>ITEM 16 Condulete C/ furação EM "LL", EM LIGA DE ALUMÍNIO FUNDIDO, A PROVA DE TEMPO, UMIDADE, GASES, VAPORES E PO, COM JUNTA DE VEDAÇÃO EM NEOPRENE, ACABAMENTO NA COR CINZA MARTELADO. ROSCA BSP. Referência:  Ø3/4". Fabricante: WETZEL OU SIMILAR.</t>
  </si>
  <si>
    <t>ITEM 17 Condulete C/ furação EM "T", EM LIGA DE ALUMÍNIO FUNDIDO, A PROVA DE TEMPO, UMIDADE, GASES, VAPORES E PO, COM JUNTA DE VEDAÇÃO EM NEOPRENE, ACABAMENTO NA COR CINZA MARTELADO. ROSCA BSP. Referência:  Ø1.1/2". Fabricante: WETZEL OU SIMILAR.</t>
  </si>
  <si>
    <t>ITEM 18 Condulete C/ furação  EM "C", EM LIGA DE ALUMÍNIO FUNDIDO, A PROVA DE TEMPO, UMIDADE, GASES, VAPORES E PO, COM JUNTA DE VEDAÇÃO EM NEOPRENE, ACABAMENTO NA COR CINZA MARTELADO. ROSCA BSP.  Referência:  Ø3/4". Fabricante: WETZEL OU SIMILAR.</t>
  </si>
  <si>
    <t>ITEM 19 Condulete C/ furação  EM "X", EM LIGA DE ALUMÍNIO FUNDIDO, A PROVA DE TEMPO, UMIDADE, GASES, VAPORES E PO, COM JUNTA DE VEDAÇÃO EM NEOPRENE, ACABAMENTO NA COR CINZA MARTELADO. ROSCA BSP.  Referência:  Ø1.1/2". Fabricante: WETZEL OU SIMILAR.</t>
  </si>
  <si>
    <t>ITEM 21 Bucha de Redução  FABRICADA EM ALUMÍNIO, ROSCA BSP. Referência:  Ø1.1/2"X3/4". Fabricante:  Blinda, Alpha, Lumens Peterco OU SIMILAR</t>
  </si>
  <si>
    <t>ITEM 1 Cabo de Controle Flexível 1X3CX1,5mm², TENSÃO DE ISOLAMENTO 0,6/1KV, CONFORME B-071365-1 / 0701-MDE-0130-EL-00012</t>
  </si>
  <si>
    <t>ITEM 11 Eletroduto Flexível Ø 1 1/2" EM ROLO, TIPO SEALTUBO, A PROVA DE TEMPO, UMIDADE, GASES CONFORME B-071365-1 0701-MDE-0130-EL-00012</t>
  </si>
  <si>
    <t>ITEM 2 Cabo de Controle Flexível 1X5CX1,5mm², TENSÃO DE ISOLAMENTO 0,6/1KV CONFORME B-071365-1 / 0701-MDE-0130-EL-00012</t>
  </si>
  <si>
    <t>ITEM 23 Prensa Cabos de Poliamida 3/4" AUTO EXTINGUÍVEL, NA COR PRETA, ANEL EM BUNA "N", CONFORME B-071365-1 0701-MDE-0130-EL-00012</t>
  </si>
  <si>
    <t>ITEM 27 Grampo "U" Ø 3/4" - Inox FORNECIDO COM DUAS PORCAS SEXTAVADAS E DUAS ARRUELAS DE PRESSÃO CONFORME B-071365-1 0701-MDE-0130-EL-00012</t>
  </si>
  <si>
    <t>ITEM 28 Grampo "U" Ø 1" - Inox FORNECIDO COM DUAS PORCAS SEXTAVADAS E DUAS ARRUELAS DE PRESSÃO CONFORME B-071365-1 0701-MDE-0130-EL-00012</t>
  </si>
  <si>
    <t>ITEM 29 Grampo "U" Ø 1 1/2" - Inox FORNECIDO COM DUAS PORCAS SEXTAVADAS E DUAS ARRUELAS DE PRESSÃO CONFORME B-071365-1 0701-MDE-0130-EL-00012</t>
  </si>
  <si>
    <t>ITEM 3 Cabo de Controle Flexível 1 x 8C x 1,5 mm² TENSÃO DE ISOLAMENTO 0,6/1KV, CONFORME B-071365-1 / 0701-MDE-0130-EL-00012</t>
  </si>
  <si>
    <t>ITEM 5 Eletroduto Aço 1" DE AÇO GALVANIZADO A FOGO COM COSTURA, CLASSE LI (PESADO) EB 568, CONFORME B-071365-1 / 0701-MDE-0130-EL-00012</t>
  </si>
  <si>
    <t>ITEM 7 Eletroduto Flexível Ø 3/4" TIPO SEALTUBO, A PROVA DE TEMPO, UMIDADE, GASES, CONFORME B-071365-1 / 0701-MDE-0130-EL-00012</t>
  </si>
  <si>
    <t>ITEM 14 Arruela de Acabamento Ø1.1/2" PARA INSTALAÇÃO EM BOX GIRATÓRIO MAXHO CONFORME B-071365-1 0701-MDE-0130-EL-00012</t>
  </si>
  <si>
    <t>ITEM 15 Condulete c/ Furação em "LR"  Ø 1.1/2" EM LIGA DE ALUMÍNIO FUNDIDO, A PROVA DE TEMPO, UMIDADE, GASES CONFORME B-071365-1 0701-MDE-0130-EL-00012</t>
  </si>
  <si>
    <t>ITEM 16 Condulete c/ Furação em "LR"  Ø 3/4" EM LIGA DE ALUMÍNIO FUNDIDO, A PROVA DE TEMPO, UMIDADE, GASES, CONFORME B-071365-1 0701-MDE-0130-EL-00012</t>
  </si>
  <si>
    <t>ITEM 17 Condulete C/ furação em "LL" 1 1/2" EM LIGA DE ALUMÍNIO FUNDIDO, A PROVA DE TEMPO, UMIDADE, GASES CONFORME B-071365-1 0701-MDE-0130-EL-00012</t>
  </si>
  <si>
    <t>ITEM 18 Condulete c/  Furação LL  Ø3/4" EM LIGA DE ALUMÍNIO FUNDIDO, A PROVA DE TEMPO, UMIDADE, GASES CONFORME B-071365-1 0701-MDE-0130-EL-00012</t>
  </si>
  <si>
    <t>ITEM 19 Condulete c/  Furação T  Ø1"  EM LIGA DE ALUMÍNIO FUNDIDO, A PROVA DE TEMPO, UMIDADE, GASES CONFORME B-071365-1 0701-MDE-0130-EL-00012</t>
  </si>
  <si>
    <t>ITEM 20 Condulete c/  Furação T  Ø1 1/2" EM LIGA DE ALUMÍNIO FUNDIDO, A PROVA DE TEMPO, UMIDADE, GASES CONFORME B-071365-1 0701-MDE-0130-EL-00012</t>
  </si>
  <si>
    <t>ITEM 21 Condulete c/ Furação em C 3/4"  EM LIGA DE ALUMÍNIO FUNDIDO, A PROVA DE TEMPO, UMIDADE, GASES CONFORME B-071365-1 0701-MDE-0130-EL-00012</t>
  </si>
  <si>
    <t>ITEM 22 Condulete c/ Furação X 1 1/2"  EM LIGA DE ALUMÍNIO FUNDIDO, A PROVA DE TEMPO, UMIDADE, GASES CONFORME B-071365-1 0701-MDE-0130-EL-00012</t>
  </si>
  <si>
    <t>ITEM 24 Bucha de Redução de 1 1/2" x  3/4" FABRICADA EM ALUMÍNIO, ROSCA BSP CONFORME B-071365-1 0701-MDE-0130-EL-00012</t>
  </si>
  <si>
    <t>ITEM 25 Bucha de Redução de 1 1/2" x 1" FABRICADA EM ALUMÍNIO, ROSCA BSP CONFORME B-071365-1 0701-MDE-0130-EL-00012</t>
  </si>
  <si>
    <t>ITEM 26 Bucha de Redução 1" x 3/4" FABRICADA EM ALUMÍNIO, ROSCA BSP CONFORME B-071365-1 0701-MDE-0130-EL-00012</t>
  </si>
  <si>
    <t>Arruela de Acabamento Ø1.1/2" PARA INSTALAÇÃO EM BOX GIRATÓRIO MAXHO. REFERÊNCIA Ø1.1/2" CONFORME B-071366-1 0701-MDE-0130-EL-00013</t>
  </si>
  <si>
    <t>Arruela de Acabamento Ø3/4" PARA INSTALAÇÃO EM BOX GIRATÓRIO MACHO CONFORME B-071366-1 0701-MDE-0130-EL-00013</t>
  </si>
  <si>
    <t>Bucha de Redução de 1 1/2" x  3/4"  FABRICADA EM ALUMÍNIO, ROSCA BSP CONFORME B-071366-1 0701-MDE-0130-EL-00013</t>
  </si>
  <si>
    <t>Bucha de Redução de 1 1/2" x 1" FABRICADA EM ALUMÍNIO, ROSCA BSP CONFORME B-071366-1 0701-MDE-0130-EL-00013</t>
  </si>
  <si>
    <t>Bucha de Redução de 1" x 3/4" FABRICADA EM ALUMÍNIO, ROSCA BSP CONFORME B-071366-1 0701-MDE-0130-EL-00013</t>
  </si>
  <si>
    <t>Condulete c/  Furação LL  Ø3/4" EM LIGA DE ALUMÍNIO FUNDIDO, A PROVA DE TEMPO, UMIDADE, GASES B-071366-1 0701-MDE-0130-EL-00013</t>
  </si>
  <si>
    <t>Condulete c/  Furação T  Ø1 1/2" EM LIGA DE ALUMÍNIO FUNDIDO, A PROVA DE TEMPO, UMIDADE, GASES CONFORME B-071366-1 0701-MDE-0130-EL-00013</t>
  </si>
  <si>
    <t>Condulete c/  Furação T  Ø1"  EM LIGA DE ALUMÍNIO FUNDIDO, A PROVA DE TEMPO, UMIDADE, GASES CONFORME B-071366-1 0701-MDE-0130-EL-00013</t>
  </si>
  <si>
    <t>Condulete C/ furação em "LL" Ø 1 1/2"  EM LIGA DE ALUMÍNIO FUNDIDO, A PROVA DE TEMPO, UMIDADE, GASES CONFORME B-071366-1 0701-MDE-0130-EL-00013</t>
  </si>
  <si>
    <t>Condulete c/ Furação em "LR"  Ø 1.1/2" EM LIGA DE ALUMÍNIO FUNDIDO, A PROVA DE TEMPO, UMIDADE, GASES CONFORME B-071366-1 0701-MDE-0130-EL-00013</t>
  </si>
  <si>
    <t>Condulete c/ Furação em "LR"  Ø 3/4" EM LIGA DE ALUMÍNIO FUNDIDO, A PROVA DE TEMPO, UMIDADE, GASES CONFORME B-071366-1 0701-MDE-0130-EL-00013</t>
  </si>
  <si>
    <t>Condulete c/ Furação em C 3/4" EM LIGA DE ALUMÍNIO FUNDIDO, A PROVA DE TEMPO, UMIDADE, GASES CONFORME B-071366-1 0701-MDE-0130-EL-00013</t>
  </si>
  <si>
    <t>Condulete c/ Furação X 1 1/2" EM LIGA DE ALUMÍNIO FUNDIDO, A PROVA DE TEMPO, UMIDADE, GASES CONFORME B-071366-1 0701-MDE-0130-EL-00013</t>
  </si>
  <si>
    <t>Eletroduto Flexível Ø 1 1/2"  EM ROLO, TIPO SEALTUBO, A PROVA DE TEMPO, UMIDADE, GASES CONFORME B-071366-1 0701-MDE-0130-EL-00013</t>
  </si>
  <si>
    <t>Grampo "U" Ø 1 1/2" - Inox FORNECIDO COM DUAS PORCAS SEXTAVADAS E DUAS ARRUELAS DE PRESSÃO CONFORME B-071366-1 0701-MDE-0130-EL-00013</t>
  </si>
  <si>
    <t>Grampo "U" Ø 1" - Inox FORNECIDO COM DUAS PORCAS SEXTAVADAS E DUAS ARRUELAS DE PRESSÃO CONFORME B-071366-1 0701-MDE-0130-EL-00013</t>
  </si>
  <si>
    <t>Grampo "U" Ø 3/4" - Inox FORNECIDO COM DUAS PORCAS SEXTAVADAS E DUAS ARRUELAS DE PRESSÃO CONFORME B-071366-1 0701-MDE-0130-EL-00013</t>
  </si>
  <si>
    <t>Item 02 Cabo de Controle Flexivel 1X5CX1,5mm²</t>
  </si>
  <si>
    <t>Item 05 Eletroduto de Aço Galv. Ø 1"</t>
  </si>
  <si>
    <t>Item 07 Eletroduto Flexivel em Rolo  Ref.: Ø3/4" 6 Metros conforme ET</t>
  </si>
  <si>
    <t>Iterm 03 Cabo de Controle Flexivel 1X8CX1,5mm²</t>
  </si>
  <si>
    <t>Prensa Cabos de Poliamida 3/4"AUTO EXTINGUÍVEL, NA COR PRETA, ANEL EM BUNA "N", CLASSE DE VEDAÇÃO IP-68 CONFORME B-071366-1 0701-MDE-0130-EL-00013</t>
  </si>
  <si>
    <t>ITEM 1 Cabo de Controle Flexível 1 x 3C x 1,5 mm²TENSÃO DE ISOLAMENTO 0,6/1KV, ENCORDOAMENTO CLASSE 5 CONFORME B-071367-1 0701-MDE-0130-EL-00014</t>
  </si>
  <si>
    <t xml:space="preserve"> 0701-MDE-0130-EL-00014</t>
  </si>
  <si>
    <t>ITEM 11 Eletroduto Flexível Ø 1 1/2" EM ROLO, TIPO SEALTUBO, A PROVA DE TEMPO, UMIDADE, GASES CONFORME B-071367-1 0701-MDE-0130-EL-00014</t>
  </si>
  <si>
    <t>ITEM 2 Cabo de Controle Flexível 1 x 5C x 1,5 mm² TENSÃO DE ISOLAMENTO 0,6/1KV, ENCORDOAMENTO CLASSE 5 CONFORME B-071367-1 0701-MDE-0130-EL-00014</t>
  </si>
  <si>
    <t>ITEM 23 Prensa Cabo 3/4" EM POLIAMIDA AUTO EXTINGUÍVEL, NA COR PRETA, ANEL EM BUNA "N" CONFORME B-071367-1 0701-MDE-0130-EL-00014</t>
  </si>
  <si>
    <t>ITEM 27 Grampo "U" Ø 3/4" - Inox FORNECIDO COM DUAS PORCAS SEXTAVADAS E DUAS ARRUELAS DE PRESSÃO CONFORME B-071367-1 0701-MDE-0130-EL-00014</t>
  </si>
  <si>
    <t>ITEM 28 Grampo "U" Ø 1" - Inox FORNECIDO COM DUAS PORCAS SEXTAVADAS E DUAS ARRUELAS DE PRESSÃO. CONFORME B-071367-1 0701-MDE-0130-EL-00014</t>
  </si>
  <si>
    <t>ITEM 29 Grampo "U" Ø 1 1/2" - Inox FORNECIDO COM DUAS PORCAS SEXTAVADAS E DUAS ARRUELAS DE PRESSÃO CONFORME B-071367-1 0701-MDE-0130-EL-00014</t>
  </si>
  <si>
    <t>ITEM 3 Cabo de Controle Flexível 1 x 8C x 1,5 mm² TENSÃO DE ISOLAMENTO 0,6/1KV, ENCORDOAMENTO CLASSE 5 CONFORME B-071367-1 0701-MDE-0130-EL-00014</t>
  </si>
  <si>
    <t>ITEM 5 Eletroduto Aço 1" GALVANIZADO A FOGO COM COSTURA, CLASSE LI (PESADO) EB 568 CONFORME B-071367-1 0701-MDE-0130-EL-00014</t>
  </si>
  <si>
    <t>ITEM 7 Eletroduto 3/4" FLEXÍVEL EM ROLO, TIPO SEALTUBO, A PROVA DE TEMPO, UMIDADE, GASES CONFORME B-071367-1 0701-MDE-0130-EL-00014</t>
  </si>
  <si>
    <t>ITEM 10 Arruela de Acabamento Ø3/4" PARA INSTALAÇÃO EM BOX GIRATÓRIO MACHO CONFORME B-071367-1 0701-MDE-0130-EL-00014</t>
  </si>
  <si>
    <t>ITEM 14 Arruela de Acabamento Ø1.1/2" PARA INSTALAÇÃO EM BOX GIRATÓRIO MAXHO CONFORME B-071367-1 0701-MDE-0130-EL-00014</t>
  </si>
  <si>
    <t>ITEM 15 Condulete c/ Furação em "LR"  Ø 1.1/2" EM LIGA DE ALUMÍNIO FUNDIDO, A PROVA DE TEMPO, UMIDADE, GASES CONFORME B-071367-1 0701-MDE-0130-EL-00014</t>
  </si>
  <si>
    <t>ITEM 16 Condulete C/ furação EM "LR" Ø3/4" EM LIGA DE ALUMÍNIO FUNDIDO, A PROVA DE TEMPO, UMIDADE, GASES CONFORME B-071367-1 0701-MDE-0130-EL-00014</t>
  </si>
  <si>
    <t>ITEM 17 Condulete C/ furação em "LL" Ø1 1/2 EM LIGA DE ALUMÍNIO FUNDIDO, A PROVA DE TEMPO, UMIDADE, GASES B-071367-1 0701-MDE-0130-EL-00014</t>
  </si>
  <si>
    <t>ITEM 18 Condulete C/ furação em "LL" Ø3/4"  EM LIGA DE ALUMÍNIO FUNDIDO, A PROVA DE TEMPO, UMIDADE, GASES CONFORME B-071367-1 0701-MDE-0130-EL-00014</t>
  </si>
  <si>
    <t>ITEM 19 Condulete c/  Furação T  Ø1" EM LIGA DE ALUMÍNIO FUNDIDO, A PROVA DE TEMPO, UMIDADE, GASES CONFORME B-071367-1 0701-MDE-0130-EL-00014</t>
  </si>
  <si>
    <t>ITEM 20 Condulete c/  Furação T  Ø1 1/2" EM LIGA DE ALUMÍNIO FUNDIDO, A PROVA DE TEMPO, UMIDADE, GASES B-071367-1 0701-MDE-0130-EL-00014</t>
  </si>
  <si>
    <t>ITEM 21 Condulete c/ Furação em C 3/4"  EM LIGA DE ALUMÍNIO FUNDIDO, A PROVA DE TEMPO, UMIDADE, GASES CONFORME B-071367-1 0701-MDE-0130-EL-00014</t>
  </si>
  <si>
    <t>ITEM 22 Condulete c/ Furação X 1 1/2" EM LIGA DE ALUMÍNIO FUNDIDO, A PROVA DE TEMPO, UMIDADE, GASES CONFORME B-071367-1 0701-MDE-0130-EL-00014</t>
  </si>
  <si>
    <t>ITEM 24 Bucha de Redução de 1 1/2" x  3/4" FABRICADA EM ALUMÍNIO, ROSCA BSP CONFORME B-071367-1 0701-MDE-0130-EL-00014</t>
  </si>
  <si>
    <t>ITEM 25 Bucha de Redução de 1 1/2" x 1" FABRICADA EM ALUMÍNIO, ROSCA BSP CONFORME B-071367-1 0701-MDE-0130-EL-00014</t>
  </si>
  <si>
    <t>ITEM 26 Bucha de Redução de 1" x 3/4"  FABRICADA EM ALUMÍNIO, ROSCA BSP CONFORME B-071367-1 0701-MDE-0130-EL-00014</t>
  </si>
  <si>
    <t>AB</t>
  </si>
  <si>
    <t>AM</t>
  </si>
  <si>
    <t>AN</t>
  </si>
  <si>
    <t>AP</t>
  </si>
  <si>
    <t>AQ</t>
  </si>
  <si>
    <t>AR</t>
  </si>
  <si>
    <t>AS</t>
  </si>
  <si>
    <t>AT</t>
  </si>
  <si>
    <t>AU</t>
  </si>
  <si>
    <t>AV</t>
  </si>
  <si>
    <t>AY</t>
  </si>
  <si>
    <t>BM</t>
  </si>
  <si>
    <t>BN</t>
  </si>
  <si>
    <t>BY</t>
  </si>
  <si>
    <t>BW</t>
  </si>
  <si>
    <t>CD</t>
  </si>
  <si>
    <t>CE</t>
  </si>
  <si>
    <t>CF</t>
  </si>
  <si>
    <t>BG</t>
  </si>
  <si>
    <t>CABO ACO 3,20mm 6x7 10M ACESSORIOS CH EMERGENCIA</t>
  </si>
  <si>
    <t>CABO ACO 3,20mm 6x7 15,5m ACESSORIO CABO ACO 3.20mm 6x7 15.5m</t>
  </si>
  <si>
    <t>CABO ACO 3,20mm 6x7 25M ACESSORIO CABO ACO 3.20mm 6x7 25M .</t>
  </si>
  <si>
    <t>ESTICADOR PARA CHAVE DE EMERGENCIA ACO INOX-23292 ESTICADOR OLHAL-OLHAL 1/4 FABRICADO EM AÇO INOX 316, UTILIZADO NOS INTERRUPTOR DE EMERGENCIA ZQ</t>
  </si>
  <si>
    <t>GRAMPO P/CABO 3/16 5mm ACO INOX-23292 GRAMPO PARA FIXACAO DE CABO 3/16 5mm ACO INOX AISI305 SPEZ 23292 FAZ REFERÊNCIA AO DOCUMENTO DE CADASTRO DO</t>
  </si>
  <si>
    <t>PARAF OLHAL INOX M8x70mm NAC-23292 PARAFUSO OLHAL DE ACO INOX M8x70, ACABAMENTO SUPERFICIAL S/ TRATAMENTO, PROCESSO DE FABRICACAO S/ TRATAMENTO,</t>
  </si>
  <si>
    <t>RS656-Z22 RS656-Z22 CHAVE DE EMERGENCIA LINHA HDS RETANGULAR 234x108x163mm, INVOLUCRO E TAMPA EM PLASTICO, 2NA/2NF, IP66/IP67, C/ SAIDA CABO</t>
  </si>
  <si>
    <t>SAPATILHO DE 4MM EM ACO INOX-23292 SAPATILHO METALICO FABRICADO A PARTIR DE UM PROCESSO DE ESTAMPAGEM PROGRESSIVA DE UM ACO INOX EN10088-3</t>
  </si>
  <si>
    <t>RODAS DENTADAS DO ESTICAMENTO</t>
  </si>
  <si>
    <t>Parafuso Allen M12 x 50mm sem cabeça</t>
  </si>
  <si>
    <t>Botoeira de Emergência ENCLAUSURAMENTO FABRICADO EM POLIÉSTER, COM GRAU DE PROTEÇÃO MÍNIMO IP66 CONFORME B-071366-1 0701-MDE-0130-EL-00013</t>
  </si>
  <si>
    <t>ITEM 30 Caixa de Comando Local FABRICADA EM POLIÉSTER, COM GRAU DE PROTEÇÃO MÍNIMO IP-66, COM TRÊS FUROS CENTRALIZADOS COM Ø22MM, CAIXA COM BOTÃO DE EMERGÊNCIA (2 CONTATOS NF) + BOTÃO PULSADOR NA COR VERDE(1 NA)+BOTÃO PULSADOR NA COR VERMELHA(1NF),</t>
  </si>
  <si>
    <t>ITEM 31 Botoeira de Emergência ENCLAUSURAMENTO FABRICADO EM POLIÉSTER, COM GRAU DE PROTEÇÃO MÍNIMO IP66, COM UM FURO CENTRALIZADO Ø22,5 MM.</t>
  </si>
  <si>
    <t>Item 34 CAIXA DE COMANDO LOCAL FABRICADA EM POLIÉSTER, COM GRAU DE PROTEÇÃO MÍNIMO IP-66, COM TRÊS FUROS  CENTRALIZADOS COM Ø22MM B-071363-1  0701-MDE-0130-EL-00010</t>
  </si>
  <si>
    <t>ITEM 35 BOTOEIRA DE EMERGÊNCIA:
ENCLAUSURAMENTO FABRICADO EM POLIÉSTER, COM GRAU DE PROTEÇÃO MÍNIMO IP66 B-071363-1  0701-MDE-0130-EL-00010</t>
  </si>
  <si>
    <t>ITEM 35 Caixa de Comando Local FABRICADA EM POLIÉSTER, COM GRAU DE PROTEÇÃO MÍNIMO IP-66 CONFORME B-071367-1 0701-MDE-0130-EL-00014</t>
  </si>
  <si>
    <t>ITEM 35 Caixa de Comando Local FABRICADA EM POLIÉSTER, COM GRAU DE PROTEÇÃO MÍNIMO IP-66, COM TRÊS FUROS CENTRALIZADOS COM Ø22MM CONFORME B-071365-1 0701-MDE-0130-EL-00012</t>
  </si>
  <si>
    <t>ITEM 36 Botoeira de Emergência ENCLAUSURAMENTO FABRICADO EM POLIÉSTER, COM GRAU DE PROTEÇÃO MÍNIMO IP66 CONFORME B-071367-1 0701-MDE-0130-EL-00014</t>
  </si>
  <si>
    <t>ITEM 36 Botoeira de Emergência ENCLAUSURAMENTO FABRICADO EM POLIÉSTER, COM GRAU DE PROTEÇÃO MÍNIMO IP66, COM UM FURO CENTRALIZADO Ø22,5 CONFORME B-071365-1 0701-MDE-0130-EL-00012</t>
  </si>
  <si>
    <t>Alarme Sonoro  PARA INDICAÇÃO DE PARTIDA DO EQUIPAMENTO CONFORME B-071366-1 0701-MDE-0130-EL-00013</t>
  </si>
  <si>
    <t>ITEM 29 Alarme Sonoro PARA INDICAÇÃO DE PARTIDA DO EQUIPAMENTO ALIMENTAÇÃO: 24VCC;
CONSUMO MÁXIMO: 25MA;
PRESSÃO SONORA: 110DB A 1M;
GRAU DE PROTEÇÃO IP65;
INVÓLUCRO EM PLÁSTICO INJETADO;
REF. 105SM32-24VCC - EATON OU SIMILAR.</t>
  </si>
  <si>
    <t>Item 33 ALARME SONORO PARA INDICAÇÃO DE PARTIDA DO EQUIPAMENTO CONTENDO APROXIMADAMENTE AS SEGUINTES  B-071363-1  0701-MDE-0130-EL-00010</t>
  </si>
  <si>
    <t>ITEM 34 Alarme Sonoro PARA INDICAÇÃO DE PARTIDA DO EQUIPAMENTO CONFORME B-071365-1 0701-MDE-0130-EL-00012</t>
  </si>
  <si>
    <t>ITEM 34 Alarme Sonoro PARA INDICAÇÃO DE PARTIDA DO EQUIPAMENTO CONFORME B-071367-1 0701-MDE-0130-EL-00014</t>
  </si>
  <si>
    <t>L-071862-4</t>
  </si>
  <si>
    <t>Item 11 - Conector Macho Giratório 1"</t>
  </si>
  <si>
    <t>ITEM 7 - Conector Fêmea Giratório 3/4"</t>
  </si>
  <si>
    <t>Item 8 - Conector Macho Giratório 3/4"</t>
  </si>
  <si>
    <t>L-071864-4</t>
  </si>
  <si>
    <t>L-071861-4</t>
  </si>
  <si>
    <t>ITEM 7 - Conector Fêmea Giratório 3/4" L-071861 0701-MDE-0130-ED-00003</t>
  </si>
  <si>
    <t>Item 8 - Conector Macho Giratório 3/4" L-071861 0701-MDE-0130-ED-00003</t>
  </si>
  <si>
    <t>ITEM 10 - CONECTOR FÊMEA GIRATÓRIO 1" L-071861 0701-MDE-0130-ED-00003</t>
  </si>
  <si>
    <t>Item 11 - Conector Macho Giratório 1" L-071861 0701-MDE-0130-ED-00003</t>
  </si>
  <si>
    <t>L-071863-4</t>
  </si>
  <si>
    <t>"Item 27 - ALARME SONORO PARA INDICAÇÃO DE PARTIDA DO EQUIPAMENTO CONTENDO APROXIMADAMENTE AS SEGUINTES CARACTERÍSTICAS TÉCNICAS:
ALIMENTAÇÃO: 24VCC;"</t>
  </si>
  <si>
    <t>Item 13 Condulete LR 1"</t>
  </si>
  <si>
    <t>Item 14 - Condulete c/ Furação em "LR"  Ø 3/4"</t>
  </si>
  <si>
    <t>Item 15 - Condulete c/  Furação LL  Ø 1"</t>
  </si>
  <si>
    <t>ITEM 16 - Condulete c/  Furação LL  Ø3/4"</t>
  </si>
  <si>
    <t>ITEM 17 - Condulete c/  Furação T  Ø1"</t>
  </si>
  <si>
    <t>Item 18 - Condulete c/ Furação em C 3/4"</t>
  </si>
  <si>
    <t>Item 19 - Condulete c/  Furação "C" Ø1"</t>
  </si>
  <si>
    <t>ITEM 5 - ELETRODUTO DE AÇO GALVANIZADO A FOGO COM COSTURA, CLASSE LI (PESADO) EB 568  Ø1"</t>
  </si>
  <si>
    <t>Item 27 - ALARME SONORO PARA INDICAÇÃO DE PARTIDA DO EQUIPAMENTO CONTENDO APROXIMADAMENTE AS SEGUINTES CARACTERÍSTICAS TÉCNICAS:
ALIMENTAÇÃO: 24VCC;</t>
  </si>
  <si>
    <t xml:space="preserve"> L-071861-4</t>
  </si>
  <si>
    <t>ITEM 5 - ELETRODUTO DE AÇO GALVANIZADO A FOGO COM COSTURA, CLASSE LI (PESADO) EB 568  Ø1"L-071861 0701-MDE-0130-ED-00003</t>
  </si>
  <si>
    <t>Item 13 Condulete LR 1" L-071861 0701-MDE-0130-ED-00003</t>
  </si>
  <si>
    <t>Item 14 - Condulete c/ Furação em "LR"  Ø 3/4" L-071861 0701-MDE-0130-ED-00003</t>
  </si>
  <si>
    <t>Item 15 - Condulete c/  Furação LL  Ø 1" L-071861 0701-MDE-0130-ED-00003</t>
  </si>
  <si>
    <t>ITEM 16 - Condulete c/  Furação LL  Ø3/4" L-071861 0701-MDE-0130-ED-00003</t>
  </si>
  <si>
    <t>ITEM 17 - Condulete c/  Furação T  Ø1" L-071861 0701-MDE-0130-ED-00003</t>
  </si>
  <si>
    <t>Item 18 - Condulete c/ Furação em C 3/4" L-071861 0701-MDE-0130-ED-00003</t>
  </si>
  <si>
    <t>Item 19 - Condulete c/  Furação "C" Ø1" L-071861 0701-MDE-0130-ED-00003</t>
  </si>
  <si>
    <t>"Item 27 - ALARME SONORO PARA INDICAÇÃO DE PARTIDA DO EQUIPAMENTO CONTENDO APROXIMADAMENTE AS SEGUINTES CARACTERÍSTICAS TÉCNICAS: ALIMENTAÇÃO: 24VCC;" L-071861 0701-MDE-0130-ED-00003</t>
  </si>
  <si>
    <t xml:space="preserve"> L-071864-4</t>
  </si>
  <si>
    <t>"Item 27 - ALARME SONORO PARA INDICAÇÃO DE PARTIDA DO EQUIPAMENTO CONTENDO APROXIMADAMENTE AS SEGUINTES CARACTERÍSTICAS TÉCNICAS: ALIMENTAÇÃO: 24VCC;"</t>
  </si>
  <si>
    <t>0701-MDE-0130-EL-00019</t>
  </si>
  <si>
    <t>ELETRODUTO FLEXÍVEL EM ROLO, TIPO SEALTUBO, A PROVA DE TEMPO, UMIDADE, GASES, VAPORES E PO, CONSTITUIDO POR FITA DE AÇO DOCE COM REVESTIMENTO EXTERNO EM POLIVINIL-CLORIDRICO. Referência:  Ø3/4". ROSCA BSP. Fabricante: S.P.T.F. OU SIMILAR</t>
  </si>
  <si>
    <t>0701-MDE-0130-EL-00020</t>
  </si>
  <si>
    <t>0701-MDE-0130-EL-00021</t>
  </si>
  <si>
    <t>0701-MDE-0130-EL-00022</t>
  </si>
  <si>
    <t>Item - 28 Caixa de Comando Local</t>
  </si>
  <si>
    <t>ITEM 29 - BOTOEIRA DE EMERGÊNCIA:</t>
  </si>
  <si>
    <t>ITEM 29 - BOTOEIRA DE EMERGÊNCIA:
ENCLAUSURAMENTO FABRICADO EM POLIÉSTER,</t>
  </si>
  <si>
    <t>Placa de Identificação ELEVADOR DE CANECAS P-129 CONFORME ESPECIFICAÇÃO 
TAG:130-EC-001 (1X)
TAG:130-EC-002 (1X)
TAG:130-EC-003 (1X)
TAG:130-EC-004 (1X)</t>
  </si>
  <si>
    <t>REVESTIMENTO CH 4,75 X 390 X 386 0028A</t>
  </si>
  <si>
    <t>REVESTIMENTO CH 4,75 X 405 X 390 0028B</t>
  </si>
  <si>
    <t>REVESTIMENTO CH 4,75 X 415 X 390 0028C</t>
  </si>
  <si>
    <t>REVESTIMENTO CH 4,75 X 439 X 390 0028D</t>
  </si>
  <si>
    <t>REVESTIMENTO CH 4,75 X 149 X 350 0028E</t>
  </si>
  <si>
    <t>REVESTIMENTO CH 4,75 X 336 X 380 0028F</t>
  </si>
  <si>
    <t>REVESTIMENTO CH 4,75 X 336 X 380 0028G</t>
  </si>
  <si>
    <t>REVESTIMENTO CH 4,75 X 185 X 336 0028H</t>
  </si>
  <si>
    <t>REVESTIMENTO CH 4,75 X 264 X 380 0028J</t>
  </si>
  <si>
    <t>REVESTIMENTO CH 4,75 X 264 X 380 0028K</t>
  </si>
  <si>
    <t>REVESTIMENTO CH 4,75 X 264 X 185 0028L</t>
  </si>
  <si>
    <t>REVESTIMENTO CH 4,75 X 381 X 380 0028M</t>
  </si>
  <si>
    <t>REVESTIMENTO CH 4,75 X 381 X 380 0028N</t>
  </si>
  <si>
    <t>REVESTIMENTO CH 4,75 X 185 X 381 0028P</t>
  </si>
  <si>
    <t>vol.3 - 5x   vol.4 - 4x</t>
  </si>
  <si>
    <t>T-071793-1</t>
  </si>
  <si>
    <t>0701-MDE-0120-DT-00094</t>
  </si>
  <si>
    <t>CONJ. RODA ACIONAMENTO _ EIXO / RODA DETADA / CHAVETAS / CHAPA TRAVA / MANCAL</t>
  </si>
  <si>
    <t>T-071729-1</t>
  </si>
  <si>
    <t>0701-MDE-0120-DT-00055</t>
  </si>
  <si>
    <t>T-071739-1</t>
  </si>
  <si>
    <t>0701-MDE-0120-DT-00065</t>
  </si>
  <si>
    <t>T-071749-1</t>
  </si>
  <si>
    <t>0701-MDE-0120-DT-00075</t>
  </si>
  <si>
    <t>CONJ. RODA DE APOIO 71790A</t>
  </si>
  <si>
    <t>PONTE TRELIÇADA - ESTRUTURA COMPLETA 71976-A</t>
  </si>
  <si>
    <t>P-073081-1</t>
  </si>
  <si>
    <t xml:space="preserve">PROTEÇÃO DO TAMBOR </t>
  </si>
  <si>
    <t>PAINEL 1</t>
  </si>
  <si>
    <t>PAINEL 2</t>
  </si>
  <si>
    <t>P190</t>
  </si>
  <si>
    <t>P-190</t>
  </si>
  <si>
    <t>P-073061-1</t>
  </si>
  <si>
    <t>P-073076-1</t>
  </si>
  <si>
    <t>SUPORTE CARRO DE ARRASTE 73076-F</t>
  </si>
  <si>
    <t>P-024507-1</t>
  </si>
  <si>
    <t>PASSADIÇO LADO DO CARRO</t>
  </si>
  <si>
    <t>TRAVESSA</t>
  </si>
  <si>
    <t>P-024514-1</t>
  </si>
  <si>
    <t>VIGA CABECEIRA DIREITA E ESQUERDA</t>
  </si>
  <si>
    <t>P-024499-1</t>
  </si>
  <si>
    <t>BLOCO RODA MOVIDA Ø315</t>
  </si>
  <si>
    <t>P-024497-1</t>
  </si>
  <si>
    <t>BLOCO DA RODA MOTORA Ø315</t>
  </si>
  <si>
    <t>P-024513-1</t>
  </si>
  <si>
    <t xml:space="preserve">PASSADIÇO LADO DE ACESSO DA PONTE </t>
  </si>
  <si>
    <t>PAINEL-1</t>
  </si>
  <si>
    <t>PAINEL-2</t>
  </si>
  <si>
    <t>PAINEL-3</t>
  </si>
  <si>
    <t>PAINEL-4</t>
  </si>
  <si>
    <t>P-024512-1</t>
  </si>
  <si>
    <t xml:space="preserve">PASSADIÇO LADO DA ELETRIFICAÇÃO </t>
  </si>
  <si>
    <t>P-024511-1</t>
  </si>
  <si>
    <t>VIGA PRINCIPAL DIREITA E ESQUERDA</t>
  </si>
  <si>
    <t>POS.11</t>
  </si>
  <si>
    <t>CANTONEIRA 2" x 3/16" x 749 mm ( Dir./Esq.)</t>
  </si>
  <si>
    <t>ALOJAM. DA MOLA 71791C</t>
  </si>
  <si>
    <t>ALOJAM. DA MOLA 71791D</t>
  </si>
  <si>
    <t>ALOJAM. DA MOLA 71791E</t>
  </si>
  <si>
    <t>0701-MDE-0120-DT-00052</t>
  </si>
  <si>
    <t>Parafuso Cab. Sext. Ø 1/2" x 1 1/2" ASTM A307 GALV T-071726-1 0701-MDE-0120-DT-00052</t>
  </si>
  <si>
    <t>Porca Sext. Ø 1/2" ASTM A307 ANSI B18.2.2 T-07 GALV 1726-1 0701-MDE-0120-DT-00052</t>
  </si>
  <si>
    <t>Arruela Pressão Ø 1/2" ASTM A307 GALV ANSI B18.21.1 T-071726-1 0701-MDE-0120-DT-00052</t>
  </si>
  <si>
    <t>T-071721-1</t>
  </si>
  <si>
    <t>0701-MDE-0120-DT-00047</t>
  </si>
  <si>
    <t>Parafuso Cab. Sext. Ø 3/8" x 1 1/4" ASTM A307 gal T-071721-1 0701-MDE-0120-DT-00047</t>
  </si>
  <si>
    <t>Porca Sext. Ø 3/8" ASTM A307 ANSI B18.2.2 galv T-071721-1 0701-MDE-0120-DT-00047</t>
  </si>
  <si>
    <t>Arruela Pressão Ø 3/8 ASTM A307 ANSI B18.21.1 galv T-071721-1 0701-MDE-0120-DT-00047</t>
  </si>
  <si>
    <t xml:space="preserve">T-071725-1 </t>
  </si>
  <si>
    <t>0701-MDE-0120-DT-00051</t>
  </si>
  <si>
    <t>Parafuso Cab. Sext. Ø 1/2" x 1 3/4" ASTM A325 galv T-071725-1 0701-MDE-0120-DT-00051</t>
  </si>
  <si>
    <t>Porca Sext. Ø 1 1/2" ASTM A325 ANSI B18.2.2 galv T-071725-1 0701-MDE-0120-DT-00051</t>
  </si>
  <si>
    <t>Arruela Lisa Ø 1/2" ASTM A325 ANSI B27.2 galv T-071725-1 0701-MDE-0120-DT-00051</t>
  </si>
  <si>
    <t>T-071795-1</t>
  </si>
  <si>
    <t>0701-MDE-0120-DT-00096</t>
  </si>
  <si>
    <t>Parafuso Cab. Sext. Ø 5/8" x 1 3/4" ASTM A325 galv T-071795-1 0701-MDE-0120-DT-00096</t>
  </si>
  <si>
    <t>Porca Sext. Ø 5/8" ASTM A325 ANSI B18.2.2 galv T-071795-1 0701-MDE-0120-DT-00096</t>
  </si>
  <si>
    <t>Arruela de Pressão Ø 5/8" ASTM A325 B18.21.1 galv T-071795-1 0701-MDE-0120-DT-00096</t>
  </si>
  <si>
    <t>T-071731-1   -          T-071722-2</t>
  </si>
  <si>
    <t xml:space="preserve">0701-MDE-0120-DT-00057 - 0701-MDE-0120-DT-00048 </t>
  </si>
  <si>
    <t>Parafuso Cab. Sext. Ø 5/8" x 1 3/4" ASTM A193 B7 galv T-071731-1 0701-MDE-0120-DT-00057 T-071722-2 0701-MDE-0120-DT-00048</t>
  </si>
  <si>
    <t>Porca Sext. Ø5/8" - ASTM A194-2H galv T-071731-1 0701-MDE-0120-DT-00057 T-071722-2 0701-MDE-0120-DT-00048</t>
  </si>
  <si>
    <t>Arruela Lisa Ø 5/8" F436 Galv. galv T-071731-1 0701-MDE-0120-DT-00057 T-071722-2 0701-MDE-0120-DT-00048</t>
  </si>
  <si>
    <t>T-071723-1    -         T-071753-1</t>
  </si>
  <si>
    <t>0701-MDE-0120-D2-00049 -  0701-MDE-0120-DT-00079</t>
  </si>
  <si>
    <t>Parafuso Cab. Sext. Ø 1/2" x 1"  ASTM A307 galv T-071723-1 0701-MDE-0120-D2-00049 T-071753-1 0701-MDE-0120-DT-00079</t>
  </si>
  <si>
    <t>Porca Sext. Ø 1/2" UNC ASTM A307 galv T-071723-1 0701-MDE-0120-D2-00049 T-071753-1 0701-MDE-0120-DT-00079</t>
  </si>
  <si>
    <t>Arruela Pressão Ø 1/2" ASTM A307 ANSI B18.21.1 galv T-071723-1 0701-MDE-0120-D2-00049 T-071753-1 0701-MDE-0120-DT-00079</t>
  </si>
  <si>
    <t xml:space="preserve">T-071752-1 </t>
  </si>
  <si>
    <t>0701-MDE-0120-D2-00078</t>
  </si>
  <si>
    <t>Parafuso Cab. Sext. Ø 5/8" x 1 3/4" ASTM A307 galv T-071752-1 0701-MDE-0120-D2-00078</t>
  </si>
  <si>
    <t>Porca Sext. Ø 5/8" ASTM A307 ANSI B18.2.2 galv T-071752-1 0701-MDE-0120-D2-00078</t>
  </si>
  <si>
    <t>Arruela de Pressão, 5/8" A307 galv T-071752-1 0701-MDE-0120-D2-00078</t>
  </si>
  <si>
    <t xml:space="preserve">T-071730-1 </t>
  </si>
  <si>
    <t>0701-MDE-0120-DT-00056</t>
  </si>
  <si>
    <t>Parafuso Cab. Sext. Ø 1/2" x 1 1/2" ASTM A193 B7 galv T-071730-1 0701-MDE-0120-DT-00056</t>
  </si>
  <si>
    <t>Porca Sext. Ø 1/2"  ASTM A194 2H Galv. T-071730-1 0701-MDE-0120-DT-00056</t>
  </si>
  <si>
    <t>Arruela Ø1/2" A-194-2H galv T-071730-1 0701-MDE-0120-DT-00056</t>
  </si>
  <si>
    <t>Parafuso Cab. Sext. Ø 5/8" x 2" ASTM A325 galv T-071995-1</t>
  </si>
  <si>
    <t>Porca Sex.  5/8" UNC - ASTM A325 galv T-071995-1</t>
  </si>
  <si>
    <t>Arruela Lisa Ø 5/8" ASTM A325 ANSI B27.2 galv T-071995-1</t>
  </si>
  <si>
    <t>Contra Pino 8 x 55 DIN 94 galv T-071995-1</t>
  </si>
  <si>
    <t>T-071999-1</t>
  </si>
  <si>
    <t>Parafuso Cab. Sext. Ø 5/16" x 1" ASTM A307 galv T-071999-1</t>
  </si>
  <si>
    <t>Porca Sext. Ø 5/16" ASTM A307 ANSI B18.2.2 galv T-071999-1</t>
  </si>
  <si>
    <t>Arruela Pressão Ø 5/16" ASTM A307 ANSI B18.21.1 galv T-071999-1</t>
  </si>
  <si>
    <t>0701-MDE-0120-DT-00046</t>
  </si>
  <si>
    <t>Parafuso Cab. Sext 1/2 UNC x 1 1/2 ASTM 193 B7 galv T-071720-1 0701-MDE-0120-DT-00046</t>
  </si>
  <si>
    <t>Porca Sext. Ø 1/2"  ASTM A194 2H Galv. T-071720-1 0701-MDE-0120-DT-00046</t>
  </si>
  <si>
    <t>Arruela lisa 1/2"A194 2h galv T-071720-1 0701-MDE-0120-DT-00046</t>
  </si>
  <si>
    <t xml:space="preserve">T-071744-1 </t>
  </si>
  <si>
    <t>0701-MDE-0120-DT-00070</t>
  </si>
  <si>
    <t>Parafuso Cab. Sex. 5/8" UNC x 1 3/4" - ASTM 193 B7 galv T-071744-1 0701-MDE-0120-DT-00070</t>
  </si>
  <si>
    <t>Porca Sext. Ø 5/8"  ASTM A194 2H Galv. galv T-071744-1 0701-MDE-0120-DT-00070</t>
  </si>
  <si>
    <t>Arruela Lisa Ø 5/8" A194 2H galv T-071744-1 0701-MDE-0120-DT-00070</t>
  </si>
  <si>
    <t>T-071743-1</t>
  </si>
  <si>
    <t>0701-MDE-0120-DT-00069</t>
  </si>
  <si>
    <t>Parafuso Cab. Sex. 1/2" UNC x 1 3/4" - ASTM  325 galv T-071743-1 0701-MDE-0120-DT-00069</t>
  </si>
  <si>
    <t>Arruela Lisa Ø 1/2" ASTM A325 ANSI B27.2 galv T-071743-1 0701-MDE-0120-DT-00069</t>
  </si>
  <si>
    <t>Porca Sext. Ø 1/2" UNC ASTM A325 galv T-071743-1 0701-MDE-0120-DT-00069</t>
  </si>
  <si>
    <t>T-071741-1</t>
  </si>
  <si>
    <t>0701-MDE-0120-DT-00067</t>
  </si>
  <si>
    <t>Parafuso Cab. Sex. 1/2" UNC x 1 1/4" - ASTM A325 galv T-071741-1 0701-MDE-0120-DT-00067</t>
  </si>
  <si>
    <t>Porca Sext. Ø 1/2"  ASTM A194 2H Galv. T-071741-1 0701-MDE-0120-DT-00067</t>
  </si>
  <si>
    <t>Arruela lisa 1/2" A194 2h galv T-071741-1 0701-MDE-0120-DT-00067</t>
  </si>
  <si>
    <t xml:space="preserve">0701-MDE-0120-DT-00066 </t>
  </si>
  <si>
    <t>Parafuso Cab. Sext. Ø 1/2" x 1 1/4" ASTM 193 B7 T-071740-1 0701-MDE-0120-DT-00066 galv</t>
  </si>
  <si>
    <t>Porca Sext. Ø 1/2"  ASTM A194 2H Galv. T-071740-1 0701-MDE-0120-DT-00066 galv</t>
  </si>
  <si>
    <t>Arruela lisa 1/2" ASTM 194 2h T-071740-1 0701-MDE-0120-DT-00066 galv</t>
  </si>
  <si>
    <t>Parafuso Cab. Sex. 5/8" UNC x 1 1/2" - ASTM A193 T-071740-1 0701-MDE-0120-DT-00066 galv</t>
  </si>
  <si>
    <t>Porca Sext. UNIC Ø 5/8" -  ASTM A194 - 2H T-071740-1 0701-MDE-0120-DT-00066 galv</t>
  </si>
  <si>
    <t>Arruela Lisa Ø 5/8" A 194 2H T-071740-1 0701-MDE-0120-DT-00066 galv</t>
  </si>
  <si>
    <t>T-002087-2</t>
  </si>
  <si>
    <t>Parafuso Cab. Sext. M16 x 55 DIN 933 Gr 8.8 galv  T-002087-2</t>
  </si>
  <si>
    <t>Porca Sext. M16 DIN 934 Gr 8 galv  T-002087-2</t>
  </si>
  <si>
    <t>Arruela Lisa 18 DIN 126 Aço galv  T-002087-2</t>
  </si>
  <si>
    <t>0701-MDE-0120-DT-00080</t>
  </si>
  <si>
    <t>Parafuso Cab. Sext. Ø 1/2" x 1 1/2" ASTM A307 galv T-071989-1 0701-MDE-0120-DT-00080</t>
  </si>
  <si>
    <t>Porca Sext. Ø 1/2" ASTM A307 ANSI B18.2.2 galv T-071989-1 0701-MDE-0120-DT-00080</t>
  </si>
  <si>
    <t>Arruela Pressão Ø 1/2" ASTM A307 ANSI B18.21.1 galv T-071989-1 0701-MDE-0120-DT-00080</t>
  </si>
  <si>
    <t>Arruela Quadrada p/perfil U 1/2" 307 galv T-071989-1 0701-MDE-0120-DT-00080</t>
  </si>
  <si>
    <t>Paraf. Cab Esc  Ø 1/2" x 1.1/2" ASTM A307 galv T-071984-1</t>
  </si>
  <si>
    <t>Porca Sext. Ø 1/2" UNC ASTM A307 galv T-071984-1</t>
  </si>
  <si>
    <t>Arruela Cônica 1/2" ASTM A307 galv T-071984-1</t>
  </si>
  <si>
    <t>Arruela de Pressão Ø 1/2" ASTM A325 B18.21.1 galv T-071984-1</t>
  </si>
  <si>
    <t>Parafuso Cab. Sex. 5/8" UNC x 1 3/4" - ASTM A325 galv T-071984-1</t>
  </si>
  <si>
    <t>Porca Sext. Ø 5/8" ASTM A325 ANSI B18.2.2 galv T-071984-1</t>
  </si>
  <si>
    <t>Arruela Lisa Ø 5/8" ASTM A325 ANSI B27.2 galv T-071984-1</t>
  </si>
  <si>
    <t>Parafuso Cab. Sext. Ø 1/2" x 1 3/4"  UNC  A325 galv T-071984-1</t>
  </si>
  <si>
    <t>Arruela Lisa Ø 1/2" ASTM A325 ANSI B27.2 galv T-071984-1</t>
  </si>
  <si>
    <t>Paraf. Cab Esc Ø 1/2" x 1.1/2" ASTM A307 GALV T-071986-1</t>
  </si>
  <si>
    <t>Porca Sext. Ø 1/2" UNC ASTM A307 GALV T-071986-1</t>
  </si>
  <si>
    <t>Arruela cônica 1/2 307 GALV T-071986-1</t>
  </si>
  <si>
    <t>Contra Pino 8 x 55 DIN 94 galv T-071982-1</t>
  </si>
  <si>
    <t>Parafuso Cab. Sext. Ø 1/2" x 1 1/2" ASTM A307 galv T-071987-1 0701-MDE-0120-DT-00076</t>
  </si>
  <si>
    <t>Porca Sext. Ø 1/2" ASTM A307 ANSI B18.2.2 galv T-071987-1 0701-MDE-0120-DT-00076</t>
  </si>
  <si>
    <t>Arruela Pressão Ø 1/2" ASTM A307 ANSI B18.21.1 galv T-071987-1 0701-MDE-0120-DT-00076</t>
  </si>
  <si>
    <t>Contra Pino 8 x 55 DIN 94 T-071983-1</t>
  </si>
  <si>
    <t>T-071981-1   _          T-071969-1</t>
  </si>
  <si>
    <t>Parafuso Cab. Sex. 1/2" UNC x 1 3/4" - ASTM A325 galv T-071981- 1 T-071969-1</t>
  </si>
  <si>
    <t>Porca Sext. Ø 1/2" UNC ASTM A325 galv T-071981-1 T-071969-1</t>
  </si>
  <si>
    <t>Arruela Lisa Ø 1/2" ASTM A325 ANSI B27.2 galv T-071981-1 T-071969-1</t>
  </si>
  <si>
    <t>Parafuso Cab. Sext. Ø 1/2" x 1 1/4" ASTM A325 galv T-071981-1 T-071969-1</t>
  </si>
  <si>
    <t>T-071978-1    _         T-071979-1</t>
  </si>
  <si>
    <t>Parafuso Cab. Sext. Ø 1/2" x 1 1/2" ASTM A307 T-071978-1 T-071979-1</t>
  </si>
  <si>
    <t>Porca Sext. Ø 1/2" UNC ASTM A307 T-071978-1 T-071979-1</t>
  </si>
  <si>
    <t>Arruela Pressão Ø 1/2" ASTM A307 ANSI B18.21.1 T-071978-1 T-071979-1</t>
  </si>
  <si>
    <t>Arruela quadrada p/ perfil U 1/2 307 T-071978-1 T-071979-1</t>
  </si>
  <si>
    <t>T-071973-1    _         T-071980-1</t>
  </si>
  <si>
    <t>Paraf. Cab Esc Ø 1/2" x 1.1/2" ASTM A307 T-071973-1  T-071980-1galv</t>
  </si>
  <si>
    <t>Porca Sext. Ø 1/2" UNC ASTM A307 T-071973-1  T-071980-1 galv</t>
  </si>
  <si>
    <t>Arruela cônica 1/2" A307 T-071973-1  T-071980-1 galv</t>
  </si>
  <si>
    <t>Arruela pressão 1/2" A307 T-071973-1 T-071980-1 galv</t>
  </si>
  <si>
    <t>Parafuso Cab. Sex. 5/8" UNC x 1 3/4" - ASTM A325 T-071973-1 T-071980-1 galv</t>
  </si>
  <si>
    <t>Porca Sext. Ø 5/8" ASTM A325 ANSI B18.2.2 T-071973-1  T-071980-1 galv</t>
  </si>
  <si>
    <t>Arruela Lisa Ø 5/8" ASTM A325 ANSI B27.2 T-071973-1 T-071980-1 galv</t>
  </si>
  <si>
    <t>Parafuso Cab. Sext. Ø 1/2" x 1 1/2" ASTM A307 galv T-071976-1</t>
  </si>
  <si>
    <t>Porca Sext. Ø 1/2" ASTM A307 ANSI B18.2.2 galv T-071976-1</t>
  </si>
  <si>
    <t>Arruela Pressão Ø 1/2" ASTM A307 ANSI B18.21.1 galv T-071976-1</t>
  </si>
  <si>
    <t>Paraf. Cab Esc c/ Fenda Ø 1/2" x 1.1/2" ASTM A307 galv T-071976-1</t>
  </si>
  <si>
    <t>Arruela Quadrada p perfil U 1/2" A307 galv T-071976-1</t>
  </si>
  <si>
    <t>Parafuso Cab. Sex. 5/8" UNC x 2" - ASTM A325 galv T-071972-1</t>
  </si>
  <si>
    <t>Porca Sext. Ø 5/8" ASTM A325 ANSI B18.2.2 galv T-071972-1</t>
  </si>
  <si>
    <t>Arruela Lisa Ø 5/8" ASTM A325 ANSI B27.2 galv T-071972-1</t>
  </si>
  <si>
    <t>Contra Pino 8 x 55 DIN 94 galv T-071972-1</t>
  </si>
  <si>
    <t xml:space="preserve"> T-071970-1</t>
  </si>
  <si>
    <t>Parafuso Cab. Sex. 1/2" UNC x 1 1/2" - ASTM A325 galv T-071970-1</t>
  </si>
  <si>
    <t>Porca Sext. Ø 1/2" UNC ASTM A325 galv T-071970-1</t>
  </si>
  <si>
    <t>Arruela Lisa Ø 1/2" ASTM A325 ANSI B27.2 galv T-071970-1</t>
  </si>
  <si>
    <t>Parafuso Cab. Sex. 1/2" UNC x 1 1/4" - ASTM A325 galv T-071970-1</t>
  </si>
  <si>
    <t>Parafuso Cab. Sext. Ø 5/8" x 1 3/4" ASTM A325 galv T-071970-1</t>
  </si>
  <si>
    <t>Porca Sext. Ø 5/8" ASTM A325 ANSI B18.2.2 galv T-071970-1</t>
  </si>
  <si>
    <t>Arruela Lisa Ø 5/8" ASTM A325 ANSI B27.2 galv T-071970-1</t>
  </si>
  <si>
    <t>Contra Pino 8 x 56 DIN 94 galv T-071971-1</t>
  </si>
  <si>
    <t>Parafuso Cab. Sex. 5/8" UNC x 1 1/2" - ASTM A325 galv T-071971-1</t>
  </si>
  <si>
    <t>Porca Sext. Ø 5/8" ASTM A325 ANSI B18.2.2 galv T-071971-1</t>
  </si>
  <si>
    <t>Arruela Lisa Ø 5/8" ASTM A325 ANSI B27.2 galv T-071971-1</t>
  </si>
  <si>
    <t>Contra Pino 6,3 x 45 DIN 94  galv T-071791-1</t>
  </si>
  <si>
    <t>T-071755-1</t>
  </si>
  <si>
    <t>Parafuso Cab. Sext. Ø 1/2" x 2" ASTM A193 B7 galv T-071755-1</t>
  </si>
  <si>
    <t>Porca Sext. Ø 1/2" UNC ASTM A194 2H</t>
  </si>
  <si>
    <t>Arruela lisa 1/2" ASTM 194 2h</t>
  </si>
  <si>
    <t>ET Ped-128-055</t>
  </si>
  <si>
    <t>PAT00104400015</t>
  </si>
  <si>
    <t>Item 1</t>
  </si>
  <si>
    <t>Conj. de corrente dupla (1 direita e 1 esquerda) elo 102x36x13 com abas soldadas, conforme croqui, n° total de elos  2x258 = 516 2 correntes de: 
258x102 = 26316,0</t>
  </si>
  <si>
    <t>Item 2</t>
  </si>
  <si>
    <t>Conj. de corrente dupla (1 direita e 1 esquerda) elo 102x36x13 com abas soldadas, conforme croqui, n° total de elos  2x120 = 240 2 correntes de: 
120x102 = 12240,0</t>
  </si>
  <si>
    <t>Item 3</t>
  </si>
  <si>
    <t xml:space="preserve">Conj. de corrente dupla (1 direita e 1 esquerda) elo 102x36x13 com abas soldadas, conforme croqui, n° total de elos  2x164 = 328 2 correntes de: 
164x102 = 16728,0
</t>
  </si>
  <si>
    <t>Item 4</t>
  </si>
  <si>
    <t xml:space="preserve">Conj. de corrente dupla (1 direita e 1 esquerda) elo 102x36x13 com abas soldadas, conforme croqui, n° total de elos  2x222 = 444 2 correntes de: 
222x102 = 22644,0
</t>
  </si>
  <si>
    <t>Item 5</t>
  </si>
  <si>
    <t xml:space="preserve">Conj. de corrente dupla (1 direita e 1 esquerda) elo 102x36x13 com abas soldadas, conforme croqui, n° total de elos  2x438 = 876 2 correntes de: 
438x102 = 44676,0
 </t>
  </si>
  <si>
    <t>TALA DA EMENDA - 71419F</t>
  </si>
  <si>
    <t>"ITEM 30 - CAIXA DE JUNÇÃO A PROVA DE TEMPO, GASES, VAPORES, PÓS E JATOS D'ÁGUA, GRAU DE PROTEÇÃO IP 66, COM TETO PROTETOR.
CORPO E TAMPA FABRICADOS EM POLIMERO REFORÇADO COM FIBRA DE VIDRO (PRFV)."</t>
  </si>
  <si>
    <t>ITEM 30 - CAIXA DE JUNÇÃO A PROVA DE TEMPO, GASES, VAPORES, PÓS E JATOS D'ÁGUA, GRAU DE PROTEÇÃO IP 66, COM TETO PROTETOR.</t>
  </si>
  <si>
    <t>ITEM 30 - CAIXA DE JUNÇÃO A PROVA DE TEMPO, GASES, VAPORES, PÓS E JATOS D'ÁGUA, GRAU DE PROTEÇÃO IP 66, COM TETO PROTETOR.
CORPO E TAMPA FABRICADOS EM POLIMERO REFORÇADO COM FIBRA DE VIDRO (PRFV).</t>
  </si>
  <si>
    <t>BARRA DE ESTICAMENTO 0023C (PORCAS E ARRUELAS)</t>
  </si>
  <si>
    <t>SUPORTE DO ESTICAMENTO 0023D</t>
  </si>
  <si>
    <t>A,</t>
  </si>
  <si>
    <t>ITEM 33 - CAIXA DE JUNÇÃO IP66, CONFORME TABELA- ( 1PÇS)</t>
  </si>
  <si>
    <t xml:space="preserve">T-021358-2 </t>
  </si>
  <si>
    <t>Arruela Lisa Ø 1/2" ASTM A307 ANSI B27.2 T-021358-2 120-TR-002</t>
  </si>
  <si>
    <t>Arruela Lisa Ø 5/8" ASTM A307 ANSI B27.2 T-021358-2 120-TR-002</t>
  </si>
  <si>
    <t>Parafuso Cab. Sext. M16 x 35 DIN 933 Gr 8.8 T-021537-1  galv</t>
  </si>
  <si>
    <t>T-021537-1    _      T- 023963-1</t>
  </si>
  <si>
    <t>Parafuso Cab. Sext. M16 x 40 DIN 933 Gr 8.8 T-021537-1  galv</t>
  </si>
  <si>
    <t>Parafuso Cab. Sext. Ø 1/2" UNIC x 2" ASTM A307 T-021358-2 120-TR-002</t>
  </si>
  <si>
    <t>Porca Sext. M16 DIN 934 Gr 8 T-021537-1  galv</t>
  </si>
  <si>
    <t>Porca Sext. Ø 1/2" ASTM A307 ANSI B18.2.2 T-021358-2 120-TR-002</t>
  </si>
  <si>
    <t>Porca Sext. Ø 5/8" ASTM A307 ANSI B18.2.2 T-021358-2 120-TR-002</t>
  </si>
  <si>
    <t xml:space="preserve">T-021307-1 </t>
  </si>
  <si>
    <t>Arruela De Pressão M12 DIN 127 galv</t>
  </si>
  <si>
    <t xml:space="preserve">110-AL-001 </t>
  </si>
  <si>
    <t>Arruela de Pressão M16 DIN 127 galv</t>
  </si>
  <si>
    <t>Arruela de Pressão M16 galv</t>
  </si>
  <si>
    <t>Parafuso Cab. Sext. M12 x 25 DIN 933 Gr 8.8 Galv</t>
  </si>
  <si>
    <t>Parafuso Cab. Sext. M16 x 35 DIN 931 Gr 8.8 galv</t>
  </si>
  <si>
    <t xml:space="preserve">T-072395-1 </t>
  </si>
  <si>
    <t>Parafuso Cab. Sext. M16 x 45 DIN 933 Gr 8.8 galv</t>
  </si>
  <si>
    <t xml:space="preserve">110-TR-001  </t>
  </si>
  <si>
    <t>Parafuso Cab. Sext. M16 x 60 DIN 931 Gr 8.8 galv</t>
  </si>
  <si>
    <t>Porca Sext. M12 DIN 934 Gr 8 galv</t>
  </si>
  <si>
    <t>Porca Sext. M16 DIN 934 Gr 8 galv</t>
  </si>
  <si>
    <t>Arruela Cônica 5/8" ASTM A325 galv</t>
  </si>
  <si>
    <t>Arruela de Pressão Ø 3/4" ASTM A325 B18.21.1 galv</t>
  </si>
  <si>
    <t>T-072393-1 - T-072394-1 - T-072329-1</t>
  </si>
  <si>
    <t>Arruela Lisa Ø 5/8" ASTM A307 ANSI B27.2</t>
  </si>
  <si>
    <t>110-AL-001 - 120-AL-001 - 120-TR-002</t>
  </si>
  <si>
    <t>Arruela Lisa Ø 5/8" ASTM A325 ANSI B27.2</t>
  </si>
  <si>
    <t>Parafuso Cab. Sext. Ø 3/4" x 3 1/2" ASTM A325 galv</t>
  </si>
  <si>
    <t>Parafuso Cab. Sext. Ø 5/8 UNC x 1 1/2" ASTM A325</t>
  </si>
  <si>
    <t>T-072394-1 - T-072329-1</t>
  </si>
  <si>
    <t>Parafuso Cab. Sext. Ø 5/8" x 2 1/4" ASTM A307 galv</t>
  </si>
  <si>
    <t>120-AL-001 - 120-TR-002</t>
  </si>
  <si>
    <t>Parafuso Cab. Sext. Ø 5/8" x 2" ASTM A307 galv</t>
  </si>
  <si>
    <t>Porca Sex.  5/8" UNC - ASTM A325 galv</t>
  </si>
  <si>
    <t>Porca Sext. Ø 3/4" ASTM A325 ANSI B18.2.2 gaqlv</t>
  </si>
  <si>
    <t xml:space="preserve">T-072316-1  </t>
  </si>
  <si>
    <t>Arruela Lisa 32 DIN 1441 T-072316-1  110-TR-001</t>
  </si>
  <si>
    <t>T-072316-1  110-TR-001</t>
  </si>
  <si>
    <t xml:space="preserve">T-072385-1 </t>
  </si>
  <si>
    <t>Arruela Lisa Ø 1/2" ASTM A307 ANSI B27.2 galv T-072385-1 110-TR-001</t>
  </si>
  <si>
    <t>T-072385-1 110-TR-001</t>
  </si>
  <si>
    <t>Arruela Lisa Ø 1/2" ASTM A307 ANSI B27.2 galv T-072495-1 110-TR-001</t>
  </si>
  <si>
    <t>Arruela Lisa Ø 3/8" ASTM A307 ANSI B27.2 galv T-072495-1 110-TR-001</t>
  </si>
  <si>
    <t>Arruela Lisa Ø 5/8" ASTM A307 ANSI B27.2 galv T-072385-1 110-TR-001</t>
  </si>
  <si>
    <t>Arruela Lisa Ø 5/8" ASTM A307 ANSI B27.2 galv T-072495-1 110-TR-001</t>
  </si>
  <si>
    <t xml:space="preserve">T-072386-1 </t>
  </si>
  <si>
    <t>Arruela Lisa Ø 5/8" ASTM A307 ANSI B27.2 Porca Sext. Ø 5/8" ASTM A307 ANSI B18.2.2 galv T-072386-1 110-TR-001</t>
  </si>
  <si>
    <t xml:space="preserve">T-072318-1 </t>
  </si>
  <si>
    <t>Arruela Lisa Ø 5/8" ASTM A307 ANSI B27.2 T-072318-1 110-TR-001</t>
  </si>
  <si>
    <t>T-072316-1</t>
  </si>
  <si>
    <t>Arruela Lisa Ø 5/8" F436 Galv T-072316-1  110-TR-001</t>
  </si>
  <si>
    <t>T-072315-1</t>
  </si>
  <si>
    <t>Arruela Lisa Ø 5/8" F436 Galv T1 T-072315-1 110-TR-001</t>
  </si>
  <si>
    <t>T-072315-1 110-TR-001</t>
  </si>
  <si>
    <t xml:space="preserve">T-072317-1 </t>
  </si>
  <si>
    <t>Arruela Lisa Ø 5/8" F436 Galv. T-072317-1 110-TR-001</t>
  </si>
  <si>
    <t>Contrapino Ø8 x 45 galv DIN 1234 T-072316-1  110-TR-001</t>
  </si>
  <si>
    <t>Parafuso Cab. Sext. M10 x 60 DIN 933 Gr 8.8  GALV T-072320-1 110-TR-001/120-TR-002/110-AL-001/120-AL-001</t>
  </si>
  <si>
    <t>110-TR-001/120-TR-002/110-AL-001/120-AL-001</t>
  </si>
  <si>
    <t>Parafuso Cab. Sext. Ø 1/2" x 1 1/2" ASTM A307 T-072495-1 110-TR-001</t>
  </si>
  <si>
    <t>Parafuso Cab. Sext. Ø 1/2" x 1 3/4" ASTM A307 galv T-072385-1 110-TR-001</t>
  </si>
  <si>
    <t>Parafuso Cab. Sext. Ø 1/2" x 1 3/4" ASTM A307 galv T-072495-1 110-TR-001</t>
  </si>
  <si>
    <t>Parafuso Cab. Sext. Ø 3/8" x 1 1/2" ASTM A307 galv T-072495-1 110-TR-001</t>
  </si>
  <si>
    <t>Parafuso Cab. Sext. Ø 5/8" - 10 UNC x 2 1/2" ASTM A325 galv T-072317-1 110-TR-001</t>
  </si>
  <si>
    <t>Parafuso Cab. Sext. Ø 5/8" x 1 1/2" ASTM A307 galv T-072315-1 110-TR-001</t>
  </si>
  <si>
    <t>Parafuso Cab. Sext. Ø 5/8" x 1 3/4" ASTM A307 Galv T-072318-1 110-TR-001</t>
  </si>
  <si>
    <t>Parafuso Cab. Sext. Ø 5/8" x 1 3/4" ASTM A307 galv T-072385-1 110-TR-001</t>
  </si>
  <si>
    <t>Parafuso Cab. Sext. Ø 5/8" x 2" ASTM A307 T-072386-1 110-TR-001</t>
  </si>
  <si>
    <t xml:space="preserve">T-072316-1 </t>
  </si>
  <si>
    <t>Parafuso Cab. Sext. Ø 5/8" x 3 1/2" ASTM A307 T-072316-1 110-TR-001</t>
  </si>
  <si>
    <t xml:space="preserve"> 110-TR-001</t>
  </si>
  <si>
    <t>Parafuso Cab. Sext. Ø 5/8" x 3" ASTM A307 Rosca Total</t>
  </si>
  <si>
    <t>Parafuso Cab. Sext. Ø 5/8" x 3" ASTM A307 T-072316-1  110-TR-001</t>
  </si>
  <si>
    <t>Parafuso Cab. Sext. Ø 5/8" x UNC 1 3/4" ASTM A307 galv T-072495-1 110-TR-001</t>
  </si>
  <si>
    <t xml:space="preserve">T-072320-1 </t>
  </si>
  <si>
    <t>Porca Sext. M10 DIN 934 Gr 8 galv T-072320-1 110-TR-001/120-TR-002/110-AL-001/120-AL-001</t>
  </si>
  <si>
    <t>Porca Sext. Ø 1/2" ASTM A307 ANSI B18.2.2 T-072495-1 110-TR-001</t>
  </si>
  <si>
    <t>Porca Sext. Ø 1/2" UNC ASTM A307 galv  T-072385-1 110-TR-001</t>
  </si>
  <si>
    <t>Porca Sext. Ø 1/2" UNC ASTM A307 galv T-072495-1 110-TR-001</t>
  </si>
  <si>
    <t>Porca Sext. Ø 3/8" ASTM A307 ANSI B18.2.2 galv T-072495-1 110-TR-001</t>
  </si>
  <si>
    <t>Porca Sext. Ø 5/8"  ASTM A194 2H Galv. T-072316-1  110-TR-001</t>
  </si>
  <si>
    <t>Porca Sext. Ø 5/8" ASTM A307 ANSI B18.2.2 galv T-072385-1 110-TR-001</t>
  </si>
  <si>
    <t>Porca Sext. Ø 5/8" ASTM A307 ANSI B18.2.2 galv T-072386-1 110-TR-001</t>
  </si>
  <si>
    <t xml:space="preserve"> T-072495-1 </t>
  </si>
  <si>
    <t>Porca Sext. Ø 5/8" ASTM A307 ANSI B18.2.2 galv T-072495-1 110-TR-001</t>
  </si>
  <si>
    <t>Porca Sext. Ø5/8" - ASTM A194-2H T-072315-1 110-TR-001</t>
  </si>
  <si>
    <t>Porca Sext. UNC Ø 5/8" - 11  ASTM A 194 H galv T-072317-1 110-TR-001</t>
  </si>
  <si>
    <t>Porca Sext. UNC Ø 5/8" ASTM A307 T-072318-1 110-TR-001</t>
  </si>
  <si>
    <t xml:space="preserve">T-072383-1 </t>
  </si>
  <si>
    <t>Arruela Cunha Ø5/8" ASTM-A307
PEDIDO 133 DES.072383-1 110-TR-001</t>
  </si>
  <si>
    <t>Arruela de Pressão M16 DIN 127 GALVANIZADA PEDIDO 133 TAG.120-AL-001 120-AL-002 DES.T-072496-1</t>
  </si>
  <si>
    <t xml:space="preserve">120-AL-001 120-AL-002 </t>
  </si>
  <si>
    <t>Arruela de Pressão Ø1/2" DIM 127 - AÇO MOLA
PEDIDO 133 DES.072314-1 110-TR-001</t>
  </si>
  <si>
    <t xml:space="preserve">T-072337-1 </t>
  </si>
  <si>
    <t>Arruela de Pressão Ø1/2" DIM 127 AÇO MOLA
GALVANIZADO
PEDIDO 133 DES.-072337-1 TAG 120-AL-001</t>
  </si>
  <si>
    <t>T-072330-1</t>
  </si>
  <si>
    <t>Arruela de Pressão Ø1/2" DIN 127 - AÇO MOLA
PEDIDO 133 TAG.110-AL-001 DES.T-072330-1</t>
  </si>
  <si>
    <t xml:space="preserve">T-072326-1 </t>
  </si>
  <si>
    <t>Arruela Lisa 11 DIN 126 Aço GALVANIZADO
PEDIDO 133 DES.T-072326-1 TAG 120-TR-002</t>
  </si>
  <si>
    <t xml:space="preserve">T-072341-1 </t>
  </si>
  <si>
    <t>Arruela Lisa 11 DIN 126 GALVANIZADO
PEDIDO 133 DES. T-072341-1 TAG 120-AL-001</t>
  </si>
  <si>
    <t xml:space="preserve"> 120-AL-001</t>
  </si>
  <si>
    <t xml:space="preserve">T-072330-1 </t>
  </si>
  <si>
    <t>Arruela Lisa 32 DIN 1441 galvanizado PEDIDO 133 DES.T-072330-1  TAG 110-AL-001</t>
  </si>
  <si>
    <t xml:space="preserve">T-072339-1 </t>
  </si>
  <si>
    <t>Arruela Lisa 32 DIN 1441 GALVANIZADO
PEDIDO 133 DES.T-072339-1 TAG 120-AL-001</t>
  </si>
  <si>
    <t>Arruela Lisa Ø 1/2" ASTM A307 ANSI B27.2 GALVANIZADO
PEDIDO 133 DES.T-0712328-1 TAG. 120-TR-002</t>
  </si>
  <si>
    <t xml:space="preserve"> 120-TR-002</t>
  </si>
  <si>
    <t>Arruela Lisa Ø 1/2" ASTM A307 ANSI B27.2
GALVANIZADO PEDIDO 133 TAG. 110-AL-001 DES. T-072336-1</t>
  </si>
  <si>
    <t>T-072319-1</t>
  </si>
  <si>
    <t>Arruela Lisa Ø 1/2" F436 GALVANIZADA 
PEDIDO 133 TAG.110-TR-001 DES.T-072319-1</t>
  </si>
  <si>
    <t xml:space="preserve">110-TR-001 </t>
  </si>
  <si>
    <t xml:space="preserve">T-072334-1 </t>
  </si>
  <si>
    <t>Arruela Lisa Ø 11 x 3 DIN 126 Aço GALVANIZADO
PEDIDO 133 DES.T-072334-1 TAG 110-AL-001</t>
  </si>
  <si>
    <t xml:space="preserve"> 110-AL-001</t>
  </si>
  <si>
    <t>Arruela Lisa Ø 3/4" ASTM F436 T1 GALVANIZADO
PEDIDO 133 DES.072314-1 110-TR-001</t>
  </si>
  <si>
    <t>T-072322-1</t>
  </si>
  <si>
    <t>Arruela Lisa Ø 3/4" F436 GALVANIZADA PEDIDO 133 TAG.120-TR-002 DES.T-072322-1</t>
  </si>
  <si>
    <t xml:space="preserve">120-TR-002 </t>
  </si>
  <si>
    <t>Arruela Lisa Ø 3/4" F436 GALVANIZADO
PEDIDO 133 DES.-072337-1 TAG 120-AL-001</t>
  </si>
  <si>
    <t xml:space="preserve">T-072340-1 </t>
  </si>
  <si>
    <t>Arruela Lisa Ø 5/8" AÇO 
GALVANIZADO
PEDIDO 133 DES.T-072340-1 TAG 120-AL-001</t>
  </si>
  <si>
    <t>Arruela Lisa Ø 5/8" ASTM A307 ANSI B27.2 GALVANIZADO
PEDIDO 133 DES.T-0712328-1 TAG. 120-TR-002</t>
  </si>
  <si>
    <t xml:space="preserve">T-072332-1 </t>
  </si>
  <si>
    <t>Arruela Lisa Ø 5/8" ASTM F436 T1 
PEDIDO 133 DES.T-072332-1 TAG.110-AL-001</t>
  </si>
  <si>
    <t>Arruela Lisa Ø 5/8" ASTM F436 T1 Galv.
PEDIDO 133 DES.072314-1 110-TR-001</t>
  </si>
  <si>
    <t>Arruela Lisa Ø 5/8" ASTM F436 T1 GALVANIZAÇÃO
PEDIDO 133 TAG.110-AL-001 DES.T-072330-1</t>
  </si>
  <si>
    <t>Arruela Lisa Ø 5/8" F436 GALVANIZADA PEDIDO 133 TAG. 110-AL-001 DES. T-072336-1
TAG. 110-AL-001 DES. T-072336-1</t>
  </si>
  <si>
    <t>T-072323-1</t>
  </si>
  <si>
    <t>Arruela Lisa Ø 5/8" F436 GALVANIZADA PEDIDO 133 TAG.120-TR-002 DES.T-072323-1</t>
  </si>
  <si>
    <t>T-072331-1</t>
  </si>
  <si>
    <t>Arruela Lisa Ø 5/8" F436 GALVANIZADA
PEDIDO 133 TAG. 110-AL-001 DES. T-072331-1</t>
  </si>
  <si>
    <t xml:space="preserve">T-072338-1 </t>
  </si>
  <si>
    <t>Arruela Lisa Ø 5/8" F436 GALVANIZADO
PEDIDO 133 DES.T-072338-1 TAG 120-AL-001</t>
  </si>
  <si>
    <t>Arruela Lisa Ø 5/8" F436 GALVANIZADO
PEDIDO 133 DES.T-072339-1 TAG 120-AL-001</t>
  </si>
  <si>
    <t>Arruela Lisa Ø 5/8" F436 GALVANIZADO
PEDIDO 133 TAG.110-TR-001 DES.T-072494-1</t>
  </si>
  <si>
    <t xml:space="preserve">T-072325-1 </t>
  </si>
  <si>
    <t>Arruela Lisa Ø 5/8" GALVANIZADO
PEDIDO 133 DES.T-072325-1 TAG 120-TR-002</t>
  </si>
  <si>
    <t xml:space="preserve">T-072333-1 </t>
  </si>
  <si>
    <t>Arruela Lisa Ø 5/8" GALVANIZADO
PEDIDO 133 DES.T-072333-1 TAG 110-AL-001</t>
  </si>
  <si>
    <t>Arruela LISA Ø3/4 GALVANIZADO ASTM F436 T1
PEDIDO 133 TAG.110-AL-001 DES.T-072330-1</t>
  </si>
  <si>
    <t>Arruela Lisa Ø32 DIN 1441 GALVANIZADA PEDIDO 133 TAG.120-TR-002 DES.T-072322-1</t>
  </si>
  <si>
    <t>Arruela Lisa Ø32 DIN 1441 GALVANIZADO
PEDIDO 133 DES.-072337-1 TAG 120-AL-001</t>
  </si>
  <si>
    <t>Contra Pino 8 x 45 DIN 1234
GALVANIZADO
PEDIDO 133 DES.T-072339-1 TAG 120-AL-001</t>
  </si>
  <si>
    <t>Contra Pino 8 x 45 ISO 1234 GALVANIZADO
PEDIDO 133 DES.-072337-1 TAG 120-AL-001</t>
  </si>
  <si>
    <t>Contra Pino Ø8 x 45 DIN EN ISO 1234 GALVANIZADA PEDIDO 133 TAG.120-TR-002 DES.T-072322-1</t>
  </si>
  <si>
    <t>Contra Pino Ø8 x 45 DIN EN ISO 1234
PEDIDO 133 DES.072314-1 110-TR-001</t>
  </si>
  <si>
    <t>Contrapino Ø8 X 45 DIN EN ISO 1234 GALVANIZADO
PEDIDO 133 DES.T-072332-1 TAG.110-AL-001</t>
  </si>
  <si>
    <t>Contrapino Ø8 X 45 DIN EN ISO 1234 GALVANIZADO
PEDIDO 133 TAG.110-AL-001 DES.T-072330-1</t>
  </si>
  <si>
    <t>Parafuso Cab. Sext. M10 x 60 DIN 933 aço 5.6 GALVANIZADO
PEDIDO 133 DES.T-072326-1 TAG 120-TR-002</t>
  </si>
  <si>
    <t>Parafuso Cab. Sext. M10 x 60 DIN 933 AÇO 5.6 GALVANIZADO
PEDIDO 133 DES.T-072334-1 TAG 110-AL-001</t>
  </si>
  <si>
    <t>Parafuso Cab. Sext. M10 x 60 DIN 933 GALVANIZADO 
PEDIDO 133 DES. T-072341-1 TAG 120-AL-001</t>
  </si>
  <si>
    <t>Parafuso Cab. Sext. M16 x 35 DIN 933 GALVANIZADA PEDIDO 133 TAG.120-AL-001 120-AL-002 DES.T-072496-1</t>
  </si>
  <si>
    <t>Parafuso Cab. Sext. Ø 1/2" x 1 1/2" ASTM A325 GALVANIZADO
PEDIDO 133 TAG.110-TR-001 DES.T-072319-1</t>
  </si>
  <si>
    <t>Parafuso Cab. Sext. Ø 1/2" x 1 3/4" ASTM A307 GALVANIZADO 
PEDIDO 133 TAG. 110-AL-001 DES. T-072336-1</t>
  </si>
  <si>
    <t>Parafuso Cab. Sext. Ø 1/2" x 1 3/4" ASTM A307 GALVANIZADO
PEDIDO 133 DES.T-0712328-1 TAG 120-TR-002</t>
  </si>
  <si>
    <t>Parafuso Cab. Sext. Ø 1/2" x 1.3/4" ASTM A307
GALVANIZADO
PEDIDO 133 DES.T-072343-1 TAG 120-AL-001</t>
  </si>
  <si>
    <t>Parafuso Cab. Sext. Ø 1/2" x 13 UNC 1" ASTM A325
GALVANIZADO
PEDIDO 133 DES.-072337-1 TAG 120-AL-001</t>
  </si>
  <si>
    <t>Parafuso Cab. Sext. Ø 1/2" x 13UNC X 1" ASTM A325 GALVANIZADO 
PEDIDO 133 - DES. 072314-1 110-TR-001</t>
  </si>
  <si>
    <t>Parafuso Cab. Sext. Ø 3/4" - 11 UNC x 2 1/2" ASTM A325 GALVANIZADO
PEDIDO 133 DES.T-072330-1 TAG.110-AL-001</t>
  </si>
  <si>
    <t>Parafuso Cab. Sext. Ø 3/4" - 11UNC X 2.1/2" ASTM A325 GALVANIZADO
PEDIDO 133 DES.072314-1 110-TR-001</t>
  </si>
  <si>
    <t>Parafuso Cab. Sext. Ø 3/4" 11 UNC x 3" ASTM A325 GALVANIZADO 
PEDIDO 133 TAG.110-AL-001 DES.T-072330-1</t>
  </si>
  <si>
    <t>Parafuso Cab. Sext. Ø 3/4" x 10 UNC 3" ASTM A325 GALVANIZADA PEDIDO 133 TAG.120-TR-002 DES.T-072322-1</t>
  </si>
  <si>
    <t>Parafuso Cab. Sext. Ø 3/4" x 10 UNC 3" ASTM A325 GALVANIZADO
PEDIDO 133 DES.-072337-1 TAG 120-AL-001</t>
  </si>
  <si>
    <t>Parafuso Cab. Sext. Ø 3/4" x 11 UNC X 2.1/2" ASTM A325 GALVANIZADO
PEDIDO 133 DES.-072337-1 TAG 120-AL-001</t>
  </si>
  <si>
    <t>Parafuso Cab. Sext. Ø 5/8" 10 UNC x 2" ASTM A325 GALVANIZADO 
PEDIDO 133 TAG.110-AL-001 DES.T-072330-1</t>
  </si>
  <si>
    <t>Parafuso Cab. Sext. Ø 5/8" x 1 1/2" ASTM A307GALVANIZADA PEDIDO 133 TAG.120-TR-002 DES.T-072323-1</t>
  </si>
  <si>
    <t>Parafuso Cab. Sext. Ø 5/8" x 1 3/4" ANSI B18.2.1
GALVANIZADO
PEDIDO 133 DES.T-072343-1 TAG 120-AL-001</t>
  </si>
  <si>
    <t>Parafuso Cab. Sext. Ø 5/8" x 1 3/4" ASTM A307 GALVANIZADO
PEDIDO 133 DES.T-072325-1 TAG 120-TR-002</t>
  </si>
  <si>
    <t>Parafuso Cab. Sext. Ø 5/8" x 1.1/2" ASTM A307 GALVANIZADO
PEDIDO 133 DES.T-072338-1 TAG 120-AL-001</t>
  </si>
  <si>
    <t>Parafuso Cab. Sext. Ø 5/8" x 1.3/4" ASTM A307 GALVANIZADO
PEDIDO 133 DES.T-072340-1 TAG 120-AL-001</t>
  </si>
  <si>
    <t>Parafuso Cab. Sext. Ø 5/8" x 2" ASTM A307 GALVANIZADA PEDIDO 133 TAG.110-TR-001 DES.T-071195-1</t>
  </si>
  <si>
    <t>Parafuso Cab. Sext. Ø 5/8" x 2" ASTM A325 GALVANIZADO
PEDIDO 133 TAG.110-TR-001 DES.T-072494-1</t>
  </si>
  <si>
    <t>Parafuso Cab. Sext. Ø 5/8" x 3 1/2" ASTM A307 ASTM A307 GALVANIZADO 
PEDIDO 133 DES.T-072332-1 TAG.110-AL-001</t>
  </si>
  <si>
    <t xml:space="preserve">T-072324-1 </t>
  </si>
  <si>
    <t>Parafuso Cab. Sext. Ø 5/8" x 3 1/2" ASTM A307 GALVANIZADO
PEDIDO 133 DES.T-072324-1 TAG 120-TR-002</t>
  </si>
  <si>
    <t>Parafuso Cab. Sext. Ø 5/8" x 3" ASTM A307 GALVANIZADO
PEDIDO 133 DES.T-072324-1 TAG 120-TR-002</t>
  </si>
  <si>
    <t>Parafuso Cab. Sext. Ø 5/8" x 3" ASTM A307 GALVANIZADO
PEDIDO 133 DES.T-072332-1 TAG.110-AL-001</t>
  </si>
  <si>
    <t>Parafuso Cab. Sext. Ø 5/8" x 3" ASTM A307 GALVANIZADO
PEDIDO 133 DES.T-072339-1 TAG 120-AL-001</t>
  </si>
  <si>
    <t>Parafuso Cab. Sext. Ø 5/8" x 3.1/2" ASTM A307 GALVANIZADO
PEDIDO 133 DES.T-072339-1 TAG 120-AL-001</t>
  </si>
  <si>
    <t>Parafuso Cab. Sext. Ø 5/8" x UNC 1 3/4" ASTM A307 GALVANIZADO
PEDIDO 133 DES.T-0712328-1 TAG 120-TR-002</t>
  </si>
  <si>
    <t>Parafuso Cab. Sext. Ø 5/8" x UNC 1 3/4" ASTM A307 GALVANIZADO
PEDIDO 133 DES.T-072333-1 TAG 110-AL-001</t>
  </si>
  <si>
    <t>Parafuso Cab. Sext. Ø3/4" x 10UNC X 3" ASTM A325 GALVANIZADO
PEDIDO 133 DES.072314-1 110-TR-001</t>
  </si>
  <si>
    <t>Parafuso Cab. Sext. Ø5/8" x 10 UNC X 2" ASTM A325 GALVANIZADO
PEDIDO 133 DES.T-072314-1 110-TR-001</t>
  </si>
  <si>
    <t>Parafuso Sext. Auto-Brocante M4 X 13 AÇO GALVANIZADO
PEDIDO 133 TAG.110-TR-001 DES.T-072319-1</t>
  </si>
  <si>
    <t>Parafuso Sext. Ø 3/4" 11 UNC x 2 1/2" ASTM A325 GALVANIZADA PEDIDO 133 TAG.120-TR-002 DES.T-072322-1</t>
  </si>
  <si>
    <t>Parafuso Sextavado 5/8" x 1-3/4" ASTM GALVANIZADO
PEDIDO 133 TAG. 110-AL-001 DES. T-072336-1
TAG. 110-AL-001 DES. T-072336-1</t>
  </si>
  <si>
    <t>PARAFUSO SEXTAVADO Ø1/2' - 13UNC X 1' ASTM A325 GALVANIZAÇÃO 
PEDIDO 133 TAG.110-AL-001 DES.T-072330-1</t>
  </si>
  <si>
    <t>PARAFUSO SEXTAVADO Ø5/8' X 1.1/2'' ASTM A307 GALVANIZADO
PEDIDO 133 TAG. 110-AL-001 DES. T-072331-1</t>
  </si>
  <si>
    <t>Porca Sext. M10 DIN 934 aço 0.5 GALVANIZADO
PEDIDO 133 DES.T-072326-1 TAG 120-TR-002</t>
  </si>
  <si>
    <t>Porca Sext. M10 DIN 934 AO .5 GALVANIZADO
PEDIDO 133 DES.T-072334-1 TAG 110-AL-001</t>
  </si>
  <si>
    <t>Porca Sext. M10 DIN 934 GALVANIZADO
PEDIDO 133 DES. T-072341-1 TAG 120-AL-001</t>
  </si>
  <si>
    <t>Porca Sext. M16 DIN 934 GALVANIZADA PEDIDO 133 TAG.120-AL-001 120-AL-002 DES.T-072496-1</t>
  </si>
  <si>
    <t>Porca Sext. Ø 1/2"  ASTM A194 2H GALVANIZADO
PEDIDO 133 TAG.110-TR-001 DES.T-072319-1</t>
  </si>
  <si>
    <t>Porca Sext. Ø 1/2" ASTM A307 ANSI B18.2.2 GALVANIZADO
PEDIDO 133 DES.T-0712328-1 TAG. 120-TR-002</t>
  </si>
  <si>
    <t>Porca Sext. Ø 1/2" ASTM A307 ANSI B18.2.2 GALVANIZADO
PEDIDO 133 TAG. 110-AL-001 DES. T-072336-1
TAG. 110-AL-001 DES. T-072336-1</t>
  </si>
  <si>
    <t>Porca Sext. Ø 3/4"  ASTM A194 2H GalVANIZADO.
PEDIDO 133 DES.072314-1 110-TR-001</t>
  </si>
  <si>
    <t>Porca Sext. Ø 3/4" 10 UNC ASTM A194 2H GALVANIZADA PEDIDO 133 TAG.120-TR-002 DES.T-072322-1</t>
  </si>
  <si>
    <t>Porca Sext. Ø 3/4" 10 UNC ASTM A194 2H GALVANIZADO
PEDIDO 133 DES.-072337-1 TAG 120-AL-001</t>
  </si>
  <si>
    <t>Porca Sext. Ø 3/4" X 10 UNC  ASTM A194 2H GALVANIZADO
PEDIDO 133 DES.T-072330-1 TAG.110-AL-001</t>
  </si>
  <si>
    <t>Porca Sext. Ø 5/8" 10 UNC-  ASTM A194 - 2H GALVANIZADO
PEDIDO 133 TAG.110-TR-001 DES.T-072494-1</t>
  </si>
  <si>
    <t>Porca Sext. Ø 5/8" ASTM A307 
GALVANIZADO
PEDIDO 133 DES.T-072340-1 TAG 120-AL-001</t>
  </si>
  <si>
    <t>Porca Sext. Ø 5/8" ASTM A307 ANSI B18.2.2 GALVANIZADA
PEDIDO 133 TAG. 110-AL-001 DES. T-072336-1
TAG. 110-AL-001 DES. T-072336-1</t>
  </si>
  <si>
    <t>Porca Sext. Ø 5/8" ASTM A307 ANSI B18.2.2 GALVANIZADO
PEDIDO 133 DES.T-0712328-1 TAG. 120-TR-002</t>
  </si>
  <si>
    <t>Porca Sext. Ø 5/8" ASTM A307 ANSI B18.2.2 GALVANIZADO
PEDIDO 133 DES.T-072343-1 TAG 120-AL-001</t>
  </si>
  <si>
    <t>Porca Sext. Ø 5/8" ASTM A307 GALVANIZADA PEDIDO 133 TAG.110-TR-001 DES.T-071195-1</t>
  </si>
  <si>
    <t>Porca Sext. Ø 5/8" ASTM A307
GALVANIZADO
PEDIDO 133 DES.T-072325-1 TAG 120-TR-002</t>
  </si>
  <si>
    <t>Porca Sext. Ø1/2" ASTM A307 ANSI B18.2.2
GALVANIZADO
PEDIDO 133 DES.T-072343-1 TAG 120-AL-001</t>
  </si>
  <si>
    <t xml:space="preserve"> T-072314-1 </t>
  </si>
  <si>
    <t>Porca Sext. Ø5/8" - 10 UNC - ASTM A194-2H GALVANIZADO
PEDIDO 133 DES. T-072314-1 110-TR-001</t>
  </si>
  <si>
    <t>Porca Sext. Ø5/8" - ASTM A194-2H GALVANIZADA PEDIDO 133 TAG.120-TR-002 DES.T-072323-1</t>
  </si>
  <si>
    <t>Porca Sext. Ø5/8" - ASTM A194-2H GALVANIZADO 
PEDIDO 133 DES.T-072332-1 TAG.110-AL-001</t>
  </si>
  <si>
    <t>Porca Sext. Ø5/8" - ASTM A194-2H GALVANIZADO 
PEDIDO 133 TAG. 110-AL-001 DES. T-072331-1</t>
  </si>
  <si>
    <t>Porca Sext. Ø5/8" - ASTM A194-2H GALVANIZADO
PEDIDO 133 DES.T-072324-1 TAG 120-TR-002</t>
  </si>
  <si>
    <t>Porca Sext. Ø5/8" - ASTM A194-2H
GALVANIZADO
PEDIDO 133 DES.T-072338-1 TAG 120-AL-001</t>
  </si>
  <si>
    <t>Porca Sext. Ø5/8" - ASTM A194-2H
GALVANIZADO
PEDIDO 133 DES.T-072339-1 TAG 120-AL-001</t>
  </si>
  <si>
    <t>Porca Sext. Ø5/8" 10 UNC- ASTM A194-2H GALVANIZADO
PEDIDO 133 TAG.110-AL-001 DES.T-072330-1</t>
  </si>
  <si>
    <t>Porca Sext. UNC Ø 5/8" ASTM A307 GALVANIZADO
PEDIDO 133 DES.T-072333-1 TAG 110-AL-001</t>
  </si>
  <si>
    <t>Porca Sext. UNC Ø 5/8" ASTM A307
PEDIDO 133 DES.072383-1 110-TR-001</t>
  </si>
  <si>
    <t>CHAPA DE DESGASTE UHMW CH 9,5 X 190 X 390 72492P</t>
  </si>
  <si>
    <t xml:space="preserve">CHAPA DE DESGASTE UHMW 72379K </t>
  </si>
  <si>
    <t xml:space="preserve">CHAPA DE DESGASTE UHMW 072379L </t>
  </si>
  <si>
    <t>MOLA ACC-RS65X-TS ACESSORIO MOLA ACC-RS65X-TS   UTILIZADA NAS CHAVES DE EMERGENCIA DA LINHA HDS - PEDIDO 133</t>
  </si>
  <si>
    <t xml:space="preserve">T-072327-1 </t>
  </si>
  <si>
    <t xml:space="preserve">PENDÊNCIA DE OBRA </t>
  </si>
  <si>
    <t>PINO / CONTRA PINO / ARRUELA</t>
  </si>
  <si>
    <t>ITEM 41 Caixa de junção A PROVA DE TEMPO, GASES, VAPORES, PÓS E JATOS D'ÁGUA, GRAU DE PROTEÇÃO IP 66 CONFORME ET 0701-MDE-0110-El-00002 / T-072373-4</t>
  </si>
  <si>
    <t xml:space="preserve"> T-072375-4</t>
  </si>
  <si>
    <t>ITEM 39 Caixa de junção A PROVA DE TEMPO, GASES, VAPORES, PÓS E JATOS D'ÁGUA, GRAU DE PROTEÇÃO IP 66 CONFORME ET 0701-MDE-0110-El-00003 / T-072375-4</t>
  </si>
  <si>
    <t>ITEM 40 - CAIXA DE JUNÇÃO (PÇ) - CONFORME TABELA - PED.133 DES.0701-MDE-0120-EL-00001TAG.120-TR-002</t>
  </si>
  <si>
    <t>ITEM 36 Caixa de junção A PROVA DE TEMPO, GASES, VAPORES, PÓS E JATOS D'ÁGUA, GRAU DE PROTEÇÃO IP 66 CONFORME ET 0701-MDE-0120-El-00002 / T-072376-4</t>
  </si>
  <si>
    <t>PROTEÇÃO</t>
  </si>
  <si>
    <t>SUPORTE PROLONGADO - 0021A</t>
  </si>
  <si>
    <t>CHAPA 4,75 X 330 X 497 mm</t>
  </si>
  <si>
    <t>CHAPA 4,75 X 330 X 1211 mm</t>
  </si>
  <si>
    <t>SUPORTE PROLONGADO 71187-A</t>
  </si>
  <si>
    <t>SUPORTE PROLONGADO  71187-B</t>
  </si>
  <si>
    <t>PANEL 1</t>
  </si>
  <si>
    <t>PANEL 2</t>
  </si>
  <si>
    <t>SERRA VERDE</t>
  </si>
  <si>
    <t>P-198</t>
  </si>
  <si>
    <t xml:space="preserve">TRANSPORTADOR E ALIMENTADOR DE CORREIA </t>
  </si>
  <si>
    <t>PONTE ROLANTE</t>
  </si>
  <si>
    <t>AURA</t>
  </si>
  <si>
    <t>P-199</t>
  </si>
  <si>
    <t>P-200</t>
  </si>
  <si>
    <t>P-201</t>
  </si>
  <si>
    <t>VALE OURILÂNDIA</t>
  </si>
  <si>
    <t>TAMBOR DE DESVIO
(1X)</t>
  </si>
  <si>
    <t xml:space="preserve">ANGLO </t>
  </si>
  <si>
    <t>SAPATA METÁLICA
(10X)</t>
  </si>
  <si>
    <t xml:space="preserve">VALE OURILÂNDIA </t>
  </si>
  <si>
    <t>POS-06</t>
  </si>
  <si>
    <t>POS-07</t>
  </si>
  <si>
    <t>p190</t>
  </si>
  <si>
    <t>MATÉRIA PRIMA</t>
  </si>
  <si>
    <t xml:space="preserve">PREPARAÇÃO </t>
  </si>
  <si>
    <t>CALDEIRARIA</t>
  </si>
  <si>
    <t>SOLDA</t>
  </si>
  <si>
    <t xml:space="preserve">EXPEDIÇÃO </t>
  </si>
  <si>
    <t>P-202</t>
  </si>
  <si>
    <t>P-203</t>
  </si>
  <si>
    <t>NEXA</t>
  </si>
  <si>
    <t>ROLO RETORNO (4X)
ROLO GUIA (4X)
ROLO PROTEÇÃO (4X)
ROLO CARGA (30X)
ROLO IMPACTO (12X)</t>
  </si>
  <si>
    <t>ROLO DE RETORNO (5X)</t>
  </si>
  <si>
    <t>CARAIBA</t>
  </si>
  <si>
    <t>SAPATA METÁLICA</t>
  </si>
  <si>
    <t>P200</t>
  </si>
  <si>
    <t>TAMBOR DE DESVIO Ø457 x 1016</t>
  </si>
  <si>
    <t>P201</t>
  </si>
  <si>
    <t>ROLO PROTEÇÃO Ø89 x 150 6204</t>
  </si>
  <si>
    <t>P202</t>
  </si>
  <si>
    <t>ROLO DE CARGA Ø152 x 530 6305 - 30/25</t>
  </si>
  <si>
    <t>ROLO IMPACTO</t>
  </si>
  <si>
    <t>ROLO DE RETORNO</t>
  </si>
  <si>
    <t>ROLO DE RETORNO Ø127/89 x 1150 - 6305</t>
  </si>
  <si>
    <t>P203</t>
  </si>
  <si>
    <t>P895</t>
  </si>
  <si>
    <t>P896</t>
  </si>
  <si>
    <t>ROLO DE CARGA Ø85/190 - 6204</t>
  </si>
  <si>
    <t>T-009368-1</t>
  </si>
  <si>
    <t>TAMBOR DE DESVIO Ø610 x 1168</t>
  </si>
  <si>
    <t>P199</t>
  </si>
  <si>
    <t>p895</t>
  </si>
  <si>
    <t>PEDENTE DE FABRICAÇÃO</t>
  </si>
  <si>
    <t>PEDENTE DE EXPEDIÇÃO</t>
  </si>
  <si>
    <t>PRONTO ACABADO</t>
  </si>
  <si>
    <t>CARGA TOTAL PROGRAMADA</t>
  </si>
  <si>
    <t>R-1-4-11009</t>
  </si>
  <si>
    <t>ROLO  BALANÇA Ø152 x 380 - 6305</t>
  </si>
  <si>
    <t>05-CV-0001</t>
  </si>
  <si>
    <t>R-1-4-8850A</t>
  </si>
  <si>
    <t>ROLO DE IMPACTO Ø152/102 x 380 - 6305</t>
  </si>
  <si>
    <t>R-1-4-8709</t>
  </si>
  <si>
    <t>ROLO DE CARGA Ø152 x 380 - 6305</t>
  </si>
  <si>
    <t>T-054922-4</t>
  </si>
  <si>
    <t>ROLO DE PROTEÇÃO Ø89 x 150 - 6204</t>
  </si>
  <si>
    <t>R-3-4-11010</t>
  </si>
  <si>
    <t>ROLO DE RETORNO Ø152/102 x 1150  - 6305</t>
  </si>
  <si>
    <t>T-054921-4</t>
  </si>
  <si>
    <t>ROLO GUIA Ø63 x 90 - 6204</t>
  </si>
  <si>
    <t>14-CV-0001</t>
  </si>
  <si>
    <t>R-3-4-11011</t>
  </si>
  <si>
    <t>ROLO DE RETORNO Ø152/102 x 670 - 6306</t>
  </si>
  <si>
    <t>R-1-4-11012</t>
  </si>
  <si>
    <t>ROLO DE CARGA Ø152x465 - 6306 INOX (ROLO DO EXTRATOR EM AÇO INOX)</t>
  </si>
  <si>
    <t>R-1-4-8742A</t>
  </si>
  <si>
    <t xml:space="preserve">ROLO DE IMPACTO Ø152x465 - 6306 </t>
  </si>
  <si>
    <t>ROLO DE BALANÇA Ø152x465 - 6306</t>
  </si>
  <si>
    <t>R-1-4-8430A</t>
  </si>
  <si>
    <t>ROLO DE CARGA Ø152x465 - 6306</t>
  </si>
  <si>
    <t>T-073197-1</t>
  </si>
  <si>
    <t>ALIMENTADOR DE CORREIA - APOIO 73197-A</t>
  </si>
  <si>
    <t>ALIMENTADOR DE CORREIA - TIRANTE 73197-B</t>
  </si>
  <si>
    <t>ALIMENTADOR DE CORREIA - PINO 73197-C</t>
  </si>
  <si>
    <t>T-073196-1</t>
  </si>
  <si>
    <t>ALIMENTADOR DE CORREIA - BASE DO CHASSI 73196-A</t>
  </si>
  <si>
    <t>ALIMENTADOR DE CORREIA - CHASSI DO ESTICAMENTO 73196-B</t>
  </si>
  <si>
    <t>ALIMENTADOR DE CORREIA - CHAPA MANUTENÇÃO 73196-C</t>
  </si>
  <si>
    <t>T-054923-1</t>
  </si>
  <si>
    <t xml:space="preserve">BASE P/ ROLO DE PROTEÇÃO - ROLETE Ø89x150 - ROLAMENTO 6204 </t>
  </si>
  <si>
    <t>T-073186-1</t>
  </si>
  <si>
    <t>BASE AUTO ALINHANTE RETORNO EM ´´V´´ - 1200 ROLO Ø152 x 670</t>
  </si>
  <si>
    <t>T-073187-1</t>
  </si>
  <si>
    <t>T-073188-1</t>
  </si>
  <si>
    <t>BASE P/ ROLO P/ BALANÇA - 1200MM X 45° ROLO Ø152 x 465</t>
  </si>
  <si>
    <t>T-073189-1</t>
  </si>
  <si>
    <t>BASE A. A. DE CARGA - 1200 x 45°  ROLO Ø152 X 465</t>
  </si>
  <si>
    <t>BASE P/ ROLO DE CARGA - 1200MM 45°  ROLO Ø152 x 465</t>
  </si>
  <si>
    <t>T-073190-1</t>
  </si>
  <si>
    <t>BASE P/ ROLO DE IMPÁCTO E ROLO SOB GUIA 1200MM X 45° ROLO Ø152 x 465</t>
  </si>
  <si>
    <t>T-073191-1</t>
  </si>
  <si>
    <t>BASE P/ ROLO DE RETORNO EM ´´V´´ -  10° ROLO Ø152 x 670</t>
  </si>
  <si>
    <t>T-073192-1</t>
  </si>
  <si>
    <t>BASE P/ ROLO DE TRANSIÇÃO - 1200MM X 45° ROLO Ø152 x 465</t>
  </si>
  <si>
    <t>T-073180-1</t>
  </si>
  <si>
    <t>BASE P/ ROLOS DE TRANSIÇÃO 45° - CORREIA 1000MM ROLO Ø152 x 380</t>
  </si>
  <si>
    <t>T-073181-1</t>
  </si>
  <si>
    <t>BASE P/ ROLOS DE IMPACTO E CARGA SOB GUIA 45° - CORREIA 1000MM ROLO Ø152 x 380</t>
  </si>
  <si>
    <t>T-073182-1</t>
  </si>
  <si>
    <t>BASE P/ ROLOS DE CARGA 45° - CORREIA 1000MM ROLO Ø152 x 380</t>
  </si>
  <si>
    <t>BASE P/ ROLOS DE RETORNO PLANO - CORREIA 1000MM ROLO Ø152 x 1150</t>
  </si>
  <si>
    <t>T-073183-1</t>
  </si>
  <si>
    <t>T-073184-1</t>
  </si>
  <si>
    <t>BASE P/ ROLOS AUTO ALINHANTE  45° - CORREIA 1000MM ROLO Ø152 x 1150</t>
  </si>
  <si>
    <t>T-073185-1</t>
  </si>
  <si>
    <t>BASE P/ ROLOS DA BALANÇA 45° - CORREIA 1000MM ROLO Ø152 x 380</t>
  </si>
  <si>
    <t>BASE P/ ROLO DE PROTEÇÃO ROLETE  Ø89 x 150</t>
  </si>
  <si>
    <t xml:space="preserve">BASE PARA ROLO DE PROTEÇÃO - ROLETE Ø89 X 150 </t>
  </si>
  <si>
    <t>14-AC-0001</t>
  </si>
  <si>
    <t>T-073193-1</t>
  </si>
  <si>
    <t xml:space="preserve">BASE DE IMPACTO PICKING - INCL. 20º - CORREIA 1800mm - ROLO Ø40/152 x 235 </t>
  </si>
  <si>
    <t>BASE DE RETORNO EM V PICKING - INCL. 10º - CORREIA 1800mm - ROLO Ø152 x 950</t>
  </si>
  <si>
    <t>T-073194-1</t>
  </si>
  <si>
    <t>T-073195-1</t>
  </si>
  <si>
    <t xml:space="preserve">BASE DE RETORNO PICKING - CORREIA 1800mm - ROLO Ø152 x 950 </t>
  </si>
  <si>
    <t>R-1-4-11013</t>
  </si>
  <si>
    <t>ROLO DE CARGA CENTRAL - Ø152 x 1550 - 6308</t>
  </si>
  <si>
    <t>R-1-4-11014</t>
  </si>
  <si>
    <t>ROLO DE CARGA LATERAL - Ø152 x 235 - 6308</t>
  </si>
  <si>
    <t>R-1-4-11015</t>
  </si>
  <si>
    <t xml:space="preserve">ROLO DE IMPACTO CENTRAL - Ø152/114 x 1550 - 6308 </t>
  </si>
  <si>
    <t>R-3-4-11017</t>
  </si>
  <si>
    <t>ROLO DE RETORNO EM V - Ø152/114 x 950 - 6308</t>
  </si>
  <si>
    <t>ROLO DE PROTEÇÃO - Ø89 x 150 - 6204</t>
  </si>
  <si>
    <t>ROLO DE IMPACTO Ø102/63 x 235 - 6204</t>
  </si>
  <si>
    <t>P204</t>
  </si>
  <si>
    <t>P-204</t>
  </si>
  <si>
    <t>T-073198-1</t>
  </si>
  <si>
    <t>CAVALETE ESTRUTURAIS BASE 73198-A</t>
  </si>
  <si>
    <t>CAVALETE ESTRUTURAIS MÓDULO 1 / 73198-B</t>
  </si>
  <si>
    <t>CAVALETE ESTRUTURAIS MÓDULO 2 / 73198-C</t>
  </si>
  <si>
    <t>CAVALETE ESTRUTURAIS MÓDULO 3 / 73198-D</t>
  </si>
  <si>
    <t>CAVALETE ESTRUTURAIS MÓDULO 4 /  73198-E</t>
  </si>
  <si>
    <t>CAVALETES ESTRUTURAIS CHAPA LIGAÇÃO 73198-F</t>
  </si>
  <si>
    <t>MI-D-148-ME-DF-0027</t>
  </si>
  <si>
    <t>T-073199-1</t>
  </si>
  <si>
    <t>MI-D-148-ME-DF-0028</t>
  </si>
  <si>
    <t>BASE DO CHASSI DE ACIONAMENTO 73199-A</t>
  </si>
  <si>
    <t>CHASSI DO ACIONAMENTO 73199-B</t>
  </si>
  <si>
    <t>T-073205-1</t>
  </si>
  <si>
    <t>MI-D-148-ME-DF-0034</t>
  </si>
  <si>
    <t>SUPORTE MANCAL TAMBOR ACIONAMENTO  73205-A</t>
  </si>
  <si>
    <t>T-073201-1</t>
  </si>
  <si>
    <t>MI-D-148-ME-DF-0030</t>
  </si>
  <si>
    <t>GUIA DE MATERIAL SUPORTE 73201-A</t>
  </si>
  <si>
    <t>GUIA DE MATERIAL SUPORTE DA CHAPA GUIA 73201-B</t>
  </si>
  <si>
    <t>GUIA DE MATERIAL CHAPA GUIA 73201-C</t>
  </si>
  <si>
    <t>GUIA DE MATERIAL CHAPA GUIA 73201-D</t>
  </si>
  <si>
    <t>GUIA DE MATERIAL PRENSA BORRACHA 73201-E</t>
  </si>
  <si>
    <t>GUIA DE MATERIAL BORRACHA 73201-F</t>
  </si>
  <si>
    <t>GUIA DE MATERIAL CHAPA DE REVESTIMENTO 73201-G</t>
  </si>
  <si>
    <t>GUIA DE MATERIAL TAMPA TRASEIRA 73201-H</t>
  </si>
  <si>
    <t>GUIA DE MATERIAL PRENSA BORRACHA 73201-J</t>
  </si>
  <si>
    <t>GUIA DE MATERIAL BORRACHA 73201-K</t>
  </si>
  <si>
    <t>GUIA DE MATERIAL 73201-L</t>
  </si>
  <si>
    <t>14-CV-0005</t>
  </si>
  <si>
    <t>ROLO GUIA Ø63 X 90 - 6204</t>
  </si>
  <si>
    <t>R-3-4-10556</t>
  </si>
  <si>
    <t>ROLO DE RETORNO Ø102/ 63 X 950 6204</t>
  </si>
  <si>
    <t>R-1-4-9144</t>
  </si>
  <si>
    <t>ROLO DE IMPACTO  Ø102/63X315 6204</t>
  </si>
  <si>
    <t>T-073284-1</t>
  </si>
  <si>
    <t>BASE P /ROLOS DE CARGA P /BALANÇA 73284-A</t>
  </si>
  <si>
    <t>T-073283-1</t>
  </si>
  <si>
    <t>BASE P/ ROLOS AUTO ALINHANTE DE RETORNO 73283-A</t>
  </si>
  <si>
    <t>T-073282-1</t>
  </si>
  <si>
    <t>BASE P/ ROLOS DE RETORNO 73282-A</t>
  </si>
  <si>
    <t>T-073281-1</t>
  </si>
  <si>
    <t>BASE P/ ROLOS DE TRANSIÇÃO 73281-A</t>
  </si>
  <si>
    <t>T-073280-1</t>
  </si>
  <si>
    <t>BASE P/ ROLOS DE IMPACTO 73280-A</t>
  </si>
  <si>
    <t>T-073279-1</t>
  </si>
  <si>
    <t>T-073278-1</t>
  </si>
  <si>
    <t>BASE P / ROLOS AUTO ALINHANTE 73278-A</t>
  </si>
  <si>
    <t>BASE P / ROLOS DE CARGA 73279-A</t>
  </si>
  <si>
    <t>BASE P/ ROLO PROTEÇÃO  54923-A</t>
  </si>
  <si>
    <t>ACABAMENTO</t>
  </si>
  <si>
    <t xml:space="preserve">FINALIZADO </t>
  </si>
  <si>
    <t>P-205</t>
  </si>
  <si>
    <t>ROLO DE IMPACTO (30X)</t>
  </si>
  <si>
    <t xml:space="preserve">VALE </t>
  </si>
  <si>
    <t>BASE AUTO ALINHANTE (3X)</t>
  </si>
  <si>
    <t xml:space="preserve">LIBERADO PARA EXPEDIÇÃO </t>
  </si>
  <si>
    <t>P205</t>
  </si>
  <si>
    <t xml:space="preserve"> PRODUÇÃO FINALIZADA DISPONIVEL PARA COLETA </t>
  </si>
  <si>
    <t xml:space="preserve">CANCELADO </t>
  </si>
  <si>
    <t>BASE AA DE RETORNO 8064</t>
  </si>
  <si>
    <t>T-073202-1</t>
  </si>
  <si>
    <t>CHAPAS PROTEÇÃO PAERTES MOVEIS (PROTEÇÃO 1) 73202A</t>
  </si>
  <si>
    <t>CHAPAS PROTEÇÃO PAERTES MOVEIS (PROTEÇÃO 2) 73202B</t>
  </si>
  <si>
    <t>CHAPAS PROTEÇÃO PAERTES MOVEIS (PROTEÇÃO 3) 73202C</t>
  </si>
  <si>
    <t>CHAPAS PROTEÇÃO PAERTES MOVEIS (PROTEÇÃO 4) 73202D</t>
  </si>
  <si>
    <t>CHAPAS PROTEÇÃO PAERTES MOVEIS (PROTEÇÃO 5) 73202E</t>
  </si>
  <si>
    <t>CHAPAS PROTEÇÃO PAERTES MOVEIS (PROTEÇÃO 6) 73202F</t>
  </si>
  <si>
    <t>MI-D-148-ME-DF-0031</t>
  </si>
  <si>
    <t>T-073537-1</t>
  </si>
  <si>
    <t>TABOR DE ACIONAMENTO Ø400 X 950 73537-A</t>
  </si>
  <si>
    <t>T-073536-1</t>
  </si>
  <si>
    <t>TABOR DE ACIONAMENTO Ø800 X 1150 73536-A</t>
  </si>
  <si>
    <t>T-073535-1</t>
  </si>
  <si>
    <t>TAMBOR DE ACIONAMENTO Ø1200 X 630 73535-A</t>
  </si>
  <si>
    <t>T-073533-1</t>
  </si>
  <si>
    <t>TAMBOR DE RETORNO Ø400 X 950 73533-A</t>
  </si>
  <si>
    <t>T-073532-1</t>
  </si>
  <si>
    <t>TAMBOR DE RETORNO Ø800 X 1150 73532-A</t>
  </si>
  <si>
    <t>T-073531-1</t>
  </si>
  <si>
    <t>TAMBOR DE RETORNO/DESVIO Ø630 X 1400 73531-A</t>
  </si>
  <si>
    <t>EQUIPAMENTO</t>
  </si>
  <si>
    <t xml:space="preserve">DATA PREVISTA </t>
  </si>
  <si>
    <t>DATA REPROGRAMADA</t>
  </si>
  <si>
    <t>R-1-4-11003</t>
  </si>
  <si>
    <t>PASSADIÇO - 72389A</t>
  </si>
  <si>
    <t>CHAPA DE DESGASTE CH 12,7 X 50 X 581 - 71391Z</t>
  </si>
  <si>
    <t>CHAPA DE DESGASTE CH 12,7 X 50 X 581 - 71391AA</t>
  </si>
  <si>
    <t>CHAPA DE DESGASTE CH 12,7 X 50 X 394 - 71391AD</t>
  </si>
  <si>
    <t>CHAPA DE DESGASTE CH 12,7 X 50 X 394 - 71391AE</t>
  </si>
  <si>
    <t>CHAPA DE DESGASTE CH 12,7 X 50 X 560 - 71391AL</t>
  </si>
  <si>
    <t>B-071395-1</t>
  </si>
  <si>
    <t>TAMPA SUPERIOR 71395-A</t>
  </si>
  <si>
    <t>ESTRUTURA DA PROTEÇÃO SUPERIOR 005-A</t>
  </si>
  <si>
    <t>ESTRUTURA DA PROTEÇÃO FRONTAL 005-B</t>
  </si>
  <si>
    <t>ESTRUTURA DA PROTEÇÃO LATERAL 005-C</t>
  </si>
  <si>
    <t>TAMPA DA PROTEÇÃO SUPERIOR 005-D</t>
  </si>
  <si>
    <t>L-072412-1</t>
  </si>
  <si>
    <t>ESTRUTURA DA PROTEÇÃO LATERAL 004-A</t>
  </si>
  <si>
    <t>ESTRUTURA DA PROTEÇÃO SUPERIOR 004-B</t>
  </si>
  <si>
    <t>TAMPA DA PROTEÇÃO LATERAL 004-C</t>
  </si>
  <si>
    <t>TAMPA DA PROTEÇÃO SUPERIOR 004-D</t>
  </si>
  <si>
    <t>ESTRUTURA DA PROTEÇÃO LATERAL 001-A</t>
  </si>
  <si>
    <t>TAMPA DA PROTEÇÃO SUPERIOR  001-C</t>
  </si>
  <si>
    <t>TAMPA DA PROTEÇÃO SUPERIOR  001-F</t>
  </si>
  <si>
    <t>T-072378-2</t>
  </si>
  <si>
    <t>PROTEÇÃO TAMBOR DE ESTICAMENTO 72378A</t>
  </si>
  <si>
    <t>T-072377-2</t>
  </si>
  <si>
    <t>PROTEÇÃO TAMBOR DE ESTICAMENTO 72377A</t>
  </si>
  <si>
    <t>ESTRUTURA PROTEÇÃO LATERAL 72421A</t>
  </si>
  <si>
    <t>ESTRUTURA PROTEÇÃO FRONTAL 72421B</t>
  </si>
  <si>
    <t>ESTRUTURA PROTEÇÃO LATERAL 72420A</t>
  </si>
  <si>
    <t>ESTRUTURA PROTEÇÃO SUPERIOR 72420B</t>
  </si>
  <si>
    <t>ESTRUTURA PROTEÇÃO SUPERIOR 72420C</t>
  </si>
  <si>
    <t>ESTRUTURA DA PROTEÇÃO 72418A</t>
  </si>
  <si>
    <t>ESTRUTURA DA PROTEÇÃO LATERAL 72418B</t>
  </si>
  <si>
    <t>ESTRUTURA DA PROTEÇÃO SUPERIOR 72418C</t>
  </si>
  <si>
    <t>TAMAPA DA PROTEÇÃO LATERAL 72418E</t>
  </si>
  <si>
    <t>TAMPA DA PROTEÇÃO SUPERIOR 72418F</t>
  </si>
  <si>
    <t>B-071408-1</t>
  </si>
  <si>
    <t>TAMPA SUPERIOR 71408L</t>
  </si>
  <si>
    <t>TAMPA SUPERIOR 71406E</t>
  </si>
  <si>
    <t>ESTRUTURA DA PROTEÇÃO LATERAL 72415A</t>
  </si>
  <si>
    <t>ESTRUTURA DA PROTEÇÃO SUPERIOR  72415B</t>
  </si>
  <si>
    <t>ESTRUTURA DA PROTEÇÃO LATERAL 72415C</t>
  </si>
  <si>
    <t>ESTRUTURA DA PROTEÇÃO SUPERIOR  72415D</t>
  </si>
  <si>
    <t>TAMPA DA PROTEÇÃO LATERAL 72415E</t>
  </si>
  <si>
    <t>TAMPA DA PROTEÇÃO SUPERIOR 72415F</t>
  </si>
  <si>
    <t>TAMPA DA PROTEÇÃO LATERAL 72415G</t>
  </si>
  <si>
    <t>TAMPA DA PROTEÇÃO SUPERIOR 72415H</t>
  </si>
  <si>
    <t>T-072333-1</t>
  </si>
  <si>
    <t>T-072340-1</t>
  </si>
  <si>
    <t>CHAPA DE DESGASTE CH# 12,7 X 50 X 560 71391AK</t>
  </si>
  <si>
    <t>CHAPA DE DESGASTE CH# 12,7 X 200 X 474 71391AX</t>
  </si>
  <si>
    <t>CHAPA DE DESGASTE CH# 12,7 X 50 X 698 71391AW</t>
  </si>
  <si>
    <t>CHAPA DE DESGASTE CH# 12,7 X 180 X 298 71391AZ</t>
  </si>
  <si>
    <t>CHAPA DE DESGASTE CH# 12,7 X 170 X 190 71391BA</t>
  </si>
  <si>
    <t>CHAPA DE DESGASTE CH# 12,7 X 50 X 210 71391BB</t>
  </si>
  <si>
    <t>CHAPA DE DESGASTE CH# 12,7 X 50 X 210 71391BC</t>
  </si>
  <si>
    <t>CHAPA DE DESGASTE CH# 12,7 X 200 X 438 71391BD</t>
  </si>
  <si>
    <t>CHAPA DE DESGASTE CH# 12,7 X 200 X 438 71391BE</t>
  </si>
  <si>
    <t>CHAPA DE DESGASTE CH# 12,7 X 50 X 170 71391BF</t>
  </si>
  <si>
    <t>CHAPA DE DESGASTE CH# 12,7 X 50 X 460 71391BH</t>
  </si>
  <si>
    <t>CHAPA DE DESGASTE CH# 12,7 X 50 X 460 71391BJ</t>
  </si>
  <si>
    <t>CHAPA DE DESGASTE CH# 12,7 X 200 X 430 71391BK</t>
  </si>
  <si>
    <t>CHAPA DE DESGASTE CH# 12,7 X 200 X 430 71391BL</t>
  </si>
  <si>
    <t>CHAPA DE DESGASTE CH# 12,7 X 50 X 988 71391BR</t>
  </si>
  <si>
    <t>CHAPA DE DESGASTE CH# 12,7 X 87 X 996 71391BS</t>
  </si>
  <si>
    <t>CHAPA DE DESGASTE CH# 12,7 X 84 X 885 71391BT</t>
  </si>
  <si>
    <t>CHAPA DE DESGASTE CH# 12,7 X 50 X 890 71391BU</t>
  </si>
  <si>
    <t>CHAPA DE DESGASTE CH# 12,7 X 50 X 877 71391BV</t>
  </si>
  <si>
    <t>CHAPA DE DESGASTE CH# 12,7 X 50 X 877 71391BX</t>
  </si>
  <si>
    <t>CHAPA DE DESGASTE CH# 12,7 X 200 X 308 71391CA</t>
  </si>
  <si>
    <t>CHAPA DE DESGASTE CH# 12,7 X 50 X 781 71391CB</t>
  </si>
  <si>
    <t>CHAPA DE DESGASTE CH# 12,7 X 50 X 781 71391CC</t>
  </si>
  <si>
    <t>REVESTIMENTO UHMW1900 CH 7,94 X 490 X 775 - 72417D</t>
  </si>
  <si>
    <t>REVESTIMENTO UHMW1900 CH 7,94 X 745 X 775 - 72417E</t>
  </si>
  <si>
    <t>REVESTIMENTO UHMW1900 CH 7,94 X 161 X 775 - 72417F</t>
  </si>
  <si>
    <t>REVESTIMENTO UHMW1900 CH 7,94 X 214 X 587 - 72417G</t>
  </si>
  <si>
    <t>REVESTIMENTO UHMW1900 CH 7,94 X 456 X 705 - 72417H</t>
  </si>
  <si>
    <t>ESTRUTURA DA PROTEÇÃO LATERAL 72419A</t>
  </si>
  <si>
    <t>ESTRUTURA PROTEÇÃO SUPERIOR 72419B</t>
  </si>
  <si>
    <t>TAMPA DA PROTEÇÃO FRONTAL 72419G</t>
  </si>
  <si>
    <t>REVESTIMENTO UHMW CH7,94 297 X 775 - 72465F</t>
  </si>
  <si>
    <t>REVESTIMENTO UHMW CH7,94 775 X 805  - 72465G</t>
  </si>
  <si>
    <t>B-071440-1</t>
  </si>
  <si>
    <t>SUPORTE DA PROTEÇÃO - 71440A</t>
  </si>
  <si>
    <t>SUPORTE DA PROTEÇÃO - 71440B</t>
  </si>
  <si>
    <t>PAINEL DA PROTEÇÃO LATERAL - 71440C</t>
  </si>
  <si>
    <t>PAINEL DA PROTEÇÃO LATERAL - 71440D</t>
  </si>
  <si>
    <t>T-072502-1</t>
  </si>
  <si>
    <t>SUPORTE SENSOR DE NIVEL TIPOPORTINHOLA 72502A</t>
  </si>
  <si>
    <t>SUPORTE CHAVE DE DESALINHAMENTO 72502B</t>
  </si>
  <si>
    <t>SUPORTE CHAVE DE EMERGENCIA 72502D</t>
  </si>
  <si>
    <t>SUPORTE VIGIA DE VELOCIDADE 72502E</t>
  </si>
  <si>
    <t>BASE PARA LEITURA DO VIGIA DE VELOCIDADE 72502F</t>
  </si>
  <si>
    <t>SUPORTE CHAVE DE EMERGENCIA 72502C</t>
  </si>
  <si>
    <t>SUPORTE CHAVE DESALINHAMENTO 72502-G</t>
  </si>
  <si>
    <t>1 - 25/06/2026</t>
  </si>
  <si>
    <t>BASE DE ROLETE COMPLETA LATERAL 60864B</t>
  </si>
  <si>
    <t>P-207</t>
  </si>
  <si>
    <t>AMG BRASIL S.A.</t>
  </si>
  <si>
    <t>TRANSPORTADOR 
FREET</t>
  </si>
  <si>
    <t>AGUARDANDO DESENHOS</t>
  </si>
  <si>
    <t xml:space="preserve">EM PROCESSO FINAL DE FABRICAÇÃO
</t>
  </si>
  <si>
    <t>T-073209-1</t>
  </si>
  <si>
    <t>MI-D-148-ME-DF-0038</t>
  </si>
  <si>
    <t>CHUTE DE DESCARGA PORTA DE INSPENÇÃO 73209-A</t>
  </si>
  <si>
    <t>T-073208-1</t>
  </si>
  <si>
    <t>MI-D-148-ME-DF-0037</t>
  </si>
  <si>
    <t>T-073207-1</t>
  </si>
  <si>
    <t>MI-D-148-ME-DF-0036</t>
  </si>
  <si>
    <t>CHUTE DE DESCARGA BASE 73207-A</t>
  </si>
  <si>
    <t>CHUTE DE DESCARGA PARTE INFERIOR 73207-B</t>
  </si>
  <si>
    <t>SUPORTE LATERAL</t>
  </si>
  <si>
    <t>BASE P/ ROLO DE IMPÁCTO E ROLO SOB GUIA 1200MM X 45° ROLO Ø152 x 465 - C/ SUPORTES LATERAIS</t>
  </si>
  <si>
    <t>P.895</t>
  </si>
  <si>
    <t>PRONTO ACABADO2</t>
  </si>
  <si>
    <t>BASE ROLETE SUPORTE LATERAL DA BASE 73193-B</t>
  </si>
  <si>
    <t>BASE ROLETE SUPORTE CENTRAL DA BASE 73193-C</t>
  </si>
  <si>
    <t>BASE P/ ROLOS DE IMPACTO E CARGA SOB GUIA 45° - 73181-A</t>
  </si>
  <si>
    <t>BASE PARA ROLETE SUPORTE LATERAL 73181-B</t>
  </si>
  <si>
    <t xml:space="preserve">EM PROCESSO FINAL DE FABRICAÇÃO 
PINTURA EM ANDAMENTO </t>
  </si>
  <si>
    <t>EM PROCESSO DE FABRICAÇÃO AGUARDANDO MATÉRIA PRIMA
OC: 2645 / 2648</t>
  </si>
  <si>
    <t>T-073204-1</t>
  </si>
  <si>
    <t>MI-D-148-ME-DF-0033</t>
  </si>
  <si>
    <t>PROTEÇÃO LATERAL SUPORTE 1 / 73204-A</t>
  </si>
  <si>
    <t>PROTEÇÃO LATERAL PERFIL 570 / 73204-C</t>
  </si>
  <si>
    <t>PROTEÇÃO LATERAL SUPORTE 2 / 73204-B</t>
  </si>
  <si>
    <t>PROTEÇÃO LATERAL PERFIL 920 /73204-D</t>
  </si>
  <si>
    <t>PROTEÇÃO LATERAL (TRAVI) / 73204-E</t>
  </si>
  <si>
    <t>PROTEÇÃO LATERAL SUPORTE 3 / 73204-F</t>
  </si>
  <si>
    <t>PROTEÇÃO METÁLICA 1 / 73204-G</t>
  </si>
  <si>
    <t>PROTEÇÃO LATERAL SUPORTE 4 / 73204-H</t>
  </si>
  <si>
    <t>PROTEÇÃO LATERAL SUPORTE 5 / 73204-J</t>
  </si>
  <si>
    <t>PROTEÇÃO METÁLICA 2 / 73204-K</t>
  </si>
  <si>
    <t>PROTEÇÃO METÁLICA 3 / 73204-L</t>
  </si>
  <si>
    <t>PROTEÇÃO LATERAL SUPORTE 6 / 73204-M</t>
  </si>
  <si>
    <t>PROTEÇÃO LATERAL SUPORTE 7 / 73204-N</t>
  </si>
  <si>
    <t>PROTEÇÃO METÁLICA 4 / 73204-P</t>
  </si>
  <si>
    <t>PROTEÇÃO LATERAL SUPORTE 8 / 73204-Q</t>
  </si>
  <si>
    <t>PROTEÇÃO LATERAL SUPORTE 9 / 73204-R</t>
  </si>
  <si>
    <t>AL</t>
  </si>
  <si>
    <t>Z</t>
  </si>
  <si>
    <t>AA</t>
  </si>
  <si>
    <t>AD</t>
  </si>
  <si>
    <t>AE</t>
  </si>
  <si>
    <t>AK</t>
  </si>
  <si>
    <t>AX</t>
  </si>
  <si>
    <t>AW</t>
  </si>
  <si>
    <t>AZ</t>
  </si>
  <si>
    <t>BA</t>
  </si>
  <si>
    <t>BB</t>
  </si>
  <si>
    <t>BC</t>
  </si>
  <si>
    <t>BD</t>
  </si>
  <si>
    <t>BE</t>
  </si>
  <si>
    <t>BF</t>
  </si>
  <si>
    <t>BH</t>
  </si>
  <si>
    <t>BJ</t>
  </si>
  <si>
    <t>BK</t>
  </si>
  <si>
    <t>BL</t>
  </si>
  <si>
    <t>BR</t>
  </si>
  <si>
    <t>BS</t>
  </si>
  <si>
    <t>BT</t>
  </si>
  <si>
    <t>BU</t>
  </si>
  <si>
    <t>BX</t>
  </si>
  <si>
    <t>CA</t>
  </si>
  <si>
    <t>CB</t>
  </si>
  <si>
    <t>CC</t>
  </si>
  <si>
    <t>PAINEL DA PROTEÇÃO FRONTAL - 71440E</t>
  </si>
  <si>
    <t>PAINEL DA PROTEÇÃO LATERAL - 71440F</t>
  </si>
  <si>
    <t>PAINEL DA PROTEÇÃO FRONTAL - 71440G</t>
  </si>
  <si>
    <t>SUPORTE DA PROTEÇÃO - 71440H</t>
  </si>
  <si>
    <t>TRILHO- 71419C</t>
  </si>
  <si>
    <t>Parafuso Cab. Sext. Ø 3/8" x 1 3/4" ASTM A325 galv</t>
  </si>
  <si>
    <t>Porca Sext. Ø 3/8" ASTM A325 ANSI B18.2.2 galv</t>
  </si>
  <si>
    <t>Arruela de Pressão Ø 3/8" ASTM A325 B18.21.1 galv</t>
  </si>
  <si>
    <t>T-072410-1</t>
  </si>
  <si>
    <t>PINO _ARRUELA _ CONTRA PINO</t>
  </si>
  <si>
    <t>T-072411-1</t>
  </si>
  <si>
    <t>ESTRUTURA DA PROTEÇÃO LATERAL 003-A</t>
  </si>
  <si>
    <t>TAMPA DA PROTEÇÃO LATERAL 003-B</t>
  </si>
  <si>
    <t>PROTEÇÃO SUPERIOR 72420F</t>
  </si>
  <si>
    <t>T-072423-1</t>
  </si>
  <si>
    <t>PARAFUSO CAB. ESC. C/ SEXT INT. Ø5/8" x 2" RT- A 325</t>
  </si>
  <si>
    <t>PORCA SEXT. UNIC. Ø5/8" - A325</t>
  </si>
  <si>
    <t>ARRUELA LISA Ø5/8" - A325</t>
  </si>
  <si>
    <t>T-072483-1</t>
  </si>
  <si>
    <t>SUPORTE CHAVE DE EMERGENCIA</t>
  </si>
  <si>
    <t>SUPORTE CHAVE DE DESALINHAMENTO</t>
  </si>
  <si>
    <t>SUPORTE VIGIA DE VELOCIDADE</t>
  </si>
  <si>
    <t>T-072318-1</t>
  </si>
  <si>
    <t>Parafuso Cab. Sext. Ø 5/8" x 1 3/4" ASTM A307 - Galvanizado - DESENHO:T-072318-1 (TAG:110-TR-001)</t>
  </si>
  <si>
    <t>Porca Sext. UNC Ø 5/8" ASTM A307 - Galvanizado - DESENHO:T-072318-1 (TAG:110-TR-001)</t>
  </si>
  <si>
    <t>Arruela Lisa Ø 5/8" ASTM A307 ANSI B27.2 - Galvanizado - DESENHO:T-072318-1 (TAG:110-TR-001)</t>
  </si>
  <si>
    <t>Parafuso Cab. Sext. Ø 5/8" x 3" (RT) ASTM A307 - DESENHO:T-072379-1 (TAG:110-TR-001)</t>
  </si>
  <si>
    <t>T-072325-1</t>
  </si>
  <si>
    <t>Parafuso Cab. Sext. Ø 5/8" x 1 3/4" ASTM A307 - Galvanizado - DESENHO:T-072325-1 (TAG:120-TR-002)</t>
  </si>
  <si>
    <t>Porca Sext. UNC Ø 5/8" ASTM A307 - Galvanizado - DESENHO:T-072325-1 (TAG:120-TR-002)</t>
  </si>
  <si>
    <t>Arruela Lisa Ø 5/8" ASTM A307 ANSI B27.2 - Galvanizado - DESENHO:T-072325-1 (TAG:120-TR-002)</t>
  </si>
  <si>
    <t>Parafuso Cab Esc c/ Sext. Int. Ø 5/8" x 2" ASME B18.3 - Galvanizado - DESENHO:T-072325-1 (TAG:120-TR-002)</t>
  </si>
  <si>
    <t>Parafuso Cab. Sext. Ø 5/8" x 3" (RT) ASTM A307 - DESENHO:T-072492-1 (TAG:120-TR-002)</t>
  </si>
  <si>
    <t>Parafuso Cab. Sext. Ø 5/8" x 1 3/4" ASTM A307 - Galvanizado - DESENHO:T-072333-1 (TAG:110-AL-001)</t>
  </si>
  <si>
    <t>Porca Sext. Ø 5/8" ASTM A307 ANSI B18.2.2 - Galvanizado - DESENHO:T-072333-1 (TAG:110-AL-001)</t>
  </si>
  <si>
    <t>Arruela Lisa Ø 5/8" ASTM A307 ANSI B27.2 - Galvanizado - DESENHO:T-072333-1 (TAG:110-AL-001)</t>
  </si>
  <si>
    <t>Parafuso Cab Esc c/ Sext. Int. Ø 5/8" x 2" ASME B18.3 - Galvanizado - DESENHO:T-072333-1 (TAG:110-AL-001)</t>
  </si>
  <si>
    <t>Parafuso Cab. Sext. Ø 5/8" x 3" (RT) ASTM A307 - Galvanizado - DESENHO:T-072493-1 (TAG:110-AL-001)</t>
  </si>
  <si>
    <t>Parafuso Cab. Sext. Ø 5/8" x 1 3/4" ASTM A307 - Galvanizado - DESENHO:T-072340-1 (TAG:120-AL-001)</t>
  </si>
  <si>
    <t>Porca Sext. Ø 5/8" ASTM A307 ANSI B18.2.2 - Galvanizado - DESENHO:T-072340-1 (TAG:120-AL-001)</t>
  </si>
  <si>
    <t>Arruela Lisa Ø 5/8" ASTM A307 ANSI B27.2 - Galvanizado - DESENHO:T-072340-1 (TAG:120-AL-001)</t>
  </si>
  <si>
    <t>Parafuso Cab Esc c/ Sext. Int. Ø 5/8" x 2" ASME B18.3 - Galvanizado - DESENHO:T-072340-1 (TAG:120-AL-001)</t>
  </si>
  <si>
    <t>Parafuso Cab. Sext. Ø 5/8" x 3" (RT) ASTM A307 - Galvanizado - DESENHO:T-072492-1 (TAG:120-AL-001)</t>
  </si>
  <si>
    <t>COMPLEMENTO DO PASSADIÇO - 72390F</t>
  </si>
  <si>
    <t>CHAPA DE DESGASTE - 72493M</t>
  </si>
  <si>
    <t>CHAPA DE DESGASTE - 72493N</t>
  </si>
  <si>
    <t>2087-A</t>
  </si>
  <si>
    <t>PORTA DE INSPEÇÃO</t>
  </si>
  <si>
    <t>ALÇA PORTA DE INSPEÇÃO</t>
  </si>
  <si>
    <t>71740-A</t>
  </si>
  <si>
    <t>MÓDULO SUPERIOR DO CHUTE</t>
  </si>
  <si>
    <t>ALÇA PORTA DE INSPEÇÃO POS-06</t>
  </si>
  <si>
    <t>71740-B</t>
  </si>
  <si>
    <t>CHUTE MÓDULO INFERIOR</t>
  </si>
  <si>
    <t>71740-C</t>
  </si>
  <si>
    <t>SUPORTE</t>
  </si>
  <si>
    <t>CHUTE MÓDULO INTERMEDIARIO</t>
  </si>
  <si>
    <t>71986-A</t>
  </si>
  <si>
    <t xml:space="preserve">PONTE TRELIÇADA CURVA </t>
  </si>
  <si>
    <t>71987-B</t>
  </si>
  <si>
    <t>CHUTE MÓDULO SUPERIOR</t>
  </si>
  <si>
    <t>71987-C</t>
  </si>
  <si>
    <t>71989-A</t>
  </si>
  <si>
    <t>CALHA 1</t>
  </si>
  <si>
    <t>71989-B</t>
  </si>
  <si>
    <t>CALHA 2</t>
  </si>
  <si>
    <t>71989-C</t>
  </si>
  <si>
    <t>CALHA 3</t>
  </si>
  <si>
    <t>71989-D</t>
  </si>
  <si>
    <t>CALHA 4</t>
  </si>
  <si>
    <t>71989-E</t>
  </si>
  <si>
    <t>CALHA 5</t>
  </si>
  <si>
    <t>71989-G</t>
  </si>
  <si>
    <t>CALHA 6</t>
  </si>
  <si>
    <t>71989-H</t>
  </si>
  <si>
    <t>CALHA 7</t>
  </si>
  <si>
    <t xml:space="preserve"> 71730-A</t>
  </si>
  <si>
    <t xml:space="preserve"> 71730-B</t>
  </si>
  <si>
    <t>ET PED-158-008_0 (M-PLANETARIO)</t>
  </si>
  <si>
    <t>M- PLANETÁRIO ORTOGONAL, EIXO OCO COM DISCO DE CONTRAÇÃO E BRAÇO DE TORQUE 120-TR-007 ( Conforme ET ET Ped-158-008_0 (M-Planetario) )</t>
  </si>
  <si>
    <t>M- PLANETÁRIO ORTOGONAL, EIXO OCO COM DISCO DE CONTRAÇÃO E BRAÇO DE TORQUE 120-TR-008 ( Conforme ET ET Ped-158-008_0 (M-Planetario) )</t>
  </si>
  <si>
    <t>M- PLANETÁRIO ORTOGONAL, EIXO OCO COM DISCO DE CONTRAÇÃO E BRAÇO DE TORQUE 120-TR-009 ( conforme ET ET Ped-158-008_0 (M-Planetario) )</t>
  </si>
  <si>
    <t xml:space="preserve"> 120-TR-009</t>
  </si>
  <si>
    <t>M- PLANETÁRIO ORTOGONAL, EIXO OCO COM DISCO DE CONTRAÇÃO E BRAÇO DE TORQUE TAG-120-TR-003 conforme ET ET Ped-158-008_0 (M-Planetario)</t>
  </si>
  <si>
    <t>POS. 18</t>
  </si>
  <si>
    <t>CHAPA INOX 3/16" X 165 X 837 mm</t>
  </si>
  <si>
    <t>POS. 19</t>
  </si>
  <si>
    <t>CHAPA INOX 3/16" X 165 X 630 mm</t>
  </si>
  <si>
    <t>POS. 20</t>
  </si>
  <si>
    <t>CHAPA INOX 3/16" X 188 X 628 mm</t>
  </si>
  <si>
    <t>POS. 31</t>
  </si>
  <si>
    <t>CHAPA INOX 3/16" X 90 X 628 mm</t>
  </si>
  <si>
    <t>POS. 32</t>
  </si>
  <si>
    <t>CHAPA INOX 3/16" X 75 X 718 mm</t>
  </si>
  <si>
    <t>POS. 33</t>
  </si>
  <si>
    <t>CHAPA INOX 3/16" X 75 X 630 mm</t>
  </si>
  <si>
    <t>POS. 34</t>
  </si>
  <si>
    <t>CHAPA INOX 3/16" X 463 X 655 mm</t>
  </si>
  <si>
    <t>POS. 35</t>
  </si>
  <si>
    <t>CHAPA INOX 3/16" X 542 X 625 mm</t>
  </si>
  <si>
    <t>POS. 36</t>
  </si>
  <si>
    <t>CHAPA INOX 3/16" X 530 X 627 mm</t>
  </si>
  <si>
    <t>POS. 37</t>
  </si>
  <si>
    <t>CHAPA INOX 3/16" X 81 X 345 mm</t>
  </si>
  <si>
    <t>POS. 38</t>
  </si>
  <si>
    <t>CHAPA INOX 3/16" X 81 X 354 mm</t>
  </si>
  <si>
    <t>POS. 16</t>
  </si>
  <si>
    <t>CHAPA INOX 3/16" X 492 X 630 mm</t>
  </si>
  <si>
    <t>POS. 17</t>
  </si>
  <si>
    <t>CHAPA INOX 3/16" X 460 X 630 mm</t>
  </si>
  <si>
    <t>CHAPA INOX 3/16" X 532 X 739 mm</t>
  </si>
  <si>
    <t>CHAPA INOX 3/16" X 593 X 519 mm</t>
  </si>
  <si>
    <t>CHAPA INOX 3/16" X 224 X 739 mm</t>
  </si>
  <si>
    <t>POS. 21</t>
  </si>
  <si>
    <t>CHAPA INOX 3/16" X 241 X 502 mm</t>
  </si>
  <si>
    <t>71990-B</t>
  </si>
  <si>
    <t>COBERTURA 1</t>
  </si>
  <si>
    <t>71990-C</t>
  </si>
  <si>
    <t>COBERTURA 2</t>
  </si>
  <si>
    <t>71990-D</t>
  </si>
  <si>
    <t>COBERTURA 3</t>
  </si>
  <si>
    <t>71990-E</t>
  </si>
  <si>
    <t>COBERTURA 4</t>
  </si>
  <si>
    <t>71992-A</t>
  </si>
  <si>
    <t>COBERTURA</t>
  </si>
  <si>
    <t>71992-B</t>
  </si>
  <si>
    <t>71992-C</t>
  </si>
  <si>
    <t>71991-A</t>
  </si>
  <si>
    <t xml:space="preserve">PROTEÇÃO </t>
  </si>
  <si>
    <t>71991-B</t>
  </si>
  <si>
    <t>71994-A</t>
  </si>
  <si>
    <t>71999-K</t>
  </si>
  <si>
    <t>QUADRO DE PROTEÇÃO</t>
  </si>
  <si>
    <t>71999-L</t>
  </si>
  <si>
    <t>71999-M</t>
  </si>
  <si>
    <t>71999-N</t>
  </si>
  <si>
    <t>71990-A</t>
  </si>
  <si>
    <t>SUPORTE DA COBERTURA</t>
  </si>
  <si>
    <t>71990-F</t>
  </si>
  <si>
    <t>COBERTURA 5</t>
  </si>
  <si>
    <t>71992-D</t>
  </si>
  <si>
    <t>71992-E</t>
  </si>
  <si>
    <t>71996-A</t>
  </si>
  <si>
    <t>71996-B</t>
  </si>
  <si>
    <t>71996-C</t>
  </si>
  <si>
    <t>71997-D</t>
  </si>
  <si>
    <t>71997-E</t>
  </si>
  <si>
    <t>T-072004-1</t>
  </si>
  <si>
    <t>72004-B</t>
  </si>
  <si>
    <t>PROTEÇÃO DO MANCAL PARTE SUP.</t>
  </si>
  <si>
    <t>72004-F</t>
  </si>
  <si>
    <t>PROTEÇÃO DO MANCAL PARTE INF.</t>
  </si>
  <si>
    <t>71989-F</t>
  </si>
  <si>
    <t>T-071998-1</t>
  </si>
  <si>
    <t>71998-A</t>
  </si>
  <si>
    <t>PROTEÇÃO DO MANCAL LADO MOTOR</t>
  </si>
  <si>
    <t>71998-F</t>
  </si>
  <si>
    <t>PROTEÇÃO LATERAL MANCAL</t>
  </si>
  <si>
    <t>71998-G</t>
  </si>
  <si>
    <t>PROTEÇÃO MOTOR</t>
  </si>
  <si>
    <t>T-072000-1</t>
  </si>
  <si>
    <t>72000-A</t>
  </si>
  <si>
    <t>72000-B</t>
  </si>
  <si>
    <t>SUPORTE PROTEÇÃO</t>
  </si>
  <si>
    <t>72000-N</t>
  </si>
  <si>
    <t>T-072001-1</t>
  </si>
  <si>
    <t>72001-A</t>
  </si>
  <si>
    <t>PROTEÇÃO MANCAL LADO MOTOR</t>
  </si>
  <si>
    <t>T-072002-1</t>
  </si>
  <si>
    <t>72002-A</t>
  </si>
  <si>
    <t>72002-L</t>
  </si>
  <si>
    <t>T-072003-1</t>
  </si>
  <si>
    <t>72003-A</t>
  </si>
  <si>
    <t>SUPORTE PROTEÇÃO LADO MOTOR</t>
  </si>
  <si>
    <t>72003-G</t>
  </si>
  <si>
    <t>REFORÇO LATERAL MANCAL</t>
  </si>
  <si>
    <t>72003-H</t>
  </si>
  <si>
    <t>COMPLEMENTO LATERAL MANCAL</t>
  </si>
  <si>
    <t>72003-L</t>
  </si>
  <si>
    <t>72003-M</t>
  </si>
  <si>
    <t>72004-A</t>
  </si>
  <si>
    <t>71991-C</t>
  </si>
  <si>
    <t>71991-D</t>
  </si>
  <si>
    <t>71991-E</t>
  </si>
  <si>
    <t>71991-F</t>
  </si>
  <si>
    <t>71991-G</t>
  </si>
  <si>
    <t>71991-H</t>
  </si>
  <si>
    <t>71991-J</t>
  </si>
  <si>
    <t>71994-B</t>
  </si>
  <si>
    <t>71994-C</t>
  </si>
  <si>
    <t>71994-D</t>
  </si>
  <si>
    <t>71994-E</t>
  </si>
  <si>
    <t>71973-A</t>
  </si>
  <si>
    <t>71984-A</t>
  </si>
  <si>
    <t>71999-P</t>
  </si>
  <si>
    <t>T-071732-1</t>
  </si>
  <si>
    <t>0701-MDE-0120-DT-00058</t>
  </si>
  <si>
    <t>POS.5</t>
  </si>
  <si>
    <t>PLACA DE MICA 3 x 150 x 300 mm</t>
  </si>
  <si>
    <t>T-071745-1</t>
  </si>
  <si>
    <t>0701-MDE-0120-DT-00071</t>
  </si>
  <si>
    <t xml:space="preserve">PLACA DE MICA  3 x 150 x 739 mm - </t>
  </si>
  <si>
    <t xml:space="preserve">PLACA DE MICA 3 x 421 x 446 mm - </t>
  </si>
  <si>
    <t xml:space="preserve">PLACA DE MICA 3 x 353 x 728 mm - </t>
  </si>
  <si>
    <t xml:space="preserve">PLACA DE MICA 3 x 150 x 255 mm - </t>
  </si>
  <si>
    <t xml:space="preserve">PLACA DE MICA 3 x 150 x 333 mm - </t>
  </si>
  <si>
    <t xml:space="preserve">PLACA DE MICA 3 x 241 x 241 mm - </t>
  </si>
  <si>
    <t xml:space="preserve">PLACA DE MICA 3 x 409 x 447 mm - </t>
  </si>
  <si>
    <t xml:space="preserve">PLACA DE MICA 3 x 254 x 764 mm - </t>
  </si>
  <si>
    <t xml:space="preserve">PLACA DE MICA 3 x 325 x 764 mm - </t>
  </si>
  <si>
    <t xml:space="preserve">PLACA DE MICA 3 x 508 x 535 mm - </t>
  </si>
  <si>
    <t xml:space="preserve">PLACA DE MICA 3 x 292 x 310 mm - </t>
  </si>
  <si>
    <t xml:space="preserve">PLACA DE MICA 3 x 250 x 1089 mm - </t>
  </si>
  <si>
    <t xml:space="preserve">PLACA DE MICA 3 x 250 x 536 mm - </t>
  </si>
  <si>
    <t xml:space="preserve">PLACA DE MICA 3 x 267 x 579 mm - </t>
  </si>
  <si>
    <t xml:space="preserve">PLACA DE MICA 3 x 320 x 579 mm - </t>
  </si>
  <si>
    <t xml:space="preserve">PLACA DE MICA 3 x 267 x 277 mm - </t>
  </si>
  <si>
    <t xml:space="preserve">PLACA DE MICA 3 x 250 x 420 mm - </t>
  </si>
  <si>
    <t xml:space="preserve">PLACA DE MICA 3 x 317 x 368 mm - </t>
  </si>
  <si>
    <t xml:space="preserve">PLACA DE MICA 3 x 320 x 765 mm - </t>
  </si>
  <si>
    <t xml:space="preserve">PLACA DE MICA 3 x 267 x 765 mm - </t>
  </si>
  <si>
    <t xml:space="preserve">PLACA DE MICA 3 x 765 x 790 mm - </t>
  </si>
  <si>
    <t xml:space="preserve">PLACA DE MICA 3 x 150 x 739 mm - </t>
  </si>
  <si>
    <t xml:space="preserve">PLACA DE MICA 3 x 260 x 420 mm - </t>
  </si>
  <si>
    <t xml:space="preserve">PLACA DE MICA 3 x 186 x 588 mm - </t>
  </si>
  <si>
    <t xml:space="preserve">PLACA DE MICA 3 x 186 x 790 mm - </t>
  </si>
  <si>
    <t>0701-MDE-0120-EL-00015</t>
  </si>
  <si>
    <t>Eletroduto de Aço Galv. a fogo Ø 3/4" Classe LI EB 568 - Ref. Thomeu CONFORME ET 0701-MDE-0120-EL-00015 P-158</t>
  </si>
  <si>
    <t>Eletroduto de Aço Galv. a fogo Ø 1 1/2" Classe LI EB 568 - Thomeu Galv. CONFORME ET 0701-MDE-0120-EL-00015 P-158</t>
  </si>
  <si>
    <t>Eletroduto Flexível Ø 1 1/2" EM ROLO, TIPO SEALTUBO, A PROVA DE TEMPO, UMIDADE, GASES, VAPORES E PO, CONFORME ET 0701-MDE-0120-EL-00015 P-158</t>
  </si>
  <si>
    <t>Condulete c/  Furação LL  Ø3/4" EM AÇO INOXIDÁVEL, A PROVA DE TEMPO, UMIDADE, GASES, VAPORES E PO, CONFORME ET 0701-MDE-0120-EL-00015 P-158</t>
  </si>
  <si>
    <t>Prensa Cabos de Poliamida 3/4" AUTO EXTINGUÍVEL, NA COR PRETA, ANEL EM BUNA "N", CLASSE DE VEDAÇÃO IP-68 CONFORME ET 0701-MDE-0120-EL-00015 P-158</t>
  </si>
  <si>
    <t>Bucha de Redução de 1 1/2" x  3/4" CONFORME ET 0701-MDE-0120-EL-00015 P-158</t>
  </si>
  <si>
    <t>Grampo "U" Ø 3/4" EM AÇO INOX EM AÇO AISI 304, FORNECIDO COM DUAS PORCAS CONFORME ET 0701-MDE-0120-EL-00015 P-158</t>
  </si>
  <si>
    <t>Grampo "U" Ø 1" EM AÇO INOX EM AÇO AISI 304, FORNECIDO COM DUAS PORCAS CONFORME ET 0701-MDE-0120-EL-00015 P-158</t>
  </si>
  <si>
    <t>Grampo "U" Ø 1 1/2" - EM AÇO INOX EM AÇO AISI 304, FORNECIDO COM DUAS PORCAS CONFORME ET 0701-MDE-0120-EL-00015 P-158</t>
  </si>
  <si>
    <t>T-071778-4</t>
  </si>
  <si>
    <t>0701-MDE-0120-EL-00018</t>
  </si>
  <si>
    <t>Eletroduto de Aço Galv. Ø 3/4" Classe LI EB 568 - Ref. Thomeu Confor ET: T-071778-4  0701-MDE-0120-EL-00018</t>
  </si>
  <si>
    <t>Eletroduto de Aço Galv. Ø 1 1/2" Classe LI EB 568 - Thomeu Galv. Confor ET: T-071778-4  0701-MDE-0120-EL-00018</t>
  </si>
  <si>
    <t>Eletroduto Flexível Ø 1 1/2" Confor ET: T-071778-4  0701-MDE-0120-EL-00018</t>
  </si>
  <si>
    <t>Condulete c/  Furação LL  Ø3/4" Confor ET: T-071778-4  0701-MDE-0120-EL-00018</t>
  </si>
  <si>
    <t>Prensa Cabo 3/4" Confor ET: T-071778-4  0701-MDE-0120-EL-00018</t>
  </si>
  <si>
    <t>Bucha de Redução de 1" x 3/4" Confor ET: T-071778-4  0701-MDE-0120-EL-00018</t>
  </si>
  <si>
    <t>Bucha de Redução Ø1 1/2"x3/4" Confor ET: T-071778-4  0701-MDE-0120-EL-00018</t>
  </si>
  <si>
    <t>Grampo "U" Ø 3/4" - Inox Confor ET: T-071778-4  0701-MDE-0120-EL-00018</t>
  </si>
  <si>
    <t>Grampo "U" Ø 1" - Inox Confor ET: T-071778-4  0701-MDE-0120-EL-00018</t>
  </si>
  <si>
    <t>Grampo "U" Ø 1 1/2" - Inox Confor ET: T-071778-4  0701-MDE-0120-EL-00018</t>
  </si>
  <si>
    <t>0701-MDE-0120-EL-00016</t>
  </si>
  <si>
    <t>Cabo de Controle Flexível 1 x 5C x 1,5 mm² TENSÃO DE ISOLAMENTO 0,6/1KV, ENCORDOAMENTO CLASSE 5 CONFORME ET 0701-MDE-0120-EL-00016 P-158</t>
  </si>
  <si>
    <t>Eletroduto de Aço Galv. a fogo Ø 3/4" COM COSTURA, CLASSE LI (PESADO) EB 568, CONFORME ET 0701-MDE-0120-EL-00016 P-158</t>
  </si>
  <si>
    <t>Eletroduto de Aço Galv. a fogo Ø 1 1/2" COM COSTURA, CLASSE LI (PESADO) EB 568,CONFORME ET 0701-MDE-0120-EL-00016 P-158</t>
  </si>
  <si>
    <t>PRENSA CABOS EM INOX, CLASSE DE VEDAÇÃO IP-68, PRÓPRIO PARA CABOS COM DIÂMETROS DE 6-12MM. ROSCA BSP. Referência:3/4"</t>
  </si>
  <si>
    <t>Bucha de Redução de 1 1/2" x  3/4" CONFORME ET 0701-MDE-0120-EL-00016 P-158</t>
  </si>
  <si>
    <t>Grampo "U" Ø 3/4" EM AÇO INOX EM AÇO AISI 304, FORNECIDO COM DUAS PORCAS CONFORME ET 0701-MDE-0120-EL-00016 P-158</t>
  </si>
  <si>
    <t>Grampo "U" Ø 1 1/2" - EM AÇO INOX EM AÇO AISI 304, FORNECIDO COM DUAS PORCAS CONFORME ET 0701-MDE-0120-EL-00016 P-158</t>
  </si>
  <si>
    <t>T-071777-4</t>
  </si>
  <si>
    <t>0701-MDE-0120-EL-00017</t>
  </si>
  <si>
    <t>Eletroduto de Aço Galv. Ø 3/4" Classe LI EB 568 - Ref. Thomeu CONF ET : 0701-MDE-0120-EL-00017    T-071777-4</t>
  </si>
  <si>
    <t>Eletroduto de Aço Galv. Ø 1 1/2" Classe LI EB 568 - Thomeu Galv. CONF ET : 0701-MDE-0120-EL-00017    T-071777-4</t>
  </si>
  <si>
    <t>Prensa Cabo 3/4" CONF ET : 0701-MDE-0120-EL-00017    T-071777-4</t>
  </si>
  <si>
    <t>Bucha de Redução Ø1 1/2"x3/4" CONF ET : 0701-MDE-0120-EL-00017    T-071777-4</t>
  </si>
  <si>
    <t>Grampo "U" Ø 3/4" - Inox CONF ET : 0701-MDE-0120-EL-00017    T-071777-4</t>
  </si>
  <si>
    <t>Grampo "U" Ø 1" - Inox CONF ET : 0701-MDE-0120-EL-00017    T-071777-4</t>
  </si>
  <si>
    <t>71994-F</t>
  </si>
  <si>
    <t>71994-G</t>
  </si>
  <si>
    <t>71994-H</t>
  </si>
  <si>
    <t>71994-J</t>
  </si>
  <si>
    <t>71994-K</t>
  </si>
  <si>
    <t>71994-L</t>
  </si>
  <si>
    <t>71994-M</t>
  </si>
  <si>
    <t>71994-N</t>
  </si>
  <si>
    <t>71994-P</t>
  </si>
  <si>
    <t>71964-A</t>
  </si>
  <si>
    <t>BASE DE PROTEÇÃO MENOR</t>
  </si>
  <si>
    <t>71964-B</t>
  </si>
  <si>
    <t>BASE DE PROTEÇÃO MAIOR</t>
  </si>
  <si>
    <t>71987-A</t>
  </si>
  <si>
    <t>SUPORTE DO CHUTE</t>
  </si>
  <si>
    <t>71965-A</t>
  </si>
  <si>
    <t>PROTEÇAÕ TÉRMICA MENOR</t>
  </si>
  <si>
    <t>71965-B</t>
  </si>
  <si>
    <t>PROTEÇAÕ TÉRMICA MAIOR</t>
  </si>
  <si>
    <t>POS-15</t>
  </si>
  <si>
    <t>71999-A</t>
  </si>
  <si>
    <t>71999-B</t>
  </si>
  <si>
    <t>71999-C</t>
  </si>
  <si>
    <t>71999-D</t>
  </si>
  <si>
    <t>71999-E</t>
  </si>
  <si>
    <t>71999-F</t>
  </si>
  <si>
    <t>71999-G</t>
  </si>
  <si>
    <t>71999-H</t>
  </si>
  <si>
    <t>71999-J</t>
  </si>
  <si>
    <t>71998-K</t>
  </si>
  <si>
    <t>CANTONEIRA DE PROTEÇÃO LATERAL</t>
  </si>
  <si>
    <t>72000-C</t>
  </si>
  <si>
    <t>CANTONEIRA SUPORTE PROTEÇÃO</t>
  </si>
  <si>
    <t>72000-D</t>
  </si>
  <si>
    <t>72000-E</t>
  </si>
  <si>
    <t>72000-F</t>
  </si>
  <si>
    <t>72000-G</t>
  </si>
  <si>
    <t>72000-H</t>
  </si>
  <si>
    <t>72000-K</t>
  </si>
  <si>
    <t>72000-L</t>
  </si>
  <si>
    <t>72000-M</t>
  </si>
  <si>
    <t>72000-X</t>
  </si>
  <si>
    <t>72000-Y</t>
  </si>
  <si>
    <t>72000-Z</t>
  </si>
  <si>
    <t>72001-B</t>
  </si>
  <si>
    <t>72002-B</t>
  </si>
  <si>
    <t>72002-C</t>
  </si>
  <si>
    <t>72002-D</t>
  </si>
  <si>
    <t>72002-E</t>
  </si>
  <si>
    <t>72002-F</t>
  </si>
  <si>
    <t>72002-G</t>
  </si>
  <si>
    <t>72002-H</t>
  </si>
  <si>
    <t>72002-K</t>
  </si>
  <si>
    <t>72002-M</t>
  </si>
  <si>
    <t>PROTEÇÃO MANCAL</t>
  </si>
  <si>
    <t>72003-B</t>
  </si>
  <si>
    <t>72004-K</t>
  </si>
  <si>
    <t>T-071799-1</t>
  </si>
  <si>
    <t>71799-A</t>
  </si>
  <si>
    <t xml:space="preserve">SUPORTE CHAVE DE EMERGENCIA </t>
  </si>
  <si>
    <t>71799-C</t>
  </si>
  <si>
    <t xml:space="preserve">SUPORTE SENSOR DE NÍVEL </t>
  </si>
  <si>
    <t>PINO POS 9</t>
  </si>
  <si>
    <t>71799-D</t>
  </si>
  <si>
    <t xml:space="preserve">SUPORTE SENSOR DE VELOCIDADE </t>
  </si>
  <si>
    <t>71799-B</t>
  </si>
  <si>
    <t>T-071960-1</t>
  </si>
  <si>
    <t>71960-A</t>
  </si>
  <si>
    <t>PINO POS 5</t>
  </si>
  <si>
    <t>71960-C</t>
  </si>
  <si>
    <t>71960-B</t>
  </si>
  <si>
    <t>Chave de Emergência REF. ACE SCHMERSAL:  ZQ 901-22 OU SIMILAR CARACTERÍSTICAS: ATUAÇÃO UNILATERAL;  ALCANCE DE ATÉ 75M CONFORME ET 0701-MDE-0120-EL-00015 P-158</t>
  </si>
  <si>
    <t>CONFORME ET 0701-MDE-0120-EL-00015 P-158</t>
  </si>
  <si>
    <t>CHAVE DE EMERGENCIA Confor ET: T-071778-4  0701-MDE-0120-EL-00018</t>
  </si>
  <si>
    <t>Acessorios inox mont 20M s/mola P/ZQ900</t>
  </si>
  <si>
    <t>ACESSORIOS PARA MATERIAL ELETRICO P-158</t>
  </si>
  <si>
    <t>Acessorios INOX MONT 30M S/MOLA P/ZQ900</t>
  </si>
  <si>
    <t>Mola ZG D 20X5-23292 MOLA HELICOIDAL CILINDRICA DE TRAÇÃO METALICA DE AÇO INOX,Ø 24MM COMPRIMENTO 25MM</t>
  </si>
  <si>
    <t>Roldana  P/ CABO 5mm PARTES EXCLUSIVAS DOS INTERRUPTORES DE EMERGENCIA.</t>
  </si>
  <si>
    <t>Acessorios INOX MONT 20M S/ MOLA P/ZQ900</t>
  </si>
  <si>
    <t>Mola ZG D 20X5-23292 MOLA HELICOIDAL CILINDRICA DE TRAÇÃO METALICA DE AÇO INOX Ø24MM COMPRIMENTO 205MM</t>
  </si>
  <si>
    <t>Roldana P/ CABO 5mm PARTES EXCLUSIVAS DOS INTERRUPTORES DE EMERGENCIA.</t>
  </si>
  <si>
    <t xml:space="preserve">ET  0701-MDE-0120-EL-00016 </t>
  </si>
  <si>
    <t>Caixa de Comando Local liga/desliga FABRICADA EM POLIÉSTER, COM GRAU DE PROTEÇÃO MÍNIMO IP-66 CONFORME ET 0701-MDE-0120-EL-00016 P-158</t>
  </si>
  <si>
    <t>CONFORME ET 0701-MDE-0120-EL-00016 P-158</t>
  </si>
  <si>
    <t>ET  0701-MDE-0120-EL-00016</t>
  </si>
  <si>
    <t>Botoeira de Emergência ENCLAUSURAMENTO FABRICADO EM POLIÉSTER, COM GRAU DE PROTEÇÃO MÍNIMO IP66, CONFORME ET 0701-MDE-0120-EL-00016 P-158</t>
  </si>
  <si>
    <t xml:space="preserve">ET  0701-MDE-0120-EL-00017 </t>
  </si>
  <si>
    <t>Caixa de Comando Local CONF ET : 0701-MDE-0120-EL-00017    T-071777-4</t>
  </si>
  <si>
    <t>Botoeira de Emergência CONF ET : 0701-MDE-0120-EL-00017    T-071777-4</t>
  </si>
  <si>
    <t>ET 0701-MDE-0120-EL-00015</t>
  </si>
  <si>
    <t>Caixa de Comando Local FABRICADA EM POLIÉSTER, COM GRAU DE PROTEÇÃO MÍNIMO IP-66 CONFORME ET 0701-MDE-0120-EL-00015 P-158</t>
  </si>
  <si>
    <t>Botoeira de Emergência ENCLAUSURAMENTO FABRICADO EM POLIÉSTER, COM GRAU DE PROTEÇÃO MÍNIMO IP66, CONFORME ET 0701-MDE-0120-EL-00015 P-158</t>
  </si>
  <si>
    <t xml:space="preserve">T-071778-4 </t>
  </si>
  <si>
    <t>ET 0701-MDE-0120-EL-00018</t>
  </si>
  <si>
    <t>Caixa de Comando Local Confor ET: T-071778-4  0701-MDE-0120-EL-00018</t>
  </si>
  <si>
    <t>Botoeira de Emergência Confor ET: T-071778-4  0701-MDE-0120-EL-00018</t>
  </si>
  <si>
    <t>Caixa de junção A PROVA DE TEMPO, GASES, VAPORES, PÓS E JATOS D'ÁGUA, GRAU DE PROTEÇÃO IP 66,CONFORME ET 0701-MDE-0120-EL-00015 P-158</t>
  </si>
  <si>
    <t>Caixa de junção A PROVA DE TEMPO, GASES, VAPORES, PÓS E JATOS D'ÁGUA, GRAU DE PROTEÇÃO IP 66,CONFORME ET 0701-MDE-0120-EL-00016 P-158</t>
  </si>
  <si>
    <t>Caixa de junção Confor ET: T-071778-4  0701-MDE-0120-EL-00018</t>
  </si>
  <si>
    <t>CONFORME ET 0701-MDE-0120-EL-00018 P-158</t>
  </si>
  <si>
    <t>Caixa de junção CONF ET : 0701-MDE-0120-EL-00017    T-071777-4</t>
  </si>
  <si>
    <t>CONFORME ET 0701-MDE-0120-EL-00017 P-158</t>
  </si>
  <si>
    <t xml:space="preserve"> PINO Ø30 X 100 mm C/ CONTRA PINO</t>
  </si>
  <si>
    <t xml:space="preserve"> PINO Ø40 X 90 mm C/ CONTRA PINO</t>
  </si>
  <si>
    <t>T-073239-1</t>
  </si>
  <si>
    <t>MI-D-148-ME-DF-0068</t>
  </si>
  <si>
    <t>SUPORTE MANCAL 73239-A</t>
  </si>
  <si>
    <t>T-073240-1</t>
  </si>
  <si>
    <t>MI-D-148-ME-DF-0069</t>
  </si>
  <si>
    <t>CHASI DE RETORNO BASE 73240-A</t>
  </si>
  <si>
    <t>BARRA QUQDRADA 50 x 50 x 28720 mm</t>
  </si>
  <si>
    <t>P.190</t>
  </si>
  <si>
    <t>P-073056</t>
  </si>
  <si>
    <t>MOTOREDUTOR eixos paralelos 
FA67/G DRN90SP4/BE2/TF CONFORME PROPOSTA 25515920</t>
  </si>
  <si>
    <t>CONFORME PROPOSTA 25515920</t>
  </si>
  <si>
    <t xml:space="preserve">BATENTE 73061-B </t>
  </si>
  <si>
    <t>P-073075-A</t>
  </si>
  <si>
    <t>Junta de Trilho ´´C´´ COD. 023210 REF.WAMPFLER - DESENHO:P-073075-1 (ELETRIFICAÇÃO DE TRANS. DA PONTE 73075-A)</t>
  </si>
  <si>
    <t>Suporte Deslizante COD. 023223 REF.WAMPFLER - DESENHO:P-073075-1 (ELETRIFICAÇÃO DE TRANS. DA PONTE 73075-A)</t>
  </si>
  <si>
    <t>Suporte Fixo COD. 023227 REF.WAMPFLER - DESENHO:P-073075-1 (ELETRIFICAÇÃO DE TRANS. DA PONTE 73075-A)</t>
  </si>
  <si>
    <t>Carro Móvel Cód.023571-125x80 Ref. Wampfler - DESENHO:P-073075-1 (ELETRIFICAÇÃO DE TRANS. DA PONTE 73075-A)</t>
  </si>
  <si>
    <t>Carro de Arraste Cód.023577-125 x 80 Ref. Wampfler - DESENHO:P-073075-1 (ELETRIFICAÇÃO DE TRANS. DA PONTE 73075-A)</t>
  </si>
  <si>
    <t>Carro Fixo Cód.023579-125 x 80 Ref.Wampfler - DESENHO:P-073075-1 (ELETRIFICAÇÃO DE TRANS. DA PONTE 73075-A)</t>
  </si>
  <si>
    <t>Trilho ´´C´´ - 28500mm COD.023201 REF.WAMPFLER - DESENHO:P-073075-1 (ELETRIFICAÇÃO DE TRANS. DA PONTE 73075-A)</t>
  </si>
  <si>
    <t>P-073075-B</t>
  </si>
  <si>
    <t>Trilho ´´C´´ - 12800mm COD. 023201 REF.WAMPFLER - DESENHO:P-073075-1 (ELETRIFICAÇÃO DE TRANS. DA CARRO 73075-B)</t>
  </si>
  <si>
    <t>Junta de Trilho ´´C´´ COD.023210 REF.WAMPFLER - DESENHO:P-073075-1 (ELETRIFICAÇÃO DE TRANS. DA CARRO 73075-B)</t>
  </si>
  <si>
    <t>Suporte Deslizante COD.023223 REF.WAMPFLER DESENHO:P-073075-1 (ELETRIFICAÇÃO DE TRANS. DA CARRO 73075-B)</t>
  </si>
  <si>
    <t>Suporte Fixo Cód.023227 Ref. Wampfler - DESENHO:P-073075-1 (ELETRIFICAÇÃO DE TRANS. DA CARRO 73075-B)</t>
  </si>
  <si>
    <t>Carro Móvel Cód.023571-125x80 Ref. Wampfler - DESENHO:P-073075-1 (ELETRIFICAÇÃO DE TRANS. DA CARRO 73075-B)</t>
  </si>
  <si>
    <t>Carro de Arraste Cód.023577-125 x 80 Ref. Wampfler - DESENHO:P-073075-1 (ELETRIFICAÇÃO DE TRANS. DA CARRO 73075-B)</t>
  </si>
  <si>
    <t>Carro Fixo Cód.023579-125 x 80 Ref.Wampfler - DESENHO:P-073075-1 (ELETRIFICAÇÃO DE TRANS. DA CARRO 73075-B)</t>
  </si>
  <si>
    <t>T-072951-1</t>
  </si>
  <si>
    <t>72951-A</t>
  </si>
  <si>
    <t xml:space="preserve">PONTE TRELIÇADA </t>
  </si>
  <si>
    <t>REMESSA 12</t>
  </si>
  <si>
    <t>T-072952-1</t>
  </si>
  <si>
    <t>72952-A</t>
  </si>
  <si>
    <t>T-072974-1</t>
  </si>
  <si>
    <t>72974-A</t>
  </si>
  <si>
    <t xml:space="preserve">APOIO </t>
  </si>
  <si>
    <t>REMESSA 13</t>
  </si>
  <si>
    <t>72974-B</t>
  </si>
  <si>
    <t>72974-C</t>
  </si>
  <si>
    <t xml:space="preserve">SUPORTE DO APOIO </t>
  </si>
  <si>
    <t>72974-D</t>
  </si>
  <si>
    <t>72974-E</t>
  </si>
  <si>
    <t>T-072953-1</t>
  </si>
  <si>
    <t>72953-A</t>
  </si>
  <si>
    <t>REMESSA 14</t>
  </si>
  <si>
    <t>72953-B</t>
  </si>
  <si>
    <t>PLATAFORMA</t>
  </si>
  <si>
    <t>72953-C</t>
  </si>
  <si>
    <t>T-072975-1</t>
  </si>
  <si>
    <t>72975-A</t>
  </si>
  <si>
    <t xml:space="preserve">COLUNA </t>
  </si>
  <si>
    <t>REMESSA 16</t>
  </si>
  <si>
    <t>T-072976-1</t>
  </si>
  <si>
    <t>72976-A</t>
  </si>
  <si>
    <t>REMESSA 18</t>
  </si>
  <si>
    <t>T-072917-1</t>
  </si>
  <si>
    <t>POS-10</t>
  </si>
  <si>
    <t>TUBO Ø 1.1/4''</t>
  </si>
  <si>
    <t>REMESSA 20</t>
  </si>
  <si>
    <t>1073-TC-006/007</t>
  </si>
  <si>
    <t>POS-11</t>
  </si>
  <si>
    <t>POS-12</t>
  </si>
  <si>
    <t>CURVA 90°</t>
  </si>
  <si>
    <t>POS-13</t>
  </si>
  <si>
    <t>CHAPA 3/16''</t>
  </si>
  <si>
    <t>T-072918-1</t>
  </si>
  <si>
    <t>POS-09</t>
  </si>
  <si>
    <t xml:space="preserve">CURVA </t>
  </si>
  <si>
    <t>T-072919-1</t>
  </si>
  <si>
    <t>POS-08</t>
  </si>
  <si>
    <t xml:space="preserve"> T-072923-1</t>
  </si>
  <si>
    <t>T-072954-1</t>
  </si>
  <si>
    <t>072954-A</t>
  </si>
  <si>
    <t>PASSADIÇO ( DIREITO )</t>
  </si>
  <si>
    <t>072954-B</t>
  </si>
  <si>
    <t>PASSADIÇO ( ESQUERDO )</t>
  </si>
  <si>
    <t>POS-33/32</t>
  </si>
  <si>
    <t>Perfil U / Chapa soldada</t>
  </si>
  <si>
    <t>POS-34/32</t>
  </si>
  <si>
    <t>POS-35/32</t>
  </si>
  <si>
    <t>POS-36/32</t>
  </si>
  <si>
    <t>T-072955-1</t>
  </si>
  <si>
    <t>072955-A</t>
  </si>
  <si>
    <t>GUARDA CORPO - 01</t>
  </si>
  <si>
    <t>072955-B</t>
  </si>
  <si>
    <t>GUARDA CORPO - 02</t>
  </si>
  <si>
    <t>072955-C</t>
  </si>
  <si>
    <t>GUARDA CORPO - 03</t>
  </si>
  <si>
    <t>072955-D</t>
  </si>
  <si>
    <t>GUARDA CORPO - 04</t>
  </si>
  <si>
    <t>T-072956-1</t>
  </si>
  <si>
    <t>072956-A</t>
  </si>
  <si>
    <t>072956-B</t>
  </si>
  <si>
    <t>POS-22/27</t>
  </si>
  <si>
    <t>POS-22/28</t>
  </si>
  <si>
    <t>POS-22/29</t>
  </si>
  <si>
    <t>POS-22/30</t>
  </si>
  <si>
    <t>T-072957-1</t>
  </si>
  <si>
    <t>072957-A</t>
  </si>
  <si>
    <t>072957-B</t>
  </si>
  <si>
    <t>072957-C</t>
  </si>
  <si>
    <t>T-072960-1</t>
  </si>
  <si>
    <t>072960-A</t>
  </si>
  <si>
    <t>072960-B</t>
  </si>
  <si>
    <t>072960-C</t>
  </si>
  <si>
    <t>072960-D</t>
  </si>
  <si>
    <t>T-072964-1</t>
  </si>
  <si>
    <t>072964-A</t>
  </si>
  <si>
    <t>072964-B</t>
  </si>
  <si>
    <t>072964-C</t>
  </si>
  <si>
    <t>072964-D</t>
  </si>
  <si>
    <t>T-072965-1</t>
  </si>
  <si>
    <t>072965-A</t>
  </si>
  <si>
    <t>GUARDA CORPO - 05</t>
  </si>
  <si>
    <t>072965-B</t>
  </si>
  <si>
    <t>GUARDA CORPO - 06</t>
  </si>
  <si>
    <t>072965-C</t>
  </si>
  <si>
    <t xml:space="preserve">GUARDA CORPO DE ESCADA </t>
  </si>
  <si>
    <t>T-072966-1</t>
  </si>
  <si>
    <t>072966-A</t>
  </si>
  <si>
    <t>072966-B</t>
  </si>
  <si>
    <t>072966-C</t>
  </si>
  <si>
    <t>072966-D</t>
  </si>
  <si>
    <t>072966-E</t>
  </si>
  <si>
    <t>T-072963-1</t>
  </si>
  <si>
    <t>072963-A</t>
  </si>
  <si>
    <t xml:space="preserve">ESCADA </t>
  </si>
  <si>
    <t>T-072959-1</t>
  </si>
  <si>
    <t>072954A</t>
  </si>
  <si>
    <t>072954B</t>
  </si>
  <si>
    <t>POS-10/09</t>
  </si>
  <si>
    <t>POS-11/09</t>
  </si>
  <si>
    <t>POS-12/09</t>
  </si>
  <si>
    <t>T-072962-1</t>
  </si>
  <si>
    <t>072962-A</t>
  </si>
  <si>
    <t>072962-B</t>
  </si>
  <si>
    <t>POS-31/33</t>
  </si>
  <si>
    <t>POS-31/34</t>
  </si>
  <si>
    <t>POS-31/35</t>
  </si>
  <si>
    <t>POS-31/36</t>
  </si>
  <si>
    <t>POS-31/37</t>
  </si>
  <si>
    <t>POS-31/38</t>
  </si>
  <si>
    <t>T-072967-1</t>
  </si>
  <si>
    <t>POS-08/10</t>
  </si>
  <si>
    <t>T-072958-1</t>
  </si>
  <si>
    <t>072958-A</t>
  </si>
  <si>
    <t>072958-B</t>
  </si>
  <si>
    <t>POS-08/09</t>
  </si>
  <si>
    <t xml:space="preserve">GUARDA CORPO </t>
  </si>
  <si>
    <t>T-072978-1</t>
  </si>
  <si>
    <t>072978-A</t>
  </si>
  <si>
    <t>CHASSI DO ESTICAMENTO</t>
  </si>
  <si>
    <t>REMESSA 17</t>
  </si>
  <si>
    <t>POS-09/11</t>
  </si>
  <si>
    <t xml:space="preserve">CALÇO </t>
  </si>
  <si>
    <t>T-072979-1</t>
  </si>
  <si>
    <t>72979-A</t>
  </si>
  <si>
    <t>CARRO DO ESTICAMENTO</t>
  </si>
  <si>
    <t>REMESSA 21</t>
  </si>
  <si>
    <t>72979-B</t>
  </si>
  <si>
    <t xml:space="preserve">SUPORTE </t>
  </si>
  <si>
    <t>72979-C</t>
  </si>
  <si>
    <t xml:space="preserve">SUPORTE RODA GUIA </t>
  </si>
  <si>
    <t>72979-D</t>
  </si>
  <si>
    <t xml:space="preserve">CHAPA TRAVA </t>
  </si>
  <si>
    <t>72979-G</t>
  </si>
  <si>
    <t>CHAPA 5/16''</t>
  </si>
  <si>
    <t>72979-H</t>
  </si>
  <si>
    <t>72979-K</t>
  </si>
  <si>
    <t>T-072981-1</t>
  </si>
  <si>
    <t>72981-A</t>
  </si>
  <si>
    <t xml:space="preserve">PARTE SUPERIOR </t>
  </si>
  <si>
    <t>REMESSA 22</t>
  </si>
  <si>
    <t>T-072982-1</t>
  </si>
  <si>
    <t>72982-A</t>
  </si>
  <si>
    <t xml:space="preserve">PARTE INTERMEDIÁRIA </t>
  </si>
  <si>
    <t>72982-B</t>
  </si>
  <si>
    <t xml:space="preserve">PARTE INFERIOR </t>
  </si>
  <si>
    <t>T-072983-1</t>
  </si>
  <si>
    <t>72983-A</t>
  </si>
  <si>
    <t xml:space="preserve">PORTA DE INSPEÇÃO </t>
  </si>
  <si>
    <t xml:space="preserve">ALÇA </t>
  </si>
  <si>
    <t>T-072968-1</t>
  </si>
  <si>
    <t>072968-A</t>
  </si>
  <si>
    <t xml:space="preserve">CS GUIA  01 - ESQUERDA </t>
  </si>
  <si>
    <t>REMESSA 23</t>
  </si>
  <si>
    <t>072968-AA</t>
  </si>
  <si>
    <t xml:space="preserve">CS GUIA  01 - DIREITA </t>
  </si>
  <si>
    <t>072968-B</t>
  </si>
  <si>
    <t>CS GUIA  02</t>
  </si>
  <si>
    <t>072968-C</t>
  </si>
  <si>
    <t xml:space="preserve">CS GUIA  03 - DIREITA </t>
  </si>
  <si>
    <t>072968-CC</t>
  </si>
  <si>
    <t xml:space="preserve">CS GUIA  03 - ESQUERDA </t>
  </si>
  <si>
    <t>072968-D</t>
  </si>
  <si>
    <t>CS GUIA  04</t>
  </si>
  <si>
    <t>072968-E</t>
  </si>
  <si>
    <t>CS GUIA  05</t>
  </si>
  <si>
    <t>072968-J</t>
  </si>
  <si>
    <t>T-072984-1</t>
  </si>
  <si>
    <t>72984-A</t>
  </si>
  <si>
    <t>REMESSA 24</t>
  </si>
  <si>
    <t>T-072985-1</t>
  </si>
  <si>
    <t>72985-A</t>
  </si>
  <si>
    <t>T-072986-1</t>
  </si>
  <si>
    <t>72986-A</t>
  </si>
  <si>
    <t>VIGA</t>
  </si>
  <si>
    <t>72986-B</t>
  </si>
  <si>
    <t>72986-C</t>
  </si>
  <si>
    <t>72986-D</t>
  </si>
  <si>
    <t>72986-E</t>
  </si>
  <si>
    <t>72986-F</t>
  </si>
  <si>
    <t>72986-G</t>
  </si>
  <si>
    <t>72986-H</t>
  </si>
  <si>
    <t>CONTRAVENTAMENTO</t>
  </si>
  <si>
    <t>72975-B</t>
  </si>
  <si>
    <t>CHAPA DE BASE</t>
  </si>
  <si>
    <t>T-072928-1</t>
  </si>
  <si>
    <t>72928-A</t>
  </si>
  <si>
    <t>SUPORTE DA PROTEÇÃO</t>
  </si>
  <si>
    <t>REMESSA 29</t>
  </si>
  <si>
    <t>72928-B</t>
  </si>
  <si>
    <t>72928-C</t>
  </si>
  <si>
    <t>PROTEÇÃO METALICA</t>
  </si>
  <si>
    <t>72928-D</t>
  </si>
  <si>
    <t>72928-E</t>
  </si>
  <si>
    <t>72928-K</t>
  </si>
  <si>
    <t>T-072989-1</t>
  </si>
  <si>
    <t>72989-A</t>
  </si>
  <si>
    <t>ESCADA DE MARINHEIRO 1</t>
  </si>
  <si>
    <t>REMESSA 31</t>
  </si>
  <si>
    <t>72989-B</t>
  </si>
  <si>
    <t>CONJ. PORTÃO</t>
  </si>
  <si>
    <t>72989-C</t>
  </si>
  <si>
    <t>CHAPA 3/8 X 160 X 170 POS 17</t>
  </si>
  <si>
    <t>T-072990-1</t>
  </si>
  <si>
    <t>72990-A</t>
  </si>
  <si>
    <t>ESCADA DE MARINHEIRO 2</t>
  </si>
  <si>
    <t>72990-B</t>
  </si>
  <si>
    <t>72990-C</t>
  </si>
  <si>
    <t>T-072991-1</t>
  </si>
  <si>
    <t>72991-A</t>
  </si>
  <si>
    <t>CAIXA DE LASTRO</t>
  </si>
  <si>
    <t>REMESSA 30</t>
  </si>
  <si>
    <t>72991-B</t>
  </si>
  <si>
    <t>CANTONEIRA 4´´ X 3/8 X 175</t>
  </si>
  <si>
    <t>72991-C</t>
  </si>
  <si>
    <t>CHAPA DE 18 X 939 X 1602</t>
  </si>
  <si>
    <t>T-072992-1</t>
  </si>
  <si>
    <t>72992-A</t>
  </si>
  <si>
    <t>SUPORTE DA CAIXA DE LASTRO</t>
  </si>
  <si>
    <t>CANTONEIRA 4´´ X 3/8 X 175 POS 2</t>
  </si>
  <si>
    <t>72953-D</t>
  </si>
  <si>
    <t>OLHAL</t>
  </si>
  <si>
    <t>T-072997-1</t>
  </si>
  <si>
    <t>72997-A</t>
  </si>
  <si>
    <t>PROTEÇÃO DO CABO DE AÇO</t>
  </si>
  <si>
    <t>REMESSA 34</t>
  </si>
  <si>
    <t>72997-B</t>
  </si>
  <si>
    <t>APOIO PROTEÇÃO DO CABO DE AÇO</t>
  </si>
  <si>
    <t>72997-C</t>
  </si>
  <si>
    <t>SUPORTE PROTEÇÃO DO CABO DE AÇO</t>
  </si>
  <si>
    <t>T-072993-1</t>
  </si>
  <si>
    <t>72993-A</t>
  </si>
  <si>
    <t>PROTEÇÃO LATERAL</t>
  </si>
  <si>
    <t>REMESSA 35</t>
  </si>
  <si>
    <t>72993-B</t>
  </si>
  <si>
    <t>72993-C</t>
  </si>
  <si>
    <t>72993-D</t>
  </si>
  <si>
    <t>72993-E</t>
  </si>
  <si>
    <t>72993-F</t>
  </si>
  <si>
    <t>72953-E</t>
  </si>
  <si>
    <t>ESTRUTURA BASE DO ACIONADOR</t>
  </si>
  <si>
    <t>MDE-M-0028-RA</t>
  </si>
  <si>
    <t>72932-A</t>
  </si>
  <si>
    <t>CORPO DO LIMPADOR</t>
  </si>
  <si>
    <t>REMESSA 32</t>
  </si>
  <si>
    <t>72932-C</t>
  </si>
  <si>
    <t>PRESILHA</t>
  </si>
  <si>
    <t>72932-D</t>
  </si>
  <si>
    <t>72932-E</t>
  </si>
  <si>
    <t>TIRANTE DE SUSPENSÃO</t>
  </si>
  <si>
    <t>72932-F</t>
  </si>
  <si>
    <t>SUPORTE DO LIMPADOR</t>
  </si>
  <si>
    <t>MDE-M-0029-RA</t>
  </si>
  <si>
    <t>72933-A</t>
  </si>
  <si>
    <t>SUPORTE DA SONDA DE NÍVEL</t>
  </si>
  <si>
    <t>REMESSA 36</t>
  </si>
  <si>
    <t>72933-B</t>
  </si>
  <si>
    <t>SUPORTE SENSOR DE VELOCIDADE</t>
  </si>
  <si>
    <t>72933-C</t>
  </si>
  <si>
    <t xml:space="preserve">BASE LEITURA DO SENSOR </t>
  </si>
  <si>
    <t>72933-D</t>
  </si>
  <si>
    <t>SUPORTE CHAVE DE EMERGÊNCIA</t>
  </si>
  <si>
    <t>72933-E</t>
  </si>
  <si>
    <t>SUPORTE CHABE DESALINHAMENTO</t>
  </si>
  <si>
    <t>72933-F</t>
  </si>
  <si>
    <t>SUPORTE CHAVE DETECTORA DE RASGO</t>
  </si>
  <si>
    <t>72933-G</t>
  </si>
  <si>
    <t>T-072994-1</t>
  </si>
  <si>
    <t>72994-A</t>
  </si>
  <si>
    <t>PROTEÇÃO DA ROLDANA</t>
  </si>
  <si>
    <t>72994-B</t>
  </si>
  <si>
    <t>72994-C</t>
  </si>
  <si>
    <t>72994-D</t>
  </si>
  <si>
    <t>72994-E</t>
  </si>
  <si>
    <t>72994-F</t>
  </si>
  <si>
    <t>T-072995-1</t>
  </si>
  <si>
    <t>72995-A</t>
  </si>
  <si>
    <t>BASE DE ACIONAMENTO</t>
  </si>
  <si>
    <t>T-072996-1</t>
  </si>
  <si>
    <t>72996-A</t>
  </si>
  <si>
    <t>PROTEÇÃO DO ACOPLAMENTO</t>
  </si>
  <si>
    <t>ESTRUTURA BASE POS 26,27,28,29,30,31,32,53,54,55,56</t>
  </si>
  <si>
    <t>72955-D</t>
  </si>
  <si>
    <t>GUARDA CORPO 04</t>
  </si>
  <si>
    <t>72957-C</t>
  </si>
  <si>
    <t>GUARDA CORPO 03</t>
  </si>
  <si>
    <t>T-072998-1</t>
  </si>
  <si>
    <t>72998-A</t>
  </si>
  <si>
    <t>GUARDA CORPO</t>
  </si>
  <si>
    <t>REMESSA 40</t>
  </si>
  <si>
    <t>72998-B</t>
  </si>
  <si>
    <t>72998-C</t>
  </si>
  <si>
    <t>72998-D</t>
  </si>
  <si>
    <t>72998-E</t>
  </si>
  <si>
    <t>T-072999-1</t>
  </si>
  <si>
    <t>72999-A</t>
  </si>
  <si>
    <t>72999-B</t>
  </si>
  <si>
    <t>72999-C</t>
  </si>
  <si>
    <t>72999-D</t>
  </si>
  <si>
    <t>072966-F</t>
  </si>
  <si>
    <t>072966-G</t>
  </si>
  <si>
    <t>T-073005-1</t>
  </si>
  <si>
    <t>REMESSA 45</t>
  </si>
  <si>
    <t>NERVURA 01</t>
  </si>
  <si>
    <t>NERVURA 02</t>
  </si>
  <si>
    <t xml:space="preserve">GRADE DE PISO </t>
  </si>
  <si>
    <t>POS 44</t>
  </si>
  <si>
    <t>U 4´´ X 8,04 X 558</t>
  </si>
  <si>
    <t>POS 45</t>
  </si>
  <si>
    <t>U 6´´ X 12,2 X 4811</t>
  </si>
  <si>
    <t>SUPORTE APOIO</t>
  </si>
  <si>
    <t>ET Ped-188-007_1 (Correia)</t>
  </si>
  <si>
    <t>CORREIA _  MP 320 / 3L - EA-EXTRA ABRASÃO - 6/3 mm EMENDA VULKANIZADO A QUENTE COMPRIMENTO ABERTO SEM EMENDA 76m
TAG:
1073-TC-006</t>
  </si>
  <si>
    <t>CORREIA _  MP 320 / 3L - EA-EXTRA ABRASÃO - 6/3 mm EMENDAB VULKANIZADO A QUENTE 
COMPRIM. ABERTO SEM EMENDA 73m
TAG:
1073-TC-007</t>
  </si>
  <si>
    <t>T-072949-1</t>
  </si>
  <si>
    <t>CONJUNTO DE TAMBOR DE ACIONAMENTO</t>
  </si>
  <si>
    <t>T-072950-1</t>
  </si>
  <si>
    <t>CONJUNTO DE TAMBOR DE LIVRE</t>
  </si>
  <si>
    <t>CONFORME ESPECIFICAÇÃO TÉCNICA</t>
  </si>
  <si>
    <t xml:space="preserve">Raspador Primario 42" CONFORME ESPECIFICAÇÃO TÉCNICA PED-188
</t>
  </si>
  <si>
    <t xml:space="preserve">Raspador Secundario 42" CONFORME ESPECIFICAÇÃO TÉCNICA PED-188
</t>
  </si>
  <si>
    <t xml:space="preserve">T-072932-1 </t>
  </si>
  <si>
    <t>Porca Sext. Ø 5/8" ASTM A307 ANSI B18.2.2 (GALVANIZADO) - DESENHO:T-072932-1 (TAG:1073-TC-006/1073-TC-007)</t>
  </si>
  <si>
    <t>1073-TC-006 1073-TC-007</t>
  </si>
  <si>
    <t>Parafuso Cab. Sext. Ø 1/2" x 1 3/4" ASTM A307 (GALVANIZADO) - DESENHO:T-072932-1 (TAG:1073-TC-006/1073-TC-007)</t>
  </si>
  <si>
    <t>Arruela Lisa Ø 1/2" ASTM A307 ANSI B27.2 (GALVANIZADO) - DESENHO:T-072932-1 (TAG:1073-TC-006/1073-TC-007)</t>
  </si>
  <si>
    <t>Parafuso Cab. Sext. Ø 5/8" x 1 1/2" ASTM A307 (GALVANIZADO) - DESENHO:T-072932-1 (TAG:1073-TC-006/1073-TC-007)</t>
  </si>
  <si>
    <t>Parafuso Cab. Sext. Ø 5/8" x 2" ASTM A307 (GALVANIZADO) - DESENHO:T-072932-1 (TAG:1073-TC-006/1073-TC-007)</t>
  </si>
  <si>
    <t>Arruela Lisa Ø 5/8" ASTM A307 ANSI B27.2 (GALVANIZADO) - DESENHO:T-072932-1 (TAG:1073-TC-006/1073-TC-007)</t>
  </si>
  <si>
    <t xml:space="preserve">T-072931-1 </t>
  </si>
  <si>
    <t>Porca Sext. Ø 1/2"UNC ASTM A563-A (GALVANIZADO) - DESENHO:T-072931-1 (TAG:1073-TC-006/1073-TC-007)</t>
  </si>
  <si>
    <t>Arruela Lisa Ø 1/2" ANSI B27.2-B (GALVANIZADO) - DESENHO:T-072931-1 (TAG:1073-TC-006/1073-TC-007)</t>
  </si>
  <si>
    <t>Parafuso Cab. Sext. Ø 1/2" x 1 1/2" ASTM A325 (GALVANIZADO) - DESENHO:T-072993-1 (TAG:1073-TC-006/1073-TC-007)</t>
  </si>
  <si>
    <t>Parafuso Cab. Sext. Ø 1/2" x 1 1/2" ASTM A325 (GALVANIZADO) - DESENHO:T-072994-1 (TAG:1073-TC-006/1073-TC-007)</t>
  </si>
  <si>
    <t>T-072933-1</t>
  </si>
  <si>
    <t>Parafuso Cab. Sext. Ø 3/8" x 1 1/4" ASTM A307 (GALVANIZADO) - DESENHO:T-072933-1 (TAG:1073-TC-006/1073-TC-007)</t>
  </si>
  <si>
    <t>Porca Sext. Ø 3/8" ASTM A307 ANSI B18.2.2 (GALVANIZADO) - DESENHO:T-072933-1 (TAG:1073-TC-006/1073-TC-007)</t>
  </si>
  <si>
    <t>Arruela Lisa Ø 3/8" ASTM A307 ANSI B27.2 (GALVANIZADO) - DESENHO:T-072933-1 (TAG:1073-TC-006/1073-TC-007)</t>
  </si>
  <si>
    <t xml:space="preserve">T-072995-1 </t>
  </si>
  <si>
    <t>Contra pino Ø3/8" x 125mm (GALVANIZADO) - DESENHO:T-072995-1 (TAG:1073-TC-006/1073-TC-007)</t>
  </si>
  <si>
    <t>T-072926-1</t>
  </si>
  <si>
    <t>Parafuso Cab. Sext. Ø 5/8" x 1 3/4" ASTM A325 (GALVANIZADO) - DESENHO:T-072926-1 (TAG:1073-TC-006/1073-TC-007)</t>
  </si>
  <si>
    <t>Porca Sext. Ø 5/8" ASTM A325 ANSI B18.2.2 (GALVANIZADO) - DESENHO:T-072926-1 (TAG:1073-TC-006/1073-TC-007)</t>
  </si>
  <si>
    <t>Arruela Lisa Ø 5/8" ASTM A325 ANSI B27.2 (GALVANIZADO) - DESENHO:T-072926-1 (TAG:1073-TC-006/1073-TC-007)</t>
  </si>
  <si>
    <t>Parafuso Cab. Sext. Ø 1/2" x 1 1/2" ASTM A325 (GALVANIZADO) - DESENHO:T-072926-1 (TAG:1073-TC-006/1073-TC-007)</t>
  </si>
  <si>
    <t>Porca Sext. Ø 1/2" ASTM A325 ANSI B18.2.2 (GALVANIZADO) - DESENHO:T-072926-1 (TAG:1073-TC-006/1073-TC-007)</t>
  </si>
  <si>
    <t>Arruela Lisa Ø 1/2" ASTM A325 ANSI B27.2 (GALVANIZADO) - DESENHO:T-072926-1 (TAG:1073-TC-006/1073-TC-007)</t>
  </si>
  <si>
    <t xml:space="preserve">T-072929-1 </t>
  </si>
  <si>
    <t>Arruela Lisa Ø 1/2" ASTM A307 ANSI B27.2 (GALVANIZADO) - DESENHO:T-072929-1 (TAG:1073-TC-006/1073-TC-007)</t>
  </si>
  <si>
    <t>Parafuso Allen M8 x 50mm DIN 912 (GALVANIZADO) - DESENHO:T-072928-1 (TAG:1073-TC-006/1073-TC-007)</t>
  </si>
  <si>
    <t>Porca Sext. M8 DIN 934 Classe Mat. 5 (GALVANIZADO) - DESENHO:T-072928-1 (TAG:1073-TC-006/1073-TC-007)</t>
  </si>
  <si>
    <t>Arruela Lisa Ø10mm DIN 126 (GALVANIZADO) - DESENHO:T-072928-1 (TAG:1073-TC-006/1073-TC-007)</t>
  </si>
  <si>
    <t>Porca Sext. M6 DIN 934 Classe Mat. 5 (GALVANIZADO) - DESENHO:T-072928-1 (TAG:1073-TC-006/1073-TC-007)</t>
  </si>
  <si>
    <t>Arruela Lisa M6 DIN 126 (GALVANIZADO) - DESENHO:T-072928-1 (TAG:1073-TC-006/1073-TC-007)</t>
  </si>
  <si>
    <t xml:space="preserve">T-072991-1 </t>
  </si>
  <si>
    <t>Contra Pino 10 x 65 DIN 94(GALVANIZADO) - DESENHO:T-072991-1 (TAG:1073-TC-006/1073-TC-007)</t>
  </si>
  <si>
    <t>Parafuso Cab. Sext. Ø 5/8" x 1 3/4" ASTM A325 (GALVANIZADO) - DESENHO:T-072991-1 (TAG:1073-TC-006/1073-TC-007)</t>
  </si>
  <si>
    <t>Porca Sext. Ø 5/8" ASTM A563 ANSI B18.2.2 (GALVANIZADO) - DESENHO:T-072991-1 (TAG:1073-TC-006/1073-TC-007)</t>
  </si>
  <si>
    <t>Arruela Lisa Ø 5/8" ANSI B27.2-B (GALVANIZADO) - DESENHO:T-072991-1 (TAG:1073-TC-006/1073-TC-007)</t>
  </si>
  <si>
    <t>Parafuso Cab. Sext. Ø 3/8" x 1" ASTM A307 (GALVANIZADO) - DESENHO:T-072991-1 (TAG:1073-TC-006/1073-TC-007)</t>
  </si>
  <si>
    <t>Porca Sext. Ø3/8" ASTM A563 ANSI B18.2.2 (GALVANIZADO) - DESENHO:T-072991-1 (TAG:1073-TC-006/1073-TC-007)</t>
  </si>
  <si>
    <t>Arruela Lisa Ø 3/8" ANSI B27.2-B (GALVANIZADO) - DESENHO:T-072991-1 (TAG:1073-TC-006/1073-TC-007)</t>
  </si>
  <si>
    <t xml:space="preserve">T-072992-1 </t>
  </si>
  <si>
    <t>Parafuso Cab. Sext. Ø 5/8" x 1 3/4" ASTM A325 (GALVANIZADO) - DESENHO:T-072992-1 (TAG:1073-TC-006/1073-TC-007)</t>
  </si>
  <si>
    <t>Porca Sext. Ø 5/8" ASTM A563 ANSI B18.2.2 (GALVANIZADO) - DESENHO:T-072992-1 (TAG:1073-TC-006/1073-TC-007)</t>
  </si>
  <si>
    <t>Arruela Lisa Ø 5/8" ANSI B27.2-B (GALVANIZADO) - DESENHO:T-072992-1 (TAG:1073-TC-006/1073-TC-007)</t>
  </si>
  <si>
    <t>Sapatilho P/ CABO de Aço Tipo Pesado Ø1/2" - CIMAF OU SIMILAR - DESENHO:T-072992-1 (TAG:1073-TC-006/1073-TC-007)</t>
  </si>
  <si>
    <t xml:space="preserve"> Sapatilho P/ CABO Ø7/16" - 6X41 Alma de Fibra - IPS CIMAF OU SIMILAR - T-072992-1 (TAG:1073-TC-006/1073-TC-007)</t>
  </si>
  <si>
    <t>Cabo de Aço Ø7/16" - 6x41 Alma de Fibra - IPS CIMAF OU SIMILAR - DESENHO:T-072992-1 (TAG:1073-TC-006/1073-TC-007)</t>
  </si>
  <si>
    <t>Sapatilho P/ CABO de Aço Ø3/8" CIMAF - DESENHO:T-072989-1 (TAG:1073-TC-006/1073-TC-007)</t>
  </si>
  <si>
    <t>Cabo de Aço Ø3/8" 6x25, AA,FILLER-IPS x 4000 CIMAF - DESENHO:T-072989-1 (TAG:1073-TC-006/1073-TC-007)</t>
  </si>
  <si>
    <t>Esticador Manilha /Olhal Rosca Ø3/4" CIMAF - DESENHO:T-072989-1 (TAG:1073-TC-006/1073-TC-007)</t>
  </si>
  <si>
    <t>Parafuso Cab. Sext. Ø 5/8" x 3" ASTM A307 (GALVANIZADO) - DESENHO:T-072989-1 (TAG:1073-TC-006/1073-TC-007)</t>
  </si>
  <si>
    <t>Arruela Lisa Ø 5/8" ASTM A307 ANSI B27.2 (GALVANIZADO) - DESENHO:T-072989-1 (TAG:1073-TC-006/1073-TC-007)</t>
  </si>
  <si>
    <t>Porca Sext. Ø 5/8" ASTM A307 ANSI B18.2.2 (GALVANIZADO) - DESENHO:T-072989-1 (TAG:1073-TC-006/1073-TC-007)</t>
  </si>
  <si>
    <t>Parafuso Cab. Sext. Ø 5/8" x 1 1/2" ASTM A307 (GALVANIZADO) - DESENHO:T-072989-1 (TAG:1073-TC-006/1073-TC-007)</t>
  </si>
  <si>
    <t xml:space="preserve">T-072974-1 </t>
  </si>
  <si>
    <t>Contra Pino 10 x 75 DIN 94 - DESENHO:T-072974-1 (TAG:1073-TC-006)</t>
  </si>
  <si>
    <t>Contra Pino 10 x 75 DIN 94 - DESENHO:T-072974-1 (TAG:1073-TC-007)</t>
  </si>
  <si>
    <t>Arruela Lisa Ø62mm - DESENHO:T-072974-1 (TAG:1073-TC-006)</t>
  </si>
  <si>
    <t>Arruela Lisa Ø62mm - DESENHO:T-072974-1 (TAG:1073-TC-007)</t>
  </si>
  <si>
    <t xml:space="preserve">T-072953-1 </t>
  </si>
  <si>
    <t>Parafuso Cab. Sext. Ø 5/8" x 1 1/2" ASTM A325 (GALVANIZADO) - DESENHO:T-072953-1 (TAG:1073-TC-006)</t>
  </si>
  <si>
    <t>Parafuso Cab. Sext. Ø 5/8" x 1 1/2" ASTM A325 (GALVANIZADO) - DESENHO:T-072953-1 (TAG:1073-TC-007)</t>
  </si>
  <si>
    <t>Arruela Lisa Ø 5/8" ASTM A36 (GALVANIZADO) - DESENHO:T-072953-1 (TAG:1073-TC-006)</t>
  </si>
  <si>
    <t>Arruela Lisa Ø 5/8" ASTM A36 (GALVANIZADO) - DESENHO:T-072953-1 (TAG:1073-TC-007)</t>
  </si>
  <si>
    <t xml:space="preserve">T-072975-1 </t>
  </si>
  <si>
    <t>Contra Pino 10 x 75 DIN 94 - DESENHO:T-072975-1 (TAG:1075-TC-006)</t>
  </si>
  <si>
    <t>Contra Pino 10 x 75 DIN 94 - DESENHO:T-072975-1 (TAG:1075-TC-007)</t>
  </si>
  <si>
    <t>Arruela Lisa Ø62mm - DESENHO:T-072974-1 (TAG:1075-TC-006)</t>
  </si>
  <si>
    <t>Arruela Lisa Ø62mm - DESENHO:T-072974-1 (TAG:1075-TC-007)</t>
  </si>
  <si>
    <t xml:space="preserve">T-072978-1 </t>
  </si>
  <si>
    <t>Porca Sextavada Ø1/2" ASTM A325 - DESENHO:T-072978-1 (TAG:1073-TC-006)</t>
  </si>
  <si>
    <t xml:space="preserve">T-072976-1 </t>
  </si>
  <si>
    <t>Contra Pino 10 x 75 DIN 94 - DESENHO:T-072976-1 (TAG:1073-TC-006)</t>
  </si>
  <si>
    <t>Contra Pino 10 x 75 DIN 94 - DESENHO:T-072976-1 (TAG:1073-TC-007)</t>
  </si>
  <si>
    <t>Arruela Lisa Ø62mm - DESENHO:T-072976-1 (TAG:1073-TC-006)</t>
  </si>
  <si>
    <t>Arruela Lisa Ø62mm - DESENHO:T-072976-1 (TAG:1073-TC-007)</t>
  </si>
  <si>
    <t xml:space="preserve">T-072916-1 </t>
  </si>
  <si>
    <t>Arruela Lisa Ø 5/8" ASTM A325 ANSI B27.2 - Galvanizado - DESENHO:T-072916-1 (TAG:1073-TC-006 / 1073-TC-007)</t>
  </si>
  <si>
    <t>Porca Sext. Ø 5/8" ASTM A325 ANSI B18.2.2 (GALVANIZADO) - DESENHO:T-072916-1 (TAG:1073-TC-006/1073-TC-007)</t>
  </si>
  <si>
    <t>1073-TC-006 - 1073-TC-007</t>
  </si>
  <si>
    <t>Parafuso Cab. Sext. Ø 5/8"UNC x 1 3/4" ASTM A325 (RP) (GALVANIZADO) - DESENHO:T-072916-1 (TAG:1073-TC-006/1073-TC-007)</t>
  </si>
  <si>
    <t xml:space="preserve">T-072917-1 </t>
  </si>
  <si>
    <t>Arruela Lisa Ø 5/8" ASTM A325 ANSI B27.2 (GALVANIZADO) - DESENHO:T-072917-1 (TAG:1073-TC-006/1073-TC-007)</t>
  </si>
  <si>
    <t>Porca Sext. Ø 5/8" ASTM A325 ANSI B18.2.2 (GALVANIZADO) - DESENHO:T-072917-1 (TAG:1073-TC-006/1073-TC-007)</t>
  </si>
  <si>
    <t>Parafuso Cab. Sext. Ø 5/8"UNC x 1 3/4" ASTM A325 (RP) (GALVANIZADO) - DESENHO:T-072917-1 (TAG:1073-TC-006/1073-TC-007)</t>
  </si>
  <si>
    <t xml:space="preserve">T-072918-1 </t>
  </si>
  <si>
    <t>Arruela Lisa Ø 5/8" ASTM A325 ANSI B27.2 (GALVANIZADO) - DESENHO:T-072918-1 (TAG:1073-TC-006/1073-TC-007)</t>
  </si>
  <si>
    <t>Parafuso Cab. Sext. Ø 5/8"UNC x 1 3/4" ASTM A325 (RP) (GALVANIZADO) - DESENHO:T-072918-1 (TAG:1073-TC-006/1073-TC-007)</t>
  </si>
  <si>
    <t xml:space="preserve">T-072919-1 </t>
  </si>
  <si>
    <t>Arruela Lisa Ø 5/8" ASTM A325 ANSI B27.2 (GALVANIZADO) - DESENHO:T-072919-1 (TAG:1073-TC-006/1073-TC-007)</t>
  </si>
  <si>
    <t>Parafuso Cab. Sext. Ø 5/8"UNC x 1 3/4" ASTM A325 (RP) (GALVANIZADO) - DESENHO:T-072919-1 (TAG:1073-TC-006/1073-TC-007)</t>
  </si>
  <si>
    <t xml:space="preserve">T-072920-1 </t>
  </si>
  <si>
    <t>Arruela Lisa Ø 5/8" ASTM A325 ANSI B27.2 (GALVANIZADO) - DESENHO:T-072920-1 (TAG:1073-TC-006/1073-TC-007)</t>
  </si>
  <si>
    <t>Parafuso Cab. Sext. Ø 5/8"UNC x 1 3/4" ASTM A325 (RP) (GALVANIZADO) - DESENHO:T-072920-1 (TAG:1073-TC-006/1073-TC-007)</t>
  </si>
  <si>
    <t xml:space="preserve">T-072921-1 </t>
  </si>
  <si>
    <t>Arruela Lisa Ø 5/8" ASTM A325 ANSI B27.2 (GALVANIZADO) - DESENHO:T-072921-1 (TAG:1073-TC-006/1073-TC-007)</t>
  </si>
  <si>
    <t>Parafuso Cab. Sext. Ø 5/8"UNC x 1 3/4" ASTM A325(RP) (GALVANIZADO) - DESENHO:T-072921-1 (TAG:1073-TC-006/1073-TC-007)</t>
  </si>
  <si>
    <t xml:space="preserve">T-072922-1 </t>
  </si>
  <si>
    <t>Arruela Lisa Ø 5/8" ASTM A325 ANSI B27.2 (GALVANIZADO) - DESENHO:T-072922-1 (TAG:1073-TC-006/1073-TC-007)</t>
  </si>
  <si>
    <t>Parafuso Cab. Sext. Ø 5/8"UNC x 1 3/4" ASTM A325 (RP) (GALVANIZADO) - DESENHO:T-072922-1 (TAG:1073-TC-006/1073-TC-007)</t>
  </si>
  <si>
    <t xml:space="preserve">T-072954-1 </t>
  </si>
  <si>
    <t>Arruela Lisa Ø 5/8" ASTM A325 ANSI B27.2 (GALVANIZADO) - DESENHO:T-072954-1 (TAG:1073-TC-006/1073-TC-007)</t>
  </si>
  <si>
    <t>Parafuso Cab. Sext. Ø 5/8"UNC x 1 3/4" ASTM A325 (RP) (GALVANIZADO) - DESENHO:T-072954-1 (TAG:1073-TC-006/1073-TC-007)</t>
  </si>
  <si>
    <t xml:space="preserve">T-072956-1 </t>
  </si>
  <si>
    <t>Arruela Lisa Ø 5/8" ASTM A325 ANSI B27.2 (GALVANIZADO) - DESENHO:T-072956-1 (TAG:1073-TC-006/1073-TC-007)</t>
  </si>
  <si>
    <t>Parafuso Cab. Sext. Ø 5/8"UNC x 1 3/4" ASTM A325 (RP) (GALVANIZADO) - DESENHO:T-072956-1 (TAG:1073-TC-006/1073-TC-007)</t>
  </si>
  <si>
    <t>Arruela Cônica M16 - DIN 435 (GALVANIZADO) - DESENHO:T-072956-1 (TAG:1073-TC-006/1073-TC-007)</t>
  </si>
  <si>
    <t xml:space="preserve">T-072958-1 </t>
  </si>
  <si>
    <t>Arruela Cônica M16 - DIN 435 (GALVANIZADO) - DESENHO:T-072958-1 (TAG:1073-TC-006/1073-TC-007)</t>
  </si>
  <si>
    <t>Parafuso Cab. Sext. Ø 5/8"UNC x 1 3/4" ASTM A325 (RP) (GALVANIZADO) - DESENHO:T-072958-1 (TAG:1073-TC-006/1073-TC-007)</t>
  </si>
  <si>
    <t>Arruela Lisa Ø 5/8" ASTM A325 ANSI B27.2 (GALVANIZADO) - DESENHO:T-072958-1 (TAG:1073-TC-006/1073-TC-007)</t>
  </si>
  <si>
    <t xml:space="preserve">T-072959-1 </t>
  </si>
  <si>
    <t>Arruela Cônica M16 - DIN 435 (GALVANIZADO) - DESENHO:T-072959-1 (TAG:1073-TC-006/1073-TC-007)</t>
  </si>
  <si>
    <t>Arruela Lisa Ø 5/8" ASTM A325 ANSI B27.2 (GALVANIZADO) - DESENHO:T-072959-1 (TAG:1073-TC-006/1073-TC-007)</t>
  </si>
  <si>
    <t>Parafuso Cab. Sext. Ø 5/8"UNC x 1 3/4" ASTM A325 (RP) (GALVANIZADO) - DESENHO:T-072959-1 (TAG:1073-TC-006/1073-TC-007)</t>
  </si>
  <si>
    <t xml:space="preserve">T-072962-1 </t>
  </si>
  <si>
    <t>Arruela Cônica M16 - DIN 435 (GALVANIZADO) - DESENHO:T-072962-1 (TAG:1073-TC-006/1073-TC-007)</t>
  </si>
  <si>
    <t>Arruela Lisa Ø 5/8" ASTM A325 ANSI B27.2 (GALVANIZADO) - DESENHO:T-072962-1 (TAG:1073-TC-006/1073-TC-007)</t>
  </si>
  <si>
    <t>Parafuso Cab. Sext. Ø 5/8"UNC x 1 3/4" ASTM A325 (RP) (GALVANIZADO) - DESENHO:T-072962-1 (TAG:1073-TC-006/1073-TC-007)</t>
  </si>
  <si>
    <t xml:space="preserve">T-072963-1 </t>
  </si>
  <si>
    <t>Arruela Lisa Ø 5/8" ASTM A325 ANSI B27.2 (GALVANIZADO) - DESENHO:T-072963-1 (TAG:1073-TC-006/1073-TC-007)</t>
  </si>
  <si>
    <t>Parafuso Cab. Sext. Ø 5/8"UNC x 1 3/4" ASTM A325 (RP) (GALVANIZADO) - DESENHO:T-072963-1 (TAG:1073-TC-006/1073-TC-007)</t>
  </si>
  <si>
    <t xml:space="preserve">T-072967-1 </t>
  </si>
  <si>
    <t>Parafuso Cab. Sext. Ø 5/8"UNC x 1 3/4" ASTM A325 (RP) (GALVANIZADO) - DESENHO:T-072967-1 (TAG:1073-TC-006/1073-TC-007)</t>
  </si>
  <si>
    <t>Arruela Cônica M16 - DIN 435 (GALVANIZADO) - DESENHO:T-072967-1 (TAG:1073-TC-006/1073-TC-007)</t>
  </si>
  <si>
    <t>Arruela Lisa Ø 5/8" ASTM A325 ANSI B27.2 (GALVANIZADO) - DESENHO:T-072967-1 (TAG:1073-TC-006/1073-TC-007)</t>
  </si>
  <si>
    <t xml:space="preserve">T-072979-1 </t>
  </si>
  <si>
    <t>Parafuso Cab. Sext. Ø 3/4" x 4" ASTM A307 (RT) UNC - (GALVANIZADO) - DESENHO:T-072979-1 (TAG:1073-TC-006/1073-TC-007)</t>
  </si>
  <si>
    <t>Porca Sext. Ø 3/4" ASTM A307 ANSI B18.2.2 (GALVANIZADO) - DESENHO:T-072979-1 (TAG:1073-TC-006/1073-TC-007)</t>
  </si>
  <si>
    <t>Parafuso Cab. Sext. Ø 5/8"UNC x 1 3/4" ASTM A325 (GALVANIZADO) - DESENHO:T-072979-1 (TAG:1073-TC-006/1073-TC-007)</t>
  </si>
  <si>
    <t>Porca Sex.  5/8" UNC - ASTM A325 (GALVANIZADO) - DESENHO:T-072979-1 (TAG:1073-TC-006/1073-TC-007)</t>
  </si>
  <si>
    <t>Arruela Lisa Ø 5/8" ASTM A325 ANSI B27.2 (GALVANIZADO) - DESENHO:T-072979-1 (TAG:1073-TC-006/1073-TC-007)</t>
  </si>
  <si>
    <t>Parafuso Cab. Sext. Ø 3/8" x 1.1/2" ASTM A325 (GALVANIZADO) - DESENHO:T-072979-1 (TAG:1073-TC-006/1073-TC-007)</t>
  </si>
  <si>
    <t>Parafuso Cab. Sext. Ø 1/2" x 2" ASTM A307 (UNC) - (GALVANIZADO) - DESENHO:T-072979-1 (TAG:1073-TC-006/1073-TC-007)</t>
  </si>
  <si>
    <t>Porca Sext. Ø 1/2" UNC ASTM A307 (GALVANIZADO) - DESENHO:T-072979-1 (TAG:1073-TC-006/1073-TC-007)</t>
  </si>
  <si>
    <t>Arruela Lisa Ø 1/2" ASTM A307 ANSI B27.2 (GALVANIZADO) - DESENHO:T-072979-1 (TAG:1073-TC-006/1073-TC-007)</t>
  </si>
  <si>
    <t>Parafuso Cab. Sext. Ø 3/8" x 1" (RT) ASTM A307 (GALVANIZADO) - DESENHO:T-072979-1 (TAG:1073-TC-006/1073-TC-007)</t>
  </si>
  <si>
    <t>Arruela Lisa Ø 3/8" ASTM A307 ANSI B27.2 (GALVANIZADO) - DESENHO:T-072979-1 (TAG:1073-TC-006/1073-TC-007)</t>
  </si>
  <si>
    <t>Porca Sext. Ø 1 1/4" ASTM A325 ANSI B18.2.2 (UNC) (GALVANIZADO) - DESENHO:T-072979-1 (TAG:1073-TC-006/1073-TC-007)</t>
  </si>
  <si>
    <t>Pino Graxeiro Ø 3/16" NPT Galvanizado - DESENHO:T-072979-1 (TAG:1073-TC-006/1073-TC-007)</t>
  </si>
  <si>
    <t xml:space="preserve">T-072925-1 </t>
  </si>
  <si>
    <t>Parafuso Cab. Sext. Ø 1/2" x 1 1/2" ASTM A307 (GALVANIZADO) - DESENHO:T-072925-1 (TAG:1073-TC-006/1073-TC-007)</t>
  </si>
  <si>
    <t>Porca Sext. Ø 1/2" ASTM A307 ANSI B18.2.2 (GALVANIZADO) - DESENHO:T-072925-1 (TAG:1073-TC-006/1073-TC-007)</t>
  </si>
  <si>
    <t>Arruela lisa 1/2" ASTM-A36 (GALVANIZADO) - DESENHO:T-072925-1 (TAG:1073-TC-006/1073-TC-007)</t>
  </si>
  <si>
    <t>Porca Sext. Ø 5/8" ASTM A307 ANSI B18.2.2 (GALVANIZADO) - DESENHO:T-072925-1 (TAG:1073-TC-006/1073-TC-007)</t>
  </si>
  <si>
    <t>Arruela Lisa Ø 5/8" ASTM-A36 (GALVANIZADO) - DESENHO:T-072925-1 (TAG:1073-TC-006/1073-TC-007)</t>
  </si>
  <si>
    <t xml:space="preserve">T-072982-1 </t>
  </si>
  <si>
    <t>Paraf. Cab. Esc c/ Fenda Ø 5/8" x 1 1/4" ASTM A307 (GALVANIZADO) - DESENHO:T-072982-1 (TAG:1073-TC-006/1073-TC-007)</t>
  </si>
  <si>
    <t>Porca Sext. Ø 5/8" ASTM A307 ANSI B18.2.2 (GALVANIZADO) - DESENHO:T-072982-1 (TAG:1073-TC-006/1073-TC-007)</t>
  </si>
  <si>
    <t xml:space="preserve">T-072924-1 </t>
  </si>
  <si>
    <t>Porca Sext. Ø 1/2" UNC ASTM A307 (GALVANIZADO) - DESENHO:T-072924-1 (TAG:1073-TC-006/1073-TC-007)</t>
  </si>
  <si>
    <t>Arruela Lisa Ø 1 1/2" ASTM A307 ANSI B27.2 (GALVANIZADO) - DESENHO:T-072924-1 (TAG:1073-TC-006/1073-TC-007)</t>
  </si>
  <si>
    <t>Arruela Lisa Ø 5/8" ASTM A307 ANSI B27.2 (GALVANIZADO) - DESENHO:T-072924-1 (TAG:1073-TC-006/1073-TC-007)</t>
  </si>
  <si>
    <t>Porca Sext. UNC Ø 5/8" ASTM A307 (UNC) (GALVANIZADO) - DESENHO:T-072924-1 (TAG:1073-TC-006/1073-TC-007)</t>
  </si>
  <si>
    <t>Parafuso Cab. Sext. 5/8" UNIC X 1 1/2" ASTM A307 (GALVANIZADO) - DESENHO:T-072924-1 (TAG:1073-TC-006/1073-TC-007)</t>
  </si>
  <si>
    <t>Parafuso Cab. Sext. Ø 5/8" x 2 1/2" ASTM A307 (GALVANIZADO) - DESENHO:T-072924-1 (TAG:1073-TC-006/1073-TC-007)</t>
  </si>
  <si>
    <t>Parafuso Cab. Sext. Ø 5/8" x 2" ASTM A325 - GALVANIZADO DESENHO:T-072953-1 (TAG:1073-TC-006/1073-TC-007)</t>
  </si>
  <si>
    <t>Arruela Lisa Ø 5/8" ASTM A325 ANSI B27.2 - GALVANIZADO DESENHO:T-072953-1 (TAG:1073-TC-006/1073-TC-007)</t>
  </si>
  <si>
    <t xml:space="preserve">T-073000-1 </t>
  </si>
  <si>
    <t>Parafuso Cab. Sext. Ø 5/8" x 2 1/4" ASTM A325 - GALVANIZADO DESENHO:T-073000-1 (TAG:1073-TC-006/1073-TC-007)</t>
  </si>
  <si>
    <t>Arruela Lisa Ø 5/8" ASTM A325 ANSI B27.2 - GALVANIZADO DESENHO:T-073000-1 (TAG:1073-TC-006/1073-TC-007)</t>
  </si>
  <si>
    <t>Porca Sext. Ø 1" ASTM A325 ANSI B18.2.2 - GALVANIZADO DESENHO:T-073000-1 (TAG:1073-TC-006/1073-TC-007)</t>
  </si>
  <si>
    <t>Arruela Lisa Ø 1" ASTM A325 ANSI B27.2 - GALVANIZADO DESENHO:T-073000-1 (TAG:1073-TC-006/1073-TC-007)</t>
  </si>
  <si>
    <t>Porca Sextavada Ø1.1/2" ASTM A325 - GALVANIZADO DESENHO:T-073000-1 (TAG:1073-TC-006/1073-TC-007)</t>
  </si>
  <si>
    <t xml:space="preserve">T-072934-1 </t>
  </si>
  <si>
    <t>Parafuso Sextavado Ø5/8 x 1.1/2" ASTM-A325 - GALVANIZADO DESENHO:T-072934-1 (TAG:1073-TC-006/1073-TC-007)</t>
  </si>
  <si>
    <t>Arruela Lisa Ø 5/8" ASTM A325 ANSI B27.2 - GALVANIZADO DESENHO:T-072934-1 (TAG:1073-TC-006/1073-TC-007)</t>
  </si>
  <si>
    <t>72962-A</t>
  </si>
  <si>
    <t>072967-C</t>
  </si>
  <si>
    <t>072967-D</t>
  </si>
  <si>
    <t>072959-A</t>
  </si>
  <si>
    <t>072967-A</t>
  </si>
  <si>
    <t>072967-B</t>
  </si>
  <si>
    <t>T-072932-1</t>
  </si>
  <si>
    <t>Porca Sext. Ø 1/2" ASTM A307 ANSI B18.2.2 (GALVANIZADO) - DESENHO:T-072932-1 (TAG:1073-TC-006/1073-TC-007)</t>
  </si>
  <si>
    <t>T-072929-1</t>
  </si>
  <si>
    <t>Porca Sext. Ø 1/2" ASTM A307 ANSI B18.2.2 (GALVANIZADO) - DESENHO:T-072929-1 (TAG:1073-TC-006/1073-TC-007)</t>
  </si>
  <si>
    <t>Parafuso Sextavado Autarrachante Ø1/4" x 25mm DIN 7976(GALVANIZADO) - DESENHO:T-072928-1 (TAG:1073-TC-006/1073-TC-007)</t>
  </si>
  <si>
    <t>Parafuso Cab. Sext. M6 x 25 DIN 933 Gr 8.8 (GALVANIZADO) - DESENHO:T-072928-1 (TAG:1073-TC-006/1073-TC-007)</t>
  </si>
  <si>
    <t>BORRACHA 64 x 100 x 160mm 65±5 Shore</t>
  </si>
  <si>
    <t xml:space="preserve">BORRACHA 3 x 50 x 450mm 45±5 Shore </t>
  </si>
  <si>
    <t>T-072924-1</t>
  </si>
  <si>
    <t xml:space="preserve">BORRACHA 15 x 248 x 756mm 45±5 Shore </t>
  </si>
  <si>
    <t xml:space="preserve">BORRACHA 15 x 120 x 3195mm 45±5 Shore </t>
  </si>
  <si>
    <t>CABO DE AÇO Ø1/2" - 6x41 Alma de Fibra - IPS - CIMAF OU SIMILAR - DESENHO:T-072992-1 (TAG:1073-TC-006/1073-TC-007)</t>
  </si>
  <si>
    <t>T-073000-1</t>
  </si>
  <si>
    <t>Porca Sext. Ø 5/8" ASTM A325 ANSI B18.2.2 - GALVANIZADO DESENHO:T-073000-1 (TAG:1073-TC-006/1073-TC-007)</t>
  </si>
  <si>
    <t>Parafuso Cab. Sext. Ø 1" x 4 3/4" ASTM A325 T-073000-1 (TAG:1073-TC-006/1073-TC-007)</t>
  </si>
  <si>
    <t>Parafuso Cab. Sext. Ø 1 1/2" x 7" ASTM A325 - GALVANIZADO DESENHO:T-073000-1 (TAG:1073-TC-006/1073-TC-007)</t>
  </si>
  <si>
    <t>T-072934-1</t>
  </si>
  <si>
    <t>Porca Sext. Ø 5/8" ASTM A325 ANSI B18.2.2 - GALVANIZADO DESENHO:T-072934-1 (TAG:1073-TC-006/1073-TC-007)</t>
  </si>
  <si>
    <t>Parafuso Cab. Sext. Ø 5/8" x 1 1/2" ASTM A325 (GALVANIZADO) - T-072953-1 (TAG:1073-TC-007)</t>
  </si>
  <si>
    <t>Porca Sextavada Ø5/8" ASTM A325 (GALVANIZADO) - T-072953-1 (TAG:1073-TC-006)</t>
  </si>
  <si>
    <t>Porca Sextavada Ø5/8" ASTM A325 (GALVANIZADO) - T-072953-1 (TAG:1073-TC-007)</t>
  </si>
  <si>
    <t xml:space="preserve">Porca Sext. Ø 5/8" ASTM A325 ANSI B18.2.2 (GALVANIZADO) - T-072916-1 </t>
  </si>
  <si>
    <t xml:space="preserve">Porca Sext. Ø 5/8" ASTM A325 ANSI B18.2.2 (GALVANIZADO) - T-072917-1 </t>
  </si>
  <si>
    <t xml:space="preserve">Parafuso Cab. Sext. Ø 5/8"UNC x 1 3/4" ASTM A325 (RP) (GALVANIZADO) - T-072917-1 </t>
  </si>
  <si>
    <t xml:space="preserve">Porca Sext. UNC Ø 5/8" - ASTM A325 (GALVANIZADO) - T-072918-1 </t>
  </si>
  <si>
    <t xml:space="preserve">Porca Sext. UNC Ø 5/8" - ASTM A325 (GALVANIZADO) - T-072919-1 </t>
  </si>
  <si>
    <t xml:space="preserve">Porca Sext. UNC Ø 5/8" - ASTM A325 (GALVANIZADO) - T-072920-1 </t>
  </si>
  <si>
    <t xml:space="preserve">Parafuso Cab. Sext. Ø 5/8"UNC x 1 3/4" ASTM A325(RP) (GALVANIZADO) - T-072921-1 </t>
  </si>
  <si>
    <t xml:space="preserve">Porca Sext. UNC Ø 5/8" - ASTM A325 (GALVANIZADO) - T-072922-1 </t>
  </si>
  <si>
    <t xml:space="preserve">Porca Sext. UNC Ø 5/8" - ASTM A325 (GALVANIZADO) - T-072954-1 </t>
  </si>
  <si>
    <t xml:space="preserve">Porca Sext. UNC Ø 5/8" - ASTM A325 (GALVANIZADO) - T-072956-1 </t>
  </si>
  <si>
    <t xml:space="preserve">Porca Sext. UNC Ø 5/8" - ASTM A325 (GALVANIZADO) - T-072958-1 </t>
  </si>
  <si>
    <t xml:space="preserve">Porca Sext. UNC Ø 5/8" - ASTM A325 (GALVANIZADO) - T-072959-1 </t>
  </si>
  <si>
    <t xml:space="preserve">Porca Sext. UNC Ø 5/8" - ASTM A325 (GALVANIZADO) - T-072962-1 </t>
  </si>
  <si>
    <t xml:space="preserve">Parafuso Cab. Sext. Ø 5/8"UNC x 1 3/4" ASTM A325 (RP) (GALVANIZADO) - T-072963-1 </t>
  </si>
  <si>
    <t xml:space="preserve">Porca Sext. UNC Ø 5/8" - ASTM A325 (GALVANIZADO) - T-072967-1 </t>
  </si>
  <si>
    <t xml:space="preserve">Porca Sex.  5/8" UNC - ASTM A325 (GALVANIZADO) - T-072979-1 </t>
  </si>
  <si>
    <t xml:space="preserve">Paraf. Cab Esc c/ Fenda Ø 1/2" x 1.1/2" ASTM A307 (GALVANIZADO) - T-072924-1 </t>
  </si>
  <si>
    <t>72965-C</t>
  </si>
  <si>
    <t>72968-J</t>
  </si>
  <si>
    <t>ROLO DE IMPACTO Ø127/89X700 6305</t>
  </si>
  <si>
    <t>P208</t>
  </si>
  <si>
    <t>P-208</t>
  </si>
  <si>
    <t>ROLO DE CARGA CENTRAL Ø127X700 6305</t>
  </si>
  <si>
    <t>1 - 09/07/2026</t>
  </si>
  <si>
    <t>T-009591-1</t>
  </si>
  <si>
    <t>DF-0430-M-01200-S0677</t>
  </si>
  <si>
    <t>ROLDANA 9591-A</t>
  </si>
  <si>
    <t>P209</t>
  </si>
  <si>
    <t>P-209</t>
  </si>
  <si>
    <t>ERO CARAIBA</t>
  </si>
  <si>
    <t>ROLOS DE IMPACTO (6X)
ROLOS DE CARGA (6X)</t>
  </si>
  <si>
    <t>ROLDANAS (4X)</t>
  </si>
  <si>
    <t>T-073242-1</t>
  </si>
  <si>
    <t>MI-D-148-ME-DF-0071</t>
  </si>
  <si>
    <t>SUPORTE DA CHAPA GUIA 73242-B</t>
  </si>
  <si>
    <t>SUPORTE 73242-A</t>
  </si>
  <si>
    <t>CHAPA GUIA 73242-C</t>
  </si>
  <si>
    <t>PRENSA BORRACHA 73242-D</t>
  </si>
  <si>
    <t>CHAPA DE REVESTIMENTO CH. 13 X 190 X 350 73242-F</t>
  </si>
  <si>
    <t>TAMPA TRASEIRA 73242-G</t>
  </si>
  <si>
    <t>PRENSA BORRACHA 73242-H</t>
  </si>
  <si>
    <t>CHAPA DE REVESTIMENTO CH. 13 X 330 X 375 73242-K</t>
  </si>
  <si>
    <t xml:space="preserve">ESTRUTURA </t>
  </si>
  <si>
    <t>PRONTO ACABADO kg</t>
  </si>
  <si>
    <t>PRONTO ACABADO3</t>
  </si>
  <si>
    <t>VALE</t>
  </si>
  <si>
    <t>ROLOS PREVISTO PARA SEXTA FEIRA 17/07/2026</t>
  </si>
  <si>
    <t xml:space="preserve">EM PROCESSO DE FABRICAÇÃO PREVISÂO 17/07/2026
</t>
  </si>
  <si>
    <t>EM PROCESSO DE FABRICAÇÃO AGUARDANDO SC-1899 TUBO Ø89 e tampas  
OC: 2571</t>
  </si>
  <si>
    <t>P-073080-1</t>
  </si>
  <si>
    <t>GUIA DE CABOS DO TAMBOR</t>
  </si>
  <si>
    <t>BATENTE 73061-B CH#1/2" X 220 X 1130</t>
  </si>
  <si>
    <t>BATENTE 73061-B CH#1/2" X 100 X 144</t>
  </si>
  <si>
    <t>BASE BRAÇO ARRASTADOR DO CARRO 73076-A</t>
  </si>
  <si>
    <t>BRAÇO ARRASTADOR DO CARRO 73076-B</t>
  </si>
  <si>
    <t>BRAÇO ARRASTADOR DO FESTOON 73076-C</t>
  </si>
  <si>
    <t>BRAÇO ARRASTADOR DA PONTE 73076-D</t>
  </si>
  <si>
    <t>BRAÇO COLETOR 73076-E</t>
  </si>
  <si>
    <t>P-073074-1</t>
  </si>
  <si>
    <t xml:space="preserve">SUPORTE PARA REFLETOR </t>
  </si>
  <si>
    <t>P-024502-1</t>
  </si>
  <si>
    <t xml:space="preserve">RODA MOTORA DIAM 250 </t>
  </si>
  <si>
    <t>P-024504-1</t>
  </si>
  <si>
    <t xml:space="preserve">RODA MOVIDA DIAM. 250 </t>
  </si>
  <si>
    <t>P-024937-1</t>
  </si>
  <si>
    <t>AFASTADOR DO ACOPLAMENTO 24937-A</t>
  </si>
  <si>
    <t>P-024936-1</t>
  </si>
  <si>
    <t>PROTEÇAÕ DISCO DE FREIO 24936-A</t>
  </si>
  <si>
    <t>BASE PROTEÇÃO DOS ACOPLAMENTOS 24936-B</t>
  </si>
  <si>
    <t>PROTEÇÕES DOS ACOPLAMENTOS 24936-C</t>
  </si>
  <si>
    <t>P-073062-1</t>
  </si>
  <si>
    <t>TAMBOR 73062-A</t>
  </si>
  <si>
    <t>PRESILHA DO CABO DE AÇO 73062-B</t>
  </si>
  <si>
    <t>P-024506-1</t>
  </si>
  <si>
    <t>SUPORTE PARA ROLDANA</t>
  </si>
  <si>
    <t xml:space="preserve">ROLDANA </t>
  </si>
  <si>
    <t xml:space="preserve">EIXO DA POLIA </t>
  </si>
  <si>
    <t xml:space="preserve">BUCHA DA POLIA </t>
  </si>
  <si>
    <t xml:space="preserve">ANEL DISTANCIADOR </t>
  </si>
  <si>
    <t>PINO CENTRAL</t>
  </si>
  <si>
    <t>BUCHA DO PINO</t>
  </si>
  <si>
    <t>TRAVA DO PINO</t>
  </si>
  <si>
    <t xml:space="preserve">TRAVA DO EIXO </t>
  </si>
  <si>
    <t>CHAPA TRAVA DE SEGURANÇA</t>
  </si>
  <si>
    <t xml:space="preserve">ARRUELA TRAVA DE SEGURANÇA </t>
  </si>
  <si>
    <t>P-024527-1</t>
  </si>
  <si>
    <t>GANCHO FORJ N° 8DIN 15401</t>
  </si>
  <si>
    <t>PORCA RD 56 X 6</t>
  </si>
  <si>
    <t xml:space="preserve">ANEL DE PROTEÇÃO </t>
  </si>
  <si>
    <t xml:space="preserve">DISTANCIADOR </t>
  </si>
  <si>
    <t xml:space="preserve">TRAVA P / TRAVESSA </t>
  </si>
  <si>
    <t>TRAVA P / PORCA</t>
  </si>
  <si>
    <t>P-073059-1</t>
  </si>
  <si>
    <t>CONJUNTO POLIA COMPESADORA</t>
  </si>
  <si>
    <t>P-073058-1</t>
  </si>
  <si>
    <t>CONJUNTO MOITÃO PRINCIPAL</t>
  </si>
  <si>
    <t>P-024529-1</t>
  </si>
  <si>
    <t>PROTEÇÃO P/ ROLDANA</t>
  </si>
  <si>
    <t>P-024526-1</t>
  </si>
  <si>
    <t>CONJUNTO RODANA Ø355</t>
  </si>
  <si>
    <t>P-024528-1</t>
  </si>
  <si>
    <t>CHAPA SUPORTE</t>
  </si>
  <si>
    <t>P-024518-1</t>
  </si>
  <si>
    <t>EIXO DO MANCAL MOVIDO</t>
  </si>
  <si>
    <t>TAMPA DO MANCAL LADO A</t>
  </si>
  <si>
    <t>TAMPA DO MANCAL LADO B</t>
  </si>
  <si>
    <t>EIXO DA CHAVE ROTATIVA</t>
  </si>
  <si>
    <t>ENCOSTO DO ROLAMENTO</t>
  </si>
  <si>
    <t xml:space="preserve">ARRUELA TRAVA   </t>
  </si>
  <si>
    <t>ACOPLAMENTO LADO MOTRIZ</t>
  </si>
  <si>
    <t>ACOPLAMENTO LADO MOVIDO</t>
  </si>
  <si>
    <t>ARRUELA TRAVA DO ACOPLAMENTO</t>
  </si>
  <si>
    <t>CHAVETA DO EIXO DA CHAVE ROTATIVA</t>
  </si>
  <si>
    <t>P-024533-1</t>
  </si>
  <si>
    <t>CONJUNTO CHAVE DE CONTRA PESO</t>
  </si>
  <si>
    <t>P-024530-1</t>
  </si>
  <si>
    <t>BATENTE DO CARRO</t>
  </si>
  <si>
    <t>P-024531-1</t>
  </si>
  <si>
    <t>LIMPA TRILHO</t>
  </si>
  <si>
    <t>P-024500-1</t>
  </si>
  <si>
    <t xml:space="preserve">RODA MOVIDA   </t>
  </si>
  <si>
    <t>EIXO MOTRIZ</t>
  </si>
  <si>
    <t>TAMPA FECHADA</t>
  </si>
  <si>
    <t>TAMPA INTERNA</t>
  </si>
  <si>
    <t>BUCHA DISTANCIAL</t>
  </si>
  <si>
    <t>ANEL DE TRAVA</t>
  </si>
  <si>
    <t>ARRUELA TRAVA</t>
  </si>
  <si>
    <t>MANCAL MÓVEL</t>
  </si>
  <si>
    <t>P-024498-1</t>
  </si>
  <si>
    <t>RODA MOTORA Ø315</t>
  </si>
  <si>
    <t>TAMPA ABERTA</t>
  </si>
  <si>
    <t>CHAVETA RETANGULAR</t>
  </si>
  <si>
    <t>CHAVETA DO REDUTOR</t>
  </si>
  <si>
    <t>RM</t>
  </si>
  <si>
    <t>ok</t>
  </si>
  <si>
    <t>2 - 09/07/2026</t>
  </si>
  <si>
    <t>2- 09/07/2026</t>
  </si>
  <si>
    <t>2-09/07/2026</t>
  </si>
  <si>
    <t>1-09/07/2026</t>
  </si>
  <si>
    <t>T-073243-1</t>
  </si>
  <si>
    <t>MI-D-148-ME-DF-0072</t>
  </si>
  <si>
    <t>PONTE TRELIÇADA 1 (PONTE TRELIÇADA 1 ) 73243-A</t>
  </si>
  <si>
    <t>T-073244-1</t>
  </si>
  <si>
    <t>MI-D-148-ME-DF-0073</t>
  </si>
  <si>
    <t>PONTE TRELIÇADA 2 (PONTE TRELIÇADA 2 - INTERMEDIÁRIA ) 73244-A</t>
  </si>
  <si>
    <t>P898</t>
  </si>
  <si>
    <t>P-898</t>
  </si>
  <si>
    <t>ROLO CARGA SPIRAFLEX Ø116/102 x 315 6204</t>
  </si>
  <si>
    <t>T-001504-1</t>
  </si>
  <si>
    <t>UF-PG73-STO-0679</t>
  </si>
  <si>
    <t>BASE AUTO ALINHANTE DE RETORNO - 20" - (BASE) 1504A</t>
  </si>
  <si>
    <t>T-001503-1</t>
  </si>
  <si>
    <t>UF-PG73-STO-0680</t>
  </si>
  <si>
    <t>BASE AUTO ALINHANTE DE CARGA 20" x 20" - (BASE) 1503A</t>
  </si>
  <si>
    <t>T-001450-1</t>
  </si>
  <si>
    <t>UF-PG73-STO-0681</t>
  </si>
  <si>
    <t>T-001449-1</t>
  </si>
  <si>
    <t>UF-PG73-STO-0683</t>
  </si>
  <si>
    <t>BASE DE RETORNO 20" - (BASE DE RETORNO) 1449A</t>
  </si>
  <si>
    <t>BASE P/ ROLO DE IMPACTO E REVERS. 20" x 20" - (BASE) 1450A</t>
  </si>
  <si>
    <t>T-001448-1</t>
  </si>
  <si>
    <t>UF-PG73-STO-0682</t>
  </si>
  <si>
    <t>BASE P/ ROLO DE CARGA 20" x 20" - (BASE) 1848A</t>
  </si>
  <si>
    <t>1-15/07/2026</t>
  </si>
  <si>
    <t>YARA</t>
  </si>
  <si>
    <t xml:space="preserve">ROLO CARGA (53X)
ROLO GUIA (18X)
BASE AUTO ALINHANTE DE RETORNO (7X)
BASE AUTO ALINHANTE DE CARGA (6X)
BASE P/ ROLO DE CARGA (23X)
BASE DE RETORNO (14x)
BASE P/ ROLO DE IMPACTO (8x)
</t>
  </si>
  <si>
    <t>AM2223145</t>
  </si>
  <si>
    <t>P.200</t>
  </si>
  <si>
    <t>4338.1</t>
  </si>
  <si>
    <t>ITEM:56 -Celula de Carga LMP, 2000KG + BRIDA</t>
  </si>
  <si>
    <t>P-073079-1</t>
  </si>
  <si>
    <t xml:space="preserve">ESTRUTURA DO CARRO DE PONTE </t>
  </si>
  <si>
    <t>P-024501-1</t>
  </si>
  <si>
    <t xml:space="preserve">CONJ. RODA MOTORA DIAM 250 </t>
  </si>
  <si>
    <t>P-024503-1</t>
  </si>
  <si>
    <t xml:space="preserve">CONJ. RODA MOVIDA DIAM. 250 </t>
  </si>
  <si>
    <t>MANCAL DO LADO MOVIDO</t>
  </si>
  <si>
    <t>P-073057</t>
  </si>
  <si>
    <t>Motoredutor KA57/T DRN80M4/BE05 conforme especificação</t>
  </si>
  <si>
    <t>Redutor de Elevação - Item 10 ( P-073057-1 )</t>
  </si>
  <si>
    <t>Motofreio de Elevação - Item 11 ( P-073057-1 )</t>
  </si>
  <si>
    <t>P-073057-1</t>
  </si>
  <si>
    <t>CHAVE ELMEC FL-218 - Item 13 ( P-073057-1 )</t>
  </si>
  <si>
    <t>Cabo de Aço Ø4,8 x 700 6x19 IPS</t>
  </si>
  <si>
    <t>Grampo para cabo de aço Ø4,8 galv DIN 741</t>
  </si>
  <si>
    <t>Sapatilha Leve para cabo de aço Ø6,4 galv</t>
  </si>
  <si>
    <t>Cabo de Aço Ø16 x 110m (6 x 37-IPS-AF-6X41) REF.CIMAF</t>
  </si>
  <si>
    <t>P-073056-1</t>
  </si>
  <si>
    <t>Parafuso Cab. Sextavada M20 x 90 C.L 10.9 H.V DIN-6914 - GALVANIZADO DESENHO:P-073056-1</t>
  </si>
  <si>
    <t>Arruela Lisa A20 DIN-125 - GALVANIZADO DESENHO:P-073056-1</t>
  </si>
  <si>
    <t>Porca Sext. M20 DIN 934 Classe Mat. 10.9 - GALVANIZADO DESENHO:P-073056-1</t>
  </si>
  <si>
    <t xml:space="preserve"> P-073060-1</t>
  </si>
  <si>
    <t>Chave Rotativa SC-202 1:30 Aluminio ref: Eletrosil Ver especificação de alimentaçãon conforme projeto eletrico P-073060-1</t>
  </si>
  <si>
    <t>(CONFORME ET:BBR-D-DF-1073-MDE-K-0017)</t>
  </si>
  <si>
    <t>ITEM:19 - CONECTOR FÊMEA GIRATÓRIO PARA INSTALAÇÃO EM ELETRODUTO FLEXÍVEL SERIE PESADA EM ALUMÍNIO FUNDIDO. REFERÊNCIA Ø3/4". ROSCA BSP. FABRICANTE S.P.T.F OU SIMILAR.</t>
  </si>
  <si>
    <t>ITEM:20 - CONECTOR MACHO GIRATÓRIO PARA INSTALAÇÃO EM ELETRODUTO FLEXÍVEL SERIE PESADA EM ALUMÍNIO FUNDIDO. REFERÊNCIA Ø3/4". ROSCA BSP. FABRICANTE S.P.T.F OU SIMILAR.</t>
  </si>
  <si>
    <t>ITEM:22 - ARRUELA DE ACABAMENTO EM ALUMÍNIO FUNDIDO PARA INSTALAÇÃO EM BOX GIRATÓRIO MACHO. REFERÊNCIA Ø3/4". ROSCA BSP. FABRICANTE S.P.T.F OU SIMILAR.</t>
  </si>
  <si>
    <t>ITEM:24 - CONECTOR FÊMEA GIRATÓRIO PARA INSTALAÇÃO EM ELETRODUTO FLEXÍVEL SERIE PESADA EM ALUMÍNIO FUNDIDO. REFERÊNCIA Ø1". ROSCA BSP. FABRICANTE S.P.T.F OU SIMILAR.</t>
  </si>
  <si>
    <t>ITEM:25 - CONECTOR MACHO GIRATÓRIO PARA INSTALAÇÃO EM ELETRODUTO FLEXÍVEL SERIE PESADA EM ALUMÍNIO FUNDIDO. REFERÊNCIA Ø1". ROSCA BSP. FABRICANTE S.P.T.F OU SIMILAR.</t>
  </si>
  <si>
    <t>ITEM:28 - CONECTOR FÊMEA GIRATÓRIO PARA INSTALAÇÃO EM ELETRODUTO FLEXÍVEL SERIE PESADA EM ALUMÍNIO FUNDIDO. REFERÊNCIA Ø1.1/2". ROSCA BSP.  FABRICANTE S.P.T.F OU SIMILAR</t>
  </si>
  <si>
    <t>ITEM:29 - CONECTOR MACHO GIRATÓRIO PARA INSTALAÇÃO EM ELETRODUTO FLEXÍVEL SERIE PESADA ALUMÍNIO FUNDIDO. REFERÊNCIA Ø1.1/2". ROSCA BSP. FABRICANTE S.P.T.F OU SIMILAR.</t>
  </si>
  <si>
    <t>ITEM:44 - PRENSA CABOS EM POLIAMIDA AUTO EXTINGUÍVEL, NA COR PRETA, ANEL EM BUNA "N", CLASSE DE VEDAÇÃO IP-68, PRÓPRIO PARA CABOS COM DIÂMETROS DE 6-12MM. ROSCA BSP. Referência:3/4". Fabricante: Controall OU SIMILAR.</t>
  </si>
  <si>
    <t>ITEM:47 - BUCHA DE REDUÇÃO, FABRICADA EM ALUMÍNIO FUNDIDO, ROSCA BSP. Referência:  Ø1.1/2"X3/4". Fabricante:  Blinda, Alpha, Lumens Peterco OU SIMILAR</t>
  </si>
  <si>
    <t>ITEM:26 - ARRUELA DE ACABAMENTO EM ALUMÍNIO FUNDIDO PARA INSTALAÇÃO EM BOX GIRATÓRIO MACHO. REFERÊNCIA Ø1". ROSCA BSP. FABRICANTE S.P.T.F OU SIMILAR.</t>
  </si>
  <si>
    <t>ITEM:30 - ARRUELA DE ACABAMENTO EM ALUMÍNIO FUNDIDO PARA INSTALAÇÃO EM BOX GIRATÓRIO MACHO. REFERÊNCIA Ø1.1/2". ROSCA BSP. FABRICANTE S.P.T.F OU SIMILAR.</t>
  </si>
  <si>
    <t>ITEM:55 - Alarme audiovisual industrial com sinalização sonora bitonal e indicação visual intermitente nas cores vermelho e amarelo, alimentação bivolt automática 110/220 Vca</t>
  </si>
  <si>
    <t>ITEM:01 - CABO DE CONTROLE FLEXÍVEL 1X2CX2,5mm², TENSÃO DE ISOLAMENTO 0,6/1KV, ENCORDOAMENTO CLASSE 5, TEMPERATURA MÁXIMA DO CONDUTOR 70°C EM SERVIÇO CONTÍNUO, COBERTURA NA COR PRETA. REF. PRYSMIAN: CABO SINTENAX FLEX CONTROLE</t>
  </si>
  <si>
    <t xml:space="preserve">MT </t>
  </si>
  <si>
    <t>ITEM:02 - CABO DE CONTROLE FLEXÍVEL 1X4CX1,5mm², TENSÃO DE ISOLAMENTO 0,6/1KV, ENCORDOAMENTO CLASSE 5, TEMPERATURA MÁXIMA DO CONDUTOR 70°C EM SERVIÇO CONTÍNUO, COBERTURA NA COR PRETA. REF. PRYSMIAN: CABO SINTENAX FLEX CONTROLE</t>
  </si>
  <si>
    <t>ITEM:03 - CABO DE CONTROLE FLEXÍVEL 1X12CX1,5mm², TENSÃO DE ISOLAMENTO 0,6/1KV, ENCORDOAMENTO CLASSE 5, TEMPERATURA MÁXIMA DO CONDUTOR 70°C EM SERVIÇO CONTÍNUO, COBERTURA NA COR PRETA. REF. PRYSMIAN: CABO SINTENAX FLEX CONTROLE</t>
  </si>
  <si>
    <t>ITEM:04 - CABO DE CONTROLE FLEXÍVEL 1X20CX1,5mm², TENSÃO DE ISOLAMENTO 0,6/1KV, ENCORDOAMENTO CLASSE 5, TEMPERATURA MÁXIMA DO CONDUTOR 70°C EM SERVIÇO CONTÍNUO, COBERTURA NA COR PRETA. REF. PRYSMIAN: CABO SINTENAX FLEX CONTROLE</t>
  </si>
  <si>
    <t>ITEM:05 - CABO DE CONTROLE FLEXÍVEL 1X4CX2,5mm², TENSÃO DE ISOLAMENTO 0,6/1KV, ENCORDOAMENTO CLASSE 5, TEMPERATURA MÁXIMA DO CONDUTOR 70°C EM SERVIÇO CONTÍNUO, COBERTURA NA COR PRETA. REF. PRYSMIAN: CABO SINTENAX FLEX CONTROLE</t>
  </si>
  <si>
    <t>ITEM:07 - CABO DE CONTROLE FLEXÍVEL 1X5CX1,5mm², TENSÃO DE ISOLAMENTO 0,6/1KV, ENCORDOAMENTO CLASSE 5, TEMPERATURA MÁXIMA DO CONDUTOR 70°C EM SERVIÇO CONTÍNUO, COBERTURA NA COR PRETA. REF. PRYSMIAN: CABO SINTENAX FLEX CONTROLE</t>
  </si>
  <si>
    <t>ITEM:08 - Cabo elétrico chato flexível para sistemas móveis e aplicações de movimentação contínua, formação 1X12CX1,5mm² em cobre eletrolítico flexível</t>
  </si>
  <si>
    <t>ITEM:09 - Cabo elétrico chato flexível para sistemas móveis e aplicações de movimentação contínua, formação 1X2CX2,5mm² em cobre eletrolítico flexível,</t>
  </si>
  <si>
    <t>ITEM:10 - Cabo elétrico chato flexível para sistemas móveis e aplicações de movimentação contínua, formação 1X4CX1,5mm² em cobre eletrolítico flexível,</t>
  </si>
  <si>
    <t>ITEM:11 - Cabo elétrico chato flexível para sistemas móveis e aplicações de movimentação contínua, formação 1X4CX16mm² em cobre eletrolítico flexível,</t>
  </si>
  <si>
    <t>ITEM:12 - Cabo elétrico chato flexível para sistemas móveis e aplicações de movimentação contínua, formação 1X4CX2,5mm² em cobre eletrolítico flexível,</t>
  </si>
  <si>
    <t>ITEM:13 - Cabo elétrico chato flexível para sistemas móveis e aplicações de movimentação contínua, formação 1X4CX6mm² em cobre eletrolítico flexível</t>
  </si>
  <si>
    <t>ITEM:16 - ELETRODUTO DE AÇO GALVANIZADO A FOGO COM COSTURA, CLASSE LI (PESADO) EB 568, ROSQUEADO EM AMBAS EXTREMIDADES</t>
  </si>
  <si>
    <t>ITEM:18 - ELETRODUTO FLEXÍVEL EM ROLO, TIPO SEALTUBO, A PROVA DE TEMPO, UMIDADE, GASES, VAPORES E PO, CONSTITUIDO POR FITA DE AÇO DOCE COM REVESTIMENTO EXTERNO EM POLIVINIL-CLORIDRICO. Referência:  Ø3/4". ROSCA BSP. Fabricante: S.P.T.F. OU SIMILAR</t>
  </si>
  <si>
    <t>ITEM:21 - CONECTOR MACHO GIRATÓRIO PARA INSTALAÇÃO EM ELETRODUTO FLEXÍVEL SERIE PESADA EM ALUMÍNIO FUNDIDO. CONEXÃO AO ELETRODUTO FLEXÍVEL DE Ø3/4" E ROSCA PARA CONEXÃO M25 ROSCA BSP. FABRICANTE S.P.T.F OU SIMILAR.</t>
  </si>
  <si>
    <t>ITEM:45 - BUCHA DE REDUÇÃO, FABRICADA EM ALUMÍNIO FUNDIDO, ROSCA BSP. Referência:  Ø1.1/2"X1". Fabricante:  Blinda, Alpha, Lumens Peterco OU SIMILAR</t>
  </si>
  <si>
    <t>ITEM:46 - BUCHA DE REDUÇÃO, FABRICADA EM ALUMÍNIO FUNDIDO, ROSCA BSP. Referência:  Ø1"X3/4". Fabricante:  Blinda, Alpha, Lumens Peterco OU SIMILAR</t>
  </si>
  <si>
    <t>ITEM:06 - CABO DE CONTROLE FLEXÍVEL 1X4CX6mm², TENSÃO DE ISOLAMENTO 0,6/1KV, ENCORDOAMENTO CLASSE 5, TEMPERATURA MÁXIMA DO CONDUTOR 70°C EM SERVIÇO CONTÍNUO, COBERTURA NA COR PRETA. REF. PRYSMIAN: CABO SINTENAX FLEX CONTROLE</t>
  </si>
  <si>
    <t>ITEM:14 - Cabo blindado flexível para instrumentação e transmissão de sinais de baixa tensão, constituído por 4 condutores de cobre eletrolítico flexível, isolação individual em PVC,</t>
  </si>
  <si>
    <t>Para Choque - Item 712 para choque Wampfler - D63x50-cod.017222-063x50( P-073057-1 )</t>
  </si>
  <si>
    <t>ITEM:56 - Controlador de Carga VKL-3R - 230VAC</t>
  </si>
  <si>
    <t>PAINEL ELÉTRICO CONF. OV-260385-PTC-02</t>
  </si>
  <si>
    <t>Painel Elétrico conforme proposta tecnica OV-260385-PTC-02</t>
  </si>
  <si>
    <t>Controle Remoto conforme proposta tecnica OV-260385-PTC-02</t>
  </si>
  <si>
    <t>OK</t>
  </si>
  <si>
    <t>T-073245-1</t>
  </si>
  <si>
    <t>MI-D-148-ME-DF-0074</t>
  </si>
  <si>
    <t>PONTE TRELIÇADA 3 - (PONTE TRELIÇADA 1) 73243-A</t>
  </si>
  <si>
    <t>T-073259-1</t>
  </si>
  <si>
    <t>MI-D-148-ME-DF-0088</t>
  </si>
  <si>
    <t>PLATAFORMA - ( PLATAFORMA ) 73259-A</t>
  </si>
  <si>
    <t>T-073260-1</t>
  </si>
  <si>
    <t>MI-D-148-ME-DF-0089</t>
  </si>
  <si>
    <t>PLATAFORMA LADO ESCADA- ( PLATAFORMA LADO ESCADA ) 73260-A</t>
  </si>
  <si>
    <t>T-073261-1</t>
  </si>
  <si>
    <t>MI-D-148-ME-DF-0090</t>
  </si>
  <si>
    <t>ESCADA - (ESCADA) 73261-A</t>
  </si>
  <si>
    <t>ESCADA - (SUPORTE DA ESCADA) 73261-B</t>
  </si>
  <si>
    <t>T-073262-1</t>
  </si>
  <si>
    <t>MI-D-148-ME-DF-0091</t>
  </si>
  <si>
    <t>GUARDA CORPO DA ESCADA ( GUARDA CORPO ESCADA - DIREITA) 73262-A</t>
  </si>
  <si>
    <t>GUARDA CORPO DA ESCADA ( GUARDA CORPO ESCADA - ESQUERDA) 73262-B</t>
  </si>
  <si>
    <t>T-073263-1</t>
  </si>
  <si>
    <t>MI-D-148-ME-DF-0092</t>
  </si>
  <si>
    <t>GUARDA CORPO DA PLATAFORMA ( GUARDA CORPO) 73263-A</t>
  </si>
  <si>
    <t>GUARDA CORPO DA PLATAFORMA ( GUARDA CORPO) 73263-B</t>
  </si>
  <si>
    <t>GUARDA CORPO DA PLATAFORMA ( GUARDA CORPO) 73263-C</t>
  </si>
  <si>
    <t>GUARDA CORPO DA PLATAFORMA ( GUARDA CORPO) 73263-D</t>
  </si>
  <si>
    <t>GUARDA CORPO DA PLATAFORMA ( GUARDA CORPO) 73263-E</t>
  </si>
  <si>
    <t>DESENHO
MDE</t>
  </si>
  <si>
    <t>T-073265-1</t>
  </si>
  <si>
    <t>MI-D-148-ME-DF-0094</t>
  </si>
  <si>
    <t>CHASSI DE ESTICAMENTO (CHASSI DE ESTICAMENTO) 73265-A</t>
  </si>
  <si>
    <t>CHASSI DE ESTICAMENTO (VIGA DO ESTICAMENTO) 73265-B</t>
  </si>
  <si>
    <t>CHASSI DE ESTICAMENTO (DISPOSITIVO DE ESTICAMENTO) 73265-C</t>
  </si>
  <si>
    <t>CHASSI DE ESTICAMENTO (TIRANTE) 73265-D</t>
  </si>
  <si>
    <t>CHASSI DE ESTICAMENTO (PINO) 73265-E</t>
  </si>
  <si>
    <t>CHASSI DE ESTICAMENTO (PROTEÇÃO) 73265-F</t>
  </si>
  <si>
    <t>T-073246-1</t>
  </si>
  <si>
    <t>MI-D-148-ME-DF-0075</t>
  </si>
  <si>
    <t>PONTE TRELIÇADA 4 (PONTE TRELIÇADA 4) 73246-A</t>
  </si>
  <si>
    <t>ROLO CARGA Ø152x420 6305</t>
  </si>
  <si>
    <t>R-1-4-10956</t>
  </si>
  <si>
    <t>P897</t>
  </si>
  <si>
    <t>P-897</t>
  </si>
  <si>
    <t xml:space="preserve">EQUINOX </t>
  </si>
  <si>
    <t>ROLOS DE CARGA 30x</t>
  </si>
  <si>
    <t>ROLO GUIA Ø102 X 150</t>
  </si>
  <si>
    <t>CONFORME ET "BBR-D-DF-1073-MDE-K-0011"</t>
  </si>
  <si>
    <t>ITEM 3 Eletroduto de Aço Galv. A FOGO Ø 3/4"  COM COSTURA Classe LI EB 568 - Ref. Thomeu OU SIMILAR CONFORME ET "BBR-D-DF-1073-MDE-K-0011"</t>
  </si>
  <si>
    <t>PC</t>
  </si>
  <si>
    <t>ITEM 4 Eletroduto de Aço Galv A FOGO. Ø 1 1/2" COM COSTURA  Classe LI EB 568 - Thomeu OU SIMILAR CONFORME ET "BBR-D-DF-1073-MDE-K-0011"</t>
  </si>
  <si>
    <t>ITEM 5 Eletroduto de Aço Galv. A FOGO  Ø 2" COM COSTURA Classe LI EB 568 - Ref. THOMEU OU SIMILAR CONFORME ET "BBR-D-DF-1073-MDE-K-0011"</t>
  </si>
  <si>
    <t>ITEM 12 Arruela de Acabamento Ø1.1/2" EM ALUMÍNIO FUNDIDO PARA INSTALAÇÃO EM BOX GIRATÓRIO MACHO CONFORME ET "BBR-D-DF-1073-MDE-K-0011"</t>
  </si>
  <si>
    <t>UN</t>
  </si>
  <si>
    <t>ITEM 13 Arruela de Acabamento Ø3/4" EM ALUMÍNIO FUNDIDO PARA INSTALAÇÃO EM BOX GIRATÓRIO MACHO CONFORME ET "BBR-D-DF-1073-MDE-K-0011"</t>
  </si>
  <si>
    <t>ITEM 14 Condulete c/ Furação em "LR" Ø2"EM ALUMÍNIO FUNDIDO, A PROVA DE TEMPO, UMIDADE, GASES, VAPORES E PO CONFORME ET "BBR-D-DF-1073-MDE-K-0011"</t>
  </si>
  <si>
    <t>ITEM 15 Condulete c/ Furação em "LR"  Ø 3/4" EM ALUMÍNIO FUNDIDO, A PROVA DE TEMPO, UMIDADE, GASES, VAPORES E PO CONFORME ET "BBR-D-DF-1073-MDE-K-0011"</t>
  </si>
  <si>
    <t>ITEM 16 Condulete c/  Furação LL  Ø1 1/2" EM ALUMÍNIO FUNDIDO, A PROVA DE TEMPO, UMIDADE, GASES, VAPORES E PO CONFORME ET "BBR-D-DF-1073-MDE-K-0011"</t>
  </si>
  <si>
    <t>ITEM 17 Condulete c/  Furação LL  Ø3/4"  ALUMÍNIO FUNDIDO, A PROVA DE TEMPO, UMIDADE, GASES, VAPORES E PO CONFORME ET "BBR-D-DF-1073-MDE-K-0011"</t>
  </si>
  <si>
    <t>ITEM 18 Condulete c/  Furação T  Ø1 1/2" EM ALUMÍNIO FUNDIDO, A PROVA DE TEMPO, UMIDADE, GASES, VAPORES E PO CONFORME ET "BBR-D-DF-1073-MDE-K-0011"</t>
  </si>
  <si>
    <t>ITEM 19 Condulete c/  Furação T  Ø2" EM ALUMÍNIO FUNDIDO, A PROVA DE TEMPO, UMIDADE, GASES, VAPORES E PO CONFORME ET "BBR-D-DF-1073-MDE-K-0011"</t>
  </si>
  <si>
    <t>ITEM 20 Condulete c/ Furação em C 3/4"  EM ALUMÍNIO FUNDIDO, A PROVA DE TEMPO, UMIDADE, GASES, VAPORES E PO CONFORME ET "BBR-D-DF-1073-MDE-K-0011"</t>
  </si>
  <si>
    <t>ITEM 21 Condulete c/ Furação X 1 1/2" EM ALUMÍNIO FUNDIDO, A PROVA DE TEMPO, UMIDADE, GASES, VAPORES E PO CONFORME ET "BBR-D-DF-1073-MDE-K-0011"</t>
  </si>
  <si>
    <t>ITEM 22 Condulete c/ Furação em X 2" EM ALUMÍNIO FUNDIDO, A PROVA DE TEMPO, UMIDADE, GASES, VAPORES E PO CONFORME ET "BBR-D-DF-1073-MDE-K-0011"</t>
  </si>
  <si>
    <t>ITEM 23 Prensa Cabos de Poliamida 3/4" AUTO EXTINGUÍVEL, NA COR PRETA, ANEL EM BUNA "N", CLASSE DE VEDAÇÃO IP-68 CONFORME ET "BBR-D-DF-1073-MDE-K-0011"</t>
  </si>
  <si>
    <t>ITEM 24 Bucha de Redução de 2" x 3/4" FABRICADA EM ALUMÍNIO FUNDIDO, ROSCA BSP CONFORME ET "BBR-D-DF-1073-MDE-K-0011"</t>
  </si>
  <si>
    <t>ITEM 27 Grampo "U" Ø 3/4" EM AÇO INOX EM AÇO AISI 304, FORNECIDO COM DUAS PORCAS SEXTAVADAS E DUAS ARRUELAS DE PRESSÃO. CONFORME ET "BBR-D-DF-1073-MDE-K-0011"</t>
  </si>
  <si>
    <t>ITEM 28 Grampo "U" Ø 1 1/2" EM AÇO INOX EM AÇO AISI 304, FORNECIDO COM DUAS PORCAS SEXTAVADAS E DUAS ARRUELAS DE PRESSÃO.CONFORME ET "BBR-D-DF-1073-MDE-K-0011"</t>
  </si>
  <si>
    <t>ITEM 29 Grampo "U" Ø 2" EM AÇO INOX EM AÇO AISI 304, FORNECIDO COM DUAS PORCAS SEXTAVADAS E DUAS ARRUELAS DE PRESSÃO CONFORME ET "BBR-D-DF-1073-MDE-K-0011"</t>
  </si>
  <si>
    <t>CONFORME ET "BBR-D-DF-1073-MDE-K-0010"</t>
  </si>
  <si>
    <t>ITEM 3 Eletroduto de Aço Galv. A FOGO Ø 3/4"  COM COSTURA Classe LI EB 568 - Ref. Thomeu OU SIMILAR CONFORME ET "BBR-D-DF-1073-MDE-K-0010"</t>
  </si>
  <si>
    <t>ITEM 4 Eletroduto de Aço Galv A FOGO. Ø 1 1/2" COM COSTURA  Classe LI EB 568 - Thomeu OU SIMILAR CONFORME ET "BBR-D-DF-1073-MDE-K-0010"</t>
  </si>
  <si>
    <t>ITEM 5 Eletroduto de Aço Galv. A FOGO  Ø 2" COM COSTURA Classe LI EB 568 - Ref. THOMEU OU SIMILAR CONFORME ET "BBR-D-DF-1073-MDE-K-0010"</t>
  </si>
  <si>
    <t>ITEM 12 Arruela de Acabamento Ø1.1/2" EM ALUMÍNIO FUNDIDO PARA INSTALAÇÃO EM BOX GIRATÓRIO MACHO CONFORME ET "BBR-D-DF-1073-MDE-K-0010"</t>
  </si>
  <si>
    <t>ITEM 13 Arruela de Acabamento Ø3/4" EM ALUMÍNIO FUNDIDO PARA INSTALAÇÃO EM BOX GIRATÓRIO MACHO CONFORME ET "BBR-D-DF-1073-MDE-K-0010"</t>
  </si>
  <si>
    <t>ITEM 14 Condulete c/ Furação em "LR" Ø2"EM ALUMÍNIO FUNDIDO, A PROVA DE TEMPO, UMIDADE, GASES, VAPORES E PO CONFORME ET "BBR-D-DF-1073-MDE-K-0010"</t>
  </si>
  <si>
    <t>ITEM 15 Condulete c/ Furação em "LR"  Ø 3/4" EM ALUMÍNIO FUNDIDO, A PROVA DE TEMPO, UMIDADE, GASES, VAPORES E PO CONFORME ET "BBR-D-DF-1073-MDE-K-0010"</t>
  </si>
  <si>
    <t>ITEM 16 Condulete c/  Furação LL  Ø1 1/2" EM ALUMÍNIO FUNDIDO, A PROVA DE TEMPO, UMIDADE, GASES, VAPORES E PO CONFORME ET "BBR-D-DF-1073-MDE-K-0010"</t>
  </si>
  <si>
    <t>ITEM 17 Condulete c/  Furação LL  Ø3/4"  ALUMÍNIO FUNDIDO, A PROVA DE TEMPO, UMIDADE, GASES, VAPORES E PO CONFORME ET "BBR-D-DF-1073-MDE-K-0010"</t>
  </si>
  <si>
    <t>ITEM 18 Condulete c/  Furação T  Ø1 1/2" EM ALUMÍNIO FUNDIDO, A PROVA DE TEMPO, UMIDADE, GASES, VAPORES E PO CONFORME ET "BBR-D-DF-1073-MDE-K-0010"</t>
  </si>
  <si>
    <t>ITEM 19 Condulete c/  Furação T  Ø2" EM ALUMÍNIO FUNDIDO, A PROVA DE TEMPO, UMIDADE, GASES, VAPORES E PO CONFORME ET "BBR-D-DF-1073-MDE-K-0010"</t>
  </si>
  <si>
    <t>ITEM 20 Condulete c/ Furação em C 3/4"  EM ALUMÍNIO FUNDIDO, A PROVA DE TEMPO, UMIDADE, GASES, VAPORES E PO CONFORME ET "BBR-D-DF-1073-MDE-K-0010"</t>
  </si>
  <si>
    <t>ITEM 21 Condulete c/ Furação X 1 1/2" EM ALUMÍNIO FUNDIDO, A PROVA DE TEMPO, UMIDADE, GASES, VAPORES E PO CONFORME ET "BBR-D-DF-1073-MDE-K-0010"</t>
  </si>
  <si>
    <t>ITEM 22 Condulete c/ Furação em X 2" EM ALUMÍNIO FUNDIDO, A PROVA DE TEMPO, UMIDADE, GASES, VAPORES E PO CONFORME ET "BBR-D-DF-1073-MDE-K-0010"</t>
  </si>
  <si>
    <t>ITEM 23 Prensa Cabos de Poliamida 3/4" AUTO EXTINGUÍVEL, NA COR PRETA, ANEL EM BUNA "N", CLASSE DE VEDAÇÃO IP-68 CONFORME ET "BBR-D-DF-1073-MDE-K-0010"</t>
  </si>
  <si>
    <t>ITEM 24 Bucha de Redução de 2" x 3/4" FABRICADA EM ALUMÍNIO FUNDIDO, ROSCA BSP CONFORME ET "BBR-D-DF-1073-MDE-K-0010"</t>
  </si>
  <si>
    <t>ITEM 27 Grampo "U" Ø 3/4" EM AÇO INOX EM AÇO AISI 304, FORNECIDO COM DUAS PORCAS SEXTAVADAS E DUAS ARRUELAS DE PRESSÃO. CONFORME ET "BBR-D-DF-1073-MDE-K-0010"</t>
  </si>
  <si>
    <t>ITEM 28 Grampo "U" Ø 1 1/2" EM AÇO INOX EM AÇO AISI 304, FORNECIDO COM DUAS PORCAS SEXTAVADAS E DUAS ARRUELAS DE PRESSÃO.CONFORME ET "BBR-D-DF-1073-MDE-K-0010"</t>
  </si>
  <si>
    <t>ITEM 29 Grampo "U" Ø 2" EM AÇO INOX EM AÇO AISI 304, FORNECIDO COM DUAS PORCAS SEXTAVADAS E DUAS ARRUELAS DE PRESSÃO CONFORME ET "BBR-D-DF-1073-MDE-K-0010"</t>
  </si>
  <si>
    <t>ITEM 01 Cabo  de Controle Flexivel 1X3CX1 5mm²TENSÃO DE ISOLAMENTO 0,6/1KV, ENCORDOAMENTO CLASSE 5 CONFORME ET "BBR-D-DF-1073-MDE-K-0010"</t>
  </si>
  <si>
    <t>ITEM 2 Cabo de Controle Flexível 1 x 5C x 1,5 mm² TENSÃO DE ISOLAMENTO 0,6/1KV, ENCORDOAMENTO CLASSE 5 CONFORME ET "BBR-D-DF-1073-MDE-K-0010"</t>
  </si>
  <si>
    <t>ITEM 6 Eletroduto Flexível Ø 3/4" EM ROLO, TIPO SEALTUBO, A PROVA DE TEMPO, UMIDADE, GASES, VAPORES E PO CONFORME ET "BBR-D-DF-1073-MDE-K-0010"</t>
  </si>
  <si>
    <t>ITEM 7 Conector Fêmea Giratório 3/4"   PARA INSTALAÇÃO EM ELETRODUTO FLEXÍVEL SERIE PESADA EM ALUMÍNIO FUNDIDO CONFORME ET "BBR-D-DF-1073-MDE-K-0010"</t>
  </si>
  <si>
    <t>ITEM 8 Conector Macho Giratório Ø 3/4" PARA INSTALAÇÃO EM ELETRODUTO FLEXÍVEL SERIE PESADA EM ALUMÍNIO FUNDIDO CONFORME ET "BBR-D-DF-1073-MDE-K-0010"</t>
  </si>
  <si>
    <t>ITEM 9 Eletroduto Flexível Ø 2" EM ROLO, TIPO SEALTUBO, A PROVA DE TEMPO, UMIDADE, GASES, VAPORES E PO CONFORME ET "BBR-D-DF-1073-MDE-K-0010"</t>
  </si>
  <si>
    <t>ITEM 10 Conector Fêmea Giratório 1 1/2" PARA INSTALAÇÃO EM ELETRODUTO FLEXÍVEL SERIE PESADA EM ALUMÍNIO FUNDIDO CONFORME ET "BBR-D-DF-1073-MDE-K-0010"</t>
  </si>
  <si>
    <t>ITEM 11 Conector Macho Giratório 1 1/2"  PARA INSTALAÇÃO EM ELETRODUTO FLEXÍVEL SERIE PESADA ALUMÍNIO FUNDIDO. CONFORME ET "BBR-D-DF-1073-MDE-K-0010"</t>
  </si>
  <si>
    <t>ITEM 25 Bucha de Redução de 1 1/2" x  3/4"FABRICADA EM ALUMÍNIO FUNDIDO, ROSCA BSP. CONFORME ET "BBR-D-DF-1073-MDE-K-0010"</t>
  </si>
  <si>
    <t>ITEM 26 Bucha de Redução de 2" x 1 1/2"  FABRICADA EM ALUMÍNIO FUNDIDO, ROSCA BSP. CONFORME ET "BBR-D-DF-1073-MDE-K-0010"</t>
  </si>
  <si>
    <t>ITEM 36 Alarme Sonoro PARA INDICAÇÃO DE PARTIDA DO EQUIPAMENTO CONFORME ET "BBR-D-DF-1073-MDE-K-0010"</t>
  </si>
  <si>
    <t>ITEM 01 Cabo  de Controle Flexivel 1X3CX1 5mm²TENSÃO DE ISOLAMENTO 0,6/1KV, ENCORDOAMENTO CLASSE 5 CONFORME ET "BBR-D-DF-1073-MDE-K-0011"</t>
  </si>
  <si>
    <t>ITEM 2 Cabo de Controle Flexível 1 x 5C x 1,5 mm² TENSÃO DE ISOLAMENTO 0,6/1KV, ENCORDOAMENTO CLASSE 5 CONFORME ET "BBR-D-DF-1073-MDE-K-0011"</t>
  </si>
  <si>
    <t>ITEM 6 Eletroduto Flexível Ø 3/4" EM ROLO, TIPO SEALTUBO, A PROVA DE TEMPO, UMIDADE, GASES, VAPORES E PO CONFORME ET "BBR-D-DF-1073-MDE-K-0011"</t>
  </si>
  <si>
    <t>ITEM 7 Conector Fêmea Giratório 3/4"   PARA INSTALAÇÃO EM ELETRODUTO FLEXÍVEL SERIE PESADA EM ALUMÍNIO FUNDIDO CONFORME ET "BBR-D-DF-1073-MDE-K-0011"</t>
  </si>
  <si>
    <t>ITEM 8 Conector Macho Giratório Ø 3/4" PARA INSTALAÇÃO EM ELETRODUTO FLEXÍVEL SERIE PESADA EM ALUMÍNIO FUNDIDO CONFORME ET "BBR-D-DF-1073-MDE-K-0011"</t>
  </si>
  <si>
    <t>ITEM 9 Eletroduto Flexível Ø 2" EM ROLO, TIPO SEALTUBO, A PROVA DE TEMPO, UMIDADE, GASES, VAPORES E PO CONFORME ET "BBR-D-DF-1073-MDE-K-0011"</t>
  </si>
  <si>
    <t>ITEM 10 Conector Fêmea Giratório 1 1/2" PARA INSTALAÇÃO EM ELETRODUTO FLEXÍVEL SERIE PESADA EM ALUMÍNIO FUNDIDO CONFORME ET "BBR-D-DF-1073-MDE-K-0011"</t>
  </si>
  <si>
    <t>ITEM 11 Conector Macho Giratório 1 1/2"  PARA INSTALAÇÃO EM ELETRODUTO FLEXÍVEL SERIE PESADA ALUMÍNIO FUNDIDO. CONFORME ET "BBR-D-DF-1073-MDE-K-0011"</t>
  </si>
  <si>
    <t>ITEM 25 Bucha de Redução de 1 1/2" x  3/4"FABRICADA EM ALUMÍNIO FUNDIDO, ROSCA BSP. CONFORME ET "BBR-D-DF-1073-MDE-K-0011"</t>
  </si>
  <si>
    <t>ITEM 26 Bucha de Redução de 2" x 1 1/2"  FABRICADA EM ALUMÍNIO FUNDIDO, ROSCA BSP. CONFORME ET "BBR-D-DF-1073-MDE-K-0011"</t>
  </si>
  <si>
    <t>ITEM 36 Alarme Sonoro PARA INDICAÇÃO DE PARTIDA DO EQUIPAMENTO CONFORME ET "BBR-D-DF-1073-MDE-K-0011"</t>
  </si>
  <si>
    <t>ITEM 31 CHAVE DETECTORA DE RASGO INVÓLUCRO DE METAL LEVE FUNDIDO SOB PRESSÃO, ATUADOR CONFECCIONADO EM AÇO INOXIDÁVEL, MATERIAL DE CONTATO PRATA CONFORME ET "BBR-D-DF-1073-MDE-K-0010"</t>
  </si>
  <si>
    <t>ITEM 32 Chave de Emergência REF. Z3Z 500 22YR - 186452, SCHMERSAL OU SIMILAR  CARACTERÍSTICAS: ATUAÇÃO POR CORDA  ALCANCE DE ATÉ 200M; INVÓLUCRO EM AL CONFORME ET "BBR-D-DF-1073-MDE-K-0010"</t>
  </si>
  <si>
    <t>ITEM 33 Chave de Desalinhamento REF. ZV12H 500 22/11Y, SCHMERSAL OU SIMILAR CONFORME ET "BBR-D-DF-1073-MDE-K-0010"</t>
  </si>
  <si>
    <t>ITEM 34 Sonda de Nível POR INCLINAÇÃO. REF. M 600 - 186563 SCHMERSAL OU SIMILAR. CONFORME ET "BBR-D-DF-1073-MDE-K-0010"</t>
  </si>
  <si>
    <t>ITEM 31 CHAVE DETECTORA DE RASGO INVÓLUCRO DE METAL LEVE FUNDIDO SOB PRESSÃO, ATUADOR CONFECCIONADO EM AÇO INOXIDÁVEL, MATERIAL DE CONTATO PRATA CONFORME ET "BBR-D-DF-1073-MDE-K-0011"</t>
  </si>
  <si>
    <t>ITEM 32 Chave de Emergência REF. Z3Z 500 22YR - 186452, SCHMERSAL OU SIMILAR  CARACTERÍSTICAS: ATUAÇÃO POR CORDA  ALCANCE DE ATÉ 200M; INVÓLUCRO EM AL CONFORME ET "BBR-D-DF-1073-MDE-K-0011"</t>
  </si>
  <si>
    <t>ITEM 33 Chave de Desalinhamento REF. ZV12H 500 22/11Y, SCHMERSAL OU SIMILAR CONFORME ET "BBR-D-DF-1073-MDE-K-0011"</t>
  </si>
  <si>
    <t>ITEM 34 Sonda de Nível POR INCLINAÇÃO. REF. M 600 - 186563 SCHMERSAL OU SIMILAR. CONFORME ET "BBR-D-DF-1073-MDE-K-0011"</t>
  </si>
  <si>
    <t>Acessorios P/ Z3Z Mont 40M c/mola kit acessórios p/ Z3Z mont 40M c/mola</t>
  </si>
  <si>
    <t>Plaqueta Inox 304 1X12X65 gravada</t>
  </si>
  <si>
    <t xml:space="preserve">Arruela Lisa Ø 5/8" ASTM A325 </t>
  </si>
  <si>
    <t xml:space="preserve">Parafuso Cab. Sext. Ø 5/8"UNC x 1 3/4" ASTM A325 </t>
  </si>
  <si>
    <t xml:space="preserve">CONFORME ET PED. 188 </t>
  </si>
  <si>
    <t xml:space="preserve">MOTOR CA - 90 KW DRN280M4/FI/TH </t>
  </si>
  <si>
    <t xml:space="preserve">REDUTOR CONICO X3KH150e/HU/B- RS </t>
  </si>
  <si>
    <t>Grampo Tipo 2 Ref. Selmec (Inox) - DESENHO:T-072954-1 (TAG:1073-TC-006/1073-TC-007)</t>
  </si>
  <si>
    <t>Grampo Tipo 2 Ref. Selmec (Inox) - DESENHO:T-072956-1 (TAG:1073-TC-006/1073-TC-007)</t>
  </si>
  <si>
    <t>Grampo Tipo 2 Ref. Selmec (Inox) - DESENHO:T-072959-1 (TAG:1073-TC-006/1073-TC-007)</t>
  </si>
  <si>
    <t>T-072977-1</t>
  </si>
  <si>
    <t>Grampo Tipo 2 Ref. Selmec (Inox) - DESENHO:T-072977-1 (TAG:1073-TC-006/1073-TC-007)</t>
  </si>
  <si>
    <t>Grade de Piso GS-A4-252 (MALHA 30x100) x 924 X 1230mm - DESENHO:T-072977-1 (TAG:1073-TC-006/1073-TC-007)</t>
  </si>
  <si>
    <t>Grade de Piso GS-A4-252 (MALHA 30x100) x 824 X 1519mm - DESENHO:T-072977-1 (TAG:1073-TC-006/1073-TC-007)</t>
  </si>
  <si>
    <t>Grade de Piso GS-A4-252 (MALHA 30x100) x 836 X 1621mm - DESENHO:T-072977-1 (TAG:1073-TC-006/1073-TC-007)</t>
  </si>
  <si>
    <t>Grade de Piso GS-A4-252 (MALHA 30x100) x 836 X 2115mm - DESENHO:T-072977-1 (TAG:1073-TC-006/1073-TC-007)</t>
  </si>
  <si>
    <t>Grade de Piso GS-A4-252 (MALHA 30x100) x 1426 X 1519mm - DESENHO:T-072977-1 (TAG:1073-TC-006/1073-TC-007)</t>
  </si>
  <si>
    <t>Grade de Piso GS-A4-252 (MALHA 30x100) x 1159 X 1527mm - DESENHO:T-072977-1 (TAG:1073-TC-006/1073-TC-007)</t>
  </si>
  <si>
    <t>Grade de Piso GS-A4-252 (MALHA 30x100) x 262 X 780,5 GALVANIZADO - DESENHO:T-072954-1 (TAG:1073-TC-006/1073-TC-007)</t>
  </si>
  <si>
    <t>Grade de Piso GS-A4-252 (MALHA 30x100) x 998 X 1483 GALVANIZADO - DESENHO:T-072954-1 (TAG:1073-TC-006/1073-TC-007)</t>
  </si>
  <si>
    <t>Grade de Piso GS-A4-252 (MALHA 30x100) x 900 X 1483 GALVANIZADO - DESENHO:T-072954-1 (TAG:1073-TC-006/1073-TC-007)</t>
  </si>
  <si>
    <t>Grade de Piso GS-A4-252 (MALHA 30x100) x 1000 X 1483 GALVANIZADO - DESENHO:T-072954-1 (TAG:1073-TC-006/1073-TC-007)</t>
  </si>
  <si>
    <t>Grade de Piso GS-A4-252 (MALHA 30x100) x 780,5 X 806 GALVANIZADO - DESENHO:T-072954-1 (TAG:1073-TC-006/1073-TC-007)</t>
  </si>
  <si>
    <t>Grade de Piso GS-A4-252 (MALHA 30x100) x 780,5 X 1000 GALVANIZADO - DESENHO:T-072954-1 (TAG:1073-TC-006/1073-TC-007)</t>
  </si>
  <si>
    <t>Grade de Piso GS-A4-252 (MALHA 30x100) x 973 X 1483 GALVANIZADO - DESENHO:T-072956-1 (TAG:1073-TC-006/1073-TC-007)</t>
  </si>
  <si>
    <t>Grade de Piso GS-A4-252 (MALHA 30x100) x 780,5 X 1483 GALVANIZADO - DESENHO:T-072956-1 (TAG:1073-TC-006/1073-TC-007)</t>
  </si>
  <si>
    <t>Grade de Piso GS-A4-252 (MALHA 30x100) x 1000 X 1483 GALVANIZADO - DESENHO:T-072956-1 (TAG:1073-TC-006/1073-TC-007)</t>
  </si>
  <si>
    <t>Grade de Piso GS-A4-252 (MALHA 30x100) x 780 x 795mm GALVANIZADO - DESENHO:T-072958-1 (TAG:1073-TC-006/1073-TC-007)</t>
  </si>
  <si>
    <t>Grade de Piso GS-A4-252 (MALHA 30x100) x 780 x 1000mm GALVANIZADO - DESENHO:T-072958-1 (TAG:1073-TC-006/1073-TC-007)</t>
  </si>
  <si>
    <t>Grade de Piso GS-A4-252 (MALHA 30x100) x 780 x 1000mm GALVANIZADO - DESENHO:T-072959-1 (TAG:1073-TC-006/1073-TC-007)</t>
  </si>
  <si>
    <t>Grade de Piso GS-A4-252 (MALHA 30x100) x 1000 x 1390mm GALVANIZADO - DESENHO:T-072959-1 (TAG:1073-TC-006/1073-TC-007)</t>
  </si>
  <si>
    <t>Grade de Piso GS-A4-252 (MALHA 30x100) x 1000 x 1884mm GALVANIZADO - DESENHO:T-072962-1 (TAG:1073-TC-006/1073-TC-007)</t>
  </si>
  <si>
    <t>Grade de Piso GS-A4-252 (MALHA 30x100) x 1000 x 1885mm GALVANIZADO - DESENHO:T-072962-1 (TAG:1073-TC-006/1073-TC-007)</t>
  </si>
  <si>
    <t>Grade de Piso GS-A4-252 (MALHA 30x100) x 668 x 780mm GALVANIZADO - DESENHO:T-072962-1 (TAG:1073-TC-006/1073-TC-007)</t>
  </si>
  <si>
    <t>Grade de Piso GS-A4-252 (MALHA 30x100) x 1020,5 x 1040mm GALVANIZADO - DESENHO:T-072962-1 (TAG:1073-TC-006/1073-TC-007)</t>
  </si>
  <si>
    <t>Grade de Piso GS-A4-252 (MALHA 30x100) x 820 x 1000mm GALVANIZADO - DESENHO:T-072962-1 (TAG:1073-TC-006/1073-TC-007)</t>
  </si>
  <si>
    <t>Grade de Piso GS-A4-252 (MALHA 30x100) x 920 x 1000mm GALVANIZADO - DESENHO:T-072962-1 (TAG:1073-TC-006/1073-TC-007)</t>
  </si>
  <si>
    <t>Grade de Piso GS-A4-252 (MALHA 30x100) x 747 x 780mm GALVANIZADO - DESENHO:T-072963-1 (TAG:1073-TC-006/1073-TC-007)</t>
  </si>
  <si>
    <t>Degrau - DS-25/3 - 25 x 3100 - 250 x 800mm GALVANIZADO - DESENHO:T-072963-1 (TAG:1073-TC-006/1073-TC-007)</t>
  </si>
  <si>
    <t>Grade de Piso GS-A4-252 (MALHA 30x100) x 700 x 795mm GALVANIZADO - DESENHO:T-072967-1 (TAG:1073-TC-006/1073-TC-007)</t>
  </si>
  <si>
    <t>Grade de Piso GS-A4-252 (MALHA 30x100) x 700 x 1000mm GALVANIZADO - DESENHO:T-072967-1 (TAG:1073-TC-006/1073-TC-007)</t>
  </si>
  <si>
    <t>T-072927-1</t>
  </si>
  <si>
    <t>Grade de Piso GS-A4-252 (MALHA 30x100) x 513 X 1831mm - DESENHO:T-072927-1 (TAG:1073-TC-006)</t>
  </si>
  <si>
    <t xml:space="preserve">1073-TC-006 </t>
  </si>
  <si>
    <t>Grade de Piso GS-A4-252 (MALHA 30x100)x 482 x 1831mm - DESENHO:T-072927-1 (TAG:1073-TC-006)</t>
  </si>
  <si>
    <t>Grade de Piso GS-A4-252 (MALHA 30x100) x 931 x 931mm - DESENHO:T-072927-1 (TAG:1073-TC-006)</t>
  </si>
  <si>
    <t>Grade de Piso GS-A4-252 (MALHA 30x100) x 890 x 931mm - DESENHO:T-072927-1 (TAG:1073-TC-006)</t>
  </si>
  <si>
    <t>Grade de Piso GS-A4-252 (MALHA 30x100) x 1020 x 1080mm - DESENHO:T-072927-1 (TAG:1073-TC-006)</t>
  </si>
  <si>
    <t>Grade de Piso GS-A4-252 (MALHA 30x100) x 1094 x 1269mm - DESENHO:T-072927-1 (TAG:1073-TC-006)</t>
  </si>
  <si>
    <t>Grade de Piso GS-A4-252 (MALHA 30x100) x 513 x 1831mm - DESENHO:T-072927-1 (TAG:1073-TC-007)</t>
  </si>
  <si>
    <t>Grade de Piso GS-A4-252 (MALHA 30x100) x 482 x 1831mm - DESENHO:T-072927-1 (TAG:1073-TC-007)</t>
  </si>
  <si>
    <t>Grade de Piso GS-A4-252 (MALHA 30x100) x 931 x 931mm - DESENHO:T-072927-1 (TAG:1073-TC-007)</t>
  </si>
  <si>
    <t>Grade de Piso GS-A4-252 (MALHA 30x100) x 890 x 931mm - DESENHO:T-072927-1 (TAG:1073-TC-007)</t>
  </si>
  <si>
    <t>Grade de Piso GS-A4-252 (MALHA 30x100) x 1020 x 1080mm - DESENHO:T-072927-1 (TAG:1073-TC-007)</t>
  </si>
  <si>
    <t>Grade de Piso GS-A4-252 (MALHA 30x100) x 1094 x 1269mm - DESENHO:T-072927-1 (TAG:1073-TC-007)</t>
  </si>
  <si>
    <t>Grampo Tipo 1 Ref. Selmec (Inox) - DESENHO:T-072927-1 (TAG:1073-TC-006)</t>
  </si>
  <si>
    <t>Grampo Tipo 2 Ref. Selmec (Inox) - DESENHO:T-072927-1 (TAG:1073-TC-006)</t>
  </si>
  <si>
    <t>Grampo Tipo 1 Ref. Selmec (Inox) - DESENHO:T-072927-1 (TAG:1073-TC-007)</t>
  </si>
  <si>
    <t>POS. 9 - 11</t>
  </si>
  <si>
    <t>CHAPA DE DESGASTE 5/8" X 190 X 390 HARDOX</t>
  </si>
  <si>
    <t>CONFORME ET-PED-188</t>
  </si>
  <si>
    <t xml:space="preserve">ACOPLAMENTO FLEXIVEL 42" </t>
  </si>
  <si>
    <t>1073-TC-0006</t>
  </si>
  <si>
    <t>1073-TC-0007</t>
  </si>
  <si>
    <t>CHUTE DE DESCARGA PARTE SUPERIOR 73208-A</t>
  </si>
  <si>
    <t>4417X</t>
  </si>
  <si>
    <t>4418X</t>
  </si>
  <si>
    <t>4419X</t>
  </si>
  <si>
    <t>4420X</t>
  </si>
  <si>
    <t>4421X</t>
  </si>
  <si>
    <t>4422X</t>
  </si>
  <si>
    <t>4423X</t>
  </si>
  <si>
    <t>4424X</t>
  </si>
  <si>
    <t>4425X</t>
  </si>
  <si>
    <t>4426X</t>
  </si>
  <si>
    <t>4427X</t>
  </si>
  <si>
    <t>4428X</t>
  </si>
  <si>
    <t>4429X</t>
  </si>
  <si>
    <t>4430X</t>
  </si>
  <si>
    <t>4431X</t>
  </si>
  <si>
    <t>4432X</t>
  </si>
  <si>
    <t>4433X</t>
  </si>
  <si>
    <t>4434X</t>
  </si>
  <si>
    <t>4435X</t>
  </si>
  <si>
    <t>4436X</t>
  </si>
  <si>
    <t>4437X</t>
  </si>
  <si>
    <t>4438X</t>
  </si>
  <si>
    <t>4439X</t>
  </si>
  <si>
    <t>4440X</t>
  </si>
  <si>
    <t>4441X</t>
  </si>
  <si>
    <t>4442X</t>
  </si>
  <si>
    <t>4443X</t>
  </si>
  <si>
    <t>4444X</t>
  </si>
  <si>
    <t>4445X</t>
  </si>
  <si>
    <t>4446X</t>
  </si>
  <si>
    <t>4447X</t>
  </si>
  <si>
    <t>4448X</t>
  </si>
  <si>
    <t>4449X</t>
  </si>
  <si>
    <t>4450X</t>
  </si>
  <si>
    <t>4451X</t>
  </si>
  <si>
    <t>4452X</t>
  </si>
  <si>
    <t>4453X</t>
  </si>
  <si>
    <t>4454X</t>
  </si>
  <si>
    <t>4455X</t>
  </si>
  <si>
    <t>4456X</t>
  </si>
  <si>
    <t>4457X</t>
  </si>
  <si>
    <t>4458X</t>
  </si>
  <si>
    <t>4459X</t>
  </si>
  <si>
    <t>4460X</t>
  </si>
  <si>
    <t>4461X</t>
  </si>
  <si>
    <t>4462X</t>
  </si>
  <si>
    <t>4463X</t>
  </si>
  <si>
    <t>4464X</t>
  </si>
  <si>
    <t>4465X</t>
  </si>
  <si>
    <t>4466X</t>
  </si>
  <si>
    <t>4467X</t>
  </si>
  <si>
    <t>4468X</t>
  </si>
  <si>
    <t>4469X</t>
  </si>
  <si>
    <t>4470X</t>
  </si>
  <si>
    <t>4471X</t>
  </si>
  <si>
    <t>4472X</t>
  </si>
  <si>
    <t>4473X</t>
  </si>
  <si>
    <t>4474X</t>
  </si>
  <si>
    <t>4475X</t>
  </si>
  <si>
    <t>4476X</t>
  </si>
  <si>
    <t>4477X</t>
  </si>
  <si>
    <t>4478X</t>
  </si>
  <si>
    <t>4479X</t>
  </si>
  <si>
    <t>4480X</t>
  </si>
  <si>
    <t>4481X</t>
  </si>
  <si>
    <t>4482X</t>
  </si>
  <si>
    <t>4483X</t>
  </si>
  <si>
    <t>4484X</t>
  </si>
  <si>
    <t>4485X</t>
  </si>
  <si>
    <t>4486X</t>
  </si>
  <si>
    <t>4487X</t>
  </si>
  <si>
    <t>4488X</t>
  </si>
  <si>
    <t>4489X</t>
  </si>
  <si>
    <t>4490X</t>
  </si>
  <si>
    <t>4491X</t>
  </si>
  <si>
    <t>4492X</t>
  </si>
  <si>
    <t>4493X</t>
  </si>
  <si>
    <t>4494X</t>
  </si>
  <si>
    <t>4495X</t>
  </si>
  <si>
    <t>4496X</t>
  </si>
  <si>
    <t>4497X</t>
  </si>
  <si>
    <t>4498X</t>
  </si>
  <si>
    <t>4499X</t>
  </si>
  <si>
    <t>4500X</t>
  </si>
  <si>
    <t>4501X</t>
  </si>
  <si>
    <t>4502X</t>
  </si>
  <si>
    <t>4503X</t>
  </si>
  <si>
    <t>4504X</t>
  </si>
  <si>
    <t>4505X</t>
  </si>
  <si>
    <t>4506X</t>
  </si>
  <si>
    <t>4507X</t>
  </si>
  <si>
    <t>4508X</t>
  </si>
  <si>
    <t>4509X</t>
  </si>
  <si>
    <t>4510X</t>
  </si>
  <si>
    <t>4511X</t>
  </si>
  <si>
    <t>4512X</t>
  </si>
  <si>
    <t>4513X</t>
  </si>
  <si>
    <t>4514X</t>
  </si>
  <si>
    <t>4515X</t>
  </si>
  <si>
    <t>4516X</t>
  </si>
  <si>
    <t>4517X</t>
  </si>
  <si>
    <t>4518X</t>
  </si>
  <si>
    <t>4519X</t>
  </si>
  <si>
    <t>4520X</t>
  </si>
  <si>
    <t>4521X</t>
  </si>
  <si>
    <t>4522X</t>
  </si>
  <si>
    <t>4523X</t>
  </si>
  <si>
    <t>4524X</t>
  </si>
  <si>
    <t>4525X</t>
  </si>
  <si>
    <t>4526X</t>
  </si>
  <si>
    <t>4527X</t>
  </si>
  <si>
    <t>4528X</t>
  </si>
  <si>
    <t>4529X</t>
  </si>
  <si>
    <t>4530X</t>
  </si>
  <si>
    <t>4531X</t>
  </si>
  <si>
    <t>4532X</t>
  </si>
  <si>
    <t>4533X</t>
  </si>
  <si>
    <t>4534X</t>
  </si>
  <si>
    <t>4535X</t>
  </si>
  <si>
    <t>4536X</t>
  </si>
  <si>
    <t>4537X</t>
  </si>
  <si>
    <t>4538X</t>
  </si>
  <si>
    <t>4539X</t>
  </si>
  <si>
    <t>4540X</t>
  </si>
  <si>
    <t>4541X</t>
  </si>
  <si>
    <t>4542X</t>
  </si>
  <si>
    <t>4543X</t>
  </si>
  <si>
    <t>4544X</t>
  </si>
  <si>
    <t>4545X</t>
  </si>
  <si>
    <t>4546X</t>
  </si>
  <si>
    <t>4547X</t>
  </si>
  <si>
    <t>4548X</t>
  </si>
  <si>
    <t>4549X</t>
  </si>
  <si>
    <t>4550X</t>
  </si>
  <si>
    <t>4551X</t>
  </si>
  <si>
    <t>T-073012-1</t>
  </si>
  <si>
    <t>RETRABALHO NA REGIÃO DA BASE RETORNO AA (CANTONEIRA RETRABALHO)</t>
  </si>
  <si>
    <t>ROLO RETORNO Ø102/63x700 - 6204</t>
  </si>
  <si>
    <t>ROLO IMPACTO Ø102/63x150 - 6204</t>
  </si>
  <si>
    <t>R-1-4-11019</t>
  </si>
  <si>
    <t>R-1-4-11018</t>
  </si>
  <si>
    <t>ROLO GUIA Ø102 x 150 - 6204</t>
  </si>
  <si>
    <t>ROLO CARGA Ø102 x 150 - 6204</t>
  </si>
  <si>
    <t>ROLO PROTEÇÃO Ø89 x 150 - 6204</t>
  </si>
  <si>
    <t>0102-TC09</t>
  </si>
  <si>
    <t>R-1-4-8829</t>
  </si>
  <si>
    <t>ROLO IMPACTO Ø102/63x250 - 6204</t>
  </si>
  <si>
    <t>R-1-4-8708</t>
  </si>
  <si>
    <t>ROLO DE CARGA Ø102 x 250 - 6204</t>
  </si>
  <si>
    <t>1 - 23/07/2026</t>
  </si>
  <si>
    <t>1 - 03/06/2026</t>
  </si>
  <si>
    <t>2 - 13/07/2026</t>
  </si>
  <si>
    <t>MI-D-148-ME-DF-0026</t>
  </si>
  <si>
    <t>1 - 05/06/2026</t>
  </si>
  <si>
    <t>T-008291-1</t>
  </si>
  <si>
    <t>DF-0400-M-01200/S0211</t>
  </si>
  <si>
    <t xml:space="preserve">RODEIRO LIVRE - CONJ. E DETALHES </t>
  </si>
  <si>
    <t>P210</t>
  </si>
  <si>
    <t>P-210</t>
  </si>
  <si>
    <t>MMC13-310-M-DW-0406-001-A</t>
  </si>
  <si>
    <t>TAMBOR DE DESVIO Nº1, 2 , 3 DA TCLD</t>
  </si>
  <si>
    <t>P211</t>
  </si>
  <si>
    <t>P-211</t>
  </si>
  <si>
    <t>MMC13-310-M-DW-0405-001-A</t>
  </si>
  <si>
    <t>EIXO PARA TAMBOR Nº1, 2, 3 DA TCLD</t>
  </si>
  <si>
    <t>RODEIRO LIVRE</t>
  </si>
  <si>
    <t>LUNDIN MINING</t>
  </si>
  <si>
    <t>TRANSPORTADOR FREET</t>
  </si>
  <si>
    <t>EXPOSIBRAM 2026</t>
  </si>
  <si>
    <t>Liberado para expedição</t>
  </si>
  <si>
    <t>LIBERADO PARA EXPEDIÇÃO</t>
  </si>
  <si>
    <t>P-212</t>
  </si>
  <si>
    <t>P212</t>
  </si>
  <si>
    <t>2 - 28/07/2026</t>
  </si>
  <si>
    <t>2 - 30/07/2026</t>
  </si>
  <si>
    <t>T-073225-1</t>
  </si>
  <si>
    <t>MI-D-148-ME-DF-0054</t>
  </si>
  <si>
    <t>1 - 30/07/2026</t>
  </si>
  <si>
    <t>T-073224-1</t>
  </si>
  <si>
    <t>MI-D-148-ME-DF-0053</t>
  </si>
  <si>
    <t>GUIA TAMPA TRASEIRA - DETALHES (CHAPA TRASEIRA) 73225-A</t>
  </si>
  <si>
    <t>GUIA TAMPA TRASEIRA - DETALHES(GARRA) 73225-B</t>
  </si>
  <si>
    <t>GUIA TAMPA TRASEIRA - DETALHES (CHAPA DESVIADORA) 73225-D</t>
  </si>
  <si>
    <t>GUIA TAMPA TRASEIRA - DETALHES (CHAPA DESGASTE) 73225-F</t>
  </si>
  <si>
    <t>GUIA TAMPA TRASEIRA - DETALHES (CHAPA DESGASTE 1DIR. 1 ESQ.) 73225-G</t>
  </si>
  <si>
    <t>GUIA TAMPA TRASEIRA - DETALHES(CHAPA DESGASTE 1DIR. 1 ESQ.) 73225-H</t>
  </si>
  <si>
    <t>GUIA MÓDULO 4 - DETALHES (CHAPA LATERAL 1DIR. 1ESQ) 73224-A</t>
  </si>
  <si>
    <t>T-073223-1</t>
  </si>
  <si>
    <t>MI-D-148-ME-DF-0052</t>
  </si>
  <si>
    <t>GUIA MÓDULO 3 - DETALHES (CHAPA LATERAL 1DIR. 1ESQ.) 73223-A</t>
  </si>
  <si>
    <t>GUIA MÓDULO 4 - DETALHES (CHAPA DESGASTE 1DIR. 1ESQ.) 73224-O</t>
  </si>
  <si>
    <t>GUIA MÓDULO 4 - DETALHES (CHAPA DESGASTE 1DIR. 1ESQ.) 73224-N</t>
  </si>
  <si>
    <t>GUIA MÓDULO 4 - DETALHES (CHAPA DESGASTE 1DIR. 1ESQ.) 73224-M</t>
  </si>
  <si>
    <t>GUIA MÓDULO 4 - DETALHES (CHAPA DESGASTE 1DIR. 1ESQ.) 73224-L</t>
  </si>
  <si>
    <t>GUIA MÓDULO 4 - DETALHES (CHAPA DESGASTE 1DIR. 1ESQ.) 73224-K</t>
  </si>
  <si>
    <t>GUIA MÓDULO 4 - DETALHES (CHAPA DESGASTE 1DIR. 1ESQ.) 73224-J</t>
  </si>
  <si>
    <t>GUIA MÓDULO 4 - DETALHES (CHAPA DESGASTE) 73224-F</t>
  </si>
  <si>
    <t>GUIA MÓDULO 4 - DETALHES (CHAPA DESVIADORA 1DIR. 1 ESQ) 73224-E</t>
  </si>
  <si>
    <t>GUIA MÓDULO 4 - DETALHES (GARRA) 73224-D</t>
  </si>
  <si>
    <t>GUIA MÓDULO 4 - DETALHES (CANTONEIRA FIXAÇÃO 2DIR. 2ESQ) 73224-C</t>
  </si>
  <si>
    <t>GUIA MÓDULO 4 - DETALHES (SUPORTE FIXAÇÃO 2DIR. 2ESQ) 73224-B</t>
  </si>
  <si>
    <t>GUIA MÓDULO 3 - DETALHES (SUPORTE FIXAÇÃO 2DIR. 2ESQ.) 73223-B</t>
  </si>
  <si>
    <t>GUIA MÓDULO 3 - DETALHES (CANTONEIRA FIXAÇÃO 2DIR. 2ESQ.) 73223-C</t>
  </si>
  <si>
    <t>GUIA MÓDULO 3 - DETALHES (GARRA) 73223-D</t>
  </si>
  <si>
    <t>GUIA MÓDULO 3 - DETALHES (CHAPA DESVIADORA 1DIR. 1ESQ) 73223-E</t>
  </si>
  <si>
    <t>GUIA MÓDULO 3 - DETALHES (CHAPA DESGASTE) 73223-F</t>
  </si>
  <si>
    <t>GUIA MÓDULO 3 - DETALHES (CHAPA DESGASTE 1DIR. 1ESQ) 73223-J</t>
  </si>
  <si>
    <t>GUIA MÓDULO 3 - DETALHES (CHAPA DESGASTE 1DIR. 1ESQ) 73223-K</t>
  </si>
  <si>
    <t>GUIA MÓDULO 3 - DETALHES (CHAPA DESGASTE 1DIR. 1ESQ) 73223-L</t>
  </si>
  <si>
    <t>GUIA MÓDULO 3 - DETALHES (CHAPA DESGASTE 1DIR. 1ESQ) 73223-M</t>
  </si>
  <si>
    <t>GUIA MÓDULO 3 - DETALHES (CHAPA DESGASTE 1DIR. 1ESQ) 73223-N</t>
  </si>
  <si>
    <t>GUIA MÓDULO 3 - DETALHES (CHAPA DESGASTE 1DIR. 1ESQ) 73223-O</t>
  </si>
  <si>
    <t>T-073222-1</t>
  </si>
  <si>
    <t>MI-D-148-ME-DF-0051</t>
  </si>
  <si>
    <t>GUIA MÓDULO 2 - DETALHES (CHAPA LATERAL 4DIR. 4ESQ) 73222-A</t>
  </si>
  <si>
    <t>GUIA MÓDULO 2 - DETALHES (SUPORTE FIXAÇÃO 8DIR. 8ESQ) 73222-B</t>
  </si>
  <si>
    <t>GUIA MÓDULO 2 - DETALHES (CANTONEIRA FIXAÇÃO 8DIR. 8ESQ) 73222-C</t>
  </si>
  <si>
    <t>GUIA MÓDULO 2 - DETALHES (TRAVESSA FIXAÇÃO) 73222-D</t>
  </si>
  <si>
    <t>GUIA MÓDULO 2 - DETALHES (GARRA) 73222-E</t>
  </si>
  <si>
    <t>GUIA MÓDULO 2 - DETALHES (CHAPA DESGASTE) 73222-F</t>
  </si>
  <si>
    <t>T-073221-1</t>
  </si>
  <si>
    <t>MI-D-148-ME-DF-0050</t>
  </si>
  <si>
    <t>GUIA MÓDULO 1 - DETALHES (CHAPA LATERAL 1DIR. 1ESQ) 73221-A</t>
  </si>
  <si>
    <t>GUIA MÓDULO 1 - DETALHES (SUPORTE FIXAÇÃO 2DIR. 2ESQ) 73221-B</t>
  </si>
  <si>
    <t>GUIA MÓDULO 1 - DETALHES (CANTONEIRA FIXAÇÃO 2DIR. 2ESQ) 73221-C</t>
  </si>
  <si>
    <t>GUIA MÓDULO 1 - DETALHES (TRAVESSÃO FIXAÇÃO ) 73221-D</t>
  </si>
  <si>
    <t>GUIA MÓDULO 1 - DETALHES (GARRA 01 ) 73221-E</t>
  </si>
  <si>
    <t>GUIA MÓDULO 1 - DETALHES (GARRA 02 ) 73221-F</t>
  </si>
  <si>
    <t>GUIA MÓDULO 1 - DETALHES (CHAPA DESGASTE ) 73221-G</t>
  </si>
  <si>
    <t>T-073226-1</t>
  </si>
  <si>
    <t>MI-D-148-ME-DF-0055</t>
  </si>
  <si>
    <t>CHASSI ACIONAMENTO CONJUNTO E DETALHES (CHASSI ACIONAMENTO) 73226-A</t>
  </si>
  <si>
    <t>CHASSI ACIONAMENTO CONJUNTO E DETALHES (APOIO) 73226-B</t>
  </si>
  <si>
    <t>T-073227-1</t>
  </si>
  <si>
    <t>MI-D-148-ME-DF-0056</t>
  </si>
  <si>
    <t>APOIO DESLIZANTE - CONJUNTO E DETALHES (APOIO DESLIZANTE) 73227-A</t>
  </si>
  <si>
    <t>T-073268-1</t>
  </si>
  <si>
    <t>MI-D-148-ME-DF-0097</t>
  </si>
  <si>
    <t>T-073267-1</t>
  </si>
  <si>
    <t>MI-D-148-ME-DF-0096</t>
  </si>
  <si>
    <t>T-073266-1</t>
  </si>
  <si>
    <t>MI-D-148-ME-DF-0095</t>
  </si>
  <si>
    <t>PONTE TRELIÇADA 1 - DETALHES (PONTE TRELIÇADA - 1) 73266-A</t>
  </si>
  <si>
    <t>PONTE TRELIÇADA 2 - DETALHES (PONTE TRELIÇADA - 2) 73267-A</t>
  </si>
  <si>
    <t>PONTE TRELIÇADA 3 - DETALHES (PONTE TRELIÇADA-  3) 73268-A</t>
  </si>
  <si>
    <t>T-073269-1</t>
  </si>
  <si>
    <t>MI-D-148-ME-DF-0098</t>
  </si>
  <si>
    <t>PLATAFORMA DO CHUTE DE DESCARGA - DETALHES (PLATAFORMA DO CHUTE DE DESCARGA) 73269-A</t>
  </si>
  <si>
    <t>T-073218-1</t>
  </si>
  <si>
    <t>MI-D-148-ME-DF-0047</t>
  </si>
  <si>
    <t>CHASSI ESTICAMENTO - DETALHES (CHASSI ESTICAMENTO) 73218-A</t>
  </si>
  <si>
    <t>CHASSI ESTICAMENTO - DETALHES (VIGA) 73218-B</t>
  </si>
  <si>
    <t>CHASSI ESTICAMENTO - DETALHES (APOIO) 73218-C</t>
  </si>
  <si>
    <t>T-073219-1</t>
  </si>
  <si>
    <t>MI-D-148-ME-DF-0048</t>
  </si>
  <si>
    <t>TIRANTE ESTICAMENTO - DETALHES (DISPOSITIVO DE ESTICAMENTO) 73219-A</t>
  </si>
  <si>
    <t>TIRANTE ESTICAMENTO - DETALHES (TIRANTE) 73219-B</t>
  </si>
  <si>
    <t>TIRANTE ESTICAMENTO - DETALHES (PROTEÇÃO) 73219-C</t>
  </si>
  <si>
    <t>TIRANTE ESTICAMENTO - DETALHES (PROTEÇÃO) 73219-D</t>
  </si>
  <si>
    <t>3-30/07/2026</t>
  </si>
  <si>
    <t xml:space="preserve">ROLO RETORNO - Ø102X870 - 6204 </t>
  </si>
  <si>
    <t>P-133</t>
  </si>
  <si>
    <t>T-073534-1</t>
  </si>
  <si>
    <t>TAMBOR DE ACIONAMENTO (TAMBOR DE ACIONAMENTO)</t>
  </si>
  <si>
    <t>TAMBOR DE RETORNO Ø800 x 2000  (TAMBOR DE ACIONAMENTO)</t>
  </si>
  <si>
    <t>T-073530-1</t>
  </si>
  <si>
    <t>T-073228-1</t>
  </si>
  <si>
    <t>MI-D-148-ME-DF-0057</t>
  </si>
  <si>
    <t>PONTE TRELIÇADA (PONTE TRELIÇADA) 73228-A</t>
  </si>
  <si>
    <t>T-073248-1</t>
  </si>
  <si>
    <t>MI-D-148-ME-DF-0077</t>
  </si>
  <si>
    <t>MI-D-148-ME-DF-0078</t>
  </si>
  <si>
    <t>T-073249-1</t>
  </si>
  <si>
    <t>COLUNA P8 (COLUNA P8) 73248A</t>
  </si>
  <si>
    <t>COLUNA P9 (COLUNA P9) 73249A</t>
  </si>
  <si>
    <t>P.202</t>
  </si>
  <si>
    <t>P.897</t>
  </si>
  <si>
    <t>NEW WAVE</t>
  </si>
  <si>
    <t>2 ROLOS</t>
  </si>
  <si>
    <t>T-073238-1</t>
  </si>
  <si>
    <t>MI-D-148-ME-DF-0067</t>
  </si>
  <si>
    <t>CHASSI DE ACIONAMENTO (BASE DO CHASSI) 73238-A</t>
  </si>
  <si>
    <t>CHASSI DE ACIONAMENTO (BASE DO ACIONAMENTO) 73238-B</t>
  </si>
  <si>
    <t>ROLO DE IMPACTO (5X)</t>
  </si>
  <si>
    <t>BASE P/ ROLO DE PROTEÇÃO (BASE P/ ROLO PROTEÇÃO) 52878-A</t>
  </si>
  <si>
    <t>T-073352-1</t>
  </si>
  <si>
    <t>T-073353-1</t>
  </si>
  <si>
    <t>BASE P/ ROLO DE IMPACTO (BASE P/ ROLO DE IMPACTO) 73353-A</t>
  </si>
  <si>
    <t>T-073354-1</t>
  </si>
  <si>
    <t>BASE P/ ROLO DE TRANSIÇÃO (BASE - 1) 73354-A</t>
  </si>
  <si>
    <t>BASE P/ ROLO DE TRANSIÇÃO (BASE - 2 DIREITA) 73354-B</t>
  </si>
  <si>
    <t>BASE P/ ROLO DE TRANSIÇÃO (BASE - 3 ESQUERDA) 73354-C</t>
  </si>
  <si>
    <t>BASE P/ ROLO DE TRANSIÇÃO (BASE - 4) 73354-D</t>
  </si>
  <si>
    <t>T-073355-1</t>
  </si>
  <si>
    <t>BASE P/ ROLO DE CARGA P/ MOTOR 35º - CORREIA 24" (BASE - 1) 73355-A</t>
  </si>
  <si>
    <t>BASE P/ ROLO DE CARGA P/ MOTOR 35º - CORREIA 24" (BASE - 2) 73355-B</t>
  </si>
  <si>
    <t>T-073356-1</t>
  </si>
  <si>
    <t>BASE P/ ROLO AUTO ALINHANTE DE RETORNO - CORREIA 24" (BASE) 73356-A</t>
  </si>
  <si>
    <t>T-073357-1</t>
  </si>
  <si>
    <t>BASE P/ ROLO DE RETORNO - CORREIA 24"(BASE) 73357-A</t>
  </si>
  <si>
    <t>T-073229-1</t>
  </si>
  <si>
    <t>MI-D-148-ME-DF-0058</t>
  </si>
  <si>
    <t>CAVALETE CONJUNTO E DETALHES (CAVALETE) 73229-A</t>
  </si>
  <si>
    <t>CAVALETE CONJUNTO E DETALHES (TRAVESSA) 73229-B</t>
  </si>
  <si>
    <t>CAVALETE CONJUNTO E DETALHES (APOIO) 73229-C</t>
  </si>
  <si>
    <t>T-073247-1</t>
  </si>
  <si>
    <t>MI-D-148-ME-DF-0076</t>
  </si>
  <si>
    <t>COLUNA P7 (COLUNA P7) 73247A</t>
  </si>
  <si>
    <t>T-073230-1</t>
  </si>
  <si>
    <t>MI-D-148-ME-DF-0059</t>
  </si>
  <si>
    <t>OLHAL DA PONTE CONJUNTO E DETALHES (OLHAL DA PONTE) 73230-A</t>
  </si>
  <si>
    <t>OLHAL DA PONTE CONJUNTO E DETALHES (APOIO) 73230-B</t>
  </si>
  <si>
    <t>OLHAL DA PONTE CONJUNTO E DETALHES (PINO) 73230-C</t>
  </si>
  <si>
    <t xml:space="preserve"> 2 - 06/08/2026</t>
  </si>
  <si>
    <t>1 - 06/08/2026</t>
  </si>
  <si>
    <t>PLATAFORMA DO CHUTE DE DESCARGA - DETALHES (PLATAFORMA LATERAL DO CHUTE DE DESCARGA) 73269-B</t>
  </si>
  <si>
    <t>ROLO CARGA SPIRAFLEX Ø116/102X315 6204</t>
  </si>
  <si>
    <t>P899</t>
  </si>
  <si>
    <t>P-899</t>
  </si>
  <si>
    <t>T-073250-1</t>
  </si>
  <si>
    <t>MI-D-148-ME-DF-0079</t>
  </si>
  <si>
    <t>APOIO CONJUTO E DETALHES (APOIO P3) 73250-A</t>
  </si>
  <si>
    <t>APOIO CONJUTO E DETALHES (APOIO P7) 73250-B</t>
  </si>
  <si>
    <t>APOIO CONJUTO E DETALHES (APOIO P8) 73250-C</t>
  </si>
  <si>
    <t>APOIO CONJUTO E DETALHES (APOIO P9) 73250-D</t>
  </si>
  <si>
    <t>APOIO CONJUTO E DETALHES (APOIO DESLIZANTE - P10) 73250-E</t>
  </si>
  <si>
    <t>APOIO CONJUTO E DETALHES (APOIO DESLIZANTE - P14) 73250-F</t>
  </si>
  <si>
    <t>P.204</t>
  </si>
  <si>
    <t xml:space="preserve"> SUPORTE DA CHAPA GUIA 73201-B</t>
  </si>
  <si>
    <t>R-1-4-11020</t>
  </si>
  <si>
    <t>ROLO DE CARGA Ø139,7X530 6204-2RS</t>
  </si>
  <si>
    <t>P214</t>
  </si>
  <si>
    <t>P-214</t>
  </si>
  <si>
    <t>R-1-4-11021</t>
  </si>
  <si>
    <t>ROLO DE IMPACTO Ø140/89X500 6204-2RS</t>
  </si>
  <si>
    <t>R-1-4-11022</t>
  </si>
  <si>
    <t>ROLO DE RETORNO LISO Ø139,7x1490 6204-2RS</t>
  </si>
  <si>
    <t>6 ROLOS CARGA
10 ROLOS DE IMPACTO
4 ROLOS DE RETORNO LISO</t>
  </si>
  <si>
    <t>MATEC</t>
  </si>
  <si>
    <t>F-073120-3</t>
  </si>
  <si>
    <t>MOTOR SECUNDÁRIO P/ TAMBORES &gt;Ø800 mm CHAPA (MOTOR SECUNDÁRIO) 73120-A</t>
  </si>
  <si>
    <t xml:space="preserve">ROLO DE IMPACTO Ø102/63 x 315 - 6204 </t>
  </si>
  <si>
    <t>P900</t>
  </si>
  <si>
    <t>P-900</t>
  </si>
  <si>
    <t>P.203</t>
  </si>
  <si>
    <t>PONTE TRELIÇADA 1 _ 73243-A</t>
  </si>
  <si>
    <t>PONTE TRELIÇADA 2 (INTERMEDIÁRIA) _73244-A</t>
  </si>
  <si>
    <t>T-073270-1</t>
  </si>
  <si>
    <t>MI-D-148-ME-DF-0099</t>
  </si>
  <si>
    <t>COLUNA PRINCIPAL - DETALHES (COLUNA PRINCIPAL)  73270-A</t>
  </si>
  <si>
    <t>COLUNA PRINCIPAL - DETALHES (COLUNA PRINCIPAL)  73270-B</t>
  </si>
  <si>
    <t>T-073271-1</t>
  </si>
  <si>
    <t>MI-D-148-ME-DF-0100</t>
  </si>
  <si>
    <t>COLUNA INCLINADA PARA_FRENTE - DETALHES (COLUNA INCLINADA PARA FRENTE) 73271-A</t>
  </si>
  <si>
    <t>T-073272-1</t>
  </si>
  <si>
    <t>MI-D-148-ME-DF-0101</t>
  </si>
  <si>
    <t>COLUNA INCLINADA PARA TRÁS - DETALHES (COLUNA INCLINADA PARA TRÁS) 73272-A</t>
  </si>
  <si>
    <t>T-073273-1</t>
  </si>
  <si>
    <t>MI-D-148-ME-DF-0102</t>
  </si>
  <si>
    <t>COLUNAS TIRANTES - DETALHES (COLUNA TIRANTE DA FRENTE) 73273-A</t>
  </si>
  <si>
    <t>COLUNAS TIRANTES - DETALHES (COLUNA TIRANTE DA FRENTE) 73273-B</t>
  </si>
  <si>
    <t>T-073256-1</t>
  </si>
  <si>
    <t>MI-D-148-ME-DF-0085</t>
  </si>
  <si>
    <t>CAVALETE - CONJUNTOS E DETALHES (BASE) 73256-A</t>
  </si>
  <si>
    <t>T-073251-1</t>
  </si>
  <si>
    <t>MI-D-148-ME-DF-0080</t>
  </si>
  <si>
    <t>CAVALETE - CONJUNTOS E DETALHES (CAVALETE) 73256-B</t>
  </si>
  <si>
    <t>COLUNA DE APOIO - CONJUNTO E DETALHES (BASE 1 ) 73251-A</t>
  </si>
  <si>
    <t>COLUNA DE APOIO - CONJUNTO E DETALHES (BASE 2 ) 73251-B</t>
  </si>
  <si>
    <t>COLUNA DE APOIO - CONJUNTO E DETALHES (COLUNA ) 73251-C</t>
  </si>
  <si>
    <t>F-073316-1</t>
  </si>
  <si>
    <t>1-P-551-R8-DF-402-0102-TC09-005</t>
  </si>
  <si>
    <t>TRELIÇA MÓDULO 1 - CONJUNTO E DETALHES (005A)</t>
  </si>
  <si>
    <t>F-073317-1</t>
  </si>
  <si>
    <t>1-P-551-R8-DF-402-0102-TC09-006</t>
  </si>
  <si>
    <t>TRELIÇA MÓDULO 02 - CONJUNTO E DETALHES (0000A)</t>
  </si>
  <si>
    <t>F-073319-1</t>
  </si>
  <si>
    <t>1-P-551-R8-DF-402-0102-TC09-008</t>
  </si>
  <si>
    <t>TRELIÇA MÓDULO 5 - CONJUNTO E DETALHES (TC09-008A)</t>
  </si>
  <si>
    <t>F-073320-1</t>
  </si>
  <si>
    <t>1-P-551-R8-DF-402-0102-TC09-009</t>
  </si>
  <si>
    <t>TRELIÇA MÓDULO 08 - CONJUNTO E DETALHES (009A)</t>
  </si>
  <si>
    <t>F-073321-1</t>
  </si>
  <si>
    <t>1-P-551-R8-DF-402-0102-TC09-010</t>
  </si>
  <si>
    <t>TRELIÇA MÓDULO 09 - CONJUNTO E DETALHES (010A)</t>
  </si>
  <si>
    <t>F-073322-1</t>
  </si>
  <si>
    <t>1-P-551-R8-DF-402-0102-TC09-011</t>
  </si>
  <si>
    <t>TRELIÇA MÓDULO 10 - CONJUNTO E DETALHES (010A)</t>
  </si>
  <si>
    <t>F-073358-1</t>
  </si>
  <si>
    <t>1-P-551-R8-DF-402-0102-TC09-031</t>
  </si>
  <si>
    <t>TRELIÇA MÓDULO 07 - CONJUNTO E DETALHES (TRELIÇA 07)</t>
  </si>
  <si>
    <t>T-073232-1</t>
  </si>
  <si>
    <t>MI-D-148-ME-DF-0061</t>
  </si>
  <si>
    <t>CHUTE DE DESCARGA PARTE SUPERIOR - DETALHES (PARTE SUPERIOR) 73232-A</t>
  </si>
  <si>
    <t>T-073233-1</t>
  </si>
  <si>
    <t>MI-D-148-ME-DF-0062</t>
  </si>
  <si>
    <t>CHUTE DE DESCARGA PARTE INTERMEDIARIA - DETALHES (PARTE SUPERIOR) 73233-A</t>
  </si>
  <si>
    <t>T-073234-1</t>
  </si>
  <si>
    <t>MI-D-148-ME-DF-0063</t>
  </si>
  <si>
    <t>CHUTE DE DESCARGA PARTE INTERMEDIARIA 02 - DETALHES (PARTE SUPERIOR) 73234-A</t>
  </si>
  <si>
    <t>T-073235-1</t>
  </si>
  <si>
    <t>MI-D-148-ME-DF-0064</t>
  </si>
  <si>
    <t>CHUTE DE DESCARGA PARTE INTERMEDIARIA 03 - DETALHES (PARTE SUPERIOR) 73235-A</t>
  </si>
  <si>
    <t>T-073236-1</t>
  </si>
  <si>
    <t>MI-D-148-ME-DF-0065</t>
  </si>
  <si>
    <t>CHUTE DE DESCARGA PARTE INFERIOR APOIO - DETALHES  - DETALHES (PARTE SUPERIOR) 73236-A</t>
  </si>
  <si>
    <t>CHUTE DE DESCARGA PARTE INFERIOR APOIO - DETALHES  - DETALHES (APOIO) 73236-D</t>
  </si>
  <si>
    <t>T-073237-1</t>
  </si>
  <si>
    <t>MI-D-148-ME-DF-0066</t>
  </si>
  <si>
    <t>CHUTE DE DESCARGA - PORTA DE INSPEÇÃO (PORTA DE INSPEÇÃO) 73237-A</t>
  </si>
  <si>
    <t>MI-D-148-ME-DF-0138</t>
  </si>
  <si>
    <t>AXION</t>
  </si>
  <si>
    <t>T-073739-1</t>
  </si>
  <si>
    <t>MI-D-148-ME-DF-0118</t>
  </si>
  <si>
    <t>TORRE DE ESTICAMENTO - ESCADA E CONTRAVENTAMENTO - DETALHES (ESCADA) 73739A</t>
  </si>
  <si>
    <t>TORRE DE ESTICAMENTO - ESCADA E CONTRAVENTAMENTO - DETALHES (CONTRAVENTAMENTO) 73739B</t>
  </si>
  <si>
    <t>TORRE DE ESTICAMENTO - ESCADA E CONTRAVENTAMENTO - DETALHES (CONTRAVENTAMENTO) 73739C</t>
  </si>
  <si>
    <t>TORRE DE ESTICAMENTO - ESCADA E CONTRAVENTAMENTO - DETALHES (CONTRAVENTAMENTO) 73739D</t>
  </si>
  <si>
    <t>TORRE DE ESTICAMENTO - ESCADA E CONTRAVENTAMENTO - DETALHES (CONTRAVENTAMENTO) 73739E</t>
  </si>
  <si>
    <t>TORRE DE ESTICAMENTO - ESCADA E CONTRAVENTAMENTO - DETALHES (CONTRAVENTAMENTO) 73739F</t>
  </si>
  <si>
    <t>TORRE DE ESTICAMENTO - ESCADA E CONTRAVENTAMENTO - DETALHES (CONTRAVENTAMENTO) 73739G</t>
  </si>
  <si>
    <t>TORRE DE ESTICAMENTO - ESCADA E CONTRAVENTAMENTO - DETALHES (CONTRAVENTAMENTO) 73739H</t>
  </si>
  <si>
    <t>T-073738-1</t>
  </si>
  <si>
    <t>MI-D-148-ME-DF-0117</t>
  </si>
  <si>
    <t>TORRE DE ESTICAMENTO - ESCADA - DETALHES (ESCADA) 73738A</t>
  </si>
  <si>
    <t>TORRE DE ESTICAMENTO - ESCADA - DETALHES (ESCADA) 73738B</t>
  </si>
  <si>
    <t>T-073737-1</t>
  </si>
  <si>
    <t>MI-D-148-ME-DF-0116</t>
  </si>
  <si>
    <t>TORRE DE ESTICAMENTO - ESCADA - DETALHES (ESCADA) 73737A</t>
  </si>
  <si>
    <t>TORRE DE ESTICAMENTO - ESCADA - DETALHES (ESCADA) 73737B</t>
  </si>
  <si>
    <t>T-073736-1</t>
  </si>
  <si>
    <t>MI-D-148-ME-DF-0115</t>
  </si>
  <si>
    <t>TORRE DE ESTICAMENTO - ESCADA - DETALHES (ESCADA) 73736A</t>
  </si>
  <si>
    <t>TORRE DE ESTICAMENTO - ESCADA - DETALHES (ESCADA) 73736B</t>
  </si>
  <si>
    <t>T-073735-1</t>
  </si>
  <si>
    <t>MI-D-148-ME-DF-0114</t>
  </si>
  <si>
    <t>TORRE DE ESTICAMENTO - CONTRAVENTAMENTO - DETALHES (CONTRAVENTAMENTO) 73735A</t>
  </si>
  <si>
    <t>TORRE DE ESTICAMENTO - CONTRAVENTAMENTO - DETALHES (CONTRAVENTAMENTO) 73735B</t>
  </si>
  <si>
    <t>TORRE DE ESTICAMENTO - CONTRAVENTAMENTO - DETALHES (CONTRAVENTAMENTO) 73735C</t>
  </si>
  <si>
    <t>TORRE DE ESTICAMENTO - CONTRAVENTAMENTO - DETALHES (CONTRAVENTAMENTO) 73735D</t>
  </si>
  <si>
    <t>TORRE DE ESTICAMENTO - CONTRAVENTAMENTO - DETALHES (CONTRAVENTAMENTO) 73735E</t>
  </si>
  <si>
    <t>TORRE DE ESTICAMENTO - CONTRAVENTAMENTO - DETALHES (CONTRAVENTAMENTO) 73735F</t>
  </si>
  <si>
    <t>TORRE DE ESTICAMENTO - CONTRAVENTAMENTO - DETALHES (CONTRAVENTAMENTO) 73735H</t>
  </si>
  <si>
    <t>TORRE DE ESTICAMENTO - CONTRAVENTAMENTO - DETALHES (CONTRAVENTAMENTO) 73735G</t>
  </si>
  <si>
    <t>T-073734-1</t>
  </si>
  <si>
    <t>MI-D-148-ME-DF-0113</t>
  </si>
  <si>
    <t>TORRE DE ESTICAMENTO - VIGAS - DETALHES (VIGA) 73734A</t>
  </si>
  <si>
    <t>TORRE DE ESTICAMENTO - VIGAS - DETALHES (VIGA) 73734B</t>
  </si>
  <si>
    <t>TORRE DE ESTICAMENTO - VIGAS - DETALHES (VIGA) 73734C</t>
  </si>
  <si>
    <t>TORRE DE ESTICAMENTO - VIGAS - DETALHES (VIGA) 73734D</t>
  </si>
  <si>
    <t>TORRE DE ESTICAMENTO - VIGAS - DETALHES (VIGA) 73734E</t>
  </si>
  <si>
    <t>TORRE DE ESTICAMENTO - VIGAS - DETALHES (VIGA) 73734F</t>
  </si>
  <si>
    <t>TORRE DE ESTICAMENTO - VIGAS - DETALHES (VIGA) 73734G</t>
  </si>
  <si>
    <t>TORRE DE ESTICAMENTO - VIGAS - DETALHES (VIGA) 73734H</t>
  </si>
  <si>
    <t>T-073733-1</t>
  </si>
  <si>
    <t>MI-D-148-ME-DF-0112</t>
  </si>
  <si>
    <t>TORRE DE ESTICAMENTO - VIGAS - DETALHES (VIGA) 73733A</t>
  </si>
  <si>
    <t>TORRE DE ESTICAMENTO - VIGAS - DETALHES (VIGA) 73733B</t>
  </si>
  <si>
    <t>TORRE DE ESTICAMENTO - VIGAS - DETALHES (VIGA) 73733C</t>
  </si>
  <si>
    <t>TORRE DE ESTICAMENTO - VIGAS - DETALHES (VIGA) 73733D</t>
  </si>
  <si>
    <t>TORRE DE ESTICAMENTO - VIGAS - DETALHES (VIGA) 73733E</t>
  </si>
  <si>
    <t>TORRE DE ESTICAMENTO - VIGAS - DETALHES (VIGA) 73733F</t>
  </si>
  <si>
    <t>TORRE DE ESTICAMENTO - VIGAS - DETALHES (VIGA) 73733G</t>
  </si>
  <si>
    <t>TORRE DE ESTICAMENTO - VIGAS - DETALHES (VIGA) 73733H</t>
  </si>
  <si>
    <t>TORRE DE ESTICAMENTO - VIGAS - DETALHES (VIGA) 73733J</t>
  </si>
  <si>
    <t>TORRE DE ESTICAMENTO - VIGAS - DETALHES (VIGA) 73733K</t>
  </si>
  <si>
    <t>TORRE DE ESTICAMENTO - VIGAS - DETALHES (VIGA) 73733L</t>
  </si>
  <si>
    <t>T-073732-1</t>
  </si>
  <si>
    <t>MI-D-148-ME-DF-0111</t>
  </si>
  <si>
    <t>TORRE DE ESTICAMENTO - VIGAS - DETALHES (VIGA) 73732A</t>
  </si>
  <si>
    <t>TORRE DE ESTICAMENTO - VIGAS - DETALHES (VIGA) 73732B</t>
  </si>
  <si>
    <t>TORRE DE ESTICAMENTO - VIGAS - DETALHES (VIGA) 73732C</t>
  </si>
  <si>
    <t>TORRE DE ESTICAMENTO - VIGAS - DETALHES (VIGA) 73732D</t>
  </si>
  <si>
    <t>TORRE DE ESTICAMENTO - VIGAS - DETALHES (VIGA) 73732E</t>
  </si>
  <si>
    <t>TORRE DE ESTICAMENTO - VIGAS - DETALHES (VIGA) 73732F</t>
  </si>
  <si>
    <t>TORRE DE ESTICAMENTO - VIGAS - DETALHES (VIGA) 73732G</t>
  </si>
  <si>
    <t>TORRE DE ESTICAMENTO - VIGAS - DETALHES (VIGA) 73732H</t>
  </si>
  <si>
    <t>MI-D-148-ME-DF-0110</t>
  </si>
  <si>
    <t>TORRE DE ESTICAMENTO - COLUNA (P13-H) - DETALHES (COLUNA) 73731A</t>
  </si>
  <si>
    <t>T-073731-1</t>
  </si>
  <si>
    <t>T-073730-1</t>
  </si>
  <si>
    <t>MI-D-148-ME-DF-0109</t>
  </si>
  <si>
    <t>TORRE DE ESTICAMENTO - COLUNA (P13-F) - DETALHES (COLUNA) 73730A</t>
  </si>
  <si>
    <t>T-073728-1</t>
  </si>
  <si>
    <t>MI-D-148-ME-DF-0107</t>
  </si>
  <si>
    <t>TORRE DE ESTICAMENTO - COLUNA (P10-F) - DETALHES (COLUNA) 73728A</t>
  </si>
  <si>
    <t>T-073729-1</t>
  </si>
  <si>
    <t>MI-D-148-ME-DF-0108</t>
  </si>
  <si>
    <t>TORRE DE ESTICAMENTO - COLUNA (P10-H) - DETALHES (COLUNA) 73729A</t>
  </si>
  <si>
    <t>T-073747-1</t>
  </si>
  <si>
    <t>MI-D-148-ME-DF-0126</t>
  </si>
  <si>
    <t>TORRE DE ESTICAMENTO GUARDA CORPO - DETALHES (GUARDA CORPO) 73747A</t>
  </si>
  <si>
    <t>TORRE DE ESTICAMENTO GUARDA CORPO - DETALHES (GUARDA CORPO) 73747B</t>
  </si>
  <si>
    <t>TORRE DE ESTICAMENTO GUARDA CORPO - DETALHES (GUARDA CORPO) 73747C</t>
  </si>
  <si>
    <t>TORRE DE ESTICAMENTO GUARDA CORPO - DETALHES (GUARDA CORPO) 73747D</t>
  </si>
  <si>
    <t>TORRE DE ESTICAMENTO GUARDA CORPO - DETALHES (GUARDA CORPO) 73747E</t>
  </si>
  <si>
    <t>T-073746-1</t>
  </si>
  <si>
    <t>MI-D-148-ME-DF-0125</t>
  </si>
  <si>
    <t>T-073745-1</t>
  </si>
  <si>
    <t>MI-D-148-ME-DF-0124</t>
  </si>
  <si>
    <t>TORRE DE ESTICAMENTO - GUARDA CORPO ESCADA - DETALHES (GUARDA CORPO) 73746A</t>
  </si>
  <si>
    <t>TORRE DE ESTICAMENTO - GUARDA CORPO ESCADA - DETALHES (GUARDA CORPO) 73745A</t>
  </si>
  <si>
    <t>T-073744-1</t>
  </si>
  <si>
    <t>MI-D-148-ME-DF-0123</t>
  </si>
  <si>
    <t>TORRE DE ESTICAMENTO - GUARDA CORPO ESCADA - DETALHES (GUARDA CORPO) 73744A</t>
  </si>
  <si>
    <t>T-073743-1</t>
  </si>
  <si>
    <t>MI-D-148-ME-DF-0122</t>
  </si>
  <si>
    <t>TORRE DE ESTICAMENTO - GUARDA CORPO ESCADA - DETALHES (GUARDA CORPO) 73743A</t>
  </si>
  <si>
    <t>T-073742-1</t>
  </si>
  <si>
    <t>MI-D-148-ME-DF-0121</t>
  </si>
  <si>
    <t>TORRE DE ESTICAMENTO - GUARDA CORPO ESCADA - DETALHES (GUARDA CORPO) 73742A</t>
  </si>
  <si>
    <t>TORRE DE ESTICAMENTO - GUARDA CORPO ESCADA - DETALHES (GUARDA CORPO) 73742B</t>
  </si>
  <si>
    <t>T-073741-1</t>
  </si>
  <si>
    <t>MI-D-148-ME-DF-0120</t>
  </si>
  <si>
    <t>TORRE DE ESTICAMENTO - GUARDA CORPO ESCADA - DETALHES (GUARDA CORPO) 73741A</t>
  </si>
  <si>
    <t>T-073740-1</t>
  </si>
  <si>
    <t>MI-D-148-ME-DF-0119</t>
  </si>
  <si>
    <t>TORRE DE ESTICAMENTO - GUARDA CORPO ESCADA - DETALHES (GUARDA CORPO) 73740A</t>
  </si>
  <si>
    <t>TORRE DE ESTICAMENTO - GUARDA CORPO ESCADA - DETALHES (GUARDA CORPO) 73740B</t>
  </si>
  <si>
    <t>TORRE DE ESTICAMENTO - GUARDA CORPO ESCADA - DETALHES (GUARDA CORPO) 73740C</t>
  </si>
  <si>
    <t>T-073748-1</t>
  </si>
  <si>
    <t>MI-D-148-ME-DF-0127</t>
  </si>
  <si>
    <t>TORRE DE ESTICAMENTO - GUARDA CORPO ESCADA - DETALHES (GUARDA CORPO) 73748A</t>
  </si>
  <si>
    <t>TORRE DE ESTICAMENTO - GUARDA CORPO ESCADA - DETALHES (GUARDA CORPO) 73748B</t>
  </si>
  <si>
    <t>TORRE DE ESTICAMENTO - GUARDA CORPO ESCADA - DETALHES (GUARDA CORPO) 73748C</t>
  </si>
  <si>
    <t>TORRE DE ESTICAMENTO - GUARDA CORPO ESCADA - DETALHES (GUARDA CORPO) 73748D</t>
  </si>
  <si>
    <t>T-073753-1</t>
  </si>
  <si>
    <t>MI-D-148-ME-DF-0132</t>
  </si>
  <si>
    <t>SUPORTE DO CONTRA PESO ESTICAMENTO - DETALHES (ESTRUTURA DO CONTRA PESO) 73753-A</t>
  </si>
  <si>
    <t>SUPORTE DO CONTRA PESO ESTICAMENTO - DETALHES (TIRANTE DE LIGAÇÃO) 73753-B</t>
  </si>
  <si>
    <t>SUPORTE DO CONTRA PESO ESTICAMENTO - DETALHES (CANTONEIRA GUIA) 73753-C</t>
  </si>
  <si>
    <t>SUPORTE DO CONTRA PESO ESTICAMENTO - DETALHES (PINO DE TRAVAMENTO) 73753-D</t>
  </si>
  <si>
    <t>SUPORTE DO CONTRA PESO ESTICAMENTO - DETALHES (ARRUELA DE TRAVAMENTO) 73753-E</t>
  </si>
  <si>
    <t>SUPORTE DO CONTRA PESO ESTICAMENTO - DETALHES (VIGA DE TRAVAMENTO) 73753-F</t>
  </si>
  <si>
    <t>T-073755-1</t>
  </si>
  <si>
    <t>MI-D-148-ME-DF-0084</t>
  </si>
  <si>
    <t>SUPORTE DO TAMBOR ESTICAMENTO - DETALHES (SUPORTE TAMBOR DE ESTICAMENTO) 73255-A</t>
  </si>
  <si>
    <t>MI-D-148-ME-DF-0083</t>
  </si>
  <si>
    <t>GUIA TUBULAR DO ESTICAMENTO - DETALHES (TRAVESSA TAMBOR DE ESTICAMENTO) 73254-A</t>
  </si>
  <si>
    <t>GUIA TUBULAR DO ESTICAMENTO - DETALHES (TRAVESSA GUIA DO LASTRO) 73254-B</t>
  </si>
  <si>
    <t>GUIA TUBULAR DO ESTICAMENTO - DETALHES (TRAVESSA GUIA DO LASTRO) 73254-C</t>
  </si>
  <si>
    <t>GUIA TUBULAR DO ESTICAMENTO - DETALHES (BASE PARA GUIA DO LASTRO) 73254-D</t>
  </si>
  <si>
    <t>GUIA TUBULAR DO ESTICAMENTO - DETALHES (PINO DE TRAVAMENTO) 73254-E</t>
  </si>
  <si>
    <t>GUIA TUBULAR DO ESTICAMENTO - DETALHES (ARRUELA DE TRAVAMENTO) 73254-E</t>
  </si>
  <si>
    <t>MI-D-148-ME-DF-0082</t>
  </si>
  <si>
    <t>BASE MANCAL TAMBOR DE DESVIO - DETALHES (BASE DO TAMBOR DE DESVIO) 73253-A</t>
  </si>
  <si>
    <t>BASE MANCAL TAMBOR DE DESVIO - DETALHES (BASE DO TAMBOR DE DESVIO) 73253-B</t>
  </si>
  <si>
    <t>MI-D-148-ME-DF-0134</t>
  </si>
  <si>
    <t>PROTEÇÃO DO CONTRAPESO - DETALHES (TELA INFERIOR MENOR) 73755A</t>
  </si>
  <si>
    <t>PROTEÇÃO DO CONTRAPESO - DETALHES (TELA INFERIOR MAIOR) 73755B</t>
  </si>
  <si>
    <t>PROTEÇÃO DO CONTRAPESO - DETALHES (TELA SUPERIOR MENOR) 73755C</t>
  </si>
  <si>
    <t>PROTEÇÃO DO CONTRAPESO - DETALHES (TELA SUPERIOR MAIOR) 73755D</t>
  </si>
  <si>
    <t>PROTEÇÃO DO CONTRAPESO - DETALHES (SUPORTE PARA PROTEÇÃO INFERIOR) 73755E</t>
  </si>
  <si>
    <t>PROTEÇÃO DO CONTRAPESO - DETALHES (SUPORTE PARA PROTEÇÃO SUPERIOR 1) 73755F</t>
  </si>
  <si>
    <t>PROTEÇÃO DO CONTRAPESO - DETALHES (SUPORTE PARA PROTEÇÃO SUPERIOR 2) 73755H</t>
  </si>
  <si>
    <t>ROLO DE CARGA Ø102 X 235 - 6204</t>
  </si>
  <si>
    <t>-</t>
  </si>
  <si>
    <t>P216</t>
  </si>
  <si>
    <t>P-216</t>
  </si>
  <si>
    <t>A-014813-1</t>
  </si>
  <si>
    <t>ALIMENTADOR DE SAPATAS AM 18 - SAPATA METÁLICA 1800 x # 3/4" (SAC 300) - DETALHES (SAPATA METÁLICA) 14813A</t>
  </si>
  <si>
    <t>P-206</t>
  </si>
  <si>
    <t>A-014815-2</t>
  </si>
  <si>
    <t>ALIMENTADOR DE SAPATAS AM 1865 - APOIO DA ESTRUTURA - CONJUNTO E DETALHES (APOIO DA ESTRUTURA) 14815A</t>
  </si>
  <si>
    <t>A-014816-2</t>
  </si>
  <si>
    <t>ALIMENTADOR DE SAPATAS AM 1865 - APOIO EXTERNO DA ESTRUTURA - CONJUNTO E DETALHES (APOIO DA ESTRUTURA) 14816A</t>
  </si>
  <si>
    <t>A-014817-1</t>
  </si>
  <si>
    <t>ALIMENTADOR DE SAPATAS AM 1865 - MÓDULO DE ACIONAMENTO - CONJUNTO E DETALHES (MÓDULO DE ACIONAMENTO) 14817A</t>
  </si>
  <si>
    <t>A-014818-1</t>
  </si>
  <si>
    <t>A-014819-1</t>
  </si>
  <si>
    <t>ALIMENTADOR DE SAPATAS AM 1865 - MÓDULO DE ESTICAMENTO - CONJUNTO E DETALHES (MÓDULO DE ESTICAMENTO) 14818A</t>
  </si>
  <si>
    <t>ALIMENTADOR DE SAPATAS AM 1865 - MÓDULO INTERMEDIÁRIO - CONJUNTO E DETALHES (MÓDULO INTERMEDIÁRIO) 14819A</t>
  </si>
  <si>
    <t>A-014827-2</t>
  </si>
  <si>
    <t>A-015125-1</t>
  </si>
  <si>
    <t>ALIMENTADORES METÁLICOS - SUPORTE PARA ROLOS D4 - DETALHES (SUPORTE DO ROLO) 14827A</t>
  </si>
  <si>
    <t>ALIMENTADOR DE SAPATAS AM 1865 - MÓDULO INTERMEDIÁRIO - CONJUNTO E DETALHES (MÓDULO INTERMEDIÁRIO) 15125A</t>
  </si>
  <si>
    <t>A-073399-2</t>
  </si>
  <si>
    <t>ALIMENTADOR METÁLICO - AM1865 - TRILHO DE IMPACTO - DETALHES (TRILO DE IMPACTO) 73399A</t>
  </si>
  <si>
    <t>A-073401-4</t>
  </si>
  <si>
    <t>126 ALIMENTADOR DE SAPAT AM18 
6 ALIMENTADOR DE SAPATA AM1865
2 ALIMENTADOR DE SAPATA AM1865 - APOIO EXTERNO
1 ALIMENTADOR DE SAPATAS AM1865 - MÓDULO DE ACIONAMENTO
1 ALIMENTADOR DE SAPATAS AM1865 - MÓDULO DE ESTICAMENTO
6 ALIMENTADOR DE SAPATAS AM1865 - MÓDULO INTERMEDÍARIO
64 ALIMENTADORES METÁLICOS
1 ALIMENTADOR DE SAPATAS AM1865 - MÓDULO INTERMEDIÁRIO
3 ALIMENTADOR METÁLICO AM1865 - TRILHO DE IMPACTO
252 REVESTIMENTO DA SAPATA</t>
  </si>
  <si>
    <t>VALE ALEGRIA</t>
  </si>
  <si>
    <t>T-073756-1</t>
  </si>
  <si>
    <t>MI-D-148-ME-DF-0135</t>
  </si>
  <si>
    <t>LIMPADOR EM V - DETALHES (LIMPADOR EM V) 73756-A</t>
  </si>
  <si>
    <t>1 - 21/08/2026</t>
  </si>
  <si>
    <t>T-073253-1</t>
  </si>
  <si>
    <t>T-073254-1</t>
  </si>
  <si>
    <t>A-014823-2</t>
  </si>
  <si>
    <t>A-000870-2</t>
  </si>
  <si>
    <t>ALIMENTADOR METÁLICO AM-09XX - RODA LISA - DETALHES</t>
  </si>
  <si>
    <t>A-000906-4</t>
  </si>
  <si>
    <t>CHAPA TRAVA - DETALHES</t>
  </si>
  <si>
    <t>ALIMENTADOR DE PLACAS 312 AL 101 (AM-1865) - EIXO DE ESTICAMENTO - CONJUNTO</t>
  </si>
  <si>
    <t>A-014935-2</t>
  </si>
  <si>
    <t>ALIMENTADOR DE PLACAS 312 AL 101 (AM-1865) - CUBO PARA RODA</t>
  </si>
  <si>
    <t>A-014937-4</t>
  </si>
  <si>
    <t>CHAVETA 45 X 25X 280 - DETALHES</t>
  </si>
  <si>
    <t>A-015126-1</t>
  </si>
  <si>
    <t>MANCAL DE ESTICAMENTO - CONJUNTO E DETALHES</t>
  </si>
  <si>
    <t>A-015698-4</t>
  </si>
  <si>
    <t>ANEL DE BLOQUEIO - DETALHES</t>
  </si>
  <si>
    <t>A-015127-2</t>
  </si>
  <si>
    <t>ALIMENTADOR DE SAPATAS AM 1865 - FUSO DO ESTICAMENTO - CONJUNTO E DETALHES</t>
  </si>
  <si>
    <t>1 - 24/08/2026</t>
  </si>
  <si>
    <t>F-073328-1</t>
  </si>
  <si>
    <t>1-P-551-R8-DF-402-0102-TC09-017</t>
  </si>
  <si>
    <t>COLUNAS DE SUPORTES - DETALHES (COLUNA) 017A</t>
  </si>
  <si>
    <t>F-073324-1</t>
  </si>
  <si>
    <t>1-P-551-R8-DF-402-0102-TC09-013</t>
  </si>
  <si>
    <t>COLUNAS DE SUPORTES - DETALHES (COLUNA) 013A</t>
  </si>
  <si>
    <t>COLUNAS DE SUPORTES - DETALHES (COLUNA) 013B</t>
  </si>
  <si>
    <t>F-073323-1</t>
  </si>
  <si>
    <t>1-P-551-R8-DF-402-0102-TC09-012</t>
  </si>
  <si>
    <t>COLUNAS DE SUPORTES - DETALHES (COLUNA) 012A</t>
  </si>
  <si>
    <t>F-073339-1</t>
  </si>
  <si>
    <t>1-P-551-R8-DF-402-0102-TC09-028</t>
  </si>
  <si>
    <t>TRELIÇA 04 - DETALHES (TRELIÇA) 028A</t>
  </si>
  <si>
    <t>F-073318-1</t>
  </si>
  <si>
    <t>1-P-551-R8-DF-402-0102-TC09-007</t>
  </si>
  <si>
    <t>TRELIÇA 03 - DETALHES (TRELIÇA) 007A</t>
  </si>
  <si>
    <t>F-073315-1</t>
  </si>
  <si>
    <t>1-P-551-R8-DF-402-0102-TC09-004</t>
  </si>
  <si>
    <t>ESTRUTURA TAMBOR DE RETORNO - DETALHE (ESTRUTURA) 004A</t>
  </si>
  <si>
    <t>ESTRUTURA TAMBOR DE RETORNO - DETALHE (VIGA ) 004B</t>
  </si>
  <si>
    <t>ESTRUTURA TAMBOR DE RETORNO - DETALHE (COLUNA ) 004C</t>
  </si>
  <si>
    <t>F-073325-1</t>
  </si>
  <si>
    <t>1-P-551-R8-DF-402-0102-TC09-014</t>
  </si>
  <si>
    <t>GUIA DE MATERIAL - DETALHES (LATERAL - DIR.) 014A</t>
  </si>
  <si>
    <t>GUIA DE MATERIAL - DETALHES (LATERAL - DIR.) 014B</t>
  </si>
  <si>
    <t>GUIA DE MATERIAL - DETALHES (TAMPA TRASEIRA) 014C</t>
  </si>
  <si>
    <t>GUIA DE MATERIAL - DETALHES (SUPORTE DA GUIA - DIR) 014D</t>
  </si>
  <si>
    <t>GUIA DE MATERIAL - DETALHES (SUPORTE DA GUIA - DIR) 014E</t>
  </si>
  <si>
    <t>GUIA DE MATERIAL - DETALHES (SUPORTE ) 014F</t>
  </si>
  <si>
    <t>GUIA DE MATERIAL - DETALHES (PRESILHA TRASEIRA ) 014J</t>
  </si>
  <si>
    <t>GUIA DE MATERIAL - DETALHES (PRESILHA LATERAL - TIPO 2 ) 014H</t>
  </si>
  <si>
    <t>GUIA DE MATERIAL - DETALHES (PRESILHA LATERAL - TIPO 1 ) 014G</t>
  </si>
  <si>
    <t>F-073326-1</t>
  </si>
  <si>
    <t>1-P-551-R8-DF-402-0102-TC09-015</t>
  </si>
  <si>
    <t>F-073351-1</t>
  </si>
  <si>
    <t xml:space="preserve">TAMBOR LIVRE FREET Ø800 x 700 - CONJUNTO E DETALHES (TAMBOR LIVRE FREET) </t>
  </si>
  <si>
    <t>PROTEÇÃO TAMBOR DE RETORNO - MONTANTE PROTEÇÃO TITRÔNIC - DETALHES (PROTEÇÃO) 015A</t>
  </si>
  <si>
    <t>PROTEÇÃO TAMBOR DE RETORNO - MONTANTE PROTEÇÃO TITRÔNIC - DETALHES (PROTEÇÃO) 015B</t>
  </si>
  <si>
    <t>PROTEÇÃO TAMBOR DE RETORNO - MONTANTE PROTEÇÃO TITRÔNIC - DETALHES (PROTEÇÃO) 015C</t>
  </si>
  <si>
    <t>PROTEÇÃO TAMBOR DE RETORNO - MONTANTE PROTEÇÃO TITRÔNIC - DETALHES (PROTEÇÃO) 015D</t>
  </si>
  <si>
    <t>PROTEÇÃO TAMBOR DE RETORNO - MONTANTE PROTEÇÃO TITRÔNIC - DETALHES (PROTEÇÃO) 015E</t>
  </si>
  <si>
    <t>PROTEÇÃO TAMBOR DE RETORNO - MONTANTE PROTEÇÃO TITRÔNIC - DETALHES (PROTEÇÃO) 015F</t>
  </si>
  <si>
    <t>PROTEÇÃO TAMBOR DE RETORNO - MONTANTE PROTEÇÃO TITRÔNIC - DETALHES (PROTEÇÃO) 015G</t>
  </si>
  <si>
    <t>PROTEÇÃO TAMBOR DE RETORNO - MONTANTE PROTEÇÃO TITRÔNIC - DETALHES (PROTEÇÃO) 015H</t>
  </si>
  <si>
    <t>F-073327-1</t>
  </si>
  <si>
    <t>1-P-551-R8-DF-402-0102-TC09-016</t>
  </si>
  <si>
    <t>CHUTE DE DESCARGA - MÓDULO 01 E 03 - DETALHES (CHUTE MODULO SUPERIOR) 016A</t>
  </si>
  <si>
    <t>CHUTE DE DESCARGA - MÓDULO 01 E 03 - DETALHES (CHUTE MODULO INFERIOR) 016B</t>
  </si>
  <si>
    <t>F-073329-1</t>
  </si>
  <si>
    <t>1-P-551-R8-DF-402-0102-TC09-018</t>
  </si>
  <si>
    <t>PROTEÇÃO INFERIOR - DETALHES (PROTEÇÃO) 018A</t>
  </si>
  <si>
    <t>PROTEÇÃO INFERIOR - DETALHES (PROTEÇÃO) 018B</t>
  </si>
  <si>
    <t>PROTEÇÃO INFERIOR - DETALHES (PROTEÇÃO) 018C</t>
  </si>
  <si>
    <t>PROTEÇÃO INFERIOR - DETALHES (PROTEÇÃO) 018D</t>
  </si>
  <si>
    <t>PROTEÇÃO INFERIOR - DETALHES (PROTEÇÃO) 018E</t>
  </si>
  <si>
    <t>PROTEÇÃO INFERIOR - DETALHES (PROTEÇÃO) 018F</t>
  </si>
  <si>
    <t>PROTEÇÃO INFERIOR - DETALHES (PENDURAL) 018G</t>
  </si>
  <si>
    <t>F-073332-1</t>
  </si>
  <si>
    <t>1-P-551-R8-DF-402-0102-TC09-021</t>
  </si>
  <si>
    <t>SUPORTES E PINO - DETALHES (SUPORTE) 021A</t>
  </si>
  <si>
    <t>SUPORTES E PINO - DETALHES (SUPORTE) 021B</t>
  </si>
  <si>
    <t>SUPORTES E PINO - DETALHES (PINO) 021C</t>
  </si>
  <si>
    <t>F-073330-1</t>
  </si>
  <si>
    <t>1-P-551-R8-DF-402-0102-TC09-019</t>
  </si>
  <si>
    <t>F-073331-1</t>
  </si>
  <si>
    <t>1-P-551-R8-DF-402-0102-TC09-020</t>
  </si>
  <si>
    <t>PASSADIÇO - DETALHES (PASSADIÇO 1) 020A</t>
  </si>
  <si>
    <t>PASSADIÇO - DETALHES (PASSADIÇO 2) 020B</t>
  </si>
  <si>
    <t>PASSADIÇO - DETALHES (PASSADIÇO 3) 020C</t>
  </si>
  <si>
    <t>PASSADIÇO - DETALHES (PASSADIÇO 4) 020D</t>
  </si>
  <si>
    <t>F-073333-1</t>
  </si>
  <si>
    <t>1-P-551-R8-DF-402-0102-TC09-022</t>
  </si>
  <si>
    <t>GUARDA CORPO - DETALHES (GUARDA CORPO - TIPO 1 ) 333A</t>
  </si>
  <si>
    <t>GUARDA CORPO - DETALHES (GUARDA CORPO - TIPO 2 ) 333B</t>
  </si>
  <si>
    <t>GUARDA CORPO - DETALHES (GUARDA CORPO - TIPO 3 ) 333C</t>
  </si>
  <si>
    <t>GUARDA CORPO - DETALHES (GUARDA CORPO - TIPO 4 DIR. ) 333D</t>
  </si>
  <si>
    <t>GUARDA CORPO - DETALHES (GUARDA CORPO - TIPO 4 ESQ. ) 333E</t>
  </si>
  <si>
    <t>GUARDA CORPO - DETALHES (GUARDA CORPO - TIPO 5 ) 333F</t>
  </si>
  <si>
    <t>GUARDA CORPO - DETALHES (GUARDA CORPO - TIPO 6 ) 333G</t>
  </si>
  <si>
    <t>GUARDA CORPO - DETALHES (GUARDA CORPO - TIPO 7 ) 333H</t>
  </si>
  <si>
    <t>4 - 25/08/2026</t>
  </si>
  <si>
    <t>ROLO DE IMPACTO Ø102/63 X 235 - 6204</t>
  </si>
  <si>
    <t>P217</t>
  </si>
  <si>
    <t>P-217</t>
  </si>
  <si>
    <t>POS.2 - 3</t>
  </si>
  <si>
    <t xml:space="preserve">TRAVA P/ ROLO BASE DE PROTEÇÃO </t>
  </si>
  <si>
    <t>CHAPA DE REVESTIMENTO CH. 13 X 190 X 350 73242-F _ POS.12</t>
  </si>
  <si>
    <t>PONTE TRELIÇADA 3 - (PONTE TRELIÇADA 1) 73245-A</t>
  </si>
  <si>
    <t>CHAPA DE DESGASTE _ POS.12</t>
  </si>
  <si>
    <t>CHAPA DE DESGASTE _ POS.13</t>
  </si>
  <si>
    <t>CHAPA DE DESGASTE _ POS.14</t>
  </si>
  <si>
    <t>GUIA MÓDULO 3 - CHAPA DESGASTE 73223-F _ POS.24</t>
  </si>
  <si>
    <t>GUIA MÓDULO 3 - CHAPA DESGASTE 73223-J _ POS.27</t>
  </si>
  <si>
    <t>GUIA MÓDULO 3 - CHAPA DESGASTE 73223-K _ POS.28</t>
  </si>
  <si>
    <t>GUIA MÓDULO 3 - CHAPA DESGASTE 73223-L _ POS.29</t>
  </si>
  <si>
    <t>GUIA MÓDULO 3 - CHAPA DESGASTE 73223-M _ POS.30</t>
  </si>
  <si>
    <t>GUIA MÓDULO 3 - CHAPA DESGASTE 73223-N _ POS.31</t>
  </si>
  <si>
    <t>GUIA MÓDULO 3 - CHAPA DESGASTE 73223-O _ POS.32</t>
  </si>
  <si>
    <t>GUIA MÓDULO 1 - CHAPA DESGASTE 73221-G</t>
  </si>
  <si>
    <t>1 -25/08/2026</t>
  </si>
  <si>
    <t>T-073760-1</t>
  </si>
  <si>
    <t>MI-D-148-ME-DF-0139</t>
  </si>
  <si>
    <t>CHAPAS PROTEÇÕES PARTE MÓVEIS - CONJUNTOS E DETALHES (PROTEÇÃO 1) 73760-A</t>
  </si>
  <si>
    <t>CHAPAS PROTEÇÕES PARTE MÓVEIS - CONJUNTOS E DETALHES (PROTEÇÃO 2) 73760-B</t>
  </si>
  <si>
    <t>CHAPAS PROTEÇÕES PARTE MÓVEIS - CONJUNTOS E DETALHES (PROTEÇÃO 3) 73760-C</t>
  </si>
  <si>
    <t>CHAPAS PROTEÇÕES PARTE MÓVEIS - CONJUNTOS E DETALHES (PROTEÇÃO 4) 73760-D</t>
  </si>
  <si>
    <t>CHAPAS PROTEÇÕES PARTE MÓVEIS - CONJUNTOS E DETALHES (PROTEÇÃO 5) 73760-E</t>
  </si>
  <si>
    <t>ERO</t>
  </si>
  <si>
    <t>1 - 26/08/2026</t>
  </si>
  <si>
    <t>BASE P/ ROLO DE CARGA (BASE - 1) 73352-A</t>
  </si>
  <si>
    <t>BASE P/ ROLO DE CARGA (BASE - 2) 73352-A  - DIR./ESQ.</t>
  </si>
  <si>
    <t>BASE P/ ROLO DE IMPACTO (BASE 2) 73353-B DIR./ESQ.</t>
  </si>
  <si>
    <t>Ok</t>
  </si>
  <si>
    <t>T-073255-1</t>
  </si>
  <si>
    <t>BASE MANCAL TAMBOR DE DESVIO - DETALHES (REFORÇO DA BASE DO TAMBOR) 73253-C</t>
  </si>
  <si>
    <t xml:space="preserve">T-072983-1 </t>
  </si>
  <si>
    <t>Porca Sext. M16 DIN 934 Gr 8 GALVANIZADO - DESENHO:T-072983-1 (TAG:1073-TC-006/1073-TC-007)</t>
  </si>
  <si>
    <t>Parafuso Cab. Sext. M16 x 55 DIN 933 Gr 8.8 GALVANIZADO - DESENHO:T-072983-1 (TAG:1073-TC-006/1073-TC-007)</t>
  </si>
  <si>
    <t>Dobradiça p/ Porta 1/2" (Cachimbo) - DESENHO:T-072983-1 (TAG:1073-TC-006/1073-TC-007)</t>
  </si>
  <si>
    <t xml:space="preserve">T-072913-1 </t>
  </si>
  <si>
    <t>Parafuso Cab. Sext. Ø 5/8" x 1 3/4" ASTM A325 - GALVANIZADO DESENHO:T-072913-1 (TAG:1073-TC-0007)</t>
  </si>
  <si>
    <t>Porca Sext. Ø 5/8" ASTM A325 GALVANIZADO DESENHO:T-072913-1 (TAG:1073-TC-0007)</t>
  </si>
  <si>
    <t>Arruela Lisa Ø 5/8" ASTM A325 GALVANIZADO DESENHO:T-072913-1 (TAG:1073-TC-0007)</t>
  </si>
  <si>
    <t xml:space="preserve">T-072912-1 </t>
  </si>
  <si>
    <t>Parafuso Cab. Sext. Ø 5/8" x 1 3/4" ASTM A325 - GALVANIZADO DESENHO:T-072912-1 (TAG:1073-TC-0006)</t>
  </si>
  <si>
    <t>Porca Sext. Ø 5/8" ASTM A325 GALVANIZADO DESENHO:T-072912-1 (TAG:1073-TC-0006)</t>
  </si>
  <si>
    <t>Arruela Lisa Ø 5/8" ASTM A325 GALVANIZADO DESENHO:T-072912-1 (TAG:1073-TC-0006)</t>
  </si>
  <si>
    <t xml:space="preserve">T-072988-1 </t>
  </si>
  <si>
    <t>Parafuso Cab. Sext. Ø 3/8" x 1.1/2" ASTM A325 GALVANIZADO - DESENHO:T-072988-1 (TAG:1073-TC-006 /  1073-TC-007)</t>
  </si>
  <si>
    <t>Pino Graxeiro Ø 1/4" BSP - DESENHO:T-072988-1 (TAG:1073-TC-006 /  1073-TC-007)</t>
  </si>
  <si>
    <t xml:space="preserve">T-073002-1 </t>
  </si>
  <si>
    <t>Parafuso Cab. Sext. Ø 7/8" x 3 1/2" ASTM A325 GALVANIZADO - DESENHO:T-073002-1 (TAG:1073-TC-006 /  1073-TC-007)</t>
  </si>
  <si>
    <t>Porca Sext. Ø 7/8" ASTM A325 ANSI B18.2.2 GALVANIZADO - DESENHO:T-073002-1 (TAG:1073-TC-006 /  1073-TC-007)</t>
  </si>
  <si>
    <t>Arruela Lisa Ø 7/8" ASTM A325 ANSI B27.2 GALVANIZADO - DESENHO:T-073002-1 (TAG:1073-TC-006 /  1073-TC-007)</t>
  </si>
  <si>
    <t>Parafuso Cab. Sext. Ø 1" x 4" ASTM A325 GALVANIZADO - DESENHO:T-073002-1 (TAG:1073-TC-006 /  1073-TC-007)</t>
  </si>
  <si>
    <t>Porca Sext. Ø 1" ASTM A325 ANSI B18.2.2 GALVANIZADO - DESENHO:T-073002-1 (TAG:1073-TC-006 /  1073-TC-007)</t>
  </si>
  <si>
    <t>Arruela Lisa Ø 1" ASTM A325 ANSI B27.2 GALVANIZADO - DESENHO:T-073002-1 (TAG:1073-TC-006 /  1073-TC-007)</t>
  </si>
  <si>
    <t>Parafuso Cab. Sext. Ø 1/2" x 1 1/2" ASTM A307 GALVANIZADO - DESENHO:T-073002-1 (TAG:1073-TC-006 /  1073-TC-007)</t>
  </si>
  <si>
    <t>Porca Sext. Ø 1/2" ASTM A307 ANSI B18.2.2 GALVANIZADO - DESENHO:T-073002-1 (TAG:1073-TC-006 /  1073-TC-007)</t>
  </si>
  <si>
    <t>Arruela Lisa Ø 1/2" ASTM A307 ANSI B27.2 GALVANIZADO - DESENHO:T-073002-1 (TAG:1073-TC-006 /  1073-TC-007)</t>
  </si>
  <si>
    <t>Parafuso Cab. Sext. Ø 5/8" x 4" ASTM A325 - GALVANIZADO - DESENHO:T-073002-1 (TAG:1073-TC-006 /  1073-TC-007)</t>
  </si>
  <si>
    <t>Porca Sext. Ø 5/8" ASTM A325 ANSI B18.2.2 GALVANIZADO - DESENHO:T-073002-1 (TAG:1073-TC-006 /  1073-TC-007)</t>
  </si>
  <si>
    <t xml:space="preserve">T-073001-1 </t>
  </si>
  <si>
    <t>Parafuso Cab. Sext. Ø 5/8" x 2 1/2" ASTM A325 GALVANIZADO - DESENHO:T-073001-1 (TAG:1073-TC-006 /  1073-TC-007)</t>
  </si>
  <si>
    <t>Porca Sext. Ø 5/8" ASTM A325 ANSI B18.2.2 GALVANIZADO - DESENHO:T-073001-1 (TAG:1073-TC-006 /  1073-TC-007)</t>
  </si>
  <si>
    <t>Arruela Lisa Ø 5/8" ASTM A325 ANSI B27.2 GALVANIZADO - DESENHO:T-073001-1 (TAG:1073-TC-006 /  1073-TC-007)</t>
  </si>
  <si>
    <t>T-072912-1                            T-072913-1</t>
  </si>
  <si>
    <t>Parafuso Cab. Sext. Ø 5/8" x 1 3/4" ASTM A325 - GALVANIZADO (DESENHO:T-072912-1 e T-072913-1) TAG:1073-TC-0006</t>
  </si>
  <si>
    <t>Porca Sext. Ø 5/8" ASTM A325 ANSI B18.2.2 - GALVANIZADO (DESENHO:T-072912-1 e T-072913-1) TAG:1073-TC-0006</t>
  </si>
  <si>
    <t>Arruela Lisa Ø 5/8" ASTM A325 ANSI B27.2 - GALVANIZADO (DESENHO:T-072912-1 e T-072913-1) TAG:1073-TC-0006</t>
  </si>
  <si>
    <t>BBR-D-DF-1073-MDE-M-0062</t>
  </si>
  <si>
    <t>CONJ. CARRO DO ESTICAMENTO</t>
  </si>
  <si>
    <t>PINO DA RODA DO CARRO</t>
  </si>
  <si>
    <t>PINO DA RODA GUIA</t>
  </si>
  <si>
    <t>RODA GUIA</t>
  </si>
  <si>
    <t>RODA PLANA</t>
  </si>
  <si>
    <t>RODA CANA EM "V"</t>
  </si>
  <si>
    <t>BBR-D-DF-1073-MDE-K-0010</t>
  </si>
  <si>
    <t>ITEM 37 Caixa de junção A PROVA DE TEMPO, GASES, VAPORES, PÓS E JATOS D'ÁGUA, GRAU DE PROTEÇÃO IP 66 CONFORME ET "BBR-D-DF-1073-MDE-K-0010"</t>
  </si>
  <si>
    <t>BBR-D-DF-1073-MDE-K-0011</t>
  </si>
  <si>
    <t>ITEM 37 Caixa de junção A PROVA DE TEMPO, GASES, VAPORES, PÓS E JATOS D'ÁGUA, GRAU DE PROTEÇÃO IP 66 CONFORME ET "BBR-D-DF-1073-MDE-K-0011"</t>
  </si>
  <si>
    <t>ITEM 35 Sensor Indutivo PARA VIGIA DE VELOCIDADE.  TENSÃO DE ALIMENTAÇÃO: 20 a 250VCA/VCC CONFORME ET "BBR-D-DF-1073-MDE-K-0010"</t>
  </si>
  <si>
    <t>ITEM 35 Sensor Indutivo PARA VIGIA DE VELOCIDADE.  TENSÃO DE ALIMENTAÇÃO: 20 a 250VCA/VCC CONFORME ET "BBR-D-DF-1073-MDE-K-0011"</t>
  </si>
  <si>
    <t>ET 0188-00-037</t>
  </si>
  <si>
    <t xml:space="preserve">Balança Integradora conforme 
ET 0188-00-037
</t>
  </si>
  <si>
    <t>ET-0788-00-037</t>
  </si>
  <si>
    <t xml:space="preserve">Balança Integradora conforme 
ET-0788-00-037
</t>
  </si>
  <si>
    <t>T-072988-1</t>
  </si>
  <si>
    <t>CONJ. DE ROLDANAS</t>
  </si>
  <si>
    <t>BASE P/ MANCAL TAMBOR DE ACIONAMENTO</t>
  </si>
  <si>
    <t xml:space="preserve"> T-072974-1</t>
  </si>
  <si>
    <t>PINO Ø60 x 130 mm C/ CONTRA PINO</t>
  </si>
  <si>
    <t xml:space="preserve"> T-072975-1</t>
  </si>
  <si>
    <t>POS.17-18</t>
  </si>
  <si>
    <t xml:space="preserve"> T-072976-1</t>
  </si>
  <si>
    <t xml:space="preserve"> T-072991-1</t>
  </si>
  <si>
    <t>POS.19-20</t>
  </si>
  <si>
    <t>PINO Ø50 x 96 mm C/ CONTRA PINO</t>
  </si>
  <si>
    <t>P.205</t>
  </si>
  <si>
    <t>Em processo de fabricação</t>
  </si>
  <si>
    <t>2 - 27/08/2026</t>
  </si>
  <si>
    <t>ROLO DE CARGA 40x</t>
  </si>
  <si>
    <t>30x ROLOS IMPACTO</t>
  </si>
  <si>
    <t>10 ROLO DE IMPACTO</t>
  </si>
  <si>
    <t>Entregue</t>
  </si>
  <si>
    <t>1 -21/08/2026</t>
  </si>
  <si>
    <t>2 - 20/08/2026</t>
  </si>
  <si>
    <t>4 - 20/08/2026</t>
  </si>
  <si>
    <t>3 - 13/08/2026</t>
  </si>
  <si>
    <t>2 - 13/08/2026</t>
  </si>
  <si>
    <t>3 - 19/08/2026</t>
  </si>
  <si>
    <t>T-073275-1</t>
  </si>
  <si>
    <t>MI-D-148-ME-DF-0104</t>
  </si>
  <si>
    <t>PLATAFORMA DE ACESSO - SUPORTE DO PIVÔ - DETALHES (PLATAFORMA) 73275-A</t>
  </si>
  <si>
    <t>T-073276-1</t>
  </si>
  <si>
    <t>MI-D-148-ME-DF-0105</t>
  </si>
  <si>
    <t>T-073277-1</t>
  </si>
  <si>
    <t>MI-D-148-ME-DF-0106</t>
  </si>
  <si>
    <t>PLATAFORMA DE ACESSO - PLATAFORMA LATERAL - DETALHES (PLATAFORMA LATERAL0 73276-A</t>
  </si>
  <si>
    <t>PLATAFORMA DE ACESSO - PLATAFORMA CENTRAL - DETALHES (PLATAFORMA CENTRAL)  73277-A</t>
  </si>
  <si>
    <t>PLATAFORMA DE ACESSO - PLATAFORMA CENTRAL - DETALHES (SUPORTE EIXO B)  73277-B</t>
  </si>
  <si>
    <t>MI-D-148-ME-DF-0175</t>
  </si>
  <si>
    <t>MI-D-148-ME-DF-0176</t>
  </si>
  <si>
    <t>T-073797-1</t>
  </si>
  <si>
    <t>PLATAFORMA DE ACESSO - ESCADA LATERAL DIREITA - DETALHES (ESCADA LATERAL DIREITA)  73797-A</t>
  </si>
  <si>
    <t>PLATAFORMA DE ACESSO - ESCADA LATERAL ESQUERDA - DETALHES (ESCADA LATERAL ESQUERDA)  73796-A</t>
  </si>
  <si>
    <t>T-073796-1</t>
  </si>
  <si>
    <t>T-073798-1</t>
  </si>
  <si>
    <t>MI-D-148-ME-DF-0177</t>
  </si>
  <si>
    <t>T-073799-1</t>
  </si>
  <si>
    <t>MI-D-148-ME-DF-0178</t>
  </si>
  <si>
    <t>T-073800-1</t>
  </si>
  <si>
    <t>MI-D-148-ME-DF-0179</t>
  </si>
  <si>
    <t>PLATAFORMA DE ACESSO - GUARDA CORPO  - DETALHES (GUARDA CORPO)  73800-A</t>
  </si>
  <si>
    <t>PLATAFORMA DE ACESSO - GUARDA CORPO DA ESCADA LATERAL DIREITA - DETALHES (GUARDA CORPO ESCADA)  73799-B</t>
  </si>
  <si>
    <t>PLATAFORMA DE ACESSO - GUARDA CORPO DA ESCADA LATERAL DIREITA - DETALHES (GUARDA CORPO ESCADA)  73799-A</t>
  </si>
  <si>
    <t>PLATAFORMA DE ACESSO - GUARDA CORPO DA ESCADA LATERAL ESQUERDA - DETALHES (GUARDA CORPO ESCADA)  73798-B</t>
  </si>
  <si>
    <t>PLATAFORMA DE ACESSO - GUARDA CORPO DA ESCADA LATERAL ESQUERDA - DETALHES (GUARDA CORPO ESCADA)  73798-A</t>
  </si>
  <si>
    <t>PLATAFORMA DE ACESSO - GUARDA CORPO  - DETALHES (GUARDA CORPO)  73800-B</t>
  </si>
  <si>
    <t>PLATAFORMA DE ACESSO - GUARDA CORPO  - DETALHES (GUARDA CORPO)  73800-C</t>
  </si>
  <si>
    <t>PLATAFORMA DE ACESSO - GUARDA CORPO  - DETALHES (GUARDA CORPO)  73800-D</t>
  </si>
  <si>
    <t>PLATAFORMA DE ACESSO - GUARDA CORPO  - DETALHES (GUARDA CORPO)  73800-E</t>
  </si>
  <si>
    <t>PLATAFORMA DE ACESSO - GUARDA CORPO  - DETALHES (GUARDA CORPO)  73800-F</t>
  </si>
  <si>
    <t>T-073918-1</t>
  </si>
  <si>
    <t>GUARDA CORPO ESCADA SUPERIOR LAADO ESQUERDO - DETALHES (GUARDA CORPO DIR.) 73918-A</t>
  </si>
  <si>
    <t>301-TRC-001</t>
  </si>
  <si>
    <t>P-215</t>
  </si>
  <si>
    <t>GUARDA CORPO ESCADA SUPERIOR LAADO ESQUERDO - DETALHES (GUARDA CORPO ESQ.) 73918-B</t>
  </si>
  <si>
    <t>GUARDA CORPO ESCADA SUPERIOR LAADO ESQUERDO - DETALHES (TRAVESSA DE FIXAÇÃO) 73918-D</t>
  </si>
  <si>
    <t>GUARDA CORPO ESCADA SUPERIOR LAADO ESQUERDO - DETALHES (TELA DE PROTEÇÃO 1) 73918-E</t>
  </si>
  <si>
    <t>GUARDA CORPO ESCADA SUPERIOR LAADO ESQUERDO - DETALHES (TELA DE PROTEÇÃO 2) 73918-F</t>
  </si>
  <si>
    <t>T-073917-1</t>
  </si>
  <si>
    <t>ESCADA SUPERIR LADO ESQUERDO - CONJUNTO E DETALHE (ESCADO LADO ESQUERDO) 73917-A</t>
  </si>
  <si>
    <t>T-073916-1</t>
  </si>
  <si>
    <t>PASSADIÇO E GUARDA CORPO DESVIO LADO ESQUERDO - CONJUNTO (GUARDA CORPO) 73916-A</t>
  </si>
  <si>
    <t>PASSADIÇO E GUARDA CORPO DESVIO LADO ESQUERDO - CONJUNTO (TRAVESSA DE FIXAÇÃO) 73916-B</t>
  </si>
  <si>
    <t>PASSADIÇO E GUARDA CORPO DESVIO LADO ESQUERDO - CONJUNTO (TRAVESSA DE FIXAÇÃO) 73916-C</t>
  </si>
  <si>
    <t>T-073915-1</t>
  </si>
  <si>
    <t>T-073912-1</t>
  </si>
  <si>
    <t>GUARDA CORPO ESCADA INFERIOR LADO ESQUERDO - CONJUNTO E DETALHES (GUARDA CORPO ESQ.) 73912-A</t>
  </si>
  <si>
    <t>GUARDA CORPO ESCADA INFERIOR LADO ESQUERDO - CONJUNTO E DETALHES (GUARDA CORPO DIR.) 73912-B</t>
  </si>
  <si>
    <t>T-073911-1</t>
  </si>
  <si>
    <t>ESCADA INFERIOR LADO ESQUERDO - CONJUNTO E DETALHE (ESCADA INFERIOR LADO ESQUERDO) 73911-A</t>
  </si>
  <si>
    <t xml:space="preserve"> PASSADIÇO E GUARDA LADO ESQUERDO PARTE 3 - DETALHES</t>
  </si>
  <si>
    <t>T-073914-1</t>
  </si>
  <si>
    <t>PASSADIÇO E GUARDA LADO ESQUERDO PARTE 2 - DETALHES</t>
  </si>
  <si>
    <t>T-073913-1</t>
  </si>
  <si>
    <t>PASSADIÇO E GUARDA LADO ESQUERDO PARTE 1 - DETALHES</t>
  </si>
  <si>
    <t>REFORÇO</t>
  </si>
  <si>
    <t>BOSTON METAL</t>
  </si>
  <si>
    <t>F-073361-1</t>
  </si>
  <si>
    <t>1-P-551-RB-DF-402-0102-TC09-034</t>
  </si>
  <si>
    <t>CHUTE DESCARGA - MÓDULO 02 - DETALHES (CHUTE MODULO 02) 034A</t>
  </si>
  <si>
    <t>CHUTE DESCARGA - MÓDULO 02 - DETALHES (BASE DE APOIO) 034B</t>
  </si>
  <si>
    <t>F-073341-1</t>
  </si>
  <si>
    <t>1-P-551-RB-DF-402-0102-TC09-030</t>
  </si>
  <si>
    <t>PRONTE TRELIÇADA  6 - 73341A</t>
  </si>
  <si>
    <t>T-073922-1</t>
  </si>
  <si>
    <t>PROTEÇÃO DO DESVIO LADO ESQUERDO - DETALHES (SUPORTE) 73922-A</t>
  </si>
  <si>
    <t>PROTEÇÃO DO DESVIO LADO ESQUERDO - DETALHES (PROTEÇÃO DESVIO 1 LADO ESQUERDO) 73922-B</t>
  </si>
  <si>
    <t>PROTEÇÃO DO DESVIO LADO ESQUERDO - DETALHES (PROTEÇÃO DESVIO 2 LADO ESQUERDO) 73922-C</t>
  </si>
  <si>
    <t>T-073921-1</t>
  </si>
  <si>
    <t>PROTEÇÃO DO DESVIO LADO ESQUERDO - DETALHES (SUPORTE 1) 73921-A</t>
  </si>
  <si>
    <t>PROTEÇÃO DO DESVIO LADO ESQUERDO - DETALHES (SUPORTE 2) 73921-B</t>
  </si>
  <si>
    <t>PROTEÇÃO DO DESVIO LADO ESQUERDO - DETALHES (PROTEÇÃO LATERAL 120 X 1000) 73921-C</t>
  </si>
  <si>
    <t>PROTEÇÃO DO DESVIO LADO ESQUERDO - DETALHES (PROTEÇÃO LATERAL 120 X 855) 73921-D</t>
  </si>
  <si>
    <t>PROTEÇÃO DO DESVIO LADO ESQUERDO - DETALHES (PROTEÇÃO LATERAL 120 X 654) 73921-E</t>
  </si>
  <si>
    <t>PROTEÇÃO DO DESVIO LADO ESQUERDO - DETALHES (PROTEÇÃO LATERAL 120 X 430) 73921-F</t>
  </si>
  <si>
    <t>PROTEÇÃO DO DESVIO LADO ESQUERDO - DETALHES (PROTEÇÃO LATERAL 120 X 715) 73921-G</t>
  </si>
  <si>
    <t>PROTEÇÃO DO DESVIO LADO ESQUERDO - DETALHES (PROTEÇÃO LATERAL 280 X 555) 73921-H</t>
  </si>
  <si>
    <t>PROTEÇÃO DO DESVIO LADO ESQUERDO - DETALHES (PROTEÇÃO LATERAL 120 X 680) 73921-J</t>
  </si>
  <si>
    <t>A-073520-1</t>
  </si>
  <si>
    <t>SUPORTE DO CHUTE - CONJUNTO E DETALHES (VIGA DIR.) 73520-A</t>
  </si>
  <si>
    <t>SUPORTE DO CHUTE - CONJUNTO E DETALHES (VIGA ESQ.) 73520-B</t>
  </si>
  <si>
    <t>SUPORTE DO CHUTE - CONJUNTO E DETALHES (TRAVESSA) 73520-C</t>
  </si>
  <si>
    <t>1- 02/09/2026</t>
  </si>
  <si>
    <t>1- 03/09/2026</t>
  </si>
  <si>
    <t>1- 04/09/2026</t>
  </si>
  <si>
    <t>PLATAFORMA DE ACESSO - SUPORTE DO PIVÔ - DETALHES (SUPORTE PIVÔ 2) 73275-B</t>
  </si>
  <si>
    <t>T- 073759-1</t>
  </si>
  <si>
    <t>CHAPA DESGASTE (HARDOX-500)  - CH 12,7 x 196 x 396 - 73759-A</t>
  </si>
  <si>
    <t>CHAPA DESGASTE (HARDOX-500) - CH 12,7 x 196 x 470 - 73759-B</t>
  </si>
  <si>
    <t>CHAPA DESGASTE (HARDOX-500) - CH 12,7 x 196 x 270 - 73759-C</t>
  </si>
  <si>
    <t>CHAPA DESGASTE (HARDOX-500) - CH 12,7 x 196 x 196 - 73759-D</t>
  </si>
  <si>
    <t>CHAPA DESGASTE (HARDOX-500) - CH 12,7 x 70 x 396 - 73759-E</t>
  </si>
  <si>
    <t>CHAPA DESGASTE (HARDOX-500) - CH 12,7 x 70 x 658 - 73759-F</t>
  </si>
  <si>
    <t>CHAPA DESGASTE (HARDOX-500) - CH 12,7 x 196 x 574 - 73759-G</t>
  </si>
  <si>
    <t>CHAPA DESGASTE (HARDOX-500) - CH 12,7 x 196 x 219 - 73759-H</t>
  </si>
  <si>
    <t>CHAPA DESGASTE (HARDOX-500) - CH 12,7 x 196 x 265 - 73759-J</t>
  </si>
  <si>
    <t>CHAPA DESGASTE (HARDOX-500) - CH 12,7 x 196 x 310 - 73759-K</t>
  </si>
  <si>
    <t>CHAPA DESGASTE (HARDOX-500) - CH 12,7 x 196 x 356 - 73759-L</t>
  </si>
  <si>
    <t>CHAPA DESGASTE (HARDOX-500) - CH 12,7 x 196 x 678 - 73759-M</t>
  </si>
  <si>
    <t>CHAPA DESGASTE (HARDOX-500) - CH 12,7 x 196 x 323 - 73759-N</t>
  </si>
  <si>
    <t>CHAPA DESGASTE (HARDOX-500) - CH 12,7 x 196 x 369 - 73759-O</t>
  </si>
  <si>
    <t>CHAPA DESGASTE (HARDOX-500) - CH 12,7 x 196 x 369 - 73759-P</t>
  </si>
  <si>
    <t>CHAPA DESGASTE (HARDOX-500) - CH 12,7 x 196 x 613 1DIR. 1ESQ. - 73759-Q</t>
  </si>
  <si>
    <t>CHAPA DESGASTE (HARDOX-500) - CH 12,7 x 196 x 570 1DIR. 1ESQ. - 73759-R</t>
  </si>
  <si>
    <t>CHAPA DESGASTE (HARDOX-500) - CH 12,7 x 196 x 527 1DIR. 1ESQ. - 73759-S</t>
  </si>
  <si>
    <t>CHAPA DESGASTE (HARDOX-500) - CH 12,7 x 196 x 647 1DIR. 1ESQ. - 73759-T</t>
  </si>
  <si>
    <t>CHAPA DESGASTE (HARDOX-500) - CH 12,7 x 295 x 385 1DIR. 1ESQ. - 73759-U</t>
  </si>
  <si>
    <t>CHAPA DESGASTE (HARDOX-500) - CH 12,7 x 196 x 396 1DIR. 1ESQ. - 73759-V</t>
  </si>
  <si>
    <t>CHAPA DESGASTE (HARDOX-500) - CH 12,7 x 196 x 743 1DIR. 1ESQ. - 73759-X</t>
  </si>
  <si>
    <t>CHAPA DESGASTE (HARDOX-500) - CH 12,7 x 196 x 550 1DIR. 1ESQ. - 73759-Z</t>
  </si>
  <si>
    <t>CHAPA DESGASTE (HARDOX-500) - CH 12,7 x 196 x 650 1DIR. 1ESQ. - 73759-AA</t>
  </si>
  <si>
    <t>CHAPA DESGASTE (HARDOX-500) - CH 12,7 x 196 x 614 1DIR. 1ESQ. - 73759-AB</t>
  </si>
  <si>
    <t>CHAPA DESGASTE (HARDOX-500) - CH 12,7 x 472 x 692 1DIR. 1ESQ. - 73759-AC</t>
  </si>
  <si>
    <t>CHAPA DESGASTE (HARDOX-500)- CH 12,7 x 472 x 692 1DIR. 1ESQ. - 73759-AD</t>
  </si>
  <si>
    <t>CHAPA DESGASTE (HARDOX-500) - CH 12,7 x 196 x 280  - 73759-AF</t>
  </si>
  <si>
    <t>CHAPA DESGASTE (HARDOX-500) - CH 12,7 x 196 x 280  - 73759-AG</t>
  </si>
  <si>
    <t>CHAPAS PROTEÇÕES PARTE MÓVEIS - CONJUNTOS E DETALHES (PROTEÇÃO 6) 73760-F</t>
  </si>
  <si>
    <t>CHAPAS PROTEÇÕES PARTE MÓVEIS - CONJUNTOS E DETALHES (PROTEÇÃO 7) 73760-G</t>
  </si>
  <si>
    <t>CHAPAS PROTEÇÕES PARTE MÓVEIS - CONJUNTOS E DETALHES (PROTEÇÃO 8) 73760-H</t>
  </si>
  <si>
    <t>CHAPAS PROTEÇÕES PARTE MÓVEIS - CONJUNTOS E DETALHES (PROTEÇÃO 9) 73760-J</t>
  </si>
  <si>
    <t>CHAPAS PROTEÇÕES PARTE MÓVEIS - CONJUNTOS E DETALHES (PROTEÇÃO 10) 73760-K</t>
  </si>
  <si>
    <t>CHAPAS PROTEÇÕES PARTE MÓVEIS - CONJUNTOS E DETALHES (PROTEÇÃO 11) 73760-L</t>
  </si>
  <si>
    <t>CHAPAS PROTEÇÕES PARTE MÓVEIS - CONJUNTOS E DETALHES (PROTEÇÃO 12) 73760-M</t>
  </si>
  <si>
    <t>CHAPAS PROTEÇÕES PARTE MÓVEIS - CONJUNTOS E DETALHES (PROTEÇÃO 13) 73760-N</t>
  </si>
  <si>
    <t>Correia</t>
  </si>
  <si>
    <t>CORREIA</t>
  </si>
  <si>
    <t>P218</t>
  </si>
  <si>
    <t>Comercial</t>
  </si>
  <si>
    <t>P-218</t>
  </si>
  <si>
    <t>P.898</t>
  </si>
  <si>
    <t>P.899</t>
  </si>
  <si>
    <t>P.900</t>
  </si>
  <si>
    <t>T-073804-1</t>
  </si>
  <si>
    <t>MI-D-148-ME-DF-0183</t>
  </si>
  <si>
    <t>PIVÔ - CONJUNTO E DETALHES (MÓDULO INFERIOR) 73804-A</t>
  </si>
  <si>
    <t>PIVÔ - CONJUNTO E DETALHES (MÓDULO INTERMEDIÁRIO) 73804-B</t>
  </si>
  <si>
    <t>PIVÔ - CONJUNTO E DETALHES (MÓDULO SUPERIOR) 73804-C</t>
  </si>
  <si>
    <t>PIVÔ - CONJUNTO E DETALHES (PINO) 73804-D</t>
  </si>
  <si>
    <t>T-073806-1</t>
  </si>
  <si>
    <t>MI-D-148-ME-DF-0185</t>
  </si>
  <si>
    <t>SUPORTE APOIO - DETALHES (SUPORTE DE APOIO-1) 73806-A</t>
  </si>
  <si>
    <t>SUPORTE APOIO - DETALHES (SUPORTE DE APOIO-2) 73806-B</t>
  </si>
  <si>
    <t>1- 09/09/2026</t>
  </si>
  <si>
    <t>2- 09/09/2026</t>
  </si>
  <si>
    <t>T-073803-1</t>
  </si>
  <si>
    <t>MI-D-148-ME-DF-0182</t>
  </si>
  <si>
    <t>GUIA DE MATERIAL - DETALHES (SUPORTE) 73803-A</t>
  </si>
  <si>
    <t>GUIA DE MATERIAL - DETALHES (SUPORTE DA CHAPA GUIA ) 73803-B</t>
  </si>
  <si>
    <t>GUIA DE MATERIAL - DETALHES (CHAPA GUIA ) 73803-C</t>
  </si>
  <si>
    <t>GUIA DE MATERIAL - DETALHES (PRENSA BORRACHA ) 73803-D</t>
  </si>
  <si>
    <t>GUIA DE MATERIAL - DETALHES (PRENSA BORRACHA ) 73803-E</t>
  </si>
  <si>
    <t>CHAPA DESGASTE (HARDOX-500) - CH 12,7 x 196 x 369 - 73803 - G</t>
  </si>
  <si>
    <t>GUIA DE MATERIAL - DETALHES (TAMPA TRASEIRA) 73803-H</t>
  </si>
  <si>
    <t>GUIA DE MATERIAL - DETALHES (PRENSA BORRACHA) 73803-J</t>
  </si>
  <si>
    <t>CHAPA DESGASTE (HARDOX-500) - CH 13 x 236 x 494 - 73803-L</t>
  </si>
  <si>
    <t>GUIA DE MATERIAL - DETALHES (SUPORTE DA CHAPA GUIA) 73803-M</t>
  </si>
  <si>
    <t>GUIA DE MATERIAL - DETALHES (SUPORTE) 73803-N</t>
  </si>
  <si>
    <t>CAIXA DE MANCAL - HSBP 32 - FCM</t>
  </si>
  <si>
    <t>P213</t>
  </si>
  <si>
    <t>P-213</t>
  </si>
  <si>
    <t>SIGMA</t>
  </si>
  <si>
    <t>Em processo de compra SC: 2088</t>
  </si>
  <si>
    <t>0275079</t>
  </si>
  <si>
    <t>P.208</t>
  </si>
  <si>
    <t>0275080</t>
  </si>
  <si>
    <t>T-073923-1</t>
  </si>
  <si>
    <t>301.M.DIM.0XXX</t>
  </si>
  <si>
    <t>REFORÇO DA ESTRUTURA DO TRANSPORTADOR - CONJUNTO E DETALHES (REFORÇO P8 - PARTE 1) 73923-A</t>
  </si>
  <si>
    <t>REFORÇO DA ESTRUTURA DO TRANSPORTADOR - CONJUNTO E DETALHES (REFORÇO P8 - PARTE 2) 73923-B</t>
  </si>
  <si>
    <t>REFORÇO DA ESTRUTURA DO TRANSPORTADOR - CONJUNTO E DETALHES (VIGA DE REFORÇO INTERMEDIARIA) 73923-C</t>
  </si>
  <si>
    <t>REFORÇO DA ESTRUTURA DO TRANSPORTADOR - CONJUNTO E DETALHES (REFORÇO P7 - PARTE 1) 73923-D</t>
  </si>
  <si>
    <t>REFORÇO DA ESTRUTURA DO TRANSPORTADOR - CONJUNTO E DETALHES (REFORÇO P7 - PARTE 2) 73923-E</t>
  </si>
  <si>
    <t>REFORÇO DA ESTRUTURA DO TRANSPORTADOR - CONJUNTO E DETALHES (REFORÇO P6 - PARTE 1) 73923-F</t>
  </si>
  <si>
    <t>REFORÇO DA ESTRUTURA DO TRANSPORTADOR - CONJUNTO E DETALHES (REFORÇO P6 - PARTE 2) 73923-G</t>
  </si>
  <si>
    <t>REFORÇO DA ESTRUTURA DO TRANSPORTADOR - CONJUNTO E DETALHES (REFORÇO P5 - PARTE 1) 73923-H</t>
  </si>
  <si>
    <t>REFORÇO DA ESTRUTURA DO TRANSPORTADOR - CONJUNTO E DETALHES (REFORÇO P5 - PARTE 2) 73923-J</t>
  </si>
  <si>
    <t>REFORÇO DA ESTRUTURA DO TRANSPORTADOR - CONJUNTO E DETALHES (REFORÇO P2 - PARTE 1) 73923-K</t>
  </si>
  <si>
    <t>REFORÇO DA ESTRUTURA DO TRANSPORTADOR - CONJUNTO E DETALHES (REFORÇO P2 - PARTE 2) 73923-L</t>
  </si>
  <si>
    <t>REFORÇO DA ESTRUTURA DO TRANSPORTADOR - CONJUNTO E DETALHES (REFORÇO P1 - PARTE 1) 73923-M</t>
  </si>
  <si>
    <t>REFORÇO DA ESTRUTURA DO TRANSPORTADOR - CONJUNTO E DETALHES (REFORÇO P1 - PARTE 2) 73923-N</t>
  </si>
  <si>
    <t>REFORÇO DA ESTRUTURA DO TRANSPORTADOR - CONJUNTO E DETALHES (OLHAL - 1) 73923-P</t>
  </si>
  <si>
    <t>REFORÇO DA ESTRUTURA DO TRANSPORTADOR - CONJUNTO E DETALHES (OLHAL - 2) 73923-Q</t>
  </si>
  <si>
    <t>REFORÇO DA ESTRUTURA DO TRANSPORTADOR - CONJUNTO E DETALHES (REFORÇO) 73923-R</t>
  </si>
  <si>
    <t>REFORÇO DA ESTRUTURA DO TRANSPORTADOR - CONJUNTO E DETALHES (REFORÇO CONTRAVENTAMENTO COLUNAS P2, P3) 73923-S</t>
  </si>
  <si>
    <t>T-073924-1</t>
  </si>
  <si>
    <t>VIGA PARA RETIRADA DE INTERFERÊNCIA - CONJUNTO E DETALHES (VIGA RETIRADA DE INTERFERENCIA - MONTADA) 73924-A</t>
  </si>
  <si>
    <t>VIGA PARA RETIRADA DE INTERFERÊNCIA - CONJUNTO E DETALHES (VIGA RETIRADA DE INTERFERENCIA) 73924-B</t>
  </si>
  <si>
    <t>DF-0192-S-00100/S000947</t>
  </si>
  <si>
    <t>TAMBOR ACIONAMENTO-D610-1168-4 15/16"/150-150 ECM=1650 KA107 (TAMBOR) 0947-A</t>
  </si>
  <si>
    <t>P219</t>
  </si>
  <si>
    <t>1x TAMBOR DE ACIONAMENTO</t>
  </si>
  <si>
    <t xml:space="preserve">Em Processo de compra   </t>
  </si>
  <si>
    <t>DF-0192-S-00100/S000943</t>
  </si>
  <si>
    <t>TAMBOR ACIONAMENTO-D610-1168-4 15/16"/150-150 ECM=1650 1035-G20 (TAMBOR) 0943-A</t>
  </si>
  <si>
    <t>P220</t>
  </si>
  <si>
    <t>P-220</t>
  </si>
  <si>
    <t>DF-0192-S-00100/S000945</t>
  </si>
  <si>
    <t>TAMBOR ACIONAMENTO-D610-1372-5 15/16"/180-180 ECM=1850 1040-G20 (TAMBOR) 0945-A</t>
  </si>
  <si>
    <t>P221</t>
  </si>
  <si>
    <t>P-221</t>
  </si>
  <si>
    <t>DF-0192-S-00100/S000946</t>
  </si>
  <si>
    <t>TAMBOR LIVRE-D610-1372-4 15/16"/150-150 ECM=1750-CONJ. E DET. (TAMBOR) 0946-A</t>
  </si>
  <si>
    <t>P222</t>
  </si>
  <si>
    <t>P-222</t>
  </si>
  <si>
    <t>DF-0192-S-00100-S000944</t>
  </si>
  <si>
    <t>TAMBOR LIVRE-D610-1168-3 15/16"/120-120 ECM=1550-CONJ. E DET. (TAMBOR) 0944-A</t>
  </si>
  <si>
    <t>P223</t>
  </si>
  <si>
    <t>P-223</t>
  </si>
  <si>
    <t>1x TAMBOR LIVRE</t>
  </si>
  <si>
    <t>2- 11/09/2026</t>
  </si>
  <si>
    <t>3- 11/09/2026</t>
  </si>
  <si>
    <t>1- 11/09/2026</t>
  </si>
  <si>
    <t>2 - 11/09/2026</t>
  </si>
  <si>
    <t>T-073774-1</t>
  </si>
  <si>
    <t>MI-D-148-ME-DF-0153</t>
  </si>
  <si>
    <t>ESTRUTURA DE SUSTENTAÇÃO DO EXTRATOR - DETALHES (BASE/COLUNA) 73774-A</t>
  </si>
  <si>
    <t>ESTRUTURA DE SUSTENTAÇÃO DO EXTRATOR - DETALHES (VIGA DIR.ESQ) 73774-B</t>
  </si>
  <si>
    <t>ESTRUTURA DE SUSTENTAÇÃO DO EXTRATOR - DETALHES (VIGA DIR.ESQ) 73774-C</t>
  </si>
  <si>
    <t>ESTRUTURA DE SUSTENTAÇÃO DO EXTRATOR - DETALHES (VIGA ) 73774-D</t>
  </si>
  <si>
    <t>ESTRUTURA DE SUSTENTAÇÃO DO EXTRATOR - DETALHES (VIGA ) 73774-E</t>
  </si>
  <si>
    <t>ESTRUTURA DE SUSTENTAÇÃO DO EXTRATOR - DETALHES (VIGA ) 73774-F</t>
  </si>
  <si>
    <t>ESTRUTURA DE SUSTENTAÇÃO DO EXTRATOR - DETALHES (VIGA ) 73774-G</t>
  </si>
  <si>
    <t>ESTRUTURA DE SUSTENTAÇÃO DO EXTRATOR - DETALHES (LONGARINA ) 73774-H</t>
  </si>
  <si>
    <t>ESTRUTURA DE SUSTENTAÇÃO DO EXTRATOR - DETALHES (LONGARINA ) 73774-J</t>
  </si>
  <si>
    <t>ESTRUTURA DE SUSTENTAÇÃO DO EXTRATOR - DETALHES (LONGARINA ) 73774-K</t>
  </si>
  <si>
    <t>ESTRUTURA DE SUSTENTAÇÃO DO EXTRATOR - DETALHES (VIGA SUPERIOR ) 73774-L</t>
  </si>
  <si>
    <t>ESTRUTURA DE SUSTENTAÇÃO DO EXTRATOR - DETALHES (VIGA  ) 73774-M</t>
  </si>
  <si>
    <t>ESTRUTURA DE SUSTENTAÇÃO DO EXTRATOR - DETALHES (VIGA  ) 73774-N</t>
  </si>
  <si>
    <t>ESTRUTURA DE SUSTENTAÇÃO DO EXTRATOR - DETALHES (CHAPA LIGAÇÃO ) 73774-P</t>
  </si>
  <si>
    <t>ESTRUTURA DE SUSTENTAÇÃO DO EXTRATOR - DETALHES (CHAPA LIGAÇÃO ) 73774-Q</t>
  </si>
  <si>
    <t>ESTRUTURA DE SUSTENTAÇÃO DO EXTRATOR - DETALHES (CHAPA LIGAÇÃO ) 73774-R</t>
  </si>
  <si>
    <t>T-073775-1</t>
  </si>
  <si>
    <t>MI-D-148-ME-DF-0154</t>
  </si>
  <si>
    <t>T-073808-1</t>
  </si>
  <si>
    <t>MI-D-148-ME-DF-0187</t>
  </si>
  <si>
    <t>SUPORTES E PINO - DETALHES (FUSO) 021D</t>
  </si>
  <si>
    <t>SUPORTES E PINO - DETALHES (PINO) 021E</t>
  </si>
  <si>
    <t>GUIA MÓDULO 1 - DETALHES (TRAVESSA FIXAÇÃO ) 73221-D</t>
  </si>
  <si>
    <t>T-073155-1</t>
  </si>
  <si>
    <t>Raspador Primário - Tambor de Acionamento (1000mm) - Material: Pilha Filtragem - Conforme: ET Ped-198-010_0(Raspadores)</t>
  </si>
  <si>
    <t>Raspador Secundário - Tambor de Acionamento (1000mm) - Material: Pilha Filtragem - Conforme: ET Ped-198-010_0(Raspadores)</t>
  </si>
  <si>
    <t>T-073157-1</t>
  </si>
  <si>
    <t>Raspador Primário - Tambor de Acionamento (1200mm) - Material: Rom - Conforme: ET Ped-198-010_0(Raspadores)</t>
  </si>
  <si>
    <t>Raspador Secundário - Tambor de Acionamento (1200mm) - Material: Rom - Conforme: ET Ped-198-010_0(Raspadores)</t>
  </si>
  <si>
    <t>T-073158-1</t>
  </si>
  <si>
    <t>Raspador Primário - Tambor de Acionamento (800mm) - Material:Saprolito - Conforme: ET Ped-198-010_0(Raspadores)</t>
  </si>
  <si>
    <t>Raspador Secundário - Tambor de Acionamento (800mm) - Material:Saprolito - Conforme: ET Ped-198-010_0(Raspadores)</t>
  </si>
  <si>
    <t>T-073156-1</t>
  </si>
  <si>
    <t>Raspador Primário - Tambor de Acionamento (1800mm) - Material:Saprolito - Conforme: ET Ped-198-010_0(Raspadores)</t>
  </si>
  <si>
    <t>Raspador Secundário - Tambor de Acionamento (1800mm) - Material:Saprolito - Conforme: ET Ped-198-010_0(Raspadores)</t>
  </si>
  <si>
    <t xml:space="preserve">T-073242-1 </t>
  </si>
  <si>
    <t>Pos. 14</t>
  </si>
  <si>
    <t>Perfil Borracha 70±5 Shore x 2200mm EPDM -  POS:13 - DESENHO T-073242-1 (REMESSA 32)</t>
  </si>
  <si>
    <t xml:space="preserve">T-073201-1 </t>
  </si>
  <si>
    <t>Pos. 13</t>
  </si>
  <si>
    <t>Borracha de Ved. Lateral Aplron. Seal Hervy Duty 70±5 Shore X 2400mm</t>
  </si>
  <si>
    <t>Parafuso Cab Sex Autarrachante Ø6,3 x 25 DIN 7976 -  (DESENHO:T-073204-1) TAG:05-CV-0001</t>
  </si>
  <si>
    <t>Parafuso Cab. Sext. M10 x 60 DIN 933 Gr 8.8 -  (DESENHO:T-073204-1) TAG:05-CV-0001</t>
  </si>
  <si>
    <t>Porca Sext. M10 DIN 934 Gr 8 -  (DESENHO:T-073204-1) TAG:05-CV-0001</t>
  </si>
  <si>
    <t>Arruela M11 DIN 126 -  (DESENHO:T-073204-1) TAG:05-CV-0001</t>
  </si>
  <si>
    <t>Parafuso Allen Sext. Interno M6 x 30 DIN 912 -  (DESENHO:T-073204-1) TAG:05-CV-0001</t>
  </si>
  <si>
    <t>Parafuso Sext. M10 x 30 CL. 6.8 DIN 933 -  (DESENHO:T-073204-1) TAG:05-CV-0001</t>
  </si>
  <si>
    <t>Parafuso Cab. Sex. 5/8" UNC x 2" - ASTM A325 - ACABAMENTO, SUPERFICIAL GEOMET 500 GR. A. (DESENHO:T-073239-1) TAG:14-CV-0001</t>
  </si>
  <si>
    <t>Porca Sext. Ø 5/8" ASTM A563 ANSI B18.2.2 UNC - ACABAMENTO, SUPERFICIAL GEOMET 500 GR. A. (DESENHO:T-073239-1) TAG:14-CV-0001</t>
  </si>
  <si>
    <t>Arruela Lisa Ø 5/8" F436 - ACABAMENTO, SUPERFICIAL GEOMET 500 GR. A. (DESENHO:T-073239-1) TAG:14-CV-0001</t>
  </si>
  <si>
    <t>Parafuso Cab. Sext. Ø 1" x 4 1/4" ASTM A325 - ACABAMENTO, SUPERFICIAL GEOMET 500 GR. A. (DESENHO:T-073239-1) TAG:14-CV-0001</t>
  </si>
  <si>
    <t>Porca Sext. Pesada Ø 1" ASTM A563 ANSI B18.2.2 UNC - ACABAMENTO, SUPERFICIAL GEOMET 500 GR. A. (DESENHO:T-073239-1) TAG:14-CV-0001</t>
  </si>
  <si>
    <t>Arruela Lisa Ø 1" F436 - ACABAMENTO, SUPERFICIAL GEOMET 500 GR. A. (DESENHO:T-073239-1) TAG:14-CV-0001</t>
  </si>
  <si>
    <t>Porca Sext. Ø1" ASTM A563 ANSI B18.2.2 - (DESENHO:T-073239-1) TAG:14-CV-0001</t>
  </si>
  <si>
    <t>Parafuso Cab. Sext. Ø 1" x 5" (RT) ASTM A325 - (DESENHO:T-073239-1) TAG:14-CV-0001</t>
  </si>
  <si>
    <t>T-073241-1</t>
  </si>
  <si>
    <t>Parafuso Cab. Sex. 5/8" UNC x 1 1/2" - ASTM A325 Parafuso Cab. Sex. 5/8" UNC x 1 1/2" - ASTM A325 - ACABAMENTO, SUPERFICIAL GEOMET 500 GR. A. (DESENHO:T-073241-1) TAG:14-CV-0001</t>
  </si>
  <si>
    <t>Porca Sext. Ø 5/8" ASTM A563 ANSI B18.2.2 - ACABAMENTO, SUPERFICIAL GEOMET 500 GR. A. (DESENHO:T-073241-1) TAG:14-CV-0001</t>
  </si>
  <si>
    <t>Arruela Lisa Ø 5/8" ASTM F436 - ACABAMENTO, SUPERFICIAL GEOMET 500 GR. A. (DESENHO:T-073241-1) TAG:14-CV-0001</t>
  </si>
  <si>
    <t>Paraf. Cab Esc c/ Fenda Ø 1/2" x 1.1/2" ASTM A307 - ACABAMENTO, SUPERFICIAL GEOMET 500 GR. A. (DESENHO:T-073241-1) TAG:14-CV-0001</t>
  </si>
  <si>
    <t>Porca Sext. Ø 1/2"UNC ASTM A563-A - ACABAMENTO, SUPERFICIAL GEOMET 500 GR. A. (DESENHO:T-073241-1) TAG:14-CV-0001</t>
  </si>
  <si>
    <t>Arruela de Lisa Ø 1/2" ASTM F844 - ACABAMENTO, SUPERFICIAL GEOMET 500 GR. A. (DESENHO:T-073241-1) TAG:14-CV-0001</t>
  </si>
  <si>
    <t>Parafuso Cab. Sext. Ø 5/8" x 3" ASTM A307 - ACABAMENTO, SUPERFICIAL GEOMET 500 GR. A. (DESENHO:T-073242-1) TAG:14-CV-0001</t>
  </si>
  <si>
    <t>Porca Sext. Ø 5/8" ASTM A563 ANSI B18.2.2 - ACABAMENTO, SUPERFICIAL GEOMET 500 GR. A. (DESENHO:T-073242-1) TAG:14-CV-0001</t>
  </si>
  <si>
    <t>Arruela Lisa Ø 5/8" ASTM F844 - ACABAMENTO, SUPERFICIAL GEOMET 500 GR. A. (DESENHO:T-073242-1) TAG:14-CV-0001</t>
  </si>
  <si>
    <t>T-073200-1</t>
  </si>
  <si>
    <t>Parafuso Cab. Chata c/Fenda Ø3/4" x 2" ASME B18.6.3 - ACABAMENTO, SUPERFICIAL GEOMET 500 GR. A. (DESENHO:T-073200-1) TAG:05-CV-0001</t>
  </si>
  <si>
    <t>Porca Sext. Ø3/4" ASTM A563 ANSI B18.2.2 - ACABAMENTO, SUPERFICIAL GEOMET 500 GR. A. (DESENHO:T-073200-1) TAG:05-CV-0001</t>
  </si>
  <si>
    <t>Arruela Lisa Ø 3/4" F844 - ACABAMENTO, SUPERFICIAL GEOMET 500 GR. A. (DESENHO:T-073200-1) TAG:05-CV-0001</t>
  </si>
  <si>
    <t>Parafuso Cab. Sext. Ø 3/4" x 2 1/4" ASTM A307  - ACABAMENTO, SUPERFICIAL GEOMET 500 GR. A. (DESENHO:T-073218-1) TAG:14-AC-0001</t>
  </si>
  <si>
    <t>Porca Sext. Ø 3/4" ASTM A307  - ACABAMENTO, SUPERFICIAL GEOMET 500 GR. A. (DESENHO:T-073218-1) TAG:14-AC-0001</t>
  </si>
  <si>
    <t>Arruela Lisa Ø3/4" A26  - ACABAMENTO, SUPERFICIAL GEOMET 500 GR. A. (DESENHO:T-073218-1) TAG:14-AC-0001</t>
  </si>
  <si>
    <t>Parafuso Cab. Sext. Ø 5/8" x 2 1/2" ASTM A307  - ACABAMENTO, SUPERFICIAL GEOMET 500 GR. A. (DESENHO:T-073218-1) TAG:14-AC-0001</t>
  </si>
  <si>
    <t>Porca Sext. Ø 5/8" ASTM A307  - ACABAMENTO, SUPERFICIAL GEOMET 500 GR. A. (DESENHO:T-073218-1) TAG:14-AC-0001</t>
  </si>
  <si>
    <t>Arruela Lisa Ø5/8" A26  - ACABAMENTO, SUPERFICIAL GEOMET 500 GR. A. (DESENHO:T-073218-1) TAG:14-AC-0001</t>
  </si>
  <si>
    <t>Parafuso Cab. Sext. Ø 3/4" x 2" ASTM A307  - ACABAMENTO, SUPERFICIAL GEOMET 500 GR. A. (DESENHO:T-073219-1) TAG:14-AC-0001</t>
  </si>
  <si>
    <t>Arruela Lisa Ø 3/4" ASTM A307 - ACABAMENTO, SUPERFICIAL GEOMET 500 GR. A. (DESENHO:T-073219-1) TAG:14-AC-0001</t>
  </si>
  <si>
    <t>Arruela Lisa Ø3/4" DIN 125  - ACABAMENTO, SUPERFICIAL GEOMET 500 GR. A. (DESENHO:T-073269-1) TAG:14-CV-0005</t>
  </si>
  <si>
    <t>Parafuso Cab. Sext. Ø 3/4" x 2" ASTM A307  - ACABAMENTO, SUPERFICIAL GEOMET 500 GR. A. (DESENHO:T-073269-1) TAG:14-CV-0005</t>
  </si>
  <si>
    <t>Porca Sextavada Ø3/4" DIN 934  - ACABAMENTO, SUPERFICIAL GEOMET 500 GR. A. (DESENHO:T-073269-1) TAG:14-CV-0005</t>
  </si>
  <si>
    <t>Parafuso Cab. Sext. Ø 5/8" x 2 1/4" ASTM A307 - ACABAMENTO, SUPERFICIAL GEOMET 500 GR. A. (DESENHO:T-073226-1) TAG:14-AC-0001</t>
  </si>
  <si>
    <t>Porca Sextavada Ø5/8" UNC A307 - ACABAMENTO, SUPERFICIAL GEOMET 500 GR. A. (DESENHO:T-073226-1) TAG:14-AC-0001</t>
  </si>
  <si>
    <t>Arruela Lisa Ø5/8" ASTM A307 - ACABAMENTO, SUPERFICIAL GEOMET 500 GR. A. (DESENHO:T-073226-1) TAG:14-AC-0001</t>
  </si>
  <si>
    <t>T-073220-1</t>
  </si>
  <si>
    <t>Parafuso Cab. Sext. Ø 5/8" x 1 1/2" ASTM A307  - ACABAMENTO, SUPERFICIAL GEOMET 500 GR. A. (DESENHO:T-073220-1) TAG:14-AC-0001</t>
  </si>
  <si>
    <t>Arruela Lisa Ø5/8" A26  - ACABAMENTO, SUPERFICIAL GEOMET 500 GR. A. (DESENHO:T-073220-1) TAG:14-AC-0001</t>
  </si>
  <si>
    <t>Porca Sext. UNC Ø 5/8" ASTM A307 - ACABAMENTO, SUPERFICIAL GEOMET 500 GR. A. (DESENHO:T-073221-1) TAG:14-AC-0001</t>
  </si>
  <si>
    <t>Arruela Lisa Ø5/8" A307  - ACABAMENTO, SUPERFICIAL GEOMET 500 GR. A. (DESENHO:T-073221-1) TAG:14-AC-0001</t>
  </si>
  <si>
    <t>Porca Sext. Ø 3/4" ASTM A307 - ACABAMENTO, SUPERFICIAL GEOMET 500 GR. A. (DESENHO:T-073221-1) TAG:14-AC-0001</t>
  </si>
  <si>
    <t>Arruela Lisa Ø 3/4" ASTM A307 - ACABAMENTO, SUPERFICIAL GEOMET 500 GR. A. (DESENHO:T-073221-1) TAG:14-AC-0001</t>
  </si>
  <si>
    <t>Parafuso Cab. Chata com Fenda Simples Ø3/4" x 1 1/2" ASME B18.3 - ACABAMENTO, SUPERFICIAL GEOMET 500 GR. A. (DESENHO:T-073221-1) TAG:14-AC-0001</t>
  </si>
  <si>
    <t>Porca Sextavada Ø5/8" UNC A307 - ACABAMENTO, SUPERFICIAL GEOMET 500 GR. A. (DESENHO:T-073222-1) TAG:14-AC-0001</t>
  </si>
  <si>
    <t>Arruela Lisa Ø 5/8" ASTM A307 - ACABAMENTO, SUPERFICIAL GEOMET 500 GR. A. (DESENHO:T-073222-1) TAG:14-AC-0001</t>
  </si>
  <si>
    <t>Parafuso Cab. Chata com Fenda Simples Ø3/4" x 1 1/2" ASME B18.3 - ACABAMENTO, SUPERFICIAL GEOMET 500 GR. A. (DESENHO:T-073222-1) TAG:14-AC-0001</t>
  </si>
  <si>
    <t>Porca Sext. Ø 3/4" ASTM A307 - ACABAMENTO, SUPERFICIAL GEOMET 500 GR. A. (DESENHO:T-073222-1) TAG:14-AC-0001</t>
  </si>
  <si>
    <t>Porca Sext. Ø 5/8" ASTM A307 ANSI B18.2.2  - ACABAMENTO, SUPERFICIAL GEOMET 500 GR. A. (DESENHO:T-073223-1) TAG:14-AC-0001</t>
  </si>
  <si>
    <t>Arruela Lisa Ø 5/8" ASTM A307  - ACABAMENTO, SUPERFICIAL GEOMET 500 GR. A. (DESENHO:T-073223-1) TAG:14-AC-0001</t>
  </si>
  <si>
    <t>Porca Sext. Ø 3/4" ASTM A307  - ACABAMENTO, SUPERFICIAL GEOMET 500 GR. A. (DESENHO:T-073223-1) TAG:14-AC-0001</t>
  </si>
  <si>
    <t>Arruela Lisa Ø 3/4" ASTM A307  - ACABAMENTO, SUPERFICIAL GEOMET 500 GR. A. (DESENHO:T-073223-1) TAG:14-AC-0001</t>
  </si>
  <si>
    <t>Parafuso Cab. Chata com Fenda Simples Ø3/4" x 1 1/2" ASME B18.3 - ACABAMENTO, SUPERFICIAL GEOMET 500 GR. A. (DESENHO:T-073223-1) TAG:14-AC-0001</t>
  </si>
  <si>
    <t>Parafuso Cab. Chata com Fenda Simples Ø3/4" x 1 1/2" ASME B18.3 - ACABAMENTO, SUPERFICIAL GEOMET 500 GR. A. (DESENHO:T-073224-1) TAG:14-AC-0001</t>
  </si>
  <si>
    <t>Porca Sext. Ø 3/4" ASTM A307 UNC - ACABAMENTO, SUPERFICIAL GEOMET 500 GR. A. (DESENHO:T-073224-1) TAG:14-AC-0001</t>
  </si>
  <si>
    <t>Arruela Lisa Ø 3/4" ASTM A307 - ACABAMENTO, SUPERFICIAL GEOMET 500 GR. A. (DESENHO:T-073224-1) TAG:14-AC-0001</t>
  </si>
  <si>
    <t>Parafuso Cab. Chata com Fenda Simples Ø3/4" x 1 1/2" ASME B18.3 - ACABAMENTO, SUPERFICIAL GEOMET 500 GR. A. (DESENHO:T-073225-1) TAG:14-AC-0001</t>
  </si>
  <si>
    <t>Porca Sext. UNC Ø 5/8" ASTM A307 - ACABAMENTO, SUPERFICIAL GEOMET 500 GR. A. (DESENHO:T-073225-1) TAG:14-AC-0001</t>
  </si>
  <si>
    <t>Porca Sext. Ø 3/4" ASTM A307 - ACABAMENTO, SUPERFICIAL GEOMET 500 GR. A. (DESENHO:T-073225-1) TAG:14-AC-0001</t>
  </si>
  <si>
    <t>Arruela Lisa Ø 5/8" ASTM A307 - ACABAMENTO, SUPERFICIAL GEOMET 500 GR. A. (DESENHO:T-073225-1) TAG:14-AC-0001</t>
  </si>
  <si>
    <t>Arruela Lisa Ø3/4" A307 - ACABAMENTO, SUPERFICIAL GEOMET 500 GR. A. (DESENHO:T-073225-1) TAG:14-AC-0001</t>
  </si>
  <si>
    <t>T-073238-</t>
  </si>
  <si>
    <t>Parafuso Cab. Sext. Ø 3/4" x 2 1/4" ASTM A325 - ACABAMENTO, SUPERFICIAL GEOMET 500 GR. A. (DESENHO:T-073238-1) TAG:14-CV-0001</t>
  </si>
  <si>
    <t>Porca Sextavada Ø3/4" ASTM A563-C - ACABAMENTO, SUPERFICIAL GEOMET 500 GR. A. (DESENHO:T-073238-1) TAG:14-CV-0001</t>
  </si>
  <si>
    <t>Arruela Lisa Ø 3/4" F436 - ACABAMENTO, SUPERFICIAL GEOMET 500 GR. A. (DESENHO:T-073238-1) TAG:14-CV-0001</t>
  </si>
  <si>
    <t>Parafuso Cab. Sext. Ø 5/8" x 2 1/4" ASTM A325 - ACABAMENTO, SUPERFICIAL GEOMET 500 GR. A. (DESENHO:T-073229-1) TAG:14-AC-0001</t>
  </si>
  <si>
    <t>Porca Sex.  5/8" UNC - ASTM A325 - ACABAMENTO, SUPERFICIAL GEOMET 500 GR. A. (DESENHO:T-073229-1) TAG:14-AC-0001</t>
  </si>
  <si>
    <t>Arruela Lisa Ø 5/8" ASTM A325 - ACABAMENTO, SUPERFICIAL GEOMET 500 GR. A. (DESENHO:T-073229-1) TAG:14-AC-0001</t>
  </si>
  <si>
    <t>Parafuso Cab. Sext. Ø 5/8" x 2 1/4" ASTM A325 - ACABAMENTO, SUPERFICIAL GEOMET 500 GR. A. (DESENHO:T-073230-1) TAG:14-AC-0001</t>
  </si>
  <si>
    <t>Porca Sex.  5/8" UNC - ASTM A325 - ACABAMENTO, SUPERFICIAL GEOMET 500 GR. A. (DESENHO:T-073230-1) TAG:14-AC-0001</t>
  </si>
  <si>
    <t>Arruela Lisa Ø 5/8" ASTM A325 - ACABAMENTO, SUPERFICIAL GEOMET 500 GR. A. (DESENHO:T-073230-1) TAG:14-AC-0001</t>
  </si>
  <si>
    <t>Porca Sext. Ø 5/8" ASTM A325 - ACABAMENTO, SUPERFICIAL GEOMET 500 GR. A. (DESENHO:T-073224-1) TAG:14-AC-0001</t>
  </si>
  <si>
    <t>Arruela Lisa Ø 5/8" ASTM A325  - ACABAMENTO, SUPERFICIAL GEOMET 500 GR. A. (DESENHO:T-073224-1) TAG:14-AC-0001</t>
  </si>
  <si>
    <t>Parafuso Cab. Sex. 5/8" UNC x 1 1/2" - ASTM A325 -  (DESENHO:T-073197-1)</t>
  </si>
  <si>
    <t>Porca Sext. Ø 5/8" ASTM A563 ANSI B18.2.2 -  (DESENHO:T-073197-1)</t>
  </si>
  <si>
    <t>Arruela Lisa Ø 5/8" F436 -  (DESENHO:T-073197-1)</t>
  </si>
  <si>
    <t>Parafuso Cab. Sext. Ø 5/8" x 2 1/2" ASTM A325 -  (DESENHO:T-073197-1)</t>
  </si>
  <si>
    <t>Arruela Lisa 39 DIN 126 Aço -  (DESENHO:T-073197-1) TAG:05-CV-0001</t>
  </si>
  <si>
    <t>Arruela Lisa 48 DIN 126 Aço -  (DESENHO:T-073197-1) TAG:05-CV-0001</t>
  </si>
  <si>
    <t>Contrapino Ø6.3 x 55 DIN 94 -  (DESENHO:T-073197-1) TAG:05-CV-0001</t>
  </si>
  <si>
    <t>T-07386-1</t>
  </si>
  <si>
    <t>Parafuso Cab. Sext. Ø 5/8" x 2 1/2" ASTM A325 UNC -  (DESENHO:T-073196-1) TAG:05-CV-0001</t>
  </si>
  <si>
    <t>Arruela Lisa Ø 5/8" ASTM F436 -  (DESENHO:T-073196-1) TAG:05-CV-0001</t>
  </si>
  <si>
    <t>Parafuso Cab. Sext. M6 x 16 DIN 933 Gr 8.8 -  (DESENHO:T-054923-1) TAG:14-CV-0001</t>
  </si>
  <si>
    <t>Arruela de Pressão B6 DIN 127 -  (DESENHO:T-073193-1) TAG:14-AC-0001</t>
  </si>
  <si>
    <t>Parafuso Cab. Sext. Ø 5/8" x 1 3/4" ASTM A307 -  (DESENHO:T-073193-1) TAG:14-AC-0001</t>
  </si>
  <si>
    <t>Porca Sext. Ø 5/8 DIN 934 -  (DESENHO:T-073193-1) TAG:14-AC-0001</t>
  </si>
  <si>
    <t>Arruela Lisa Ø 5/8" DIN 125 -  (DESENHO:T-073193-1) TAG:14-AC-0001</t>
  </si>
  <si>
    <t>Parafuso Cab. Sext. Ø 5/8" x 6" ASTM A307 ANSI B18 -  (DESENHO:T-073180-1) TAG:05-CV-0001</t>
  </si>
  <si>
    <t>Porca Sext. Ø 5/8 DIN 934 -  (DESENHO:T-073180-1) TAG:05-CV-0001</t>
  </si>
  <si>
    <t>Arruela Lisa Ø5/8" DIN 125 -  (DESENHO:T-073180-1) TAG:05-CV-0001</t>
  </si>
  <si>
    <t>Parafuso Cab. Sext. Ø 5/8" x 7" ASTM A307 -  (DESENHO:T-073180-1) TAG:05-CV-0001</t>
  </si>
  <si>
    <t>Parafuso Cab. Sext. Ø 5/8" x 1 3/4" ASTM A307 -  (DESENHO:T-073181-1) TAG:05-CV-0001</t>
  </si>
  <si>
    <t>Porca Sext. Ø 5/8 DIN 934 -  (DESENHO:T-073181-1) TAG:05-CV-0001</t>
  </si>
  <si>
    <t>Arruela Lisa Ø5/8" DIN 125 -  (DESENHO:T-073181-1) TAG:05-CV-0001</t>
  </si>
  <si>
    <t>Parafuso Cab. Sext. M6 x 16 DIN 933 Gr 8.8 -  (DESENHO:T-054923-1) TAG:05-CV-0001</t>
  </si>
  <si>
    <t>Arruela de Pressão B6 DIN 127 -  (DESENHO:T-054923-1) TAG:05-CV-0001</t>
  </si>
  <si>
    <t>Arruela de Pressão B6 DIN 127 -  (DESENHO:T-054923-1) TAG:14-CV-0001</t>
  </si>
  <si>
    <t>Parafuso Cab. Sext. Ø 5/8" x 6" ASTM A307 ANSI B18 -  (DESENHO:T-073192-1) TAG:14-CV-0001</t>
  </si>
  <si>
    <t>Porca Sext. Ø 5/8" ASTM A307 ANSI B18.2.2 -  (DESENHO:T-073192-1) TAG:14-CV-0001</t>
  </si>
  <si>
    <t>Arruela Pressão Ø 5/8" ASTM A307 ANSI B18.21.1 -  (DESENHO:T-073192-1) TAG:14-CV-0001</t>
  </si>
  <si>
    <t>Parafuso Cab. Sex. 3/4" UNC x 2 1/4" -  ASTM A325 -  (DESENHO:T-073198-1) TAG:05-CV-0001</t>
  </si>
  <si>
    <t>Porca Sext. Ø3/4" ASTM A563 ANSI B18.2.2 -  (DESENHO:T-073198-1) TAG:05-CV-0001</t>
  </si>
  <si>
    <t>Arruela Lisa Ø 3/4" F436 -  (DESENHO:T-073198-1) TAG:05-CV-0001</t>
  </si>
  <si>
    <t>Parafuso Cab. Sext. Ø 5/8 UNC x 1 1/2" ASTM A325 -  (DESENHO:T-073198-1) TAG:05-CV-0001</t>
  </si>
  <si>
    <t>Porca Sext. Ø 5/8" ASTM A563 ANSI B18.2.2 -  (DESENHO:T-073198-1) TAG:05-CV-0001</t>
  </si>
  <si>
    <t>Arruela Lisa Ø 5/8" F436 -  (DESENHO:T-073198-1) TAG:05-CV-0001</t>
  </si>
  <si>
    <t>Parafuso Cab. Sext. Ø 3/4" x 2 1/4" ASTM A325 -  (DESENHO:T-073199-1) TAG:05-CV-0001</t>
  </si>
  <si>
    <t>Porca Sext. Pesada Ø 3/4" ASTM A563 ANSI B18.2.2 -  (DESENHO:T-073199-1) TAG:05-CV-0001</t>
  </si>
  <si>
    <t>Arruela Lisa Ø 3/4" F436 -  (DESENHO:T-073199-1) TAG:05-CV-0001</t>
  </si>
  <si>
    <t>Parafuso Cab. Sext. Ø 5/8"UNC x 2" ASTM A325 -  (DESENHO:T-073205-1) TAG:05-CV-0001</t>
  </si>
  <si>
    <t>Porca Sext. Ø 5/8" ASTM A563 ANSI B18.2.2 -  (DESENHO:T-073205-1) TAG:05-CV-0001</t>
  </si>
  <si>
    <t>Arruela Lisa Ø 5/8" F436 -  (DESENHO:T-073205-1) TAG:05-CV-0001</t>
  </si>
  <si>
    <t>Parafuso Cab. Sext. Ø 1" x 4 1/4" ASTM A325 -  (DESENHO:T-073205-1) TAG:05-CV-0001</t>
  </si>
  <si>
    <t>Porca Sext. Ø1" ASTM A563 ANSI B18.2.2 -  (DESENHO:T-073205-1) TAG:05-CV-0001</t>
  </si>
  <si>
    <t>Arruela Lisa Ø 1" F436 -  (DESENHO:T-073205-1) TAG:05-CV-0001</t>
  </si>
  <si>
    <t>Porca Sext. Ø 3/4" ASTM A325 ANSI B18.2.2 -  (DESENHO:T-073281-1) TAG:14-CV-0005</t>
  </si>
  <si>
    <t>Arruela de Pressão Ø 3/4" ANSI B27.1 -  (DESENHO:T-073281-1) TAG:14-CV-0005</t>
  </si>
  <si>
    <t>Parafuso Cab. Sext. Ø 1/2" x 1 3/4" ASTM A325 -  (DESENHO:T-073280-1) TAG:14-CV-0005</t>
  </si>
  <si>
    <t>Porca Sext. Ø 1/2" ASTM A325 ANSI B18.2.2 -  (DESENHO:T-073280-1) TAG:14-CV-0005</t>
  </si>
  <si>
    <t>Arruela Lisa Ø 1/2" ASTM A325 ANSI B27.2 -  (DESENHO:T-073280-1) TAG:14-CV-0005</t>
  </si>
  <si>
    <t>Arruela de Pressão B6 DIN 127 -  (DESENHO:T-054923-1) TAG:14-CV-0005</t>
  </si>
  <si>
    <t>Parafuso Cab. Sext. M6 x 16 DIN 933 Gr 8.8 -  (DESENHO:T-054923-1) TAG:14-CV-0005</t>
  </si>
  <si>
    <t>Porca Sext. M20 DIN 934 Gr 8</t>
  </si>
  <si>
    <t>Porca Sext. Ø 5/8" ASTM A563 ANSI B18.2.2 -  (DESENHO:T-073200-1) TAG:05-CV-0001</t>
  </si>
  <si>
    <t>Arruela Lisa Ø 5/8" F436 -  (DESENHO:T-073200-1) TAG:05-CV-0001</t>
  </si>
  <si>
    <t>Parafuso Cab Esc  Ø 1/2" x 1 1/2" ASTM A307 -  (DESENHO:T-073200-1) TAG:05-CV-0001</t>
  </si>
  <si>
    <t>Porca Sext. Ø 1/2"UNC ASTM A563-A -  (DESENHO:T-073200-1) TAG:05-CV-0001</t>
  </si>
  <si>
    <t>Arruela Lisa Ø 1" F844 -  (DESENHO:T-073200-1) TAG:05-CV-0001</t>
  </si>
  <si>
    <t>Porca Sext. Ø 5/8" ASTM A563 ANSI B18.2.2 UNC -  (DESENHO:T-073201-1) TAG:05-CV-0001</t>
  </si>
  <si>
    <t>Arruela Lisa Ø 5/8" ASTM F844 -  (DESENHO:T-073201-1) TAG:05-CV-0001</t>
  </si>
  <si>
    <t>Parafuso Cab. Sext. Ø 5/8" x 1 1/2" ASTM A325 -  (DESENHO:T-073200-1) TAG:05-CV-0001</t>
  </si>
  <si>
    <t>Parafuso Cab. Sext. Ø 5/8" x 3" ASTM A307 -  (DESENHO:T-073201-1) TAG:05-CV-0001</t>
  </si>
  <si>
    <t>T-073537-1/07356-1/073535-1/073533-1/073</t>
  </si>
  <si>
    <t>Parafuso Cab. Sext. M6 x 16 DIN 933 Classe Mat 5.6  -  (REMESSA 27) T-073537-1/07356-1/073535-1/073533-1/073532-1/073531-1 - TAG:14-CV-0005</t>
  </si>
  <si>
    <t>Arruela de Pressão B6 DIN 127  -  -  (REMESSA 27) T-073537-1/07356-1/073535-1/073533-1/073532-1/073531-1 - TAG:14-CV-0005</t>
  </si>
  <si>
    <t>Parafuso Cab. Sext. Ø 1" x 4 1/4" (RT) ASTM A325  -  (DESENHO:T-073205-1) TAG:05-CV-0001</t>
  </si>
  <si>
    <t>Porca Sext. Ø1" ASTM A563 ANSI B18.2.2  -  (DESENHO:T-073205-1) TAG:05-CV-0001</t>
  </si>
  <si>
    <t>Parafuso Cab. Sext. Int. Ø 5/8" x 3"  A325 073201</t>
  </si>
  <si>
    <t xml:space="preserve">Porca Sex.  5/8" UNC - ASTM A325 </t>
  </si>
  <si>
    <t xml:space="preserve">Arruela Lisa Ø 5/8" ASTM A325 ANSI B27.2 </t>
  </si>
  <si>
    <t>Parafuso Cab. Sext. M16 x 55 DIN 933 Gr 8.8 -  (DESENHO:T-073209-1) TAG:05-CV-0001</t>
  </si>
  <si>
    <t>Porca Sext. M16 DIN 934 Gr 8 -  (DESENHO:T-073209-1) TAG:05-CV-0001</t>
  </si>
  <si>
    <t>Arruela Lisa 18 DIN 126 Aço -  (DESENHO:T-073209-1) TAG:05-CV-0001</t>
  </si>
  <si>
    <t>Parafuso Cab. Sext. Ø 1/2" x 1 3/4"  UNC  A325 -  (DESENHO:T-073207-1) TAG:05-CV-0001</t>
  </si>
  <si>
    <t>Porca Sext. 1/2" ASTM A563 ANSI B18.2.2 -  (DESENHO:T-073207-1) TAG:05-CV-0001</t>
  </si>
  <si>
    <t>Arruela Lisa Ø 1/2" F436 -  (DESENHO:T-073207-1) TAG:05-CV-0001</t>
  </si>
  <si>
    <t>T-073206-1</t>
  </si>
  <si>
    <t>Parafuso Cab. Sex. 5/8" UNC x 1 3/4" - ASTM A325 -  (DESENHO:T-073206-1) TAG:05-CV-0001</t>
  </si>
  <si>
    <t>Porca Sext. Ø 5/8" ASTM A563 ANSI B18.2.2  -  (DESENHO:T-073206-1) TAG:05-CV-0001</t>
  </si>
  <si>
    <t>Arruela Lisa Ø 5/8" F436 -  (DESENHO:T-073206-1) TAG:05-CV-0001</t>
  </si>
  <si>
    <t>Parafuso Cab. Sex. 3/4" UNC x 2 1/4" -  ASTM A325 -  (DESENHO:T-073206-1) TAG:05-CV-0001</t>
  </si>
  <si>
    <t>Porca Sext. Pesada Ø 3/4" ASTM A563 ANSI B18.2.2 -  (DESENHO:T-073206-1) TAG:05-CV-0001</t>
  </si>
  <si>
    <t>Arruela Lisa Ø 3/4" F436 -  (DESENHO:T-073206-1) TAG:05-CV-0001</t>
  </si>
  <si>
    <t>Gonzo p/ porta Ø1/2" x 100mm (2x) - ASTM A36 -  (DESENHO:T-073209-1) TAG:05-CV-0001</t>
  </si>
  <si>
    <t>PEÇA</t>
  </si>
  <si>
    <t>P-219</t>
  </si>
  <si>
    <t>1- 15/09/2026</t>
  </si>
  <si>
    <t>3- 16/09/2026</t>
  </si>
  <si>
    <t>T-073810-1</t>
  </si>
  <si>
    <t>MI-D-148-ME-DF-0189</t>
  </si>
  <si>
    <t>P.214</t>
  </si>
  <si>
    <t>T-073764-1</t>
  </si>
  <si>
    <t>MI-D-148-ME-DF-0143</t>
  </si>
  <si>
    <t>T-073763-1</t>
  </si>
  <si>
    <t>MI-D-148-ME-DF-0142</t>
  </si>
  <si>
    <t>T-073766-1</t>
  </si>
  <si>
    <t>MI-D-148-ME-DF-0145</t>
  </si>
  <si>
    <t>2- 21/09/2026</t>
  </si>
  <si>
    <t>T-073213-1</t>
  </si>
  <si>
    <t>MI-D-148-ME-DF-0042</t>
  </si>
  <si>
    <t>PROTEÇÕES DOS ACOPLAMENTOS - DETALHES ( PROTEÇÃO DO ACOPLAMENTO - HR-407) 73213-B</t>
  </si>
  <si>
    <t>T-073212-1</t>
  </si>
  <si>
    <t>MI-D-148-ME-DF-0041</t>
  </si>
  <si>
    <t>BASE DE ACIONAMENTO - DETALHES (BASE) 73212-A</t>
  </si>
  <si>
    <t>BASE DE ACIONAMENTO - DETALHES (BASE DE ACIONAMENTO) 73212-B</t>
  </si>
  <si>
    <t>F-073362-1</t>
  </si>
  <si>
    <t>1-P-551-R8-DF-402-0102-TC09-035</t>
  </si>
  <si>
    <t>CHUTE DE DESCARGA - PORTA DE INSPEÇÃO - DETALHES (PORTA DE INSPEÇÃO) 035A</t>
  </si>
  <si>
    <t>SUPORTE MANCAL - RETORNO 73239-B</t>
  </si>
  <si>
    <t>2- 22/09/2026</t>
  </si>
  <si>
    <t>A-073522-1</t>
  </si>
  <si>
    <t>ALIMENTADOR METÁLICO AL-0 - LARG.1800MM - EIXO DE ACIONAMENTO - DETALHE - (EIXO DE ACIONAMENTO)</t>
  </si>
  <si>
    <t>A-014938-4</t>
  </si>
  <si>
    <t>CHAVETA 50 X 28 X 318 DETALHES</t>
  </si>
  <si>
    <t>A-014936-2</t>
  </si>
  <si>
    <t>ALIMENTADOR DE PLACAS 312 AL 101 (AM-1865) CUBO PARA RODA ACIONADA (CUBO)</t>
  </si>
  <si>
    <t>A-000906-A</t>
  </si>
  <si>
    <t xml:space="preserve">CHAPA TRAVA DETALHES </t>
  </si>
  <si>
    <t>03- 23/09/2026</t>
  </si>
  <si>
    <t>T-073781-1</t>
  </si>
  <si>
    <t>MI-D-148-ME-DF-0160</t>
  </si>
  <si>
    <t>T-073782-1</t>
  </si>
  <si>
    <t>MI-D-148-ME-DF-0161</t>
  </si>
  <si>
    <t>CHAPA DESGASTE (HARDOX-500) - CH 12,7 x 396 x 396  - 73782-B</t>
  </si>
  <si>
    <t>CHAPA DESGASTE (HARDOX-500) - CH 12,7 x 396 x 196  - 73782-C</t>
  </si>
  <si>
    <t>T-073823-1</t>
  </si>
  <si>
    <t>MI-D-148-ME-DF-0202</t>
  </si>
  <si>
    <t>2- 28/09/2026</t>
  </si>
  <si>
    <t>T-073769-1</t>
  </si>
  <si>
    <t>MI-D-148-ME-DF-0148</t>
  </si>
  <si>
    <t>CALHAS - DETALHES (CHAPA TRASEIRA) 73769-C</t>
  </si>
  <si>
    <t>T-073770-1</t>
  </si>
  <si>
    <t>MI-D-148-ME-DF-0149</t>
  </si>
  <si>
    <t>CHAPA DESGASTE (HARDOX-500) - CH 12,7 x 108 x 396 1DIR. 1ESQ. - 73770-A</t>
  </si>
  <si>
    <t>CHAPA DESGASTE (HARDOX-500) - CH 12,7 x 143 x 396 1DIR. 1ESQ. - 73770-B</t>
  </si>
  <si>
    <t>CHAPA DESGASTE (HARDOX-500) - CH 12,7 x 178 x 396 1DIR. 1ESQ. - 73770-C</t>
  </si>
  <si>
    <t>CHAPA DESGASTE (HARDOX-500) - CH 12,7 x 196 x 396 1DIR. 1ESQ. - 73770-D</t>
  </si>
  <si>
    <t>CHAPA DESGASTE (HARDOX-500) - CH 12,7 x 196 x 396 1DIR. 1ESQ. - 73770-E</t>
  </si>
  <si>
    <t>CHAPA DESGASTE (HARDOX-500) - CH 12,7 x 196 x 396 1DIR. 1ESQ. - 73770-F</t>
  </si>
  <si>
    <t>CHAPA DESGASTE (HARDOX-500) - CH 12,7 x 101 x 996 1DIR. 1ESQ. - 73770-G</t>
  </si>
  <si>
    <t>CHAPA DESGASTE (HARDOX-500) - CH 12,7 x 136 x 396 1DIR. 1ESQ. - 73770-H</t>
  </si>
  <si>
    <t>CHAPA DESGASTE (HARDOX-500) - CH 12,7 x 171 x 396 1DIR. 1ESQ. - 73770-J</t>
  </si>
  <si>
    <t>CHAPA DESGASTE (HARDOX-500) - CH 12,7 x 206 x 396 1DIR. 1ESQ. - 73770-K</t>
  </si>
  <si>
    <t>CHAPA DESGASTE (HARDOX-500) - CH 12,7 x 262 x 396 1DIR. 1ESQ. - 73770-M</t>
  </si>
  <si>
    <t>CHAPA DESGASTE (HARDOX-500) - CH 12,7 x 241 x 396 1DIR. 1ESQ. - 73770-L</t>
  </si>
  <si>
    <t>CHAPA DESGASTE (HARDOX-500) - CH 12,7 x 196 x 332  - 73770-N</t>
  </si>
  <si>
    <t>CHAPA DESGASTE (HARDOX-500) - CH 12,7 x 196 x 396 - 73770-O</t>
  </si>
  <si>
    <t>CHAPA DESGASTE (HARDOX-500) - CH 12,7 x 196 x 396 - 73770-P</t>
  </si>
  <si>
    <t>CHAPA DESGASTE (HARDOX-500) - CH 12,7 x 196 x 528 - 73770-Q</t>
  </si>
  <si>
    <t>CHAPA DESGASTE (HARDOX-500) - CH 12,7 x 196 x 575 - 73770-R</t>
  </si>
  <si>
    <t>BARRA QUADRADA (HARDOX-500) - 2" x 2" x 390 - 73770-S</t>
  </si>
  <si>
    <t>P901</t>
  </si>
  <si>
    <t>P-901</t>
  </si>
  <si>
    <t>P902</t>
  </si>
  <si>
    <t>P-902</t>
  </si>
  <si>
    <t>ROLO CARGA Ø152X420 6305</t>
  </si>
  <si>
    <t>P903</t>
  </si>
  <si>
    <t>P-903</t>
  </si>
  <si>
    <t>R-6-4-10683</t>
  </si>
  <si>
    <t>ROLO GUIA Ø102X180 6204</t>
  </si>
  <si>
    <t>P904</t>
  </si>
  <si>
    <t>P-904</t>
  </si>
  <si>
    <t>ROLO PROTEÇÃO Ø89X150 6204</t>
  </si>
  <si>
    <t>TR-01</t>
  </si>
  <si>
    <t>TR-02</t>
  </si>
  <si>
    <t>R-1-4-11023</t>
  </si>
  <si>
    <t>ROLO IMPACTO - FREET Ø152/102X250 - 6305</t>
  </si>
  <si>
    <t>R-1-4-11024</t>
  </si>
  <si>
    <t>ROLO IMPACTO - FREET Ø152/102X380 - 6305</t>
  </si>
  <si>
    <t>R-1-4-11025</t>
  </si>
  <si>
    <t>ROLO CARGA - FREET Ø152X250 - 6305</t>
  </si>
  <si>
    <t>ROLO CARGA - FREET Ø152X380 - 6305</t>
  </si>
  <si>
    <t>R-1-4-11026</t>
  </si>
  <si>
    <t>R-1-4-11027</t>
  </si>
  <si>
    <t>R-1-4-11028</t>
  </si>
  <si>
    <t>R-1-4-11029</t>
  </si>
  <si>
    <t>SOBRASSALENTE</t>
  </si>
  <si>
    <t>R-1-4-11030</t>
  </si>
  <si>
    <t>R-3-4-9563</t>
  </si>
  <si>
    <t>ROLO DE RETORNO Ø152/102X1400 - 6305</t>
  </si>
  <si>
    <t>ROLO GUIA Ø89X120-6204</t>
  </si>
  <si>
    <t>A- 30/09/2026</t>
  </si>
  <si>
    <t>T-073844-1</t>
  </si>
  <si>
    <t>MI-D-148-ME-DF-0223</t>
  </si>
  <si>
    <t>T-073845-1</t>
  </si>
  <si>
    <t>MI-D-148-ME-DF-0224</t>
  </si>
  <si>
    <t>T-073846-1</t>
  </si>
  <si>
    <t>MI-D-148-ME-DF-0225</t>
  </si>
  <si>
    <t>T-073825-1</t>
  </si>
  <si>
    <t>MI-D-148-ME-DF-0204</t>
  </si>
  <si>
    <t>T-073826-1</t>
  </si>
  <si>
    <t>MI-D-148-ME-DF-0205</t>
  </si>
  <si>
    <t>AL-01</t>
  </si>
  <si>
    <t>A-073524-1</t>
  </si>
  <si>
    <t>T-073783-1</t>
  </si>
  <si>
    <t>MI-D-148-ME-DF-0162</t>
  </si>
  <si>
    <t>SOBRESALENTES</t>
  </si>
  <si>
    <t>T-015186-1</t>
  </si>
  <si>
    <t>CHAPA DESGASTE (HARDOX-500) - CH 12,7 x 390x 390  - 15186-A</t>
  </si>
  <si>
    <t>CHAPA DESGASTE (HARDOX-500) - CH 12,7 x 190x 390  - 15186-B</t>
  </si>
  <si>
    <t>REVESTIMENTO DA SAPATA (REVESTIMENTO DA SAPATA)  CHAPA DESGASTE (HARDOX-500) - CH 12,7 x 135 x 885 -73401A</t>
  </si>
  <si>
    <t>1- 02/10/2026</t>
  </si>
  <si>
    <t>SAPATA</t>
  </si>
  <si>
    <t>T-009794-1</t>
  </si>
  <si>
    <t>DF-0430-M-01200-S0519</t>
  </si>
  <si>
    <t>P.209</t>
  </si>
  <si>
    <t>2- 05/10/2026</t>
  </si>
  <si>
    <t>ALIMENTADOR</t>
  </si>
  <si>
    <t>P.210</t>
  </si>
  <si>
    <t xml:space="preserve"> PASSADIÇO E GUARDA LADO ESQUERDO PARTE 3 - DETALHES - 73915</t>
  </si>
  <si>
    <t>PASSADIÇO E GUARDA LADO ESQUERDO PARTE 2 - DETALHES 73914</t>
  </si>
  <si>
    <t>PASSADIÇO E GUARDA LADO ESQUERDO PARTE 1 - DETALHES - 73913</t>
  </si>
  <si>
    <t>REFORÇO DA ESTRUTURA DO TRANSPORTADOR - CONJUNTO E DETALHES (REFORÇO CONTRAVENTAMENTO COLUNAS P2) 73923-S-P23</t>
  </si>
  <si>
    <t>REFORÇO DA ESTRUTURA DO TRANSPORTADOR - CONJUNTO E DETALHES (REFORÇO CONTRAVENTAMENTO COLUNAS P2) 73923-S-P24</t>
  </si>
  <si>
    <t>REFORÇO DA ESTRUTURA DO TRANSPORTADOR - CONJUNTO E DETALHES (REFORÇO CONTRAVENTAMENTO COLUNAS P2) 73923-S-P25</t>
  </si>
  <si>
    <t>REFORÇO DA ESTRUTURA DO TRANSPORTADOR - CONJUNTO E DETALHES (REFORÇO CONTRAVENTAMENTO COLUNAS P2) 73923-S-P26</t>
  </si>
  <si>
    <t>REFORÇO DA ESTRUTURA DO TRANSPORTADOR - CONJUNTO E DETALHES (REFORÇO CONTRAVENTAMENTO COLUNAS P2) 73923-S-P27</t>
  </si>
  <si>
    <t>REFORÇO DA ESTRUTURA DO TRANSPORTADOR - CONJUNTO E DETALHES (REFORÇO CONTRAVENTAMENTO COLUNAS P2) 73923-S-P28</t>
  </si>
  <si>
    <t>REFORÇO DA ESTRUTURA DO TRANSPORTADOR - CONJUNTO E DETALHES (REFORÇO CONTRAVENTAMENTO COLUNAS P3) 73923-S-P29</t>
  </si>
  <si>
    <t>REFORÇO DA ESTRUTURA DO TRANSPORTADOR - CONJUNTO E DETALHES (REFORÇO CONTRAVENTAMENTO COLUNAS P3) 73923-S-P30</t>
  </si>
  <si>
    <t>REFORÇO DA ESTRUTURA DO TRANSPORTADOR - CONJUNTO E DETALHES (REFORÇO CONTRAVENTAMENTO COLUNAS P3) 73923-S-P31</t>
  </si>
  <si>
    <t>REFORÇO DA ESTRUTURA DO TRANSPORTADOR - CONJUNTO E DETALHES (REFORÇO CONTRAVENTAMENTO COLUNAS P3) 73923-S-P32</t>
  </si>
  <si>
    <t>T-073920-1</t>
  </si>
  <si>
    <t>Parafuso Cab. Sext. Ø 1/4" x 1 1/2" ASTM A307 - GALVANIZADO</t>
  </si>
  <si>
    <t>T-071189-1</t>
  </si>
  <si>
    <t>Parafuso Cab. Sext. Ø 5/8" x 2 3/4" ASTM A307 - GALVANIZADO</t>
  </si>
  <si>
    <t>Porca Sext. Ø 5/8" ASTM A307 - GALVANIZADO</t>
  </si>
  <si>
    <t>Arruela Lisa Ø 5/8" ASTM A307 - GALVANIZADO</t>
  </si>
  <si>
    <t>Parafuso Cab. Sext. Ø 3/8" x 1 1/4" ASTM A307 - GALVANIZADO</t>
  </si>
  <si>
    <t>Porca Sext. Ø 3/8" ASTM A307 - GALVANIZADO</t>
  </si>
  <si>
    <t>Arruela Lisa Ø 3/8" ASTM A307 - GALVANIZADO</t>
  </si>
  <si>
    <t>Parafuso Cab. Sext. Ø 5/8" x 1 3/4" ASTM A307 - GALVANIZADO</t>
  </si>
  <si>
    <t>Arruela Cônica 5/8" ASTM A307 - GALVANIZADO</t>
  </si>
  <si>
    <t>T-07398-1</t>
  </si>
  <si>
    <t>Arruela Lisa Ø 5/8" ASTM A325 - GALVANIZADO</t>
  </si>
  <si>
    <t>Parafuso Cab. Sext. Ø 5/8" x 1 1/2" ASTM A325 - GALVANIZADO</t>
  </si>
  <si>
    <t>Porca Sext. Ø 5/8" ASTM A325 - GALVANIZADO</t>
  </si>
  <si>
    <t>Porca Sext. UNC Ø 5/8" - ASTM A325 - GALVANIZADO</t>
  </si>
  <si>
    <t>F-073914-1</t>
  </si>
  <si>
    <t>Porca Sext. Ø 5/8" ASTM A325 (UNC)</t>
  </si>
  <si>
    <t>Arruela Lisa Ø5/8" ANSI B27.2</t>
  </si>
  <si>
    <t>Contrapino Ø6 x 50 DIN 94</t>
  </si>
  <si>
    <t>Arruela Lisa Ø41 DIN 94</t>
  </si>
  <si>
    <t>T-071097-1</t>
  </si>
  <si>
    <t>Arruela Lisa Ø5/8" A307</t>
  </si>
  <si>
    <t>Porca Sext. Ø 5/8" ASTM A307</t>
  </si>
  <si>
    <t>F-071097-1</t>
  </si>
  <si>
    <t>Parafuso Cab. Sext. Ø 5/8" x 1 3/4" ASTM A307</t>
  </si>
  <si>
    <t>T-073848-1</t>
  </si>
  <si>
    <t>MI-D-148-ME-DF-0227</t>
  </si>
  <si>
    <t>T-073849-1</t>
  </si>
  <si>
    <t>MI-D-148-ME-DF-0228</t>
  </si>
  <si>
    <t>T-073827-1</t>
  </si>
  <si>
    <t>MI-D-148-ME-DF-0206</t>
  </si>
  <si>
    <t>CHUTE DO EXTRATOR DE METAIS - CONJUNTOS E DETLHES (BASE) 73827-A</t>
  </si>
  <si>
    <t>CHUTE DO EXTRATOR DE METAIS - CONJUNTOS E DETLHES (CHUTE) 73827-B</t>
  </si>
  <si>
    <t>T-073828-1</t>
  </si>
  <si>
    <t>MI-D-148-ME-DF-0207</t>
  </si>
  <si>
    <t>CHAPA DESGASTE (HARDOX-500) - CH 13 x 196 x 396 - 73828-A</t>
  </si>
  <si>
    <t>CHAPA DESGASTE (HARDOX-500) - CH 13 x 109 x 196 - 73828-B</t>
  </si>
  <si>
    <t>CHAPA DESGASTE (HARDOX-500) - CH 13 x 196 x 198 - 73828-C</t>
  </si>
  <si>
    <t>CHAPA DESGASTE (HARDOX-500) - CH 13 x 196 x 282 - 73828-D</t>
  </si>
  <si>
    <t>CHAPA DESGASTE (HARDOX-500) - CH 13 x 196 x 366 - 73828-E</t>
  </si>
  <si>
    <t>CHAPA DESGASTE (HARDOX-500) - CH 13 x 196 x 346 - 73828-F</t>
  </si>
  <si>
    <t>CHAPA DESGASTE (HARDOX-500) - CH 13 x 196 x 198 - 73828-G</t>
  </si>
  <si>
    <t>CHAPA DESGASTE (HARDOX-500) - CH 13 x 196 x 358 - 73828-H</t>
  </si>
  <si>
    <t>CHAPA DESGASTE (HARDOX-500) - CH 13 x 130 x 396 - 73828-J</t>
  </si>
  <si>
    <t>CHAPA DESGASTE (HARDOX-500) - CH 13 x 130 x 358 - 73828-K</t>
  </si>
  <si>
    <t>CHAPA DESGASTE (HARDOX-500) - CH 13 x 196 x 270 - 73828-L</t>
  </si>
  <si>
    <t>CHAPA DESGASTE (HARDOX-500) - CH 13 x 84 x 196 - 73828-M</t>
  </si>
  <si>
    <t>CHAPA DESGASTE (HARDOX-500) - CH 13 x 196 x 229 - 73828-N</t>
  </si>
  <si>
    <t>CHAPA DESGASTE (HARDOX-500) - CH 13 x 196 x 396 - 73828-P</t>
  </si>
  <si>
    <t>CHAPA DESGASTE (HARDOX-500) - CH 13 x 196 x 229 - 73828-Q</t>
  </si>
  <si>
    <t>CHAPA DESGASTE (HARDOX-500) - CH 13 x 196 x 292 - 73828-R</t>
  </si>
  <si>
    <t>CHAPA DESGASTE (HARDOX-500) - CH 13 x 196 x 396 - 73828-S</t>
  </si>
  <si>
    <t>CHAPA DESGASTE (HARDOX-500) - CH 13 x 196 x 296 - 73828-T</t>
  </si>
  <si>
    <t>CHAPA DESGASTE (HARDOX-500) - CH 13 x 181 x 196 - 73828-U</t>
  </si>
  <si>
    <t>CHAPA DESGASTE (HARDOX-500) - CH 13 x 165x 196 - 73828-U</t>
  </si>
  <si>
    <t>3- 07/10/2026</t>
  </si>
  <si>
    <t>BBR-D-DF-1073-MDE-M-0025</t>
  </si>
  <si>
    <t xml:space="preserve">21x ROLO CARGA SPIRAFLEX </t>
  </si>
  <si>
    <t>8X ROLO GUIA</t>
  </si>
  <si>
    <t>40X ROLO CARGA</t>
  </si>
  <si>
    <t>CMOC</t>
  </si>
  <si>
    <t>10X ROLO GUIA</t>
  </si>
  <si>
    <t>SAMARCO</t>
  </si>
  <si>
    <t>T-073148-3</t>
  </si>
  <si>
    <t>ROLO IMPACTO Ø102/63X315 6204</t>
  </si>
  <si>
    <t>P905</t>
  </si>
  <si>
    <t>P-905</t>
  </si>
  <si>
    <t>10X ROLO IMPACTO</t>
  </si>
  <si>
    <t>2X ROLO IMPACTO</t>
  </si>
  <si>
    <t>P906</t>
  </si>
  <si>
    <t>P-906</t>
  </si>
  <si>
    <t>ROLO DE CARGA Ø152 X 420 - 6305</t>
  </si>
  <si>
    <t>P907</t>
  </si>
  <si>
    <t>P-907</t>
  </si>
  <si>
    <t>20X ROLO CARGA</t>
  </si>
  <si>
    <t>T-073771-1</t>
  </si>
  <si>
    <t>MI-D-148-ME-DF-0150</t>
  </si>
  <si>
    <t xml:space="preserve"> 3- 13/10/2026</t>
  </si>
  <si>
    <t>F-073549-1</t>
  </si>
  <si>
    <t>F-073548-1</t>
  </si>
  <si>
    <t>F-073547-1</t>
  </si>
  <si>
    <t>F-073546-1</t>
  </si>
  <si>
    <t>F-073545-1</t>
  </si>
  <si>
    <t>F-073552-1</t>
  </si>
  <si>
    <t>F-073551-1</t>
  </si>
  <si>
    <t>F-074013-1</t>
  </si>
  <si>
    <t>D - 13/10/2026</t>
  </si>
  <si>
    <t>T-073860-1</t>
  </si>
  <si>
    <t>MI-D-148-ME-DF-0239</t>
  </si>
  <si>
    <t>T-073773-1</t>
  </si>
  <si>
    <t>MI-D-148-ME-DF-0152</t>
  </si>
  <si>
    <t>2- 15/10/2026</t>
  </si>
  <si>
    <t>1- 15/10/2026</t>
  </si>
  <si>
    <t>T-073351-1</t>
  </si>
  <si>
    <t>Parafuso Cab. Sext. M6 x 16 DIN 933 Classe Mat 5.6</t>
  </si>
  <si>
    <t>Arruela de Pressão B8 DIN 127 (AÇO MOLA)</t>
  </si>
  <si>
    <t>Parafuso Cab. Sext. M20 x 50 - GALVANIZADO (DESENHO:F-073318-1) TAG:0102-TC-09</t>
  </si>
  <si>
    <t>Porca Sext. M20 ASTM A194-2H - GALVANIZADO (DESENHO:F-073318-1) TAG:0102-TC-09</t>
  </si>
  <si>
    <t>Arruela Lisa Ø20mm ASTM F436 - GALVANIZADO (DESENHO:F-073318-1) TAG:0102-TC-09</t>
  </si>
  <si>
    <t>Parafuso Cab. Sext. M20 x 50 - GALVANIZADO (DESENHO:F-073339-1) TAG:0102-TC-09</t>
  </si>
  <si>
    <t>Porca Sext. M20 ASTM A194-2H - GALVANIZADO (DESENHO:F-073339-1) TAG:0102-TC-09</t>
  </si>
  <si>
    <t>Arruela Lisa Ø20mm ASTM F436 - GALVANIZADO (DESENHO:F-073339-1) TAG:0102-TC-09</t>
  </si>
  <si>
    <t>F-073338-1</t>
  </si>
  <si>
    <t>Parafuso Cab. Sext. M16 x 140 DIN 933 CL. 5.6 - GALVANIZADO (DESENHO:F-073338-1) TAG:0102-TC-09</t>
  </si>
  <si>
    <t>Porca Cab. Sext. M16 DIN 934 - GALVANIZADO (DESENHO:F-073338-1) TAG:0102-TC-09</t>
  </si>
  <si>
    <t>Arruela Lisa Ø16 DIN 125 - GALVANIZADO (DESENHO:F-073338-1) TAG:0102-TC-09</t>
  </si>
  <si>
    <t>Parafuso Cab. Esc M16 x 40 DIN 7991 - GALVANIZADO (DESENHO:F-073338-1) TAG:0102-TC-09</t>
  </si>
  <si>
    <t>Parafuso Cab. Sext. M12 x 50 DIN 933 - GALVANIZADO (DESENHO:F-073327-1) TAG:0102-TC-09</t>
  </si>
  <si>
    <t>Porca Sext. M12 DIN 934 Gr 8 - GALVANIZADO (DESENHO:F-073327-1) TAG:0102-TC-09</t>
  </si>
  <si>
    <t>Arruela Lisa Ø12 DIN 125 - GALVANIZADO (DESENHO:F-073327-1) TAG:0102-TC-09</t>
  </si>
  <si>
    <t>Parafuso Cab. Esc M16 x 50 DIN 933 - GALVANIZADO (DESENHO:F-073327-1) TAG:0102-TC-09</t>
  </si>
  <si>
    <t>Porca Sext. M16 DIN 934 - GALVANIZADO (DESENHO:F-073327-1) TAG:0102-TC-09</t>
  </si>
  <si>
    <t>Arruela Lisa Ø16 DIN 125 - GALVANIZADO (DESENHO:F-073327-1) TAG:0102-TC-09</t>
  </si>
  <si>
    <t>Parafuso Sext. M12 x 30 ASTM A325 - GALVANIZADO (DESENHO:F-073330-1) TAG:0102-TC-09</t>
  </si>
  <si>
    <t>Porca Sext. M12 ASTM F436 - GALVANIZADO (DESENHO:F-073330-1) TAG:0102-TC-09</t>
  </si>
  <si>
    <t>Arruela Lisa M12 ASTM A194-2H - GALVANIZADO (DESENHO:F-073330-1) TAG:0102-TC-09</t>
  </si>
  <si>
    <t>Parafuso Cab. Sext. Ø 5/8" x 1 1/2" ASTM A307 GALVANIZADA Arruela Lisa Ø 5/8" DIN 934 GALVANIZADA - (DESENHO:T-073352-1) TAG:0102-TC09</t>
  </si>
  <si>
    <t>Porca Sext. Ø 5/8 DIN 934 GALVANIZADA - Arruela Lisa Ø 5/8" DIN 934 GALVANIZADA - (DESENHO:T-073352-1) TAG:0102-TC09</t>
  </si>
  <si>
    <t>Arruela Lisa Ø 5/8" DIN 934 GALVANIZADA - (DESENHO:T-073352-1) TAG:0102-TC09</t>
  </si>
  <si>
    <t>Parafuso Cab. Sext. Ø 5/8" x 1 1/2" ASTM A307 GALVANIZADA - (DESENHO:T-073353-1) TAG:0102-TC09</t>
  </si>
  <si>
    <t>Porca Sext. Ø 5/8 DIN 934 GALVANIZADA - (DESENHO:T-073353-1) TAG:0102-TC09</t>
  </si>
  <si>
    <t>Arruela Lisa Ø 5/8" DIN 125 GALVANIZADA - (DESENHO:T-073353-1) TAG:0102-TC09</t>
  </si>
  <si>
    <t>Parafuso Cab. Sext. Ø 5/8" x 1 1/2" ASTM A307 GALVANIZADA - (DESENHO:T-073354-1) TAG:0102-TC09</t>
  </si>
  <si>
    <t>Porca Sext. Ø 5/8 DIN 934 GALVANIZADA - (DESENHO:T-073354-1) TAG:0102-TC09</t>
  </si>
  <si>
    <t>Arruela Lisa Ø 5/8" DIN 125 GALVANIZADA - (DESENHO:T-073354-1) TAG:0102-TC09</t>
  </si>
  <si>
    <t>Parafuso Cab. Sextavada Ø3/4" x 7" ASTM A307 GALVANIZADA - (DESENHO:T-073354-1) TAG:0102-TC09</t>
  </si>
  <si>
    <t>Porca Sextavada Ø3/4 DIN 934 GALVANIZADA - (DESENHO:T-073354-1) TAG:0102-TC09</t>
  </si>
  <si>
    <t>Arruela Lisa Ø3/4" DIN 125 GALVANIZADA - (DESENHO:T-073354-1) TAG:0102-TC09</t>
  </si>
  <si>
    <t>Parafuso Cab. Sext. Ø 5/8" x 1 1/2" ASTM A307 GALVANIZADA - (DESENHO:T-073355-1) TAG:0102-TC09</t>
  </si>
  <si>
    <t>T-073555-1</t>
  </si>
  <si>
    <t>Porca Sextavada Ø5/8" DIN 934 GALVANIZADA - (DESENHO:T-073355-1) TAG:0102-TC09</t>
  </si>
  <si>
    <t>Arruela Lisa Ø5/8 DIN 125 GALVANIZADA - (DESENHO:T-073355-1) TAG:0102-TC09</t>
  </si>
  <si>
    <t>Parafuso Cab. Sext. M6 x 16 DIN 933 Gr 8.8 - (DESENHO:T-052878-1) TAG:0102-TC09</t>
  </si>
  <si>
    <t>Arruela de Pressão B6 DIN 127 - (DESENHO:T-052878-1) TAG:0102-TC09</t>
  </si>
  <si>
    <t>Parafuso Cab. Sext. M16 x 55 DIN 933 Classe Mat. 5 - GALVANIZADO</t>
  </si>
  <si>
    <t>Porca Sext. M16 DIN 934 Classe Mat. 5 - GALVANIZADO</t>
  </si>
  <si>
    <t>Arruela Lisa Ø18mm DIN 126 - GALVANIZADO</t>
  </si>
  <si>
    <t>Gonzo p/ porta Ø1/2" X 100 ASTM A36 GALVANIZADO</t>
  </si>
  <si>
    <t>Parafuso Cab. Sext. M20 x 50 ASTM A325- GALVANIZADA - (DESENHO:F-073316-1)</t>
  </si>
  <si>
    <t>Porca Sext. M20 ASTM A563-C - GALVANIZADA - (DESENHO:F-073316-1)</t>
  </si>
  <si>
    <t>Arruela Lisa Ø20 GALVANIZADA - (DESENHO:F-073316-1)</t>
  </si>
  <si>
    <t>Parafuso Cab. Sext. M20 x 50 ASTM A325- GALVANIZADA - (DESENHO:F-073317-1)</t>
  </si>
  <si>
    <t>Porca Sext. M20 ASTM A563-C - GALVANIZADA - (DESENHO:F-073317-1)</t>
  </si>
  <si>
    <t>Arruela Lisa Ø20 GALVANIZADA - (DESENHO:F-073317-1)</t>
  </si>
  <si>
    <t>Parafuso Cab. Sext. M20 x 50 ASTM A325- GALVANIZADA - (DESENHO:F-073321-1)</t>
  </si>
  <si>
    <t>Porca Sext. M20 ASTM A563-C - GALVANIZADA - (DESENHO:F-073321-1)</t>
  </si>
  <si>
    <t>Arruela Lisa Ø20 GALVANIZADA - (DESENHO:F-073321-1)</t>
  </si>
  <si>
    <t>Parafuso Cab. Sext. M20 x 50 ASTM A325- GALVANIZADA - (DESENHO:F-073320-1)</t>
  </si>
  <si>
    <t>Porca Sext. M20 ASTM A563-C - GALVANIZADA - (DESENHO:F-073320-1)</t>
  </si>
  <si>
    <t>F-073220-1</t>
  </si>
  <si>
    <t>Arruela Lisa Ø20 GALVANIZADA - (DESENHO:F-073320-1)</t>
  </si>
  <si>
    <t>Parafuso Cab. Sext. M16 x 60 ASTM A325- GALVANIZADA - (DESENHO:F-073322-1)</t>
  </si>
  <si>
    <t>Porca Sext. M16 ASTM A563-C - GALVANIZADA - (DESENHO:F-073322-1)</t>
  </si>
  <si>
    <t>T-073322-1</t>
  </si>
  <si>
    <t>Arruela Lisa M16 GALVANIZADA - (DESENHO:F-073322-1)</t>
  </si>
  <si>
    <t>F-073314-1</t>
  </si>
  <si>
    <t>Contrapino Ø8 x 90 DIN 94 - GALVANIZADO CONFORME DESENHO:F-073314-1</t>
  </si>
  <si>
    <t>Parafuso Cab. Sext. Ø 3/4" x 2 1/2" ASTM A325 - GALVANIZADO CONFORME DESENHO:F-073314-1</t>
  </si>
  <si>
    <t>Porca Sext. Ø 3/4"  ASTM A194 2H GALVANIZADO CONFORME DESENHOS:F-073314-1</t>
  </si>
  <si>
    <t>Arruela Lisa Ø 3/4" F436 GALVANIZADO CONFORME DESENHO:F-073314-1</t>
  </si>
  <si>
    <t>F-073334-1</t>
  </si>
  <si>
    <t>Parafuso Cab. Sex. 5/8" UNC x 1 1/2" - ASTM A325 - GALVANIZADO CONFORME DESENHO:F-073334-1</t>
  </si>
  <si>
    <t>Porca Sext. Ø5/8" - ASTM A194-2H - GALVANIZADO CONFORME DESENHO:F-073334-1</t>
  </si>
  <si>
    <t>Arruela Lisa Ø 5/8" F436 - GALVANIZADO CONFORME DESENHO:T-073334-1</t>
  </si>
  <si>
    <t>Parafuso Cab. Sex. 1/2" UNC x 1 1/4" - ASTM A325 - GALVANIZADO CONFORME DESENHO:T-073334-1</t>
  </si>
  <si>
    <t>Porca Sext. Ø1/2" UNC. - GALVANIZADO CONFORME DESENHO:T-073334-1</t>
  </si>
  <si>
    <t>Arruela Lisa Ø 1/2" F436 - GALVANIZADO CONFORME DESENHO:T-073334-1</t>
  </si>
  <si>
    <t>F-073335-1</t>
  </si>
  <si>
    <t>Parafuso Cab. Sext. Ø 5/8" x 2 1/2" ASTM A325 (UNC) - GALVANIZADO CONFORME DESENHO:T-073335-1</t>
  </si>
  <si>
    <t>T-073335-1</t>
  </si>
  <si>
    <t>Porca Sext. Ø 5/8"  ASTM A194 2H - GALVANIZADO CONFORME DESENHO:T-073335-1</t>
  </si>
  <si>
    <t>Arruela Lisa Ø 5/8" F436 - GALVANIZADO CONFORME DESENHO:T-073335-1</t>
  </si>
  <si>
    <t>Parafuso Cab. Sext. Ø 3/4" x 4" ASTM A325 (UNC) - GALVANIZADO CONFORME DESENHO:T-073335-1</t>
  </si>
  <si>
    <t>Porca Sext. Ø 3/4"  ASTM A194 2H (UNC) - GALVANIZADO CONFORME DESENHO:T-073335-1</t>
  </si>
  <si>
    <t>Arruela Lisa Ø 3/4" F436 - GALVANIZADO CONFORME DESENHO:T-073335-1</t>
  </si>
  <si>
    <t>Parafuso Cab. Sext. Ø 3/4" x 4 1/2" ASTM A325 (UNC) - GALVANIZADO CONFORME DESENHO:T-073335-1</t>
  </si>
  <si>
    <t>Parafuso Cab. Sext. Ø 5/8" x 1 3/4" ASTM A325 (UNC) - GALVANIZADO CONFORME DESENHO:T-073335-1</t>
  </si>
  <si>
    <t>Parafuso Cab. Sext. Ø 5/8" x 1 1/2" ASTM A325 (UNC) - GALVANIZADO CONFORME DESENHO:T-073335-1</t>
  </si>
  <si>
    <t>Parafuso Cab. Sext. Ø 1/2" x 1 1/2" ASTM A325 (UNC) - GALVANIZADO CONFORME DESENHO:T-073335-1</t>
  </si>
  <si>
    <t>Porca Sext. Ø 1/2"  ASTM A194 2H (UNC)- GALVANIZADO CONFORME DESENHO:T-073335-1</t>
  </si>
  <si>
    <t>Arruela Lisa Ø 1/2" F436 - GALVANIZADO CONFORME DESENHO:T-073335-1</t>
  </si>
  <si>
    <t>F-073336-1</t>
  </si>
  <si>
    <t>Parafuso Cab. Sext. Ø 1/2" x 1 1/4" ASTM A325 - GALVANIZADO CONFORME DESENHO:T-073336-1</t>
  </si>
  <si>
    <t>Porca Sext. Ø 1/2"  ASTM A194 2H - GALVANIZADO CONFORME DESENHO:T-073336-1</t>
  </si>
  <si>
    <t>Arruela Lisa Ø 1/2" F436 - GALVANIZADO CONFORME DESENHO:T-073336-1</t>
  </si>
  <si>
    <t>Chumbador Químico Ø1/2" X 135 REF.INDUFIX - CONFORME DESENHO:T-073336-1</t>
  </si>
  <si>
    <t>Parafuso Cab. Sext. Ø 5/8" x 2" ASTM A325 - GALVANIZADO CONFORME DESENHO:T-073336-1</t>
  </si>
  <si>
    <t>Porca Sext. Ø5/8" - ASTM A194-2H - GALVANIZADO CONFORME DESENHO:T-073336-1</t>
  </si>
  <si>
    <t>Arruela Lisa Ø 5/8" F436 - GALVANIZADO CONFORME DESENHO:T-073336-1</t>
  </si>
  <si>
    <t>Arruela Chanfrada Ø 5/8" F436 - GALVANIZADO CONFORME DESENHO:T-073336-1</t>
  </si>
  <si>
    <t>F-073337-1</t>
  </si>
  <si>
    <t>Parafuso Allen M8 X 50 DIN 912 - GALVANIZADO CONFORME DESENHO:T-073337-1</t>
  </si>
  <si>
    <t>Porca Sext. M8 DIN 934 Classe Mat. 5 - GALVANIZADO CONFORME DESENHO:T-073337-1</t>
  </si>
  <si>
    <t>Arruela Lisa Ø10 DIN 126 - GALVANIZADO CONFORME DESENHO:T-073337-1</t>
  </si>
  <si>
    <t>Parafuso Cab. Sext. M6 x 25 DIN 933 CL. 5.6 - GALVANIZADO CONFORME DESENHO:T-073337-1</t>
  </si>
  <si>
    <t>F-073307-1</t>
  </si>
  <si>
    <t>Parafuso Cab. Sext. Ø 5/8"UNC x 1 3/4" ASTM A325 - GALVANIZADO CONFORME DESENHO:T-073307-1</t>
  </si>
  <si>
    <t>Porca Sext. Ø 5/8"  ASTM A194 2H - GALVANIZADO CONFORME DESENHO:T-073307-1</t>
  </si>
  <si>
    <t>Arruela Lisa Ø 5/8" F436 - GALVANIZADO CONFORME DESENHO:T-073307-1</t>
  </si>
  <si>
    <t>Parafuso Cab. Sex. 1/2" UNC x 2" - ASTM A325 - GALVANIZADO CONFORME DESENHO:F-073361-1 TAG:0102-TC-09</t>
  </si>
  <si>
    <t>Porca Cab. Sext. Ø1/2" ASTM A194 2H - GALVANIZADO CONFORME DESENHO:F-073330-1 TAG:0102-TC-09</t>
  </si>
  <si>
    <t>Arruela Lisa Ø 1/2" F436 - GALVANIZADO CONFORME DESENHO:F-073330-1 TAG:0102-TC-09</t>
  </si>
  <si>
    <t>Parafuso Esccariado Ø5/8" UNC x 2" ASTM A325 - GALVANIZADO CONFORME DESENHO:F-073330-1 TAG:0102-TC-09</t>
  </si>
  <si>
    <t>Porca Cab Sext. Ø5/8" ASTM A194 2H - GALVANIZADO CONFORME DESENHO:F-073330-1 TAG:0102-TC-09</t>
  </si>
  <si>
    <t>Arruela Lisa Ø 5/8" F436 - GALVANIZADO CONFORME DESENHO:F-073330-1 TAG:0102-TC-09</t>
  </si>
  <si>
    <t>Parafuso Cab. Sext. M16 x 40 DIN 931 Gr 8.8 - GALVANIZADO CONFORME DESENHO:F-073338-1 TAG:0102-TC-09</t>
  </si>
  <si>
    <t>Porca Sext. M16 DIN 934 Gr 8 - GALVANIZADO CONFORME DESENHO:F-073338-1 TAG:0102-TC-09</t>
  </si>
  <si>
    <t>Arruela Lisa Ø16mm DIN 125 - GALVANIZADO CONFORME DESENHO:F-073338-1 TAG:0102-TC-09</t>
  </si>
  <si>
    <t>Paraf Cab Esc c/ Sext Inter. M16 x 40 DIN 7991 8.8 - GALVANIZADO CONFORME DESENHO:F-073338-1 TAG:0102-TC-09</t>
  </si>
  <si>
    <t>Parafuso Cab. Sex. 1/2" UNC x 2" - ASTM A325 - GALVANIZADO CONFORME DESENHO:F-073327-1 TAG:0102-TC-09</t>
  </si>
  <si>
    <t>Porca Sext. Ø 1/2" ASTM A325 - GALVANIZADO CONFORME DESENHO:F-073327-1 TAG:0102-TC-09</t>
  </si>
  <si>
    <t>Arruela Lisa Ø 1/2" F436 - GALVANIZADO CONFORME DESENHO:F-073327-1 TAG:0102-TC-09</t>
  </si>
  <si>
    <t>Parafuso Escariado Ø5/8" UNC x 2" ASTM A325 - GALVANIZADO CONFORME DESENHO:F-073327-1 TAG:0102-TC-09</t>
  </si>
  <si>
    <t>Porca Cab. Sext. Ø5/8" ASTM A194 2H - GALVANIZADO CONFORME DESENHO:F-073327-1 TAG:0102-TC-09</t>
  </si>
  <si>
    <t>Arruela Lisa Ø 5/8" F436 - GALVANIZADO CONFORME DESENHO:F-073327-1 TAG:0102-TC-09</t>
  </si>
  <si>
    <t>Parafuso Cab. Sext. Ø1/2" UNC x 1 1/4" ASTM A325 - GALVANIZADO CONFORME DESENHO:F-073330-1 TAG:0102-TC-09</t>
  </si>
  <si>
    <t>Porca Cab. Sext. Ø1/2" ASTM A194-2H - GALVANIZADO CONFORME DESENHO:F-073330-1 TAG:0102-TC-09</t>
  </si>
  <si>
    <t xml:space="preserve"> TRAVESSA 019B</t>
  </si>
  <si>
    <t xml:space="preserve"> TRAVESSA - DETALHES (TRAVESSA) 019B</t>
  </si>
  <si>
    <t>TRAVESSA - DETALHES (TRAVESSA) 019B</t>
  </si>
  <si>
    <t xml:space="preserve"> BASE P/ ROLO PROTEÇÃO 52878-A</t>
  </si>
  <si>
    <t>BARRA 74013-C</t>
  </si>
  <si>
    <t>APOIO MESA DE IMPACTO 1 ESQUERDA 74013-B</t>
  </si>
  <si>
    <t>APOIO MESA DE IMPACTO 1 DIREITA 74013-A</t>
  </si>
  <si>
    <t>BASE ROLETE RETORNO 73551-A</t>
  </si>
  <si>
    <t>BASE 73552-A</t>
  </si>
  <si>
    <t>BASE ROLETE 1DIR. 1 ESQ. 73545-B</t>
  </si>
  <si>
    <t>APOIO DA BASE 73545-A</t>
  </si>
  <si>
    <t>BASE ROLETE 1.DIR. 1.ESQ 73546-B</t>
  </si>
  <si>
    <t>APOIO DA BASE 73546-A</t>
  </si>
  <si>
    <t>BASE ROLETE 1.DIR. 1.ESQ  73547-B</t>
  </si>
  <si>
    <t>APOIO DA BASE 73547-A</t>
  </si>
  <si>
    <t>BASE ROLETE 1.DIR. 1.ESQ 73547-B</t>
  </si>
  <si>
    <t>BASE ROLETE 1.DIR. 1.ESQ 73548-B</t>
  </si>
  <si>
    <t>APOIO DA BASE 73548-A</t>
  </si>
  <si>
    <t xml:space="preserve"> BASE ROLETE 1.DIR. 1.ESQ 73549-B</t>
  </si>
  <si>
    <t>APOIO DA BASE 73549-A</t>
  </si>
  <si>
    <t>BASE ROLETE 1.DIR. 1.ESQ 73549-B</t>
  </si>
  <si>
    <t xml:space="preserve"> APOIO DA BASE 73549-A</t>
  </si>
  <si>
    <t xml:space="preserve"> SUPORTE DO MANCAL DE ACIONAMENTO 73771-A</t>
  </si>
  <si>
    <t>SUPORTE-7 - 73849-G</t>
  </si>
  <si>
    <t>SUPORTE-8  - 73849-K</t>
  </si>
  <si>
    <t>PROTEÇÃO C.QUEDA DE ROLOS - 72929-A</t>
  </si>
  <si>
    <t>PROTEÇÃO C.QUEDA DE ROLOS  - 72929-A</t>
  </si>
  <si>
    <t>PROTEÇÃO C.QUEDA DE ROLOS  - 72929-B</t>
  </si>
  <si>
    <t>PROTEÇÃO C.QUEDA DE ROLOS - 72929-B</t>
  </si>
  <si>
    <t>PROTEÇÃO C.QUEDA DE ROLOS - 72929-C</t>
  </si>
  <si>
    <t>PROTEÇÃO C.QUEDA DE ROLOS - 72929-D</t>
  </si>
  <si>
    <t>PROTEÇÃO C.QUEDA DE ROLOS - 72929-E</t>
  </si>
  <si>
    <t>MOTOR SECUNDÁRIO - 73148-A</t>
  </si>
  <si>
    <t>SUPORTE-1 - 73860-A</t>
  </si>
  <si>
    <t>SUPORTE-2 - 73860-B</t>
  </si>
  <si>
    <t>SUPORTE-3 - 73860-C</t>
  </si>
  <si>
    <t>SUPORTE -4  - 73860-D</t>
  </si>
  <si>
    <t>SUPORTE -5 - 73860-E</t>
  </si>
  <si>
    <t>PROTEÇÃO-1 - 73773-A</t>
  </si>
  <si>
    <t>PROTEÇÃO-2 - 73773-B</t>
  </si>
  <si>
    <t>PROTEÇÃO-3 -73773-C</t>
  </si>
  <si>
    <t>PROTEÇÃO-4 - 73773-D</t>
  </si>
  <si>
    <t>PROTEÇÃO-5 - 73773-E</t>
  </si>
  <si>
    <t>PROTEÇÃO-6 - 73773-F</t>
  </si>
  <si>
    <t>SUPORTE-6 - 73849-F</t>
  </si>
  <si>
    <t>SUPORTE-5 - 73849-E</t>
  </si>
  <si>
    <t>SUPORTE-4 - 73849-D</t>
  </si>
  <si>
    <t>SUPORTE-3 - 73849-C</t>
  </si>
  <si>
    <t>SUPORTE-2 - 73849-B</t>
  </si>
  <si>
    <t>SUPORTE-1 - 73849-A</t>
  </si>
  <si>
    <t>PROTEÇÃO-8 - 73848-H</t>
  </si>
  <si>
    <t>PROTEÇÃO-7 - 73848-G</t>
  </si>
  <si>
    <t>PROTEÇÃO-6 - 73848-F</t>
  </si>
  <si>
    <t>PROTEÇÃO-5 - 73848-E</t>
  </si>
  <si>
    <t>PROTEÇÃO-4 - 73848-D</t>
  </si>
  <si>
    <t>PROTEÇÃO-3 - 73848-C</t>
  </si>
  <si>
    <t>PROTEÇÃO-2 - 73848-B</t>
  </si>
  <si>
    <t>PROTEÇÃO-1 - 73848-A</t>
  </si>
  <si>
    <t>CHUTE SUPERIOR - 73844-A</t>
  </si>
  <si>
    <t>CHUTE INTERMEDIÁRIO -73845-A</t>
  </si>
  <si>
    <t>CHUTE INFERIOR - 73846-A</t>
  </si>
  <si>
    <t>PORTA DE INSPEÇÃO - 73846-B</t>
  </si>
  <si>
    <t>BASE - 73825-A</t>
  </si>
  <si>
    <t>BASE DO ACIONAMENTO - 73825-B</t>
  </si>
  <si>
    <t>PROTEÇÕES DO ACOPLAMENTO - SWR-226 - 73826-A</t>
  </si>
  <si>
    <t>PROTEÇÕES DO ACOPLAMENTO - HR-407 - 73826-B</t>
  </si>
  <si>
    <t>CHAPA LATERAL - Á DIREITA - 73524A</t>
  </si>
  <si>
    <t>CHAPA LATERAL - Á DIREITA - 73524B</t>
  </si>
  <si>
    <t>SUPORTE LATERAL - 73524C</t>
  </si>
  <si>
    <t>BASE DE APOIO - 73524D</t>
  </si>
  <si>
    <t>PASSADIÇO - 73783-A</t>
  </si>
  <si>
    <t>GUARDA CORPO - 73783-B</t>
  </si>
  <si>
    <t>CHAPA DIANTEIRA - 73769-B</t>
  </si>
  <si>
    <t>CHAPA LATERAL 1DIR. 1 ESQ. - 73769-A</t>
  </si>
  <si>
    <t>PORTA DE INSPEÇÃO - 73823-A</t>
  </si>
  <si>
    <t>CAPOTA SUPERIOR - 73781-A</t>
  </si>
  <si>
    <t>CAPOTA INTERMEDIARIA - 73781-B</t>
  </si>
  <si>
    <t>SUPORTE - 73781-C</t>
  </si>
  <si>
    <t>CAPOTA INFERIOR - 73782-A</t>
  </si>
  <si>
    <t>PROTEÇÃO DO ACOPLAMENTO - 73213-A</t>
  </si>
  <si>
    <t>APOIO FIXAÇÃO - 73766-B</t>
  </si>
  <si>
    <t>BRAÇO DE TORQUE - 73766-A</t>
  </si>
  <si>
    <t>VALVULA AGULHA - 73763-A</t>
  </si>
  <si>
    <t>CORRENTE - 73764-B</t>
  </si>
  <si>
    <t>AGULHA - 73764-A</t>
  </si>
  <si>
    <t>TRILHO-3 - 73810-D</t>
  </si>
  <si>
    <t>TRILHO-2 - 73810-C</t>
  </si>
  <si>
    <t>TRILHO-1 - 73810-B</t>
  </si>
  <si>
    <t>BATENTE - 73810-A</t>
  </si>
  <si>
    <t>PARACHOQUE -  73808-P</t>
  </si>
  <si>
    <t>CHAPA LIMPA TRILHO - 73808-N</t>
  </si>
  <si>
    <t>RODA - 73808-H</t>
  </si>
  <si>
    <t>RODA - 73808-G</t>
  </si>
  <si>
    <t>CHAVETA - 73808-F</t>
  </si>
  <si>
    <t>CHAVETA - 73808-E</t>
  </si>
  <si>
    <t>EIXO - 73808-D</t>
  </si>
  <si>
    <t>BRAÇO DE TORQUE ESQUERDA - 73808-C</t>
  </si>
  <si>
    <t>BRAÇO DE TORQUE DIREITA - 73808-B</t>
  </si>
  <si>
    <t>TRUQUE - 73808-A</t>
  </si>
  <si>
    <t>GUARDA COPRPO - 73775-A</t>
  </si>
  <si>
    <t>CHAPA LIGAÇÃO - 73774-R</t>
  </si>
  <si>
    <t>CHAPA LIGAÇÃO - 73774-Q</t>
  </si>
  <si>
    <t>CHAPA LIGAÇÃO - 73774-P</t>
  </si>
  <si>
    <t>VIGA - 73774-N</t>
  </si>
  <si>
    <t>VIGA - 73774-M</t>
  </si>
  <si>
    <t>VIGA SUPERIOR - 73774-L</t>
  </si>
  <si>
    <t>LONGARINA - 73774-K</t>
  </si>
  <si>
    <t>LONGARINA - 73774-J</t>
  </si>
  <si>
    <t>LONGARINA - 73774-H</t>
  </si>
  <si>
    <t>VIGA - 73774-G</t>
  </si>
  <si>
    <t>VIGA - 73774-F</t>
  </si>
  <si>
    <t>BASE/COLUNA - 73774-A</t>
  </si>
  <si>
    <t>VIGA DIR.ESQ - 73774-B</t>
  </si>
  <si>
    <t>VIGA DIR.ESQ - 73774-C</t>
  </si>
  <si>
    <t>VIGA - 73774-D</t>
  </si>
  <si>
    <t>VIGA -73774-E</t>
  </si>
  <si>
    <t>ESCADA  - DETALHES (ESCADA) 019A</t>
  </si>
  <si>
    <t>T-073779-1</t>
  </si>
  <si>
    <t>MI-D-148-ME-DF-0158</t>
  </si>
  <si>
    <t>PASSADIÇO - 73779-A</t>
  </si>
  <si>
    <t>T-073787-1</t>
  </si>
  <si>
    <t>MI-D-148-ME-DF-0166</t>
  </si>
  <si>
    <t>CHASSI MÓVEL - 73787-A</t>
  </si>
  <si>
    <t>CHASSI DE APOIO - 73787-B</t>
  </si>
  <si>
    <t>TRAVESSA - 73787-C</t>
  </si>
  <si>
    <t>SUPORTE DO BATENTE - 73787-D</t>
  </si>
  <si>
    <t>TRAVESSA DO CHASSI MÓVEL - 73787-E</t>
  </si>
  <si>
    <t>SUPORTE - 73787-F</t>
  </si>
  <si>
    <t>RODA - 73787-G</t>
  </si>
  <si>
    <t>EIXO DA RODA - 73787-H</t>
  </si>
  <si>
    <t>CUBO - 73787-J</t>
  </si>
  <si>
    <t>TRAVA DO CUBO - 73787-K</t>
  </si>
  <si>
    <t>EIXO DO MOTOR - 73787-L</t>
  </si>
  <si>
    <t>ENGRENAGEM - 73787-M</t>
  </si>
  <si>
    <t>CHAVETA - 73787-N</t>
  </si>
  <si>
    <t>CHAVETA - 73787-P</t>
  </si>
  <si>
    <t>TAMPA DO EIXO - 73787-Q</t>
  </si>
  <si>
    <t>SUPORTE DA CREMALHEIRA - 73787-S</t>
  </si>
  <si>
    <t>CREMALHEIRA - 73787-R</t>
  </si>
  <si>
    <t>BATENTE - 73787-T</t>
  </si>
  <si>
    <t>T-073786-1</t>
  </si>
  <si>
    <t>MI-D-148-ME-DF-0165</t>
  </si>
  <si>
    <t>CHUTE MÓVEL - 73786-A</t>
  </si>
  <si>
    <t>BARRA DA PROTEÇÃO - 73786-B</t>
  </si>
  <si>
    <t>REVESTIMENTO CH.HARDOX 500 - 12,7 X 396 X 396 - 73786-C</t>
  </si>
  <si>
    <t>REVESTIMENTO CH.HARDOX 500 -  12,7 X 396 X 196 - 73786-D</t>
  </si>
  <si>
    <t>REVESTIMENTO CH.HARDOX 500 -  12,7 X 196 X 396 - 73786-E</t>
  </si>
  <si>
    <t>REVESTIMENTO CH.HARDOX 500 -  12,7 X 350 X 396 - 73786-F</t>
  </si>
  <si>
    <t>REVESTIMENTO CH.HARDOX 500 -  12,7 X 503 X 396 - 73786-G</t>
  </si>
  <si>
    <t>REVESTIMENTO CH.HARDOX 500 -  12,7 X 256 X 396 - 73786-H</t>
  </si>
  <si>
    <t>REVESTIMENTO CH.HARDOX 500 -  12,7 X 287 X 476 - 73786-J</t>
  </si>
  <si>
    <t>REVESTIMENTO CH.HARDOX 500 -  12,7 X 287 X 396 - 73786-K</t>
  </si>
  <si>
    <t>REVESTIMENTO CH.HARDOX 500 -  12,7 X 287 X 596 - 73786-L</t>
  </si>
  <si>
    <t>REVESTIMENTO CH.HARDOX 500 -  12,7 X 396 X 614 - 73786-M</t>
  </si>
  <si>
    <t>REVESTIMENTO CH.HARDOX 500 -  12,7 X 396 X 589 - 73786-N</t>
  </si>
  <si>
    <t>REVESTIMENTO CH.HARDOX 500 -  12,7 X 396 X 565 - 73786-P</t>
  </si>
  <si>
    <t>REVESTIMENTO CH.HARDOX 500 -  12,7 X 396 X 224 - 73786-Q</t>
  </si>
  <si>
    <t>REVESTIMENTO CH.HARDOX 500 -  12,7 X 396 X 370 - 73786-R</t>
  </si>
  <si>
    <t>REVESTIMENTO CH.HARDOX 500 -  12,7 X 396 X 514 - 73786-S</t>
  </si>
  <si>
    <t>REVESTIMENTO CH.HARDOX 500 -  12,7 X 396 X 263 - 73786-S</t>
  </si>
  <si>
    <t>MONTANTE - 73779-B</t>
  </si>
  <si>
    <t>GUARDA CORPO - 73779-C</t>
  </si>
  <si>
    <t>GUARDA CORPO - 73779-D</t>
  </si>
  <si>
    <t>T-073778-1</t>
  </si>
  <si>
    <t>MI-D-148-ME-DF-0157</t>
  </si>
  <si>
    <t>ESCADA - 73778-A</t>
  </si>
  <si>
    <t>MONTANTE - 73778-D</t>
  </si>
  <si>
    <t>GUARDA-CORPO ESCADA - 73778-E</t>
  </si>
  <si>
    <t>CAPÔT - 73526A</t>
  </si>
  <si>
    <t>PARTE SUPERIOR - 73526B</t>
  </si>
  <si>
    <t>FACA DE PROTEÇÃO - 73526C</t>
  </si>
  <si>
    <t>TALA P/CORTINA LATERAL - 73526F</t>
  </si>
  <si>
    <t>TALA P/CORTINA TRASEIRA - 73526G</t>
  </si>
  <si>
    <t>REVESTIMENTO CH.HARDOX 500 -  12,7 X 190 X 340 - 73526H</t>
  </si>
  <si>
    <t>REVESTIMENTO CH.HARDOX 500 -  12,7 X 300 X 390 - 73526J</t>
  </si>
  <si>
    <t>REVESTIMENTO CH.HARDOX 500 -  12,7 X 300 X 390 - 73526K</t>
  </si>
  <si>
    <t>REVESTIMENTO CH.HARDOX 500 -  12,7 X 235 X 390 - 73526L</t>
  </si>
  <si>
    <t>REVESTIMENTO CH.HARDOX 500 -  12,7 X 235 X 390 - 73526M</t>
  </si>
  <si>
    <t>REVESTIMENTO CH.HARDOX 500 -  12,7 X 190 X 390 - 73526N</t>
  </si>
  <si>
    <t>REVESTIMENTO CH.HARDOX 500 -  12,7 X 190 X 390 - 73526P</t>
  </si>
  <si>
    <t>REVESTIMENTO CH.HARDOX 500 -  12,7 X 90 X 300 - 73526Q</t>
  </si>
  <si>
    <t>REVESTIMENTO CH.HARDOX 500 -  12,7 X 90 X 300 - 73526R</t>
  </si>
  <si>
    <t>A-073526-1</t>
  </si>
  <si>
    <t>T-073850-1</t>
  </si>
  <si>
    <t>MI-D-148-ME-DF-0229</t>
  </si>
  <si>
    <t>SUPORTE-3 - SENSOR DE NÍVEL - 73850-C</t>
  </si>
  <si>
    <t>SUPORTE-1 CHAVE DE EMERGÊNCIA - 73850-A</t>
  </si>
  <si>
    <t>SUPORTE-2 - CHAVE DESALINHAMENTO - 73850-B</t>
  </si>
  <si>
    <t>SUPORTE-4 - VIGIA DE VELOCIDADE - 73850-D</t>
  </si>
  <si>
    <t>SUPORTE-5 -ANTEPARO P/ VIGIA DE VELOCIDADE- 73850-E</t>
  </si>
  <si>
    <t>SUPORTE-6 - FIM DE CURSO TRANSLAÇÃO - 73850-F</t>
  </si>
  <si>
    <t>SUPORTE-7 -  SUPORTE-7 ANTEPARO P/ FIM DE CURSO TRANSLAÇÃO - 73850-G</t>
  </si>
  <si>
    <t>T-073830-1</t>
  </si>
  <si>
    <t>MI-D-ME-DF-0209</t>
  </si>
  <si>
    <t>SUPORTE 1 - 73830-D</t>
  </si>
  <si>
    <t>SUPORTE 2 - 73830-E</t>
  </si>
  <si>
    <t>SUPORTE 3 - 73830-F</t>
  </si>
  <si>
    <t>SUPORTE 4 - 73830-G</t>
  </si>
  <si>
    <t>PROTEÇÃO METÁLICA  1 - 73830-H</t>
  </si>
  <si>
    <t>PROTEÇÃO METÁLICA  2 - 73830-J</t>
  </si>
  <si>
    <t>PROTEÇÃO METÁLICA  3 - 73830-K</t>
  </si>
  <si>
    <t>SUPORTE 5 - 73830-L</t>
  </si>
  <si>
    <t>SUPORTE 6 - 73830-M</t>
  </si>
  <si>
    <t>PROEÇÃO METÁLICA 4 - 73830-N</t>
  </si>
  <si>
    <t>PROEÇÃO METÁLICA 5 - 73830-P</t>
  </si>
  <si>
    <t>SUPORTE 7 - 73830-Q</t>
  </si>
  <si>
    <t>SUPORTE 8 - 73830-R</t>
  </si>
  <si>
    <t>SUPORTE 9 - 73830-S</t>
  </si>
  <si>
    <t>SUPORTE 10 - 73830-T</t>
  </si>
  <si>
    <t>PROTEÇÃO METÁLICA 6 - 73830-U</t>
  </si>
  <si>
    <t>PROTEÇÃO METÁLICA 7 - 73830-W</t>
  </si>
  <si>
    <t>PROTEÇÃO METÁLICA 8 - 73830-X</t>
  </si>
  <si>
    <t>PROTEÇÃO METÁLICA 9 - 73830-Y</t>
  </si>
  <si>
    <t>PROTEÇÃO METÁLICA 11 - 73830-AA</t>
  </si>
  <si>
    <t>PROTEÇÃO METÁLICA 12  - 73830-AB</t>
  </si>
  <si>
    <t>SUPORTE 13 - 73830-AC</t>
  </si>
  <si>
    <t>PROTEÇÃO METÁLICA 10 - 73830-AD</t>
  </si>
  <si>
    <t>PROTEÇÃO METÁLICA 11 - 73830-AE</t>
  </si>
  <si>
    <t>BASE DE APOIO - 73830-AF</t>
  </si>
  <si>
    <t>2- 19/10/2026</t>
  </si>
  <si>
    <t>T-073851-1</t>
  </si>
  <si>
    <t>MI-D-ME-DF-0230</t>
  </si>
  <si>
    <t>SUPORTE BRAÇO DE TORQUE 73851-A</t>
  </si>
  <si>
    <t>PINO - 73851-B</t>
  </si>
  <si>
    <t>ARRUELA - 73851-C</t>
  </si>
  <si>
    <t>2- 21/10/2026</t>
  </si>
  <si>
    <t>T-073784-1</t>
  </si>
  <si>
    <t>MI-D-148-ME-DF-0163</t>
  </si>
  <si>
    <t>PROTEÇÃO C. QUEDA DE ROLOS - 73784-A</t>
  </si>
  <si>
    <t>PROTEÇÃO C. QUEDA DE ROLOS - 73784-B</t>
  </si>
  <si>
    <t>PROTEÇÃO C. QUEDA DE ROLOS - 73784-C</t>
  </si>
  <si>
    <t>PROTEÇÃO C. QUEDA DE ROLOS - 73784-D</t>
  </si>
  <si>
    <t>T-073788-1</t>
  </si>
  <si>
    <t>MI-D-148-ME-DF-0167</t>
  </si>
  <si>
    <t>PASSADIÇO - 73788-A</t>
  </si>
  <si>
    <t>PASSADIÇO - 73788-B</t>
  </si>
  <si>
    <t>T-073789-1</t>
  </si>
  <si>
    <t>MI-D-148-ME-DF-0168</t>
  </si>
  <si>
    <t>PASSADIÇO - 73789-A</t>
  </si>
  <si>
    <t>PASSADIÇO - 73789-B</t>
  </si>
  <si>
    <t>T-073790-1</t>
  </si>
  <si>
    <t>MI-D-148-ME-DF-0169</t>
  </si>
  <si>
    <t>PASSADIÇO - 73790-A</t>
  </si>
  <si>
    <t>PASSADIÇO - 73790-B</t>
  </si>
  <si>
    <t>TRAVESSA  - 73790-F</t>
  </si>
  <si>
    <t>T-073791-1</t>
  </si>
  <si>
    <t>MI-D-148-ME-DF-0170</t>
  </si>
  <si>
    <t>GUARDA CORPO - 73791-B</t>
  </si>
  <si>
    <t>PASSADIÇO - 73791-A</t>
  </si>
  <si>
    <t>GUARDA CORPO - 73791-C</t>
  </si>
  <si>
    <t>SUPORTE - 73791-E</t>
  </si>
  <si>
    <t>1 - 21/10/2026</t>
  </si>
  <si>
    <t xml:space="preserve">T-072993-1 </t>
  </si>
  <si>
    <t>BBR-D-DF-1073-MDE-M-0075</t>
  </si>
  <si>
    <t>PROTEÇÃO LATERAL 72993-F</t>
  </si>
  <si>
    <t>BBR-D-DF-1073-MDE-M-0078</t>
  </si>
  <si>
    <t>PROTEÇÃO DO DISCO DE CONTRAÇÃO - 72996-B</t>
  </si>
  <si>
    <t>F-073305-1 TAG:0102-TC09</t>
  </si>
  <si>
    <t>Raspador Primário 24" CONFORME:Especificação Técnica - Raspadores - Ped-207 (AMG - Transportador de correia Freet) - Rev.0 - F-073305-1 TAG:0102-TC09</t>
  </si>
  <si>
    <t>Raspador Secundário 24" CONFORME:Especificação Técnica - Raspadores - Ped-207 (AMG - Transportador de correia Freet) - Rev.0 - F-073305-1 TAG:0102-TC09</t>
  </si>
  <si>
    <t>SUPORTES - DETALHES (SUPORTE) 021B</t>
  </si>
  <si>
    <t>Borracha 3 x 50 x 450mm 45±5 Shore - POS:11 DESENHO:F-073362-1 (TAG:0102-TC09)</t>
  </si>
  <si>
    <t>GUARDA CORPO DA ESTRUTURA DO EXTRATOR - DETALHES (GUARDA COPRPO) 73775-A</t>
  </si>
  <si>
    <t>Parafuso Cab. Sext. Ø 5/8" x 1 1/4" ASTM A325 UNC - GALVANIZADO - DESENHO:T-073256-1</t>
  </si>
  <si>
    <t>Arruela Lisa Ø 5/8" F436 GALVANIZADO - DESENHO:T-073256-1</t>
  </si>
  <si>
    <t>Parafuso Cab. Sext. Ø 5/8" x 1 1/4" ASTM A325 UNC - GALVANIZADO - DESENHO:T-073251-1</t>
  </si>
  <si>
    <t>Arruela Lisa Ø 5/8" F436 - GALVANIZADO - DESENHO:T-073251-1</t>
  </si>
  <si>
    <t>T-073754-1</t>
  </si>
  <si>
    <t>Parafuso Cab. Sext. Ø 1/2" x 1 1/2" ASTM A325 - ACABAMENTO, SUPERFICIAL GEOMET 500 GR. A. (DESENHO:T-073254-1) TAG:14-CV-0001</t>
  </si>
  <si>
    <t>Porca Sext. Ø1/2" ASTM-A194 2H - ACABAMENTO, SUPERFICIAL GEOMET 500 GR. A. (DESENHO:T-073254-1) TAG:14-CV-0001</t>
  </si>
  <si>
    <t>Arruela Lisa Ø 1/2" ASTM A325 - ACABAMENTO, SUPERFICIAL GEOMET 500 GR. A. (DESENHO:T-073254-1) TAG:14-CV-0001</t>
  </si>
  <si>
    <t>Parafuso Cab. Sext. Ø 3/4" x 2 1/2" ASTM A325 - ACABAMENTO, SUPERFICIAL GEOMET 500 GR. A. (DESENHO:T-073270-1) TAG:14-CV-0005</t>
  </si>
  <si>
    <t>Porca Sextavada Ø3/4" DIN 934 - ACABAMENTO, SUPERFICIAL GEOMET 500 GR. A. (DESENHO:T-073270-1) TAG:14-CV-0005</t>
  </si>
  <si>
    <t>Arruela Lisa Ø3/4" DIN 1441 - ACABAMENTO, SUPERFICIAL GEOMET 500 GR. A. (DESENHO:T-073270-1) TAG:14-CV-0005</t>
  </si>
  <si>
    <t>T-073231-1</t>
  </si>
  <si>
    <t>Parafuso Cab. Sext. Ø 1/2" x 1 1/2" ASTM A325 - ACABAMENTO, SUPERFICIAL GEOMET 500 GR. A. (DESENHO:T-073231-1) TAG:14-AC-0001</t>
  </si>
  <si>
    <t>Porca Sext. Ø 1/2" UNC ASTM A325 - ACABAMENTO, SUPERFICIAL GEOMET 500 GR. A. (DESENHO:T-073231-1) TAG:14-AC-0001</t>
  </si>
  <si>
    <t>Arruela Lisa Ø 1/2" ASTM A325 - ACABAMENTO, SUPERFICIAL GEOMET 500 GR. A. (DESENHO:T-073231-1) TAG:14-AC-0001</t>
  </si>
  <si>
    <t>T-073759-1</t>
  </si>
  <si>
    <t>Parafuso Cab. Chata com Fenda Simples Ø3/4" x 1 3/4" ASTM A-325 - ACABAMENTO, SUPERFICIAL GEOMET 500 GR. A. (DESENHO:T-073759-1) TAG:14-AC-0001</t>
  </si>
  <si>
    <t>Porca Ø3/4" UNC ASTM-325 - ACABAMENTO, SUPERFICIAL GEOMET 500 GR. A. (DESENHO:T-073759-1) TAG:14-AC-0001</t>
  </si>
  <si>
    <t>Arruela Lisa Ø 3/4" ASTM A325 - ACABAMENTO, SUPERFICIAL GEOMET 500 GR. A. (DESENHO:T-073759-1) TAG:14-AC-0001</t>
  </si>
  <si>
    <t>Parafuso Cab. Sext. Ø 3/4" x 4 1/2" ASTM A325 - ACABAMENTO, SUPERFICIAL GEOMET 500 GR. A. (DESENHO:T-073253 -1) TAG:14-CV-0001</t>
  </si>
  <si>
    <t>Porca Sext. Ø3/4" ASTM A563 - ACABAMENTO, SUPERFICIAL GEOMET 500 GR. A. (DESENHO:T-073253 -1) TAG:14-CV-0001</t>
  </si>
  <si>
    <t>Parafuso Cab. Sext. Ø 1 1/4" x 6" ASTM A325 - ACABAMENTO, SUPERFICIAL GEOMET 500 GR. A. (DESENHO:T-073253 -1) TAG:14-CV-0001</t>
  </si>
  <si>
    <t>Porca Sext. Ø 1 1/4" ASTM A536 - ACABAMENTO, SUPERFICIAL GEOMET 500 GR. A. (DESENHO:T-073253 -1) TAG:14-CV-0001</t>
  </si>
  <si>
    <t>Parafuso Cab. Sext. Ø 3/4" x 4 1/4" ASTM A325 - ACABAMENTO, SUPERFICIAL GEOMET 500 GR. A. (DESENHO:T-073255 -1) TAG:14-CV-0001</t>
  </si>
  <si>
    <t>Porca Sext. Ø3/4" ASTM A563 - ACABAMENTO, SUPERFICIAL GEOMET 500 GR. A. (DESENHO:T-073255 -1) TAG:14-CV-0001</t>
  </si>
  <si>
    <t>T-073255-</t>
  </si>
  <si>
    <t>Parafuso Cab. Sext. Ø 1 1/4" x 6" ASTM A325 - ACABAMENTO, SUPERFICIAL GEOMET 500 GR. A. (DESENHO:T-073255 -1) TAG:14-CV-0001</t>
  </si>
  <si>
    <t>Parafuso Cab. Sext. Ø 5/8" x 2 1/4" ASTM A325 UNC - ACABAMENTO, SUPERFICIAL GEOMET 500 GR. A. (DESENHO:T-073255 -1) TAG:14-CV-0001</t>
  </si>
  <si>
    <t>Arruela Lisa Ø5/8" ASTM F436 - ACABAMENTO, SUPERFICIAL GEOMET 500 GR. A. (DESENHO:T-073255-1) TAG:14-CV-0001</t>
  </si>
  <si>
    <t>T-073758-1</t>
  </si>
  <si>
    <t>Parafuso Cab. Sext. Ø 5/8"UNC x 1 3/4" ASTM A325 - ACABAMENTO, SUPERFICIAL GEOMET 500 GR. A. (DESENHO:T-073758-1) TAG:14-CV-0001</t>
  </si>
  <si>
    <t>Arruela Lisa Ø 5/8" F436 - ACABAMENTO, SUPERFICIAL GEOMET 500 GR. A. (DESENHO:T-073758-1) TAG:14-CV-0001</t>
  </si>
  <si>
    <t>Parafuso Cab. Sext. Ø 5/8" x UNC 1 3/4" ASTM A307 - ACABAMENTO, SUPERFICIAL GEOMET 500 GR. A. (DESENHO:T-073758-1) TAG:14-CV-0001</t>
  </si>
  <si>
    <t>Arruela Lisa Ø5/8" ASTM F844 - ACABAMENTO, SUPERFICIAL GEOMET 500 GR. A. (DESENHO:T-073758-1) TAG:14-CV-0001</t>
  </si>
  <si>
    <t>Parafuso Cab. Sext. Ø 1/2" x 1 1/2" ASTM A307 - ACABAMENTO, SUPERFICIAL GEOMET 500 GR. A. (DESENHO:T-073758-1) TAG:14-CV-0001</t>
  </si>
  <si>
    <t>Porca Sext. Ø 1/2"UNC ASTM A563-A - ACABAMENTO, SUPERFICIAL GEOMET 500 GR. A. (DESENHO:T-073758-1) TAG:14-CV-0001</t>
  </si>
  <si>
    <t>Arruela Lisa Ø1/2" ASTM F844 - ACABAMENTO, SUPERFICIAL GEOMET 500 GR. A. (DESENHO:T-073758-1) TAG:14-CV-0001</t>
  </si>
  <si>
    <t>Parafuso Cab. Sex. 3/4" UNC x 1 3/4" -  ASTM A325 - ACABAMENTO, SUPERFICIAL GEOMET 500 GR. A. (DESENHO:T-073757-1) TAG:14-CV-0001</t>
  </si>
  <si>
    <t>T-073757-1</t>
  </si>
  <si>
    <t>Porca Sext. Ø3/4" ASTM A563 - ACABAMENTO, SUPERFICIAL GEOMET 500 GR. A. (DESENHO:T-073757-1) TAG:14-CV-0001</t>
  </si>
  <si>
    <t>Parafuso Cab. Sex. 5/8" UNC x 1 3/4" - ASTM A325 - ACABAMENTO, SUPERFICIAL GEOMET 500 GR. A. (DESENHO:T-073757-1) TAG:14-CV-0001</t>
  </si>
  <si>
    <t>Arruela Lisa Ø5/8" ASTM F436 - ACABAMENTO, SUPERFICIAL GEOMET 500 GR. A. (DESENHO:T-073757-1) TAG:14-CV-0001</t>
  </si>
  <si>
    <t>T-073752-1</t>
  </si>
  <si>
    <t>Parafuso Cab. Sex. 3/4" UNC x 1 3/4" -  ASTM A325 - ACABAMENTO, SUPERFICIAL GEOMET 500 GR. A. (DESENHO:T-073752-1) TAG:14-CV-0001</t>
  </si>
  <si>
    <t>Porca Sext. Ø3/4" ASTM A563 - ACABAMENTO, SUPERFICIAL GEOMET 500 GR. A. (DESENHO:T-073752-1) TAG:14-CV-0001</t>
  </si>
  <si>
    <t>Parafuso Cab. Sex. 5/8" UNC x 1 3/4" - ASTM A325 - ACABAMENTO, SUPERFICIAL GEOMET 500 GR. A. (DESENHO:T-073752-1) TAG:14-CV-0001</t>
  </si>
  <si>
    <t>Arruela Lisa Ø5/8" ASTM F436 - ACABAMENTO, SUPERFICIAL GEOMET 500 GR. A. (DESENHO:T-073752-1) TAG:14-CV-0001</t>
  </si>
  <si>
    <t>Parafuso Cab. Sext. Ø 5/8" x UNC 1 3/4" ASTM A307 - ACABAMENTO, SUPERFICIAL GEOMET 500 GR. A. (DESENHO:T-073752-1) TAG:14-CV-0001</t>
  </si>
  <si>
    <t>Arruela Lisa Ø5/8" ASTM F844 - ACABAMENTO, SUPERFICIAL GEOMET 500 GR. A. (DESENHO:T-073752-1) TAG:14-CV-0001</t>
  </si>
  <si>
    <t>T-073751-1</t>
  </si>
  <si>
    <t>Parafuso Cab. Sex. 3/4" UNC x 1 3/4" -  ASTM A325 - ACABAMENTO, SUPERFICIAL GEOMET 500 GR. A. (DESENHO:T-073751-1) TAG:14-CV-0001</t>
  </si>
  <si>
    <t>Porca Sext. Ø3/4" ASTM A563 ANSI - ACABAMENTO, SUPERFICIAL GEOMET 500 GR. A. (DESENHO:T-073751-1) TAG:14-CV-0001</t>
  </si>
  <si>
    <t>Parafuso Cab. Sex. 5/8" UNC x 1 3/4" - ASTM A325 - ACABAMENTO, SUPERFICIAL GEOMET 500 GR. A. (DESENHO:T-073751-1) TAG:14-CV-0001</t>
  </si>
  <si>
    <t>Arruela Lisa Ø5/8" ASTM F436 - ACABAMENTO, SUPERFICIAL GEOMET 500 GR. A. (DESENHO:T-073751-1) TAG:14-CV-0001</t>
  </si>
  <si>
    <t>T-073750-1</t>
  </si>
  <si>
    <t>Parafuso Cab. Sex. 3/4" UNC x 1 3/4" -  ASTM A325 - ACABAMENTO, SUPERFICIAL GEOMET 500 GR. A. (DESENHO:T-073750-1) TAG:14-CV-0001</t>
  </si>
  <si>
    <t>Porca Sext. Ø3/4" ASTM A563 - ACABAMENTO, SUPERFICIAL GEOMET 500 GR. A. (DESENHO:T-073750-1) TAG:14-CV-0001</t>
  </si>
  <si>
    <t>Parafuso Cab. Sex. 5/8" UNC x 1 3/4" - ASTM A325 - ACABAMENTO, SUPERFICIAL GEOMET 500 GR. A. (DESENHO:T-073750-1) TAG:14-CV-0001</t>
  </si>
  <si>
    <t>Arruela Lisa Ø5/8" ASTM F436 - ACABAMENTO, SUPERFICIAL GEOMET 500 GR. A. (DESENHO:T-073750-1) TAG:14-CV-0001</t>
  </si>
  <si>
    <t>Contrapino Ø10 x 75 DIN 94</t>
  </si>
  <si>
    <t>Arruela Lisa Ø62 DIN 1441</t>
  </si>
  <si>
    <t>Contrapino Ø8 x 55 DIN 94</t>
  </si>
  <si>
    <t>Arruela Lisa M40 DIN 1441 - ACABAMENTO, SUPERFICIAL GEOMET 500 GR. A. (DESENHO:T-073270-1) TAG:14-CV-0005</t>
  </si>
  <si>
    <t>Arruela Lisa M40 DIN 1441 - ACABAMENTO, SUPERFICIAL GEOMET 500 GR. A. (DESENHO:T-073271-1) TAG:14-CV-0005</t>
  </si>
  <si>
    <t>Arruela Lisa M40 DIN 1441 - ACABAMENTO, SUPERFICIAL GEOMET 500 GR. A. (DESENHO:T-073272-1) TAG:14-CV-0005</t>
  </si>
  <si>
    <t>Arruela Lisa M40 DIN 1441 - ACABAMENTO, SUPERFICIAL GEOMET 500 GR. A. (DESENHO:T-073273-1) TAG:14-CV-0005</t>
  </si>
  <si>
    <t>Porca Sext. Ø 5/8" ASTM A325 - ACABAMENTO, SUPERFICIAL GEOMET 500 GR. A. (DESENHO:T-073233-1) TAG:14-AC-0001</t>
  </si>
  <si>
    <t>Parafuso Cab. Sext. Ø 5/8" x 2" ASTM A325 - ACABAMENTO, SUPERFICIAL GEOMET 500 GR. A. (DESENHO:T-073233-1) TAG:14-AC-0001</t>
  </si>
  <si>
    <t>Parafuso Cab. Sext. M16 x 55 DIN 933 Classe Mat. 5 - ACABAMENTO, SUPERFICIAL GEOMET 500 GR. A. (DESENHO:T-073237-1) TAG:14-AC-0001</t>
  </si>
  <si>
    <t>Porca Sext. M16 DIN 934 Classe Mat. 5 - ACABAMENTO, SUPERFICIAL GEOMET 500 GR. A. (DESENHO:T-073237-1) TAG:14-AC-0001</t>
  </si>
  <si>
    <t>Arruela Lisa 18 DIN 126 Aço - ACABAMENTO, SUPERFICIAL GEOMET 500 GR. A. (DESENHO:T-073237-1) TAG:14-AC-0001</t>
  </si>
  <si>
    <t>Gonzo p/ porta Ø1/2" x 100mm ASTM A36 - GALVANIZADO (DESENHO:T-073237-1) TAG:14-AC-0001</t>
  </si>
  <si>
    <t>073225/073224/073223/073222/073221</t>
  </si>
  <si>
    <t>Parafuso Cab. Sext. Ø 5/8" x 2 1/2" ASTM A307 - ACABAMENTO, SUPERFICIAL GEOMET 500 GR. A. (DESENHOS:(DESENHOS:073225/073224/073223/073222/073221) TAG:14-AC-0001) TAG:14-AC-0001</t>
  </si>
  <si>
    <t>Parafuso Cab. Sext. Ø 5/8" x 2" ASTM A307 - ACABAMENTO, SUPERFICIAL GEOMET 500 GR. A. (DESENHO:T-073219-1) TAG:14-AC-0001</t>
  </si>
  <si>
    <t>Porca Sextavada Ø2" A307 - ACABAMENTO, SUPERFICIAL GEOMET 500 GR. A. (DESENHO:T-073219-1) TAG:14-AC-0001</t>
  </si>
  <si>
    <t>Barra Roscada Ø2" x 1000mm (2x) - ACABAMENTO, SUPERFICIAL GEOMET 500 GR. A. (DESENHO:T-073219-1) TAG:14-AC-0001</t>
  </si>
  <si>
    <t>Contrapino Ø8 x 120mm A36 - ACABAMENTO, SUPERFICIAL GEOMET 500 GR. A. (DESENHO:T-073219-1) TAG:14-AC-0001</t>
  </si>
  <si>
    <t>Porca Sext. Ø 1" DIN 934 - ACABAMENTO, SUPERFICIAL GEOMET 500 GR. A. (DESENHO:T-073269-1) TAG:14-CV-0005</t>
  </si>
  <si>
    <t>Contrapino Ø10 x 75mm DIN 94  - ACABAMENTO, SUPERFICIAL GEOMET 500 GR. A. (DESENHO:T-073249-1/T-073248-1) TAG:14-CV-0001</t>
  </si>
  <si>
    <t>Contrapino Ø10 x 75mm DIN 94 - (DESENHO:T-073247-1) TAG:14-CV-0001</t>
  </si>
  <si>
    <t>Contrapino Ø10 x 100mm ASTM-A36 - (DESENHO:T-073230-1) TAG:14-AC-0001</t>
  </si>
  <si>
    <t>Contrapino Ø10 x 90mm DIN 94 -(DESENHO:T-073250-1) TAG:14-CV-0001</t>
  </si>
  <si>
    <t>Contrapino Ø10 x 75mm DIN 94 -(DESENHO:T-073250-1) TAG:14-CV-0001</t>
  </si>
  <si>
    <t>T-073274-1</t>
  </si>
  <si>
    <t>Parafuso Cab. Sext. Ø 5/8" x 1 3/4" ASTM A325 Parafuso Cab. Sext. Ø 5/8" x 1 3/4" ASTM A325 - ACABAMENTO, SUPERFICIAL GEOMET 500 GR. A. (DESENHO:T-073274-1) TAG:14-CV-0005</t>
  </si>
  <si>
    <t>Arruela Lisa Ø5/8" DIN 125 - ACABAMENTO, SUPERFICIAL GEOMET 500 GR. A. (DESENHO:T-073274-1) TAG:14-CV-0005</t>
  </si>
  <si>
    <t>Parafuso Cab. Sext. Ø 3/4" x 2" ASTM A325 - ACABAMENTO, SUPERFICIAL GEOMET 500 GR. A. (DESENHO:T-073276-1) TAG:14-CV-0005</t>
  </si>
  <si>
    <t>Arruela Lisa Ø 3/4" ASTM A325 - ACABAMENTO, SUPERFICIAL GEOMET 500 GR. A. (DESENHO:T-073276-1) TAG:14-CV-0005</t>
  </si>
  <si>
    <t>Parafuso Cab. Sext. Ø 3/4" x 2" ASTM A325 - ACABAMENTO, SUPERFICIAL GEOMET 500 GR. A. (DESENHO:T-073277-1) TAG:14-CV-0005</t>
  </si>
  <si>
    <t>Arruela Lisa Ø 3/4" ASTM A325 - ACABAMENTO, SUPERFICIAL GEOMET 500 GR. A. (DESENHO:T-073277-1) TAG:14-CV-0005</t>
  </si>
  <si>
    <t>Parafuso Cab. Sext. Ø 1/2" x 1 1/4" ASTM A325 - ACABAMENTO, SUPERFICIAL GEOMET 500 GR. A. (DESENHO:T-073796-1) TAG:14-CV-0005</t>
  </si>
  <si>
    <t>Porca Sext. Ø1/2" DIN 934 - ACABAMENTO, SUPERFICIAL GEOMET 500 GR. A. (DESENHO:T-073796-1) TAG:14-CV-0005</t>
  </si>
  <si>
    <t>Arruela Lisa Ø1/2" DIN 125 - ACABAMENTO, SUPERFICIAL GEOMET 500 GR. A. (DESENHO:T-073796-1) TAG:14-CV-0005</t>
  </si>
  <si>
    <t>Parafuso Cab. Sext. Ø 1/2" x 1 1/4" ASTM A325 - ACABAMENTO, SUPERFICIAL GEOMET 500 GR. A. (DESENHO:T-073797-1) TAG:14-CV-0005</t>
  </si>
  <si>
    <t>Porca Sext. Ø1/2" DIN 934 - ACABAMENTO, SUPERFICIAL GEOMET 500 GR. A. (DESENHO:T-073797-1) TAG:14-CV-0005</t>
  </si>
  <si>
    <t>Arruela Lisa Ø1/2" DIN 125 - ACABAMENTO, SUPERFICIAL GEOMET 500 GR. A. (DESENHO:T-073797-1) TAG:14-CV-0005</t>
  </si>
  <si>
    <t>Parafuso Cab. Sex. 1/2" UNC x 1 1/2" - ASTM A325 - ACABAMENTO, SUPERFICIAL GEOMET 500 GR. A. (DESENHO:T-073756-1) TAG:14-CV-0001</t>
  </si>
  <si>
    <t>Porca Sext. 1/2" ASTM A563 - ACABAMENTO, SUPERFICIAL GEOMET 500 GR. A. (DESENHO:T-073756-1) TAG:14-CV-0001</t>
  </si>
  <si>
    <t>Arruela Lisa Ø1/2" ASTM F436 - ACABAMENTO, SUPERFICIAL GEOMET 500 GR. A. (DESENHO:T-073756-1) TAG:14-CV-0001</t>
  </si>
  <si>
    <t>T-073257-1</t>
  </si>
  <si>
    <t>Arruela Lisa Ø 3/4" F436  - ACABAMENTO, SUPERFICIAL GEOMET 500 GR. A. (DESENHO:T-073257-1) TAG:14-CV-0001</t>
  </si>
  <si>
    <t>Parafuso Cab. Sex. 3/4" UNC x 1 3/4" -  ASTM A325  - ACABAMENTO, SUPERFICIAL GEOMET 500 GR. A. (DESENHO:T-073257-1) TAG:14-CV-0001</t>
  </si>
  <si>
    <t>Parafuso Cab. Sext. Ø 5/8" x 1 3/4" ASTM A325  - ACABAMENTO, SUPERFICIAL GEOMET 500 GR. A. (DESENHO:T-073257-1) TAG:14-CV-0001</t>
  </si>
  <si>
    <t>Arruela Lisa Ø 5/8" F436  - ACABAMENTO, SUPERFICIAL GEOMET 500 GR. A. (DESENHO:T-073257-1) TAG:14-CV-0001</t>
  </si>
  <si>
    <t>T-073777-1</t>
  </si>
  <si>
    <t>Arruela Lisa Ø 3/4" F436 - ACABAMENTO, SUPERFICIAL GEOMET 500 GR. A. (DESENHO:T-073777) TAG:14-CV-0001.</t>
  </si>
  <si>
    <t>T-073805-1</t>
  </si>
  <si>
    <t>Parafuso Cab. Sext. Ø 1 1/4" x 3 1/2" ASTM A325 - ACABAMENTO, SUPERFICIAL GEOMET 500 GR. A. (DESENHO:T-073805) TAG:14-CV-0005.</t>
  </si>
  <si>
    <t>Porca Sext. Ø1.1/4" DIN 934 - ACABAMENTO, SUPERFICIAL GEOMET 500 GR. A. (DESENHO:T-073805) TAG:14-CV-0005.</t>
  </si>
  <si>
    <t>T-073252-1</t>
  </si>
  <si>
    <t>Parafuso Cab. Sext. Ø 5/8" x 2 1/4" ASTM A325 (UNC) - ACABAMENTO, SUPERFICIAL GEOMET 500 GR. A. (DESENHO:T-073252) TAG:14-CV-0001.</t>
  </si>
  <si>
    <t>Arruela Lisa Ø5/8" ASTM F436 - ACABAMENTO, SUPERFICIAL GEOMET 500 GR. A. (DESENHO:T-073252) TAG:14-CV-0001.</t>
  </si>
  <si>
    <t>Porca Sext. Ø1" ASTM A563 - ACABAMENTO, SUPERFICIAL GEOMET 500 GR. A. (DESENHO:T-073252) TAG:14-CV-0001.</t>
  </si>
  <si>
    <t>Arruela Lisa Ø1" ASTM F436 - ACABAMENTO, SUPERFICIAL GEOMET 500 GR. A. (DESENHO:T-073252) TAG:14-CV-0001.</t>
  </si>
  <si>
    <t>Contrapino Ø3/8" X 2.3/4" SAE 1020 - ACABAMENTO, SUPERFICIAL GEOMET 500 GR. A. (DESENHO:T-073252) TAG:14-CV-0001.</t>
  </si>
  <si>
    <t>Arruela Lisa Ø 3/4" F436 - ACABAMENTO, SUPERFICIAL GEOMET 500 GR. A. (DESENHO:T-073252-1) TAG:14-CV-0001.</t>
  </si>
  <si>
    <t>Porca Sext. 1/2" ASTM A563 Gr-A - ACABAMENTO, SUPERFICIAL GEOMET 500 GR. A. (DESENHO:T-073252-1) TAG:14-CV-0001.</t>
  </si>
  <si>
    <t>Arruela Lisa Ø1/2" ASTM F436 - ACABAMENTO, SUPERFICIAL GEOMET 500 GR. A. (DESENHO:T-073252-1) TAG:14-CV-0001.</t>
  </si>
  <si>
    <t>T-073807-1</t>
  </si>
  <si>
    <t>Arruela Lisa Ø 3/4" F436 - ACABAMENTO, SUPERFICIAL GEOMET 500 GR. A. (DESENHO:T-073807-1) TAG:14-CV-0005</t>
  </si>
  <si>
    <t>Parafuso Cab. Sext. Ø 5/8" x 2 1/2" ASTM A325 - ACABAMENTO, SUPERFICIAL GEOMET 500 GR. A. (DESENHO:T-073807-1) TAG:14-CV-0005</t>
  </si>
  <si>
    <t>Arruela Lisa Ø5/8" ASTM F436 - ACABAMENTO, SUPERFICIAL GEOMET 500 GR. A. (DESENHO:T-073807-1) TAG:14-CV-0005</t>
  </si>
  <si>
    <t>Parafuso Allen Cab. Cil. Sext. Int. M8 x 20 DIN 912 - ACABAMENTO, SUPERFICIAL GEOMET 500 GR. A. (DESENHO:T-073807-1) TAG:14-CV-0005</t>
  </si>
  <si>
    <t>Parafuso Cab. Sext. Ø 3/4" x 3 1/4" ASTM A325 (UNC) - ACABAMENTO, SUPERFICIAL GEOMET 500 GR. A. (DESENHO:T-073804-1) TAG:14-CV-0005</t>
  </si>
  <si>
    <t>Arruela Lisa Ø3/4" ASTM F436 - ACABAMENTO, SUPERFICIAL GEOMET 500 GR. A. (DESENHO:T-073804-1) TAG:14-CV-0005</t>
  </si>
  <si>
    <t>T-073802-1</t>
  </si>
  <si>
    <t>Parafuso Cab. Sex. 5/8" UNC x 1 1/2" - ASTM A325 - - ACABAMENTO, SUPERFICIAL GEOMET 500 GR. A. (DESENHO:T-073802-1) TAG:14-CV-0005</t>
  </si>
  <si>
    <t>Arruela Lisa Ø 5/8" F436 - ACABAMENTO, SUPERFICIAL GEOMET 500 GR. A. (DESENHO:T-073802-1) TAG:14-CV-0005</t>
  </si>
  <si>
    <t>Parafuso Allen Cab. Esc. 3/4" x 2" ASTM A325 - ACABAMENTO, SUPERFICIAL GEOMET 500 GR. A. (DESENHO:T-073802-1) TAG:14-CV-0005</t>
  </si>
  <si>
    <t>Arruela Lisa Ø 3/4" F844 - ACABAMENTO, SUPERFICIAL GEOMET 500 GR. A. (DESENHO:T-073802-1) TAG:14-CV-0005</t>
  </si>
  <si>
    <t>Arruela Lisa Ø3/4" DIN 125 - ACABAMENTO, SUPERFICIAL GEOMET 500 GR. A. (DESENHO:T-073275-1) TAG:14-CV-0005</t>
  </si>
  <si>
    <t>Arruela Lisa Ø 5/8" ASTM F844  - ACABAMENTO, SUPERFICIAL GEOMET 500 GR. A. (DESENHO:T-073803-1) TAG:14-CV-0005</t>
  </si>
  <si>
    <t>T-073258-1</t>
  </si>
  <si>
    <t>Parafuso Cab. Sext. Ø 5/8" x 1 3/4" ASTM A307 - ACABAMENTO, SUPERFICIAL GEOMET 500 GR. A. (DESENHO:T-073258-1) TAG:14-CV-0005</t>
  </si>
  <si>
    <t>Porca Sext. Ø5/8" DIN 934 - ACABAMENTO, SUPERFICIAL GEOMET 500 GR. A. (DESENHO:T-073258-1) TAG:14-CV-0005</t>
  </si>
  <si>
    <t>Arruela Lisa Ø 5/8" DIN 125 - ACABAMENTO, SUPERFICIAL GEOMET 500 GR. A. (DESENHO:T-073258-1) TAG:14-CV-0005</t>
  </si>
  <si>
    <t>Parafuso Cab. Sext. Ø 3/4" x 2 1/2" ASTM A307 Porca Ø3/4" DIN 934 - - ACABAMENTO, SUPERFICIAL GEOMET 500 GR. A. (DESENHO:T-073258-1) TAG:14-CV-0005</t>
  </si>
  <si>
    <t>Porca Ø3/4" DIN 934 - - ACABAMENTO, SUPERFICIAL GEOMET 500 GR. A. (DESENHO:T-073258-1) TAG:14-CV-0005</t>
  </si>
  <si>
    <t>Arruela Lisa Ø3/4" Din 125 - ACABAMENTO, SUPERFICIAL GEOMET 500 GR. A. (DESENHO:T-073258-1) TAG:14-CV-0005</t>
  </si>
  <si>
    <t>Parafuso Cab. Sext. Ø 5/8" x 2 1/2" ASTM A307 - ACABAMENTO, SUPERFICIAL GEOMET 500 GR. A. (DESENHO:T-073258-1) TAG:14-CV-0005</t>
  </si>
  <si>
    <t>Arruela Cônica 5/8" ASTM A307 - ACABAMENTO, SUPERFICIAL GEOMET 500 GR. A. (DESENHO:T-073258-1) TAG:14-CV-0005</t>
  </si>
  <si>
    <t>Parafuso Cab. Sext. Ø 1/2" x 1 1/4" ASTM A307 - ACABAMENTO, SUPERFICIAL GEOMET 500 GR. A. (DESENHO:T-073261-1) TAG:14-CV-0005</t>
  </si>
  <si>
    <t>Porca sext. Ø1/2" Din 934 - ACABAMENTO, SUPERFICIAL GEOMET 500 GR. A. (DESENHO:T-073261-1) TAG:14-CV-0005</t>
  </si>
  <si>
    <t>Arruela lisa 1/2" Din 125 - ACABAMENTO, SUPERFICIAL GEOMET 500 GR. A. (DESENHO:T-073261-1) TAG:14-CV-0005</t>
  </si>
  <si>
    <t>Parafuso Cab. Sext. Ø 5/8" x 1 1/2" ASTM A307 - ACABAMENTO, SUPERFICIAL GEOMET 500 GR. A. (DESENHO:T-073261-1) TAG:14-CV-0005</t>
  </si>
  <si>
    <t>Porca Sext. Ø5/8" Din 934 - ACABAMENTO, SUPERFICIAL GEOMET 500 GR. A. (DESENHO:T-073261-1) TAG:14-CV-0005</t>
  </si>
  <si>
    <t>Arruela Lisa Ø 5/8" Din 125 - ACABAMENTO, SUPERFICIAL GEOMET 500 GR. A. (DESENHO:T-073261-1) TAG:14-CV-0005</t>
  </si>
  <si>
    <t>Parafuso Cab. Sext. Ø 5/8" x 1 3/4" ASTM A307 - ACABAMENTO, SUPERFICIAL GEOMET 500 GR. A. (DESENHO:T-073265-1) TAG:14-CV-0005</t>
  </si>
  <si>
    <t>Porca Sext. Ø5/8" Din 934 - ACABAMENTO, SUPERFICIAL GEOMET 500 GR. A. (DESENHO:T-073265-1) TAG:14-CV-0005</t>
  </si>
  <si>
    <t>Arruela Cônica Ø5/8" Aço - ACABAMENTO, SUPERFICIAL GEOMET 500 GR. A. (DESENHO:T-073265-1) TAG:14-CV-0005</t>
  </si>
  <si>
    <t>Arruela Lisa Ø28mm Din 1440 - ACABAMENTO, SUPERFICIAL GEOMET 500 GR. A. (DESENHO:T-073265-1) TAG:14-CV-0005</t>
  </si>
  <si>
    <t>Contra Pino 6 x 40 DIN 94 - (DESENHO:T-073265-1) TAG:14-CV-0005</t>
  </si>
  <si>
    <t>Porca Sext. Ø1" Din 934 - ACABAMENTO, SUPERFICIAL GEOMET 500 GR. A. (DESENHO:T-073265-1) TAG:14-CV-0005</t>
  </si>
  <si>
    <t>Arruela Lisa Ø1" Din 125 - ACABAMENTO, SUPERFICIAL GEOMET 500 GR. A. (DESENHO:T-073265-1) TAG:14-CV-0005</t>
  </si>
  <si>
    <t>Barra Roscada Ø1" x 381mm ASTM A36 (2x) - (DESENHO:T-073265-1) TAG:14-CV-0005 cancelada</t>
  </si>
  <si>
    <t>1- 22/10/2026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</si>
</sst>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dd\-mmm\-yy"/>
    <numFmt numFmtId="166" formatCode="[$-F800]dddd\,\ mmmm\ dd\,\ yyyy"/>
    <numFmt numFmtId="167" formatCode="General_)"/>
    <numFmt numFmtId="168" formatCode="_(&quot;R$ &quot;* #,##0_);_(&quot;R$ &quot;* \(#,##0\);_(&quot;R$ &quot;* &quot;-&quot;_);_(@_)"/>
    <numFmt numFmtId="169" formatCode="_(&quot;R$ &quot;* #,##0.00_);_(&quot;R$ &quot;* \(#,##0.00\);_(&quot;R$ &quot;* &quot;-&quot;??_);_(@_)"/>
  </numFmts>
  <fonts count="9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6"/>
      <color rgb="FF00206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0"/>
      <name val="Courier"/>
      <family val="3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000000"/>
      <name val="Calibri"/>
      <family val="2"/>
    </font>
    <font>
      <b/>
      <sz val="14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1"/>
      <color rgb="FF9C65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25245B"/>
      <name val="Arial"/>
      <family val="2"/>
    </font>
    <font>
      <b/>
      <sz val="14"/>
      <color rgb="FF25245B"/>
      <name val="Arial"/>
      <family val="2"/>
    </font>
    <font>
      <sz val="11"/>
      <name val="Arial"/>
      <family val="2"/>
    </font>
    <font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60"/>
      <color theme="0"/>
      <name val="Arial"/>
      <family val="2"/>
    </font>
    <font>
      <sz val="48"/>
      <color theme="0"/>
      <name val="Arial"/>
      <family val="2"/>
    </font>
    <font>
      <b/>
      <sz val="28"/>
      <color theme="1"/>
      <name val="Arial"/>
      <family val="2"/>
    </font>
    <font>
      <b/>
      <sz val="28"/>
      <color rgb="FFFF0000"/>
      <name val="Arial"/>
      <family val="2"/>
    </font>
    <font>
      <b/>
      <sz val="28"/>
      <color rgb="FF25245B"/>
      <name val="Arial"/>
      <family val="2"/>
    </font>
    <font>
      <b/>
      <sz val="32"/>
      <color theme="1"/>
      <name val="Arial"/>
      <family val="2"/>
    </font>
    <font>
      <sz val="30"/>
      <color theme="1"/>
      <name val="Arial"/>
      <family val="2"/>
    </font>
    <font>
      <sz val="30"/>
      <name val="Arial"/>
      <family val="2"/>
    </font>
    <font>
      <sz val="32"/>
      <name val="Arial"/>
      <family val="2"/>
    </font>
    <font>
      <sz val="32"/>
      <color theme="1"/>
      <name val="Arial"/>
      <family val="2"/>
    </font>
    <font>
      <sz val="12"/>
      <color theme="1"/>
      <name val="Arial"/>
      <family val="2"/>
    </font>
    <font>
      <b/>
      <sz val="30"/>
      <color theme="1"/>
      <name val="Arial"/>
      <family val="2"/>
    </font>
    <font>
      <b/>
      <sz val="48"/>
      <color rgb="FF25245B"/>
      <name val="Arial"/>
      <family val="2"/>
    </font>
    <font>
      <b/>
      <sz val="48"/>
      <color theme="1"/>
      <name val="Arial"/>
      <family val="2"/>
    </font>
    <font>
      <b/>
      <sz val="30"/>
      <color rgb="FF25245B"/>
      <name val="Arial"/>
      <family val="2"/>
    </font>
    <font>
      <b/>
      <sz val="30"/>
      <color rgb="FF00B050"/>
      <name val="Arial"/>
      <family val="2"/>
    </font>
    <font>
      <sz val="48"/>
      <color rgb="FFEFF6EA"/>
      <name val="Arial"/>
      <family val="2"/>
    </font>
    <font>
      <b/>
      <sz val="10"/>
      <color theme="0"/>
      <name val="Calibri"/>
      <family val="2"/>
      <scheme val="minor"/>
    </font>
    <font>
      <sz val="30"/>
      <color theme="1"/>
      <name val="Aptos"/>
      <family val="2"/>
    </font>
    <font>
      <b/>
      <sz val="32"/>
      <name val="Arial"/>
      <family val="2"/>
    </font>
    <font>
      <b/>
      <sz val="30"/>
      <name val="Arial"/>
      <family val="2"/>
    </font>
    <font>
      <b/>
      <sz val="48"/>
      <color rgb="FFFF000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30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4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u/>
      <sz val="1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FF8B"/>
        <bgColor indexed="64"/>
      </patternFill>
    </fill>
    <fill>
      <patternFill patternType="solid">
        <fgColor rgb="FF11F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76DA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75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BEB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04">
    <xf numFmtId="0" fontId="0" fillId="0" borderId="0"/>
    <xf numFmtId="0" fontId="4" fillId="0" borderId="0"/>
    <xf numFmtId="0" fontId="7" fillId="0" borderId="0"/>
    <xf numFmtId="0" fontId="7" fillId="0" borderId="0"/>
    <xf numFmtId="9" fontId="9" fillId="0" borderId="0" applyFont="0" applyFill="0" applyBorder="0" applyAlignment="0" applyProtection="0"/>
    <xf numFmtId="167" fontId="7" fillId="0" borderId="0"/>
    <xf numFmtId="0" fontId="12" fillId="0" borderId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2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0" borderId="0" applyNumberFormat="0" applyBorder="0" applyAlignment="0" applyProtection="0"/>
    <xf numFmtId="0" fontId="13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0" borderId="0" applyNumberFormat="0" applyBorder="0" applyAlignment="0" applyProtection="0"/>
    <xf numFmtId="0" fontId="14" fillId="28" borderId="0" applyNumberFormat="0" applyBorder="0" applyAlignment="0" applyProtection="0"/>
    <xf numFmtId="0" fontId="14" fillId="26" borderId="0" applyNumberFormat="0" applyBorder="0" applyAlignment="0" applyProtection="0"/>
    <xf numFmtId="0" fontId="14" fillId="14" borderId="0" applyNumberFormat="0" applyBorder="0" applyAlignment="0" applyProtection="0"/>
    <xf numFmtId="0" fontId="14" fillId="29" borderId="0" applyNumberFormat="0" applyBorder="0" applyAlignment="0" applyProtection="0"/>
    <xf numFmtId="0" fontId="15" fillId="17" borderId="0" applyNumberFormat="0" applyBorder="0" applyAlignment="0" applyProtection="0"/>
    <xf numFmtId="0" fontId="16" fillId="12" borderId="20" applyNumberFormat="0" applyAlignment="0" applyProtection="0"/>
    <xf numFmtId="0" fontId="16" fillId="20" borderId="20" applyNumberFormat="0" applyAlignment="0" applyProtection="0"/>
    <xf numFmtId="0" fontId="17" fillId="30" borderId="21" applyNumberFormat="0" applyAlignment="0" applyProtection="0"/>
    <xf numFmtId="0" fontId="18" fillId="0" borderId="22" applyNumberFormat="0" applyFill="0" applyAlignment="0" applyProtection="0"/>
    <xf numFmtId="0" fontId="14" fillId="26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28" borderId="0" applyNumberFormat="0" applyBorder="0" applyAlignment="0" applyProtection="0"/>
    <xf numFmtId="0" fontId="14" fillId="26" borderId="0" applyNumberFormat="0" applyBorder="0" applyAlignment="0" applyProtection="0"/>
    <xf numFmtId="0" fontId="14" fillId="35" borderId="0" applyNumberFormat="0" applyBorder="0" applyAlignment="0" applyProtection="0"/>
    <xf numFmtId="0" fontId="19" fillId="14" borderId="20" applyNumberFormat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30" fillId="0" borderId="0"/>
    <xf numFmtId="168" fontId="35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21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35" fillId="0" borderId="0" applyNumberFormat="0"/>
    <xf numFmtId="0" fontId="4" fillId="16" borderId="23" applyNumberFormat="0" applyFont="0" applyAlignment="0" applyProtection="0"/>
    <xf numFmtId="0" fontId="7" fillId="16" borderId="23" applyNumberFormat="0" applyFont="0" applyAlignment="0" applyProtection="0"/>
    <xf numFmtId="0" fontId="7" fillId="16" borderId="23" applyNumberFormat="0" applyFont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2" fillId="12" borderId="24" applyNumberFormat="0" applyAlignment="0" applyProtection="0"/>
    <xf numFmtId="0" fontId="22" fillId="20" borderId="24" applyNumberFormat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25" applyNumberFormat="0" applyFill="0" applyAlignment="0" applyProtection="0"/>
    <xf numFmtId="0" fontId="32" fillId="0" borderId="26" applyNumberFormat="0" applyFill="0" applyAlignment="0" applyProtection="0"/>
    <xf numFmtId="0" fontId="27" fillId="0" borderId="27" applyNumberFormat="0" applyFill="0" applyAlignment="0" applyProtection="0"/>
    <xf numFmtId="0" fontId="33" fillId="0" borderId="27" applyNumberFormat="0" applyFill="0" applyAlignment="0" applyProtection="0"/>
    <xf numFmtId="0" fontId="28" fillId="0" borderId="28" applyNumberFormat="0" applyFill="0" applyAlignment="0" applyProtection="0"/>
    <xf numFmtId="0" fontId="34" fillId="0" borderId="29" applyNumberFormat="0" applyFill="0" applyAlignment="0" applyProtection="0"/>
    <xf numFmtId="0" fontId="2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30" applyNumberFormat="0" applyFill="0" applyAlignment="0" applyProtection="0"/>
    <xf numFmtId="0" fontId="29" fillId="0" borderId="31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32" applyNumberFormat="0" applyFill="0" applyAlignment="0" applyProtection="0"/>
    <xf numFmtId="0" fontId="39" fillId="0" borderId="33" applyNumberFormat="0" applyFill="0" applyAlignment="0" applyProtection="0"/>
    <xf numFmtId="0" fontId="40" fillId="0" borderId="34" applyNumberFormat="0" applyFill="0" applyAlignment="0" applyProtection="0"/>
    <xf numFmtId="0" fontId="4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42" fillId="37" borderId="0" applyNumberFormat="0" applyBorder="0" applyAlignment="0" applyProtection="0"/>
    <xf numFmtId="0" fontId="43" fillId="39" borderId="35" applyNumberFormat="0" applyAlignment="0" applyProtection="0"/>
    <xf numFmtId="0" fontId="44" fillId="40" borderId="36" applyNumberFormat="0" applyAlignment="0" applyProtection="0"/>
    <xf numFmtId="0" fontId="45" fillId="40" borderId="35" applyNumberFormat="0" applyAlignment="0" applyProtection="0"/>
    <xf numFmtId="0" fontId="46" fillId="0" borderId="37" applyNumberFormat="0" applyFill="0" applyAlignment="0" applyProtection="0"/>
    <xf numFmtId="0" fontId="47" fillId="41" borderId="38" applyNumberFormat="0" applyAlignment="0" applyProtection="0"/>
    <xf numFmtId="0" fontId="48" fillId="0" borderId="0" applyNumberFormat="0" applyFill="0" applyBorder="0" applyAlignment="0" applyProtection="0"/>
    <xf numFmtId="0" fontId="9" fillId="42" borderId="39" applyNumberFormat="0" applyFont="0" applyAlignment="0" applyProtection="0"/>
    <xf numFmtId="0" fontId="49" fillId="0" borderId="0" applyNumberFormat="0" applyFill="0" applyBorder="0" applyAlignment="0" applyProtection="0"/>
    <xf numFmtId="0" fontId="50" fillId="0" borderId="40" applyNumberFormat="0" applyFill="0" applyAlignment="0" applyProtection="0"/>
    <xf numFmtId="0" fontId="51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51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51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51" fillId="55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51" fillId="59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0" fontId="51" fillId="63" borderId="0" applyNumberFormat="0" applyBorder="0" applyAlignment="0" applyProtection="0"/>
    <xf numFmtId="0" fontId="9" fillId="64" borderId="0" applyNumberFormat="0" applyBorder="0" applyAlignment="0" applyProtection="0"/>
    <xf numFmtId="0" fontId="9" fillId="65" borderId="0" applyNumberFormat="0" applyBorder="0" applyAlignment="0" applyProtection="0"/>
    <xf numFmtId="0" fontId="54" fillId="38" borderId="0" applyNumberFormat="0" applyBorder="0" applyAlignment="0" applyProtection="0"/>
    <xf numFmtId="0" fontId="51" fillId="46" borderId="0" applyNumberFormat="0" applyBorder="0" applyAlignment="0" applyProtection="0"/>
    <xf numFmtId="0" fontId="51" fillId="50" borderId="0" applyNumberFormat="0" applyBorder="0" applyAlignment="0" applyProtection="0"/>
    <xf numFmtId="0" fontId="51" fillId="54" borderId="0" applyNumberFormat="0" applyBorder="0" applyAlignment="0" applyProtection="0"/>
    <xf numFmtId="0" fontId="51" fillId="58" borderId="0" applyNumberFormat="0" applyBorder="0" applyAlignment="0" applyProtection="0"/>
    <xf numFmtId="0" fontId="51" fillId="62" borderId="0" applyNumberFormat="0" applyBorder="0" applyAlignment="0" applyProtection="0"/>
    <xf numFmtId="0" fontId="51" fillId="6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7" fillId="0" borderId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4" fillId="0" borderId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7" fillId="0" borderId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5" borderId="6" xfId="0" applyFont="1" applyFill="1" applyBorder="1" applyAlignment="1">
      <alignment horizontal="center" vertical="center" textRotation="90" wrapText="1"/>
    </xf>
    <xf numFmtId="166" fontId="0" fillId="0" borderId="0" xfId="0" applyNumberFormat="1"/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165" fontId="1" fillId="0" borderId="10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Protection="1"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165" fontId="1" fillId="0" borderId="11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165" fontId="0" fillId="0" borderId="0" xfId="0" applyNumberFormat="1"/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/>
      <protection locked="0"/>
    </xf>
    <xf numFmtId="0" fontId="10" fillId="10" borderId="17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36" fillId="0" borderId="1" xfId="0" applyNumberFormat="1" applyFont="1" applyBorder="1" applyAlignment="1">
      <alignment vertical="center"/>
    </xf>
    <xf numFmtId="0" fontId="53" fillId="4" borderId="41" xfId="1" applyFont="1" applyFill="1" applyBorder="1" applyAlignment="1" applyProtection="1">
      <alignment horizontal="center" vertical="center"/>
      <protection locked="0"/>
    </xf>
    <xf numFmtId="0" fontId="52" fillId="4" borderId="42" xfId="1" applyFont="1" applyFill="1" applyBorder="1" applyAlignment="1" applyProtection="1">
      <alignment horizontal="center" vertical="center"/>
      <protection locked="0"/>
    </xf>
    <xf numFmtId="0" fontId="1" fillId="4" borderId="41" xfId="0" applyFont="1" applyFill="1" applyBorder="1" applyAlignment="1">
      <alignment horizontal="center" vertical="center" wrapText="1"/>
    </xf>
    <xf numFmtId="0" fontId="55" fillId="9" borderId="6" xfId="1" applyFont="1" applyFill="1" applyBorder="1" applyAlignment="1" applyProtection="1">
      <alignment vertical="center" wrapText="1"/>
      <protection locked="0"/>
    </xf>
    <xf numFmtId="0" fontId="10" fillId="9" borderId="6" xfId="1" applyFont="1" applyFill="1" applyBorder="1" applyAlignment="1">
      <alignment horizontal="center" vertical="center"/>
    </xf>
    <xf numFmtId="0" fontId="10" fillId="9" borderId="6" xfId="1" applyFont="1" applyFill="1" applyBorder="1" applyAlignment="1" applyProtection="1">
      <alignment vertical="center"/>
      <protection locked="0"/>
    </xf>
    <xf numFmtId="0" fontId="56" fillId="67" borderId="6" xfId="1" applyFont="1" applyFill="1" applyBorder="1" applyAlignment="1">
      <alignment horizontal="center" vertical="center" wrapText="1"/>
    </xf>
    <xf numFmtId="0" fontId="57" fillId="4" borderId="6" xfId="1" applyFont="1" applyFill="1" applyBorder="1" applyAlignment="1">
      <alignment horizontal="center" vertical="center" wrapText="1"/>
    </xf>
    <xf numFmtId="0" fontId="57" fillId="67" borderId="6" xfId="1" applyFont="1" applyFill="1" applyBorder="1" applyAlignment="1">
      <alignment horizontal="center" vertical="center" wrapText="1"/>
    </xf>
    <xf numFmtId="10" fontId="57" fillId="67" borderId="6" xfId="1" applyNumberFormat="1" applyFont="1" applyFill="1" applyBorder="1" applyAlignment="1">
      <alignment horizontal="center" vertical="center" wrapText="1"/>
    </xf>
    <xf numFmtId="2" fontId="57" fillId="67" borderId="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6" fillId="67" borderId="6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9" fontId="0" fillId="0" borderId="1" xfId="4" applyFont="1" applyBorder="1" applyAlignment="1">
      <alignment horizontal="center" vertical="center"/>
    </xf>
    <xf numFmtId="0" fontId="10" fillId="9" borderId="5" xfId="1" applyFont="1" applyFill="1" applyBorder="1" applyAlignment="1" applyProtection="1">
      <alignment horizontal="center" vertical="center"/>
      <protection locked="0"/>
    </xf>
    <xf numFmtId="165" fontId="1" fillId="4" borderId="43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58" fillId="4" borderId="0" xfId="0" applyFont="1" applyFill="1" applyProtection="1">
      <protection locked="0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59" fillId="4" borderId="0" xfId="0" applyFont="1" applyFill="1" applyProtection="1">
      <protection locked="0"/>
    </xf>
    <xf numFmtId="0" fontId="59" fillId="4" borderId="0" xfId="0" applyFont="1" applyFill="1"/>
    <xf numFmtId="0" fontId="59" fillId="0" borderId="0" xfId="0" applyFont="1"/>
    <xf numFmtId="0" fontId="63" fillId="69" borderId="50" xfId="0" applyFont="1" applyFill="1" applyBorder="1" applyAlignment="1" applyProtection="1">
      <alignment horizontal="center" vertical="center"/>
      <protection locked="0"/>
    </xf>
    <xf numFmtId="0" fontId="63" fillId="70" borderId="50" xfId="0" applyFont="1" applyFill="1" applyBorder="1" applyAlignment="1" applyProtection="1">
      <alignment horizontal="center" vertical="center"/>
      <protection locked="0"/>
    </xf>
    <xf numFmtId="0" fontId="63" fillId="70" borderId="50" xfId="0" applyFont="1" applyFill="1" applyBorder="1" applyAlignment="1" applyProtection="1">
      <alignment horizontal="center" vertical="center" wrapText="1"/>
      <protection locked="0"/>
    </xf>
    <xf numFmtId="0" fontId="63" fillId="70" borderId="17" xfId="0" applyFont="1" applyFill="1" applyBorder="1" applyAlignment="1" applyProtection="1">
      <alignment horizontal="center" vertical="center" wrapText="1"/>
      <protection locked="0"/>
    </xf>
    <xf numFmtId="0" fontId="64" fillId="70" borderId="17" xfId="0" applyFont="1" applyFill="1" applyBorder="1" applyAlignment="1" applyProtection="1">
      <alignment horizontal="center" vertical="center"/>
      <protection locked="0"/>
    </xf>
    <xf numFmtId="0" fontId="63" fillId="71" borderId="50" xfId="0" applyFont="1" applyFill="1" applyBorder="1" applyAlignment="1">
      <alignment horizontal="center" vertical="center"/>
    </xf>
    <xf numFmtId="0" fontId="65" fillId="4" borderId="50" xfId="0" applyFont="1" applyFill="1" applyBorder="1" applyAlignment="1">
      <alignment horizontal="center" vertical="center"/>
    </xf>
    <xf numFmtId="0" fontId="63" fillId="4" borderId="50" xfId="0" applyFont="1" applyFill="1" applyBorder="1" applyAlignment="1" applyProtection="1">
      <alignment horizontal="center" vertical="center"/>
      <protection locked="0"/>
    </xf>
    <xf numFmtId="0" fontId="66" fillId="6" borderId="51" xfId="0" applyFont="1" applyFill="1" applyBorder="1" applyAlignment="1">
      <alignment horizontal="center" vertical="center"/>
    </xf>
    <xf numFmtId="0" fontId="63" fillId="72" borderId="52" xfId="0" applyFont="1" applyFill="1" applyBorder="1" applyAlignment="1">
      <alignment horizontal="center" vertical="center"/>
    </xf>
    <xf numFmtId="0" fontId="63" fillId="73" borderId="50" xfId="0" applyFont="1" applyFill="1" applyBorder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7" fillId="74" borderId="0" xfId="0" applyFont="1" applyFill="1"/>
    <xf numFmtId="0" fontId="71" fillId="4" borderId="0" xfId="0" applyFont="1" applyFill="1"/>
    <xf numFmtId="0" fontId="67" fillId="74" borderId="1" xfId="0" applyFont="1" applyFill="1" applyBorder="1"/>
    <xf numFmtId="0" fontId="71" fillId="4" borderId="0" xfId="0" applyFont="1" applyFill="1" applyAlignment="1">
      <alignment horizontal="center"/>
    </xf>
    <xf numFmtId="0" fontId="4" fillId="4" borderId="0" xfId="0" applyFont="1" applyFill="1"/>
    <xf numFmtId="0" fontId="71" fillId="4" borderId="0" xfId="0" applyFont="1" applyFill="1" applyAlignment="1">
      <alignment horizontal="center" vertical="center"/>
    </xf>
    <xf numFmtId="0" fontId="71" fillId="0" borderId="0" xfId="0" applyFont="1"/>
    <xf numFmtId="0" fontId="68" fillId="4" borderId="0" xfId="0" applyFont="1" applyFill="1" applyAlignment="1" applyProtection="1">
      <alignment horizontal="center" vertical="center" wrapText="1"/>
      <protection locked="0"/>
    </xf>
    <xf numFmtId="0" fontId="67" fillId="4" borderId="0" xfId="0" applyFont="1" applyFill="1" applyAlignment="1" applyProtection="1">
      <alignment horizontal="center" vertical="center"/>
      <protection locked="0"/>
    </xf>
    <xf numFmtId="14" fontId="67" fillId="4" borderId="48" xfId="0" applyNumberFormat="1" applyFont="1" applyFill="1" applyBorder="1" applyAlignment="1" applyProtection="1">
      <alignment horizontal="center" vertical="center"/>
      <protection locked="0"/>
    </xf>
    <xf numFmtId="0" fontId="75" fillId="67" borderId="52" xfId="0" applyFont="1" applyFill="1" applyBorder="1" applyAlignment="1">
      <alignment horizontal="center" vertical="center"/>
    </xf>
    <xf numFmtId="0" fontId="75" fillId="67" borderId="50" xfId="0" applyFont="1" applyFill="1" applyBorder="1" applyAlignment="1">
      <alignment horizontal="center" vertical="center"/>
    </xf>
    <xf numFmtId="0" fontId="72" fillId="6" borderId="51" xfId="0" applyFont="1" applyFill="1" applyBorder="1" applyAlignment="1">
      <alignment horizontal="center" vertical="center"/>
    </xf>
    <xf numFmtId="0" fontId="72" fillId="6" borderId="50" xfId="0" applyFont="1" applyFill="1" applyBorder="1" applyAlignment="1">
      <alignment horizontal="center" vertical="center"/>
    </xf>
    <xf numFmtId="0" fontId="72" fillId="75" borderId="61" xfId="0" applyFont="1" applyFill="1" applyBorder="1" applyAlignment="1">
      <alignment vertical="center"/>
    </xf>
    <xf numFmtId="4" fontId="74" fillId="4" borderId="12" xfId="0" applyNumberFormat="1" applyFont="1" applyFill="1" applyBorder="1" applyAlignment="1">
      <alignment horizontal="center" vertical="center"/>
    </xf>
    <xf numFmtId="4" fontId="71" fillId="0" borderId="0" xfId="0" applyNumberFormat="1" applyFont="1"/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0" fontId="4" fillId="0" borderId="0" xfId="0" applyFont="1"/>
    <xf numFmtId="9" fontId="69" fillId="74" borderId="0" xfId="4" applyFont="1" applyFill="1" applyBorder="1" applyAlignment="1">
      <alignment horizontal="center" vertical="center"/>
    </xf>
    <xf numFmtId="4" fontId="70" fillId="74" borderId="0" xfId="0" applyNumberFormat="1" applyFont="1" applyFill="1" applyAlignment="1">
      <alignment horizontal="center" vertical="center" wrapText="1"/>
    </xf>
    <xf numFmtId="0" fontId="67" fillId="4" borderId="0" xfId="0" applyFont="1" applyFill="1" applyAlignment="1" applyProtection="1">
      <alignment horizontal="center" vertical="center" wrapText="1"/>
      <protection locked="0"/>
    </xf>
    <xf numFmtId="14" fontId="67" fillId="4" borderId="0" xfId="0" applyNumberFormat="1" applyFont="1" applyFill="1" applyAlignment="1" applyProtection="1">
      <alignment horizontal="center" vertical="center"/>
      <protection locked="0"/>
    </xf>
    <xf numFmtId="0" fontId="0" fillId="0" borderId="1" xfId="0" applyBorder="1"/>
    <xf numFmtId="0" fontId="0" fillId="0" borderId="10" xfId="0" applyBorder="1"/>
    <xf numFmtId="0" fontId="53" fillId="4" borderId="69" xfId="1" applyFont="1" applyFill="1" applyBorder="1" applyAlignment="1" applyProtection="1">
      <alignment horizontal="center" vertical="center"/>
      <protection locked="0"/>
    </xf>
    <xf numFmtId="165" fontId="1" fillId="4" borderId="68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6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9" fontId="0" fillId="0" borderId="6" xfId="4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4" fontId="36" fillId="7" borderId="1" xfId="0" applyNumberFormat="1" applyFont="1" applyFill="1" applyBorder="1" applyAlignment="1">
      <alignment vertical="center"/>
    </xf>
    <xf numFmtId="0" fontId="53" fillId="4" borderId="72" xfId="1" applyFont="1" applyFill="1" applyBorder="1" applyAlignment="1">
      <alignment horizontal="center" vertical="center"/>
    </xf>
    <xf numFmtId="0" fontId="78" fillId="76" borderId="3" xfId="0" applyFont="1" applyFill="1" applyBorder="1" applyAlignment="1">
      <alignment horizontal="center" vertical="center" textRotation="90"/>
    </xf>
    <xf numFmtId="4" fontId="59" fillId="4" borderId="0" xfId="0" applyNumberFormat="1" applyFont="1" applyFill="1"/>
    <xf numFmtId="0" fontId="76" fillId="75" borderId="74" xfId="0" applyFont="1" applyFill="1" applyBorder="1" applyAlignment="1">
      <alignment vertical="center"/>
    </xf>
    <xf numFmtId="14" fontId="68" fillId="4" borderId="48" xfId="0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0" applyFont="1"/>
    <xf numFmtId="0" fontId="72" fillId="75" borderId="50" xfId="0" applyFont="1" applyFill="1" applyBorder="1" applyAlignment="1">
      <alignment vertical="center"/>
    </xf>
    <xf numFmtId="3" fontId="74" fillId="4" borderId="67" xfId="0" applyNumberFormat="1" applyFont="1" applyFill="1" applyBorder="1" applyAlignment="1">
      <alignment horizontal="center" vertical="center"/>
    </xf>
    <xf numFmtId="3" fontId="74" fillId="4" borderId="50" xfId="0" applyNumberFormat="1" applyFont="1" applyFill="1" applyBorder="1" applyAlignment="1">
      <alignment horizontal="center" vertical="center"/>
    </xf>
    <xf numFmtId="0" fontId="72" fillId="0" borderId="42" xfId="0" applyFont="1" applyBorder="1"/>
    <xf numFmtId="4" fontId="80" fillId="0" borderId="41" xfId="0" applyNumberFormat="1" applyFont="1" applyBorder="1" applyAlignment="1">
      <alignment horizontal="center" vertical="center"/>
    </xf>
    <xf numFmtId="0" fontId="72" fillId="0" borderId="19" xfId="0" applyFont="1" applyBorder="1"/>
    <xf numFmtId="4" fontId="80" fillId="0" borderId="1" xfId="0" applyNumberFormat="1" applyFont="1" applyBorder="1" applyAlignment="1">
      <alignment horizontal="center" vertical="center"/>
    </xf>
    <xf numFmtId="4" fontId="80" fillId="0" borderId="6" xfId="0" applyNumberFormat="1" applyFont="1" applyBorder="1" applyAlignment="1">
      <alignment horizontal="center" vertical="center"/>
    </xf>
    <xf numFmtId="0" fontId="72" fillId="0" borderId="7" xfId="0" applyFont="1" applyBorder="1"/>
    <xf numFmtId="0" fontId="72" fillId="0" borderId="57" xfId="0" applyFont="1" applyBorder="1" applyAlignment="1">
      <alignment horizontal="center" vertical="center"/>
    </xf>
    <xf numFmtId="4" fontId="80" fillId="0" borderId="58" xfId="0" applyNumberFormat="1" applyFont="1" applyBorder="1" applyAlignment="1">
      <alignment horizontal="center" vertical="center"/>
    </xf>
    <xf numFmtId="4" fontId="69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4" fontId="80" fillId="0" borderId="76" xfId="0" applyNumberFormat="1" applyFont="1" applyBorder="1" applyAlignment="1">
      <alignment horizontal="center" vertical="center"/>
    </xf>
    <xf numFmtId="4" fontId="80" fillId="0" borderId="16" xfId="0" applyNumberFormat="1" applyFont="1" applyBorder="1" applyAlignment="1">
      <alignment horizontal="center" vertical="center"/>
    </xf>
    <xf numFmtId="4" fontId="80" fillId="0" borderId="77" xfId="0" applyNumberFormat="1" applyFont="1" applyBorder="1" applyAlignment="1">
      <alignment horizontal="center" vertical="center"/>
    </xf>
    <xf numFmtId="4" fontId="82" fillId="7" borderId="56" xfId="0" applyNumberFormat="1" applyFont="1" applyFill="1" applyBorder="1" applyAlignment="1">
      <alignment horizontal="center" vertical="center"/>
    </xf>
    <xf numFmtId="4" fontId="74" fillId="4" borderId="63" xfId="0" applyNumberFormat="1" applyFont="1" applyFill="1" applyBorder="1" applyAlignment="1">
      <alignment horizontal="center" vertical="center"/>
    </xf>
    <xf numFmtId="0" fontId="83" fillId="0" borderId="0" xfId="0" applyFont="1"/>
    <xf numFmtId="0" fontId="72" fillId="74" borderId="60" xfId="0" applyFont="1" applyFill="1" applyBorder="1"/>
    <xf numFmtId="4" fontId="74" fillId="4" borderId="18" xfId="0" applyNumberFormat="1" applyFont="1" applyFill="1" applyBorder="1" applyAlignment="1">
      <alignment horizontal="center" vertical="center"/>
    </xf>
    <xf numFmtId="0" fontId="72" fillId="74" borderId="73" xfId="0" applyFont="1" applyFill="1" applyBorder="1"/>
    <xf numFmtId="4" fontId="74" fillId="5" borderId="5" xfId="0" applyNumberFormat="1" applyFont="1" applyFill="1" applyBorder="1" applyAlignment="1">
      <alignment horizontal="center" vertical="center"/>
    </xf>
    <xf numFmtId="4" fontId="74" fillId="5" borderId="54" xfId="0" applyNumberFormat="1" applyFont="1" applyFill="1" applyBorder="1" applyAlignment="1">
      <alignment horizontal="center" vertical="center"/>
    </xf>
    <xf numFmtId="14" fontId="68" fillId="0" borderId="0" xfId="0" applyNumberFormat="1" applyFont="1" applyAlignment="1" applyProtection="1">
      <alignment horizontal="center" vertical="center" wrapText="1"/>
      <protection locked="0"/>
    </xf>
    <xf numFmtId="0" fontId="68" fillId="4" borderId="59" xfId="0" applyFont="1" applyFill="1" applyBorder="1" applyAlignment="1" applyProtection="1">
      <alignment horizontal="center" vertical="center" wrapText="1"/>
      <protection locked="0"/>
    </xf>
    <xf numFmtId="0" fontId="72" fillId="4" borderId="0" xfId="0" applyFont="1" applyFill="1" applyAlignment="1" applyProtection="1">
      <alignment horizontal="center" vertical="center"/>
      <protection locked="0"/>
    </xf>
    <xf numFmtId="0" fontId="72" fillId="4" borderId="0" xfId="0" applyFont="1" applyFill="1" applyAlignment="1" applyProtection="1">
      <alignment horizontal="center" vertical="center" wrapText="1"/>
      <protection locked="0"/>
    </xf>
    <xf numFmtId="14" fontId="72" fillId="4" borderId="0" xfId="0" applyNumberFormat="1" applyFont="1" applyFill="1" applyAlignment="1" applyProtection="1">
      <alignment horizontal="center" vertical="center"/>
      <protection locked="0"/>
    </xf>
    <xf numFmtId="14" fontId="81" fillId="4" borderId="0" xfId="0" applyNumberFormat="1" applyFont="1" applyFill="1" applyAlignment="1" applyProtection="1">
      <alignment horizontal="center" vertical="center" wrapText="1"/>
      <protection locked="0"/>
    </xf>
    <xf numFmtId="0" fontId="72" fillId="0" borderId="0" xfId="0" applyFont="1"/>
    <xf numFmtId="4" fontId="80" fillId="0" borderId="0" xfId="0" applyNumberFormat="1" applyFont="1" applyAlignment="1">
      <alignment horizontal="center" vertical="center"/>
    </xf>
    <xf numFmtId="4" fontId="80" fillId="0" borderId="55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72" fillId="77" borderId="60" xfId="0" applyFont="1" applyFill="1" applyBorder="1" applyAlignment="1">
      <alignment vertical="center"/>
    </xf>
    <xf numFmtId="4" fontId="74" fillId="77" borderId="12" xfId="0" applyNumberFormat="1" applyFont="1" applyFill="1" applyBorder="1" applyAlignment="1">
      <alignment horizontal="center" vertical="center"/>
    </xf>
    <xf numFmtId="4" fontId="74" fillId="77" borderId="66" xfId="0" applyNumberFormat="1" applyFont="1" applyFill="1" applyBorder="1" applyAlignment="1">
      <alignment horizontal="center" vertical="center"/>
    </xf>
    <xf numFmtId="4" fontId="74" fillId="77" borderId="75" xfId="0" applyNumberFormat="1" applyFont="1" applyFill="1" applyBorder="1" applyAlignment="1">
      <alignment horizontal="center" vertical="center"/>
    </xf>
    <xf numFmtId="4" fontId="80" fillId="0" borderId="71" xfId="0" applyNumberFormat="1" applyFont="1" applyBorder="1" applyAlignment="1">
      <alignment horizontal="center" vertical="center"/>
    </xf>
    <xf numFmtId="4" fontId="82" fillId="7" borderId="1" xfId="0" applyNumberFormat="1" applyFont="1" applyFill="1" applyBorder="1" applyAlignment="1">
      <alignment horizontal="center" vertical="center"/>
    </xf>
    <xf numFmtId="4" fontId="72" fillId="5" borderId="50" xfId="0" applyNumberFormat="1" applyFont="1" applyFill="1" applyBorder="1" applyAlignment="1">
      <alignment horizontal="center" vertical="center"/>
    </xf>
    <xf numFmtId="0" fontId="72" fillId="75" borderId="0" xfId="0" applyFont="1" applyFill="1" applyAlignment="1">
      <alignment vertical="center"/>
    </xf>
    <xf numFmtId="3" fontId="74" fillId="4" borderId="0" xfId="0" applyNumberFormat="1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textRotation="90" wrapText="1"/>
    </xf>
    <xf numFmtId="0" fontId="3" fillId="6" borderId="8" xfId="0" applyFont="1" applyFill="1" applyBorder="1" applyAlignment="1">
      <alignment horizontal="center" vertical="center" textRotation="90" wrapText="1"/>
    </xf>
    <xf numFmtId="0" fontId="3" fillId="5" borderId="5" xfId="0" applyFont="1" applyFill="1" applyBorder="1" applyAlignment="1">
      <alignment horizontal="center" vertical="center" textRotation="90" wrapText="1"/>
    </xf>
    <xf numFmtId="0" fontId="3" fillId="2" borderId="15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/>
    </xf>
    <xf numFmtId="14" fontId="85" fillId="4" borderId="0" xfId="0" applyNumberFormat="1" applyFont="1" applyFill="1" applyAlignment="1" applyProtection="1">
      <alignment horizontal="center" vertical="center"/>
      <protection locked="0"/>
    </xf>
    <xf numFmtId="0" fontId="0" fillId="0" borderId="12" xfId="0" applyBorder="1"/>
    <xf numFmtId="0" fontId="0" fillId="0" borderId="14" xfId="0" applyBorder="1"/>
    <xf numFmtId="0" fontId="0" fillId="10" borderId="1" xfId="0" applyFill="1" applyBorder="1"/>
    <xf numFmtId="0" fontId="0" fillId="71" borderId="1" xfId="0" applyFill="1" applyBorder="1" applyAlignment="1">
      <alignment horizontal="center" vertical="center"/>
    </xf>
    <xf numFmtId="0" fontId="0" fillId="7" borderId="1" xfId="0" applyFill="1" applyBorder="1"/>
    <xf numFmtId="0" fontId="0" fillId="78" borderId="1" xfId="0" applyFill="1" applyBorder="1"/>
    <xf numFmtId="0" fontId="86" fillId="0" borderId="18" xfId="0" applyFont="1" applyBorder="1"/>
    <xf numFmtId="14" fontId="0" fillId="0" borderId="1" xfId="0" applyNumberFormat="1" applyBorder="1"/>
    <xf numFmtId="0" fontId="0" fillId="0" borderId="64" xfId="0" applyBorder="1"/>
    <xf numFmtId="0" fontId="0" fillId="0" borderId="6" xfId="0" applyBorder="1"/>
    <xf numFmtId="14" fontId="0" fillId="0" borderId="6" xfId="0" applyNumberFormat="1" applyBorder="1"/>
    <xf numFmtId="0" fontId="0" fillId="0" borderId="13" xfId="0" applyBorder="1"/>
    <xf numFmtId="0" fontId="0" fillId="0" borderId="6" xfId="0" applyBorder="1" applyAlignment="1">
      <alignment wrapText="1"/>
    </xf>
    <xf numFmtId="0" fontId="1" fillId="0" borderId="79" xfId="0" applyFont="1" applyBorder="1" applyAlignment="1" applyProtection="1">
      <alignment horizontal="center" vertical="center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0" fillId="0" borderId="79" xfId="0" applyBorder="1" applyAlignment="1">
      <alignment horizontal="center" vertical="center"/>
    </xf>
    <xf numFmtId="0" fontId="5" fillId="0" borderId="79" xfId="0" applyFont="1" applyBorder="1" applyAlignment="1" applyProtection="1">
      <alignment horizontal="center" vertical="center"/>
      <protection locked="0"/>
    </xf>
    <xf numFmtId="0" fontId="5" fillId="0" borderId="79" xfId="0" applyFont="1" applyBorder="1" applyAlignment="1" applyProtection="1">
      <alignment horizontal="center"/>
      <protection locked="0"/>
    </xf>
    <xf numFmtId="14" fontId="5" fillId="0" borderId="79" xfId="0" applyNumberFormat="1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65" fontId="5" fillId="0" borderId="0" xfId="0" applyNumberFormat="1" applyFont="1"/>
    <xf numFmtId="164" fontId="0" fillId="0" borderId="0" xfId="0" applyNumberFormat="1" applyAlignment="1">
      <alignment horizontal="center" vertical="center"/>
    </xf>
    <xf numFmtId="0" fontId="1" fillId="79" borderId="78" xfId="0" applyFont="1" applyFill="1" applyBorder="1" applyAlignment="1">
      <alignment horizontal="center" vertical="center"/>
    </xf>
    <xf numFmtId="0" fontId="5" fillId="0" borderId="80" xfId="0" applyFont="1" applyBorder="1" applyAlignment="1" applyProtection="1">
      <alignment horizontal="center"/>
      <protection locked="0"/>
    </xf>
    <xf numFmtId="0" fontId="0" fillId="7" borderId="9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79" xfId="0" applyBorder="1" applyAlignment="1" applyProtection="1">
      <alignment horizontal="center" vertical="center"/>
      <protection locked="0"/>
    </xf>
    <xf numFmtId="0" fontId="0" fillId="71" borderId="0" xfId="0" applyFill="1"/>
    <xf numFmtId="0" fontId="0" fillId="0" borderId="59" xfId="0" applyBorder="1" applyAlignment="1" applyProtection="1">
      <alignment horizontal="center" vertical="center"/>
      <protection locked="0"/>
    </xf>
    <xf numFmtId="0" fontId="88" fillId="0" borderId="79" xfId="0" applyFont="1" applyBorder="1" applyAlignment="1" applyProtection="1">
      <alignment horizontal="center" vertical="center"/>
      <protection locked="0"/>
    </xf>
    <xf numFmtId="0" fontId="0" fillId="0" borderId="79" xfId="0" applyBorder="1" applyAlignment="1" applyProtection="1">
      <alignment horizontal="center"/>
      <protection locked="0"/>
    </xf>
    <xf numFmtId="0" fontId="89" fillId="0" borderId="5" xfId="0" applyFont="1" applyBorder="1"/>
    <xf numFmtId="0" fontId="86" fillId="71" borderId="5" xfId="0" applyFont="1" applyFill="1" applyBorder="1"/>
    <xf numFmtId="0" fontId="0" fillId="71" borderId="6" xfId="0" applyFill="1" applyBorder="1" applyAlignment="1">
      <alignment wrapText="1"/>
    </xf>
    <xf numFmtId="14" fontId="0" fillId="71" borderId="6" xfId="0" applyNumberFormat="1" applyFill="1" applyBorder="1"/>
    <xf numFmtId="0" fontId="0" fillId="71" borderId="13" xfId="0" applyFill="1" applyBorder="1" applyAlignment="1">
      <alignment wrapText="1"/>
    </xf>
    <xf numFmtId="0" fontId="0" fillId="71" borderId="1" xfId="0" applyFill="1" applyBorder="1"/>
    <xf numFmtId="14" fontId="0" fillId="71" borderId="6" xfId="0" applyNumberFormat="1" applyFill="1" applyBorder="1" applyAlignment="1">
      <alignment wrapText="1"/>
    </xf>
    <xf numFmtId="0" fontId="0" fillId="71" borderId="6" xfId="0" applyFill="1" applyBorder="1"/>
    <xf numFmtId="0" fontId="0" fillId="71" borderId="13" xfId="0" applyFill="1" applyBorder="1"/>
    <xf numFmtId="14" fontId="90" fillId="0" borderId="1" xfId="0" applyNumberFormat="1" applyFont="1" applyBorder="1" applyAlignment="1">
      <alignment vertical="center"/>
    </xf>
    <xf numFmtId="0" fontId="0" fillId="78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4" fontId="91" fillId="0" borderId="1" xfId="0" applyNumberFormat="1" applyFont="1" applyBorder="1" applyAlignment="1">
      <alignment vertical="center"/>
    </xf>
    <xf numFmtId="0" fontId="92" fillId="0" borderId="5" xfId="0" applyFont="1" applyBorder="1"/>
    <xf numFmtId="0" fontId="0" fillId="0" borderId="18" xfId="0" applyBorder="1"/>
    <xf numFmtId="0" fontId="86" fillId="71" borderId="18" xfId="0" applyFont="1" applyFill="1" applyBorder="1"/>
    <xf numFmtId="14" fontId="0" fillId="71" borderId="1" xfId="0" applyNumberFormat="1" applyFill="1" applyBorder="1"/>
    <xf numFmtId="0" fontId="0" fillId="71" borderId="64" xfId="0" applyFill="1" applyBorder="1"/>
    <xf numFmtId="0" fontId="89" fillId="71" borderId="5" xfId="0" applyFont="1" applyFill="1" applyBorder="1"/>
    <xf numFmtId="0" fontId="93" fillId="0" borderId="5" xfId="0" applyFont="1" applyBorder="1"/>
    <xf numFmtId="14" fontId="94" fillId="0" borderId="1" xfId="0" applyNumberFormat="1" applyFont="1" applyBorder="1" applyAlignment="1">
      <alignment vertical="center"/>
    </xf>
    <xf numFmtId="164" fontId="8" fillId="0" borderId="10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71" borderId="5" xfId="0" applyFill="1" applyBorder="1"/>
    <xf numFmtId="0" fontId="1" fillId="10" borderId="10" xfId="0" applyFont="1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>
      <alignment horizontal="center" vertical="center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8" fillId="10" borderId="10" xfId="0" applyFont="1" applyFill="1" applyBorder="1" applyAlignment="1">
      <alignment horizontal="center"/>
    </xf>
    <xf numFmtId="165" fontId="1" fillId="10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10" borderId="10" xfId="0" applyFill="1" applyBorder="1" applyProtection="1">
      <protection locked="0"/>
    </xf>
    <xf numFmtId="14" fontId="1" fillId="10" borderId="10" xfId="0" applyNumberFormat="1" applyFont="1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>
      <alignment horizontal="center" vertical="center"/>
    </xf>
    <xf numFmtId="14" fontId="0" fillId="10" borderId="10" xfId="0" applyNumberForma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64" fontId="0" fillId="10" borderId="10" xfId="0" applyNumberFormat="1" applyFill="1" applyBorder="1" applyAlignment="1">
      <alignment horizontal="center" vertical="center"/>
    </xf>
    <xf numFmtId="164" fontId="0" fillId="10" borderId="14" xfId="0" applyNumberForma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64" fontId="0" fillId="10" borderId="11" xfId="0" applyNumberFormat="1" applyFill="1" applyBorder="1" applyAlignment="1">
      <alignment horizontal="center" vertical="center"/>
    </xf>
    <xf numFmtId="9" fontId="0" fillId="10" borderId="9" xfId="0" applyNumberForma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0" fontId="1" fillId="10" borderId="9" xfId="0" applyFont="1" applyFill="1" applyBorder="1" applyAlignment="1" applyProtection="1">
      <alignment horizontal="center" vertical="center"/>
      <protection locked="0"/>
    </xf>
    <xf numFmtId="0" fontId="1" fillId="10" borderId="10" xfId="0" applyFont="1" applyFill="1" applyBorder="1" applyAlignment="1" applyProtection="1">
      <alignment horizontal="center"/>
      <protection locked="0"/>
    </xf>
    <xf numFmtId="4" fontId="0" fillId="10" borderId="1" xfId="0" applyNumberForma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95" fillId="0" borderId="10" xfId="0" applyFont="1" applyBorder="1" applyAlignment="1">
      <alignment horizontal="center"/>
    </xf>
    <xf numFmtId="0" fontId="92" fillId="71" borderId="5" xfId="0" applyFont="1" applyFill="1" applyBorder="1"/>
    <xf numFmtId="0" fontId="93" fillId="0" borderId="1" xfId="0" applyFont="1" applyBorder="1"/>
    <xf numFmtId="0" fontId="93" fillId="71" borderId="5" xfId="0" applyFont="1" applyFill="1" applyBorder="1"/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71" borderId="65" xfId="0" applyFill="1" applyBorder="1" applyAlignment="1">
      <alignment horizontal="center"/>
    </xf>
    <xf numFmtId="0" fontId="0" fillId="71" borderId="18" xfId="0" applyFill="1" applyBorder="1" applyAlignment="1">
      <alignment horizontal="center"/>
    </xf>
    <xf numFmtId="0" fontId="0" fillId="71" borderId="6" xfId="0" applyFill="1" applyBorder="1" applyAlignment="1">
      <alignment horizontal="center" vertical="center"/>
    </xf>
    <xf numFmtId="0" fontId="0" fillId="71" borderId="10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4" fontId="70" fillId="74" borderId="46" xfId="0" applyNumberFormat="1" applyFont="1" applyFill="1" applyBorder="1" applyAlignment="1">
      <alignment horizontal="center" vertical="center" wrapText="1"/>
    </xf>
    <xf numFmtId="4" fontId="70" fillId="74" borderId="55" xfId="0" applyNumberFormat="1" applyFont="1" applyFill="1" applyBorder="1" applyAlignment="1">
      <alignment horizontal="center" vertical="center" wrapText="1"/>
    </xf>
    <xf numFmtId="4" fontId="70" fillId="74" borderId="49" xfId="0" applyNumberFormat="1" applyFont="1" applyFill="1" applyBorder="1" applyAlignment="1">
      <alignment horizontal="center" vertical="center" wrapText="1"/>
    </xf>
    <xf numFmtId="0" fontId="68" fillId="4" borderId="53" xfId="0" applyFont="1" applyFill="1" applyBorder="1" applyAlignment="1" applyProtection="1">
      <alignment horizontal="center" vertical="center" wrapText="1"/>
      <protection locked="0"/>
    </xf>
    <xf numFmtId="0" fontId="68" fillId="4" borderId="54" xfId="0" applyFont="1" applyFill="1" applyBorder="1" applyAlignment="1" applyProtection="1">
      <alignment horizontal="center" vertical="center" wrapText="1"/>
      <protection locked="0"/>
    </xf>
    <xf numFmtId="0" fontId="68" fillId="4" borderId="56" xfId="0" applyFont="1" applyFill="1" applyBorder="1" applyAlignment="1" applyProtection="1">
      <alignment horizontal="center" vertical="center" wrapText="1"/>
      <protection locked="0"/>
    </xf>
    <xf numFmtId="0" fontId="72" fillId="4" borderId="53" xfId="0" applyFont="1" applyFill="1" applyBorder="1" applyAlignment="1" applyProtection="1">
      <alignment horizontal="center" vertical="center"/>
      <protection locked="0"/>
    </xf>
    <xf numFmtId="0" fontId="72" fillId="4" borderId="54" xfId="0" applyFont="1" applyFill="1" applyBorder="1" applyAlignment="1" applyProtection="1">
      <alignment horizontal="center" vertical="center"/>
      <protection locked="0"/>
    </xf>
    <xf numFmtId="0" fontId="72" fillId="4" borderId="56" xfId="0" applyFont="1" applyFill="1" applyBorder="1" applyAlignment="1" applyProtection="1">
      <alignment horizontal="center" vertical="center"/>
      <protection locked="0"/>
    </xf>
    <xf numFmtId="0" fontId="72" fillId="4" borderId="53" xfId="0" applyFont="1" applyFill="1" applyBorder="1" applyAlignment="1" applyProtection="1">
      <alignment horizontal="center" vertical="center" wrapText="1"/>
      <protection locked="0"/>
    </xf>
    <xf numFmtId="0" fontId="72" fillId="4" borderId="54" xfId="0" applyFont="1" applyFill="1" applyBorder="1" applyAlignment="1" applyProtection="1">
      <alignment horizontal="center" vertical="center" wrapText="1"/>
      <protection locked="0"/>
    </xf>
    <xf numFmtId="0" fontId="72" fillId="4" borderId="56" xfId="0" applyFont="1" applyFill="1" applyBorder="1" applyAlignment="1" applyProtection="1">
      <alignment horizontal="center" vertical="center" wrapText="1"/>
      <protection locked="0"/>
    </xf>
    <xf numFmtId="14" fontId="72" fillId="4" borderId="53" xfId="0" applyNumberFormat="1" applyFont="1" applyFill="1" applyBorder="1" applyAlignment="1" applyProtection="1">
      <alignment horizontal="center" vertical="center"/>
      <protection locked="0"/>
    </xf>
    <xf numFmtId="14" fontId="72" fillId="4" borderId="54" xfId="0" applyNumberFormat="1" applyFont="1" applyFill="1" applyBorder="1" applyAlignment="1" applyProtection="1">
      <alignment horizontal="center" vertical="center"/>
      <protection locked="0"/>
    </xf>
    <xf numFmtId="14" fontId="72" fillId="4" borderId="56" xfId="0" applyNumberFormat="1" applyFont="1" applyFill="1" applyBorder="1" applyAlignment="1" applyProtection="1">
      <alignment horizontal="center" vertical="center"/>
      <protection locked="0"/>
    </xf>
    <xf numFmtId="14" fontId="85" fillId="4" borderId="53" xfId="0" applyNumberFormat="1" applyFont="1" applyFill="1" applyBorder="1" applyAlignment="1" applyProtection="1">
      <alignment horizontal="center" vertical="center" wrapText="1"/>
      <protection locked="0"/>
    </xf>
    <xf numFmtId="14" fontId="85" fillId="4" borderId="54" xfId="0" applyNumberFormat="1" applyFont="1" applyFill="1" applyBorder="1" applyAlignment="1" applyProtection="1">
      <alignment horizontal="center" vertical="center" wrapText="1"/>
      <protection locked="0"/>
    </xf>
    <xf numFmtId="14" fontId="85" fillId="4" borderId="56" xfId="0" applyNumberFormat="1" applyFont="1" applyFill="1" applyBorder="1" applyAlignment="1" applyProtection="1">
      <alignment horizontal="center" vertical="center" wrapText="1"/>
      <protection locked="0"/>
    </xf>
    <xf numFmtId="14" fontId="72" fillId="0" borderId="53" xfId="0" applyNumberFormat="1" applyFont="1" applyBorder="1" applyAlignment="1" applyProtection="1">
      <alignment horizontal="center" vertical="center" wrapText="1"/>
      <protection locked="0"/>
    </xf>
    <xf numFmtId="14" fontId="72" fillId="0" borderId="54" xfId="0" applyNumberFormat="1" applyFont="1" applyBorder="1" applyAlignment="1" applyProtection="1">
      <alignment horizontal="center" vertical="center" wrapText="1"/>
      <protection locked="0"/>
    </xf>
    <xf numFmtId="14" fontId="72" fillId="0" borderId="56" xfId="0" applyNumberFormat="1" applyFont="1" applyBorder="1" applyAlignment="1" applyProtection="1">
      <alignment horizontal="center" vertical="center" wrapText="1"/>
      <protection locked="0"/>
    </xf>
    <xf numFmtId="9" fontId="69" fillId="74" borderId="46" xfId="4" applyFont="1" applyFill="1" applyBorder="1" applyAlignment="1">
      <alignment horizontal="center" vertical="center"/>
    </xf>
    <xf numFmtId="9" fontId="69" fillId="74" borderId="55" xfId="4" applyFont="1" applyFill="1" applyBorder="1" applyAlignment="1">
      <alignment horizontal="center" vertical="center"/>
    </xf>
    <xf numFmtId="9" fontId="69" fillId="74" borderId="49" xfId="4" applyFont="1" applyFill="1" applyBorder="1" applyAlignment="1">
      <alignment horizontal="center" vertical="center"/>
    </xf>
    <xf numFmtId="14" fontId="72" fillId="4" borderId="53" xfId="0" applyNumberFormat="1" applyFont="1" applyFill="1" applyBorder="1" applyAlignment="1" applyProtection="1">
      <alignment horizontal="center" vertical="center" wrapText="1"/>
      <protection locked="0"/>
    </xf>
    <xf numFmtId="14" fontId="72" fillId="4" borderId="54" xfId="0" applyNumberFormat="1" applyFont="1" applyFill="1" applyBorder="1" applyAlignment="1" applyProtection="1">
      <alignment horizontal="center" vertical="center" wrapText="1"/>
      <protection locked="0"/>
    </xf>
    <xf numFmtId="14" fontId="72" fillId="4" borderId="56" xfId="0" applyNumberFormat="1" applyFont="1" applyFill="1" applyBorder="1" applyAlignment="1" applyProtection="1">
      <alignment horizontal="center" vertical="center" wrapText="1"/>
      <protection locked="0"/>
    </xf>
    <xf numFmtId="14" fontId="81" fillId="0" borderId="53" xfId="0" applyNumberFormat="1" applyFont="1" applyBorder="1" applyAlignment="1" applyProtection="1">
      <alignment horizontal="center" vertical="center" wrapText="1"/>
      <protection locked="0"/>
    </xf>
    <xf numFmtId="14" fontId="81" fillId="0" borderId="54" xfId="0" applyNumberFormat="1" applyFont="1" applyBorder="1" applyAlignment="1" applyProtection="1">
      <alignment horizontal="center" vertical="center" wrapText="1"/>
      <protection locked="0"/>
    </xf>
    <xf numFmtId="14" fontId="81" fillId="0" borderId="56" xfId="0" applyNumberFormat="1" applyFont="1" applyBorder="1" applyAlignment="1" applyProtection="1">
      <alignment horizontal="center" vertical="center" wrapText="1"/>
      <protection locked="0"/>
    </xf>
    <xf numFmtId="14" fontId="81" fillId="10" borderId="53" xfId="0" applyNumberFormat="1" applyFont="1" applyFill="1" applyBorder="1" applyAlignment="1" applyProtection="1">
      <alignment horizontal="center" vertical="center" wrapText="1"/>
      <protection locked="0"/>
    </xf>
    <xf numFmtId="14" fontId="81" fillId="10" borderId="54" xfId="0" applyNumberFormat="1" applyFont="1" applyFill="1" applyBorder="1" applyAlignment="1" applyProtection="1">
      <alignment horizontal="center" vertical="center" wrapText="1"/>
      <protection locked="0"/>
    </xf>
    <xf numFmtId="14" fontId="81" fillId="10" borderId="56" xfId="0" applyNumberFormat="1" applyFont="1" applyFill="1" applyBorder="1" applyAlignment="1" applyProtection="1">
      <alignment horizontal="center" vertical="center" wrapText="1"/>
      <protection locked="0"/>
    </xf>
    <xf numFmtId="14" fontId="77" fillId="68" borderId="46" xfId="0" applyNumberFormat="1" applyFont="1" applyFill="1" applyBorder="1" applyAlignment="1" applyProtection="1">
      <alignment horizontal="center" vertical="center"/>
      <protection locked="0"/>
    </xf>
    <xf numFmtId="14" fontId="77" fillId="68" borderId="49" xfId="0" applyNumberFormat="1" applyFont="1" applyFill="1" applyBorder="1" applyAlignment="1" applyProtection="1">
      <alignment horizontal="center" vertical="center"/>
      <protection locked="0"/>
    </xf>
    <xf numFmtId="0" fontId="60" fillId="4" borderId="44" xfId="0" applyFont="1" applyFill="1" applyBorder="1" applyAlignment="1" applyProtection="1">
      <alignment horizontal="center" vertical="center"/>
      <protection locked="0"/>
    </xf>
    <xf numFmtId="0" fontId="60" fillId="4" borderId="45" xfId="0" applyFont="1" applyFill="1" applyBorder="1" applyAlignment="1" applyProtection="1">
      <alignment horizontal="center" vertical="center"/>
      <protection locked="0"/>
    </xf>
    <xf numFmtId="0" fontId="60" fillId="4" borderId="47" xfId="0" applyFont="1" applyFill="1" applyBorder="1" applyAlignment="1" applyProtection="1">
      <alignment horizontal="center" vertical="center"/>
      <protection locked="0"/>
    </xf>
    <xf numFmtId="0" fontId="60" fillId="4" borderId="48" xfId="0" applyFont="1" applyFill="1" applyBorder="1" applyAlignment="1" applyProtection="1">
      <alignment horizontal="center" vertical="center"/>
      <protection locked="0"/>
    </xf>
    <xf numFmtId="0" fontId="61" fillId="9" borderId="45" xfId="0" applyFont="1" applyFill="1" applyBorder="1" applyAlignment="1" applyProtection="1">
      <alignment horizontal="center" vertical="center"/>
      <protection locked="0"/>
    </xf>
    <xf numFmtId="0" fontId="61" fillId="9" borderId="46" xfId="0" applyFont="1" applyFill="1" applyBorder="1" applyAlignment="1" applyProtection="1">
      <alignment horizontal="center" vertical="center"/>
      <protection locked="0"/>
    </xf>
    <xf numFmtId="0" fontId="61" fillId="9" borderId="48" xfId="0" applyFont="1" applyFill="1" applyBorder="1" applyAlignment="1" applyProtection="1">
      <alignment horizontal="center" vertical="center"/>
      <protection locked="0"/>
    </xf>
    <xf numFmtId="0" fontId="61" fillId="9" borderId="49" xfId="0" applyFont="1" applyFill="1" applyBorder="1" applyAlignment="1" applyProtection="1">
      <alignment horizontal="center" vertical="center"/>
      <protection locked="0"/>
    </xf>
    <xf numFmtId="0" fontId="62" fillId="9" borderId="46" xfId="0" applyFont="1" applyFill="1" applyBorder="1" applyAlignment="1" applyProtection="1">
      <alignment horizontal="center" vertical="center"/>
      <protection locked="0"/>
    </xf>
    <xf numFmtId="0" fontId="62" fillId="9" borderId="49" xfId="0" applyFont="1" applyFill="1" applyBorder="1" applyAlignment="1" applyProtection="1">
      <alignment horizontal="center" vertical="center"/>
      <protection locked="0"/>
    </xf>
    <xf numFmtId="14" fontId="72" fillId="7" borderId="53" xfId="0" applyNumberFormat="1" applyFont="1" applyFill="1" applyBorder="1" applyAlignment="1" applyProtection="1">
      <alignment horizontal="center" vertical="center" wrapText="1"/>
      <protection locked="0"/>
    </xf>
    <xf numFmtId="14" fontId="72" fillId="7" borderId="54" xfId="0" applyNumberFormat="1" applyFont="1" applyFill="1" applyBorder="1" applyAlignment="1" applyProtection="1">
      <alignment horizontal="center" vertical="center" wrapText="1"/>
      <protection locked="0"/>
    </xf>
    <xf numFmtId="14" fontId="72" fillId="7" borderId="56" xfId="0" applyNumberFormat="1" applyFont="1" applyFill="1" applyBorder="1" applyAlignment="1" applyProtection="1">
      <alignment horizontal="center" vertical="center" wrapText="1"/>
      <protection locked="0"/>
    </xf>
    <xf numFmtId="0" fontId="72" fillId="71" borderId="53" xfId="0" applyFont="1" applyFill="1" applyBorder="1" applyAlignment="1">
      <alignment horizontal="center" vertical="center"/>
    </xf>
    <xf numFmtId="0" fontId="72" fillId="71" borderId="56" xfId="0" applyFont="1" applyFill="1" applyBorder="1" applyAlignment="1">
      <alignment horizontal="center" vertical="center"/>
    </xf>
    <xf numFmtId="0" fontId="73" fillId="8" borderId="17" xfId="0" applyFont="1" applyFill="1" applyBorder="1" applyAlignment="1">
      <alignment horizontal="center" vertical="center"/>
    </xf>
    <xf numFmtId="0" fontId="73" fillId="8" borderId="62" xfId="0" applyFont="1" applyFill="1" applyBorder="1" applyAlignment="1">
      <alignment horizontal="center" vertical="center"/>
    </xf>
    <xf numFmtId="0" fontId="73" fillId="8" borderId="52" xfId="0" applyFont="1" applyFill="1" applyBorder="1" applyAlignment="1">
      <alignment horizontal="center" vertical="center"/>
    </xf>
    <xf numFmtId="0" fontId="74" fillId="6" borderId="17" xfId="0" applyFont="1" applyFill="1" applyBorder="1" applyAlignment="1">
      <alignment horizontal="center" vertical="center"/>
    </xf>
    <xf numFmtId="0" fontId="74" fillId="6" borderId="62" xfId="0" applyFont="1" applyFill="1" applyBorder="1" applyAlignment="1">
      <alignment horizontal="center" vertical="center"/>
    </xf>
    <xf numFmtId="0" fontId="74" fillId="6" borderId="52" xfId="0" applyFont="1" applyFill="1" applyBorder="1" applyAlignment="1">
      <alignment horizontal="center" vertical="center"/>
    </xf>
  </cellXfs>
  <cellStyles count="204">
    <cellStyle name="20% - Ênfase1" xfId="127" builtinId="30" customBuiltin="1"/>
    <cellStyle name="20% - Ênfase1 2" xfId="7" xr:uid="{4F7AFBE3-4F6A-4080-B75E-9FEED2AE3CF6}"/>
    <cellStyle name="20% - Ênfase1 2 2" xfId="8" xr:uid="{102A9792-B0C2-4221-8F72-F3493CDA10FD}"/>
    <cellStyle name="20% - Ênfase2" xfId="130" builtinId="34" customBuiltin="1"/>
    <cellStyle name="20% - Ênfase2 2" xfId="9" xr:uid="{6AD8E715-2CBE-4182-8B49-C882108ED4C3}"/>
    <cellStyle name="20% - Ênfase2 2 2" xfId="10" xr:uid="{685FAD4A-3290-4392-AF95-A3C38AFFB912}"/>
    <cellStyle name="20% - Ênfase3" xfId="133" builtinId="38" customBuiltin="1"/>
    <cellStyle name="20% - Ênfase3 2" xfId="11" xr:uid="{AEEE1A0C-DEC4-4B53-9CE1-BE4B75480888}"/>
    <cellStyle name="20% - Ênfase3 2 2" xfId="12" xr:uid="{9530F3EE-82DC-4DC1-A394-BFDA2F9FA26D}"/>
    <cellStyle name="20% - Ênfase4" xfId="136" builtinId="42" customBuiltin="1"/>
    <cellStyle name="20% - Ênfase4 2" xfId="13" xr:uid="{86AF0679-3E35-4870-AE69-74B356573AD1}"/>
    <cellStyle name="20% - Ênfase4 2 2" xfId="14" xr:uid="{E62F49B1-6AE6-4986-991F-22919A47AF5A}"/>
    <cellStyle name="20% - Ênfase5" xfId="139" builtinId="46" customBuiltin="1"/>
    <cellStyle name="20% - Ênfase5 2" xfId="15" xr:uid="{BDC90461-F8F3-4E5A-8FCE-E17F8A0246DB}"/>
    <cellStyle name="20% - Ênfase6" xfId="142" builtinId="50" customBuiltin="1"/>
    <cellStyle name="20% - Ênfase6 2" xfId="16" xr:uid="{69730A4F-B049-4476-8D6D-70084FFFE4C3}"/>
    <cellStyle name="40% - Ênfase1" xfId="128" builtinId="31" customBuiltin="1"/>
    <cellStyle name="40% - Ênfase1 2" xfId="17" xr:uid="{088D21FD-F9D9-40CA-8102-700E515D41F1}"/>
    <cellStyle name="40% - Ênfase1 2 2" xfId="18" xr:uid="{75371B0A-0FE4-4078-88A6-C34854EA505C}"/>
    <cellStyle name="40% - Ênfase2" xfId="131" builtinId="35" customBuiltin="1"/>
    <cellStyle name="40% - Ênfase2 2" xfId="19" xr:uid="{0A259B0A-084C-4DEF-8E67-AB767CD2BB66}"/>
    <cellStyle name="40% - Ênfase3" xfId="134" builtinId="39" customBuiltin="1"/>
    <cellStyle name="40% - Ênfase3 2" xfId="20" xr:uid="{6183022C-D102-4A65-8630-5F6820B8F4D4}"/>
    <cellStyle name="40% - Ênfase3 2 2" xfId="21" xr:uid="{AEDD9705-D228-412D-ADB0-6FF3E437C05C}"/>
    <cellStyle name="40% - Ênfase4" xfId="137" builtinId="43" customBuiltin="1"/>
    <cellStyle name="40% - Ênfase4 2" xfId="22" xr:uid="{7EDE96D1-6EF4-44BA-B8DE-D751DD8C96E7}"/>
    <cellStyle name="40% - Ênfase4 2 2" xfId="23" xr:uid="{097CF7E0-778A-449F-9CB6-0AF7DF46D550}"/>
    <cellStyle name="40% - Ênfase5" xfId="140" builtinId="47" customBuiltin="1"/>
    <cellStyle name="40% - Ênfase5 2" xfId="24" xr:uid="{9577A163-CDEF-4C7B-9FEC-FE87363636F5}"/>
    <cellStyle name="40% - Ênfase6" xfId="143" builtinId="51" customBuiltin="1"/>
    <cellStyle name="40% - Ênfase6 2" xfId="25" xr:uid="{C8C43F25-4F0E-485A-81DC-8144BE4DA797}"/>
    <cellStyle name="40% - Ênfase6 2 2" xfId="26" xr:uid="{64C4F8A2-D5D0-4FE8-81D7-543D76DD0C1C}"/>
    <cellStyle name="60% - Ênfase1 2" xfId="27" xr:uid="{E5906592-C9E8-4CB6-9D98-D21BE1796705}"/>
    <cellStyle name="60% - Ênfase1 2 2" xfId="28" xr:uid="{6F112DC2-185A-4041-8A9D-A836C53016E2}"/>
    <cellStyle name="60% - Ênfase1 2 3" xfId="145" xr:uid="{82D230CA-06CE-49C8-A2D2-800C338C956C}"/>
    <cellStyle name="60% - Ênfase2 2" xfId="29" xr:uid="{0F756A1C-E2D5-47BC-944A-9973234D054D}"/>
    <cellStyle name="60% - Ênfase2 2 2" xfId="146" xr:uid="{4E170EB5-3EAF-4DD6-86C1-E6BED9FF9E99}"/>
    <cellStyle name="60% - Ênfase3 2" xfId="30" xr:uid="{3DCE1F35-3FA9-42AC-8414-015C71DD8116}"/>
    <cellStyle name="60% - Ênfase3 2 2" xfId="31" xr:uid="{DA44E7C5-4F7C-4B74-AC2B-B7BDF0AA2C34}"/>
    <cellStyle name="60% - Ênfase3 2 3" xfId="147" xr:uid="{A7F9ADDE-F396-4433-A653-1659B26F995D}"/>
    <cellStyle name="60% - Ênfase4 2" xfId="32" xr:uid="{B0F250DF-9D33-4F91-92E4-14572EF8F90C}"/>
    <cellStyle name="60% - Ênfase4 2 2" xfId="33" xr:uid="{26084FB7-F121-4ACC-9A0D-5AA70B36CBE1}"/>
    <cellStyle name="60% - Ênfase4 2 3" xfId="148" xr:uid="{940C769E-BF57-44A1-B197-452B1EA2CEEE}"/>
    <cellStyle name="60% - Ênfase5 2" xfId="34" xr:uid="{B61D4B16-1B69-4BBD-A4E5-506D13EC4031}"/>
    <cellStyle name="60% - Ênfase5 2 2" xfId="149" xr:uid="{0AFA7BE7-C4FA-4835-85B5-B9F8B85A7B01}"/>
    <cellStyle name="60% - Ênfase6 2" xfId="35" xr:uid="{0C74634D-C54E-4E73-90E7-BE84D4DB8E7F}"/>
    <cellStyle name="60% - Ênfase6 2 2" xfId="36" xr:uid="{0FC743B7-9210-43EF-90D1-55B1608258B9}"/>
    <cellStyle name="60% - Ênfase6 2 3" xfId="150" xr:uid="{A702ADCD-DBCF-4BE3-9098-F191FC7D9ADC}"/>
    <cellStyle name="Bom" xfId="115" builtinId="26" customBuiltin="1"/>
    <cellStyle name="Bom 2" xfId="37" xr:uid="{1B51EC0E-3F9D-4907-9E5C-A4D4EA9C0219}"/>
    <cellStyle name="Cálculo" xfId="119" builtinId="22" customBuiltin="1"/>
    <cellStyle name="Cálculo 2" xfId="38" xr:uid="{88C40EEC-1AA5-49A1-9166-DC0F012393E2}"/>
    <cellStyle name="Cálculo 2 2" xfId="39" xr:uid="{D1AA819A-3D97-4391-9335-9B1EFADE7C88}"/>
    <cellStyle name="Célula de Verificação" xfId="121" builtinId="23" customBuiltin="1"/>
    <cellStyle name="Célula de Verificação 2" xfId="40" xr:uid="{018268B4-31B8-4176-9880-52DF2BD6CDC6}"/>
    <cellStyle name="Célula Vinculada" xfId="120" builtinId="24" customBuiltin="1"/>
    <cellStyle name="Célula Vinculada 2" xfId="41" xr:uid="{53AC31E5-31E4-46C8-84D6-9EC986BAC766}"/>
    <cellStyle name="Ênfase1" xfId="126" builtinId="29" customBuiltin="1"/>
    <cellStyle name="Ênfase1 2" xfId="42" xr:uid="{F2B8C620-6E19-4396-B42F-716EABB6A489}"/>
    <cellStyle name="Ênfase1 2 2" xfId="43" xr:uid="{76228FD9-C5B6-4EE8-AAC1-C93E5D821A21}"/>
    <cellStyle name="Ênfase2" xfId="129" builtinId="33" customBuiltin="1"/>
    <cellStyle name="Ênfase2 2" xfId="44" xr:uid="{78E4E68C-D666-482F-B34D-8DC0F2E517BA}"/>
    <cellStyle name="Ênfase3" xfId="132" builtinId="37" customBuiltin="1"/>
    <cellStyle name="Ênfase3 2" xfId="45" xr:uid="{E9649B90-D66B-4034-90EA-EDA82E4D84FC}"/>
    <cellStyle name="Ênfase4" xfId="135" builtinId="41" customBuiltin="1"/>
    <cellStyle name="Ênfase4 2" xfId="46" xr:uid="{9018668D-FF3F-4370-8018-580BB6491230}"/>
    <cellStyle name="Ênfase4 2 2" xfId="47" xr:uid="{33462616-9080-4C80-94D0-6CE006363F14}"/>
    <cellStyle name="Ênfase5" xfId="138" builtinId="45" customBuiltin="1"/>
    <cellStyle name="Ênfase5 2" xfId="48" xr:uid="{E71BB59F-0B5C-400E-B12C-E94BF5583430}"/>
    <cellStyle name="Ênfase6" xfId="141" builtinId="49" customBuiltin="1"/>
    <cellStyle name="Ênfase6 2" xfId="49" xr:uid="{DC915004-A362-4F51-ADCB-828A29123AA9}"/>
    <cellStyle name="Entrada" xfId="117" builtinId="20" customBuiltin="1"/>
    <cellStyle name="Entrada 2" xfId="50" xr:uid="{AB6F952D-AA59-4BFA-AC28-6E0829CABD57}"/>
    <cellStyle name="Incorreto 2" xfId="51" xr:uid="{4D64E00E-87A1-42A9-8CFA-BCA43A3A8DB1}"/>
    <cellStyle name="Incorreto 2 2" xfId="52" xr:uid="{724A2193-9AFF-4CF1-AA27-8833C0C7437B}"/>
    <cellStyle name="Indefinido" xfId="53" xr:uid="{63DF3636-9C5D-4190-A389-026D6470DFBD}"/>
    <cellStyle name="Moeda [0] 2" xfId="54" xr:uid="{2DEDE85C-611B-47A2-977E-3C179F0C989B}"/>
    <cellStyle name="Moeda 2" xfId="55" xr:uid="{EA6823CD-E004-4EF9-B5D2-9C3151FBA918}"/>
    <cellStyle name="Moeda 2 2" xfId="56" xr:uid="{DBC2A864-FCAF-47AD-929F-9F40C6EBFD98}"/>
    <cellStyle name="Moeda 2 3" xfId="57" xr:uid="{BEF17152-DD65-4DFA-AA73-49BAFB10FDB7}"/>
    <cellStyle name="Moeda 2 4" xfId="158" xr:uid="{B1D39F88-189F-49A6-954D-B6B9E489439E}"/>
    <cellStyle name="Moeda 3" xfId="58" xr:uid="{D19C03E1-9377-4FD2-8679-637544B96E7A}"/>
    <cellStyle name="Moeda 4" xfId="59" xr:uid="{FB9C2F34-586B-4532-B6C4-C331AED1CC9F}"/>
    <cellStyle name="Moeda 4 2" xfId="60" xr:uid="{329E6582-A05B-44AE-A18C-1B93CF18FD1C}"/>
    <cellStyle name="Moeda 5" xfId="61" xr:uid="{345A5601-2FE4-4F6A-9569-524C404335C4}"/>
    <cellStyle name="Moeda 5 2" xfId="62" xr:uid="{648F50A0-37A5-4F6E-A712-A0428359F3BB}"/>
    <cellStyle name="Neutra 2" xfId="63" xr:uid="{DD8DC964-D87A-4D68-ACF7-D2A61AFA84CB}"/>
    <cellStyle name="Neutro 2" xfId="144" xr:uid="{AC386191-F749-472E-8810-681B71FAD7F1}"/>
    <cellStyle name="Normal" xfId="0" builtinId="0"/>
    <cellStyle name="Normal 11 5" xfId="3" xr:uid="{D297E861-254E-4173-ADB7-8BE7914FFC71}"/>
    <cellStyle name="Normal 2" xfId="1" xr:uid="{00000000-0005-0000-0000-000001000000}"/>
    <cellStyle name="Normal 2 2" xfId="2" xr:uid="{8D3ECC1D-5B2F-4A0F-B90B-A26CA787CE7C}"/>
    <cellStyle name="Normal 2 2 2" xfId="64" xr:uid="{85FD81F8-7B8C-4843-81CB-E00813926B60}"/>
    <cellStyle name="Normal 2 2 3" xfId="157" xr:uid="{D4C60F32-08C5-4998-B3D0-50D105F95B62}"/>
    <cellStyle name="Normal 2 3" xfId="65" xr:uid="{AD6E361D-C82F-457A-A7A4-CA0252903C1F}"/>
    <cellStyle name="Normal 2 3 2" xfId="66" xr:uid="{2975A4F4-56D2-4E93-8293-381BEA66D1DE}"/>
    <cellStyle name="Normal 2 3 3" xfId="180" xr:uid="{519FA42E-8CDB-4116-98E9-0C505F848F23}"/>
    <cellStyle name="Normal 2 4" xfId="67" xr:uid="{8F33579A-4283-477F-9841-D0AB5A2174C1}"/>
    <cellStyle name="Normal 2 4 2" xfId="68" xr:uid="{666F33EE-EBC1-4A3B-943B-5429403533B8}"/>
    <cellStyle name="Normal 3" xfId="69" xr:uid="{29806C52-1F6C-45B8-A50D-B8BBE01E9BE9}"/>
    <cellStyle name="Normal 3 2" xfId="70" xr:uid="{8B8145AE-5A08-4E08-9459-D2402C23D14D}"/>
    <cellStyle name="Normal 3 2 2" xfId="188" xr:uid="{7B41ED29-4E65-4822-AD4E-CA0E4F922C8A}"/>
    <cellStyle name="Normal 4" xfId="71" xr:uid="{8FE97B01-D096-4FBB-8814-8430E61547D5}"/>
    <cellStyle name="Normal 4 2" xfId="189" xr:uid="{6B32EB7E-FC21-4110-90AB-34EEB0A12385}"/>
    <cellStyle name="Normal 5" xfId="72" xr:uid="{D31409A9-E8AE-4590-B63C-C89259EEA192}"/>
    <cellStyle name="Normal 5 2" xfId="73" xr:uid="{28F7C3E3-6D7B-4562-A73D-59AA9A5F2AA1}"/>
    <cellStyle name="Normal 5 3" xfId="190" xr:uid="{11192452-8A02-42CA-9D25-7AA21D37B32D}"/>
    <cellStyle name="Normal 6" xfId="6" xr:uid="{038E6DF1-FE28-40A4-9ECF-8974DDE4A9BF}"/>
    <cellStyle name="Normal 7" xfId="5" xr:uid="{1625DD59-04A7-4442-87BA-8BE4C981F04F}"/>
    <cellStyle name="Normal 8" xfId="184" xr:uid="{7FFB9F09-E99B-451F-86D4-161789F12418}"/>
    <cellStyle name="Normal 9" xfId="196" xr:uid="{F3F1D83A-8901-4002-A2CC-92186A652D57}"/>
    <cellStyle name="Nota" xfId="123" builtinId="10" customBuiltin="1"/>
    <cellStyle name="Nota 2" xfId="74" xr:uid="{82637AB8-8878-4A6B-A0D3-196F3CFEF488}"/>
    <cellStyle name="Nota 2 2" xfId="75" xr:uid="{8BD01B96-A4D7-4A48-868B-CF26F71754DF}"/>
    <cellStyle name="Nota 2 3" xfId="76" xr:uid="{1D970B98-DB36-4F04-95CC-40A83849DE03}"/>
    <cellStyle name="Porcentagem" xfId="4" builtinId="5"/>
    <cellStyle name="Porcentagem 2" xfId="77" xr:uid="{E5E85521-E408-4C20-AAEF-720A42E64F6A}"/>
    <cellStyle name="Porcentagem 2 2" xfId="78" xr:uid="{4DA5EC85-DEB7-4327-9AB6-372034569175}"/>
    <cellStyle name="Porcentagem 2 3" xfId="159" xr:uid="{16A5EC0B-CAE0-474D-820D-E8938EB2FC67}"/>
    <cellStyle name="Porcentagem 2 3 2" xfId="191" xr:uid="{7A86D5A6-6BD5-4C9C-B5CC-AD9750221EEB}"/>
    <cellStyle name="Ruim" xfId="116" builtinId="27" customBuiltin="1"/>
    <cellStyle name="Saída" xfId="118" builtinId="21" customBuiltin="1"/>
    <cellStyle name="Saída 2" xfId="79" xr:uid="{183EB6D9-5053-405A-AA8B-40F04755C5C1}"/>
    <cellStyle name="Saída 2 2" xfId="80" xr:uid="{1150293F-4E71-456C-BA97-20B19604F4F8}"/>
    <cellStyle name="Separador de milhares [0] 2" xfId="81" xr:uid="{998E2267-CA89-48EA-B848-C2FC131971A0}"/>
    <cellStyle name="Separador de milhares [0] 2 2" xfId="82" xr:uid="{F6E8D76D-CC9C-4069-B5B7-2A3AE8E6D9E5}"/>
    <cellStyle name="Separador de milhares [0] 2 2 2" xfId="101" xr:uid="{2C95C3F1-8057-48B0-AE96-90AEA01959AA}"/>
    <cellStyle name="Separador de milhares [0] 2 2 2 2" xfId="193" xr:uid="{4A465A99-B0CD-4DB8-8FEC-5B1BCD0E7FEB}"/>
    <cellStyle name="Separador de milhares [0] 2 2 2 3" xfId="201" xr:uid="{DD50AEA8-E348-470C-81A4-3838211F4697}"/>
    <cellStyle name="Separador de milhares [0] 2 2 3" xfId="104" xr:uid="{219F337F-3CD3-44A8-A709-89E0DECE7358}"/>
    <cellStyle name="Separador de milhares [0] 2 2 4" xfId="107" xr:uid="{6933935A-20A4-4EB9-A649-E88055CD2388}"/>
    <cellStyle name="Separador de milhares [0] 2 2 5" xfId="181" xr:uid="{FAF5542F-DDC1-468D-B3C6-DA38F3851495}"/>
    <cellStyle name="Separador de milhares [0] 2 2 6" xfId="185" xr:uid="{4E77A7A2-3726-4703-A811-C37F3D6F60BC}"/>
    <cellStyle name="Separador de milhares [0] 2 2 7" xfId="197" xr:uid="{81E1A209-D031-4896-839F-09EA09D451BF}"/>
    <cellStyle name="Separador de milhares [0] 2 3" xfId="192" xr:uid="{39DD0E59-9692-466D-A100-B61E7DED1B1B}"/>
    <cellStyle name="Separador de milhares [0] 2 3 2" xfId="200" xr:uid="{CB51D19E-A458-45D5-9C59-D20AA6C47147}"/>
    <cellStyle name="Separador de milhares 2" xfId="83" xr:uid="{701B0520-FBD4-424C-B0EB-FF845185B0AF}"/>
    <cellStyle name="Separador de milhares 2 2" xfId="84" xr:uid="{E4EA5719-85A0-4138-9495-7CA481DFAB32}"/>
    <cellStyle name="Separador de milhares 2 2 2" xfId="102" xr:uid="{1717B6F2-6B5B-4150-9E0C-1566C075F075}"/>
    <cellStyle name="Separador de milhares 2 2 2 2" xfId="194" xr:uid="{61BF0FA2-F1A9-44DC-8C3C-90FD54A663CF}"/>
    <cellStyle name="Separador de milhares 2 2 2 3" xfId="202" xr:uid="{CF4DB57D-32AF-4F9A-B708-36515D061EE5}"/>
    <cellStyle name="Separador de milhares 2 2 3" xfId="105" xr:uid="{23F5F207-6235-4DB4-BBA2-88F0F9E0759D}"/>
    <cellStyle name="Separador de milhares 2 2 4" xfId="108" xr:uid="{C6958888-4853-4133-93CB-D01204E4935F}"/>
    <cellStyle name="Separador de milhares 2 2 5" xfId="182" xr:uid="{511EE6FB-B094-4D72-952D-3F347E5F02A5}"/>
    <cellStyle name="Separador de milhares 2 2 6" xfId="186" xr:uid="{BF97B7EF-2B92-4DA4-B9C7-3B1C47AD1118}"/>
    <cellStyle name="Separador de milhares 2 2 7" xfId="198" xr:uid="{6ACD8E8E-83A5-4D19-AF59-95FFDA57C936}"/>
    <cellStyle name="Texto de Aviso" xfId="122" builtinId="11" customBuiltin="1"/>
    <cellStyle name="Texto de Aviso 2" xfId="85" xr:uid="{7C677587-05EC-46CD-A9D0-F3D059A69848}"/>
    <cellStyle name="Texto Explicativo" xfId="124" builtinId="53" customBuiltin="1"/>
    <cellStyle name="Texto Explicativo 2" xfId="86" xr:uid="{782CD719-5B42-401B-B08B-512F0F65B077}"/>
    <cellStyle name="Título" xfId="110" builtinId="15" customBuiltin="1"/>
    <cellStyle name="Título 1" xfId="111" builtinId="16" customBuiltin="1"/>
    <cellStyle name="Título 1 2" xfId="87" xr:uid="{823641FD-9E4E-43BB-A4D4-62EFD6746B98}"/>
    <cellStyle name="Título 1 2 2" xfId="88" xr:uid="{56FFC14A-7C48-4D3B-916C-9EF1A5D7C0F2}"/>
    <cellStyle name="Título 2" xfId="112" builtinId="17" customBuiltin="1"/>
    <cellStyle name="Título 2 2" xfId="89" xr:uid="{FF1A6187-444D-4E13-A988-63C55FE94027}"/>
    <cellStyle name="Título 2 2 2" xfId="90" xr:uid="{A8F6E562-ED86-43A8-AFDA-F2DAB8D5992B}"/>
    <cellStyle name="Título 3" xfId="113" builtinId="18" customBuiltin="1"/>
    <cellStyle name="Título 3 2" xfId="91" xr:uid="{5D8CADCD-BDF9-47F2-BFA5-8A0411A08354}"/>
    <cellStyle name="Título 3 2 2" xfId="92" xr:uid="{CDD51D0D-AA4E-494A-9251-BB32FB3829F4}"/>
    <cellStyle name="Título 4" xfId="114" builtinId="19" customBuiltin="1"/>
    <cellStyle name="Título 4 2" xfId="93" xr:uid="{4ACE6647-2EB8-4009-A56D-ABF158477F0F}"/>
    <cellStyle name="Título 4 2 2" xfId="94" xr:uid="{9697716B-7B11-4849-A83C-D9263312B617}"/>
    <cellStyle name="Título 5" xfId="95" xr:uid="{EBE67DCC-E41F-42CB-A80A-C7968EAB5A12}"/>
    <cellStyle name="Título 5 2" xfId="96" xr:uid="{70B8FFF6-8381-42AF-BF5F-19565F93E832}"/>
    <cellStyle name="Total" xfId="125" builtinId="25" customBuiltin="1"/>
    <cellStyle name="Total 2" xfId="97" xr:uid="{A2A44CDD-132C-44F5-923C-E4E373EBC161}"/>
    <cellStyle name="Total 2 2" xfId="98" xr:uid="{1A4526D4-EA00-4360-94C9-316CF71B7D4E}"/>
    <cellStyle name="Vírgula 2" xfId="99" xr:uid="{475F0436-8B7C-41A3-AC3E-F5D2252912CF}"/>
    <cellStyle name="Vírgula 2 2" xfId="100" xr:uid="{04A9718F-8971-4141-884F-B3DDE306F1CD}"/>
    <cellStyle name="Vírgula 2 2 2" xfId="103" xr:uid="{35C2C245-28D4-4097-ACA5-A78FB9F4B944}"/>
    <cellStyle name="Vírgula 2 2 2 2" xfId="179" xr:uid="{8CC98A1D-EE46-4099-8140-08138C3D9B80}"/>
    <cellStyle name="Vírgula 2 2 2 3" xfId="165" xr:uid="{935ECA9E-06E1-496F-98B9-D066EC5577C3}"/>
    <cellStyle name="Vírgula 2 2 2 4" xfId="195" xr:uid="{D831AD10-AB63-4F23-B33D-8D8AEA62733B}"/>
    <cellStyle name="Vírgula 2 2 2 5" xfId="203" xr:uid="{6528BD76-066E-4B5A-96A7-A19F8156CCED}"/>
    <cellStyle name="Vírgula 2 2 3" xfId="106" xr:uid="{5BFF5B39-2C3B-443F-9404-97C17736A896}"/>
    <cellStyle name="Vírgula 2 2 3 2" xfId="173" xr:uid="{3B352798-6370-481B-8676-5D4937768049}"/>
    <cellStyle name="Vírgula 2 2 4" xfId="109" xr:uid="{500C9E75-46B1-46ED-8377-44491A47B014}"/>
    <cellStyle name="Vírgula 2 2 5" xfId="156" xr:uid="{A68DD0CC-1E65-4D90-A8FC-ADB7C40B2393}"/>
    <cellStyle name="Vírgula 2 2 6" xfId="183" xr:uid="{C473025A-5A33-4E52-A0D5-8920F1DEA279}"/>
    <cellStyle name="Vírgula 2 2 7" xfId="187" xr:uid="{6E1E0195-B75E-4524-998B-C97C46165671}"/>
    <cellStyle name="Vírgula 2 2 8" xfId="199" xr:uid="{135166B6-3E73-4C05-AA09-8ED361F6F2DD}"/>
    <cellStyle name="Vírgula 2 3" xfId="162" xr:uid="{C8358E56-ED8D-4333-9F96-10202826C39D}"/>
    <cellStyle name="Vírgula 2 3 2" xfId="176" xr:uid="{4C0EFCE7-14E8-4B0C-AF05-A71738AC42D9}"/>
    <cellStyle name="Vírgula 2 4" xfId="170" xr:uid="{5AD61FD2-CB58-4D8F-8A1D-A8AAFE3FDADE}"/>
    <cellStyle name="Vírgula 2 5" xfId="153" xr:uid="{42753FDF-B9A2-48FA-8D33-95DDEAC6CA93}"/>
    <cellStyle name="Vírgula 3" xfId="152" xr:uid="{43FA57D9-CCA9-4D0B-9830-80D4A6AA2987}"/>
    <cellStyle name="Vírgula 3 2" xfId="155" xr:uid="{FF5F0798-6428-4129-A01E-492C38BF9D5D}"/>
    <cellStyle name="Vírgula 3 2 2" xfId="164" xr:uid="{CD5CCA9E-CB2E-44D2-8663-6D643C234A4D}"/>
    <cellStyle name="Vírgula 3 2 2 2" xfId="178" xr:uid="{D1543865-6B69-4C7B-9254-27E92F6A178D}"/>
    <cellStyle name="Vírgula 3 2 3" xfId="172" xr:uid="{A8336843-9C1F-48F2-8AA8-FF9610BB27B6}"/>
    <cellStyle name="Vírgula 3 3" xfId="161" xr:uid="{FB0993D4-4EEB-4996-A6B7-259C903DE038}"/>
    <cellStyle name="Vírgula 3 3 2" xfId="175" xr:uid="{444FCDF1-D377-4300-BF8E-960C2119C955}"/>
    <cellStyle name="Vírgula 3 4" xfId="169" xr:uid="{A5928708-1F7D-4854-8A64-84D082FBDEB8}"/>
    <cellStyle name="Vírgula 4" xfId="154" xr:uid="{1CAE28D2-AF76-4A1F-A099-46097983FA45}"/>
    <cellStyle name="Vírgula 4 2" xfId="163" xr:uid="{99F39222-12C6-411A-98E2-1C971C59B1FF}"/>
    <cellStyle name="Vírgula 4 2 2" xfId="177" xr:uid="{956C7523-D0C4-40D5-84CD-20CEDC0BFD94}"/>
    <cellStyle name="Vírgula 4 3" xfId="171" xr:uid="{9897DE3E-B9B0-4E0A-A6AD-B0FBA2B40881}"/>
    <cellStyle name="Vírgula 5" xfId="160" xr:uid="{310F81BF-1FB0-4F64-8CCE-23695E85D2FA}"/>
    <cellStyle name="Vírgula 5 2" xfId="174" xr:uid="{438D26E5-F806-4417-A543-2706D149E583}"/>
    <cellStyle name="Vírgula 6" xfId="151" xr:uid="{C1C7AC7A-ACB6-44FA-AE5C-BACCA48F7CCB}"/>
    <cellStyle name="Vírgula 7" xfId="167" xr:uid="{EDADC622-40B6-4FB7-8348-BA14FDA8EB72}"/>
    <cellStyle name="Vírgula 8" xfId="168" xr:uid="{82F7CC5F-644A-4C39-8910-42761FC30FEA}"/>
    <cellStyle name="Vírgula 9" xfId="166" xr:uid="{85824001-45CF-49A0-BF4F-B0F0CC422371}"/>
  </cellStyles>
  <dxfs count="33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dd\-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 style="thin">
          <color indexed="64"/>
        </vertical>
      </border>
      <protection locked="0" hidden="0"/>
    </dxf>
    <dxf>
      <numFmt numFmtId="19" formatCode="dd/mm/yyyy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diagonalUp="0" diagonalDown="0" outline="0">
        <left style="medium">
          <color indexed="64"/>
        </left>
        <right/>
        <top/>
        <bottom/>
      </border>
      <protection locked="0" hidden="0"/>
    </dxf>
    <dxf>
      <border outline="0">
        <left style="thin">
          <color indexed="64"/>
        </left>
      </border>
    </dxf>
    <dxf>
      <alignment horizontal="center" vertical="center" textRotation="0" wrapText="0" relative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Tabela 1" pivot="0" count="1" xr9:uid="{AC56C0A4-FBB3-420A-A6EE-717AD8715B7D}">
      <tableStyleElement type="firstRowStripe" dxfId="333"/>
    </tableStyle>
  </tableStyles>
  <colors>
    <mruColors>
      <color rgb="FF9292CA"/>
      <color rgb="FF6600FF"/>
      <color rgb="FF11FBF5"/>
      <color rgb="FFEFF6EA"/>
      <color rgb="FF076DA8"/>
      <color rgb="FF2005E9"/>
      <color rgb="FF99FFCC"/>
      <color rgb="FF21FF8B"/>
      <color rgb="FFF2BEBE"/>
      <color rgb="FF8ECB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4500" baseline="0"/>
              <a:t>CONTROLE DE PRODUÇÃO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MACRO!$D$81</c:f>
              <c:strCache>
                <c:ptCount val="1"/>
                <c:pt idx="0">
                  <c:v>CARGA TOTAL PROGRAMADA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MACRO!$E$81:$N$81</c:f>
              <c:numCache>
                <c:formatCode>#,##0.00</c:formatCode>
                <c:ptCount val="10"/>
                <c:pt idx="0">
                  <c:v>25.178899999999999</c:v>
                </c:pt>
                <c:pt idx="1">
                  <c:v>0.14360000000000001</c:v>
                </c:pt>
                <c:pt idx="2">
                  <c:v>9.3310999999999993</c:v>
                </c:pt>
                <c:pt idx="3">
                  <c:v>13.021599999999999</c:v>
                </c:pt>
                <c:pt idx="4">
                  <c:v>12.932400000000001</c:v>
                </c:pt>
                <c:pt idx="5">
                  <c:v>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97.607599999999991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C1D-4113-9E1A-B325EDECA2B9}"/>
            </c:ext>
          </c:extLst>
        </c:ser>
        <c:ser>
          <c:idx val="1"/>
          <c:order val="1"/>
          <c:tx>
            <c:strRef>
              <c:f>MACRO!$D$82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MACRO!$E$82:$N$82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C1D-4113-9E1A-B325EDECA2B9}"/>
            </c:ext>
          </c:extLst>
        </c:ser>
        <c:ser>
          <c:idx val="2"/>
          <c:order val="2"/>
          <c:tx>
            <c:strRef>
              <c:f>MACRO!$D$83</c:f>
              <c:strCache>
                <c:ptCount val="1"/>
                <c:pt idx="0">
                  <c:v>PEDENTE DE FABRICAÇÃO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MACRO!$E$83:$N$83</c:f>
              <c:numCache>
                <c:formatCode>#,##0.00</c:formatCode>
                <c:ptCount val="10"/>
                <c:pt idx="0">
                  <c:v>8.8434999999999988</c:v>
                </c:pt>
                <c:pt idx="1">
                  <c:v>3.5999999999999921E-3</c:v>
                </c:pt>
                <c:pt idx="2">
                  <c:v>5.6310999999999991</c:v>
                </c:pt>
                <c:pt idx="3">
                  <c:v>10.351599999999999</c:v>
                </c:pt>
                <c:pt idx="4">
                  <c:v>10.602000000000002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35.431800000000003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C1D-4113-9E1A-B325EDECA2B9}"/>
            </c:ext>
          </c:extLst>
        </c:ser>
        <c:ser>
          <c:idx val="3"/>
          <c:order val="3"/>
          <c:tx>
            <c:strRef>
              <c:f>MACRO!$D$84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MACRO!$E$84:$N$84</c:f>
              <c:numCache>
                <c:formatCode>General</c:formatCode>
                <c:ptCount val="10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C1D-4113-9E1A-B325EDECA2B9}"/>
            </c:ext>
          </c:extLst>
        </c:ser>
        <c:ser>
          <c:idx val="4"/>
          <c:order val="4"/>
          <c:tx>
            <c:strRef>
              <c:f>MACRO!#REF!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MACRO!#REF!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C1D-4113-9E1A-B325EDECA2B9}"/>
            </c:ext>
          </c:extLst>
        </c:ser>
        <c:ser>
          <c:idx val="5"/>
          <c:order val="5"/>
          <c:tx>
            <c:strRef>
              <c:f>MACRO!$D$85</c:f>
              <c:strCache>
                <c:ptCount val="1"/>
                <c:pt idx="0">
                  <c:v>PRONTO ACABADO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MACRO!$E$85:$N$85</c:f>
              <c:numCache>
                <c:formatCode>#,##0.00</c:formatCode>
                <c:ptCount val="10"/>
                <c:pt idx="0">
                  <c:v>16.3354</c:v>
                </c:pt>
                <c:pt idx="1">
                  <c:v>0.14000000000000001</c:v>
                </c:pt>
                <c:pt idx="2">
                  <c:v>3.7</c:v>
                </c:pt>
                <c:pt idx="3">
                  <c:v>2.67</c:v>
                </c:pt>
                <c:pt idx="4">
                  <c:v>2.3303999999999996</c:v>
                </c:pt>
                <c:pt idx="5">
                  <c:v>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62.175799999999995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C1D-4113-9E1A-B325EDECA2B9}"/>
            </c:ext>
          </c:extLst>
        </c:ser>
        <c:ser>
          <c:idx val="6"/>
          <c:order val="6"/>
          <c:tx>
            <c:strRef>
              <c:f>MACRO!$D$86</c:f>
              <c:strCache>
                <c:ptCount val="1"/>
                <c:pt idx="0">
                  <c:v>PESO EXPEDIDO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MACRO!$E$86:$N$86</c:f>
              <c:numCache>
                <c:formatCode>#,##0.00</c:formatCode>
                <c:ptCount val="10"/>
                <c:pt idx="0">
                  <c:v>20.36</c:v>
                </c:pt>
                <c:pt idx="1">
                  <c:v>0</c:v>
                </c:pt>
                <c:pt idx="2">
                  <c:v>3.3136999999999999</c:v>
                </c:pt>
                <c:pt idx="3">
                  <c:v>13.026599999999998</c:v>
                </c:pt>
                <c:pt idx="4">
                  <c:v>12.366000000000001</c:v>
                </c:pt>
                <c:pt idx="5">
                  <c:v>0</c:v>
                </c:pt>
                <c:pt idx="6">
                  <c:v>32.17</c:v>
                </c:pt>
                <c:pt idx="7">
                  <c:v>0</c:v>
                </c:pt>
                <c:pt idx="8">
                  <c:v>0</c:v>
                </c:pt>
                <c:pt idx="9">
                  <c:v>81.2363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C1D-4113-9E1A-B325EDECA2B9}"/>
            </c:ext>
          </c:extLst>
        </c:ser>
        <c:ser>
          <c:idx val="7"/>
          <c:order val="7"/>
          <c:tx>
            <c:strRef>
              <c:f>MACRO!$D$87</c:f>
              <c:strCache>
                <c:ptCount val="1"/>
                <c:pt idx="0">
                  <c:v>PEDENTE DE EXPEDIÇÃO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MACRO!$E$87:$N$87</c:f>
              <c:numCache>
                <c:formatCode>#,##0.00</c:formatCode>
                <c:ptCount val="10"/>
                <c:pt idx="0">
                  <c:v>4.4188999999999981</c:v>
                </c:pt>
                <c:pt idx="1">
                  <c:v>0.14000000000000001</c:v>
                </c:pt>
                <c:pt idx="2">
                  <c:v>6.0474000000000006</c:v>
                </c:pt>
                <c:pt idx="3">
                  <c:v>0</c:v>
                </c:pt>
                <c:pt idx="4">
                  <c:v>0.32039999999999935</c:v>
                </c:pt>
                <c:pt idx="5">
                  <c:v>0</c:v>
                </c:pt>
                <c:pt idx="6">
                  <c:v>4.8299999999999983</c:v>
                </c:pt>
                <c:pt idx="7">
                  <c:v>0</c:v>
                </c:pt>
                <c:pt idx="8">
                  <c:v>0</c:v>
                </c:pt>
                <c:pt idx="9">
                  <c:v>15.756699999999995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C1D-4113-9E1A-B325EDECA2B9}"/>
            </c:ext>
          </c:extLst>
        </c:ser>
        <c:ser>
          <c:idx val="8"/>
          <c:order val="8"/>
          <c:tx>
            <c:strRef>
              <c:f>MACRO!$D$88</c:f>
              <c:strCache>
                <c:ptCount val="1"/>
                <c:pt idx="0">
                  <c:v>CAPACIDADE (TON)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MACRO!$E$88:$N$88</c:f>
              <c:numCache>
                <c:formatCode>#,##0</c:formatCode>
                <c:ptCount val="10"/>
                <c:pt idx="0">
                  <c:v>25</c:v>
                </c:pt>
                <c:pt idx="1">
                  <c:v>10</c:v>
                </c:pt>
                <c:pt idx="2">
                  <c:v>15</c:v>
                </c:pt>
                <c:pt idx="3">
                  <c:v>8</c:v>
                </c:pt>
                <c:pt idx="4">
                  <c:v>5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  <c:pt idx="8">
                  <c:v>130</c:v>
                </c:pt>
                <c:pt idx="9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MACRO!$E$79:$N$80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ESTRUTURA</c:v>
                        </c:pt>
                        <c:pt idx="1">
                          <c:v>USINAGEM</c:v>
                        </c:pt>
                        <c:pt idx="2">
                          <c:v>TAMBOR</c:v>
                        </c:pt>
                        <c:pt idx="3">
                          <c:v>ROLOS</c:v>
                        </c:pt>
                        <c:pt idx="4">
                          <c:v>BASES ROLETES</c:v>
                        </c:pt>
                        <c:pt idx="5">
                          <c:v>REVESTIMENTO</c:v>
                        </c:pt>
                        <c:pt idx="6">
                          <c:v>RMF</c:v>
                        </c:pt>
                        <c:pt idx="7">
                          <c:v>TECMETAL</c:v>
                        </c:pt>
                        <c:pt idx="8">
                          <c:v>CSM</c:v>
                        </c:pt>
                        <c:pt idx="9">
                          <c:v>CARGA TOTAL</c:v>
                        </c:pt>
                      </c:lvl>
                      <c:lvl>
                        <c:pt idx="0">
                          <c:v> PEDIDOS EM CARTEIRA</c:v>
                        </c:pt>
                        <c:pt idx="6">
                          <c:v>FORNECEDOR EXTERNO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C1D-4113-9E1A-B325EDECA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330879"/>
        <c:axId val="1253345759"/>
      </c:barChart>
      <c:catAx>
        <c:axId val="125333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345759"/>
        <c:crosses val="autoZero"/>
        <c:auto val="1"/>
        <c:lblAlgn val="ctr"/>
        <c:lblOffset val="100"/>
        <c:noMultiLvlLbl val="0"/>
      </c:catAx>
      <c:valAx>
        <c:axId val="12533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33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22415557830094"/>
          <c:y val="0.15140153241601895"/>
          <c:w val="0.70462667601554918"/>
          <c:h val="7.511780924085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3276600</xdr:colOff>
      <xdr:row>90</xdr:row>
      <xdr:rowOff>476248</xdr:rowOff>
    </xdr:from>
    <xdr:to>
      <xdr:col>14</xdr:col>
      <xdr:colOff>533400</xdr:colOff>
      <xdr:row>102</xdr:row>
      <xdr:rowOff>304800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4CF114-6DA7-66E7-EFD4-D3FBA41B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W1540" totalsRowShown="0" headerRowDxfId="322" tableBorderDxfId="321">
  <autoFilter ref="A1:AW1540" xr:uid="{00000000-000C-0000-FFFF-FFFF00000000}">
    <filterColumn colId="10">
      <filters>
        <filter val="ROLOS"/>
      </filters>
    </filterColumn>
    <filterColumn colId="11">
      <filters>
        <filter val="P-206"/>
      </filters>
    </filterColumn>
  </autoFilter>
  <tableColumns count="49">
    <tableColumn id="1" xr3:uid="{00000000-0010-0000-0000-000001000000}" name="DESENHO_x000a_MDE" dataDxfId="320"/>
    <tableColumn id="43" xr3:uid="{56981E1B-CD3E-434D-AB02-C5F83A6F3E43}" name="DESENHO_x000a_CLIENTE" dataDxfId="319"/>
    <tableColumn id="2" xr3:uid="{00000000-0010-0000-0000-000002000000}" name="QTE" dataDxfId="318"/>
    <tableColumn id="3" xr3:uid="{00000000-0010-0000-0000-000003000000}" name="DESCRIÇÃO" dataDxfId="317"/>
    <tableColumn id="41" xr3:uid="{00000000-0010-0000-0000-000029000000}" name="COD.MDE" dataDxfId="316"/>
    <tableColumn id="40" xr3:uid="{00000000-0010-0000-0000-000028000000}" name="REMESSA" dataDxfId="315"/>
    <tableColumn id="4" xr3:uid="{00000000-0010-0000-0000-000004000000}" name="PESO UNI" dataDxfId="314"/>
    <tableColumn id="5" xr3:uid="{00000000-0010-0000-0000-000005000000}" name="PESO TOTAL" dataDxfId="313"/>
    <tableColumn id="6" xr3:uid="{00000000-0010-0000-0000-000006000000}" name="Revisão" dataDxfId="312"/>
    <tableColumn id="7" xr3:uid="{00000000-0010-0000-0000-000007000000}" name="TAG" dataDxfId="311"/>
    <tableColumn id="38" xr3:uid="{00000000-0010-0000-0000-000026000000}" name="PRODUTO" dataDxfId="310"/>
    <tableColumn id="8" xr3:uid="{00000000-0010-0000-0000-000008000000}" name="PEDIDO" dataDxfId="309"/>
    <tableColumn id="9" xr3:uid="{00000000-0010-0000-0000-000009000000}" name="Engenharia" dataDxfId="308"/>
    <tableColumn id="10" xr3:uid="{00000000-0010-0000-0000-00000A000000}" name="FORNECEDOR" dataDxfId="307"/>
    <tableColumn id="11" xr3:uid="{00000000-0010-0000-0000-00000B000000}" name="QTDE/ Fabricação" dataDxfId="306"/>
    <tableColumn id="12" xr3:uid="{00000000-0010-0000-0000-00000C000000}" name="DATA/Fabricação" dataDxfId="305"/>
    <tableColumn id="13" xr3:uid="{00000000-0010-0000-0000-00000D000000}" name="SALDO PENDENTE/Fabricação" dataDxfId="304"/>
    <tableColumn id="14" xr3:uid="{00000000-0010-0000-0000-00000E000000}" name="EVOLUÇÃO PRETO / Fabricação_x000a_(kg)" dataDxfId="303"/>
    <tableColumn id="15" xr3:uid="{00000000-0010-0000-0000-00000F000000}" name="PRONTO ACABADO kg" dataDxfId="302">
      <calculatedColumnFormula>IFERROR(H2*AG2,"")</calculatedColumnFormula>
    </tableColumn>
    <tableColumn id="16" xr3:uid="{00000000-0010-0000-0000-000010000000}" name="Pendencia  / Fabricação_x000a_EM KG" dataDxfId="301"/>
    <tableColumn id="17" xr3:uid="{00000000-0010-0000-0000-000011000000}" name="QIANTIDADE EXPEDIDA" dataDxfId="300"/>
    <tableColumn id="18" xr3:uid="{00000000-0010-0000-0000-000012000000}" name="ROMANEIO " dataDxfId="299"/>
    <tableColumn id="19" xr3:uid="{00000000-0010-0000-0000-000013000000}" name="DATA EXPEDIÇÃO" dataDxfId="298"/>
    <tableColumn id="20" xr3:uid="{00000000-0010-0000-0000-000014000000}" name="Peso Expedido" dataDxfId="297"/>
    <tableColumn id="21" xr3:uid="{00000000-0010-0000-0000-000015000000}" name="QUANTIDADE PENDENTE/Expedição" dataDxfId="296"/>
    <tableColumn id="22" xr3:uid="{00000000-0010-0000-0000-000016000000}" name="PESO PENDENTE/Expedição" dataDxfId="295"/>
    <tableColumn id="23" xr3:uid="{00000000-0010-0000-0000-000017000000}" name="MATÉRIA PRIMA" dataDxfId="294"/>
    <tableColumn id="24" xr3:uid="{00000000-0010-0000-0000-000018000000}" name="RELATORIO" dataDxfId="293"/>
    <tableColumn id="25" xr3:uid="{00000000-0010-0000-0000-000019000000}" name="PREPARAÇÃO " dataDxfId="292"/>
    <tableColumn id="26" xr3:uid="{00000000-0010-0000-0000-00001A000000}" name="CALDEIRARIA" dataDxfId="291"/>
    <tableColumn id="27" xr3:uid="{00000000-0010-0000-0000-00001B000000}" name="SOLDA" dataDxfId="290"/>
    <tableColumn id="28" xr3:uid="{00000000-0010-0000-0000-00001C000000}" name="ACABAMENTO" dataDxfId="289"/>
    <tableColumn id="29" xr3:uid="{00000000-0010-0000-0000-00001D000000}" name="PRONTO ACABADO" dataDxfId="288"/>
    <tableColumn id="30" xr3:uid="{00000000-0010-0000-0000-00001E000000}" name="EXPEDIÇÃO " dataDxfId="287"/>
    <tableColumn id="31" xr3:uid="{00000000-0010-0000-0000-00001F000000}" name="FINALIZADO " dataDxfId="286"/>
    <tableColumn id="32" xr3:uid="{00000000-0010-0000-0000-000020000000}" name="Coluna1" dataDxfId="285"/>
    <tableColumn id="33" xr3:uid="{00000000-0010-0000-0000-000021000000}" name="Coluna2" dataDxfId="284"/>
    <tableColumn id="34" xr3:uid="{00000000-0010-0000-0000-000022000000}" name="Coluna3" dataDxfId="283"/>
    <tableColumn id="35" xr3:uid="{00000000-0010-0000-0000-000023000000}" name="Coluna4" dataDxfId="282"/>
    <tableColumn id="36" xr3:uid="{00000000-0010-0000-0000-000024000000}" name="x"/>
    <tableColumn id="37" xr3:uid="{00000000-0010-0000-0000-000025000000}" name="Colunas5"/>
    <tableColumn id="39" xr3:uid="{00000000-0010-0000-0000-000027000000}" name="Colunas6" dataDxfId="281"/>
    <tableColumn id="42" xr3:uid="{44772FB5-94B9-4683-9D51-42A525419432}" name="Colunas7" dataDxfId="280"/>
    <tableColumn id="44" xr3:uid="{7DBCA215-A831-41EC-8668-4217050D7CEF}" name="Coluna5" dataDxfId="279"/>
    <tableColumn id="52" xr3:uid="{0F1E3E30-ACD2-41A7-9FEB-CFC4141C720F}" name="PRONTO NO PRETO" dataDxfId="278"/>
    <tableColumn id="53" xr3:uid="{7B42991E-C57D-449B-9CA4-FF51ED3B7EE1}" name="PRONTO ACABADO3" dataDxfId="277"/>
    <tableColumn id="54" xr3:uid="{B185D57F-2904-41B4-A913-414AD30553DC}" name="PESO EXPEDIDO2" dataDxfId="276"/>
    <tableColumn id="55" xr3:uid="{216FC5C0-1E81-4ACF-B1FE-D38AAA1F26E6}" name="PRONTO ACABADO2" dataDxfId="275"/>
    <tableColumn id="57" xr3:uid="{58807113-78D0-4422-B88A-8E66792B9681}" name="Coluna7" dataDxfId="274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04BDB3-7991-400D-A075-6EF4E207F167}" name="Tabela3" displayName="Tabela3" ref="A1:F27" totalsRowShown="0" headerRowDxfId="332" headerRowBorderDxfId="331" tableBorderDxfId="330" totalsRowBorderDxfId="329">
  <autoFilter ref="A1:F27" xr:uid="{9E04BDB3-7991-400D-A075-6EF4E207F167}"/>
  <tableColumns count="6">
    <tableColumn id="1" xr3:uid="{0986BF72-EBA9-4CAA-A22C-20021A2F0193}" name="PEDIDO" dataDxfId="328"/>
    <tableColumn id="2" xr3:uid="{1E29E510-3230-4D4A-9101-BF1603DA1959}" name="EQUIPAMENTO" dataDxfId="327"/>
    <tableColumn id="3" xr3:uid="{27EA8246-98FE-4DF0-AB4F-2563340E3A33}" name="DATA PREVISTA " dataDxfId="326"/>
    <tableColumn id="4" xr3:uid="{178705E0-20E1-4EA8-BD6A-04EDA09B960F}" name="DATA REPROGRAMADA" dataDxfId="325"/>
    <tableColumn id="5" xr3:uid="{D69E8AE6-FCF7-4D70-8443-DFF41092DBA5}" name="Observação" dataDxfId="324"/>
    <tableColumn id="6" xr3:uid="{7ED96CF2-6F65-4A02-A0B9-FFDE23E894EB}" name="CLIENTE" dataDxfId="32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5AFD0-01A4-4F4C-B4BB-2C0A84AFA373}" name="Tabela2" displayName="Tabela2" ref="D3:R395" totalsRowShown="0" tableBorderDxfId="273">
  <autoFilter ref="D3:R395" xr:uid="{D635AFD0-01A4-4F4C-B4BB-2C0A84AFA373}"/>
  <tableColumns count="15">
    <tableColumn id="1" xr3:uid="{71019319-E348-41C4-90A8-BD800AFA385A}" name="TAG" dataDxfId="272"/>
    <tableColumn id="2" xr3:uid="{6205B1F5-4B96-401E-A8F0-D0B582A87E91}" name="PEDIDO" dataDxfId="271">
      <calculatedColumnFormula>VLOOKUP(Tabela2[[#This Row],[TAG]],MICRO!J:L,3,0)</calculatedColumnFormula>
    </tableColumn>
    <tableColumn id="3" xr3:uid="{EBC41BBB-459B-4DB5-8152-2C7C2C7ADFAA}" name="FORNECEDOR" dataDxfId="270" dataCellStyle="Normal 2"/>
    <tableColumn id="4" xr3:uid="{EE719B42-3B82-4AC6-AB4D-66A5AF76AAFC}" name="RECEBIDO ENGENHARIA (kg)" dataDxfId="269">
      <calculatedColumnFormula>SUMIF(MICRO!AP:AP,O:O,MICRO!H:H)</calculatedColumnFormula>
    </tableColumn>
    <tableColumn id="5" xr3:uid="{F8EF71F0-2467-40E6-8596-0C50AE8B2E56}" name="EM AVANÇO NO PRETO (kg)" dataDxfId="268">
      <calculatedColumnFormula>SUMIF(MICRO!AP:AP,O:O,MICRO!R:R)</calculatedColumnFormula>
    </tableColumn>
    <tableColumn id="6" xr3:uid="{70FA8036-1726-409E-865E-BBD68DD0CF2B}" name="Pendencia  / Fabricação_x000a_EM KG _x000a_(Kg)" dataDxfId="267">
      <calculatedColumnFormula>SUMIF(MICRO!AP:AP,O:O,MICRO!T:T)</calculatedColumnFormula>
    </tableColumn>
    <tableColumn id="7" xr3:uid="{2EDBF5C8-B6A0-4234-9B37-F4D245CBE335}" name="EVOLUÇÃO %" dataDxfId="266">
      <calculatedColumnFormula>IF(G4 = 0,0,H4/G4)</calculatedColumnFormula>
    </tableColumn>
    <tableColumn id="8" xr3:uid="{981D372E-5C81-43AA-82CF-C526D0CD7BC5}" name="PESO EXPEDIDO" dataDxfId="265">
      <calculatedColumnFormula>SUMIF(MICRO!AP:AP,O:O,MICRO!X:X)</calculatedColumnFormula>
    </tableColumn>
    <tableColumn id="9" xr3:uid="{9581E1B5-4976-4A66-B050-5EDFF64499FF}" name="% EXPEDIDO" dataDxfId="264">
      <calculatedColumnFormula>IF(G4&lt;&gt;0,SUM(K4/G4*1),"0%")</calculatedColumnFormula>
    </tableColumn>
    <tableColumn id="10" xr3:uid="{5A0DEF47-FBD5-46D6-A019-DB5E3CF46E5B}" name="PESO PENDENTE4" dataDxfId="263">
      <calculatedColumnFormula>G4-K4</calculatedColumnFormula>
    </tableColumn>
    <tableColumn id="11" xr3:uid="{AD13F8E0-0652-4176-B922-E74BEC175E7A}" name="Coluna1" dataDxfId="262">
      <calculatedColumnFormula>E4&amp;F4</calculatedColumnFormula>
    </tableColumn>
    <tableColumn id="12" xr3:uid="{9AB5E2D8-1AD6-4B63-A9ED-66372E94A48F}" name="Coluna2" dataDxfId="261">
      <calculatedColumnFormula>D4&amp;E4&amp;F4</calculatedColumnFormula>
    </tableColumn>
    <tableColumn id="13" xr3:uid="{ED15B1A8-5672-4E4D-9246-3BC797332C64}" name="PRONTO NO PRETO" dataDxfId="260">
      <calculatedColumnFormula>SUMIF(MICRO!AP:AP,O4,MICRO!AS:AS)</calculatedColumnFormula>
    </tableColumn>
    <tableColumn id="14" xr3:uid="{986427E9-0E8F-46D1-987F-01DBA908B397}" name="PRONTO ACABADO" dataDxfId="259">
      <calculatedColumnFormula>SUMIF(MICRO!AP:AP,O4,MICRO!AT:AT)</calculatedColumnFormula>
    </tableColumn>
    <tableColumn id="15" xr3:uid="{4361E9F4-014E-4677-9D4A-8DBAE707BA31}" name="PESO EXPEDIDO2" dataDxfId="258">
      <calculatedColumnFormula>SUMIF(MICRO!AP:AP,O:O,MICRO!AU:AU)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0B05-6FAF-40C5-A979-407C9AF53260}">
  <dimension ref="A1:I9"/>
  <sheetViews>
    <sheetView workbookViewId="0">
      <selection activeCell="G16" sqref="G16"/>
    </sheetView>
  </sheetViews>
  <sheetFormatPr defaultRowHeight="15" x14ac:dyDescent="0.25"/>
  <cols>
    <col min="1" max="1" width="27.140625" bestFit="1" customWidth="1"/>
    <col min="2" max="2" width="21.7109375" bestFit="1" customWidth="1"/>
    <col min="3" max="3" width="10.5703125" bestFit="1" customWidth="1"/>
    <col min="6" max="6" width="14.42578125" bestFit="1" customWidth="1"/>
    <col min="7" max="7" width="14.7109375" bestFit="1" customWidth="1"/>
    <col min="8" max="8" width="10" bestFit="1" customWidth="1"/>
    <col min="9" max="9" width="13.28515625" bestFit="1" customWidth="1"/>
  </cols>
  <sheetData>
    <row r="1" spans="1:9" x14ac:dyDescent="0.25">
      <c r="A1" s="266" t="s">
        <v>326</v>
      </c>
      <c r="B1" s="268" t="s">
        <v>891</v>
      </c>
      <c r="C1" s="269"/>
      <c r="D1" s="269"/>
      <c r="E1" s="269"/>
      <c r="F1" s="269"/>
      <c r="G1" s="270"/>
      <c r="H1" s="264"/>
      <c r="I1" s="265"/>
    </row>
    <row r="2" spans="1:9" x14ac:dyDescent="0.25">
      <c r="A2" s="267"/>
      <c r="B2" s="180" t="s">
        <v>31</v>
      </c>
      <c r="C2" s="180" t="s">
        <v>32</v>
      </c>
      <c r="D2" s="180" t="s">
        <v>22</v>
      </c>
      <c r="E2" s="180" t="s">
        <v>23</v>
      </c>
      <c r="F2" s="180" t="s">
        <v>33</v>
      </c>
      <c r="G2" s="180" t="s">
        <v>44</v>
      </c>
      <c r="H2" s="181" t="s">
        <v>5101</v>
      </c>
      <c r="I2" s="181" t="s">
        <v>332</v>
      </c>
    </row>
    <row r="3" spans="1:9" x14ac:dyDescent="0.25">
      <c r="A3" s="107" t="s">
        <v>3031</v>
      </c>
      <c r="B3" s="107"/>
      <c r="C3" s="107"/>
      <c r="D3" s="107"/>
      <c r="E3" s="107"/>
      <c r="F3" s="107"/>
      <c r="G3" s="107"/>
      <c r="H3" s="107"/>
      <c r="I3" s="182"/>
    </row>
    <row r="4" spans="1:9" x14ac:dyDescent="0.25">
      <c r="A4" s="107" t="s">
        <v>3028</v>
      </c>
      <c r="B4" s="107"/>
      <c r="C4" s="107"/>
      <c r="D4" s="107"/>
      <c r="E4" s="107"/>
      <c r="F4" s="107"/>
      <c r="G4" s="107"/>
      <c r="H4" s="107"/>
      <c r="I4" s="182"/>
    </row>
    <row r="5" spans="1:9" x14ac:dyDescent="0.25">
      <c r="A5" s="261"/>
      <c r="B5" s="262"/>
      <c r="C5" s="262"/>
      <c r="D5" s="262"/>
      <c r="E5" s="262"/>
      <c r="F5" s="262"/>
      <c r="G5" s="262"/>
      <c r="H5" s="262"/>
      <c r="I5" s="263"/>
    </row>
    <row r="6" spans="1:9" x14ac:dyDescent="0.25">
      <c r="A6" s="107" t="s">
        <v>3030</v>
      </c>
      <c r="B6" s="107"/>
      <c r="C6" s="107"/>
      <c r="D6" s="107"/>
      <c r="E6" s="107"/>
      <c r="F6" s="107"/>
      <c r="G6" s="107"/>
      <c r="H6" s="107"/>
      <c r="I6" s="182"/>
    </row>
    <row r="7" spans="1:9" x14ac:dyDescent="0.25">
      <c r="A7" s="107" t="s">
        <v>315</v>
      </c>
      <c r="B7" s="107"/>
      <c r="C7" s="107"/>
      <c r="D7" s="107"/>
      <c r="E7" s="107"/>
      <c r="F7" s="107"/>
      <c r="G7" s="107"/>
      <c r="H7" s="107"/>
      <c r="I7" s="182"/>
    </row>
    <row r="8" spans="1:9" x14ac:dyDescent="0.25">
      <c r="A8" s="107" t="s">
        <v>3029</v>
      </c>
      <c r="B8" s="107"/>
      <c r="C8" s="107"/>
      <c r="D8" s="107"/>
      <c r="E8" s="107"/>
      <c r="F8" s="107"/>
      <c r="G8" s="107"/>
      <c r="H8" s="107"/>
      <c r="I8" s="182"/>
    </row>
    <row r="9" spans="1:9" x14ac:dyDescent="0.25">
      <c r="A9" s="183" t="s">
        <v>333</v>
      </c>
      <c r="B9" s="183">
        <v>20</v>
      </c>
      <c r="C9" s="183">
        <v>10</v>
      </c>
      <c r="D9" s="183">
        <v>15</v>
      </c>
      <c r="E9" s="183">
        <v>8</v>
      </c>
      <c r="F9" s="183">
        <v>5</v>
      </c>
      <c r="G9" s="183">
        <v>7</v>
      </c>
      <c r="H9" s="183">
        <v>20</v>
      </c>
      <c r="I9" s="183">
        <v>0</v>
      </c>
    </row>
  </sheetData>
  <mergeCells count="4">
    <mergeCell ref="A5:I5"/>
    <mergeCell ref="H1:I1"/>
    <mergeCell ref="A1:A2"/>
    <mergeCell ref="B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W1540"/>
  <sheetViews>
    <sheetView showGridLines="0" tabSelected="1" topLeftCell="F1" zoomScale="70" zoomScaleNormal="70" workbookViewId="0">
      <pane ySplit="1" topLeftCell="A1283" activePane="bottomLeft" state="frozen"/>
      <selection activeCell="G1456" sqref="G1456"/>
      <selection pane="bottomLeft" activeCell="L1288" sqref="L1288"/>
    </sheetView>
  </sheetViews>
  <sheetFormatPr defaultColWidth="9.140625" defaultRowHeight="15.75" customHeight="1" x14ac:dyDescent="0.25"/>
  <cols>
    <col min="1" max="1" width="41.140625" style="25" bestFit="1" customWidth="1"/>
    <col min="2" max="2" width="35.5703125" style="36" customWidth="1"/>
    <col min="3" max="3" width="13" style="25" customWidth="1"/>
    <col min="4" max="4" width="109.42578125" style="26" customWidth="1"/>
    <col min="5" max="5" width="19.5703125" style="25" bestFit="1" customWidth="1"/>
    <col min="6" max="6" width="19.85546875" style="25" bestFit="1" customWidth="1"/>
    <col min="7" max="7" width="19.42578125" style="26" bestFit="1" customWidth="1"/>
    <col min="8" max="8" width="15.28515625" style="35" bestFit="1" customWidth="1"/>
    <col min="9" max="9" width="17.7109375" style="27" bestFit="1" customWidth="1"/>
    <col min="10" max="10" width="17.42578125" style="28" bestFit="1" customWidth="1"/>
    <col min="11" max="11" width="16.42578125" style="28" customWidth="1"/>
    <col min="12" max="12" width="11.7109375" style="28" customWidth="1"/>
    <col min="13" max="13" width="22.28515625" style="29" bestFit="1" customWidth="1"/>
    <col min="14" max="14" width="26" style="27" bestFit="1" customWidth="1"/>
    <col min="15" max="15" width="12" style="30" bestFit="1" customWidth="1"/>
    <col min="16" max="16" width="12" style="31" bestFit="1" customWidth="1"/>
    <col min="17" max="17" width="14.42578125" style="30" bestFit="1" customWidth="1"/>
    <col min="18" max="18" width="16.85546875" style="32" bestFit="1" customWidth="1"/>
    <col min="19" max="19" width="12" style="32" bestFit="1" customWidth="1"/>
    <col min="20" max="20" width="14.42578125" style="32" bestFit="1" customWidth="1"/>
    <col min="21" max="21" width="8.5703125" style="30" customWidth="1"/>
    <col min="22" max="22" width="9.5703125" style="30" bestFit="1" customWidth="1"/>
    <col min="23" max="23" width="12" style="30" bestFit="1" customWidth="1"/>
    <col min="24" max="24" width="10.140625" style="30" bestFit="1" customWidth="1"/>
    <col min="25" max="25" width="14.42578125" style="30" bestFit="1" customWidth="1"/>
    <col min="26" max="26" width="14.42578125" style="32" bestFit="1" customWidth="1"/>
    <col min="27" max="27" width="11.42578125" style="30" customWidth="1"/>
    <col min="28" max="28" width="10.140625" style="30" customWidth="1"/>
    <col min="29" max="29" width="12.85546875" style="30" bestFit="1" customWidth="1"/>
    <col min="30" max="30" width="10.28515625" style="30" bestFit="1" customWidth="1"/>
    <col min="31" max="31" width="8.28515625" style="30" customWidth="1"/>
    <col min="32" max="32" width="12.85546875" style="30" customWidth="1"/>
    <col min="33" max="33" width="12.85546875" style="30" bestFit="1" customWidth="1"/>
    <col min="34" max="34" width="14.28515625" style="30" bestFit="1" customWidth="1"/>
    <col min="35" max="35" width="8.28515625" style="30" customWidth="1"/>
    <col min="36" max="36" width="17.28515625" style="28" hidden="1" customWidth="1"/>
    <col min="37" max="39" width="17.7109375" style="28" hidden="1" customWidth="1"/>
    <col min="40" max="40" width="9.5703125" style="28" hidden="1" customWidth="1"/>
    <col min="41" max="41" width="32.5703125" style="28" hidden="1" customWidth="1"/>
    <col min="42" max="42" width="37.42578125" style="28" hidden="1" customWidth="1"/>
    <col min="43" max="43" width="31" style="28" hidden="1" customWidth="1"/>
    <col min="44" max="44" width="27.7109375" style="28" hidden="1" customWidth="1"/>
    <col min="45" max="48" width="9.140625" style="28" hidden="1" customWidth="1"/>
    <col min="49" max="49" width="21.42578125" style="28" hidden="1" customWidth="1"/>
    <col min="50" max="16384" width="9.140625" style="28"/>
  </cols>
  <sheetData>
    <row r="1" spans="1:49" s="2" customFormat="1" ht="100.5" customHeight="1" thickBot="1" x14ac:dyDescent="0.3">
      <c r="A1" s="38" t="s">
        <v>4534</v>
      </c>
      <c r="B1" s="38" t="s">
        <v>34</v>
      </c>
      <c r="C1" s="38" t="s">
        <v>0</v>
      </c>
      <c r="D1" s="38" t="s">
        <v>1</v>
      </c>
      <c r="E1" s="40" t="s">
        <v>230</v>
      </c>
      <c r="F1" s="38" t="s">
        <v>26</v>
      </c>
      <c r="G1" s="38" t="s">
        <v>3</v>
      </c>
      <c r="H1" s="38" t="s">
        <v>4</v>
      </c>
      <c r="I1" s="38" t="s">
        <v>12</v>
      </c>
      <c r="J1" s="38" t="s">
        <v>5</v>
      </c>
      <c r="K1" s="38" t="s">
        <v>47</v>
      </c>
      <c r="L1" s="38" t="s">
        <v>42</v>
      </c>
      <c r="M1" s="38" t="s">
        <v>7</v>
      </c>
      <c r="N1" s="38" t="s">
        <v>48</v>
      </c>
      <c r="O1" s="173" t="s">
        <v>49</v>
      </c>
      <c r="P1" s="4" t="s">
        <v>50</v>
      </c>
      <c r="Q1" s="4" t="s">
        <v>51</v>
      </c>
      <c r="R1" s="4" t="s">
        <v>52</v>
      </c>
      <c r="S1" s="4" t="s">
        <v>4321</v>
      </c>
      <c r="T1" s="15" t="s">
        <v>53</v>
      </c>
      <c r="U1" s="169" t="s">
        <v>8</v>
      </c>
      <c r="V1" s="170" t="s">
        <v>9</v>
      </c>
      <c r="W1" s="170" t="s">
        <v>36</v>
      </c>
      <c r="X1" s="170" t="s">
        <v>25</v>
      </c>
      <c r="Y1" s="171" t="s">
        <v>54</v>
      </c>
      <c r="Z1" s="172" t="s">
        <v>55</v>
      </c>
      <c r="AA1" s="174" t="s">
        <v>2999</v>
      </c>
      <c r="AB1" s="175" t="s">
        <v>10</v>
      </c>
      <c r="AC1" s="3" t="s">
        <v>3000</v>
      </c>
      <c r="AD1" s="3" t="s">
        <v>3001</v>
      </c>
      <c r="AE1" s="3" t="s">
        <v>3002</v>
      </c>
      <c r="AF1" s="3" t="s">
        <v>3161</v>
      </c>
      <c r="AG1" s="3" t="s">
        <v>3030</v>
      </c>
      <c r="AH1" s="3" t="s">
        <v>3003</v>
      </c>
      <c r="AI1" s="176" t="s">
        <v>3162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6</v>
      </c>
      <c r="AO1" s="2" t="s">
        <v>21</v>
      </c>
      <c r="AP1" s="2" t="s">
        <v>24</v>
      </c>
      <c r="AQ1" s="2" t="s">
        <v>35</v>
      </c>
      <c r="AR1" s="2" t="s">
        <v>37</v>
      </c>
      <c r="AS1" s="119" t="s">
        <v>822</v>
      </c>
      <c r="AT1" s="119" t="s">
        <v>4322</v>
      </c>
      <c r="AU1" s="119" t="s">
        <v>1022</v>
      </c>
      <c r="AV1" s="119" t="s">
        <v>3308</v>
      </c>
      <c r="AW1" s="2" t="s">
        <v>1869</v>
      </c>
    </row>
    <row r="2" spans="1:49" ht="15.75" hidden="1" customHeight="1" x14ac:dyDescent="0.25">
      <c r="A2" s="6" t="s">
        <v>2272</v>
      </c>
      <c r="B2" s="21"/>
      <c r="C2" s="7">
        <v>39</v>
      </c>
      <c r="D2" s="39" t="s">
        <v>2273</v>
      </c>
      <c r="E2" s="7">
        <v>3392</v>
      </c>
      <c r="F2" s="7">
        <v>8</v>
      </c>
      <c r="G2" s="23">
        <v>15.8</v>
      </c>
      <c r="H2" s="34">
        <f>Tabela1[[#This Row],[PESO UNI]]*Tabela1[[#This Row],[QTE]]</f>
        <v>616.20000000000005</v>
      </c>
      <c r="I2" s="7">
        <v>0</v>
      </c>
      <c r="J2" s="8" t="s">
        <v>2274</v>
      </c>
      <c r="K2" s="8" t="s">
        <v>33</v>
      </c>
      <c r="L2" s="9" t="s">
        <v>2069</v>
      </c>
      <c r="M2" s="10">
        <v>46100</v>
      </c>
      <c r="N2" s="8" t="s">
        <v>38</v>
      </c>
      <c r="O2" s="12"/>
      <c r="P2" s="13"/>
      <c r="Q2" s="14">
        <f>Tabela1[[#This Row],[QTDE/ Fabricação]]-Tabela1[[#This Row],[QTE]]</f>
        <v>-39</v>
      </c>
      <c r="R2" s="18">
        <f t="shared" ref="R2:R27" si="0">IFERROR(H2*((AA2*0.25)+(AC2*0.25)+(AD2*0.225)+(AE2*0.225)+(AF2*0.05)),"")</f>
        <v>616.20000000000005</v>
      </c>
      <c r="S2" s="18">
        <f>IFERROR(H2*AG2,"")</f>
        <v>616.20000000000005</v>
      </c>
      <c r="T2" s="19">
        <f t="shared" ref="T2:T27" si="1">IFERROR(S2-H2,"")</f>
        <v>0</v>
      </c>
      <c r="U2" s="16">
        <f>IFERROR(SUMIF('LISTA DE EMBARQUE'!B:B,MICRO!E:E,'LISTA DE EMBARQUE'!G:G),"")</f>
        <v>38</v>
      </c>
      <c r="V2" s="12">
        <f>IFERROR(VLOOKUP(Tabela1[[#This Row],[COD.MDE]],'LISTA DE EMBARQUE'!B:L,11,0),"")</f>
        <v>1</v>
      </c>
      <c r="W2" s="13">
        <f>IFERROR(VLOOKUP(Tabela1[[#This Row],[COD.MDE]],'LISTA DE EMBARQUE'!B:M,12,0),"")</f>
        <v>46146</v>
      </c>
      <c r="X2" s="14">
        <f>IFERROR(Tabela1[[#This Row],[QIANTIDADE EXPEDIDA]]*Tabela1[[#This Row],[PESO UNI]],"")</f>
        <v>600.4</v>
      </c>
      <c r="Y2" s="14">
        <f t="shared" ref="Y2:Y36" si="2">U2-C2</f>
        <v>-1</v>
      </c>
      <c r="Z2" s="20">
        <f>Tabela1[[#This Row],[PESO TOTAL]]-Tabela1[[#This Row],[Peso Expedido]]</f>
        <v>15.800000000000068</v>
      </c>
      <c r="AA2" s="17">
        <v>1</v>
      </c>
      <c r="AB2" s="33">
        <v>1</v>
      </c>
      <c r="AC2" s="33">
        <v>1</v>
      </c>
      <c r="AD2" s="33">
        <v>1</v>
      </c>
      <c r="AE2" s="33">
        <v>1</v>
      </c>
      <c r="AF2" s="33">
        <v>1</v>
      </c>
      <c r="AG2" s="33">
        <v>1</v>
      </c>
      <c r="AH2" s="33">
        <v>1</v>
      </c>
      <c r="AI2" s="33" t="s">
        <v>4509</v>
      </c>
      <c r="AJ2" s="5"/>
      <c r="AK2" t="str">
        <f>Tabela1[[#This Row],[Coluna1]]&amp;Tabela1[[#This Row],[PEDIDO]]</f>
        <v>P-188</v>
      </c>
      <c r="AL2"/>
      <c r="AM2"/>
      <c r="AN2"/>
      <c r="AO2" t="str">
        <f t="shared" ref="AO2:AO35" si="3">A2&amp;"/"&amp;J2</f>
        <v>T-060864-1/1073-TC-006</v>
      </c>
      <c r="AP2" t="str">
        <f>Tabela1[[#This Row],[TAG]]&amp;Tabela1[[#This Row],[PEDIDO]]&amp;Tabela1[[#This Row],[PRODUTO]]</f>
        <v>1073-TC-006P-188BASES ROLETES</v>
      </c>
      <c r="AQ2" s="22" t="str">
        <f>Tabela1[[#This Row],[PRODUTO]]&amp;Tabela1[[#This Row],[TAG]]</f>
        <v>BASES ROLETES1073-TC-006</v>
      </c>
      <c r="AR2" s="24" t="str">
        <f>Tabela1[[#This Row],[PEDIDO]]&amp;Tabela1[[#This Row],[PRODUTO]]</f>
        <v>P-188BASES ROLETES</v>
      </c>
      <c r="AS2" s="37">
        <f>IF(AF2="",0,IF(ISTEXT(AF2),H2*VALUE(SUBSTITUTE(AF2,"%",""))/100,H2*AF2))-Tabela1[[#This Row],[PRONTO ACABADO2]]</f>
        <v>0</v>
      </c>
      <c r="AT2" s="37">
        <f>IF(AG2="",0,IF(ISTEXT(AG2),H2*VALUE(SUBSTITUTE(AG2,"%",""))/100,H2*AG2))-Tabela1[[#This Row],[PESO EXPEDIDO2]]</f>
        <v>0</v>
      </c>
      <c r="AU2" s="37">
        <f t="shared" ref="AU2:AU35" si="4">IF(AH2="",0,IF(ISTEXT(AH2),H2*VALUE(SUBSTITUTE(AH2,"%",""))/100,H2*AH2))</f>
        <v>616.20000000000005</v>
      </c>
      <c r="AV2" s="37">
        <f t="shared" ref="AV2:AV35" si="5">IF(AG2="",0,IF(ISTEXT(AG2),H2*VALUE(SUBSTITUTE(AG2,"%",""))/100,H2*AG2))</f>
        <v>616.20000000000005</v>
      </c>
      <c r="AW2" s="37"/>
    </row>
    <row r="3" spans="1:49" ht="15.75" hidden="1" customHeight="1" x14ac:dyDescent="0.25">
      <c r="A3" s="6" t="s">
        <v>2272</v>
      </c>
      <c r="B3" s="21"/>
      <c r="C3" s="7">
        <v>39</v>
      </c>
      <c r="D3" s="39" t="s">
        <v>2273</v>
      </c>
      <c r="E3" s="7">
        <v>3393</v>
      </c>
      <c r="F3" s="7">
        <v>8</v>
      </c>
      <c r="G3" s="23">
        <v>15.8</v>
      </c>
      <c r="H3" s="34">
        <f>Tabela1[[#This Row],[PESO UNI]]*Tabela1[[#This Row],[QTE]]</f>
        <v>616.20000000000005</v>
      </c>
      <c r="I3" s="7">
        <v>0</v>
      </c>
      <c r="J3" s="8" t="s">
        <v>2276</v>
      </c>
      <c r="K3" s="8" t="s">
        <v>33</v>
      </c>
      <c r="L3" s="9" t="s">
        <v>2069</v>
      </c>
      <c r="M3" s="10">
        <v>46100</v>
      </c>
      <c r="N3" s="8" t="s">
        <v>38</v>
      </c>
      <c r="O3" s="12"/>
      <c r="P3" s="13"/>
      <c r="Q3" s="14">
        <f>Tabela1[[#This Row],[QTDE/ Fabricação]]-Tabela1[[#This Row],[QTE]]</f>
        <v>-39</v>
      </c>
      <c r="R3" s="18">
        <f t="shared" si="0"/>
        <v>616.20000000000005</v>
      </c>
      <c r="S3" s="18">
        <f t="shared" ref="S3:S36" si="6">IFERROR(H3*AG3,"")</f>
        <v>616.20000000000005</v>
      </c>
      <c r="T3" s="19">
        <f t="shared" si="1"/>
        <v>0</v>
      </c>
      <c r="U3" s="16">
        <f>IFERROR(SUMIF('LISTA DE EMBARQUE'!B:B,MICRO!E:E,'LISTA DE EMBARQUE'!G:G),"")</f>
        <v>38</v>
      </c>
      <c r="V3" s="12">
        <f>IFERROR(VLOOKUP(Tabela1[[#This Row],[COD.MDE]],'LISTA DE EMBARQUE'!B:L,11,0),"")</f>
        <v>1</v>
      </c>
      <c r="W3" s="13">
        <f>IFERROR(VLOOKUP(Tabela1[[#This Row],[COD.MDE]],'LISTA DE EMBARQUE'!B:M,12,0),"")</f>
        <v>46146</v>
      </c>
      <c r="X3" s="14">
        <f>IFERROR(Tabela1[[#This Row],[QIANTIDADE EXPEDIDA]]*Tabela1[[#This Row],[PESO UNI]],"")</f>
        <v>600.4</v>
      </c>
      <c r="Y3" s="14">
        <f t="shared" si="2"/>
        <v>-1</v>
      </c>
      <c r="Z3" s="20">
        <f>Tabela1[[#This Row],[PESO TOTAL]]-Tabela1[[#This Row],[Peso Expedido]]</f>
        <v>15.800000000000068</v>
      </c>
      <c r="AA3" s="17">
        <v>1</v>
      </c>
      <c r="AB3" s="33">
        <v>1</v>
      </c>
      <c r="AC3" s="33">
        <v>1</v>
      </c>
      <c r="AD3" s="33">
        <v>1</v>
      </c>
      <c r="AE3" s="33">
        <v>1</v>
      </c>
      <c r="AF3" s="33">
        <v>1</v>
      </c>
      <c r="AG3" s="33">
        <v>1</v>
      </c>
      <c r="AH3" s="33">
        <v>1</v>
      </c>
      <c r="AI3" s="33" t="s">
        <v>4509</v>
      </c>
      <c r="AJ3" s="5"/>
      <c r="AK3" t="str">
        <f>Tabela1[[#This Row],[Coluna1]]&amp;Tabela1[[#This Row],[PEDIDO]]</f>
        <v>P-188</v>
      </c>
      <c r="AL3"/>
      <c r="AM3"/>
      <c r="AN3"/>
      <c r="AO3" t="str">
        <f t="shared" si="3"/>
        <v>T-060864-1/1073-TC-007</v>
      </c>
      <c r="AP3" t="str">
        <f>Tabela1[[#This Row],[TAG]]&amp;Tabela1[[#This Row],[PEDIDO]]&amp;Tabela1[[#This Row],[PRODUTO]]</f>
        <v>1073-TC-007P-188BASES ROLETES</v>
      </c>
      <c r="AQ3" s="22" t="str">
        <f>Tabela1[[#This Row],[PRODUTO]]&amp;Tabela1[[#This Row],[TAG]]</f>
        <v>BASES ROLETES1073-TC-007</v>
      </c>
      <c r="AR3" s="24" t="str">
        <f>Tabela1[[#This Row],[PEDIDO]]&amp;Tabela1[[#This Row],[PRODUTO]]</f>
        <v>P-188BASES ROLETES</v>
      </c>
      <c r="AS3" s="37">
        <f>IF(AF3="",0,IF(ISTEXT(AF3),H3*VALUE(SUBSTITUTE(AF3,"%",""))/100,H3*AF3))-Tabela1[[#This Row],[PRONTO ACABADO2]]</f>
        <v>0</v>
      </c>
      <c r="AT3" s="37">
        <f>IF(AG3="",0,IF(ISTEXT(AG3),H3*VALUE(SUBSTITUTE(AG3,"%",""))/100,H3*AG3))-Tabela1[[#This Row],[PESO EXPEDIDO2]]</f>
        <v>0</v>
      </c>
      <c r="AU3" s="37">
        <f t="shared" si="4"/>
        <v>616.20000000000005</v>
      </c>
      <c r="AV3" s="37">
        <f t="shared" si="5"/>
        <v>616.20000000000005</v>
      </c>
      <c r="AW3" s="37"/>
    </row>
    <row r="4" spans="1:49" ht="15.75" hidden="1" customHeight="1" x14ac:dyDescent="0.25">
      <c r="A4" s="6" t="s">
        <v>2275</v>
      </c>
      <c r="B4" s="21"/>
      <c r="C4" s="7">
        <v>1</v>
      </c>
      <c r="D4" s="39" t="s">
        <v>2278</v>
      </c>
      <c r="E4" s="7">
        <v>3394</v>
      </c>
      <c r="F4" s="7">
        <v>8</v>
      </c>
      <c r="G4" s="23">
        <v>19.2</v>
      </c>
      <c r="H4" s="34">
        <f>Tabela1[[#This Row],[PESO UNI]]*Tabela1[[#This Row],[QTE]]</f>
        <v>19.2</v>
      </c>
      <c r="I4" s="7">
        <v>0</v>
      </c>
      <c r="J4" s="8" t="s">
        <v>2274</v>
      </c>
      <c r="K4" s="8" t="s">
        <v>33</v>
      </c>
      <c r="L4" s="9" t="s">
        <v>2069</v>
      </c>
      <c r="M4" s="10">
        <v>46100</v>
      </c>
      <c r="N4" s="8" t="s">
        <v>38</v>
      </c>
      <c r="O4" s="12"/>
      <c r="P4" s="13"/>
      <c r="Q4" s="14">
        <f>Tabela1[[#This Row],[QTDE/ Fabricação]]-Tabela1[[#This Row],[QTE]]</f>
        <v>-1</v>
      </c>
      <c r="R4" s="18">
        <f t="shared" si="0"/>
        <v>19.2</v>
      </c>
      <c r="S4" s="18">
        <f t="shared" si="6"/>
        <v>19.2</v>
      </c>
      <c r="T4" s="19">
        <f t="shared" si="1"/>
        <v>0</v>
      </c>
      <c r="U4" s="16">
        <f>IFERROR(SUMIF('LISTA DE EMBARQUE'!B:B,MICRO!E:E,'LISTA DE EMBARQUE'!G:G),"")</f>
        <v>1</v>
      </c>
      <c r="V4" s="12">
        <f>IFERROR(VLOOKUP(Tabela1[[#This Row],[COD.MDE]],'LISTA DE EMBARQUE'!B:L,11,0),"")</f>
        <v>1</v>
      </c>
      <c r="W4" s="13">
        <f>IFERROR(VLOOKUP(Tabela1[[#This Row],[COD.MDE]],'LISTA DE EMBARQUE'!B:M,12,0),"")</f>
        <v>46146</v>
      </c>
      <c r="X4" s="14">
        <f>IFERROR(Tabela1[[#This Row],[QIANTIDADE EXPEDIDA]]*Tabela1[[#This Row],[PESO UNI]],"")</f>
        <v>19.2</v>
      </c>
      <c r="Y4" s="14">
        <f t="shared" si="2"/>
        <v>0</v>
      </c>
      <c r="Z4" s="20">
        <f>Tabela1[[#This Row],[PESO TOTAL]]-Tabela1[[#This Row],[Peso Expedido]]</f>
        <v>0</v>
      </c>
      <c r="AA4" s="17">
        <v>1</v>
      </c>
      <c r="AB4" s="33">
        <v>1</v>
      </c>
      <c r="AC4" s="33">
        <v>1</v>
      </c>
      <c r="AD4" s="33">
        <v>1</v>
      </c>
      <c r="AE4" s="33">
        <v>1</v>
      </c>
      <c r="AF4" s="33">
        <v>1</v>
      </c>
      <c r="AG4" s="33">
        <v>1</v>
      </c>
      <c r="AH4" s="33">
        <v>1</v>
      </c>
      <c r="AI4" s="33" t="str">
        <f t="shared" ref="AI2:AI27" si="7">IF(Z4&lt;=0,"ok","")</f>
        <v>ok</v>
      </c>
      <c r="AJ4" s="5"/>
      <c r="AK4" t="str">
        <f>Tabela1[[#This Row],[Coluna1]]&amp;Tabela1[[#This Row],[PEDIDO]]</f>
        <v>P-188</v>
      </c>
      <c r="AL4"/>
      <c r="AM4"/>
      <c r="AN4"/>
      <c r="AO4" t="str">
        <f t="shared" si="3"/>
        <v>T-060860-1/1073-TC-006</v>
      </c>
      <c r="AP4" t="str">
        <f>Tabela1[[#This Row],[TAG]]&amp;Tabela1[[#This Row],[PEDIDO]]&amp;Tabela1[[#This Row],[PRODUTO]]</f>
        <v>1073-TC-006P-188BASES ROLETES</v>
      </c>
      <c r="AQ4" s="22" t="str">
        <f>Tabela1[[#This Row],[PRODUTO]]&amp;Tabela1[[#This Row],[TAG]]</f>
        <v>BASES ROLETES1073-TC-006</v>
      </c>
      <c r="AR4" s="24" t="str">
        <f>Tabela1[[#This Row],[PEDIDO]]&amp;Tabela1[[#This Row],[PRODUTO]]</f>
        <v>P-188BASES ROLETES</v>
      </c>
      <c r="AS4" s="37">
        <f>IF(AF4="",0,IF(ISTEXT(AF4),H4*VALUE(SUBSTITUTE(AF4,"%",""))/100,H4*AF4))-Tabela1[[#This Row],[PRONTO ACABADO2]]</f>
        <v>0</v>
      </c>
      <c r="AT4" s="37">
        <f>IF(AG4="",0,IF(ISTEXT(AG4),H4*VALUE(SUBSTITUTE(AG4,"%",""))/100,H4*AG4))-Tabela1[[#This Row],[PESO EXPEDIDO2]]</f>
        <v>0</v>
      </c>
      <c r="AU4" s="37">
        <f t="shared" si="4"/>
        <v>19.2</v>
      </c>
      <c r="AV4" s="37">
        <f t="shared" si="5"/>
        <v>19.2</v>
      </c>
      <c r="AW4" s="37"/>
    </row>
    <row r="5" spans="1:49" ht="15.75" hidden="1" customHeight="1" x14ac:dyDescent="0.25">
      <c r="A5" s="6" t="s">
        <v>2275</v>
      </c>
      <c r="B5" s="21"/>
      <c r="C5" s="7">
        <v>1</v>
      </c>
      <c r="D5" s="39" t="s">
        <v>2278</v>
      </c>
      <c r="E5" s="7">
        <v>3395</v>
      </c>
      <c r="F5" s="7">
        <v>8</v>
      </c>
      <c r="G5" s="23">
        <v>19.2</v>
      </c>
      <c r="H5" s="34">
        <f>Tabela1[[#This Row],[PESO UNI]]*Tabela1[[#This Row],[QTE]]</f>
        <v>19.2</v>
      </c>
      <c r="I5" s="7">
        <v>0</v>
      </c>
      <c r="J5" s="8" t="s">
        <v>2276</v>
      </c>
      <c r="K5" s="8" t="s">
        <v>33</v>
      </c>
      <c r="L5" s="9" t="s">
        <v>2069</v>
      </c>
      <c r="M5" s="10">
        <v>46100</v>
      </c>
      <c r="N5" s="8" t="s">
        <v>38</v>
      </c>
      <c r="O5" s="12"/>
      <c r="P5" s="13"/>
      <c r="Q5" s="14">
        <f>Tabela1[[#This Row],[QTDE/ Fabricação]]-Tabela1[[#This Row],[QTE]]</f>
        <v>-1</v>
      </c>
      <c r="R5" s="18">
        <f t="shared" si="0"/>
        <v>19.2</v>
      </c>
      <c r="S5" s="18">
        <f t="shared" si="6"/>
        <v>19.2</v>
      </c>
      <c r="T5" s="19">
        <f t="shared" si="1"/>
        <v>0</v>
      </c>
      <c r="U5" s="16">
        <f>IFERROR(SUMIF('LISTA DE EMBARQUE'!B:B,MICRO!E:E,'LISTA DE EMBARQUE'!G:G),"")</f>
        <v>1</v>
      </c>
      <c r="V5" s="12">
        <f>IFERROR(VLOOKUP(Tabela1[[#This Row],[COD.MDE]],'LISTA DE EMBARQUE'!B:L,11,0),"")</f>
        <v>1</v>
      </c>
      <c r="W5" s="13">
        <f>IFERROR(VLOOKUP(Tabela1[[#This Row],[COD.MDE]],'LISTA DE EMBARQUE'!B:M,12,0),"")</f>
        <v>46146</v>
      </c>
      <c r="X5" s="14">
        <f>IFERROR(Tabela1[[#This Row],[QIANTIDADE EXPEDIDA]]*Tabela1[[#This Row],[PESO UNI]],"")</f>
        <v>19.2</v>
      </c>
      <c r="Y5" s="14">
        <f t="shared" si="2"/>
        <v>0</v>
      </c>
      <c r="Z5" s="20">
        <f>Tabela1[[#This Row],[PESO TOTAL]]-Tabela1[[#This Row],[Peso Expedido]]</f>
        <v>0</v>
      </c>
      <c r="AA5" s="17">
        <v>1</v>
      </c>
      <c r="AB5" s="33">
        <v>1</v>
      </c>
      <c r="AC5" s="33">
        <v>1</v>
      </c>
      <c r="AD5" s="33">
        <v>1</v>
      </c>
      <c r="AE5" s="33">
        <v>1</v>
      </c>
      <c r="AF5" s="33">
        <v>1</v>
      </c>
      <c r="AG5" s="33">
        <v>1</v>
      </c>
      <c r="AH5" s="33">
        <v>1</v>
      </c>
      <c r="AI5" s="33" t="str">
        <f t="shared" si="7"/>
        <v>ok</v>
      </c>
      <c r="AJ5" s="5"/>
      <c r="AK5" t="str">
        <f>Tabela1[[#This Row],[Coluna1]]&amp;Tabela1[[#This Row],[PEDIDO]]</f>
        <v>P-188</v>
      </c>
      <c r="AL5"/>
      <c r="AM5"/>
      <c r="AN5"/>
      <c r="AO5" t="str">
        <f t="shared" si="3"/>
        <v>T-060860-1/1073-TC-007</v>
      </c>
      <c r="AP5" t="str">
        <f>Tabela1[[#This Row],[TAG]]&amp;Tabela1[[#This Row],[PEDIDO]]&amp;Tabela1[[#This Row],[PRODUTO]]</f>
        <v>1073-TC-007P-188BASES ROLETES</v>
      </c>
      <c r="AQ5" s="22" t="str">
        <f>Tabela1[[#This Row],[PRODUTO]]&amp;Tabela1[[#This Row],[TAG]]</f>
        <v>BASES ROLETES1073-TC-007</v>
      </c>
      <c r="AR5" s="24" t="str">
        <f>Tabela1[[#This Row],[PEDIDO]]&amp;Tabela1[[#This Row],[PRODUTO]]</f>
        <v>P-188BASES ROLETES</v>
      </c>
      <c r="AS5" s="37">
        <f>IF(AF5="",0,IF(ISTEXT(AF5),H5*VALUE(SUBSTITUTE(AF5,"%",""))/100,H5*AF5))-Tabela1[[#This Row],[PRONTO ACABADO2]]</f>
        <v>0</v>
      </c>
      <c r="AT5" s="37">
        <f>IF(AG5="",0,IF(ISTEXT(AG5),H5*VALUE(SUBSTITUTE(AG5,"%",""))/100,H5*AG5))-Tabela1[[#This Row],[PESO EXPEDIDO2]]</f>
        <v>0</v>
      </c>
      <c r="AU5" s="37">
        <f t="shared" si="4"/>
        <v>19.2</v>
      </c>
      <c r="AV5" s="37">
        <f t="shared" si="5"/>
        <v>19.2</v>
      </c>
      <c r="AW5" s="37"/>
    </row>
    <row r="6" spans="1:49" ht="15.75" hidden="1" customHeight="1" x14ac:dyDescent="0.25">
      <c r="A6" s="6" t="s">
        <v>2277</v>
      </c>
      <c r="B6" s="21"/>
      <c r="C6" s="7">
        <v>4</v>
      </c>
      <c r="D6" s="39" t="s">
        <v>2279</v>
      </c>
      <c r="E6" s="7">
        <v>3396</v>
      </c>
      <c r="F6" s="7">
        <v>8</v>
      </c>
      <c r="G6" s="23">
        <v>2.7</v>
      </c>
      <c r="H6" s="34">
        <f>Tabela1[[#This Row],[PESO UNI]]*Tabela1[[#This Row],[QTE]]</f>
        <v>10.8</v>
      </c>
      <c r="I6" s="7">
        <v>1</v>
      </c>
      <c r="J6" s="8" t="s">
        <v>2274</v>
      </c>
      <c r="K6" s="8" t="s">
        <v>33</v>
      </c>
      <c r="L6" s="9" t="s">
        <v>2069</v>
      </c>
      <c r="M6" s="10">
        <v>46100</v>
      </c>
      <c r="N6" s="8" t="s">
        <v>38</v>
      </c>
      <c r="O6" s="12"/>
      <c r="P6" s="13"/>
      <c r="Q6" s="14">
        <f>Tabela1[[#This Row],[QTDE/ Fabricação]]-Tabela1[[#This Row],[QTE]]</f>
        <v>-4</v>
      </c>
      <c r="R6" s="18">
        <f t="shared" si="0"/>
        <v>10.8</v>
      </c>
      <c r="S6" s="18">
        <f t="shared" si="6"/>
        <v>10.8</v>
      </c>
      <c r="T6" s="19">
        <f t="shared" si="1"/>
        <v>0</v>
      </c>
      <c r="U6" s="16">
        <f>IFERROR(SUMIF('LISTA DE EMBARQUE'!B:B,MICRO!E:E,'LISTA DE EMBARQUE'!G:G),"")</f>
        <v>4</v>
      </c>
      <c r="V6" s="12">
        <f>IFERROR(VLOOKUP(Tabela1[[#This Row],[COD.MDE]],'LISTA DE EMBARQUE'!B:L,11,0),"")</f>
        <v>1</v>
      </c>
      <c r="W6" s="13">
        <f>IFERROR(VLOOKUP(Tabela1[[#This Row],[COD.MDE]],'LISTA DE EMBARQUE'!B:M,12,0),"")</f>
        <v>46146</v>
      </c>
      <c r="X6" s="14">
        <f>IFERROR(Tabela1[[#This Row],[QIANTIDADE EXPEDIDA]]*Tabela1[[#This Row],[PESO UNI]],"")</f>
        <v>10.8</v>
      </c>
      <c r="Y6" s="14">
        <f t="shared" si="2"/>
        <v>0</v>
      </c>
      <c r="Z6" s="20">
        <f>Tabela1[[#This Row],[PESO TOTAL]]-Tabela1[[#This Row],[Peso Expedido]]</f>
        <v>0</v>
      </c>
      <c r="AA6" s="17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 t="str">
        <f t="shared" si="7"/>
        <v>ok</v>
      </c>
      <c r="AJ6" s="5"/>
      <c r="AK6" t="str">
        <f>Tabela1[[#This Row],[Coluna1]]&amp;Tabela1[[#This Row],[PEDIDO]]</f>
        <v>P-188</v>
      </c>
      <c r="AL6"/>
      <c r="AM6"/>
      <c r="AN6"/>
      <c r="AO6" t="str">
        <f t="shared" si="3"/>
        <v>T-052878-1/1073-TC-006</v>
      </c>
      <c r="AP6" t="str">
        <f>Tabela1[[#This Row],[TAG]]&amp;Tabela1[[#This Row],[PEDIDO]]&amp;Tabela1[[#This Row],[PRODUTO]]</f>
        <v>1073-TC-006P-188BASES ROLETES</v>
      </c>
      <c r="AQ6" s="22" t="str">
        <f>Tabela1[[#This Row],[PRODUTO]]&amp;Tabela1[[#This Row],[TAG]]</f>
        <v>BASES ROLETES1073-TC-006</v>
      </c>
      <c r="AR6" s="24" t="str">
        <f>Tabela1[[#This Row],[PEDIDO]]&amp;Tabela1[[#This Row],[PRODUTO]]</f>
        <v>P-188BASES ROLETES</v>
      </c>
      <c r="AS6" s="37">
        <f>IF(AF6="",0,IF(ISTEXT(AF6),H6*VALUE(SUBSTITUTE(AF6,"%",""))/100,H6*AF6))-Tabela1[[#This Row],[PRONTO ACABADO2]]</f>
        <v>0</v>
      </c>
      <c r="AT6" s="37">
        <f>IF(AG6="",0,IF(ISTEXT(AG6),H6*VALUE(SUBSTITUTE(AG6,"%",""))/100,H6*AG6))-Tabela1[[#This Row],[PESO EXPEDIDO2]]</f>
        <v>0</v>
      </c>
      <c r="AU6" s="37">
        <f t="shared" si="4"/>
        <v>10.8</v>
      </c>
      <c r="AV6" s="37">
        <f t="shared" si="5"/>
        <v>10.8</v>
      </c>
      <c r="AW6" s="37"/>
    </row>
    <row r="7" spans="1:49" ht="15.75" hidden="1" customHeight="1" x14ac:dyDescent="0.25">
      <c r="A7" s="6" t="s">
        <v>2277</v>
      </c>
      <c r="B7" s="21"/>
      <c r="C7" s="7">
        <v>4</v>
      </c>
      <c r="D7" s="39" t="s">
        <v>2279</v>
      </c>
      <c r="E7" s="7">
        <v>3397</v>
      </c>
      <c r="F7" s="7">
        <v>8</v>
      </c>
      <c r="G7" s="23">
        <v>2.7</v>
      </c>
      <c r="H7" s="34">
        <f>Tabela1[[#This Row],[PESO UNI]]*Tabela1[[#This Row],[QTE]]</f>
        <v>10.8</v>
      </c>
      <c r="I7" s="7">
        <v>1</v>
      </c>
      <c r="J7" s="8" t="s">
        <v>2276</v>
      </c>
      <c r="K7" s="8" t="s">
        <v>33</v>
      </c>
      <c r="L7" s="9" t="s">
        <v>2069</v>
      </c>
      <c r="M7" s="10">
        <v>46100</v>
      </c>
      <c r="N7" s="8" t="s">
        <v>38</v>
      </c>
      <c r="O7" s="12"/>
      <c r="P7" s="13"/>
      <c r="Q7" s="14">
        <f>Tabela1[[#This Row],[QTDE/ Fabricação]]-Tabela1[[#This Row],[QTE]]</f>
        <v>-4</v>
      </c>
      <c r="R7" s="18">
        <f t="shared" si="0"/>
        <v>10.8</v>
      </c>
      <c r="S7" s="18">
        <f t="shared" si="6"/>
        <v>10.8</v>
      </c>
      <c r="T7" s="19">
        <f t="shared" si="1"/>
        <v>0</v>
      </c>
      <c r="U7" s="16">
        <f>IFERROR(SUMIF('LISTA DE EMBARQUE'!B:B,MICRO!E:E,'LISTA DE EMBARQUE'!G:G),"")</f>
        <v>4</v>
      </c>
      <c r="V7" s="12">
        <f>IFERROR(VLOOKUP(Tabela1[[#This Row],[COD.MDE]],'LISTA DE EMBARQUE'!B:L,11,0),"")</f>
        <v>1</v>
      </c>
      <c r="W7" s="13">
        <f>IFERROR(VLOOKUP(Tabela1[[#This Row],[COD.MDE]],'LISTA DE EMBARQUE'!B:M,12,0),"")</f>
        <v>46146</v>
      </c>
      <c r="X7" s="14">
        <f>IFERROR(Tabela1[[#This Row],[QIANTIDADE EXPEDIDA]]*Tabela1[[#This Row],[PESO UNI]],"")</f>
        <v>10.8</v>
      </c>
      <c r="Y7" s="14">
        <f t="shared" si="2"/>
        <v>0</v>
      </c>
      <c r="Z7" s="20">
        <f>Tabela1[[#This Row],[PESO TOTAL]]-Tabela1[[#This Row],[Peso Expedido]]</f>
        <v>0</v>
      </c>
      <c r="AA7" s="17">
        <v>1</v>
      </c>
      <c r="AB7" s="33">
        <v>1</v>
      </c>
      <c r="AC7" s="33">
        <v>1</v>
      </c>
      <c r="AD7" s="33">
        <v>1</v>
      </c>
      <c r="AE7" s="33">
        <v>1</v>
      </c>
      <c r="AF7" s="33">
        <v>1</v>
      </c>
      <c r="AG7" s="33">
        <v>1</v>
      </c>
      <c r="AH7" s="33">
        <v>1</v>
      </c>
      <c r="AI7" s="33" t="str">
        <f t="shared" si="7"/>
        <v>ok</v>
      </c>
      <c r="AJ7" s="5"/>
      <c r="AK7" t="str">
        <f>Tabela1[[#This Row],[Coluna1]]&amp;Tabela1[[#This Row],[PEDIDO]]</f>
        <v>P-188</v>
      </c>
      <c r="AL7"/>
      <c r="AM7"/>
      <c r="AN7"/>
      <c r="AO7" t="str">
        <f t="shared" si="3"/>
        <v>T-052878-1/1073-TC-007</v>
      </c>
      <c r="AP7" t="str">
        <f>Tabela1[[#This Row],[TAG]]&amp;Tabela1[[#This Row],[PEDIDO]]&amp;Tabela1[[#This Row],[PRODUTO]]</f>
        <v>1073-TC-007P-188BASES ROLETES</v>
      </c>
      <c r="AQ7" s="22" t="str">
        <f>Tabela1[[#This Row],[PRODUTO]]&amp;Tabela1[[#This Row],[TAG]]</f>
        <v>BASES ROLETES1073-TC-007</v>
      </c>
      <c r="AR7" s="24" t="str">
        <f>Tabela1[[#This Row],[PEDIDO]]&amp;Tabela1[[#This Row],[PRODUTO]]</f>
        <v>P-188BASES ROLETES</v>
      </c>
      <c r="AS7" s="37">
        <f>IF(AF7="",0,IF(ISTEXT(AF7),H7*VALUE(SUBSTITUTE(AF7,"%",""))/100,H7*AF7))-Tabela1[[#This Row],[PRONTO ACABADO2]]</f>
        <v>0</v>
      </c>
      <c r="AT7" s="37">
        <f>IF(AG7="",0,IF(ISTEXT(AG7),H7*VALUE(SUBSTITUTE(AG7,"%",""))/100,H7*AG7))-Tabela1[[#This Row],[PESO EXPEDIDO2]]</f>
        <v>0</v>
      </c>
      <c r="AU7" s="37">
        <f t="shared" si="4"/>
        <v>10.8</v>
      </c>
      <c r="AV7" s="37">
        <f t="shared" si="5"/>
        <v>10.8</v>
      </c>
      <c r="AW7" s="37"/>
    </row>
    <row r="8" spans="1:49" ht="15.75" hidden="1" customHeight="1" x14ac:dyDescent="0.25">
      <c r="A8" s="6" t="s">
        <v>2280</v>
      </c>
      <c r="B8" s="21"/>
      <c r="C8" s="7">
        <v>2</v>
      </c>
      <c r="D8" s="39" t="s">
        <v>2281</v>
      </c>
      <c r="E8" s="7">
        <v>3398</v>
      </c>
      <c r="F8" s="7">
        <v>8</v>
      </c>
      <c r="G8" s="23">
        <v>68.099999999999994</v>
      </c>
      <c r="H8" s="34">
        <f>Tabela1[[#This Row],[PESO UNI]]*Tabela1[[#This Row],[QTE]]</f>
        <v>136.19999999999999</v>
      </c>
      <c r="I8" s="7">
        <v>1</v>
      </c>
      <c r="J8" s="8" t="s">
        <v>2274</v>
      </c>
      <c r="K8" s="8" t="s">
        <v>33</v>
      </c>
      <c r="L8" s="9" t="s">
        <v>2069</v>
      </c>
      <c r="M8" s="10">
        <v>46226</v>
      </c>
      <c r="N8" s="8" t="s">
        <v>38</v>
      </c>
      <c r="O8" s="12"/>
      <c r="P8" s="13"/>
      <c r="Q8" s="14">
        <f>Tabela1[[#This Row],[QTDE/ Fabricação]]-Tabela1[[#This Row],[QTE]]</f>
        <v>-2</v>
      </c>
      <c r="R8" s="18">
        <f t="shared" si="0"/>
        <v>136.19999999999999</v>
      </c>
      <c r="S8" s="18">
        <f t="shared" si="6"/>
        <v>136.19999999999999</v>
      </c>
      <c r="T8" s="19">
        <f t="shared" si="1"/>
        <v>0</v>
      </c>
      <c r="U8" s="16">
        <f>IFERROR(SUMIF('LISTA DE EMBARQUE'!B:B,MICRO!E:E,'LISTA DE EMBARQUE'!G:G),"")</f>
        <v>2</v>
      </c>
      <c r="V8" s="12">
        <f>IFERROR(VLOOKUP(Tabela1[[#This Row],[COD.MDE]],'LISTA DE EMBARQUE'!B:L,11,0),"")</f>
        <v>4</v>
      </c>
      <c r="W8" s="13">
        <f>IFERROR(VLOOKUP(Tabela1[[#This Row],[COD.MDE]],'LISTA DE EMBARQUE'!B:M,12,0),"")</f>
        <v>46174</v>
      </c>
      <c r="X8" s="14">
        <f>IFERROR(Tabela1[[#This Row],[QIANTIDADE EXPEDIDA]]*Tabela1[[#This Row],[PESO UNI]],"")</f>
        <v>136.19999999999999</v>
      </c>
      <c r="Y8" s="14">
        <f t="shared" si="2"/>
        <v>0</v>
      </c>
      <c r="Z8" s="20">
        <f>Tabela1[[#This Row],[PESO TOTAL]]-Tabela1[[#This Row],[Peso Expedido]]</f>
        <v>0</v>
      </c>
      <c r="AA8" s="17">
        <v>1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33" t="s">
        <v>4412</v>
      </c>
      <c r="AJ8" s="5"/>
      <c r="AK8" t="str">
        <f>Tabela1[[#This Row],[Coluna1]]&amp;Tabela1[[#This Row],[PEDIDO]]</f>
        <v>P-188</v>
      </c>
      <c r="AL8"/>
      <c r="AM8"/>
      <c r="AN8"/>
      <c r="AO8" t="str">
        <f t="shared" si="3"/>
        <v>R-007180-1/1073-TC-006</v>
      </c>
      <c r="AP8" t="str">
        <f>Tabela1[[#This Row],[TAG]]&amp;Tabela1[[#This Row],[PEDIDO]]&amp;Tabela1[[#This Row],[PRODUTO]]</f>
        <v>1073-TC-006P-188BASES ROLETES</v>
      </c>
      <c r="AQ8" s="22" t="str">
        <f>Tabela1[[#This Row],[PRODUTO]]&amp;Tabela1[[#This Row],[TAG]]</f>
        <v>BASES ROLETES1073-TC-006</v>
      </c>
      <c r="AR8" s="24" t="str">
        <f>Tabela1[[#This Row],[PEDIDO]]&amp;Tabela1[[#This Row],[PRODUTO]]</f>
        <v>P-188BASES ROLETES</v>
      </c>
      <c r="AS8" s="37">
        <f>IF(AF8="",0,IF(ISTEXT(AF8),H8*VALUE(SUBSTITUTE(AF8,"%",""))/100,H8*AF8))-Tabela1[[#This Row],[PRONTO ACABADO2]]</f>
        <v>0</v>
      </c>
      <c r="AT8" s="37">
        <f>IF(AG8="",0,IF(ISTEXT(AG8),H8*VALUE(SUBSTITUTE(AG8,"%",""))/100,H8*AG8))-Tabela1[[#This Row],[PESO EXPEDIDO2]]</f>
        <v>0</v>
      </c>
      <c r="AU8" s="37">
        <f t="shared" si="4"/>
        <v>136.19999999999999</v>
      </c>
      <c r="AV8" s="37">
        <f t="shared" si="5"/>
        <v>136.19999999999999</v>
      </c>
      <c r="AW8" s="37"/>
    </row>
    <row r="9" spans="1:49" ht="15.75" hidden="1" customHeight="1" x14ac:dyDescent="0.25">
      <c r="A9" s="6" t="s">
        <v>2280</v>
      </c>
      <c r="B9" s="21"/>
      <c r="C9" s="7">
        <v>2</v>
      </c>
      <c r="D9" s="39" t="s">
        <v>2281</v>
      </c>
      <c r="E9" s="7">
        <v>3399</v>
      </c>
      <c r="F9" s="7">
        <v>8</v>
      </c>
      <c r="G9" s="23">
        <v>68.099999999999994</v>
      </c>
      <c r="H9" s="34">
        <f>Tabela1[[#This Row],[PESO UNI]]*Tabela1[[#This Row],[QTE]]</f>
        <v>136.19999999999999</v>
      </c>
      <c r="I9" s="7">
        <v>1</v>
      </c>
      <c r="J9" s="8" t="s">
        <v>2276</v>
      </c>
      <c r="K9" s="8" t="s">
        <v>33</v>
      </c>
      <c r="L9" s="9" t="s">
        <v>2069</v>
      </c>
      <c r="M9" s="10">
        <v>46226</v>
      </c>
      <c r="N9" s="8" t="s">
        <v>38</v>
      </c>
      <c r="O9" s="12"/>
      <c r="P9" s="13"/>
      <c r="Q9" s="14">
        <f>Tabela1[[#This Row],[QTDE/ Fabricação]]-Tabela1[[#This Row],[QTE]]</f>
        <v>-2</v>
      </c>
      <c r="R9" s="18">
        <f t="shared" si="0"/>
        <v>136.19999999999999</v>
      </c>
      <c r="S9" s="18">
        <f t="shared" si="6"/>
        <v>136.19999999999999</v>
      </c>
      <c r="T9" s="19">
        <f t="shared" si="1"/>
        <v>0</v>
      </c>
      <c r="U9" s="16">
        <f>IFERROR(SUMIF('LISTA DE EMBARQUE'!B:B,MICRO!E:E,'LISTA DE EMBARQUE'!G:G),"")</f>
        <v>2</v>
      </c>
      <c r="V9" s="12">
        <f>IFERROR(VLOOKUP(Tabela1[[#This Row],[COD.MDE]],'LISTA DE EMBARQUE'!B:L,11,0),"")</f>
        <v>4</v>
      </c>
      <c r="W9" s="13">
        <f>IFERROR(VLOOKUP(Tabela1[[#This Row],[COD.MDE]],'LISTA DE EMBARQUE'!B:M,12,0),"")</f>
        <v>46174</v>
      </c>
      <c r="X9" s="14">
        <f>IFERROR(Tabela1[[#This Row],[QIANTIDADE EXPEDIDA]]*Tabela1[[#This Row],[PESO UNI]],"")</f>
        <v>136.19999999999999</v>
      </c>
      <c r="Y9" s="14">
        <f t="shared" si="2"/>
        <v>0</v>
      </c>
      <c r="Z9" s="20">
        <f>Tabela1[[#This Row],[PESO TOTAL]]-Tabela1[[#This Row],[Peso Expedido]]</f>
        <v>0</v>
      </c>
      <c r="AA9" s="17">
        <v>1</v>
      </c>
      <c r="AB9" s="17">
        <v>1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33" t="s">
        <v>4412</v>
      </c>
      <c r="AJ9" s="5"/>
      <c r="AK9" t="str">
        <f>Tabela1[[#This Row],[Coluna1]]&amp;Tabela1[[#This Row],[PEDIDO]]</f>
        <v>P-188</v>
      </c>
      <c r="AL9"/>
      <c r="AM9"/>
      <c r="AN9"/>
      <c r="AO9" t="str">
        <f t="shared" si="3"/>
        <v>R-007180-1/1073-TC-007</v>
      </c>
      <c r="AP9" t="str">
        <f>Tabela1[[#This Row],[TAG]]&amp;Tabela1[[#This Row],[PEDIDO]]&amp;Tabela1[[#This Row],[PRODUTO]]</f>
        <v>1073-TC-007P-188BASES ROLETES</v>
      </c>
      <c r="AQ9" s="22" t="str">
        <f>Tabela1[[#This Row],[PRODUTO]]&amp;Tabela1[[#This Row],[TAG]]</f>
        <v>BASES ROLETES1073-TC-007</v>
      </c>
      <c r="AR9" s="24" t="str">
        <f>Tabela1[[#This Row],[PEDIDO]]&amp;Tabela1[[#This Row],[PRODUTO]]</f>
        <v>P-188BASES ROLETES</v>
      </c>
      <c r="AS9" s="37">
        <f>IF(AF9="",0,IF(ISTEXT(AF9),H9*VALUE(SUBSTITUTE(AF9,"%",""))/100,H9*AF9))-Tabela1[[#This Row],[PRONTO ACABADO2]]</f>
        <v>0</v>
      </c>
      <c r="AT9" s="37">
        <f>IF(AG9="",0,IF(ISTEXT(AG9),H9*VALUE(SUBSTITUTE(AG9,"%",""))/100,H9*AG9))-Tabela1[[#This Row],[PESO EXPEDIDO2]]</f>
        <v>0</v>
      </c>
      <c r="AU9" s="37">
        <f t="shared" si="4"/>
        <v>136.19999999999999</v>
      </c>
      <c r="AV9" s="37">
        <f t="shared" si="5"/>
        <v>136.19999999999999</v>
      </c>
      <c r="AW9" s="37"/>
    </row>
    <row r="10" spans="1:49" ht="15.75" hidden="1" customHeight="1" x14ac:dyDescent="0.25">
      <c r="A10" s="6" t="s">
        <v>2282</v>
      </c>
      <c r="B10" s="21"/>
      <c r="C10" s="7">
        <v>9</v>
      </c>
      <c r="D10" s="39" t="s">
        <v>2283</v>
      </c>
      <c r="E10" s="7">
        <v>3400</v>
      </c>
      <c r="F10" s="7">
        <v>8</v>
      </c>
      <c r="G10" s="23">
        <v>5.7</v>
      </c>
      <c r="H10" s="34">
        <f>Tabela1[[#This Row],[PESO UNI]]*Tabela1[[#This Row],[QTE]]</f>
        <v>51.300000000000004</v>
      </c>
      <c r="I10" s="7">
        <v>0</v>
      </c>
      <c r="J10" s="8" t="s">
        <v>2274</v>
      </c>
      <c r="K10" s="8" t="s">
        <v>33</v>
      </c>
      <c r="L10" s="9" t="s">
        <v>2069</v>
      </c>
      <c r="M10" s="10">
        <v>46100</v>
      </c>
      <c r="N10" s="8" t="s">
        <v>38</v>
      </c>
      <c r="O10" s="12"/>
      <c r="P10" s="13"/>
      <c r="Q10" s="14">
        <f>Tabela1[[#This Row],[QTDE/ Fabricação]]-Tabela1[[#This Row],[QTE]]</f>
        <v>-9</v>
      </c>
      <c r="R10" s="18">
        <f t="shared" si="0"/>
        <v>51.300000000000004</v>
      </c>
      <c r="S10" s="18">
        <f t="shared" si="6"/>
        <v>51.300000000000004</v>
      </c>
      <c r="T10" s="19">
        <f t="shared" si="1"/>
        <v>0</v>
      </c>
      <c r="U10" s="16">
        <f>IFERROR(SUMIF('LISTA DE EMBARQUE'!B:B,MICRO!E:E,'LISTA DE EMBARQUE'!G:G),"")</f>
        <v>9</v>
      </c>
      <c r="V10" s="12">
        <f>IFERROR(VLOOKUP(Tabela1[[#This Row],[COD.MDE]],'LISTA DE EMBARQUE'!B:L,11,0),"")</f>
        <v>1</v>
      </c>
      <c r="W10" s="13">
        <f>IFERROR(VLOOKUP(Tabela1[[#This Row],[COD.MDE]],'LISTA DE EMBARQUE'!B:M,12,0),"")</f>
        <v>46146</v>
      </c>
      <c r="X10" s="14">
        <f>IFERROR(Tabela1[[#This Row],[QIANTIDADE EXPEDIDA]]*Tabela1[[#This Row],[PESO UNI]],"")</f>
        <v>51.300000000000004</v>
      </c>
      <c r="Y10" s="14">
        <f t="shared" si="2"/>
        <v>0</v>
      </c>
      <c r="Z10" s="20">
        <f>Tabela1[[#This Row],[PESO TOTAL]]-Tabela1[[#This Row],[Peso Expedido]]</f>
        <v>0</v>
      </c>
      <c r="AA10" s="17">
        <v>1</v>
      </c>
      <c r="AB10" s="33">
        <v>1</v>
      </c>
      <c r="AC10" s="33">
        <v>1</v>
      </c>
      <c r="AD10" s="33">
        <v>1</v>
      </c>
      <c r="AE10" s="33">
        <v>1</v>
      </c>
      <c r="AF10" s="33">
        <v>1</v>
      </c>
      <c r="AG10" s="33">
        <v>1</v>
      </c>
      <c r="AH10" s="33">
        <v>1</v>
      </c>
      <c r="AI10" s="33" t="str">
        <f t="shared" si="7"/>
        <v>ok</v>
      </c>
      <c r="AJ10" s="5"/>
      <c r="AK10" t="str">
        <f>Tabela1[[#This Row],[Coluna1]]&amp;Tabela1[[#This Row],[PEDIDO]]</f>
        <v>P-188</v>
      </c>
      <c r="AL10"/>
      <c r="AM10"/>
      <c r="AN10"/>
      <c r="AO10" t="str">
        <f t="shared" si="3"/>
        <v>T-007179-4/1073-TC-006</v>
      </c>
      <c r="AP10" t="str">
        <f>Tabela1[[#This Row],[TAG]]&amp;Tabela1[[#This Row],[PEDIDO]]&amp;Tabela1[[#This Row],[PRODUTO]]</f>
        <v>1073-TC-006P-188BASES ROLETES</v>
      </c>
      <c r="AQ10" s="22" t="str">
        <f>Tabela1[[#This Row],[PRODUTO]]&amp;Tabela1[[#This Row],[TAG]]</f>
        <v>BASES ROLETES1073-TC-006</v>
      </c>
      <c r="AR10" s="24" t="str">
        <f>Tabela1[[#This Row],[PEDIDO]]&amp;Tabela1[[#This Row],[PRODUTO]]</f>
        <v>P-188BASES ROLETES</v>
      </c>
      <c r="AS10" s="37">
        <f>IF(AF10="",0,IF(ISTEXT(AF10),H10*VALUE(SUBSTITUTE(AF10,"%",""))/100,H10*AF10))-Tabela1[[#This Row],[PRONTO ACABADO2]]</f>
        <v>0</v>
      </c>
      <c r="AT10" s="37">
        <f>IF(AG10="",0,IF(ISTEXT(AG10),H10*VALUE(SUBSTITUTE(AG10,"%",""))/100,H10*AG10))-Tabela1[[#This Row],[PESO EXPEDIDO2]]</f>
        <v>0</v>
      </c>
      <c r="AU10" s="37">
        <f t="shared" si="4"/>
        <v>51.300000000000004</v>
      </c>
      <c r="AV10" s="37">
        <f t="shared" si="5"/>
        <v>51.300000000000004</v>
      </c>
      <c r="AW10" s="37"/>
    </row>
    <row r="11" spans="1:49" ht="15.75" hidden="1" customHeight="1" x14ac:dyDescent="0.25">
      <c r="A11" s="6" t="s">
        <v>2282</v>
      </c>
      <c r="B11" s="21"/>
      <c r="C11" s="7">
        <v>9</v>
      </c>
      <c r="D11" s="39" t="s">
        <v>2283</v>
      </c>
      <c r="E11" s="7">
        <v>3401</v>
      </c>
      <c r="F11" s="7">
        <v>8</v>
      </c>
      <c r="G11" s="23">
        <v>5.7</v>
      </c>
      <c r="H11" s="34">
        <f>Tabela1[[#This Row],[PESO UNI]]*Tabela1[[#This Row],[QTE]]</f>
        <v>51.300000000000004</v>
      </c>
      <c r="I11" s="7">
        <v>0</v>
      </c>
      <c r="J11" s="8" t="s">
        <v>2276</v>
      </c>
      <c r="K11" s="8" t="s">
        <v>33</v>
      </c>
      <c r="L11" s="9" t="s">
        <v>2069</v>
      </c>
      <c r="M11" s="10">
        <v>46100</v>
      </c>
      <c r="N11" s="8" t="s">
        <v>38</v>
      </c>
      <c r="O11" s="12"/>
      <c r="P11" s="13"/>
      <c r="Q11" s="14">
        <f>Tabela1[[#This Row],[QTDE/ Fabricação]]-Tabela1[[#This Row],[QTE]]</f>
        <v>-9</v>
      </c>
      <c r="R11" s="18">
        <f t="shared" si="0"/>
        <v>51.300000000000004</v>
      </c>
      <c r="S11" s="18">
        <f t="shared" si="6"/>
        <v>51.300000000000004</v>
      </c>
      <c r="T11" s="19">
        <f t="shared" si="1"/>
        <v>0</v>
      </c>
      <c r="U11" s="16">
        <f>IFERROR(SUMIF('LISTA DE EMBARQUE'!B:B,MICRO!E:E,'LISTA DE EMBARQUE'!G:G),"")</f>
        <v>9</v>
      </c>
      <c r="V11" s="12">
        <f>IFERROR(VLOOKUP(Tabela1[[#This Row],[COD.MDE]],'LISTA DE EMBARQUE'!B:L,11,0),"")</f>
        <v>1</v>
      </c>
      <c r="W11" s="13">
        <f>IFERROR(VLOOKUP(Tabela1[[#This Row],[COD.MDE]],'LISTA DE EMBARQUE'!B:M,12,0),"")</f>
        <v>46146</v>
      </c>
      <c r="X11" s="14">
        <f>IFERROR(Tabela1[[#This Row],[QIANTIDADE EXPEDIDA]]*Tabela1[[#This Row],[PESO UNI]],"")</f>
        <v>51.300000000000004</v>
      </c>
      <c r="Y11" s="14">
        <f t="shared" si="2"/>
        <v>0</v>
      </c>
      <c r="Z11" s="20">
        <f>Tabela1[[#This Row],[PESO TOTAL]]-Tabela1[[#This Row],[Peso Expedido]]</f>
        <v>0</v>
      </c>
      <c r="AA11" s="17">
        <v>1</v>
      </c>
      <c r="AB11" s="33">
        <v>1</v>
      </c>
      <c r="AC11" s="33">
        <v>1</v>
      </c>
      <c r="AD11" s="33">
        <v>1</v>
      </c>
      <c r="AE11" s="33">
        <v>1</v>
      </c>
      <c r="AF11" s="33">
        <v>1</v>
      </c>
      <c r="AG11" s="33">
        <v>1</v>
      </c>
      <c r="AH11" s="33">
        <v>1</v>
      </c>
      <c r="AI11" s="33" t="str">
        <f t="shared" si="7"/>
        <v>ok</v>
      </c>
      <c r="AJ11" s="5"/>
      <c r="AK11" t="str">
        <f>Tabela1[[#This Row],[Coluna1]]&amp;Tabela1[[#This Row],[PEDIDO]]</f>
        <v>P-188</v>
      </c>
      <c r="AL11"/>
      <c r="AM11"/>
      <c r="AN11"/>
      <c r="AO11" t="str">
        <f t="shared" si="3"/>
        <v>T-007179-4/1073-TC-007</v>
      </c>
      <c r="AP11" t="str">
        <f>Tabela1[[#This Row],[TAG]]&amp;Tabela1[[#This Row],[PEDIDO]]&amp;Tabela1[[#This Row],[PRODUTO]]</f>
        <v>1073-TC-007P-188BASES ROLETES</v>
      </c>
      <c r="AQ11" s="22" t="str">
        <f>Tabela1[[#This Row],[PRODUTO]]&amp;Tabela1[[#This Row],[TAG]]</f>
        <v>BASES ROLETES1073-TC-007</v>
      </c>
      <c r="AR11" s="24" t="str">
        <f>Tabela1[[#This Row],[PEDIDO]]&amp;Tabela1[[#This Row],[PRODUTO]]</f>
        <v>P-188BASES ROLETES</v>
      </c>
      <c r="AS11" s="37">
        <f>IF(AF11="",0,IF(ISTEXT(AF11),H11*VALUE(SUBSTITUTE(AF11,"%",""))/100,H11*AF11))-Tabela1[[#This Row],[PRONTO ACABADO2]]</f>
        <v>0</v>
      </c>
      <c r="AT11" s="37">
        <f>IF(AG11="",0,IF(ISTEXT(AG11),H11*VALUE(SUBSTITUTE(AG11,"%",""))/100,H11*AG11))-Tabela1[[#This Row],[PESO EXPEDIDO2]]</f>
        <v>0</v>
      </c>
      <c r="AU11" s="37">
        <f t="shared" si="4"/>
        <v>51.300000000000004</v>
      </c>
      <c r="AV11" s="37">
        <f t="shared" si="5"/>
        <v>51.300000000000004</v>
      </c>
      <c r="AW11" s="37"/>
    </row>
    <row r="12" spans="1:49" ht="15.75" hidden="1" customHeight="1" x14ac:dyDescent="0.25">
      <c r="A12" s="6" t="s">
        <v>2284</v>
      </c>
      <c r="B12" s="21"/>
      <c r="C12" s="7">
        <v>13</v>
      </c>
      <c r="D12" s="39" t="s">
        <v>2285</v>
      </c>
      <c r="E12" s="7">
        <v>3402</v>
      </c>
      <c r="F12" s="7">
        <v>8</v>
      </c>
      <c r="G12" s="23">
        <v>19.100000000000001</v>
      </c>
      <c r="H12" s="34">
        <f>Tabela1[[#This Row],[PESO UNI]]*Tabela1[[#This Row],[QTE]]</f>
        <v>248.3</v>
      </c>
      <c r="I12" s="7">
        <v>1</v>
      </c>
      <c r="J12" s="8" t="s">
        <v>2274</v>
      </c>
      <c r="K12" s="8" t="s">
        <v>33</v>
      </c>
      <c r="L12" s="9" t="s">
        <v>2069</v>
      </c>
      <c r="M12" s="10">
        <v>46100</v>
      </c>
      <c r="N12" s="8" t="s">
        <v>38</v>
      </c>
      <c r="O12" s="12"/>
      <c r="P12" s="13"/>
      <c r="Q12" s="14">
        <f>Tabela1[[#This Row],[QTDE/ Fabricação]]-Tabela1[[#This Row],[QTE]]</f>
        <v>-13</v>
      </c>
      <c r="R12" s="18">
        <f t="shared" si="0"/>
        <v>248.3</v>
      </c>
      <c r="S12" s="18">
        <f t="shared" si="6"/>
        <v>248.3</v>
      </c>
      <c r="T12" s="19">
        <f t="shared" si="1"/>
        <v>0</v>
      </c>
      <c r="U12" s="16">
        <f>IFERROR(SUMIF('LISTA DE EMBARQUE'!B:B,MICRO!E:E,'LISTA DE EMBARQUE'!G:G),"")</f>
        <v>11</v>
      </c>
      <c r="V12" s="12">
        <f>IFERROR(VLOOKUP(Tabela1[[#This Row],[COD.MDE]],'LISTA DE EMBARQUE'!B:L,11,0),"")</f>
        <v>1</v>
      </c>
      <c r="W12" s="13">
        <f>IFERROR(VLOOKUP(Tabela1[[#This Row],[COD.MDE]],'LISTA DE EMBARQUE'!B:M,12,0),"")</f>
        <v>46146</v>
      </c>
      <c r="X12" s="14">
        <f>IFERROR(Tabela1[[#This Row],[QIANTIDADE EXPEDIDA]]*Tabela1[[#This Row],[PESO UNI]],"")</f>
        <v>210.10000000000002</v>
      </c>
      <c r="Y12" s="14">
        <f t="shared" si="2"/>
        <v>-2</v>
      </c>
      <c r="Z12" s="20">
        <f>Tabela1[[#This Row],[PESO TOTAL]]-Tabela1[[#This Row],[Peso Expedido]]</f>
        <v>38.199999999999989</v>
      </c>
      <c r="AA12" s="17">
        <v>1</v>
      </c>
      <c r="AB12" s="33">
        <v>1</v>
      </c>
      <c r="AC12" s="33">
        <v>1</v>
      </c>
      <c r="AD12" s="33">
        <v>1</v>
      </c>
      <c r="AE12" s="33">
        <v>1</v>
      </c>
      <c r="AF12" s="33">
        <v>1</v>
      </c>
      <c r="AG12" s="33">
        <v>1</v>
      </c>
      <c r="AH12" s="33">
        <v>1</v>
      </c>
      <c r="AI12" s="33" t="str">
        <f t="shared" si="7"/>
        <v/>
      </c>
      <c r="AJ12" s="5"/>
      <c r="AK12" t="str">
        <f>Tabela1[[#This Row],[Coluna1]]&amp;Tabela1[[#This Row],[PEDIDO]]</f>
        <v>P-188</v>
      </c>
      <c r="AL12"/>
      <c r="AM12"/>
      <c r="AN12"/>
      <c r="AO12" t="str">
        <f t="shared" si="3"/>
        <v>T-007177-1/1073-TC-006</v>
      </c>
      <c r="AP12" t="str">
        <f>Tabela1[[#This Row],[TAG]]&amp;Tabela1[[#This Row],[PEDIDO]]&amp;Tabela1[[#This Row],[PRODUTO]]</f>
        <v>1073-TC-006P-188BASES ROLETES</v>
      </c>
      <c r="AQ12" s="22" t="str">
        <f>Tabela1[[#This Row],[PRODUTO]]&amp;Tabela1[[#This Row],[TAG]]</f>
        <v>BASES ROLETES1073-TC-006</v>
      </c>
      <c r="AR12" s="24" t="str">
        <f>Tabela1[[#This Row],[PEDIDO]]&amp;Tabela1[[#This Row],[PRODUTO]]</f>
        <v>P-188BASES ROLETES</v>
      </c>
      <c r="AS12" s="37">
        <f>IF(AF12="",0,IF(ISTEXT(AF12),H12*VALUE(SUBSTITUTE(AF12,"%",""))/100,H12*AF12))-Tabela1[[#This Row],[PRONTO ACABADO2]]</f>
        <v>0</v>
      </c>
      <c r="AT12" s="37">
        <f>IF(AG12="",0,IF(ISTEXT(AG12),H12*VALUE(SUBSTITUTE(AG12,"%",""))/100,H12*AG12))-Tabela1[[#This Row],[PESO EXPEDIDO2]]</f>
        <v>0</v>
      </c>
      <c r="AU12" s="37">
        <f t="shared" si="4"/>
        <v>248.3</v>
      </c>
      <c r="AV12" s="37">
        <f t="shared" si="5"/>
        <v>248.3</v>
      </c>
      <c r="AW12" s="37"/>
    </row>
    <row r="13" spans="1:49" ht="15.75" hidden="1" customHeight="1" x14ac:dyDescent="0.25">
      <c r="A13" s="6" t="s">
        <v>2284</v>
      </c>
      <c r="B13" s="21"/>
      <c r="C13" s="7">
        <v>13</v>
      </c>
      <c r="D13" s="39" t="s">
        <v>2285</v>
      </c>
      <c r="E13" s="7">
        <v>3403</v>
      </c>
      <c r="F13" s="7">
        <v>8</v>
      </c>
      <c r="G13" s="23">
        <v>19.100000000000001</v>
      </c>
      <c r="H13" s="34">
        <f>Tabela1[[#This Row],[PESO UNI]]*Tabela1[[#This Row],[QTE]]</f>
        <v>248.3</v>
      </c>
      <c r="I13" s="7">
        <v>1</v>
      </c>
      <c r="J13" s="8" t="s">
        <v>2276</v>
      </c>
      <c r="K13" s="8" t="s">
        <v>33</v>
      </c>
      <c r="L13" s="9" t="s">
        <v>2069</v>
      </c>
      <c r="M13" s="10">
        <v>46100</v>
      </c>
      <c r="N13" s="8" t="s">
        <v>38</v>
      </c>
      <c r="O13" s="12"/>
      <c r="P13" s="13"/>
      <c r="Q13" s="14">
        <f>Tabela1[[#This Row],[QTDE/ Fabricação]]-Tabela1[[#This Row],[QTE]]</f>
        <v>-13</v>
      </c>
      <c r="R13" s="18">
        <f t="shared" si="0"/>
        <v>248.3</v>
      </c>
      <c r="S13" s="18">
        <f t="shared" si="6"/>
        <v>248.3</v>
      </c>
      <c r="T13" s="19">
        <f t="shared" si="1"/>
        <v>0</v>
      </c>
      <c r="U13" s="16">
        <f>IFERROR(SUMIF('LISTA DE EMBARQUE'!B:B,MICRO!E:E,'LISTA DE EMBARQUE'!G:G),"")</f>
        <v>11</v>
      </c>
      <c r="V13" s="12">
        <f>IFERROR(VLOOKUP(Tabela1[[#This Row],[COD.MDE]],'LISTA DE EMBARQUE'!B:L,11,0),"")</f>
        <v>1</v>
      </c>
      <c r="W13" s="13">
        <f>IFERROR(VLOOKUP(Tabela1[[#This Row],[COD.MDE]],'LISTA DE EMBARQUE'!B:M,12,0),"")</f>
        <v>46146</v>
      </c>
      <c r="X13" s="14">
        <f>IFERROR(Tabela1[[#This Row],[QIANTIDADE EXPEDIDA]]*Tabela1[[#This Row],[PESO UNI]],"")</f>
        <v>210.10000000000002</v>
      </c>
      <c r="Y13" s="14">
        <f t="shared" si="2"/>
        <v>-2</v>
      </c>
      <c r="Z13" s="20">
        <f>Tabela1[[#This Row],[PESO TOTAL]]-Tabela1[[#This Row],[Peso Expedido]]</f>
        <v>38.199999999999989</v>
      </c>
      <c r="AA13" s="17">
        <v>1</v>
      </c>
      <c r="AB13" s="33">
        <v>1</v>
      </c>
      <c r="AC13" s="33">
        <v>1</v>
      </c>
      <c r="AD13" s="33">
        <v>1</v>
      </c>
      <c r="AE13" s="33">
        <v>1</v>
      </c>
      <c r="AF13" s="33">
        <v>1</v>
      </c>
      <c r="AG13" s="33">
        <v>1</v>
      </c>
      <c r="AH13" s="33">
        <v>1</v>
      </c>
      <c r="AI13" s="33" t="str">
        <f t="shared" si="7"/>
        <v/>
      </c>
      <c r="AJ13" s="5"/>
      <c r="AK13" t="str">
        <f>Tabela1[[#This Row],[Coluna1]]&amp;Tabela1[[#This Row],[PEDIDO]]</f>
        <v>P-188</v>
      </c>
      <c r="AL13"/>
      <c r="AM13"/>
      <c r="AN13"/>
      <c r="AO13" t="str">
        <f t="shared" si="3"/>
        <v>T-007177-1/1073-TC-007</v>
      </c>
      <c r="AP13" t="str">
        <f>Tabela1[[#This Row],[TAG]]&amp;Tabela1[[#This Row],[PEDIDO]]&amp;Tabela1[[#This Row],[PRODUTO]]</f>
        <v>1073-TC-007P-188BASES ROLETES</v>
      </c>
      <c r="AQ13" s="22" t="str">
        <f>Tabela1[[#This Row],[PRODUTO]]&amp;Tabela1[[#This Row],[TAG]]</f>
        <v>BASES ROLETES1073-TC-007</v>
      </c>
      <c r="AR13" s="24" t="str">
        <f>Tabela1[[#This Row],[PEDIDO]]&amp;Tabela1[[#This Row],[PRODUTO]]</f>
        <v>P-188BASES ROLETES</v>
      </c>
      <c r="AS13" s="37">
        <f>IF(AF13="",0,IF(ISTEXT(AF13),H13*VALUE(SUBSTITUTE(AF13,"%",""))/100,H13*AF13))-Tabela1[[#This Row],[PRONTO ACABADO2]]</f>
        <v>0</v>
      </c>
      <c r="AT13" s="37">
        <f>IF(AG13="",0,IF(ISTEXT(AG13),H13*VALUE(SUBSTITUTE(AG13,"%",""))/100,H13*AG13))-Tabela1[[#This Row],[PESO EXPEDIDO2]]</f>
        <v>0</v>
      </c>
      <c r="AU13" s="37">
        <f t="shared" si="4"/>
        <v>248.3</v>
      </c>
      <c r="AV13" s="37">
        <f t="shared" si="5"/>
        <v>248.3</v>
      </c>
      <c r="AW13" s="37"/>
    </row>
    <row r="14" spans="1:49" ht="15.75" hidden="1" customHeight="1" x14ac:dyDescent="0.25">
      <c r="A14" s="6" t="s">
        <v>2286</v>
      </c>
      <c r="B14" s="21"/>
      <c r="C14" s="7">
        <v>2</v>
      </c>
      <c r="D14" s="39" t="s">
        <v>2287</v>
      </c>
      <c r="E14" s="7">
        <v>3404</v>
      </c>
      <c r="F14" s="7">
        <v>8</v>
      </c>
      <c r="G14" s="23">
        <v>23</v>
      </c>
      <c r="H14" s="34">
        <f>Tabela1[[#This Row],[PESO UNI]]*Tabela1[[#This Row],[QTE]]</f>
        <v>46</v>
      </c>
      <c r="I14" s="7">
        <v>0</v>
      </c>
      <c r="J14" s="8" t="s">
        <v>2274</v>
      </c>
      <c r="K14" s="8" t="s">
        <v>33</v>
      </c>
      <c r="L14" s="9" t="s">
        <v>2069</v>
      </c>
      <c r="M14" s="10">
        <v>46100</v>
      </c>
      <c r="N14" s="8" t="s">
        <v>38</v>
      </c>
      <c r="O14" s="12"/>
      <c r="P14" s="13"/>
      <c r="Q14" s="14">
        <f>Tabela1[[#This Row],[QTDE/ Fabricação]]-Tabela1[[#This Row],[QTE]]</f>
        <v>-2</v>
      </c>
      <c r="R14" s="18">
        <f t="shared" si="0"/>
        <v>46</v>
      </c>
      <c r="S14" s="18">
        <f t="shared" si="6"/>
        <v>46</v>
      </c>
      <c r="T14" s="19">
        <f t="shared" si="1"/>
        <v>0</v>
      </c>
      <c r="U14" s="16">
        <f>IFERROR(SUMIF('LISTA DE EMBARQUE'!B:B,MICRO!E:E,'LISTA DE EMBARQUE'!G:G),"")</f>
        <v>2</v>
      </c>
      <c r="V14" s="12">
        <f>IFERROR(VLOOKUP(Tabela1[[#This Row],[COD.MDE]],'LISTA DE EMBARQUE'!B:L,11,0),"")</f>
        <v>1</v>
      </c>
      <c r="W14" s="13">
        <f>IFERROR(VLOOKUP(Tabela1[[#This Row],[COD.MDE]],'LISTA DE EMBARQUE'!B:M,12,0),"")</f>
        <v>46146</v>
      </c>
      <c r="X14" s="14">
        <f>IFERROR(Tabela1[[#This Row],[QIANTIDADE EXPEDIDA]]*Tabela1[[#This Row],[PESO UNI]],"")</f>
        <v>46</v>
      </c>
      <c r="Y14" s="14">
        <f t="shared" si="2"/>
        <v>0</v>
      </c>
      <c r="Z14" s="20">
        <f>Tabela1[[#This Row],[PESO TOTAL]]-Tabela1[[#This Row],[Peso Expedido]]</f>
        <v>0</v>
      </c>
      <c r="AA14" s="17">
        <v>1</v>
      </c>
      <c r="AB14" s="33">
        <v>1</v>
      </c>
      <c r="AC14" s="33">
        <v>1</v>
      </c>
      <c r="AD14" s="33">
        <v>1</v>
      </c>
      <c r="AE14" s="33">
        <v>1</v>
      </c>
      <c r="AF14" s="33">
        <v>1</v>
      </c>
      <c r="AG14" s="33">
        <v>1</v>
      </c>
      <c r="AH14" s="33">
        <v>1</v>
      </c>
      <c r="AI14" s="33" t="str">
        <f t="shared" si="7"/>
        <v>ok</v>
      </c>
      <c r="AJ14" s="5"/>
      <c r="AK14" t="str">
        <f>Tabela1[[#This Row],[Coluna1]]&amp;Tabela1[[#This Row],[PEDIDO]]</f>
        <v>P-188</v>
      </c>
      <c r="AL14"/>
      <c r="AM14"/>
      <c r="AN14"/>
      <c r="AO14" t="str">
        <f t="shared" si="3"/>
        <v>T-007175-1/1073-TC-006</v>
      </c>
      <c r="AP14" t="str">
        <f>Tabela1[[#This Row],[TAG]]&amp;Tabela1[[#This Row],[PEDIDO]]&amp;Tabela1[[#This Row],[PRODUTO]]</f>
        <v>1073-TC-006P-188BASES ROLETES</v>
      </c>
      <c r="AQ14" s="22" t="str">
        <f>Tabela1[[#This Row],[PRODUTO]]&amp;Tabela1[[#This Row],[TAG]]</f>
        <v>BASES ROLETES1073-TC-006</v>
      </c>
      <c r="AR14" s="24" t="str">
        <f>Tabela1[[#This Row],[PEDIDO]]&amp;Tabela1[[#This Row],[PRODUTO]]</f>
        <v>P-188BASES ROLETES</v>
      </c>
      <c r="AS14" s="37">
        <f>IF(AF14="",0,IF(ISTEXT(AF14),H14*VALUE(SUBSTITUTE(AF14,"%",""))/100,H14*AF14))-Tabela1[[#This Row],[PRONTO ACABADO2]]</f>
        <v>0</v>
      </c>
      <c r="AT14" s="37">
        <f>IF(AG14="",0,IF(ISTEXT(AG14),H14*VALUE(SUBSTITUTE(AG14,"%",""))/100,H14*AG14))-Tabela1[[#This Row],[PESO EXPEDIDO2]]</f>
        <v>0</v>
      </c>
      <c r="AU14" s="37">
        <f t="shared" si="4"/>
        <v>46</v>
      </c>
      <c r="AV14" s="37">
        <f t="shared" si="5"/>
        <v>46</v>
      </c>
      <c r="AW14" s="37"/>
    </row>
    <row r="15" spans="1:49" ht="15.75" hidden="1" customHeight="1" x14ac:dyDescent="0.25">
      <c r="A15" s="6" t="s">
        <v>2286</v>
      </c>
      <c r="B15" s="21"/>
      <c r="C15" s="7">
        <v>2</v>
      </c>
      <c r="D15" s="39" t="s">
        <v>2287</v>
      </c>
      <c r="E15" s="7">
        <v>3405</v>
      </c>
      <c r="F15" s="7">
        <v>8</v>
      </c>
      <c r="G15" s="23">
        <v>23</v>
      </c>
      <c r="H15" s="34">
        <f>Tabela1[[#This Row],[PESO UNI]]*Tabela1[[#This Row],[QTE]]</f>
        <v>46</v>
      </c>
      <c r="I15" s="7">
        <v>0</v>
      </c>
      <c r="J15" s="8" t="s">
        <v>2276</v>
      </c>
      <c r="K15" s="8" t="s">
        <v>33</v>
      </c>
      <c r="L15" s="9" t="s">
        <v>2069</v>
      </c>
      <c r="M15" s="10">
        <v>46100</v>
      </c>
      <c r="N15" s="8" t="s">
        <v>38</v>
      </c>
      <c r="O15" s="12"/>
      <c r="P15" s="13"/>
      <c r="Q15" s="14">
        <f>Tabela1[[#This Row],[QTDE/ Fabricação]]-Tabela1[[#This Row],[QTE]]</f>
        <v>-2</v>
      </c>
      <c r="R15" s="18">
        <f t="shared" si="0"/>
        <v>46</v>
      </c>
      <c r="S15" s="18">
        <f t="shared" si="6"/>
        <v>46</v>
      </c>
      <c r="T15" s="19">
        <f t="shared" si="1"/>
        <v>0</v>
      </c>
      <c r="U15" s="16">
        <f>IFERROR(SUMIF('LISTA DE EMBARQUE'!B:B,MICRO!E:E,'LISTA DE EMBARQUE'!G:G),"")</f>
        <v>2</v>
      </c>
      <c r="V15" s="12">
        <f>IFERROR(VLOOKUP(Tabela1[[#This Row],[COD.MDE]],'LISTA DE EMBARQUE'!B:L,11,0),"")</f>
        <v>1</v>
      </c>
      <c r="W15" s="13">
        <f>IFERROR(VLOOKUP(Tabela1[[#This Row],[COD.MDE]],'LISTA DE EMBARQUE'!B:M,12,0),"")</f>
        <v>46146</v>
      </c>
      <c r="X15" s="14">
        <f>IFERROR(Tabela1[[#This Row],[QIANTIDADE EXPEDIDA]]*Tabela1[[#This Row],[PESO UNI]],"")</f>
        <v>46</v>
      </c>
      <c r="Y15" s="14">
        <f t="shared" si="2"/>
        <v>0</v>
      </c>
      <c r="Z15" s="20">
        <f>Tabela1[[#This Row],[PESO TOTAL]]-Tabela1[[#This Row],[Peso Expedido]]</f>
        <v>0</v>
      </c>
      <c r="AA15" s="17">
        <v>1</v>
      </c>
      <c r="AB15" s="33">
        <v>1</v>
      </c>
      <c r="AC15" s="33">
        <v>1</v>
      </c>
      <c r="AD15" s="33">
        <v>1</v>
      </c>
      <c r="AE15" s="33">
        <v>1</v>
      </c>
      <c r="AF15" s="33">
        <v>1</v>
      </c>
      <c r="AG15" s="33">
        <v>1</v>
      </c>
      <c r="AH15" s="33">
        <v>1</v>
      </c>
      <c r="AI15" s="33" t="str">
        <f t="shared" si="7"/>
        <v>ok</v>
      </c>
      <c r="AJ15" s="5"/>
      <c r="AK15" t="str">
        <f>Tabela1[[#This Row],[Coluna1]]&amp;Tabela1[[#This Row],[PEDIDO]]</f>
        <v>P-188</v>
      </c>
      <c r="AL15"/>
      <c r="AM15"/>
      <c r="AN15"/>
      <c r="AO15" t="str">
        <f t="shared" si="3"/>
        <v>T-007175-1/1073-TC-007</v>
      </c>
      <c r="AP15" t="str">
        <f>Tabela1[[#This Row],[TAG]]&amp;Tabela1[[#This Row],[PEDIDO]]&amp;Tabela1[[#This Row],[PRODUTO]]</f>
        <v>1073-TC-007P-188BASES ROLETES</v>
      </c>
      <c r="AQ15" s="22" t="str">
        <f>Tabela1[[#This Row],[PRODUTO]]&amp;Tabela1[[#This Row],[TAG]]</f>
        <v>BASES ROLETES1073-TC-007</v>
      </c>
      <c r="AR15" s="24" t="str">
        <f>Tabela1[[#This Row],[PEDIDO]]&amp;Tabela1[[#This Row],[PRODUTO]]</f>
        <v>P-188BASES ROLETES</v>
      </c>
      <c r="AS15" s="37">
        <f>IF(AF15="",0,IF(ISTEXT(AF15),H15*VALUE(SUBSTITUTE(AF15,"%",""))/100,H15*AF15))-Tabela1[[#This Row],[PRONTO ACABADO2]]</f>
        <v>0</v>
      </c>
      <c r="AT15" s="37">
        <f>IF(AG15="",0,IF(ISTEXT(AG15),H15*VALUE(SUBSTITUTE(AG15,"%",""))/100,H15*AG15))-Tabela1[[#This Row],[PESO EXPEDIDO2]]</f>
        <v>0</v>
      </c>
      <c r="AU15" s="37">
        <f t="shared" si="4"/>
        <v>46</v>
      </c>
      <c r="AV15" s="37">
        <f t="shared" si="5"/>
        <v>46</v>
      </c>
      <c r="AW15" s="37"/>
    </row>
    <row r="16" spans="1:49" ht="15.75" hidden="1" customHeight="1" x14ac:dyDescent="0.25">
      <c r="A16" s="6" t="s">
        <v>139</v>
      </c>
      <c r="B16" s="21"/>
      <c r="C16" s="7">
        <v>96</v>
      </c>
      <c r="D16" s="39" t="s">
        <v>188</v>
      </c>
      <c r="E16" s="7">
        <v>3406</v>
      </c>
      <c r="F16" s="7">
        <v>7</v>
      </c>
      <c r="G16" s="23">
        <v>7</v>
      </c>
      <c r="H16" s="34">
        <f>Tabela1[[#This Row],[PESO UNI]]*Tabela1[[#This Row],[QTE]]</f>
        <v>672</v>
      </c>
      <c r="I16" s="7">
        <v>0</v>
      </c>
      <c r="J16" s="8" t="s">
        <v>2274</v>
      </c>
      <c r="K16" s="8" t="s">
        <v>23</v>
      </c>
      <c r="L16" s="9" t="s">
        <v>2069</v>
      </c>
      <c r="M16" s="10">
        <v>46100</v>
      </c>
      <c r="N16" s="8" t="s">
        <v>38</v>
      </c>
      <c r="O16" s="12"/>
      <c r="P16" s="13"/>
      <c r="Q16" s="14">
        <f>Tabela1[[#This Row],[QTDE/ Fabricação]]-Tabela1[[#This Row],[QTE]]</f>
        <v>-96</v>
      </c>
      <c r="R16" s="18">
        <f t="shared" si="0"/>
        <v>672</v>
      </c>
      <c r="S16" s="18">
        <f t="shared" si="6"/>
        <v>672</v>
      </c>
      <c r="T16" s="19">
        <f t="shared" si="1"/>
        <v>0</v>
      </c>
      <c r="U16" s="16">
        <f>IFERROR(SUMIF('LISTA DE EMBARQUE'!B:B,MICRO!E:E,'LISTA DE EMBARQUE'!G:G),"")</f>
        <v>99</v>
      </c>
      <c r="V16" s="12">
        <f>IFERROR(VLOOKUP(Tabela1[[#This Row],[COD.MDE]],'LISTA DE EMBARQUE'!B:L,11,0),"")</f>
        <v>1</v>
      </c>
      <c r="W16" s="13">
        <f>IFERROR(VLOOKUP(Tabela1[[#This Row],[COD.MDE]],'LISTA DE EMBARQUE'!B:M,12,0),"")</f>
        <v>46146</v>
      </c>
      <c r="X16" s="14">
        <f>IFERROR(Tabela1[[#This Row],[QIANTIDADE EXPEDIDA]]*Tabela1[[#This Row],[PESO UNI]],"")</f>
        <v>693</v>
      </c>
      <c r="Y16" s="14">
        <f t="shared" si="2"/>
        <v>3</v>
      </c>
      <c r="Z16" s="20">
        <v>0</v>
      </c>
      <c r="AA16" s="17">
        <v>1</v>
      </c>
      <c r="AB16" s="33">
        <v>1</v>
      </c>
      <c r="AC16" s="33">
        <v>1</v>
      </c>
      <c r="AD16" s="33">
        <v>1</v>
      </c>
      <c r="AE16" s="33">
        <v>1</v>
      </c>
      <c r="AF16" s="33">
        <v>1</v>
      </c>
      <c r="AG16" s="33">
        <v>1</v>
      </c>
      <c r="AH16" s="33">
        <v>1</v>
      </c>
      <c r="AI16" s="33" t="str">
        <f t="shared" si="7"/>
        <v>ok</v>
      </c>
      <c r="AJ16" s="5"/>
      <c r="AK16" t="str">
        <f>Tabela1[[#This Row],[Coluna1]]&amp;Tabela1[[#This Row],[PEDIDO]]</f>
        <v>P-188</v>
      </c>
      <c r="AL16"/>
      <c r="AM16"/>
      <c r="AN16"/>
      <c r="AO16" t="str">
        <f t="shared" si="3"/>
        <v>R-1-4-9218/1073-TC-006</v>
      </c>
      <c r="AP16" t="str">
        <f>Tabela1[[#This Row],[TAG]]&amp;Tabela1[[#This Row],[PEDIDO]]&amp;Tabela1[[#This Row],[PRODUTO]]</f>
        <v>1073-TC-006P-188ROLOS</v>
      </c>
      <c r="AQ16" s="22" t="str">
        <f>Tabela1[[#This Row],[PRODUTO]]&amp;Tabela1[[#This Row],[TAG]]</f>
        <v>ROLOS1073-TC-006</v>
      </c>
      <c r="AR16" s="24" t="str">
        <f>Tabela1[[#This Row],[PEDIDO]]&amp;Tabela1[[#This Row],[PRODUTO]]</f>
        <v>P-188ROLOS</v>
      </c>
      <c r="AS16" s="37">
        <f>IF(AF16="",0,IF(ISTEXT(AF16),H16*VALUE(SUBSTITUTE(AF16,"%",""))/100,H16*AF16))-Tabela1[[#This Row],[PRONTO ACABADO2]]</f>
        <v>0</v>
      </c>
      <c r="AT16" s="37">
        <f>IF(AG16="",0,IF(ISTEXT(AG16),H16*VALUE(SUBSTITUTE(AG16,"%",""))/100,H16*AG16))-Tabela1[[#This Row],[PESO EXPEDIDO2]]</f>
        <v>0</v>
      </c>
      <c r="AU16" s="37">
        <f t="shared" si="4"/>
        <v>672</v>
      </c>
      <c r="AV16" s="37">
        <f t="shared" si="5"/>
        <v>672</v>
      </c>
      <c r="AW16" s="37"/>
    </row>
    <row r="17" spans="1:49" ht="15.75" hidden="1" customHeight="1" x14ac:dyDescent="0.25">
      <c r="A17" s="6" t="s">
        <v>139</v>
      </c>
      <c r="B17" s="21"/>
      <c r="C17" s="7">
        <v>96</v>
      </c>
      <c r="D17" s="39" t="s">
        <v>188</v>
      </c>
      <c r="E17" s="7">
        <v>3407</v>
      </c>
      <c r="F17" s="7">
        <v>7</v>
      </c>
      <c r="G17" s="23">
        <v>7</v>
      </c>
      <c r="H17" s="34">
        <f>Tabela1[[#This Row],[PESO UNI]]*Tabela1[[#This Row],[QTE]]</f>
        <v>672</v>
      </c>
      <c r="I17" s="7">
        <v>0</v>
      </c>
      <c r="J17" s="8" t="s">
        <v>2276</v>
      </c>
      <c r="K17" s="8" t="s">
        <v>23</v>
      </c>
      <c r="L17" s="9" t="s">
        <v>2069</v>
      </c>
      <c r="M17" s="10">
        <v>46100</v>
      </c>
      <c r="N17" s="8" t="s">
        <v>38</v>
      </c>
      <c r="O17" s="12"/>
      <c r="P17" s="13"/>
      <c r="Q17" s="14">
        <f>Tabela1[[#This Row],[QTDE/ Fabricação]]-Tabela1[[#This Row],[QTE]]</f>
        <v>-96</v>
      </c>
      <c r="R17" s="18">
        <f t="shared" si="0"/>
        <v>672</v>
      </c>
      <c r="S17" s="18">
        <f t="shared" si="6"/>
        <v>672</v>
      </c>
      <c r="T17" s="19">
        <f t="shared" si="1"/>
        <v>0</v>
      </c>
      <c r="U17" s="16">
        <f>IFERROR(SUMIF('LISTA DE EMBARQUE'!B:B,MICRO!E:E,'LISTA DE EMBARQUE'!G:G),"")</f>
        <v>99</v>
      </c>
      <c r="V17" s="12">
        <f>IFERROR(VLOOKUP(Tabela1[[#This Row],[COD.MDE]],'LISTA DE EMBARQUE'!B:L,11,0),"")</f>
        <v>1</v>
      </c>
      <c r="W17" s="13">
        <f>IFERROR(VLOOKUP(Tabela1[[#This Row],[COD.MDE]],'LISTA DE EMBARQUE'!B:M,12,0),"")</f>
        <v>46146</v>
      </c>
      <c r="X17" s="14">
        <f>IFERROR(Tabela1[[#This Row],[QIANTIDADE EXPEDIDA]]*Tabela1[[#This Row],[PESO UNI]],"")</f>
        <v>693</v>
      </c>
      <c r="Y17" s="14">
        <f t="shared" si="2"/>
        <v>3</v>
      </c>
      <c r="Z17" s="20">
        <v>0</v>
      </c>
      <c r="AA17" s="17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1</v>
      </c>
      <c r="AG17" s="33">
        <v>1</v>
      </c>
      <c r="AH17" s="33">
        <v>1</v>
      </c>
      <c r="AI17" s="33" t="str">
        <f t="shared" si="7"/>
        <v>ok</v>
      </c>
      <c r="AJ17" s="5"/>
      <c r="AK17" t="str">
        <f>Tabela1[[#This Row],[Coluna1]]&amp;Tabela1[[#This Row],[PEDIDO]]</f>
        <v>P-188</v>
      </c>
      <c r="AL17"/>
      <c r="AM17"/>
      <c r="AN17"/>
      <c r="AO17" t="str">
        <f t="shared" si="3"/>
        <v>R-1-4-9218/1073-TC-007</v>
      </c>
      <c r="AP17" t="str">
        <f>Tabela1[[#This Row],[TAG]]&amp;Tabela1[[#This Row],[PEDIDO]]&amp;Tabela1[[#This Row],[PRODUTO]]</f>
        <v>1073-TC-007P-188ROLOS</v>
      </c>
      <c r="AQ17" s="22" t="str">
        <f>Tabela1[[#This Row],[PRODUTO]]&amp;Tabela1[[#This Row],[TAG]]</f>
        <v>ROLOS1073-TC-007</v>
      </c>
      <c r="AR17" s="24" t="str">
        <f>Tabela1[[#This Row],[PEDIDO]]&amp;Tabela1[[#This Row],[PRODUTO]]</f>
        <v>P-188ROLOS</v>
      </c>
      <c r="AS17" s="37">
        <f>IF(AF17="",0,IF(ISTEXT(AF17),H17*VALUE(SUBSTITUTE(AF17,"%",""))/100,H17*AF17))-Tabela1[[#This Row],[PRONTO ACABADO2]]</f>
        <v>0</v>
      </c>
      <c r="AT17" s="37">
        <f>IF(AG17="",0,IF(ISTEXT(AG17),H17*VALUE(SUBSTITUTE(AG17,"%",""))/100,H17*AG17))-Tabela1[[#This Row],[PESO EXPEDIDO2]]</f>
        <v>0</v>
      </c>
      <c r="AU17" s="37">
        <f t="shared" si="4"/>
        <v>672</v>
      </c>
      <c r="AV17" s="37">
        <f t="shared" si="5"/>
        <v>672</v>
      </c>
      <c r="AW17" s="37"/>
    </row>
    <row r="18" spans="1:49" ht="15.75" hidden="1" customHeight="1" x14ac:dyDescent="0.25">
      <c r="A18" s="6" t="s">
        <v>140</v>
      </c>
      <c r="B18" s="21"/>
      <c r="C18" s="7">
        <v>39</v>
      </c>
      <c r="D18" s="39" t="s">
        <v>1190</v>
      </c>
      <c r="E18" s="7">
        <v>3408</v>
      </c>
      <c r="F18" s="7">
        <v>7</v>
      </c>
      <c r="G18" s="23">
        <v>8.5</v>
      </c>
      <c r="H18" s="34">
        <f>Tabela1[[#This Row],[PESO UNI]]*Tabela1[[#This Row],[QTE]]</f>
        <v>331.5</v>
      </c>
      <c r="I18" s="7">
        <v>0</v>
      </c>
      <c r="J18" s="8" t="s">
        <v>2274</v>
      </c>
      <c r="K18" s="8" t="s">
        <v>23</v>
      </c>
      <c r="L18" s="9" t="s">
        <v>2069</v>
      </c>
      <c r="M18" s="10">
        <v>46100</v>
      </c>
      <c r="N18" s="8" t="s">
        <v>38</v>
      </c>
      <c r="O18" s="12"/>
      <c r="P18" s="13"/>
      <c r="Q18" s="14">
        <f>Tabela1[[#This Row],[QTDE/ Fabricação]]-Tabela1[[#This Row],[QTE]]</f>
        <v>-39</v>
      </c>
      <c r="R18" s="18">
        <f t="shared" si="0"/>
        <v>331.5</v>
      </c>
      <c r="S18" s="18">
        <f t="shared" si="6"/>
        <v>331.5</v>
      </c>
      <c r="T18" s="19">
        <f t="shared" si="1"/>
        <v>0</v>
      </c>
      <c r="U18" s="16">
        <f>IFERROR(SUMIF('LISTA DE EMBARQUE'!B:B,MICRO!E:E,'LISTA DE EMBARQUE'!G:G),"")</f>
        <v>39</v>
      </c>
      <c r="V18" s="12">
        <f>IFERROR(VLOOKUP(Tabela1[[#This Row],[COD.MDE]],'LISTA DE EMBARQUE'!B:L,11,0),"")</f>
        <v>1</v>
      </c>
      <c r="W18" s="13">
        <f>IFERROR(VLOOKUP(Tabela1[[#This Row],[COD.MDE]],'LISTA DE EMBARQUE'!B:M,12,0),"")</f>
        <v>46146</v>
      </c>
      <c r="X18" s="14">
        <f>IFERROR(Tabela1[[#This Row],[QIANTIDADE EXPEDIDA]]*Tabela1[[#This Row],[PESO UNI]],"")</f>
        <v>331.5</v>
      </c>
      <c r="Y18" s="14">
        <f t="shared" si="2"/>
        <v>0</v>
      </c>
      <c r="Z18" s="20">
        <f>Tabela1[[#This Row],[PESO TOTAL]]-Tabela1[[#This Row],[Peso Expedido]]</f>
        <v>0</v>
      </c>
      <c r="AA18" s="17">
        <v>1</v>
      </c>
      <c r="AB18" s="33">
        <v>1</v>
      </c>
      <c r="AC18" s="33">
        <v>1</v>
      </c>
      <c r="AD18" s="33">
        <v>1</v>
      </c>
      <c r="AE18" s="33">
        <v>1</v>
      </c>
      <c r="AF18" s="33">
        <v>1</v>
      </c>
      <c r="AG18" s="33">
        <v>1</v>
      </c>
      <c r="AH18" s="33">
        <v>1</v>
      </c>
      <c r="AI18" s="33" t="str">
        <f t="shared" si="7"/>
        <v>ok</v>
      </c>
      <c r="AJ18" s="5"/>
      <c r="AK18" t="str">
        <f>Tabela1[[#This Row],[Coluna1]]&amp;Tabela1[[#This Row],[PEDIDO]]</f>
        <v>P-188</v>
      </c>
      <c r="AL18"/>
      <c r="AM18"/>
      <c r="AN18"/>
      <c r="AO18" t="str">
        <f t="shared" si="3"/>
        <v>R-1-4-9211/1073-TC-006</v>
      </c>
      <c r="AP18" t="str">
        <f>Tabela1[[#This Row],[TAG]]&amp;Tabela1[[#This Row],[PEDIDO]]&amp;Tabela1[[#This Row],[PRODUTO]]</f>
        <v>1073-TC-006P-188ROLOS</v>
      </c>
      <c r="AQ18" s="22" t="str">
        <f>Tabela1[[#This Row],[PRODUTO]]&amp;Tabela1[[#This Row],[TAG]]</f>
        <v>ROLOS1073-TC-006</v>
      </c>
      <c r="AR18" s="24" t="str">
        <f>Tabela1[[#This Row],[PEDIDO]]&amp;Tabela1[[#This Row],[PRODUTO]]</f>
        <v>P-188ROLOS</v>
      </c>
      <c r="AS18" s="37">
        <f>IF(AF18="",0,IF(ISTEXT(AF18),H18*VALUE(SUBSTITUTE(AF18,"%",""))/100,H18*AF18))-Tabela1[[#This Row],[PRONTO ACABADO2]]</f>
        <v>0</v>
      </c>
      <c r="AT18" s="37">
        <f>IF(AG18="",0,IF(ISTEXT(AG18),H18*VALUE(SUBSTITUTE(AG18,"%",""))/100,H18*AG18))-Tabela1[[#This Row],[PESO EXPEDIDO2]]</f>
        <v>0</v>
      </c>
      <c r="AU18" s="37">
        <f t="shared" si="4"/>
        <v>331.5</v>
      </c>
      <c r="AV18" s="37">
        <f t="shared" si="5"/>
        <v>331.5</v>
      </c>
      <c r="AW18" s="37"/>
    </row>
    <row r="19" spans="1:49" ht="15.75" hidden="1" customHeight="1" x14ac:dyDescent="0.25">
      <c r="A19" s="6" t="s">
        <v>140</v>
      </c>
      <c r="B19" s="21"/>
      <c r="C19" s="7">
        <v>39</v>
      </c>
      <c r="D19" s="39" t="s">
        <v>1190</v>
      </c>
      <c r="E19" s="7">
        <v>3409</v>
      </c>
      <c r="F19" s="7">
        <v>7</v>
      </c>
      <c r="G19" s="23">
        <v>8.5</v>
      </c>
      <c r="H19" s="34">
        <f>Tabela1[[#This Row],[PESO UNI]]*Tabela1[[#This Row],[QTE]]</f>
        <v>331.5</v>
      </c>
      <c r="I19" s="7">
        <v>0</v>
      </c>
      <c r="J19" s="8" t="s">
        <v>2276</v>
      </c>
      <c r="K19" s="8" t="s">
        <v>23</v>
      </c>
      <c r="L19" s="9" t="s">
        <v>2069</v>
      </c>
      <c r="M19" s="10">
        <v>46100</v>
      </c>
      <c r="N19" s="8" t="s">
        <v>38</v>
      </c>
      <c r="O19" s="12"/>
      <c r="P19" s="13"/>
      <c r="Q19" s="14">
        <f>Tabela1[[#This Row],[QTDE/ Fabricação]]-Tabela1[[#This Row],[QTE]]</f>
        <v>-39</v>
      </c>
      <c r="R19" s="18">
        <f t="shared" si="0"/>
        <v>331.5</v>
      </c>
      <c r="S19" s="18">
        <f t="shared" si="6"/>
        <v>331.5</v>
      </c>
      <c r="T19" s="19">
        <f t="shared" si="1"/>
        <v>0</v>
      </c>
      <c r="U19" s="16">
        <f>IFERROR(SUMIF('LISTA DE EMBARQUE'!B:B,MICRO!E:E,'LISTA DE EMBARQUE'!G:G),"")</f>
        <v>39</v>
      </c>
      <c r="V19" s="12">
        <f>IFERROR(VLOOKUP(Tabela1[[#This Row],[COD.MDE]],'LISTA DE EMBARQUE'!B:L,11,0),"")</f>
        <v>1</v>
      </c>
      <c r="W19" s="13">
        <f>IFERROR(VLOOKUP(Tabela1[[#This Row],[COD.MDE]],'LISTA DE EMBARQUE'!B:M,12,0),"")</f>
        <v>46146</v>
      </c>
      <c r="X19" s="14">
        <f>IFERROR(Tabela1[[#This Row],[QIANTIDADE EXPEDIDA]]*Tabela1[[#This Row],[PESO UNI]],"")</f>
        <v>331.5</v>
      </c>
      <c r="Y19" s="14">
        <f t="shared" si="2"/>
        <v>0</v>
      </c>
      <c r="Z19" s="20">
        <f>Tabela1[[#This Row],[PESO TOTAL]]-Tabela1[[#This Row],[Peso Expedido]]</f>
        <v>0</v>
      </c>
      <c r="AA19" s="17">
        <v>1</v>
      </c>
      <c r="AB19" s="33">
        <v>1</v>
      </c>
      <c r="AC19" s="33">
        <v>1</v>
      </c>
      <c r="AD19" s="33">
        <v>1</v>
      </c>
      <c r="AE19" s="33">
        <v>1</v>
      </c>
      <c r="AF19" s="33">
        <v>1</v>
      </c>
      <c r="AG19" s="33">
        <v>1</v>
      </c>
      <c r="AH19" s="33">
        <v>1</v>
      </c>
      <c r="AI19" s="33" t="str">
        <f t="shared" si="7"/>
        <v>ok</v>
      </c>
      <c r="AJ19" s="5"/>
      <c r="AK19" t="str">
        <f>Tabela1[[#This Row],[Coluna1]]&amp;Tabela1[[#This Row],[PEDIDO]]</f>
        <v>P-188</v>
      </c>
      <c r="AL19"/>
      <c r="AM19"/>
      <c r="AN19"/>
      <c r="AO19" t="str">
        <f t="shared" si="3"/>
        <v>R-1-4-9211/1073-TC-007</v>
      </c>
      <c r="AP19" t="str">
        <f>Tabela1[[#This Row],[TAG]]&amp;Tabela1[[#This Row],[PEDIDO]]&amp;Tabela1[[#This Row],[PRODUTO]]</f>
        <v>1073-TC-007P-188ROLOS</v>
      </c>
      <c r="AQ19" s="22" t="str">
        <f>Tabela1[[#This Row],[PRODUTO]]&amp;Tabela1[[#This Row],[TAG]]</f>
        <v>ROLOS1073-TC-007</v>
      </c>
      <c r="AR19" s="24" t="str">
        <f>Tabela1[[#This Row],[PEDIDO]]&amp;Tabela1[[#This Row],[PRODUTO]]</f>
        <v>P-188ROLOS</v>
      </c>
      <c r="AS19" s="37">
        <f>IF(AF19="",0,IF(ISTEXT(AF19),H19*VALUE(SUBSTITUTE(AF19,"%",""))/100,H19*AF19))-Tabela1[[#This Row],[PRONTO ACABADO2]]</f>
        <v>0</v>
      </c>
      <c r="AT19" s="37">
        <f>IF(AG19="",0,IF(ISTEXT(AG19),H19*VALUE(SUBSTITUTE(AG19,"%",""))/100,H19*AG19))-Tabela1[[#This Row],[PESO EXPEDIDO2]]</f>
        <v>0</v>
      </c>
      <c r="AU19" s="37">
        <f t="shared" si="4"/>
        <v>331.5</v>
      </c>
      <c r="AV19" s="37">
        <f t="shared" si="5"/>
        <v>331.5</v>
      </c>
      <c r="AW19" s="37"/>
    </row>
    <row r="20" spans="1:49" ht="15.75" hidden="1" customHeight="1" x14ac:dyDescent="0.25">
      <c r="A20" s="6" t="s">
        <v>101</v>
      </c>
      <c r="B20" s="21"/>
      <c r="C20" s="7">
        <v>2</v>
      </c>
      <c r="D20" s="39" t="s">
        <v>146</v>
      </c>
      <c r="E20" s="7">
        <v>3410</v>
      </c>
      <c r="F20" s="7">
        <v>7</v>
      </c>
      <c r="G20" s="23">
        <v>1</v>
      </c>
      <c r="H20" s="34">
        <f>Tabela1[[#This Row],[PESO UNI]]*Tabela1[[#This Row],[QTE]]</f>
        <v>2</v>
      </c>
      <c r="I20" s="7">
        <v>0</v>
      </c>
      <c r="J20" s="8" t="s">
        <v>2274</v>
      </c>
      <c r="K20" s="8" t="s">
        <v>23</v>
      </c>
      <c r="L20" s="9" t="s">
        <v>2069</v>
      </c>
      <c r="M20" s="10">
        <v>46100</v>
      </c>
      <c r="N20" s="8" t="s">
        <v>38</v>
      </c>
      <c r="O20" s="12"/>
      <c r="P20" s="13"/>
      <c r="Q20" s="14">
        <f>Tabela1[[#This Row],[QTDE/ Fabricação]]-Tabela1[[#This Row],[QTE]]</f>
        <v>-2</v>
      </c>
      <c r="R20" s="18">
        <f t="shared" si="0"/>
        <v>2</v>
      </c>
      <c r="S20" s="18">
        <f t="shared" si="6"/>
        <v>2</v>
      </c>
      <c r="T20" s="19">
        <f t="shared" si="1"/>
        <v>0</v>
      </c>
      <c r="U20" s="16">
        <f>IFERROR(SUMIF('LISTA DE EMBARQUE'!B:B,MICRO!E:E,'LISTA DE EMBARQUE'!G:G),"")</f>
        <v>2</v>
      </c>
      <c r="V20" s="12">
        <f>IFERROR(VLOOKUP(Tabela1[[#This Row],[COD.MDE]],'LISTA DE EMBARQUE'!B:L,11,0),"")</f>
        <v>1</v>
      </c>
      <c r="W20" s="13">
        <f>IFERROR(VLOOKUP(Tabela1[[#This Row],[COD.MDE]],'LISTA DE EMBARQUE'!B:M,12,0),"")</f>
        <v>46146</v>
      </c>
      <c r="X20" s="14">
        <f>IFERROR(Tabela1[[#This Row],[QIANTIDADE EXPEDIDA]]*Tabela1[[#This Row],[PESO UNI]],"")</f>
        <v>2</v>
      </c>
      <c r="Y20" s="14">
        <f t="shared" si="2"/>
        <v>0</v>
      </c>
      <c r="Z20" s="20">
        <f>Tabela1[[#This Row],[PESO TOTAL]]-Tabela1[[#This Row],[Peso Expedido]]</f>
        <v>0</v>
      </c>
      <c r="AA20" s="17">
        <v>1</v>
      </c>
      <c r="AB20" s="33">
        <v>1</v>
      </c>
      <c r="AC20" s="33">
        <v>1</v>
      </c>
      <c r="AD20" s="33">
        <v>1</v>
      </c>
      <c r="AE20" s="33">
        <v>1</v>
      </c>
      <c r="AF20" s="33">
        <v>1</v>
      </c>
      <c r="AG20" s="33">
        <v>1</v>
      </c>
      <c r="AH20" s="33">
        <v>1</v>
      </c>
      <c r="AI20" s="33" t="str">
        <f t="shared" si="7"/>
        <v>ok</v>
      </c>
      <c r="AJ20" s="5"/>
      <c r="AK20" t="str">
        <f>Tabela1[[#This Row],[Coluna1]]&amp;Tabela1[[#This Row],[PEDIDO]]</f>
        <v>P-188</v>
      </c>
      <c r="AL20"/>
      <c r="AM20"/>
      <c r="AN20"/>
      <c r="AO20" t="str">
        <f t="shared" si="3"/>
        <v>R-9-4-10210/1073-TC-006</v>
      </c>
      <c r="AP20" t="str">
        <f>Tabela1[[#This Row],[TAG]]&amp;Tabela1[[#This Row],[PEDIDO]]&amp;Tabela1[[#This Row],[PRODUTO]]</f>
        <v>1073-TC-006P-188ROLOS</v>
      </c>
      <c r="AQ20" s="22" t="str">
        <f>Tabela1[[#This Row],[PRODUTO]]&amp;Tabela1[[#This Row],[TAG]]</f>
        <v>ROLOS1073-TC-006</v>
      </c>
      <c r="AR20" s="24" t="str">
        <f>Tabela1[[#This Row],[PEDIDO]]&amp;Tabela1[[#This Row],[PRODUTO]]</f>
        <v>P-188ROLOS</v>
      </c>
      <c r="AS20" s="37">
        <f>IF(AF20="",0,IF(ISTEXT(AF20),H20*VALUE(SUBSTITUTE(AF20,"%",""))/100,H20*AF20))-Tabela1[[#This Row],[PRONTO ACABADO2]]</f>
        <v>0</v>
      </c>
      <c r="AT20" s="37">
        <f>IF(AG20="",0,IF(ISTEXT(AG20),H20*VALUE(SUBSTITUTE(AG20,"%",""))/100,H20*AG20))-Tabela1[[#This Row],[PESO EXPEDIDO2]]</f>
        <v>0</v>
      </c>
      <c r="AU20" s="37">
        <f t="shared" si="4"/>
        <v>2</v>
      </c>
      <c r="AV20" s="37">
        <f t="shared" si="5"/>
        <v>2</v>
      </c>
      <c r="AW20" s="37"/>
    </row>
    <row r="21" spans="1:49" ht="15.75" hidden="1" customHeight="1" x14ac:dyDescent="0.25">
      <c r="A21" s="6" t="s">
        <v>101</v>
      </c>
      <c r="B21" s="21"/>
      <c r="C21" s="7">
        <v>2</v>
      </c>
      <c r="D21" s="39" t="s">
        <v>146</v>
      </c>
      <c r="E21" s="7">
        <v>3411</v>
      </c>
      <c r="F21" s="7">
        <v>7</v>
      </c>
      <c r="G21" s="23">
        <v>1</v>
      </c>
      <c r="H21" s="34">
        <f>Tabela1[[#This Row],[PESO UNI]]*Tabela1[[#This Row],[QTE]]</f>
        <v>2</v>
      </c>
      <c r="I21" s="7">
        <v>0</v>
      </c>
      <c r="J21" s="8" t="s">
        <v>2276</v>
      </c>
      <c r="K21" s="8" t="s">
        <v>23</v>
      </c>
      <c r="L21" s="9" t="s">
        <v>2069</v>
      </c>
      <c r="M21" s="10">
        <v>46100</v>
      </c>
      <c r="N21" s="8" t="s">
        <v>38</v>
      </c>
      <c r="O21" s="12"/>
      <c r="P21" s="13"/>
      <c r="Q21" s="14">
        <f>Tabela1[[#This Row],[QTDE/ Fabricação]]-Tabela1[[#This Row],[QTE]]</f>
        <v>-2</v>
      </c>
      <c r="R21" s="18">
        <f t="shared" si="0"/>
        <v>2</v>
      </c>
      <c r="S21" s="18">
        <f t="shared" si="6"/>
        <v>2</v>
      </c>
      <c r="T21" s="19">
        <f t="shared" si="1"/>
        <v>0</v>
      </c>
      <c r="U21" s="16">
        <f>IFERROR(SUMIF('LISTA DE EMBARQUE'!B:B,MICRO!E:E,'LISTA DE EMBARQUE'!G:G),"")</f>
        <v>2</v>
      </c>
      <c r="V21" s="12">
        <f>IFERROR(VLOOKUP(Tabela1[[#This Row],[COD.MDE]],'LISTA DE EMBARQUE'!B:L,11,0),"")</f>
        <v>1</v>
      </c>
      <c r="W21" s="13">
        <f>IFERROR(VLOOKUP(Tabela1[[#This Row],[COD.MDE]],'LISTA DE EMBARQUE'!B:M,12,0),"")</f>
        <v>46146</v>
      </c>
      <c r="X21" s="14">
        <f>IFERROR(Tabela1[[#This Row],[QIANTIDADE EXPEDIDA]]*Tabela1[[#This Row],[PESO UNI]],"")</f>
        <v>2</v>
      </c>
      <c r="Y21" s="14">
        <f t="shared" si="2"/>
        <v>0</v>
      </c>
      <c r="Z21" s="20">
        <f>Tabela1[[#This Row],[PESO TOTAL]]-Tabela1[[#This Row],[Peso Expedido]]</f>
        <v>0</v>
      </c>
      <c r="AA21" s="17">
        <v>1</v>
      </c>
      <c r="AB21" s="33">
        <v>1</v>
      </c>
      <c r="AC21" s="33">
        <v>1</v>
      </c>
      <c r="AD21" s="33">
        <v>1</v>
      </c>
      <c r="AE21" s="33">
        <v>1</v>
      </c>
      <c r="AF21" s="33">
        <v>1</v>
      </c>
      <c r="AG21" s="33">
        <v>1</v>
      </c>
      <c r="AH21" s="33">
        <v>1</v>
      </c>
      <c r="AI21" s="33" t="str">
        <f t="shared" si="7"/>
        <v>ok</v>
      </c>
      <c r="AJ21" s="5"/>
      <c r="AK21" t="str">
        <f>Tabela1[[#This Row],[Coluna1]]&amp;Tabela1[[#This Row],[PEDIDO]]</f>
        <v>P-188</v>
      </c>
      <c r="AL21"/>
      <c r="AM21"/>
      <c r="AN21"/>
      <c r="AO21" t="str">
        <f t="shared" si="3"/>
        <v>R-9-4-10210/1073-TC-007</v>
      </c>
      <c r="AP21" t="str">
        <f>Tabela1[[#This Row],[TAG]]&amp;Tabela1[[#This Row],[PEDIDO]]&amp;Tabela1[[#This Row],[PRODUTO]]</f>
        <v>1073-TC-007P-188ROLOS</v>
      </c>
      <c r="AQ21" s="22" t="str">
        <f>Tabela1[[#This Row],[PRODUTO]]&amp;Tabela1[[#This Row],[TAG]]</f>
        <v>ROLOS1073-TC-007</v>
      </c>
      <c r="AR21" s="24" t="str">
        <f>Tabela1[[#This Row],[PEDIDO]]&amp;Tabela1[[#This Row],[PRODUTO]]</f>
        <v>P-188ROLOS</v>
      </c>
      <c r="AS21" s="37">
        <f>IF(AF21="",0,IF(ISTEXT(AF21),H21*VALUE(SUBSTITUTE(AF21,"%",""))/100,H21*AF21))-Tabela1[[#This Row],[PRONTO ACABADO2]]</f>
        <v>0</v>
      </c>
      <c r="AT21" s="37">
        <f>IF(AG21="",0,IF(ISTEXT(AG21),H21*VALUE(SUBSTITUTE(AG21,"%",""))/100,H21*AG21))-Tabela1[[#This Row],[PESO EXPEDIDO2]]</f>
        <v>0</v>
      </c>
      <c r="AU21" s="37">
        <f t="shared" si="4"/>
        <v>2</v>
      </c>
      <c r="AV21" s="37">
        <f t="shared" si="5"/>
        <v>2</v>
      </c>
      <c r="AW21" s="37"/>
    </row>
    <row r="22" spans="1:49" ht="15.75" hidden="1" customHeight="1" x14ac:dyDescent="0.25">
      <c r="A22" s="6" t="s">
        <v>103</v>
      </c>
      <c r="B22" s="21"/>
      <c r="C22" s="7">
        <v>4</v>
      </c>
      <c r="D22" s="39" t="s">
        <v>124</v>
      </c>
      <c r="E22" s="7">
        <v>3412</v>
      </c>
      <c r="F22" s="7">
        <v>7</v>
      </c>
      <c r="G22" s="23">
        <v>2.5</v>
      </c>
      <c r="H22" s="34">
        <f>Tabela1[[#This Row],[PESO UNI]]*Tabela1[[#This Row],[QTE]]</f>
        <v>10</v>
      </c>
      <c r="I22" s="7">
        <v>0</v>
      </c>
      <c r="J22" s="8" t="s">
        <v>2274</v>
      </c>
      <c r="K22" s="8" t="s">
        <v>23</v>
      </c>
      <c r="L22" s="9" t="s">
        <v>2069</v>
      </c>
      <c r="M22" s="10">
        <v>46100</v>
      </c>
      <c r="N22" s="8" t="s">
        <v>38</v>
      </c>
      <c r="O22" s="12"/>
      <c r="P22" s="13"/>
      <c r="Q22" s="14">
        <f>Tabela1[[#This Row],[QTDE/ Fabricação]]-Tabela1[[#This Row],[QTE]]</f>
        <v>-4</v>
      </c>
      <c r="R22" s="18">
        <f t="shared" si="0"/>
        <v>10</v>
      </c>
      <c r="S22" s="18">
        <f t="shared" si="6"/>
        <v>10</v>
      </c>
      <c r="T22" s="19">
        <f t="shared" si="1"/>
        <v>0</v>
      </c>
      <c r="U22" s="16">
        <f>IFERROR(SUMIF('LISTA DE EMBARQUE'!B:B,MICRO!E:E,'LISTA DE EMBARQUE'!G:G),"")</f>
        <v>4</v>
      </c>
      <c r="V22" s="12">
        <f>IFERROR(VLOOKUP(Tabela1[[#This Row],[COD.MDE]],'LISTA DE EMBARQUE'!B:L,11,0),"")</f>
        <v>1</v>
      </c>
      <c r="W22" s="13">
        <f>IFERROR(VLOOKUP(Tabela1[[#This Row],[COD.MDE]],'LISTA DE EMBARQUE'!B:M,12,0),"")</f>
        <v>46146</v>
      </c>
      <c r="X22" s="14">
        <f>IFERROR(Tabela1[[#This Row],[QIANTIDADE EXPEDIDA]]*Tabela1[[#This Row],[PESO UNI]],"")</f>
        <v>10</v>
      </c>
      <c r="Y22" s="14">
        <f t="shared" si="2"/>
        <v>0</v>
      </c>
      <c r="Z22" s="20">
        <f>Tabela1[[#This Row],[PESO TOTAL]]-Tabela1[[#This Row],[Peso Expedido]]</f>
        <v>0</v>
      </c>
      <c r="AA22" s="17">
        <v>1</v>
      </c>
      <c r="AB22" s="33">
        <v>1</v>
      </c>
      <c r="AC22" s="33">
        <v>1</v>
      </c>
      <c r="AD22" s="33">
        <v>1</v>
      </c>
      <c r="AE22" s="33">
        <v>1</v>
      </c>
      <c r="AF22" s="33">
        <v>1</v>
      </c>
      <c r="AG22" s="33">
        <v>1</v>
      </c>
      <c r="AH22" s="33">
        <v>1</v>
      </c>
      <c r="AI22" s="33" t="str">
        <f t="shared" si="7"/>
        <v>ok</v>
      </c>
      <c r="AJ22" s="5"/>
      <c r="AK22" t="str">
        <f>Tabela1[[#This Row],[Coluna1]]&amp;Tabela1[[#This Row],[PEDIDO]]</f>
        <v>P-188</v>
      </c>
      <c r="AL22"/>
      <c r="AM22"/>
      <c r="AN22"/>
      <c r="AO22" t="str">
        <f t="shared" si="3"/>
        <v>R-1-4-10944/1073-TC-006</v>
      </c>
      <c r="AP22" t="str">
        <f>Tabela1[[#This Row],[TAG]]&amp;Tabela1[[#This Row],[PEDIDO]]&amp;Tabela1[[#This Row],[PRODUTO]]</f>
        <v>1073-TC-006P-188ROLOS</v>
      </c>
      <c r="AQ22" s="22" t="str">
        <f>Tabela1[[#This Row],[PRODUTO]]&amp;Tabela1[[#This Row],[TAG]]</f>
        <v>ROLOS1073-TC-006</v>
      </c>
      <c r="AR22" s="24" t="str">
        <f>Tabela1[[#This Row],[PEDIDO]]&amp;Tabela1[[#This Row],[PRODUTO]]</f>
        <v>P-188ROLOS</v>
      </c>
      <c r="AS22" s="37">
        <f>IF(AF22="",0,IF(ISTEXT(AF22),H22*VALUE(SUBSTITUTE(AF22,"%",""))/100,H22*AF22))-Tabela1[[#This Row],[PRONTO ACABADO2]]</f>
        <v>0</v>
      </c>
      <c r="AT22" s="37">
        <f>IF(AG22="",0,IF(ISTEXT(AG22),H22*VALUE(SUBSTITUTE(AG22,"%",""))/100,H22*AG22))-Tabela1[[#This Row],[PESO EXPEDIDO2]]</f>
        <v>0</v>
      </c>
      <c r="AU22" s="37">
        <f t="shared" si="4"/>
        <v>10</v>
      </c>
      <c r="AV22" s="37">
        <f t="shared" si="5"/>
        <v>10</v>
      </c>
      <c r="AW22" s="37"/>
    </row>
    <row r="23" spans="1:49" ht="15.75" hidden="1" customHeight="1" x14ac:dyDescent="0.25">
      <c r="A23" s="6" t="s">
        <v>103</v>
      </c>
      <c r="B23" s="21"/>
      <c r="C23" s="7">
        <v>4</v>
      </c>
      <c r="D23" s="39" t="s">
        <v>124</v>
      </c>
      <c r="E23" s="7">
        <v>3413</v>
      </c>
      <c r="F23" s="7">
        <v>7</v>
      </c>
      <c r="G23" s="23">
        <v>2.5</v>
      </c>
      <c r="H23" s="34">
        <f>Tabela1[[#This Row],[PESO UNI]]*Tabela1[[#This Row],[QTE]]</f>
        <v>10</v>
      </c>
      <c r="I23" s="7">
        <v>0</v>
      </c>
      <c r="J23" s="8" t="s">
        <v>2276</v>
      </c>
      <c r="K23" s="8" t="s">
        <v>23</v>
      </c>
      <c r="L23" s="9" t="s">
        <v>2069</v>
      </c>
      <c r="M23" s="10">
        <v>46100</v>
      </c>
      <c r="N23" s="8" t="s">
        <v>38</v>
      </c>
      <c r="O23" s="12"/>
      <c r="P23" s="13"/>
      <c r="Q23" s="14">
        <f>Tabela1[[#This Row],[QTDE/ Fabricação]]-Tabela1[[#This Row],[QTE]]</f>
        <v>-4</v>
      </c>
      <c r="R23" s="18">
        <f t="shared" si="0"/>
        <v>10</v>
      </c>
      <c r="S23" s="18">
        <f t="shared" si="6"/>
        <v>10</v>
      </c>
      <c r="T23" s="19">
        <f t="shared" si="1"/>
        <v>0</v>
      </c>
      <c r="U23" s="16">
        <f>IFERROR(SUMIF('LISTA DE EMBARQUE'!B:B,MICRO!E:E,'LISTA DE EMBARQUE'!G:G),"")</f>
        <v>4</v>
      </c>
      <c r="V23" s="12">
        <f>IFERROR(VLOOKUP(Tabela1[[#This Row],[COD.MDE]],'LISTA DE EMBARQUE'!B:L,11,0),"")</f>
        <v>1</v>
      </c>
      <c r="W23" s="13">
        <f>IFERROR(VLOOKUP(Tabela1[[#This Row],[COD.MDE]],'LISTA DE EMBARQUE'!B:M,12,0),"")</f>
        <v>46146</v>
      </c>
      <c r="X23" s="14">
        <f>IFERROR(Tabela1[[#This Row],[QIANTIDADE EXPEDIDA]]*Tabela1[[#This Row],[PESO UNI]],"")</f>
        <v>10</v>
      </c>
      <c r="Y23" s="14">
        <f t="shared" si="2"/>
        <v>0</v>
      </c>
      <c r="Z23" s="20">
        <f>Tabela1[[#This Row],[PESO TOTAL]]-Tabela1[[#This Row],[Peso Expedido]]</f>
        <v>0</v>
      </c>
      <c r="AA23" s="17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 t="str">
        <f t="shared" si="7"/>
        <v>ok</v>
      </c>
      <c r="AJ23" s="5"/>
      <c r="AK23" t="str">
        <f>Tabela1[[#This Row],[Coluna1]]&amp;Tabela1[[#This Row],[PEDIDO]]</f>
        <v>P-188</v>
      </c>
      <c r="AL23"/>
      <c r="AM23"/>
      <c r="AN23"/>
      <c r="AO23" t="str">
        <f t="shared" si="3"/>
        <v>R-1-4-10944/1073-TC-007</v>
      </c>
      <c r="AP23" t="str">
        <f>Tabela1[[#This Row],[TAG]]&amp;Tabela1[[#This Row],[PEDIDO]]&amp;Tabela1[[#This Row],[PRODUTO]]</f>
        <v>1073-TC-007P-188ROLOS</v>
      </c>
      <c r="AQ23" s="22" t="str">
        <f>Tabela1[[#This Row],[PRODUTO]]&amp;Tabela1[[#This Row],[TAG]]</f>
        <v>ROLOS1073-TC-007</v>
      </c>
      <c r="AR23" s="24" t="str">
        <f>Tabela1[[#This Row],[PEDIDO]]&amp;Tabela1[[#This Row],[PRODUTO]]</f>
        <v>P-188ROLOS</v>
      </c>
      <c r="AS23" s="37">
        <f>IF(AF23="",0,IF(ISTEXT(AF23),H23*VALUE(SUBSTITUTE(AF23,"%",""))/100,H23*AF23))-Tabela1[[#This Row],[PRONTO ACABADO2]]</f>
        <v>0</v>
      </c>
      <c r="AT23" s="37">
        <f>IF(AG23="",0,IF(ISTEXT(AG23),H23*VALUE(SUBSTITUTE(AG23,"%",""))/100,H23*AG23))-Tabela1[[#This Row],[PESO EXPEDIDO2]]</f>
        <v>0</v>
      </c>
      <c r="AU23" s="37">
        <f t="shared" si="4"/>
        <v>10</v>
      </c>
      <c r="AV23" s="37">
        <f t="shared" si="5"/>
        <v>10</v>
      </c>
      <c r="AW23" s="37"/>
    </row>
    <row r="24" spans="1:49" ht="15.75" hidden="1" customHeight="1" x14ac:dyDescent="0.25">
      <c r="A24" s="6" t="s">
        <v>2288</v>
      </c>
      <c r="B24" s="21"/>
      <c r="C24" s="7">
        <v>14</v>
      </c>
      <c r="D24" s="39" t="s">
        <v>2289</v>
      </c>
      <c r="E24" s="7">
        <v>3414</v>
      </c>
      <c r="F24" s="7">
        <v>7</v>
      </c>
      <c r="G24" s="23">
        <v>8.5</v>
      </c>
      <c r="H24" s="34">
        <f>Tabela1[[#This Row],[PESO UNI]]*Tabela1[[#This Row],[QTE]]</f>
        <v>119</v>
      </c>
      <c r="I24" s="7">
        <v>0</v>
      </c>
      <c r="J24" s="8" t="s">
        <v>2274</v>
      </c>
      <c r="K24" s="8" t="s">
        <v>23</v>
      </c>
      <c r="L24" s="9" t="s">
        <v>2069</v>
      </c>
      <c r="M24" s="10">
        <v>46100</v>
      </c>
      <c r="N24" s="8" t="s">
        <v>38</v>
      </c>
      <c r="O24" s="12"/>
      <c r="P24" s="13"/>
      <c r="Q24" s="14">
        <f>Tabela1[[#This Row],[QTDE/ Fabricação]]-Tabela1[[#This Row],[QTE]]</f>
        <v>-14</v>
      </c>
      <c r="R24" s="18">
        <f t="shared" si="0"/>
        <v>119</v>
      </c>
      <c r="S24" s="18">
        <f t="shared" si="6"/>
        <v>119</v>
      </c>
      <c r="T24" s="19">
        <f t="shared" si="1"/>
        <v>0</v>
      </c>
      <c r="U24" s="16">
        <f>IFERROR(SUMIF('LISTA DE EMBARQUE'!B:B,MICRO!E:E,'LISTA DE EMBARQUE'!G:G),"")</f>
        <v>14</v>
      </c>
      <c r="V24" s="12">
        <f>IFERROR(VLOOKUP(Tabela1[[#This Row],[COD.MDE]],'LISTA DE EMBARQUE'!B:L,11,0),"")</f>
        <v>4</v>
      </c>
      <c r="W24" s="13">
        <f>IFERROR(VLOOKUP(Tabela1[[#This Row],[COD.MDE]],'LISTA DE EMBARQUE'!B:M,12,0),"")</f>
        <v>46174</v>
      </c>
      <c r="X24" s="14">
        <f>IFERROR(Tabela1[[#This Row],[QIANTIDADE EXPEDIDA]]*Tabela1[[#This Row],[PESO UNI]],"")</f>
        <v>119</v>
      </c>
      <c r="Y24" s="14">
        <f t="shared" si="2"/>
        <v>0</v>
      </c>
      <c r="Z24" s="20">
        <f>Tabela1[[#This Row],[PESO TOTAL]]-Tabela1[[#This Row],[Peso Expedido]]</f>
        <v>0</v>
      </c>
      <c r="AA24" s="17">
        <v>1</v>
      </c>
      <c r="AB24" s="17">
        <v>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33" t="s">
        <v>4412</v>
      </c>
      <c r="AJ24" s="5"/>
      <c r="AK24" t="str">
        <f>Tabela1[[#This Row],[Coluna1]]&amp;Tabela1[[#This Row],[PEDIDO]]</f>
        <v>P-188</v>
      </c>
      <c r="AL24"/>
      <c r="AM24"/>
      <c r="AN24"/>
      <c r="AO24" t="str">
        <f t="shared" si="3"/>
        <v>R-3-4-10912/1073-TC-006</v>
      </c>
      <c r="AP24" t="str">
        <f>Tabela1[[#This Row],[TAG]]&amp;Tabela1[[#This Row],[PEDIDO]]&amp;Tabela1[[#This Row],[PRODUTO]]</f>
        <v>1073-TC-006P-188ROLOS</v>
      </c>
      <c r="AQ24" s="22" t="str">
        <f>Tabela1[[#This Row],[PRODUTO]]&amp;Tabela1[[#This Row],[TAG]]</f>
        <v>ROLOS1073-TC-006</v>
      </c>
      <c r="AR24" s="24" t="str">
        <f>Tabela1[[#This Row],[PEDIDO]]&amp;Tabela1[[#This Row],[PRODUTO]]</f>
        <v>P-188ROLOS</v>
      </c>
      <c r="AS24" s="37">
        <f>IF(AF24="",0,IF(ISTEXT(AF24),H24*VALUE(SUBSTITUTE(AF24,"%",""))/100,H24*AF24))-Tabela1[[#This Row],[PRONTO ACABADO2]]</f>
        <v>0</v>
      </c>
      <c r="AT24" s="37">
        <f>IF(AG24="",0,IF(ISTEXT(AG24),H24*VALUE(SUBSTITUTE(AG24,"%",""))/100,H24*AG24))-Tabela1[[#This Row],[PESO EXPEDIDO2]]</f>
        <v>0</v>
      </c>
      <c r="AU24" s="37">
        <f t="shared" si="4"/>
        <v>119</v>
      </c>
      <c r="AV24" s="37">
        <f t="shared" si="5"/>
        <v>119</v>
      </c>
      <c r="AW24" s="37"/>
    </row>
    <row r="25" spans="1:49" ht="15.75" hidden="1" customHeight="1" x14ac:dyDescent="0.25">
      <c r="A25" s="6" t="s">
        <v>2288</v>
      </c>
      <c r="B25" s="21"/>
      <c r="C25" s="7">
        <v>14</v>
      </c>
      <c r="D25" s="39" t="s">
        <v>2289</v>
      </c>
      <c r="E25" s="7">
        <v>3415</v>
      </c>
      <c r="F25" s="7">
        <v>7</v>
      </c>
      <c r="G25" s="23">
        <v>8.5</v>
      </c>
      <c r="H25" s="34">
        <f>Tabela1[[#This Row],[PESO UNI]]*Tabela1[[#This Row],[QTE]]</f>
        <v>119</v>
      </c>
      <c r="I25" s="7">
        <v>0</v>
      </c>
      <c r="J25" s="8" t="s">
        <v>2276</v>
      </c>
      <c r="K25" s="8" t="s">
        <v>23</v>
      </c>
      <c r="L25" s="9" t="s">
        <v>2069</v>
      </c>
      <c r="M25" s="10">
        <v>46100</v>
      </c>
      <c r="N25" s="8" t="s">
        <v>38</v>
      </c>
      <c r="O25" s="12"/>
      <c r="P25" s="13"/>
      <c r="Q25" s="14">
        <f>Tabela1[[#This Row],[QTDE/ Fabricação]]-Tabela1[[#This Row],[QTE]]</f>
        <v>-14</v>
      </c>
      <c r="R25" s="18">
        <f t="shared" si="0"/>
        <v>119</v>
      </c>
      <c r="S25" s="18">
        <f t="shared" si="6"/>
        <v>119</v>
      </c>
      <c r="T25" s="19">
        <f t="shared" si="1"/>
        <v>0</v>
      </c>
      <c r="U25" s="16">
        <f>IFERROR(SUMIF('LISTA DE EMBARQUE'!B:B,MICRO!E:E,'LISTA DE EMBARQUE'!G:G),"")</f>
        <v>28</v>
      </c>
      <c r="V25" s="12">
        <f>IFERROR(VLOOKUP(Tabela1[[#This Row],[COD.MDE]],'LISTA DE EMBARQUE'!B:L,11,0),"")</f>
        <v>4</v>
      </c>
      <c r="W25" s="13">
        <f>IFERROR(VLOOKUP(Tabela1[[#This Row],[COD.MDE]],'LISTA DE EMBARQUE'!B:M,12,0),"")</f>
        <v>46174</v>
      </c>
      <c r="X25" s="14">
        <f>IFERROR(Tabela1[[#This Row],[QIANTIDADE EXPEDIDA]]*Tabela1[[#This Row],[PESO UNI]],"")</f>
        <v>238</v>
      </c>
      <c r="Y25" s="14">
        <f t="shared" si="2"/>
        <v>14</v>
      </c>
      <c r="Z25" s="20">
        <v>0</v>
      </c>
      <c r="AA25" s="17">
        <v>1</v>
      </c>
      <c r="AB25" s="17">
        <v>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33" t="s">
        <v>4412</v>
      </c>
      <c r="AJ25" s="5"/>
      <c r="AK25" t="str">
        <f>Tabela1[[#This Row],[Coluna1]]&amp;Tabela1[[#This Row],[PEDIDO]]</f>
        <v>P-188</v>
      </c>
      <c r="AL25"/>
      <c r="AM25"/>
      <c r="AN25"/>
      <c r="AO25" t="str">
        <f t="shared" si="3"/>
        <v>R-3-4-10912/1073-TC-007</v>
      </c>
      <c r="AP25" t="str">
        <f>Tabela1[[#This Row],[TAG]]&amp;Tabela1[[#This Row],[PEDIDO]]&amp;Tabela1[[#This Row],[PRODUTO]]</f>
        <v>1073-TC-007P-188ROLOS</v>
      </c>
      <c r="AQ25" s="22" t="str">
        <f>Tabela1[[#This Row],[PRODUTO]]&amp;Tabela1[[#This Row],[TAG]]</f>
        <v>ROLOS1073-TC-007</v>
      </c>
      <c r="AR25" s="24" t="str">
        <f>Tabela1[[#This Row],[PEDIDO]]&amp;Tabela1[[#This Row],[PRODUTO]]</f>
        <v>P-188ROLOS</v>
      </c>
      <c r="AS25" s="37">
        <f>IF(AF25="",0,IF(ISTEXT(AF25),H25*VALUE(SUBSTITUTE(AF25,"%",""))/100,H25*AF25))-Tabela1[[#This Row],[PRONTO ACABADO2]]</f>
        <v>0</v>
      </c>
      <c r="AT25" s="37">
        <f>IF(AG25="",0,IF(ISTEXT(AG25),H25*VALUE(SUBSTITUTE(AG25,"%",""))/100,H25*AG25))-Tabela1[[#This Row],[PESO EXPEDIDO2]]</f>
        <v>0</v>
      </c>
      <c r="AU25" s="37">
        <f t="shared" si="4"/>
        <v>119</v>
      </c>
      <c r="AV25" s="37">
        <f t="shared" si="5"/>
        <v>119</v>
      </c>
      <c r="AW25" s="37"/>
    </row>
    <row r="26" spans="1:49" ht="15.75" hidden="1" customHeight="1" x14ac:dyDescent="0.25">
      <c r="A26" s="6" t="s">
        <v>82</v>
      </c>
      <c r="B26" s="21"/>
      <c r="C26" s="7">
        <v>10</v>
      </c>
      <c r="D26" s="39" t="s">
        <v>2290</v>
      </c>
      <c r="E26" s="7">
        <v>3416</v>
      </c>
      <c r="F26" s="7">
        <v>7</v>
      </c>
      <c r="G26" s="23">
        <v>19.8</v>
      </c>
      <c r="H26" s="34">
        <f>Tabela1[[#This Row],[PESO UNI]]*Tabela1[[#This Row],[QTE]]</f>
        <v>198</v>
      </c>
      <c r="I26" s="7">
        <v>0</v>
      </c>
      <c r="J26" s="8" t="s">
        <v>2274</v>
      </c>
      <c r="K26" s="8" t="s">
        <v>23</v>
      </c>
      <c r="L26" s="9" t="s">
        <v>2069</v>
      </c>
      <c r="M26" s="10">
        <v>46100</v>
      </c>
      <c r="N26" s="8" t="s">
        <v>38</v>
      </c>
      <c r="O26" s="12"/>
      <c r="P26" s="13"/>
      <c r="Q26" s="14">
        <f>Tabela1[[#This Row],[QTDE/ Fabricação]]-Tabela1[[#This Row],[QTE]]</f>
        <v>-10</v>
      </c>
      <c r="R26" s="18">
        <f t="shared" si="0"/>
        <v>198</v>
      </c>
      <c r="S26" s="18">
        <f t="shared" si="6"/>
        <v>198</v>
      </c>
      <c r="T26" s="19">
        <f t="shared" si="1"/>
        <v>0</v>
      </c>
      <c r="U26" s="16">
        <f>IFERROR(SUMIF('LISTA DE EMBARQUE'!B:B,MICRO!E:E,'LISTA DE EMBARQUE'!G:G),"")</f>
        <v>10</v>
      </c>
      <c r="V26" s="12">
        <f>IFERROR(VLOOKUP(Tabela1[[#This Row],[COD.MDE]],'LISTA DE EMBARQUE'!B:L,11,0),"")</f>
        <v>1</v>
      </c>
      <c r="W26" s="13">
        <f>IFERROR(VLOOKUP(Tabela1[[#This Row],[COD.MDE]],'LISTA DE EMBARQUE'!B:M,12,0),"")</f>
        <v>46146</v>
      </c>
      <c r="X26" s="14">
        <f>IFERROR(Tabela1[[#This Row],[QIANTIDADE EXPEDIDA]]*Tabela1[[#This Row],[PESO UNI]],"")</f>
        <v>198</v>
      </c>
      <c r="Y26" s="14">
        <f t="shared" si="2"/>
        <v>0</v>
      </c>
      <c r="Z26" s="20">
        <f>Tabela1[[#This Row],[PESO TOTAL]]-Tabela1[[#This Row],[Peso Expedido]]</f>
        <v>0</v>
      </c>
      <c r="AA26" s="17">
        <v>1</v>
      </c>
      <c r="AB26" s="33">
        <v>1</v>
      </c>
      <c r="AC26" s="33">
        <v>1</v>
      </c>
      <c r="AD26" s="33">
        <v>1</v>
      </c>
      <c r="AE26" s="33">
        <v>1</v>
      </c>
      <c r="AF26" s="33">
        <v>1</v>
      </c>
      <c r="AG26" s="33">
        <v>1</v>
      </c>
      <c r="AH26" s="33">
        <v>1</v>
      </c>
      <c r="AI26" s="33" t="str">
        <f t="shared" si="7"/>
        <v>ok</v>
      </c>
      <c r="AJ26" s="5"/>
      <c r="AK26" t="str">
        <f>Tabela1[[#This Row],[Coluna1]]&amp;Tabela1[[#This Row],[PEDIDO]]</f>
        <v>P-188</v>
      </c>
      <c r="AL26"/>
      <c r="AM26"/>
      <c r="AN26"/>
      <c r="AO26" t="str">
        <f t="shared" si="3"/>
        <v>R-3-4-7843/1073-TC-006</v>
      </c>
      <c r="AP26" t="str">
        <f>Tabela1[[#This Row],[TAG]]&amp;Tabela1[[#This Row],[PEDIDO]]&amp;Tabela1[[#This Row],[PRODUTO]]</f>
        <v>1073-TC-006P-188ROLOS</v>
      </c>
      <c r="AQ26" s="22" t="str">
        <f>Tabela1[[#This Row],[PRODUTO]]&amp;Tabela1[[#This Row],[TAG]]</f>
        <v>ROLOS1073-TC-006</v>
      </c>
      <c r="AR26" s="24" t="str">
        <f>Tabela1[[#This Row],[PEDIDO]]&amp;Tabela1[[#This Row],[PRODUTO]]</f>
        <v>P-188ROLOS</v>
      </c>
      <c r="AS26" s="37">
        <f>IF(AF26="",0,IF(ISTEXT(AF26),H26*VALUE(SUBSTITUTE(AF26,"%",""))/100,H26*AF26))-Tabela1[[#This Row],[PRONTO ACABADO2]]</f>
        <v>0</v>
      </c>
      <c r="AT26" s="37">
        <f>IF(AG26="",0,IF(ISTEXT(AG26),H26*VALUE(SUBSTITUTE(AG26,"%",""))/100,H26*AG26))-Tabela1[[#This Row],[PESO EXPEDIDO2]]</f>
        <v>0</v>
      </c>
      <c r="AU26" s="37">
        <f t="shared" si="4"/>
        <v>198</v>
      </c>
      <c r="AV26" s="37">
        <f t="shared" si="5"/>
        <v>198</v>
      </c>
      <c r="AW26" s="37"/>
    </row>
    <row r="27" spans="1:49" ht="15.75" hidden="1" customHeight="1" x14ac:dyDescent="0.25">
      <c r="A27" s="6" t="s">
        <v>82</v>
      </c>
      <c r="B27" s="21"/>
      <c r="C27" s="7">
        <v>10</v>
      </c>
      <c r="D27" s="39" t="s">
        <v>2290</v>
      </c>
      <c r="E27" s="7">
        <v>3417</v>
      </c>
      <c r="F27" s="7">
        <v>7</v>
      </c>
      <c r="G27" s="23">
        <v>19.8</v>
      </c>
      <c r="H27" s="34">
        <f>Tabela1[[#This Row],[PESO UNI]]*Tabela1[[#This Row],[QTE]]</f>
        <v>198</v>
      </c>
      <c r="I27" s="7">
        <v>0</v>
      </c>
      <c r="J27" s="8" t="s">
        <v>2276</v>
      </c>
      <c r="K27" s="8" t="s">
        <v>23</v>
      </c>
      <c r="L27" s="9" t="s">
        <v>2069</v>
      </c>
      <c r="M27" s="10">
        <v>46100</v>
      </c>
      <c r="N27" s="8" t="s">
        <v>38</v>
      </c>
      <c r="O27" s="12"/>
      <c r="P27" s="13"/>
      <c r="Q27" s="14">
        <f>Tabela1[[#This Row],[QTDE/ Fabricação]]-Tabela1[[#This Row],[QTE]]</f>
        <v>-10</v>
      </c>
      <c r="R27" s="18">
        <f t="shared" si="0"/>
        <v>198</v>
      </c>
      <c r="S27" s="18">
        <f t="shared" si="6"/>
        <v>198</v>
      </c>
      <c r="T27" s="19">
        <f t="shared" si="1"/>
        <v>0</v>
      </c>
      <c r="U27" s="16">
        <f>IFERROR(SUMIF('LISTA DE EMBARQUE'!B:B,MICRO!E:E,'LISTA DE EMBARQUE'!G:G),"")</f>
        <v>12</v>
      </c>
      <c r="V27" s="12">
        <f>IFERROR(VLOOKUP(Tabela1[[#This Row],[COD.MDE]],'LISTA DE EMBARQUE'!B:L,11,0),"")</f>
        <v>1</v>
      </c>
      <c r="W27" s="13">
        <f>IFERROR(VLOOKUP(Tabela1[[#This Row],[COD.MDE]],'LISTA DE EMBARQUE'!B:M,12,0),"")</f>
        <v>46146</v>
      </c>
      <c r="X27" s="14">
        <f>IFERROR(Tabela1[[#This Row],[QIANTIDADE EXPEDIDA]]*Tabela1[[#This Row],[PESO UNI]],"")</f>
        <v>237.60000000000002</v>
      </c>
      <c r="Y27" s="14">
        <f t="shared" si="2"/>
        <v>2</v>
      </c>
      <c r="Z27" s="20">
        <v>0</v>
      </c>
      <c r="AA27" s="17">
        <v>1</v>
      </c>
      <c r="AB27" s="33">
        <v>1</v>
      </c>
      <c r="AC27" s="33">
        <v>1</v>
      </c>
      <c r="AD27" s="33">
        <v>1</v>
      </c>
      <c r="AE27" s="33">
        <v>1</v>
      </c>
      <c r="AF27" s="33">
        <v>1</v>
      </c>
      <c r="AG27" s="33">
        <v>1</v>
      </c>
      <c r="AH27" s="33">
        <v>1</v>
      </c>
      <c r="AI27" s="33" t="str">
        <f t="shared" si="7"/>
        <v>ok</v>
      </c>
      <c r="AJ27" s="5"/>
      <c r="AK27" t="str">
        <f>Tabela1[[#This Row],[Coluna1]]&amp;Tabela1[[#This Row],[PEDIDO]]</f>
        <v>P-188</v>
      </c>
      <c r="AL27"/>
      <c r="AM27"/>
      <c r="AN27"/>
      <c r="AO27" t="str">
        <f t="shared" si="3"/>
        <v>R-3-4-7843/1073-TC-007</v>
      </c>
      <c r="AP27" t="str">
        <f>Tabela1[[#This Row],[TAG]]&amp;Tabela1[[#This Row],[PEDIDO]]&amp;Tabela1[[#This Row],[PRODUTO]]</f>
        <v>1073-TC-007P-188ROLOS</v>
      </c>
      <c r="AQ27" s="22" t="str">
        <f>Tabela1[[#This Row],[PRODUTO]]&amp;Tabela1[[#This Row],[TAG]]</f>
        <v>ROLOS1073-TC-007</v>
      </c>
      <c r="AR27" s="24" t="str">
        <f>Tabela1[[#This Row],[PEDIDO]]&amp;Tabela1[[#This Row],[PRODUTO]]</f>
        <v>P-188ROLOS</v>
      </c>
      <c r="AS27" s="37">
        <f>IF(AF27="",0,IF(ISTEXT(AF27),H27*VALUE(SUBSTITUTE(AF27,"%",""))/100,H27*AF27))-Tabela1[[#This Row],[PRONTO ACABADO2]]</f>
        <v>0</v>
      </c>
      <c r="AT27" s="37">
        <f>IF(AG27="",0,IF(ISTEXT(AG27),H27*VALUE(SUBSTITUTE(AG27,"%",""))/100,H27*AG27))-Tabela1[[#This Row],[PESO EXPEDIDO2]]</f>
        <v>0</v>
      </c>
      <c r="AU27" s="37">
        <f t="shared" si="4"/>
        <v>198</v>
      </c>
      <c r="AV27" s="37">
        <f t="shared" si="5"/>
        <v>198</v>
      </c>
      <c r="AW27" s="37"/>
    </row>
    <row r="28" spans="1:49" ht="15.75" hidden="1" customHeight="1" x14ac:dyDescent="0.25">
      <c r="A28" s="6" t="s">
        <v>226</v>
      </c>
      <c r="B28" s="21"/>
      <c r="C28" s="7">
        <v>10</v>
      </c>
      <c r="D28" s="39" t="s">
        <v>3010</v>
      </c>
      <c r="E28" s="7">
        <v>3720</v>
      </c>
      <c r="F28" s="7">
        <v>1</v>
      </c>
      <c r="G28" s="23">
        <v>97.6</v>
      </c>
      <c r="H28" s="34">
        <f>Tabela1[[#This Row],[PESO UNI]]*Tabela1[[#This Row],[QTE]]</f>
        <v>976</v>
      </c>
      <c r="I28" s="7">
        <v>3</v>
      </c>
      <c r="J28" s="8" t="s">
        <v>3011</v>
      </c>
      <c r="K28" s="8" t="s">
        <v>31</v>
      </c>
      <c r="L28" s="9" t="s">
        <v>2989</v>
      </c>
      <c r="M28" s="10">
        <v>46155</v>
      </c>
      <c r="N28" s="8" t="s">
        <v>38</v>
      </c>
      <c r="O28" s="12"/>
      <c r="P28" s="13"/>
      <c r="Q28" s="14">
        <f>Tabela1[[#This Row],[QTDE/ Fabricação]]-Tabela1[[#This Row],[QTE]]</f>
        <v>-10</v>
      </c>
      <c r="R28" s="18">
        <f t="shared" ref="R28:R36" si="8">IFERROR(H28*((AA28*0.25)+(AC28*0.25)+(AD28*0.225)+(AE28*0.225)+(AF28*0.05)),"")</f>
        <v>976</v>
      </c>
      <c r="S28" s="18">
        <f t="shared" si="6"/>
        <v>976</v>
      </c>
      <c r="T28" s="19">
        <f t="shared" ref="T28:T36" si="9">IFERROR(S28-H28,"")</f>
        <v>0</v>
      </c>
      <c r="U28" s="16">
        <f>IFERROR(SUMIF('LISTA DE EMBARQUE'!B:B,MICRO!E:E,'LISTA DE EMBARQUE'!G:G),"")</f>
        <v>10</v>
      </c>
      <c r="V28" s="12">
        <f>IFERROR(VLOOKUP(Tabela1[[#This Row],[COD.MDE]],'LISTA DE EMBARQUE'!B:L,11,0),"")</f>
        <v>1</v>
      </c>
      <c r="W28" s="13">
        <f>IFERROR(VLOOKUP(Tabela1[[#This Row],[COD.MDE]],'LISTA DE EMBARQUE'!B:M,12,0),"")</f>
        <v>46209</v>
      </c>
      <c r="X28" s="14">
        <f>IFERROR(Tabela1[[#This Row],[QIANTIDADE EXPEDIDA]]*Tabela1[[#This Row],[PESO UNI]],"")</f>
        <v>976</v>
      </c>
      <c r="Y28" s="14">
        <f t="shared" si="2"/>
        <v>0</v>
      </c>
      <c r="Z28" s="20">
        <f>Tabela1[[#This Row],[PESO TOTAL]]-Tabela1[[#This Row],[Peso Expedido]]</f>
        <v>0</v>
      </c>
      <c r="AA28" s="17">
        <v>1</v>
      </c>
      <c r="AB28" s="33"/>
      <c r="AC28" s="33">
        <v>1</v>
      </c>
      <c r="AD28" s="33">
        <v>1</v>
      </c>
      <c r="AE28" s="33">
        <v>1</v>
      </c>
      <c r="AF28" s="33">
        <v>1</v>
      </c>
      <c r="AG28" s="33">
        <v>1</v>
      </c>
      <c r="AH28" s="33">
        <v>1</v>
      </c>
      <c r="AI28" s="33" t="str">
        <f t="shared" ref="AI28:AI80" si="10">IF(Z28&lt;=0,"ok","")</f>
        <v>ok</v>
      </c>
      <c r="AJ28" s="5"/>
      <c r="AK28" t="str">
        <f>Tabela1[[#This Row],[Coluna1]]&amp;Tabela1[[#This Row],[PEDIDO]]</f>
        <v>P-200</v>
      </c>
      <c r="AL28"/>
      <c r="AM28"/>
      <c r="AN28"/>
      <c r="AO28" t="str">
        <f t="shared" si="3"/>
        <v>A-010003-1/P200</v>
      </c>
      <c r="AP28" t="str">
        <f>Tabela1[[#This Row],[TAG]]&amp;Tabela1[[#This Row],[PEDIDO]]&amp;Tabela1[[#This Row],[PRODUTO]]</f>
        <v>P200P-200ESTRUTURA</v>
      </c>
      <c r="AQ28" s="22" t="str">
        <f>Tabela1[[#This Row],[PRODUTO]]&amp;Tabela1[[#This Row],[TAG]]</f>
        <v>ESTRUTURAP200</v>
      </c>
      <c r="AR28" s="24" t="str">
        <f>Tabela1[[#This Row],[PEDIDO]]&amp;Tabela1[[#This Row],[PRODUTO]]</f>
        <v>P-200ESTRUTURA</v>
      </c>
      <c r="AS28" s="37">
        <f>IF(AF28="",0,IF(ISTEXT(AF28),H28*VALUE(SUBSTITUTE(AF28,"%",""))/100,H28*AF28))-Tabela1[[#This Row],[PRONTO ACABADO2]]</f>
        <v>0</v>
      </c>
      <c r="AT28" s="37">
        <f>IF(AG28="",0,IF(ISTEXT(AG28),H28*VALUE(SUBSTITUTE(AG28,"%",""))/100,H28*AG28))-Tabela1[[#This Row],[PESO EXPEDIDO2]]</f>
        <v>0</v>
      </c>
      <c r="AU28" s="37">
        <f t="shared" si="4"/>
        <v>976</v>
      </c>
      <c r="AV28" s="37">
        <f t="shared" si="5"/>
        <v>976</v>
      </c>
      <c r="AW28" s="37"/>
    </row>
    <row r="29" spans="1:49" ht="15.75" hidden="1" customHeight="1" x14ac:dyDescent="0.25">
      <c r="A29" s="6" t="s">
        <v>1015</v>
      </c>
      <c r="B29" s="21"/>
      <c r="C29" s="7">
        <v>1</v>
      </c>
      <c r="D29" s="39" t="s">
        <v>3012</v>
      </c>
      <c r="E29" s="7">
        <v>3721</v>
      </c>
      <c r="F29" s="7">
        <v>1</v>
      </c>
      <c r="G29" s="23">
        <v>213.7</v>
      </c>
      <c r="H29" s="34">
        <f>Tabela1[[#This Row],[PESO UNI]]*Tabela1[[#This Row],[QTE]]</f>
        <v>213.7</v>
      </c>
      <c r="I29" s="7" t="s">
        <v>2</v>
      </c>
      <c r="J29" s="8" t="s">
        <v>3013</v>
      </c>
      <c r="K29" s="8" t="s">
        <v>22</v>
      </c>
      <c r="L29" s="9" t="s">
        <v>2990</v>
      </c>
      <c r="M29" s="10">
        <v>46155</v>
      </c>
      <c r="N29" s="8" t="s">
        <v>38</v>
      </c>
      <c r="O29" s="12"/>
      <c r="P29" s="13"/>
      <c r="Q29" s="14">
        <f>Tabela1[[#This Row],[QTDE/ Fabricação]]-Tabela1[[#This Row],[QTE]]</f>
        <v>-1</v>
      </c>
      <c r="R29" s="18">
        <f t="shared" si="8"/>
        <v>213.7</v>
      </c>
      <c r="S29" s="18">
        <f t="shared" si="6"/>
        <v>213.7</v>
      </c>
      <c r="T29" s="19">
        <f t="shared" si="9"/>
        <v>0</v>
      </c>
      <c r="U29" s="16">
        <v>1</v>
      </c>
      <c r="V29" s="12">
        <v>1</v>
      </c>
      <c r="W29" s="13" t="str">
        <f>IFERROR(VLOOKUP(Tabela1[[#This Row],[COD.MDE]],'LISTA DE EMBARQUE'!B:M,12,0),"")</f>
        <v/>
      </c>
      <c r="X29" s="14">
        <f>IFERROR(Tabela1[[#This Row],[QIANTIDADE EXPEDIDA]]*Tabela1[[#This Row],[PESO UNI]],"")</f>
        <v>213.7</v>
      </c>
      <c r="Y29" s="14">
        <f t="shared" si="2"/>
        <v>0</v>
      </c>
      <c r="Z29" s="20">
        <f>Tabela1[[#This Row],[PESO TOTAL]]-Tabela1[[#This Row],[Peso Expedido]]</f>
        <v>0</v>
      </c>
      <c r="AA29" s="17">
        <v>1</v>
      </c>
      <c r="AB29" s="33"/>
      <c r="AC29" s="33">
        <v>1</v>
      </c>
      <c r="AD29" s="33">
        <v>1</v>
      </c>
      <c r="AE29" s="33">
        <v>1</v>
      </c>
      <c r="AF29" s="33">
        <v>1</v>
      </c>
      <c r="AG29" s="33">
        <v>1</v>
      </c>
      <c r="AH29" s="33">
        <v>1</v>
      </c>
      <c r="AI29" s="33" t="s">
        <v>4412</v>
      </c>
      <c r="AJ29" s="5"/>
      <c r="AK29" t="str">
        <f>Tabela1[[#This Row],[Coluna1]]&amp;Tabela1[[#This Row],[PEDIDO]]</f>
        <v>P-201</v>
      </c>
      <c r="AL29"/>
      <c r="AM29"/>
      <c r="AN29"/>
      <c r="AO29" t="str">
        <f t="shared" si="3"/>
        <v>T-009362-1/P201</v>
      </c>
      <c r="AP29" t="str">
        <f>Tabela1[[#This Row],[TAG]]&amp;Tabela1[[#This Row],[PEDIDO]]&amp;Tabela1[[#This Row],[PRODUTO]]</f>
        <v>P201P-201TAMBOR</v>
      </c>
      <c r="AQ29" s="22" t="str">
        <f>Tabela1[[#This Row],[PRODUTO]]&amp;Tabela1[[#This Row],[TAG]]</f>
        <v>TAMBORP201</v>
      </c>
      <c r="AR29" s="24" t="str">
        <f>Tabela1[[#This Row],[PEDIDO]]&amp;Tabela1[[#This Row],[PRODUTO]]</f>
        <v>P-201TAMBOR</v>
      </c>
      <c r="AS29" s="37">
        <f>IF(AF29="",0,IF(ISTEXT(AF29),H29*VALUE(SUBSTITUTE(AF29,"%",""))/100,H29*AF29))-Tabela1[[#This Row],[PRONTO ACABADO2]]</f>
        <v>0</v>
      </c>
      <c r="AT29" s="37">
        <f>IF(AG29="",0,IF(ISTEXT(AG29),H29*VALUE(SUBSTITUTE(AG29,"%",""))/100,H29*AG29))-Tabela1[[#This Row],[PESO EXPEDIDO2]]</f>
        <v>0</v>
      </c>
      <c r="AU29" s="37">
        <f t="shared" si="4"/>
        <v>213.7</v>
      </c>
      <c r="AV29" s="37">
        <f t="shared" si="5"/>
        <v>213.7</v>
      </c>
      <c r="AW29" s="37"/>
    </row>
    <row r="30" spans="1:49" ht="15.75" hidden="1" customHeight="1" x14ac:dyDescent="0.25">
      <c r="A30" s="6" t="s">
        <v>103</v>
      </c>
      <c r="B30" s="21"/>
      <c r="C30" s="7">
        <v>4</v>
      </c>
      <c r="D30" s="39" t="s">
        <v>3014</v>
      </c>
      <c r="E30" s="7">
        <v>3722</v>
      </c>
      <c r="F30" s="7">
        <v>1</v>
      </c>
      <c r="G30" s="23">
        <v>2.5</v>
      </c>
      <c r="H30" s="34">
        <f>Tabela1[[#This Row],[PESO UNI]]*Tabela1[[#This Row],[QTE]]</f>
        <v>10</v>
      </c>
      <c r="I30" s="7">
        <v>0</v>
      </c>
      <c r="J30" s="8" t="s">
        <v>3015</v>
      </c>
      <c r="K30" s="8" t="s">
        <v>23</v>
      </c>
      <c r="L30" s="9" t="s">
        <v>3004</v>
      </c>
      <c r="M30" s="10">
        <v>46162</v>
      </c>
      <c r="N30" s="8" t="s">
        <v>38</v>
      </c>
      <c r="O30" s="12"/>
      <c r="P30" s="13"/>
      <c r="Q30" s="14">
        <f>Tabela1[[#This Row],[QTDE/ Fabricação]]-Tabela1[[#This Row],[QTE]]</f>
        <v>-4</v>
      </c>
      <c r="R30" s="18">
        <f t="shared" si="8"/>
        <v>10</v>
      </c>
      <c r="S30" s="18">
        <f t="shared" si="6"/>
        <v>10</v>
      </c>
      <c r="T30" s="19">
        <f t="shared" si="9"/>
        <v>0</v>
      </c>
      <c r="U30" s="16">
        <f>IFERROR(SUMIF('LISTA DE EMBARQUE'!B:B,MICRO!E:E,'LISTA DE EMBARQUE'!G:G),"")</f>
        <v>4</v>
      </c>
      <c r="V30" s="12">
        <f>IFERROR(VLOOKUP(Tabela1[[#This Row],[COD.MDE]],'LISTA DE EMBARQUE'!B:L,11,0),"")</f>
        <v>1</v>
      </c>
      <c r="W30" s="13">
        <f>IFERROR(VLOOKUP(Tabela1[[#This Row],[COD.MDE]],'LISTA DE EMBARQUE'!B:M,12,0),"")</f>
        <v>46049</v>
      </c>
      <c r="X30" s="14">
        <f>IFERROR(Tabela1[[#This Row],[QIANTIDADE EXPEDIDA]]*Tabela1[[#This Row],[PESO UNI]],"")</f>
        <v>10</v>
      </c>
      <c r="Y30" s="14">
        <f t="shared" si="2"/>
        <v>0</v>
      </c>
      <c r="Z30" s="20">
        <f>Tabela1[[#This Row],[PESO TOTAL]]-Tabela1[[#This Row],[Peso Expedido]]</f>
        <v>0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33" t="str">
        <f t="shared" si="10"/>
        <v>ok</v>
      </c>
      <c r="AJ30" s="5"/>
      <c r="AK30" t="str">
        <f>Tabela1[[#This Row],[Coluna1]]&amp;Tabela1[[#This Row],[PEDIDO]]</f>
        <v>P-202</v>
      </c>
      <c r="AL30"/>
      <c r="AM30"/>
      <c r="AN30"/>
      <c r="AO30" t="str">
        <f t="shared" si="3"/>
        <v>R-1-4-10944/P202</v>
      </c>
      <c r="AP30" t="str">
        <f>Tabela1[[#This Row],[TAG]]&amp;Tabela1[[#This Row],[PEDIDO]]&amp;Tabela1[[#This Row],[PRODUTO]]</f>
        <v>P202P-202ROLOS</v>
      </c>
      <c r="AQ30" s="22" t="str">
        <f>Tabela1[[#This Row],[PRODUTO]]&amp;Tabela1[[#This Row],[TAG]]</f>
        <v>ROLOSP202</v>
      </c>
      <c r="AR30" s="24" t="str">
        <f>Tabela1[[#This Row],[PEDIDO]]&amp;Tabela1[[#This Row],[PRODUTO]]</f>
        <v>P-202ROLOS</v>
      </c>
      <c r="AS30" s="37">
        <f>IF(AF30="",0,IF(ISTEXT(AF30),H30*VALUE(SUBSTITUTE(AF30,"%",""))/100,H30*AF30))-Tabela1[[#This Row],[PRONTO ACABADO2]]</f>
        <v>0</v>
      </c>
      <c r="AT30" s="37">
        <f>IF(AG30="",0,IF(ISTEXT(AG30),H30*VALUE(SUBSTITUTE(AG30,"%",""))/100,H30*AG30))-Tabela1[[#This Row],[PESO EXPEDIDO2]]</f>
        <v>0</v>
      </c>
      <c r="AU30" s="37">
        <f t="shared" si="4"/>
        <v>10</v>
      </c>
      <c r="AV30" s="37">
        <f t="shared" si="5"/>
        <v>10</v>
      </c>
      <c r="AW30" s="37"/>
    </row>
    <row r="31" spans="1:49" ht="15.75" hidden="1" customHeight="1" x14ac:dyDescent="0.25">
      <c r="A31" s="6" t="s">
        <v>170</v>
      </c>
      <c r="B31" s="21"/>
      <c r="C31" s="7">
        <v>30</v>
      </c>
      <c r="D31" s="39" t="s">
        <v>3016</v>
      </c>
      <c r="E31" s="7">
        <v>3723</v>
      </c>
      <c r="F31" s="7">
        <v>1</v>
      </c>
      <c r="G31" s="23">
        <v>16</v>
      </c>
      <c r="H31" s="34">
        <f>Tabela1[[#This Row],[PESO UNI]]*Tabela1[[#This Row],[QTE]]</f>
        <v>480</v>
      </c>
      <c r="I31" s="7">
        <v>0</v>
      </c>
      <c r="J31" s="8" t="s">
        <v>3015</v>
      </c>
      <c r="K31" s="8" t="s">
        <v>23</v>
      </c>
      <c r="L31" s="9" t="s">
        <v>3004</v>
      </c>
      <c r="M31" s="10">
        <v>46162</v>
      </c>
      <c r="N31" s="8" t="s">
        <v>38</v>
      </c>
      <c r="O31" s="12"/>
      <c r="P31" s="13"/>
      <c r="Q31" s="14">
        <f>Tabela1[[#This Row],[QTDE/ Fabricação]]-Tabela1[[#This Row],[QTE]]</f>
        <v>-30</v>
      </c>
      <c r="R31" s="18">
        <f t="shared" si="8"/>
        <v>480</v>
      </c>
      <c r="S31" s="18">
        <f t="shared" si="6"/>
        <v>480</v>
      </c>
      <c r="T31" s="19">
        <f t="shared" si="9"/>
        <v>0</v>
      </c>
      <c r="U31" s="16">
        <f>IFERROR(SUMIF('LISTA DE EMBARQUE'!B:B,MICRO!E:E,'LISTA DE EMBARQUE'!G:G),"")</f>
        <v>30</v>
      </c>
      <c r="V31" s="12">
        <f>IFERROR(VLOOKUP(Tabela1[[#This Row],[COD.MDE]],'LISTA DE EMBARQUE'!B:L,11,0),"")</f>
        <v>1</v>
      </c>
      <c r="W31" s="13">
        <f>IFERROR(VLOOKUP(Tabela1[[#This Row],[COD.MDE]],'LISTA DE EMBARQUE'!B:M,12,0),"")</f>
        <v>46049</v>
      </c>
      <c r="X31" s="14">
        <f>IFERROR(Tabela1[[#This Row],[QIANTIDADE EXPEDIDA]]*Tabela1[[#This Row],[PESO UNI]],"")</f>
        <v>480</v>
      </c>
      <c r="Y31" s="14">
        <f t="shared" si="2"/>
        <v>0</v>
      </c>
      <c r="Z31" s="20">
        <f>Tabela1[[#This Row],[PESO TOTAL]]-Tabela1[[#This Row],[Peso Expedido]]</f>
        <v>0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33" t="str">
        <f t="shared" si="10"/>
        <v>ok</v>
      </c>
      <c r="AJ31" s="5"/>
      <c r="AK31" t="str">
        <f>Tabela1[[#This Row],[Coluna1]]&amp;Tabela1[[#This Row],[PEDIDO]]</f>
        <v>P-202</v>
      </c>
      <c r="AL31"/>
      <c r="AM31"/>
      <c r="AN31"/>
      <c r="AO31" t="str">
        <f t="shared" si="3"/>
        <v>R-1-4-11002/P202</v>
      </c>
      <c r="AP31" t="str">
        <f>Tabela1[[#This Row],[TAG]]&amp;Tabela1[[#This Row],[PEDIDO]]&amp;Tabela1[[#This Row],[PRODUTO]]</f>
        <v>P202P-202ROLOS</v>
      </c>
      <c r="AQ31" s="22" t="str">
        <f>Tabela1[[#This Row],[PRODUTO]]&amp;Tabela1[[#This Row],[TAG]]</f>
        <v>ROLOSP202</v>
      </c>
      <c r="AR31" s="24" t="str">
        <f>Tabela1[[#This Row],[PEDIDO]]&amp;Tabela1[[#This Row],[PRODUTO]]</f>
        <v>P-202ROLOS</v>
      </c>
      <c r="AS31" s="37">
        <f>IF(AF31="",0,IF(ISTEXT(AF31),H31*VALUE(SUBSTITUTE(AF31,"%",""))/100,H31*AF31))-Tabela1[[#This Row],[PRONTO ACABADO2]]</f>
        <v>0</v>
      </c>
      <c r="AT31" s="37">
        <f>IF(AG31="",0,IF(ISTEXT(AG31),H31*VALUE(SUBSTITUTE(AG31,"%",""))/100,H31*AG31))-Tabela1[[#This Row],[PESO EXPEDIDO2]]</f>
        <v>0</v>
      </c>
      <c r="AU31" s="37">
        <f t="shared" si="4"/>
        <v>480</v>
      </c>
      <c r="AV31" s="37">
        <f t="shared" si="5"/>
        <v>480</v>
      </c>
      <c r="AW31" s="37"/>
    </row>
    <row r="32" spans="1:49" ht="15.75" hidden="1" customHeight="1" x14ac:dyDescent="0.25">
      <c r="A32" s="6" t="s">
        <v>3195</v>
      </c>
      <c r="B32" s="21"/>
      <c r="C32" s="7">
        <v>12</v>
      </c>
      <c r="D32" s="39" t="s">
        <v>3017</v>
      </c>
      <c r="E32" s="7">
        <v>3724</v>
      </c>
      <c r="F32" s="7">
        <v>1</v>
      </c>
      <c r="G32" s="23">
        <v>16</v>
      </c>
      <c r="H32" s="34">
        <f>Tabela1[[#This Row],[PESO UNI]]*Tabela1[[#This Row],[QTE]]</f>
        <v>192</v>
      </c>
      <c r="I32" s="7">
        <v>0</v>
      </c>
      <c r="J32" s="8" t="s">
        <v>3015</v>
      </c>
      <c r="K32" s="8" t="s">
        <v>23</v>
      </c>
      <c r="L32" s="9" t="s">
        <v>3004</v>
      </c>
      <c r="M32" s="10">
        <v>46162</v>
      </c>
      <c r="N32" s="8" t="s">
        <v>38</v>
      </c>
      <c r="O32" s="12"/>
      <c r="P32" s="13"/>
      <c r="Q32" s="14">
        <f>Tabela1[[#This Row],[QTDE/ Fabricação]]-Tabela1[[#This Row],[QTE]]</f>
        <v>-12</v>
      </c>
      <c r="R32" s="18">
        <f t="shared" si="8"/>
        <v>192</v>
      </c>
      <c r="S32" s="18">
        <f t="shared" si="6"/>
        <v>192</v>
      </c>
      <c r="T32" s="19">
        <f t="shared" si="9"/>
        <v>0</v>
      </c>
      <c r="U32" s="16">
        <f>IFERROR(SUMIF('LISTA DE EMBARQUE'!B:B,MICRO!E:E,'LISTA DE EMBARQUE'!G:G),"")</f>
        <v>12</v>
      </c>
      <c r="V32" s="12">
        <f>IFERROR(VLOOKUP(Tabela1[[#This Row],[COD.MDE]],'LISTA DE EMBARQUE'!B:L,11,0),"")</f>
        <v>1</v>
      </c>
      <c r="W32" s="13">
        <f>IFERROR(VLOOKUP(Tabela1[[#This Row],[COD.MDE]],'LISTA DE EMBARQUE'!B:M,12,0),"")</f>
        <v>46049</v>
      </c>
      <c r="X32" s="14">
        <f>IFERROR(Tabela1[[#This Row],[QIANTIDADE EXPEDIDA]]*Tabela1[[#This Row],[PESO UNI]],"")</f>
        <v>192</v>
      </c>
      <c r="Y32" s="14">
        <f t="shared" si="2"/>
        <v>0</v>
      </c>
      <c r="Z32" s="20">
        <f>Tabela1[[#This Row],[PESO TOTAL]]-Tabela1[[#This Row],[Peso Expedido]]</f>
        <v>0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33" t="str">
        <f t="shared" si="10"/>
        <v>ok</v>
      </c>
      <c r="AJ32" s="5"/>
      <c r="AK32" t="str">
        <f>Tabela1[[#This Row],[Coluna1]]&amp;Tabela1[[#This Row],[PEDIDO]]</f>
        <v>P-202</v>
      </c>
      <c r="AL32"/>
      <c r="AM32"/>
      <c r="AN32"/>
      <c r="AO32" t="str">
        <f t="shared" si="3"/>
        <v>R-1-4-11003/P202</v>
      </c>
      <c r="AP32" t="str">
        <f>Tabela1[[#This Row],[TAG]]&amp;Tabela1[[#This Row],[PEDIDO]]&amp;Tabela1[[#This Row],[PRODUTO]]</f>
        <v>P202P-202ROLOS</v>
      </c>
      <c r="AQ32" s="22" t="str">
        <f>Tabela1[[#This Row],[PRODUTO]]&amp;Tabela1[[#This Row],[TAG]]</f>
        <v>ROLOSP202</v>
      </c>
      <c r="AR32" s="24" t="str">
        <f>Tabela1[[#This Row],[PEDIDO]]&amp;Tabela1[[#This Row],[PRODUTO]]</f>
        <v>P-202ROLOS</v>
      </c>
      <c r="AS32" s="37">
        <f>IF(AF32="",0,IF(ISTEXT(AF32),H32*VALUE(SUBSTITUTE(AF32,"%",""))/100,H32*AF32))-Tabela1[[#This Row],[PRONTO ACABADO2]]</f>
        <v>0</v>
      </c>
      <c r="AT32" s="37">
        <f>IF(AG32="",0,IF(ISTEXT(AG32),H32*VALUE(SUBSTITUTE(AG32,"%",""))/100,H32*AG32))-Tabela1[[#This Row],[PESO EXPEDIDO2]]</f>
        <v>0</v>
      </c>
      <c r="AU32" s="37">
        <f t="shared" si="4"/>
        <v>192</v>
      </c>
      <c r="AV32" s="37">
        <f t="shared" si="5"/>
        <v>192</v>
      </c>
      <c r="AW32" s="37"/>
    </row>
    <row r="33" spans="1:49" ht="15.75" hidden="1" customHeight="1" x14ac:dyDescent="0.25">
      <c r="A33" s="6" t="s">
        <v>171</v>
      </c>
      <c r="B33" s="21"/>
      <c r="C33" s="7">
        <v>4</v>
      </c>
      <c r="D33" s="39" t="s">
        <v>3018</v>
      </c>
      <c r="E33" s="7">
        <v>3725</v>
      </c>
      <c r="F33" s="7">
        <v>1</v>
      </c>
      <c r="G33" s="23">
        <v>41</v>
      </c>
      <c r="H33" s="34">
        <f>Tabela1[[#This Row],[PESO UNI]]*Tabela1[[#This Row],[QTE]]</f>
        <v>164</v>
      </c>
      <c r="I33" s="7">
        <v>0</v>
      </c>
      <c r="J33" s="8" t="s">
        <v>3015</v>
      </c>
      <c r="K33" s="8" t="s">
        <v>23</v>
      </c>
      <c r="L33" s="9" t="s">
        <v>3004</v>
      </c>
      <c r="M33" s="10">
        <v>46162</v>
      </c>
      <c r="N33" s="8" t="s">
        <v>38</v>
      </c>
      <c r="O33" s="12"/>
      <c r="P33" s="13"/>
      <c r="Q33" s="14">
        <f>Tabela1[[#This Row],[QTDE/ Fabricação]]-Tabela1[[#This Row],[QTE]]</f>
        <v>-4</v>
      </c>
      <c r="R33" s="18">
        <f t="shared" si="8"/>
        <v>164</v>
      </c>
      <c r="S33" s="18">
        <f t="shared" si="6"/>
        <v>164</v>
      </c>
      <c r="T33" s="19">
        <f t="shared" si="9"/>
        <v>0</v>
      </c>
      <c r="U33" s="16">
        <f>IFERROR(SUMIF('LISTA DE EMBARQUE'!B:B,MICRO!E:E,'LISTA DE EMBARQUE'!G:G),"")</f>
        <v>4</v>
      </c>
      <c r="V33" s="12">
        <f>IFERROR(VLOOKUP(Tabela1[[#This Row],[COD.MDE]],'LISTA DE EMBARQUE'!B:L,11,0),"")</f>
        <v>1</v>
      </c>
      <c r="W33" s="13">
        <f>IFERROR(VLOOKUP(Tabela1[[#This Row],[COD.MDE]],'LISTA DE EMBARQUE'!B:M,12,0),"")</f>
        <v>46049</v>
      </c>
      <c r="X33" s="14">
        <f>IFERROR(Tabela1[[#This Row],[QIANTIDADE EXPEDIDA]]*Tabela1[[#This Row],[PESO UNI]],"")</f>
        <v>164</v>
      </c>
      <c r="Y33" s="14">
        <f t="shared" si="2"/>
        <v>0</v>
      </c>
      <c r="Z33" s="20">
        <f>Tabela1[[#This Row],[PESO TOTAL]]-Tabela1[[#This Row],[Peso Expedido]]</f>
        <v>0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33" t="str">
        <f t="shared" si="10"/>
        <v>ok</v>
      </c>
      <c r="AJ33" s="5"/>
      <c r="AK33" t="str">
        <f>Tabela1[[#This Row],[Coluna1]]&amp;Tabela1[[#This Row],[PEDIDO]]</f>
        <v>P-202</v>
      </c>
      <c r="AL33"/>
      <c r="AM33"/>
      <c r="AN33"/>
      <c r="AO33" t="str">
        <f t="shared" si="3"/>
        <v>R-3-4-11004/P202</v>
      </c>
      <c r="AP33" t="str">
        <f>Tabela1[[#This Row],[TAG]]&amp;Tabela1[[#This Row],[PEDIDO]]&amp;Tabela1[[#This Row],[PRODUTO]]</f>
        <v>P202P-202ROLOS</v>
      </c>
      <c r="AQ33" s="22" t="str">
        <f>Tabela1[[#This Row],[PRODUTO]]&amp;Tabela1[[#This Row],[TAG]]</f>
        <v>ROLOSP202</v>
      </c>
      <c r="AR33" s="24" t="str">
        <f>Tabela1[[#This Row],[PEDIDO]]&amp;Tabela1[[#This Row],[PRODUTO]]</f>
        <v>P-202ROLOS</v>
      </c>
      <c r="AS33" s="37">
        <f>IF(AF33="",0,IF(ISTEXT(AF33),H33*VALUE(SUBSTITUTE(AF33,"%",""))/100,H33*AF33))-Tabela1[[#This Row],[PRONTO ACABADO2]]</f>
        <v>0</v>
      </c>
      <c r="AT33" s="37">
        <f>IF(AG33="",0,IF(ISTEXT(AG33),H33*VALUE(SUBSTITUTE(AG33,"%",""))/100,H33*AG33))-Tabela1[[#This Row],[PESO EXPEDIDO2]]</f>
        <v>0</v>
      </c>
      <c r="AU33" s="37">
        <f t="shared" si="4"/>
        <v>164</v>
      </c>
      <c r="AV33" s="37">
        <f t="shared" si="5"/>
        <v>164</v>
      </c>
      <c r="AW33" s="37"/>
    </row>
    <row r="34" spans="1:49" ht="15.75" hidden="1" customHeight="1" x14ac:dyDescent="0.25">
      <c r="A34" s="6" t="s">
        <v>84</v>
      </c>
      <c r="B34" s="21"/>
      <c r="C34" s="7">
        <v>4</v>
      </c>
      <c r="D34" s="39" t="s">
        <v>1860</v>
      </c>
      <c r="E34" s="7">
        <v>3726</v>
      </c>
      <c r="F34" s="7">
        <v>1</v>
      </c>
      <c r="G34" s="23">
        <v>1.8</v>
      </c>
      <c r="H34" s="34">
        <f>Tabela1[[#This Row],[PESO UNI]]*Tabela1[[#This Row],[QTE]]</f>
        <v>7.2</v>
      </c>
      <c r="I34" s="7">
        <v>0</v>
      </c>
      <c r="J34" s="8" t="s">
        <v>3015</v>
      </c>
      <c r="K34" s="8" t="s">
        <v>23</v>
      </c>
      <c r="L34" s="9" t="s">
        <v>3004</v>
      </c>
      <c r="M34" s="10">
        <v>46162</v>
      </c>
      <c r="N34" s="8" t="s">
        <v>38</v>
      </c>
      <c r="O34" s="12"/>
      <c r="P34" s="13"/>
      <c r="Q34" s="14">
        <f>Tabela1[[#This Row],[QTDE/ Fabricação]]-Tabela1[[#This Row],[QTE]]</f>
        <v>-4</v>
      </c>
      <c r="R34" s="18">
        <f t="shared" si="8"/>
        <v>7.2</v>
      </c>
      <c r="S34" s="18">
        <f t="shared" si="6"/>
        <v>7.2</v>
      </c>
      <c r="T34" s="19">
        <f t="shared" si="9"/>
        <v>0</v>
      </c>
      <c r="U34" s="16">
        <f>IFERROR(SUMIF('LISTA DE EMBARQUE'!B:B,MICRO!E:E,'LISTA DE EMBARQUE'!G:G),"")</f>
        <v>4</v>
      </c>
      <c r="V34" s="12">
        <f>IFERROR(VLOOKUP(Tabela1[[#This Row],[COD.MDE]],'LISTA DE EMBARQUE'!B:L,11,0),"")</f>
        <v>1</v>
      </c>
      <c r="W34" s="13">
        <f>IFERROR(VLOOKUP(Tabela1[[#This Row],[COD.MDE]],'LISTA DE EMBARQUE'!B:M,12,0),"")</f>
        <v>46049</v>
      </c>
      <c r="X34" s="14">
        <f>IFERROR(Tabela1[[#This Row],[QIANTIDADE EXPEDIDA]]*Tabela1[[#This Row],[PESO UNI]],"")</f>
        <v>7.2</v>
      </c>
      <c r="Y34" s="14">
        <f t="shared" si="2"/>
        <v>0</v>
      </c>
      <c r="Z34" s="20">
        <f>Tabela1[[#This Row],[PESO TOTAL]]-Tabela1[[#This Row],[Peso Expedido]]</f>
        <v>0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33" t="str">
        <f t="shared" si="10"/>
        <v>ok</v>
      </c>
      <c r="AJ34" s="5"/>
      <c r="AK34" t="str">
        <f>Tabela1[[#This Row],[Coluna1]]&amp;Tabela1[[#This Row],[PEDIDO]]</f>
        <v>P-202</v>
      </c>
      <c r="AL34"/>
      <c r="AM34"/>
      <c r="AN34"/>
      <c r="AO34" t="str">
        <f t="shared" si="3"/>
        <v>R-6-4-5470A/P202</v>
      </c>
      <c r="AP34" t="str">
        <f>Tabela1[[#This Row],[TAG]]&amp;Tabela1[[#This Row],[PEDIDO]]&amp;Tabela1[[#This Row],[PRODUTO]]</f>
        <v>P202P-202ROLOS</v>
      </c>
      <c r="AQ34" s="22" t="str">
        <f>Tabela1[[#This Row],[PRODUTO]]&amp;Tabela1[[#This Row],[TAG]]</f>
        <v>ROLOSP202</v>
      </c>
      <c r="AR34" s="24" t="str">
        <f>Tabela1[[#This Row],[PEDIDO]]&amp;Tabela1[[#This Row],[PRODUTO]]</f>
        <v>P-202ROLOS</v>
      </c>
      <c r="AS34" s="37">
        <f>IF(AF34="",0,IF(ISTEXT(AF34),H34*VALUE(SUBSTITUTE(AF34,"%",""))/100,H34*AF34))-Tabela1[[#This Row],[PRONTO ACABADO2]]</f>
        <v>0</v>
      </c>
      <c r="AT34" s="37">
        <f>IF(AG34="",0,IF(ISTEXT(AG34),H34*VALUE(SUBSTITUTE(AG34,"%",""))/100,H34*AG34))-Tabela1[[#This Row],[PESO EXPEDIDO2]]</f>
        <v>0</v>
      </c>
      <c r="AU34" s="37">
        <f t="shared" si="4"/>
        <v>7.2</v>
      </c>
      <c r="AV34" s="37">
        <f t="shared" si="5"/>
        <v>7.2</v>
      </c>
      <c r="AW34" s="37"/>
    </row>
    <row r="35" spans="1:49" ht="15.75" hidden="1" customHeight="1" x14ac:dyDescent="0.25">
      <c r="A35" s="6" t="s">
        <v>82</v>
      </c>
      <c r="B35" s="21"/>
      <c r="C35" s="7">
        <v>5</v>
      </c>
      <c r="D35" s="39" t="s">
        <v>3019</v>
      </c>
      <c r="E35" s="7">
        <v>3727</v>
      </c>
      <c r="F35" s="7">
        <v>1</v>
      </c>
      <c r="G35" s="23">
        <v>19.8</v>
      </c>
      <c r="H35" s="34">
        <f>Tabela1[[#This Row],[PESO UNI]]*Tabela1[[#This Row],[QTE]]</f>
        <v>99</v>
      </c>
      <c r="I35" s="7">
        <v>0</v>
      </c>
      <c r="J35" s="8" t="s">
        <v>3020</v>
      </c>
      <c r="K35" s="8" t="s">
        <v>23</v>
      </c>
      <c r="L35" s="9" t="s">
        <v>3005</v>
      </c>
      <c r="M35" s="10">
        <v>46163</v>
      </c>
      <c r="N35" s="8" t="s">
        <v>38</v>
      </c>
      <c r="O35" s="12"/>
      <c r="P35" s="13"/>
      <c r="Q35" s="14">
        <f>Tabela1[[#This Row],[QTDE/ Fabricação]]-Tabela1[[#This Row],[QTE]]</f>
        <v>-5</v>
      </c>
      <c r="R35" s="18">
        <f t="shared" si="8"/>
        <v>99</v>
      </c>
      <c r="S35" s="18">
        <f t="shared" si="6"/>
        <v>99</v>
      </c>
      <c r="T35" s="19">
        <f t="shared" si="9"/>
        <v>0</v>
      </c>
      <c r="U35" s="16">
        <f>IFERROR(SUMIF('LISTA DE EMBARQUE'!B:B,MICRO!E:E,'LISTA DE EMBARQUE'!G:G),"")</f>
        <v>5</v>
      </c>
      <c r="V35" s="12">
        <f>IFERROR(VLOOKUP(Tabela1[[#This Row],[COD.MDE]],'LISTA DE EMBARQUE'!B:L,11,0),"")</f>
        <v>1</v>
      </c>
      <c r="W35" s="13">
        <f>IFERROR(VLOOKUP(Tabela1[[#This Row],[COD.MDE]],'LISTA DE EMBARQUE'!B:M,12,0),"")</f>
        <v>46238</v>
      </c>
      <c r="X35" s="14">
        <f>IFERROR(Tabela1[[#This Row],[QIANTIDADE EXPEDIDA]]*Tabela1[[#This Row],[PESO UNI]],"")</f>
        <v>99</v>
      </c>
      <c r="Y35" s="14">
        <f t="shared" si="2"/>
        <v>0</v>
      </c>
      <c r="Z35" s="20">
        <f>Tabela1[[#This Row],[PESO TOTAL]]-Tabela1[[#This Row],[Peso Expedido]]</f>
        <v>0</v>
      </c>
      <c r="AA35" s="17">
        <v>1</v>
      </c>
      <c r="AB35" s="33"/>
      <c r="AC35" s="33">
        <v>1</v>
      </c>
      <c r="AD35" s="33">
        <v>1</v>
      </c>
      <c r="AE35" s="33">
        <v>1</v>
      </c>
      <c r="AF35" s="33">
        <v>1</v>
      </c>
      <c r="AG35" s="33">
        <v>1</v>
      </c>
      <c r="AH35" s="33">
        <v>1</v>
      </c>
      <c r="AI35" s="33" t="s">
        <v>4412</v>
      </c>
      <c r="AJ35" s="5"/>
      <c r="AK35" t="str">
        <f>Tabela1[[#This Row],[Coluna1]]&amp;Tabela1[[#This Row],[PEDIDO]]</f>
        <v>P-203</v>
      </c>
      <c r="AL35"/>
      <c r="AM35"/>
      <c r="AN35"/>
      <c r="AO35" t="str">
        <f t="shared" si="3"/>
        <v>R-3-4-7843/P203</v>
      </c>
      <c r="AP35" t="str">
        <f>Tabela1[[#This Row],[TAG]]&amp;Tabela1[[#This Row],[PEDIDO]]&amp;Tabela1[[#This Row],[PRODUTO]]</f>
        <v>P203P-203ROLOS</v>
      </c>
      <c r="AQ35" s="22" t="str">
        <f>Tabela1[[#This Row],[PRODUTO]]&amp;Tabela1[[#This Row],[TAG]]</f>
        <v>ROLOSP203</v>
      </c>
      <c r="AR35" s="24" t="str">
        <f>Tabela1[[#This Row],[PEDIDO]]&amp;Tabela1[[#This Row],[PRODUTO]]</f>
        <v>P-203ROLOS</v>
      </c>
      <c r="AS35" s="37">
        <f>IF(AF35="",0,IF(ISTEXT(AF35),H35*VALUE(SUBSTITUTE(AF35,"%",""))/100,H35*AF35))-Tabela1[[#This Row],[PRONTO ACABADO2]]</f>
        <v>0</v>
      </c>
      <c r="AT35" s="37">
        <f>IF(AG35="",0,IF(ISTEXT(AG35),H35*VALUE(SUBSTITUTE(AG35,"%",""))/100,H35*AG35))-Tabela1[[#This Row],[PESO EXPEDIDO2]]</f>
        <v>0</v>
      </c>
      <c r="AU35" s="37">
        <f t="shared" si="4"/>
        <v>99</v>
      </c>
      <c r="AV35" s="37">
        <f t="shared" si="5"/>
        <v>99</v>
      </c>
      <c r="AW35" s="37"/>
    </row>
    <row r="36" spans="1:49" ht="15.75" hidden="1" customHeight="1" x14ac:dyDescent="0.25">
      <c r="A36" s="6" t="s">
        <v>3024</v>
      </c>
      <c r="B36" s="21"/>
      <c r="C36" s="7">
        <v>1</v>
      </c>
      <c r="D36" s="39" t="s">
        <v>3025</v>
      </c>
      <c r="E36" s="7">
        <v>3732</v>
      </c>
      <c r="F36" s="7">
        <v>1</v>
      </c>
      <c r="G36" s="23">
        <v>773.1</v>
      </c>
      <c r="H36" s="34">
        <f>Tabela1[[#This Row],[PESO UNI]]*Tabela1[[#This Row],[QTE]]</f>
        <v>773.1</v>
      </c>
      <c r="I36" s="7" t="s">
        <v>2</v>
      </c>
      <c r="J36" s="8" t="s">
        <v>3026</v>
      </c>
      <c r="K36" s="8" t="s">
        <v>22</v>
      </c>
      <c r="L36" s="9" t="s">
        <v>2988</v>
      </c>
      <c r="M36" s="10">
        <v>46150</v>
      </c>
      <c r="N36" s="8" t="s">
        <v>38</v>
      </c>
      <c r="O36" s="12"/>
      <c r="P36" s="13"/>
      <c r="Q36" s="14">
        <f>Tabela1[[#This Row],[QTDE/ Fabricação]]-Tabela1[[#This Row],[QTE]]</f>
        <v>-1</v>
      </c>
      <c r="R36" s="18">
        <f t="shared" si="8"/>
        <v>773.1</v>
      </c>
      <c r="S36" s="18">
        <f t="shared" si="6"/>
        <v>773.1</v>
      </c>
      <c r="T36" s="19">
        <f t="shared" si="9"/>
        <v>0</v>
      </c>
      <c r="U36" s="16">
        <v>1</v>
      </c>
      <c r="V36" s="12">
        <v>1</v>
      </c>
      <c r="W36" s="13" t="str">
        <f>IFERROR(COUNTIF(#REF!,Tabela1[[#This Row],[Colunas5]]),"")</f>
        <v/>
      </c>
      <c r="X36" s="14">
        <f>Tabela1[[#This Row],[QIANTIDADE EXPEDIDA]]*Tabela1[[#This Row],[PESO UNI]]</f>
        <v>773.1</v>
      </c>
      <c r="Y36" s="14">
        <f t="shared" si="2"/>
        <v>0</v>
      </c>
      <c r="Z36" s="20">
        <f>Tabela1[[#This Row],[PESO TOTAL]]-Tabela1[[#This Row],[Peso Expedido]]</f>
        <v>0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33">
        <v>1</v>
      </c>
      <c r="AI36" s="33" t="str">
        <f t="shared" si="10"/>
        <v>ok</v>
      </c>
      <c r="AJ36" s="5"/>
      <c r="AK36" t="str">
        <f>Tabela1[[#This Row],[Coluna1]]&amp;Tabela1[[#This Row],[PEDIDO]]</f>
        <v>P-199</v>
      </c>
      <c r="AL36"/>
      <c r="AM36"/>
      <c r="AN36"/>
      <c r="AO36" t="e">
        <f>#REF!&amp;"/"&amp;#REF!</f>
        <v>#REF!</v>
      </c>
      <c r="AP36" t="str">
        <f>Tabela1[[#This Row],[TAG]]&amp;Tabela1[[#This Row],[PEDIDO]]&amp;Tabela1[[#This Row],[PRODUTO]]</f>
        <v>P199P-199TAMBOR</v>
      </c>
      <c r="AQ36" s="22" t="str">
        <f>Tabela1[[#This Row],[PRODUTO]]&amp;Tabela1[[#This Row],[TAG]]</f>
        <v>TAMBORP199</v>
      </c>
      <c r="AR36" s="24" t="str">
        <f>Tabela1[[#This Row],[PEDIDO]]&amp;Tabela1[[#This Row],[PRODUTO]]</f>
        <v>P-199TAMBOR</v>
      </c>
      <c r="AS36" s="37" t="e">
        <f>IF(AF36="",0,IF(ISTEXT(AF36),#REF!*VALUE(SUBSTITUTE(AF36,"%",""))/100,#REF!*AF36))-Tabela1[[#This Row],[PRONTO ACABADO2]]</f>
        <v>#REF!</v>
      </c>
      <c r="AT36" s="37" t="e">
        <f>IF(AG36="",0,IF(ISTEXT(AG36),#REF!*VALUE(SUBSTITUTE(AG36,"%",""))/100,#REF!*AG36))-Tabela1[[#This Row],[PESO EXPEDIDO2]]</f>
        <v>#REF!</v>
      </c>
      <c r="AU36" s="37" t="e">
        <f>IF(AH36="",0,IF(ISTEXT(AH36),#REF!*VALUE(SUBSTITUTE(AH36,"%",""))/100,#REF!*AH36))</f>
        <v>#REF!</v>
      </c>
      <c r="AV36" s="37" t="e">
        <f>IF(AG36="",0,IF(ISTEXT(AG36),#REF!*VALUE(SUBSTITUTE(AG36,"%",""))/100,#REF!*AG36))</f>
        <v>#REF!</v>
      </c>
      <c r="AW36" s="37"/>
    </row>
    <row r="37" spans="1:49" ht="15.75" hidden="1" customHeight="1" x14ac:dyDescent="0.25">
      <c r="A37" s="6" t="s">
        <v>3032</v>
      </c>
      <c r="B37" s="21"/>
      <c r="C37" s="7">
        <v>16</v>
      </c>
      <c r="D37" s="39" t="s">
        <v>3033</v>
      </c>
      <c r="E37" s="7">
        <v>3733</v>
      </c>
      <c r="F37" s="7">
        <v>8</v>
      </c>
      <c r="G37" s="255">
        <v>9</v>
      </c>
      <c r="H37" s="34">
        <f>Tabela1[[#This Row],[PESO UNI]]*Tabela1[[#This Row],[QTE]]</f>
        <v>144</v>
      </c>
      <c r="I37" s="7">
        <v>0</v>
      </c>
      <c r="J37" s="8" t="s">
        <v>3034</v>
      </c>
      <c r="K37" s="8" t="s">
        <v>23</v>
      </c>
      <c r="L37" s="9" t="s">
        <v>2984</v>
      </c>
      <c r="M37" s="10">
        <v>46175</v>
      </c>
      <c r="N37" s="241" t="s">
        <v>38</v>
      </c>
      <c r="O37" s="12"/>
      <c r="P37" s="13"/>
      <c r="Q37" s="14">
        <f>Tabela1[[#This Row],[QTDE/ Fabricação]]-Tabela1[[#This Row],[QTE]]</f>
        <v>-16</v>
      </c>
      <c r="R37" s="247">
        <f t="shared" ref="R37:R79" si="11">IFERROR(H37*((AA37*0.25)+(AC37*0.25)+(AD37*0.225)+(AE37*0.225)+(AF37*0.05)),"")</f>
        <v>144</v>
      </c>
      <c r="S37" s="247">
        <f t="shared" ref="S37:S79" si="12">IFERROR(H37*AG37,"")</f>
        <v>144</v>
      </c>
      <c r="T37" s="248">
        <f t="shared" ref="T37:T79" si="13">IFERROR(S37-H37,"")</f>
        <v>0</v>
      </c>
      <c r="U37" s="249">
        <f>IFERROR(SUMIF('LISTA DE EMBARQUE'!B:B,MICRO!E:E,'LISTA DE EMBARQUE'!G:G),"")</f>
        <v>16</v>
      </c>
      <c r="V37" s="244">
        <f>IFERROR(VLOOKUP(Tabela1[[#This Row],[COD.MDE]],'LISTA DE EMBARQUE'!B:L,11,0),"")</f>
        <v>2</v>
      </c>
      <c r="W37" s="245" t="str">
        <f>IFERROR(COUNTIF(#REF!,Tabela1[[#This Row],[Colunas5]]),"")</f>
        <v/>
      </c>
      <c r="X37" s="246">
        <f>Tabela1[[#This Row],[QIANTIDADE EXPEDIDA]]*Tabela1[[#This Row],[PESO UNI]]</f>
        <v>144</v>
      </c>
      <c r="Y37" s="246">
        <f t="shared" ref="Y37:Y79" si="14">U37-C37</f>
        <v>0</v>
      </c>
      <c r="Z37" s="250">
        <f>Tabela1[[#This Row],[PESO TOTAL]]-Tabela1[[#This Row],[Peso Expedido]]</f>
        <v>0</v>
      </c>
      <c r="AA37" s="251">
        <v>1</v>
      </c>
      <c r="AB37" s="252"/>
      <c r="AC37" s="252">
        <v>1</v>
      </c>
      <c r="AD37" s="252">
        <v>1</v>
      </c>
      <c r="AE37" s="252">
        <v>1</v>
      </c>
      <c r="AF37" s="252">
        <v>1</v>
      </c>
      <c r="AG37" s="252">
        <v>1</v>
      </c>
      <c r="AH37" s="252">
        <v>1</v>
      </c>
      <c r="AI37" s="252" t="str">
        <f t="shared" ref="AI37:AI79" si="15">IF(Z37&lt;=0,"ok","")</f>
        <v>ok</v>
      </c>
      <c r="AJ37" s="5"/>
      <c r="AK37" t="str">
        <f>Tabela1[[#This Row],[Coluna1]]&amp;Tabela1[[#This Row],[PEDIDO]]</f>
        <v>P-198</v>
      </c>
      <c r="AL37"/>
      <c r="AM37"/>
      <c r="AN37"/>
      <c r="AO37" t="str">
        <f t="shared" ref="AO37:AO67" si="16">A37&amp;"/"&amp;J37</f>
        <v>R-1-4-11009/05-CV-0001</v>
      </c>
      <c r="AP37" t="str">
        <f>Tabela1[[#This Row],[TAG]]&amp;Tabela1[[#This Row],[PEDIDO]]&amp;Tabela1[[#This Row],[PRODUTO]]</f>
        <v>05-CV-0001P-198ROLOS</v>
      </c>
      <c r="AQ37" s="22" t="str">
        <f>Tabela1[[#This Row],[PRODUTO]]&amp;Tabela1[[#This Row],[TAG]]</f>
        <v>ROLOS05-CV-0001</v>
      </c>
      <c r="AR37" s="24" t="str">
        <f>Tabela1[[#This Row],[PEDIDO]]&amp;Tabela1[[#This Row],[PRODUTO]]</f>
        <v>P-198ROLOS</v>
      </c>
      <c r="AS37" s="37">
        <f>IF(AF37="",0,IF(ISTEXT(AF37),H37*VALUE(SUBSTITUTE(AF37,"%",""))/100,H37*AF37))-Tabela1[[#This Row],[PRONTO ACABADO2]]</f>
        <v>0</v>
      </c>
      <c r="AT37" s="37">
        <f>IF(AG37="",0,IF(ISTEXT(AG37),H37*VALUE(SUBSTITUTE(AG37,"%",""))/100,H37*AG37))-Tabela1[[#This Row],[PESO EXPEDIDO2]]</f>
        <v>0</v>
      </c>
      <c r="AU37" s="37">
        <f t="shared" ref="AU37:AU100" si="17">IF(AH37="",0,IF(ISTEXT(AH37),H37*VALUE(SUBSTITUTE(AH37,"%",""))/100,H37*AH37))</f>
        <v>144</v>
      </c>
      <c r="AV37" s="37">
        <f t="shared" ref="AV37:AV100" si="18">IF(AG37="",0,IF(ISTEXT(AG37),H37*VALUE(SUBSTITUTE(AG37,"%",""))/100,H37*AG37))</f>
        <v>144</v>
      </c>
      <c r="AW37" s="37"/>
    </row>
    <row r="38" spans="1:49" ht="15.75" hidden="1" customHeight="1" x14ac:dyDescent="0.25">
      <c r="A38" s="6" t="s">
        <v>3035</v>
      </c>
      <c r="B38" s="21"/>
      <c r="C38" s="7">
        <v>78</v>
      </c>
      <c r="D38" s="39" t="s">
        <v>3036</v>
      </c>
      <c r="E38" s="7">
        <v>3734</v>
      </c>
      <c r="F38" s="7">
        <v>8</v>
      </c>
      <c r="G38" s="255">
        <v>9.5</v>
      </c>
      <c r="H38" s="34">
        <f>Tabela1[[#This Row],[PESO UNI]]*Tabela1[[#This Row],[QTE]]</f>
        <v>741</v>
      </c>
      <c r="I38" s="7">
        <v>0</v>
      </c>
      <c r="J38" s="8" t="s">
        <v>3034</v>
      </c>
      <c r="K38" s="8" t="s">
        <v>23</v>
      </c>
      <c r="L38" s="9" t="s">
        <v>2984</v>
      </c>
      <c r="M38" s="10">
        <v>46175</v>
      </c>
      <c r="N38" s="241" t="s">
        <v>38</v>
      </c>
      <c r="O38" s="12"/>
      <c r="P38" s="13"/>
      <c r="Q38" s="14">
        <f>Tabela1[[#This Row],[QTDE/ Fabricação]]-Tabela1[[#This Row],[QTE]]</f>
        <v>-78</v>
      </c>
      <c r="R38" s="247">
        <f t="shared" si="11"/>
        <v>741</v>
      </c>
      <c r="S38" s="247">
        <f t="shared" si="12"/>
        <v>741</v>
      </c>
      <c r="T38" s="248">
        <f t="shared" si="13"/>
        <v>0</v>
      </c>
      <c r="U38" s="249">
        <f>IFERROR(SUMIF('LISTA DE EMBARQUE'!B:B,MICRO!E:E,'LISTA DE EMBARQUE'!G:G),"")</f>
        <v>78</v>
      </c>
      <c r="V38" s="244">
        <f>IFERROR(VLOOKUP(Tabela1[[#This Row],[COD.MDE]],'LISTA DE EMBARQUE'!B:L,11,0),"")</f>
        <v>1</v>
      </c>
      <c r="W38" s="245" t="str">
        <f>IFERROR(COUNTIF(#REF!,Tabela1[[#This Row],[Colunas5]]),"")</f>
        <v/>
      </c>
      <c r="X38" s="246">
        <f>Tabela1[[#This Row],[QIANTIDADE EXPEDIDA]]*Tabela1[[#This Row],[PESO UNI]]</f>
        <v>741</v>
      </c>
      <c r="Y38" s="246">
        <f t="shared" si="14"/>
        <v>0</v>
      </c>
      <c r="Z38" s="250">
        <f>Tabela1[[#This Row],[PESO TOTAL]]-Tabela1[[#This Row],[Peso Expedido]]</f>
        <v>0</v>
      </c>
      <c r="AA38" s="251">
        <v>1</v>
      </c>
      <c r="AB38" s="252"/>
      <c r="AC38" s="252">
        <v>1</v>
      </c>
      <c r="AD38" s="252">
        <v>1</v>
      </c>
      <c r="AE38" s="252">
        <v>1</v>
      </c>
      <c r="AF38" s="252">
        <v>1</v>
      </c>
      <c r="AG38" s="252">
        <v>1</v>
      </c>
      <c r="AH38" s="252">
        <v>1</v>
      </c>
      <c r="AI38" s="252" t="str">
        <f t="shared" si="15"/>
        <v>ok</v>
      </c>
      <c r="AJ38" s="5"/>
      <c r="AK38" t="str">
        <f>Tabela1[[#This Row],[Coluna1]]&amp;Tabela1[[#This Row],[PEDIDO]]</f>
        <v>P-198</v>
      </c>
      <c r="AL38"/>
      <c r="AM38"/>
      <c r="AN38"/>
      <c r="AO38" t="str">
        <f t="shared" si="16"/>
        <v>R-1-4-8850A/05-CV-0001</v>
      </c>
      <c r="AP38" t="str">
        <f>Tabela1[[#This Row],[TAG]]&amp;Tabela1[[#This Row],[PEDIDO]]&amp;Tabela1[[#This Row],[PRODUTO]]</f>
        <v>05-CV-0001P-198ROLOS</v>
      </c>
      <c r="AQ38" s="22" t="str">
        <f>Tabela1[[#This Row],[PRODUTO]]&amp;Tabela1[[#This Row],[TAG]]</f>
        <v>ROLOS05-CV-0001</v>
      </c>
      <c r="AR38" s="24" t="str">
        <f>Tabela1[[#This Row],[PEDIDO]]&amp;Tabela1[[#This Row],[PRODUTO]]</f>
        <v>P-198ROLOS</v>
      </c>
      <c r="AS38" s="37">
        <f>IF(AF38="",0,IF(ISTEXT(AF38),H38*VALUE(SUBSTITUTE(AF38,"%",""))/100,H38*AF38))-Tabela1[[#This Row],[PRONTO ACABADO2]]</f>
        <v>0</v>
      </c>
      <c r="AT38" s="37">
        <f>IF(AG38="",0,IF(ISTEXT(AG38),H38*VALUE(SUBSTITUTE(AG38,"%",""))/100,H38*AG38))-Tabela1[[#This Row],[PESO EXPEDIDO2]]</f>
        <v>0</v>
      </c>
      <c r="AU38" s="37">
        <f t="shared" si="17"/>
        <v>741</v>
      </c>
      <c r="AV38" s="37">
        <f t="shared" si="18"/>
        <v>741</v>
      </c>
      <c r="AW38" s="37"/>
    </row>
    <row r="39" spans="1:49" ht="15.75" hidden="1" customHeight="1" x14ac:dyDescent="0.25">
      <c r="A39" s="6" t="s">
        <v>3037</v>
      </c>
      <c r="B39" s="21"/>
      <c r="C39" s="7">
        <v>45</v>
      </c>
      <c r="D39" s="39" t="s">
        <v>3038</v>
      </c>
      <c r="E39" s="7">
        <v>3735</v>
      </c>
      <c r="F39" s="7">
        <v>8</v>
      </c>
      <c r="G39" s="255">
        <v>9</v>
      </c>
      <c r="H39" s="34">
        <f>Tabela1[[#This Row],[PESO UNI]]*Tabela1[[#This Row],[QTE]]</f>
        <v>405</v>
      </c>
      <c r="I39" s="7">
        <v>0</v>
      </c>
      <c r="J39" s="8" t="s">
        <v>3034</v>
      </c>
      <c r="K39" s="8" t="s">
        <v>23</v>
      </c>
      <c r="L39" s="9" t="s">
        <v>2984</v>
      </c>
      <c r="M39" s="10">
        <v>46175</v>
      </c>
      <c r="N39" s="241" t="s">
        <v>38</v>
      </c>
      <c r="O39" s="12"/>
      <c r="P39" s="13"/>
      <c r="Q39" s="14">
        <f>Tabela1[[#This Row],[QTDE/ Fabricação]]-Tabela1[[#This Row],[QTE]]</f>
        <v>-45</v>
      </c>
      <c r="R39" s="247">
        <f t="shared" si="11"/>
        <v>405</v>
      </c>
      <c r="S39" s="247">
        <f t="shared" si="12"/>
        <v>405</v>
      </c>
      <c r="T39" s="248">
        <f t="shared" si="13"/>
        <v>0</v>
      </c>
      <c r="U39" s="249">
        <f>IFERROR(SUMIF('LISTA DE EMBARQUE'!B:B,MICRO!E:E,'LISTA DE EMBARQUE'!G:G),"")</f>
        <v>45</v>
      </c>
      <c r="V39" s="244">
        <f>IFERROR(VLOOKUP(Tabela1[[#This Row],[COD.MDE]],'LISTA DE EMBARQUE'!B:L,11,0),"")</f>
        <v>1</v>
      </c>
      <c r="W39" s="245" t="str">
        <f>IFERROR(COUNTIF(#REF!,Tabela1[[#This Row],[Colunas5]]),"")</f>
        <v/>
      </c>
      <c r="X39" s="246">
        <f>Tabela1[[#This Row],[QIANTIDADE EXPEDIDA]]*Tabela1[[#This Row],[PESO UNI]]</f>
        <v>405</v>
      </c>
      <c r="Y39" s="246">
        <f t="shared" si="14"/>
        <v>0</v>
      </c>
      <c r="Z39" s="250">
        <f>Tabela1[[#This Row],[PESO TOTAL]]-Tabela1[[#This Row],[Peso Expedido]]</f>
        <v>0</v>
      </c>
      <c r="AA39" s="251">
        <v>1</v>
      </c>
      <c r="AB39" s="252"/>
      <c r="AC39" s="252">
        <v>1</v>
      </c>
      <c r="AD39" s="252">
        <v>1</v>
      </c>
      <c r="AE39" s="252">
        <v>1</v>
      </c>
      <c r="AF39" s="252">
        <v>1</v>
      </c>
      <c r="AG39" s="252">
        <v>1</v>
      </c>
      <c r="AH39" s="252">
        <v>1</v>
      </c>
      <c r="AI39" s="252" t="str">
        <f t="shared" si="15"/>
        <v>ok</v>
      </c>
      <c r="AJ39" s="5"/>
      <c r="AK39" t="str">
        <f>Tabela1[[#This Row],[Coluna1]]&amp;Tabela1[[#This Row],[PEDIDO]]</f>
        <v>P-198</v>
      </c>
      <c r="AL39"/>
      <c r="AM39"/>
      <c r="AN39"/>
      <c r="AO39" t="str">
        <f t="shared" si="16"/>
        <v>R-1-4-8709/05-CV-0001</v>
      </c>
      <c r="AP39" t="str">
        <f>Tabela1[[#This Row],[TAG]]&amp;Tabela1[[#This Row],[PEDIDO]]&amp;Tabela1[[#This Row],[PRODUTO]]</f>
        <v>05-CV-0001P-198ROLOS</v>
      </c>
      <c r="AQ39" s="22" t="str">
        <f>Tabela1[[#This Row],[PRODUTO]]&amp;Tabela1[[#This Row],[TAG]]</f>
        <v>ROLOS05-CV-0001</v>
      </c>
      <c r="AR39" s="24" t="str">
        <f>Tabela1[[#This Row],[PEDIDO]]&amp;Tabela1[[#This Row],[PRODUTO]]</f>
        <v>P-198ROLOS</v>
      </c>
      <c r="AS39" s="37">
        <f>IF(AF39="",0,IF(ISTEXT(AF39),H39*VALUE(SUBSTITUTE(AF39,"%",""))/100,H39*AF39))-Tabela1[[#This Row],[PRONTO ACABADO2]]</f>
        <v>0</v>
      </c>
      <c r="AT39" s="37">
        <f>IF(AG39="",0,IF(ISTEXT(AG39),H39*VALUE(SUBSTITUTE(AG39,"%",""))/100,H39*AG39))-Tabela1[[#This Row],[PESO EXPEDIDO2]]</f>
        <v>0</v>
      </c>
      <c r="AU39" s="37">
        <f t="shared" si="17"/>
        <v>405</v>
      </c>
      <c r="AV39" s="37">
        <f t="shared" si="18"/>
        <v>405</v>
      </c>
      <c r="AW39" s="37"/>
    </row>
    <row r="40" spans="1:49" ht="15.75" hidden="1" customHeight="1" x14ac:dyDescent="0.25">
      <c r="A40" s="253" t="s">
        <v>3039</v>
      </c>
      <c r="B40" s="239"/>
      <c r="C40" s="237">
        <v>4</v>
      </c>
      <c r="D40" s="254" t="s">
        <v>3040</v>
      </c>
      <c r="E40" s="237">
        <v>3736</v>
      </c>
      <c r="F40" s="237">
        <v>8</v>
      </c>
      <c r="G40" s="255">
        <v>2.7</v>
      </c>
      <c r="H40" s="240">
        <f>Tabela1[[#This Row],[PESO UNI]]*Tabela1[[#This Row],[QTE]]</f>
        <v>10.8</v>
      </c>
      <c r="I40" s="237">
        <v>1</v>
      </c>
      <c r="J40" s="241" t="s">
        <v>3034</v>
      </c>
      <c r="K40" s="241" t="s">
        <v>23</v>
      </c>
      <c r="L40" s="242" t="s">
        <v>2984</v>
      </c>
      <c r="M40" s="243">
        <v>46175</v>
      </c>
      <c r="N40" s="241" t="s">
        <v>38</v>
      </c>
      <c r="O40" s="244"/>
      <c r="P40" s="245"/>
      <c r="Q40" s="14">
        <f>Tabela1[[#This Row],[QTDE/ Fabricação]]-Tabela1[[#This Row],[QTE]]</f>
        <v>-4</v>
      </c>
      <c r="R40" s="247">
        <f t="shared" si="11"/>
        <v>10.8</v>
      </c>
      <c r="S40" s="247">
        <f t="shared" si="12"/>
        <v>10.8</v>
      </c>
      <c r="T40" s="248">
        <f t="shared" si="13"/>
        <v>0</v>
      </c>
      <c r="U40" s="249">
        <f>IFERROR(SUMIF('LISTA DE EMBARQUE'!B:B,MICRO!E:E,'LISTA DE EMBARQUE'!G:G),"")</f>
        <v>4</v>
      </c>
      <c r="V40" s="244">
        <f>IFERROR(VLOOKUP(Tabela1[[#This Row],[COD.MDE]],'LISTA DE EMBARQUE'!B:L,11,0),"")</f>
        <v>2</v>
      </c>
      <c r="W40" s="245" t="str">
        <f>IFERROR(COUNTIF(#REF!,Tabela1[[#This Row],[Colunas5]]),"")</f>
        <v/>
      </c>
      <c r="X40" s="246">
        <f>Tabela1[[#This Row],[QIANTIDADE EXPEDIDA]]*Tabela1[[#This Row],[PESO UNI]]</f>
        <v>10.8</v>
      </c>
      <c r="Y40" s="246">
        <f t="shared" si="14"/>
        <v>0</v>
      </c>
      <c r="Z40" s="250">
        <f>Tabela1[[#This Row],[PESO TOTAL]]-Tabela1[[#This Row],[Peso Expedido]]</f>
        <v>0</v>
      </c>
      <c r="AA40" s="251">
        <v>1</v>
      </c>
      <c r="AB40" s="252"/>
      <c r="AC40" s="252">
        <v>1</v>
      </c>
      <c r="AD40" s="252">
        <v>1</v>
      </c>
      <c r="AE40" s="252">
        <v>1</v>
      </c>
      <c r="AF40" s="252">
        <v>1</v>
      </c>
      <c r="AG40" s="252">
        <v>1</v>
      </c>
      <c r="AH40" s="252">
        <v>1</v>
      </c>
      <c r="AI40" s="252" t="str">
        <f t="shared" si="15"/>
        <v>ok</v>
      </c>
      <c r="AJ40" s="5"/>
      <c r="AK40" t="str">
        <f>Tabela1[[#This Row],[Coluna1]]&amp;Tabela1[[#This Row],[PEDIDO]]</f>
        <v>P-198</v>
      </c>
      <c r="AL40"/>
      <c r="AM40"/>
      <c r="AN40"/>
      <c r="AO40" t="str">
        <f t="shared" si="16"/>
        <v>T-054922-4/05-CV-0001</v>
      </c>
      <c r="AP40" t="str">
        <f>Tabela1[[#This Row],[TAG]]&amp;Tabela1[[#This Row],[PEDIDO]]&amp;Tabela1[[#This Row],[PRODUTO]]</f>
        <v>05-CV-0001P-198ROLOS</v>
      </c>
      <c r="AQ40" s="22" t="str">
        <f>Tabela1[[#This Row],[PRODUTO]]&amp;Tabela1[[#This Row],[TAG]]</f>
        <v>ROLOS05-CV-0001</v>
      </c>
      <c r="AR40" s="24" t="str">
        <f>Tabela1[[#This Row],[PEDIDO]]&amp;Tabela1[[#This Row],[PRODUTO]]</f>
        <v>P-198ROLOS</v>
      </c>
      <c r="AS40" s="37">
        <f>IF(AF40="",0,IF(ISTEXT(AF40),H40*VALUE(SUBSTITUTE(AF40,"%",""))/100,H40*AF40))-Tabela1[[#This Row],[PRONTO ACABADO2]]</f>
        <v>0</v>
      </c>
      <c r="AT40" s="37">
        <f>IF(AG40="",0,IF(ISTEXT(AG40),H40*VALUE(SUBSTITUTE(AG40,"%",""))/100,H40*AG40))-Tabela1[[#This Row],[PESO EXPEDIDO2]]</f>
        <v>0</v>
      </c>
      <c r="AU40" s="37">
        <f t="shared" si="17"/>
        <v>10.8</v>
      </c>
      <c r="AV40" s="37">
        <f t="shared" si="18"/>
        <v>10.8</v>
      </c>
      <c r="AW40" s="37"/>
    </row>
    <row r="41" spans="1:49" ht="15.75" hidden="1" customHeight="1" x14ac:dyDescent="0.25">
      <c r="A41" s="253" t="s">
        <v>3041</v>
      </c>
      <c r="B41" s="239"/>
      <c r="C41" s="237">
        <v>10</v>
      </c>
      <c r="D41" s="254" t="s">
        <v>3042</v>
      </c>
      <c r="E41" s="237">
        <v>3737</v>
      </c>
      <c r="F41" s="237">
        <v>8</v>
      </c>
      <c r="G41" s="255">
        <v>16</v>
      </c>
      <c r="H41" s="240">
        <f>Tabela1[[#This Row],[PESO UNI]]*Tabela1[[#This Row],[QTE]]</f>
        <v>160</v>
      </c>
      <c r="I41" s="237">
        <v>0</v>
      </c>
      <c r="J41" s="241" t="s">
        <v>3034</v>
      </c>
      <c r="K41" s="241" t="s">
        <v>23</v>
      </c>
      <c r="L41" s="242" t="s">
        <v>2984</v>
      </c>
      <c r="M41" s="243">
        <v>46175</v>
      </c>
      <c r="N41" s="241" t="s">
        <v>38</v>
      </c>
      <c r="O41" s="244"/>
      <c r="P41" s="245"/>
      <c r="Q41" s="14">
        <f>Tabela1[[#This Row],[QTDE/ Fabricação]]-Tabela1[[#This Row],[QTE]]</f>
        <v>-10</v>
      </c>
      <c r="R41" s="247">
        <f t="shared" si="11"/>
        <v>160</v>
      </c>
      <c r="S41" s="247">
        <f t="shared" si="12"/>
        <v>160</v>
      </c>
      <c r="T41" s="248">
        <f t="shared" si="13"/>
        <v>0</v>
      </c>
      <c r="U41" s="249">
        <f>IFERROR(SUMIF('LISTA DE EMBARQUE'!B:B,MICRO!E:E,'LISTA DE EMBARQUE'!G:G),"")</f>
        <v>10</v>
      </c>
      <c r="V41" s="244">
        <f>IFERROR(VLOOKUP(Tabela1[[#This Row],[COD.MDE]],'LISTA DE EMBARQUE'!B:L,11,0),"")</f>
        <v>1</v>
      </c>
      <c r="W41" s="245" t="str">
        <f>IFERROR(COUNTIF(#REF!,Tabela1[[#This Row],[Colunas5]]),"")</f>
        <v/>
      </c>
      <c r="X41" s="246">
        <f>Tabela1[[#This Row],[QIANTIDADE EXPEDIDA]]*Tabela1[[#This Row],[PESO UNI]]</f>
        <v>160</v>
      </c>
      <c r="Y41" s="246">
        <f t="shared" si="14"/>
        <v>0</v>
      </c>
      <c r="Z41" s="250">
        <f>Tabela1[[#This Row],[PESO TOTAL]]-Tabela1[[#This Row],[Peso Expedido]]</f>
        <v>0</v>
      </c>
      <c r="AA41" s="251">
        <v>1</v>
      </c>
      <c r="AB41" s="252"/>
      <c r="AC41" s="252">
        <v>1</v>
      </c>
      <c r="AD41" s="252">
        <v>1</v>
      </c>
      <c r="AE41" s="252">
        <v>1</v>
      </c>
      <c r="AF41" s="252">
        <v>1</v>
      </c>
      <c r="AG41" s="252">
        <v>1</v>
      </c>
      <c r="AH41" s="252">
        <v>1</v>
      </c>
      <c r="AI41" s="252" t="str">
        <f t="shared" si="15"/>
        <v>ok</v>
      </c>
      <c r="AJ41" s="5"/>
      <c r="AK41" t="str">
        <f>Tabela1[[#This Row],[Coluna1]]&amp;Tabela1[[#This Row],[PEDIDO]]</f>
        <v>P-198</v>
      </c>
      <c r="AL41"/>
      <c r="AM41"/>
      <c r="AN41"/>
      <c r="AO41" t="str">
        <f t="shared" si="16"/>
        <v>R-3-4-11010/05-CV-0001</v>
      </c>
      <c r="AP41" t="str">
        <f>Tabela1[[#This Row],[TAG]]&amp;Tabela1[[#This Row],[PEDIDO]]&amp;Tabela1[[#This Row],[PRODUTO]]</f>
        <v>05-CV-0001P-198ROLOS</v>
      </c>
      <c r="AQ41" s="22" t="str">
        <f>Tabela1[[#This Row],[PRODUTO]]&amp;Tabela1[[#This Row],[TAG]]</f>
        <v>ROLOS05-CV-0001</v>
      </c>
      <c r="AR41" s="24" t="str">
        <f>Tabela1[[#This Row],[PEDIDO]]&amp;Tabela1[[#This Row],[PRODUTO]]</f>
        <v>P-198ROLOS</v>
      </c>
      <c r="AS41" s="37">
        <f>IF(AF41="",0,IF(ISTEXT(AF41),H41*VALUE(SUBSTITUTE(AF41,"%",""))/100,H41*AF41))-Tabela1[[#This Row],[PRONTO ACABADO2]]</f>
        <v>0</v>
      </c>
      <c r="AT41" s="37">
        <f>IF(AG41="",0,IF(ISTEXT(AG41),H41*VALUE(SUBSTITUTE(AG41,"%",""))/100,H41*AG41))-Tabela1[[#This Row],[PESO EXPEDIDO2]]</f>
        <v>0</v>
      </c>
      <c r="AU41" s="37">
        <f t="shared" si="17"/>
        <v>160</v>
      </c>
      <c r="AV41" s="37">
        <f t="shared" si="18"/>
        <v>160</v>
      </c>
      <c r="AW41" s="37"/>
    </row>
    <row r="42" spans="1:49" ht="15.75" hidden="1" customHeight="1" x14ac:dyDescent="0.25">
      <c r="A42" s="253" t="s">
        <v>3043</v>
      </c>
      <c r="B42" s="239"/>
      <c r="C42" s="237">
        <v>4</v>
      </c>
      <c r="D42" s="254" t="s">
        <v>3044</v>
      </c>
      <c r="E42" s="237">
        <v>3738</v>
      </c>
      <c r="F42" s="237">
        <v>8</v>
      </c>
      <c r="G42" s="255">
        <v>3.2</v>
      </c>
      <c r="H42" s="240">
        <f>Tabela1[[#This Row],[PESO UNI]]*Tabela1[[#This Row],[QTE]]</f>
        <v>12.8</v>
      </c>
      <c r="I42" s="237">
        <v>0</v>
      </c>
      <c r="J42" s="241" t="s">
        <v>3034</v>
      </c>
      <c r="K42" s="241" t="s">
        <v>23</v>
      </c>
      <c r="L42" s="242" t="s">
        <v>2984</v>
      </c>
      <c r="M42" s="243">
        <v>46175</v>
      </c>
      <c r="N42" s="241" t="s">
        <v>38</v>
      </c>
      <c r="O42" s="244"/>
      <c r="P42" s="245"/>
      <c r="Q42" s="14">
        <f>Tabela1[[#This Row],[QTDE/ Fabricação]]-Tabela1[[#This Row],[QTE]]</f>
        <v>-4</v>
      </c>
      <c r="R42" s="247">
        <f t="shared" si="11"/>
        <v>12.8</v>
      </c>
      <c r="S42" s="247">
        <f t="shared" si="12"/>
        <v>12.8</v>
      </c>
      <c r="T42" s="248">
        <f t="shared" si="13"/>
        <v>0</v>
      </c>
      <c r="U42" s="249">
        <f>IFERROR(SUMIF('LISTA DE EMBARQUE'!B:B,MICRO!E:E,'LISTA DE EMBARQUE'!G:G),"")</f>
        <v>4</v>
      </c>
      <c r="V42" s="244">
        <f>IFERROR(VLOOKUP(Tabela1[[#This Row],[COD.MDE]],'LISTA DE EMBARQUE'!B:L,11,0),"")</f>
        <v>2</v>
      </c>
      <c r="W42" s="245" t="str">
        <f>IFERROR(COUNTIF(#REF!,Tabela1[[#This Row],[Colunas5]]),"")</f>
        <v/>
      </c>
      <c r="X42" s="246">
        <f>Tabela1[[#This Row],[QIANTIDADE EXPEDIDA]]*Tabela1[[#This Row],[PESO UNI]]</f>
        <v>12.8</v>
      </c>
      <c r="Y42" s="246">
        <f t="shared" si="14"/>
        <v>0</v>
      </c>
      <c r="Z42" s="250">
        <f>Tabela1[[#This Row],[PESO TOTAL]]-Tabela1[[#This Row],[Peso Expedido]]</f>
        <v>0</v>
      </c>
      <c r="AA42" s="251">
        <v>1</v>
      </c>
      <c r="AB42" s="252"/>
      <c r="AC42" s="252">
        <v>1</v>
      </c>
      <c r="AD42" s="252">
        <v>1</v>
      </c>
      <c r="AE42" s="252">
        <v>1</v>
      </c>
      <c r="AF42" s="252">
        <v>1</v>
      </c>
      <c r="AG42" s="252">
        <v>1</v>
      </c>
      <c r="AH42" s="252">
        <v>1</v>
      </c>
      <c r="AI42" s="252" t="str">
        <f t="shared" si="15"/>
        <v>ok</v>
      </c>
      <c r="AJ42" s="5"/>
      <c r="AK42" t="str">
        <f>Tabela1[[#This Row],[Coluna1]]&amp;Tabela1[[#This Row],[PEDIDO]]</f>
        <v>P-198</v>
      </c>
      <c r="AL42"/>
      <c r="AM42"/>
      <c r="AN42"/>
      <c r="AO42" t="str">
        <f t="shared" si="16"/>
        <v>T-054921-4/05-CV-0001</v>
      </c>
      <c r="AP42" t="str">
        <f>Tabela1[[#This Row],[TAG]]&amp;Tabela1[[#This Row],[PEDIDO]]&amp;Tabela1[[#This Row],[PRODUTO]]</f>
        <v>05-CV-0001P-198ROLOS</v>
      </c>
      <c r="AQ42" s="22" t="str">
        <f>Tabela1[[#This Row],[PRODUTO]]&amp;Tabela1[[#This Row],[TAG]]</f>
        <v>ROLOS05-CV-0001</v>
      </c>
      <c r="AR42" s="24" t="str">
        <f>Tabela1[[#This Row],[PEDIDO]]&amp;Tabela1[[#This Row],[PRODUTO]]</f>
        <v>P-198ROLOS</v>
      </c>
      <c r="AS42" s="37">
        <f>IF(AF42="",0,IF(ISTEXT(AF42),H42*VALUE(SUBSTITUTE(AF42,"%",""))/100,H42*AF42))-Tabela1[[#This Row],[PRONTO ACABADO2]]</f>
        <v>0</v>
      </c>
      <c r="AT42" s="37">
        <f>IF(AG42="",0,IF(ISTEXT(AG42),H42*VALUE(SUBSTITUTE(AG42,"%",""))/100,H42*AG42))-Tabela1[[#This Row],[PESO EXPEDIDO2]]</f>
        <v>0</v>
      </c>
      <c r="AU42" s="37">
        <f t="shared" si="17"/>
        <v>12.8</v>
      </c>
      <c r="AV42" s="37">
        <f t="shared" si="18"/>
        <v>12.8</v>
      </c>
      <c r="AW42" s="37"/>
    </row>
    <row r="43" spans="1:49" ht="15.75" hidden="1" customHeight="1" x14ac:dyDescent="0.25">
      <c r="A43" s="253" t="s">
        <v>3039</v>
      </c>
      <c r="B43" s="239"/>
      <c r="C43" s="237">
        <v>4</v>
      </c>
      <c r="D43" s="254" t="s">
        <v>3040</v>
      </c>
      <c r="E43" s="237">
        <v>3739</v>
      </c>
      <c r="F43" s="237">
        <v>11</v>
      </c>
      <c r="G43" s="255">
        <v>2.7</v>
      </c>
      <c r="H43" s="240">
        <f>Tabela1[[#This Row],[PESO UNI]]*Tabela1[[#This Row],[QTE]]</f>
        <v>10.8</v>
      </c>
      <c r="I43" s="237">
        <v>0</v>
      </c>
      <c r="J43" s="241" t="s">
        <v>3045</v>
      </c>
      <c r="K43" s="241" t="s">
        <v>23</v>
      </c>
      <c r="L43" s="242" t="s">
        <v>2984</v>
      </c>
      <c r="M43" s="243">
        <v>46176</v>
      </c>
      <c r="N43" s="241" t="s">
        <v>38</v>
      </c>
      <c r="O43" s="244"/>
      <c r="P43" s="245"/>
      <c r="Q43" s="14">
        <f>Tabela1[[#This Row],[QTDE/ Fabricação]]-Tabela1[[#This Row],[QTE]]</f>
        <v>-4</v>
      </c>
      <c r="R43" s="247">
        <f t="shared" si="11"/>
        <v>10.8</v>
      </c>
      <c r="S43" s="247">
        <f t="shared" si="12"/>
        <v>10.8</v>
      </c>
      <c r="T43" s="248">
        <f t="shared" si="13"/>
        <v>0</v>
      </c>
      <c r="U43" s="249">
        <f>IFERROR(SUMIF('LISTA DE EMBARQUE'!B:B,MICRO!E:E,'LISTA DE EMBARQUE'!G:G),"")</f>
        <v>4</v>
      </c>
      <c r="V43" s="244">
        <f>IFERROR(VLOOKUP(Tabela1[[#This Row],[COD.MDE]],'LISTA DE EMBARQUE'!B:L,11,0),"")</f>
        <v>2</v>
      </c>
      <c r="W43" s="245" t="str">
        <f>IFERROR(COUNTIF(#REF!,Tabela1[[#This Row],[Colunas5]]),"")</f>
        <v/>
      </c>
      <c r="X43" s="246">
        <f>Tabela1[[#This Row],[QIANTIDADE EXPEDIDA]]*Tabela1[[#This Row],[PESO UNI]]</f>
        <v>10.8</v>
      </c>
      <c r="Y43" s="246">
        <f t="shared" si="14"/>
        <v>0</v>
      </c>
      <c r="Z43" s="250">
        <f>Tabela1[[#This Row],[PESO TOTAL]]-Tabela1[[#This Row],[Peso Expedido]]</f>
        <v>0</v>
      </c>
      <c r="AA43" s="251">
        <v>1</v>
      </c>
      <c r="AB43" s="252"/>
      <c r="AC43" s="252">
        <v>1</v>
      </c>
      <c r="AD43" s="252">
        <v>1</v>
      </c>
      <c r="AE43" s="252">
        <v>1</v>
      </c>
      <c r="AF43" s="252">
        <v>1</v>
      </c>
      <c r="AG43" s="252">
        <v>1</v>
      </c>
      <c r="AH43" s="252">
        <v>1</v>
      </c>
      <c r="AI43" s="252" t="str">
        <f t="shared" si="15"/>
        <v>ok</v>
      </c>
      <c r="AJ43" s="5"/>
      <c r="AK43" t="str">
        <f>Tabela1[[#This Row],[Coluna1]]&amp;Tabela1[[#This Row],[PEDIDO]]</f>
        <v>P-198</v>
      </c>
      <c r="AL43"/>
      <c r="AM43"/>
      <c r="AN43"/>
      <c r="AO43" t="str">
        <f t="shared" si="16"/>
        <v>T-054922-4/14-CV-0001</v>
      </c>
      <c r="AP43" t="str">
        <f>Tabela1[[#This Row],[TAG]]&amp;Tabela1[[#This Row],[PEDIDO]]&amp;Tabela1[[#This Row],[PRODUTO]]</f>
        <v>14-CV-0001P-198ROLOS</v>
      </c>
      <c r="AQ43" s="22" t="str">
        <f>Tabela1[[#This Row],[PRODUTO]]&amp;Tabela1[[#This Row],[TAG]]</f>
        <v>ROLOS14-CV-0001</v>
      </c>
      <c r="AR43" s="24" t="str">
        <f>Tabela1[[#This Row],[PEDIDO]]&amp;Tabela1[[#This Row],[PRODUTO]]</f>
        <v>P-198ROLOS</v>
      </c>
      <c r="AS43" s="37">
        <f>IF(AF43="",0,IF(ISTEXT(AF43),H43*VALUE(SUBSTITUTE(AF43,"%",""))/100,H43*AF43))-Tabela1[[#This Row],[PRONTO ACABADO2]]</f>
        <v>0</v>
      </c>
      <c r="AT43" s="37">
        <f>IF(AG43="",0,IF(ISTEXT(AG43),H43*VALUE(SUBSTITUTE(AG43,"%",""))/100,H43*AG43))-Tabela1[[#This Row],[PESO EXPEDIDO2]]</f>
        <v>0</v>
      </c>
      <c r="AU43" s="37">
        <f t="shared" si="17"/>
        <v>10.8</v>
      </c>
      <c r="AV43" s="37">
        <f t="shared" si="18"/>
        <v>10.8</v>
      </c>
      <c r="AW43" s="37"/>
    </row>
    <row r="44" spans="1:49" ht="15.75" hidden="1" customHeight="1" x14ac:dyDescent="0.25">
      <c r="A44" s="253" t="s">
        <v>3043</v>
      </c>
      <c r="B44" s="239"/>
      <c r="C44" s="237">
        <v>4</v>
      </c>
      <c r="D44" s="254" t="s">
        <v>3044</v>
      </c>
      <c r="E44" s="237">
        <v>3740</v>
      </c>
      <c r="F44" s="237">
        <v>11</v>
      </c>
      <c r="G44" s="255">
        <v>3.2</v>
      </c>
      <c r="H44" s="240">
        <f>Tabela1[[#This Row],[PESO UNI]]*Tabela1[[#This Row],[QTE]]</f>
        <v>12.8</v>
      </c>
      <c r="I44" s="237">
        <v>0</v>
      </c>
      <c r="J44" s="241" t="s">
        <v>3045</v>
      </c>
      <c r="K44" s="241" t="s">
        <v>23</v>
      </c>
      <c r="L44" s="242" t="s">
        <v>2984</v>
      </c>
      <c r="M44" s="243">
        <v>46176</v>
      </c>
      <c r="N44" s="241" t="s">
        <v>38</v>
      </c>
      <c r="O44" s="244"/>
      <c r="P44" s="245"/>
      <c r="Q44" s="14">
        <f>Tabela1[[#This Row],[QTDE/ Fabricação]]-Tabela1[[#This Row],[QTE]]</f>
        <v>-4</v>
      </c>
      <c r="R44" s="247">
        <f t="shared" si="11"/>
        <v>12.8</v>
      </c>
      <c r="S44" s="247">
        <f t="shared" si="12"/>
        <v>12.8</v>
      </c>
      <c r="T44" s="248">
        <f t="shared" si="13"/>
        <v>0</v>
      </c>
      <c r="U44" s="249">
        <f>IFERROR(SUMIF('LISTA DE EMBARQUE'!B:B,MICRO!E:E,'LISTA DE EMBARQUE'!G:G),"")</f>
        <v>4</v>
      </c>
      <c r="V44" s="244">
        <f>IFERROR(VLOOKUP(Tabela1[[#This Row],[COD.MDE]],'LISTA DE EMBARQUE'!B:L,11,0),"")</f>
        <v>2</v>
      </c>
      <c r="W44" s="245" t="str">
        <f>IFERROR(COUNTIF(#REF!,Tabela1[[#This Row],[Colunas5]]),"")</f>
        <v/>
      </c>
      <c r="X44" s="246">
        <f>Tabela1[[#This Row],[QIANTIDADE EXPEDIDA]]*Tabela1[[#This Row],[PESO UNI]]</f>
        <v>12.8</v>
      </c>
      <c r="Y44" s="246">
        <f t="shared" si="14"/>
        <v>0</v>
      </c>
      <c r="Z44" s="250">
        <f>Tabela1[[#This Row],[PESO TOTAL]]-Tabela1[[#This Row],[Peso Expedido]]</f>
        <v>0</v>
      </c>
      <c r="AA44" s="251">
        <v>1</v>
      </c>
      <c r="AB44" s="252"/>
      <c r="AC44" s="252">
        <v>1</v>
      </c>
      <c r="AD44" s="252">
        <v>1</v>
      </c>
      <c r="AE44" s="252">
        <v>1</v>
      </c>
      <c r="AF44" s="252">
        <v>1</v>
      </c>
      <c r="AG44" s="252">
        <v>1</v>
      </c>
      <c r="AH44" s="252">
        <v>1</v>
      </c>
      <c r="AI44" s="252" t="str">
        <f t="shared" si="15"/>
        <v>ok</v>
      </c>
      <c r="AJ44" s="5"/>
      <c r="AK44" t="str">
        <f>Tabela1[[#This Row],[Coluna1]]&amp;Tabela1[[#This Row],[PEDIDO]]</f>
        <v>P-198</v>
      </c>
      <c r="AL44"/>
      <c r="AM44"/>
      <c r="AN44"/>
      <c r="AO44" t="str">
        <f t="shared" si="16"/>
        <v>T-054921-4/14-CV-0001</v>
      </c>
      <c r="AP44" t="str">
        <f>Tabela1[[#This Row],[TAG]]&amp;Tabela1[[#This Row],[PEDIDO]]&amp;Tabela1[[#This Row],[PRODUTO]]</f>
        <v>14-CV-0001P-198ROLOS</v>
      </c>
      <c r="AQ44" s="22" t="str">
        <f>Tabela1[[#This Row],[PRODUTO]]&amp;Tabela1[[#This Row],[TAG]]</f>
        <v>ROLOS14-CV-0001</v>
      </c>
      <c r="AR44" s="24" t="str">
        <f>Tabela1[[#This Row],[PEDIDO]]&amp;Tabela1[[#This Row],[PRODUTO]]</f>
        <v>P-198ROLOS</v>
      </c>
      <c r="AS44" s="37">
        <f>IF(AF44="",0,IF(ISTEXT(AF44),H44*VALUE(SUBSTITUTE(AF44,"%",""))/100,H44*AF44))-Tabela1[[#This Row],[PRONTO ACABADO2]]</f>
        <v>0</v>
      </c>
      <c r="AT44" s="37">
        <f>IF(AG44="",0,IF(ISTEXT(AG44),H44*VALUE(SUBSTITUTE(AG44,"%",""))/100,H44*AG44))-Tabela1[[#This Row],[PESO EXPEDIDO2]]</f>
        <v>0</v>
      </c>
      <c r="AU44" s="37">
        <f t="shared" si="17"/>
        <v>12.8</v>
      </c>
      <c r="AV44" s="37">
        <f t="shared" si="18"/>
        <v>12.8</v>
      </c>
      <c r="AW44" s="37"/>
    </row>
    <row r="45" spans="1:49" ht="15.75" hidden="1" customHeight="1" x14ac:dyDescent="0.25">
      <c r="A45" s="253" t="s">
        <v>3046</v>
      </c>
      <c r="B45" s="239"/>
      <c r="C45" s="237">
        <v>32</v>
      </c>
      <c r="D45" s="254" t="s">
        <v>3047</v>
      </c>
      <c r="E45" s="237">
        <v>3741</v>
      </c>
      <c r="F45" s="237">
        <v>11</v>
      </c>
      <c r="G45" s="255">
        <v>18</v>
      </c>
      <c r="H45" s="240">
        <f>Tabela1[[#This Row],[PESO UNI]]*Tabela1[[#This Row],[QTE]]</f>
        <v>576</v>
      </c>
      <c r="I45" s="237">
        <v>0</v>
      </c>
      <c r="J45" s="241" t="s">
        <v>3045</v>
      </c>
      <c r="K45" s="241" t="s">
        <v>23</v>
      </c>
      <c r="L45" s="242" t="s">
        <v>2984</v>
      </c>
      <c r="M45" s="243">
        <v>46176</v>
      </c>
      <c r="N45" s="241" t="s">
        <v>38</v>
      </c>
      <c r="O45" s="244"/>
      <c r="P45" s="245"/>
      <c r="Q45" s="14">
        <f>Tabela1[[#This Row],[QTDE/ Fabricação]]-Tabela1[[#This Row],[QTE]]</f>
        <v>-32</v>
      </c>
      <c r="R45" s="247">
        <f t="shared" si="11"/>
        <v>576</v>
      </c>
      <c r="S45" s="247">
        <f t="shared" si="12"/>
        <v>576</v>
      </c>
      <c r="T45" s="248">
        <f t="shared" si="13"/>
        <v>0</v>
      </c>
      <c r="U45" s="249">
        <f>IFERROR(SUMIF('LISTA DE EMBARQUE'!B:B,MICRO!E:E,'LISTA DE EMBARQUE'!G:G),"")</f>
        <v>32</v>
      </c>
      <c r="V45" s="244">
        <f>IFERROR(VLOOKUP(Tabela1[[#This Row],[COD.MDE]],'LISTA DE EMBARQUE'!B:L,11,0),"")</f>
        <v>2</v>
      </c>
      <c r="W45" s="245" t="str">
        <f>IFERROR(COUNTIF(#REF!,Tabela1[[#This Row],[Colunas5]]),"")</f>
        <v/>
      </c>
      <c r="X45" s="246">
        <f>Tabela1[[#This Row],[QIANTIDADE EXPEDIDA]]*Tabela1[[#This Row],[PESO UNI]]</f>
        <v>576</v>
      </c>
      <c r="Y45" s="246">
        <f t="shared" si="14"/>
        <v>0</v>
      </c>
      <c r="Z45" s="250">
        <f>Tabela1[[#This Row],[PESO TOTAL]]-Tabela1[[#This Row],[Peso Expedido]]</f>
        <v>0</v>
      </c>
      <c r="AA45" s="251">
        <v>1</v>
      </c>
      <c r="AB45" s="252"/>
      <c r="AC45" s="252">
        <v>1</v>
      </c>
      <c r="AD45" s="252">
        <v>1</v>
      </c>
      <c r="AE45" s="252">
        <v>1</v>
      </c>
      <c r="AF45" s="252">
        <v>1</v>
      </c>
      <c r="AG45" s="252">
        <v>1</v>
      </c>
      <c r="AH45" s="252">
        <v>1</v>
      </c>
      <c r="AI45" s="252" t="str">
        <f t="shared" si="15"/>
        <v>ok</v>
      </c>
      <c r="AJ45" s="5"/>
      <c r="AK45" t="str">
        <f>Tabela1[[#This Row],[Coluna1]]&amp;Tabela1[[#This Row],[PEDIDO]]</f>
        <v>P-198</v>
      </c>
      <c r="AL45"/>
      <c r="AM45"/>
      <c r="AN45"/>
      <c r="AO45" t="str">
        <f t="shared" si="16"/>
        <v>R-3-4-11011/14-CV-0001</v>
      </c>
      <c r="AP45" t="str">
        <f>Tabela1[[#This Row],[TAG]]&amp;Tabela1[[#This Row],[PEDIDO]]&amp;Tabela1[[#This Row],[PRODUTO]]</f>
        <v>14-CV-0001P-198ROLOS</v>
      </c>
      <c r="AQ45" s="22" t="str">
        <f>Tabela1[[#This Row],[PRODUTO]]&amp;Tabela1[[#This Row],[TAG]]</f>
        <v>ROLOS14-CV-0001</v>
      </c>
      <c r="AR45" s="24" t="str">
        <f>Tabela1[[#This Row],[PEDIDO]]&amp;Tabela1[[#This Row],[PRODUTO]]</f>
        <v>P-198ROLOS</v>
      </c>
      <c r="AS45" s="37">
        <f>IF(AF45="",0,IF(ISTEXT(AF45),H45*VALUE(SUBSTITUTE(AF45,"%",""))/100,H45*AF45))-Tabela1[[#This Row],[PRONTO ACABADO2]]</f>
        <v>0</v>
      </c>
      <c r="AT45" s="37">
        <f>IF(AG45="",0,IF(ISTEXT(AG45),H45*VALUE(SUBSTITUTE(AG45,"%",""))/100,H45*AG45))-Tabela1[[#This Row],[PESO EXPEDIDO2]]</f>
        <v>0</v>
      </c>
      <c r="AU45" s="37">
        <f t="shared" si="17"/>
        <v>576</v>
      </c>
      <c r="AV45" s="37">
        <f t="shared" si="18"/>
        <v>576</v>
      </c>
      <c r="AW45" s="37"/>
    </row>
    <row r="46" spans="1:49" ht="15.75" hidden="1" customHeight="1" x14ac:dyDescent="0.25">
      <c r="A46" s="253" t="s">
        <v>3048</v>
      </c>
      <c r="B46" s="239"/>
      <c r="C46" s="237">
        <v>6</v>
      </c>
      <c r="D46" s="254" t="s">
        <v>3049</v>
      </c>
      <c r="E46" s="237">
        <v>3742</v>
      </c>
      <c r="F46" s="237">
        <v>11</v>
      </c>
      <c r="G46" s="255">
        <v>16</v>
      </c>
      <c r="H46" s="240">
        <f>Tabela1[[#This Row],[PESO UNI]]*Tabela1[[#This Row],[QTE]]</f>
        <v>96</v>
      </c>
      <c r="I46" s="237">
        <v>0</v>
      </c>
      <c r="J46" s="241" t="s">
        <v>3045</v>
      </c>
      <c r="K46" s="241" t="s">
        <v>23</v>
      </c>
      <c r="L46" s="242" t="s">
        <v>2984</v>
      </c>
      <c r="M46" s="243">
        <v>46176</v>
      </c>
      <c r="N46" s="241" t="s">
        <v>38</v>
      </c>
      <c r="O46" s="244"/>
      <c r="P46" s="245"/>
      <c r="Q46" s="14">
        <f>Tabela1[[#This Row],[QTDE/ Fabricação]]-Tabela1[[#This Row],[QTE]]</f>
        <v>-6</v>
      </c>
      <c r="R46" s="247">
        <f t="shared" si="11"/>
        <v>96</v>
      </c>
      <c r="S46" s="247">
        <f t="shared" si="12"/>
        <v>96</v>
      </c>
      <c r="T46" s="248">
        <f t="shared" si="13"/>
        <v>0</v>
      </c>
      <c r="U46" s="249">
        <f>IFERROR(SUMIF('LISTA DE EMBARQUE'!B:B,MICRO!E:E,'LISTA DE EMBARQUE'!G:G),"")</f>
        <v>6</v>
      </c>
      <c r="V46" s="244">
        <f>IFERROR(VLOOKUP(Tabela1[[#This Row],[COD.MDE]],'LISTA DE EMBARQUE'!B:L,11,0),"")</f>
        <v>1</v>
      </c>
      <c r="W46" s="245" t="str">
        <f>IFERROR(COUNTIF(#REF!,Tabela1[[#This Row],[Colunas5]]),"")</f>
        <v/>
      </c>
      <c r="X46" s="246">
        <f>Tabela1[[#This Row],[QIANTIDADE EXPEDIDA]]*Tabela1[[#This Row],[PESO UNI]]</f>
        <v>96</v>
      </c>
      <c r="Y46" s="246">
        <f t="shared" si="14"/>
        <v>0</v>
      </c>
      <c r="Z46" s="250">
        <f>Tabela1[[#This Row],[PESO TOTAL]]-Tabela1[[#This Row],[Peso Expedido]]</f>
        <v>0</v>
      </c>
      <c r="AA46" s="251">
        <v>1</v>
      </c>
      <c r="AB46" s="252"/>
      <c r="AC46" s="252">
        <v>1</v>
      </c>
      <c r="AD46" s="252">
        <v>1</v>
      </c>
      <c r="AE46" s="252">
        <v>1</v>
      </c>
      <c r="AF46" s="252">
        <v>1</v>
      </c>
      <c r="AG46" s="252">
        <v>1</v>
      </c>
      <c r="AH46" s="252">
        <v>1</v>
      </c>
      <c r="AI46" s="252" t="str">
        <f t="shared" si="15"/>
        <v>ok</v>
      </c>
      <c r="AJ46" s="5"/>
      <c r="AK46" t="str">
        <f>Tabela1[[#This Row],[Coluna1]]&amp;Tabela1[[#This Row],[PEDIDO]]</f>
        <v>P-198</v>
      </c>
      <c r="AL46"/>
      <c r="AM46"/>
      <c r="AN46"/>
      <c r="AO46" t="str">
        <f t="shared" si="16"/>
        <v>R-1-4-11012/14-CV-0001</v>
      </c>
      <c r="AP46" t="str">
        <f>Tabela1[[#This Row],[TAG]]&amp;Tabela1[[#This Row],[PEDIDO]]&amp;Tabela1[[#This Row],[PRODUTO]]</f>
        <v>14-CV-0001P-198ROLOS</v>
      </c>
      <c r="AQ46" s="22" t="str">
        <f>Tabela1[[#This Row],[PRODUTO]]&amp;Tabela1[[#This Row],[TAG]]</f>
        <v>ROLOS14-CV-0001</v>
      </c>
      <c r="AR46" s="24" t="str">
        <f>Tabela1[[#This Row],[PEDIDO]]&amp;Tabela1[[#This Row],[PRODUTO]]</f>
        <v>P-198ROLOS</v>
      </c>
      <c r="AS46" s="37">
        <f>IF(AF46="",0,IF(ISTEXT(AF46),H46*VALUE(SUBSTITUTE(AF46,"%",""))/100,H46*AF46))-Tabela1[[#This Row],[PRONTO ACABADO2]]</f>
        <v>0</v>
      </c>
      <c r="AT46" s="37">
        <f>IF(AG46="",0,IF(ISTEXT(AG46),H46*VALUE(SUBSTITUTE(AG46,"%",""))/100,H46*AG46))-Tabela1[[#This Row],[PESO EXPEDIDO2]]</f>
        <v>0</v>
      </c>
      <c r="AU46" s="37">
        <f t="shared" si="17"/>
        <v>96</v>
      </c>
      <c r="AV46" s="37">
        <f t="shared" si="18"/>
        <v>96</v>
      </c>
      <c r="AW46" s="37"/>
    </row>
    <row r="47" spans="1:49" ht="15.75" hidden="1" customHeight="1" x14ac:dyDescent="0.25">
      <c r="A47" s="253" t="s">
        <v>3050</v>
      </c>
      <c r="B47" s="239"/>
      <c r="C47" s="237">
        <v>21</v>
      </c>
      <c r="D47" s="254" t="s">
        <v>3051</v>
      </c>
      <c r="E47" s="237">
        <v>3743</v>
      </c>
      <c r="F47" s="237">
        <v>11</v>
      </c>
      <c r="G47" s="255">
        <v>17</v>
      </c>
      <c r="H47" s="240">
        <f>Tabela1[[#This Row],[PESO UNI]]*Tabela1[[#This Row],[QTE]]</f>
        <v>357</v>
      </c>
      <c r="I47" s="237">
        <v>0</v>
      </c>
      <c r="J47" s="241" t="s">
        <v>3045</v>
      </c>
      <c r="K47" s="241" t="s">
        <v>23</v>
      </c>
      <c r="L47" s="242" t="s">
        <v>2984</v>
      </c>
      <c r="M47" s="243">
        <v>46176</v>
      </c>
      <c r="N47" s="241" t="s">
        <v>38</v>
      </c>
      <c r="O47" s="244"/>
      <c r="P47" s="245"/>
      <c r="Q47" s="14">
        <f>Tabela1[[#This Row],[QTDE/ Fabricação]]-Tabela1[[#This Row],[QTE]]</f>
        <v>-21</v>
      </c>
      <c r="R47" s="247">
        <f t="shared" si="11"/>
        <v>357</v>
      </c>
      <c r="S47" s="247">
        <f t="shared" si="12"/>
        <v>357</v>
      </c>
      <c r="T47" s="248">
        <f t="shared" si="13"/>
        <v>0</v>
      </c>
      <c r="U47" s="249">
        <f>IFERROR(SUMIF('LISTA DE EMBARQUE'!B:B,MICRO!E:E,'LISTA DE EMBARQUE'!G:G),"")</f>
        <v>21</v>
      </c>
      <c r="V47" s="244">
        <f>IFERROR(VLOOKUP(Tabela1[[#This Row],[COD.MDE]],'LISTA DE EMBARQUE'!B:L,11,0),"")</f>
        <v>1</v>
      </c>
      <c r="W47" s="245" t="str">
        <f>IFERROR(COUNTIF(#REF!,Tabela1[[#This Row],[Colunas5]]),"")</f>
        <v/>
      </c>
      <c r="X47" s="246">
        <f>Tabela1[[#This Row],[QIANTIDADE EXPEDIDA]]*Tabela1[[#This Row],[PESO UNI]]</f>
        <v>357</v>
      </c>
      <c r="Y47" s="246">
        <f t="shared" si="14"/>
        <v>0</v>
      </c>
      <c r="Z47" s="250">
        <f>Tabela1[[#This Row],[PESO TOTAL]]-Tabela1[[#This Row],[Peso Expedido]]</f>
        <v>0</v>
      </c>
      <c r="AA47" s="251">
        <v>1</v>
      </c>
      <c r="AB47" s="252"/>
      <c r="AC47" s="252">
        <v>1</v>
      </c>
      <c r="AD47" s="252">
        <v>1</v>
      </c>
      <c r="AE47" s="252">
        <v>1</v>
      </c>
      <c r="AF47" s="252">
        <v>1</v>
      </c>
      <c r="AG47" s="252">
        <v>1</v>
      </c>
      <c r="AH47" s="252">
        <v>1</v>
      </c>
      <c r="AI47" s="252" t="str">
        <f t="shared" si="15"/>
        <v>ok</v>
      </c>
      <c r="AJ47" s="5"/>
      <c r="AK47" t="str">
        <f>Tabela1[[#This Row],[Coluna1]]&amp;Tabela1[[#This Row],[PEDIDO]]</f>
        <v>P-198</v>
      </c>
      <c r="AL47"/>
      <c r="AM47"/>
      <c r="AN47"/>
      <c r="AO47" t="str">
        <f t="shared" si="16"/>
        <v>R-1-4-8742A/14-CV-0001</v>
      </c>
      <c r="AP47" t="str">
        <f>Tabela1[[#This Row],[TAG]]&amp;Tabela1[[#This Row],[PEDIDO]]&amp;Tabela1[[#This Row],[PRODUTO]]</f>
        <v>14-CV-0001P-198ROLOS</v>
      </c>
      <c r="AQ47" s="22" t="str">
        <f>Tabela1[[#This Row],[PRODUTO]]&amp;Tabela1[[#This Row],[TAG]]</f>
        <v>ROLOS14-CV-0001</v>
      </c>
      <c r="AR47" s="24" t="str">
        <f>Tabela1[[#This Row],[PEDIDO]]&amp;Tabela1[[#This Row],[PRODUTO]]</f>
        <v>P-198ROLOS</v>
      </c>
      <c r="AS47" s="37">
        <f>IF(AF47="",0,IF(ISTEXT(AF47),H47*VALUE(SUBSTITUTE(AF47,"%",""))/100,H47*AF47))-Tabela1[[#This Row],[PRONTO ACABADO2]]</f>
        <v>0</v>
      </c>
      <c r="AT47" s="37">
        <f>IF(AG47="",0,IF(ISTEXT(AG47),H47*VALUE(SUBSTITUTE(AG47,"%",""))/100,H47*AG47))-Tabela1[[#This Row],[PESO EXPEDIDO2]]</f>
        <v>0</v>
      </c>
      <c r="AU47" s="37">
        <f t="shared" si="17"/>
        <v>357</v>
      </c>
      <c r="AV47" s="37">
        <f t="shared" si="18"/>
        <v>357</v>
      </c>
      <c r="AW47" s="37"/>
    </row>
    <row r="48" spans="1:49" ht="15.75" hidden="1" customHeight="1" x14ac:dyDescent="0.25">
      <c r="A48" s="253" t="s">
        <v>122</v>
      </c>
      <c r="B48" s="239"/>
      <c r="C48" s="237">
        <v>24</v>
      </c>
      <c r="D48" s="254" t="s">
        <v>3052</v>
      </c>
      <c r="E48" s="237">
        <v>3744</v>
      </c>
      <c r="F48" s="237">
        <v>11</v>
      </c>
      <c r="G48" s="255">
        <v>16</v>
      </c>
      <c r="H48" s="240">
        <f>Tabela1[[#This Row],[PESO UNI]]*Tabela1[[#This Row],[QTE]]</f>
        <v>384</v>
      </c>
      <c r="I48" s="237">
        <v>0</v>
      </c>
      <c r="J48" s="241" t="s">
        <v>3045</v>
      </c>
      <c r="K48" s="241" t="s">
        <v>23</v>
      </c>
      <c r="L48" s="242" t="s">
        <v>2984</v>
      </c>
      <c r="M48" s="243">
        <v>46176</v>
      </c>
      <c r="N48" s="241" t="s">
        <v>38</v>
      </c>
      <c r="O48" s="244"/>
      <c r="P48" s="245"/>
      <c r="Q48" s="14">
        <f>Tabela1[[#This Row],[QTDE/ Fabricação]]-Tabela1[[#This Row],[QTE]]</f>
        <v>-24</v>
      </c>
      <c r="R48" s="247">
        <f t="shared" si="11"/>
        <v>384</v>
      </c>
      <c r="S48" s="247">
        <f t="shared" si="12"/>
        <v>384</v>
      </c>
      <c r="T48" s="248">
        <f t="shared" si="13"/>
        <v>0</v>
      </c>
      <c r="U48" s="249">
        <f>IFERROR(SUMIF('LISTA DE EMBARQUE'!B:B,MICRO!E:E,'LISTA DE EMBARQUE'!G:G),"")</f>
        <v>24</v>
      </c>
      <c r="V48" s="244">
        <f>IFERROR(VLOOKUP(Tabela1[[#This Row],[COD.MDE]],'LISTA DE EMBARQUE'!B:L,11,0),"")</f>
        <v>1</v>
      </c>
      <c r="W48" s="245" t="str">
        <f>IFERROR(COUNTIF(#REF!,Tabela1[[#This Row],[Colunas5]]),"")</f>
        <v/>
      </c>
      <c r="X48" s="246">
        <f>Tabela1[[#This Row],[QIANTIDADE EXPEDIDA]]*Tabela1[[#This Row],[PESO UNI]]</f>
        <v>384</v>
      </c>
      <c r="Y48" s="246">
        <f t="shared" si="14"/>
        <v>0</v>
      </c>
      <c r="Z48" s="250">
        <f>Tabela1[[#This Row],[PESO TOTAL]]-Tabela1[[#This Row],[Peso Expedido]]</f>
        <v>0</v>
      </c>
      <c r="AA48" s="251">
        <v>1</v>
      </c>
      <c r="AB48" s="252"/>
      <c r="AC48" s="252">
        <v>1</v>
      </c>
      <c r="AD48" s="252">
        <v>1</v>
      </c>
      <c r="AE48" s="252">
        <v>1</v>
      </c>
      <c r="AF48" s="252">
        <v>1</v>
      </c>
      <c r="AG48" s="252">
        <v>1</v>
      </c>
      <c r="AH48" s="252">
        <v>1</v>
      </c>
      <c r="AI48" s="252" t="str">
        <f t="shared" si="15"/>
        <v>ok</v>
      </c>
      <c r="AJ48" s="5"/>
      <c r="AK48" t="str">
        <f>Tabela1[[#This Row],[Coluna1]]&amp;Tabela1[[#This Row],[PEDIDO]]</f>
        <v>P-198</v>
      </c>
      <c r="AL48"/>
      <c r="AM48"/>
      <c r="AN48"/>
      <c r="AO48" t="str">
        <f t="shared" si="16"/>
        <v>R-1-4-8465/14-CV-0001</v>
      </c>
      <c r="AP48" t="str">
        <f>Tabela1[[#This Row],[TAG]]&amp;Tabela1[[#This Row],[PEDIDO]]&amp;Tabela1[[#This Row],[PRODUTO]]</f>
        <v>14-CV-0001P-198ROLOS</v>
      </c>
      <c r="AQ48" s="22" t="str">
        <f>Tabela1[[#This Row],[PRODUTO]]&amp;Tabela1[[#This Row],[TAG]]</f>
        <v>ROLOS14-CV-0001</v>
      </c>
      <c r="AR48" s="24" t="str">
        <f>Tabela1[[#This Row],[PEDIDO]]&amp;Tabela1[[#This Row],[PRODUTO]]</f>
        <v>P-198ROLOS</v>
      </c>
      <c r="AS48" s="37">
        <f>IF(AF48="",0,IF(ISTEXT(AF48),H48*VALUE(SUBSTITUTE(AF48,"%",""))/100,H48*AF48))-Tabela1[[#This Row],[PRONTO ACABADO2]]</f>
        <v>0</v>
      </c>
      <c r="AT48" s="37">
        <f>IF(AG48="",0,IF(ISTEXT(AG48),H48*VALUE(SUBSTITUTE(AG48,"%",""))/100,H48*AG48))-Tabela1[[#This Row],[PESO EXPEDIDO2]]</f>
        <v>0</v>
      </c>
      <c r="AU48" s="37">
        <f t="shared" si="17"/>
        <v>384</v>
      </c>
      <c r="AV48" s="37">
        <f t="shared" si="18"/>
        <v>384</v>
      </c>
      <c r="AW48" s="37"/>
    </row>
    <row r="49" spans="1:49" ht="15.75" hidden="1" customHeight="1" x14ac:dyDescent="0.25">
      <c r="A49" s="253" t="s">
        <v>3053</v>
      </c>
      <c r="B49" s="239"/>
      <c r="C49" s="237">
        <v>132</v>
      </c>
      <c r="D49" s="254" t="s">
        <v>3054</v>
      </c>
      <c r="E49" s="237">
        <v>3745</v>
      </c>
      <c r="F49" s="237">
        <v>11</v>
      </c>
      <c r="G49" s="255">
        <v>16</v>
      </c>
      <c r="H49" s="240">
        <f>Tabela1[[#This Row],[PESO UNI]]*Tabela1[[#This Row],[QTE]]</f>
        <v>2112</v>
      </c>
      <c r="I49" s="237">
        <v>0</v>
      </c>
      <c r="J49" s="241" t="s">
        <v>3045</v>
      </c>
      <c r="K49" s="241" t="s">
        <v>23</v>
      </c>
      <c r="L49" s="242" t="s">
        <v>2984</v>
      </c>
      <c r="M49" s="243">
        <v>46176</v>
      </c>
      <c r="N49" s="241" t="s">
        <v>38</v>
      </c>
      <c r="O49" s="244"/>
      <c r="P49" s="245"/>
      <c r="Q49" s="14">
        <f>Tabela1[[#This Row],[QTDE/ Fabricação]]-Tabela1[[#This Row],[QTE]]</f>
        <v>-132</v>
      </c>
      <c r="R49" s="247">
        <f t="shared" si="11"/>
        <v>2112</v>
      </c>
      <c r="S49" s="247">
        <f t="shared" si="12"/>
        <v>2112</v>
      </c>
      <c r="T49" s="248">
        <f t="shared" si="13"/>
        <v>0</v>
      </c>
      <c r="U49" s="249">
        <f>IFERROR(SUMIF('LISTA DE EMBARQUE'!B:B,MICRO!E:E,'LISTA DE EMBARQUE'!G:G),"")</f>
        <v>132</v>
      </c>
      <c r="V49" s="244">
        <f>IFERROR(VLOOKUP(Tabela1[[#This Row],[COD.MDE]],'LISTA DE EMBARQUE'!B:L,11,0),"")</f>
        <v>2</v>
      </c>
      <c r="W49" s="245" t="str">
        <f>IFERROR(COUNTIF(#REF!,Tabela1[[#This Row],[Colunas5]]),"")</f>
        <v/>
      </c>
      <c r="X49" s="246">
        <f>Tabela1[[#This Row],[QIANTIDADE EXPEDIDA]]*Tabela1[[#This Row],[PESO UNI]]</f>
        <v>2112</v>
      </c>
      <c r="Y49" s="246">
        <f t="shared" si="14"/>
        <v>0</v>
      </c>
      <c r="Z49" s="250">
        <f>Tabela1[[#This Row],[PESO TOTAL]]-Tabela1[[#This Row],[Peso Expedido]]</f>
        <v>0</v>
      </c>
      <c r="AA49" s="251">
        <v>1</v>
      </c>
      <c r="AB49" s="252"/>
      <c r="AC49" s="252">
        <v>1</v>
      </c>
      <c r="AD49" s="252">
        <v>1</v>
      </c>
      <c r="AE49" s="252">
        <v>1</v>
      </c>
      <c r="AF49" s="252">
        <v>1</v>
      </c>
      <c r="AG49" s="252">
        <v>1</v>
      </c>
      <c r="AH49" s="252">
        <v>1</v>
      </c>
      <c r="AI49" s="252" t="str">
        <f t="shared" si="15"/>
        <v>ok</v>
      </c>
      <c r="AJ49" s="5"/>
      <c r="AK49" t="str">
        <f>Tabela1[[#This Row],[Coluna1]]&amp;Tabela1[[#This Row],[PEDIDO]]</f>
        <v>P-198</v>
      </c>
      <c r="AL49"/>
      <c r="AM49"/>
      <c r="AN49"/>
      <c r="AO49" t="str">
        <f t="shared" si="16"/>
        <v>R-1-4-8430A/14-CV-0001</v>
      </c>
      <c r="AP49" t="str">
        <f>Tabela1[[#This Row],[TAG]]&amp;Tabela1[[#This Row],[PEDIDO]]&amp;Tabela1[[#This Row],[PRODUTO]]</f>
        <v>14-CV-0001P-198ROLOS</v>
      </c>
      <c r="AQ49" s="22" t="str">
        <f>Tabela1[[#This Row],[PRODUTO]]&amp;Tabela1[[#This Row],[TAG]]</f>
        <v>ROLOS14-CV-0001</v>
      </c>
      <c r="AR49" s="24" t="str">
        <f>Tabela1[[#This Row],[PEDIDO]]&amp;Tabela1[[#This Row],[PRODUTO]]</f>
        <v>P-198ROLOS</v>
      </c>
      <c r="AS49" s="37">
        <f>IF(AF49="",0,IF(ISTEXT(AF49),H49*VALUE(SUBSTITUTE(AF49,"%",""))/100,H49*AF49))-Tabela1[[#This Row],[PRONTO ACABADO2]]</f>
        <v>0</v>
      </c>
      <c r="AT49" s="37">
        <f>IF(AG49="",0,IF(ISTEXT(AG49),H49*VALUE(SUBSTITUTE(AG49,"%",""))/100,H49*AG49))-Tabela1[[#This Row],[PESO EXPEDIDO2]]</f>
        <v>0</v>
      </c>
      <c r="AU49" s="37">
        <f t="shared" si="17"/>
        <v>2112</v>
      </c>
      <c r="AV49" s="37">
        <f t="shared" si="18"/>
        <v>2112</v>
      </c>
      <c r="AW49" s="37"/>
    </row>
    <row r="50" spans="1:49" ht="15.75" hidden="1" customHeight="1" x14ac:dyDescent="0.25">
      <c r="A50" s="6" t="s">
        <v>3055</v>
      </c>
      <c r="B50" s="21" t="s">
        <v>4842</v>
      </c>
      <c r="C50" s="7">
        <v>2</v>
      </c>
      <c r="D50" s="39" t="s">
        <v>3056</v>
      </c>
      <c r="E50" s="7">
        <v>3746</v>
      </c>
      <c r="F50" s="7">
        <v>15</v>
      </c>
      <c r="G50" s="23">
        <v>34.200000000000003</v>
      </c>
      <c r="H50" s="34">
        <f>Tabela1[[#This Row],[PESO UNI]]*Tabela1[[#This Row],[QTE]]</f>
        <v>68.400000000000006</v>
      </c>
      <c r="I50" s="7" t="s">
        <v>4415</v>
      </c>
      <c r="J50" s="8" t="s">
        <v>3034</v>
      </c>
      <c r="K50" s="8" t="s">
        <v>31</v>
      </c>
      <c r="L50" s="9" t="s">
        <v>2984</v>
      </c>
      <c r="M50" s="10">
        <v>46178</v>
      </c>
      <c r="N50" s="8" t="s">
        <v>38</v>
      </c>
      <c r="O50" s="12"/>
      <c r="P50" s="13"/>
      <c r="Q50" s="14">
        <f>Tabela1[[#This Row],[QTDE/ Fabricação]]-Tabela1[[#This Row],[QTE]]</f>
        <v>-2</v>
      </c>
      <c r="R50" s="18">
        <f t="shared" si="11"/>
        <v>68.400000000000006</v>
      </c>
      <c r="S50" s="18">
        <f t="shared" si="12"/>
        <v>68.400000000000006</v>
      </c>
      <c r="T50" s="19">
        <f t="shared" si="13"/>
        <v>0</v>
      </c>
      <c r="U50" s="16">
        <f>IFERROR(SUMIF('LISTA DE EMBARQUE'!B:B,MICRO!E:E,'LISTA DE EMBARQUE'!G:G),"")</f>
        <v>0</v>
      </c>
      <c r="V50" s="12" t="str">
        <f>IFERROR(VLOOKUP(Tabela1[[#This Row],[COD.MDE]],'LISTA DE EMBARQUE'!B:L,11,0),"")</f>
        <v/>
      </c>
      <c r="W50" s="13" t="str">
        <f>IFERROR(COUNTIF(#REF!,Tabela1[[#This Row],[Colunas5]]),"")</f>
        <v/>
      </c>
      <c r="X50" s="14">
        <f>Tabela1[[#This Row],[QIANTIDADE EXPEDIDA]]*Tabela1[[#This Row],[PESO UNI]]</f>
        <v>0</v>
      </c>
      <c r="Y50" s="14">
        <f t="shared" si="14"/>
        <v>-2</v>
      </c>
      <c r="Z50" s="20">
        <f>Tabela1[[#This Row],[PESO TOTAL]]-Tabela1[[#This Row],[Peso Expedido]]</f>
        <v>68.400000000000006</v>
      </c>
      <c r="AA50" s="17">
        <v>1</v>
      </c>
      <c r="AB50" s="33"/>
      <c r="AC50" s="33">
        <v>1</v>
      </c>
      <c r="AD50" s="33">
        <v>1</v>
      </c>
      <c r="AE50" s="33">
        <v>1</v>
      </c>
      <c r="AF50" s="33">
        <v>1</v>
      </c>
      <c r="AG50" s="33">
        <v>1</v>
      </c>
      <c r="AH50" s="33"/>
      <c r="AI50" s="33" t="str">
        <f>IF(Z50&lt;=0,"ok","")</f>
        <v/>
      </c>
      <c r="AJ50" s="5"/>
      <c r="AK50" t="str">
        <f>Tabela1[[#This Row],[Coluna1]]&amp;Tabela1[[#This Row],[PEDIDO]]</f>
        <v>P-198</v>
      </c>
      <c r="AL50"/>
      <c r="AM50"/>
      <c r="AN50"/>
      <c r="AO50" t="str">
        <f t="shared" si="16"/>
        <v>T-073197-1/05-CV-0001</v>
      </c>
      <c r="AP50" t="str">
        <f>Tabela1[[#This Row],[TAG]]&amp;Tabela1[[#This Row],[PEDIDO]]&amp;Tabela1[[#This Row],[PRODUTO]]</f>
        <v>05-CV-0001P-198ESTRUTURA</v>
      </c>
      <c r="AQ50" s="22" t="str">
        <f>Tabela1[[#This Row],[PRODUTO]]&amp;Tabela1[[#This Row],[TAG]]</f>
        <v>ESTRUTURA05-CV-0001</v>
      </c>
      <c r="AR50" s="24" t="str">
        <f>Tabela1[[#This Row],[PEDIDO]]&amp;Tabela1[[#This Row],[PRODUTO]]</f>
        <v>P-198ESTRUTURA</v>
      </c>
      <c r="AS50" s="37">
        <f>IF(AF50="",0,IF(ISTEXT(AF50),H50*VALUE(SUBSTITUTE(AF50,"%",""))/100,H50*AF50))-Tabela1[[#This Row],[PRONTO ACABADO2]]</f>
        <v>0</v>
      </c>
      <c r="AT50" s="37">
        <f>IF(AG50="",0,IF(ISTEXT(AG50),H50*VALUE(SUBSTITUTE(AG50,"%",""))/100,H50*AG50))-Tabela1[[#This Row],[PESO EXPEDIDO2]]</f>
        <v>68.400000000000006</v>
      </c>
      <c r="AU50" s="37">
        <f t="shared" si="17"/>
        <v>0</v>
      </c>
      <c r="AV50" s="37">
        <f t="shared" si="18"/>
        <v>68.400000000000006</v>
      </c>
      <c r="AW50" s="37"/>
    </row>
    <row r="51" spans="1:49" ht="15.75" hidden="1" customHeight="1" x14ac:dyDescent="0.25">
      <c r="A51" s="6" t="s">
        <v>3055</v>
      </c>
      <c r="B51" s="21" t="s">
        <v>4842</v>
      </c>
      <c r="C51" s="7">
        <v>2</v>
      </c>
      <c r="D51" s="39" t="s">
        <v>3057</v>
      </c>
      <c r="E51" s="7">
        <v>3747</v>
      </c>
      <c r="F51" s="7">
        <v>15</v>
      </c>
      <c r="G51" s="23">
        <v>18.600000000000001</v>
      </c>
      <c r="H51" s="34">
        <f>Tabela1[[#This Row],[PESO UNI]]*Tabela1[[#This Row],[QTE]]</f>
        <v>37.200000000000003</v>
      </c>
      <c r="I51" s="7" t="s">
        <v>4415</v>
      </c>
      <c r="J51" s="8" t="s">
        <v>3034</v>
      </c>
      <c r="K51" s="8" t="s">
        <v>31</v>
      </c>
      <c r="L51" s="9" t="s">
        <v>2984</v>
      </c>
      <c r="M51" s="10">
        <v>46178</v>
      </c>
      <c r="N51" s="8" t="s">
        <v>38</v>
      </c>
      <c r="O51" s="12"/>
      <c r="P51" s="13"/>
      <c r="Q51" s="14">
        <f>Tabela1[[#This Row],[QTDE/ Fabricação]]-Tabela1[[#This Row],[QTE]]</f>
        <v>-2</v>
      </c>
      <c r="R51" s="18">
        <f t="shared" si="11"/>
        <v>27.900000000000006</v>
      </c>
      <c r="S51" s="18">
        <f t="shared" si="12"/>
        <v>18.600000000000001</v>
      </c>
      <c r="T51" s="19">
        <f t="shared" si="13"/>
        <v>-18.600000000000001</v>
      </c>
      <c r="U51" s="16">
        <f>IFERROR(SUMIF('LISTA DE EMBARQUE'!B:B,MICRO!E:E,'LISTA DE EMBARQUE'!G:G),"")</f>
        <v>0</v>
      </c>
      <c r="V51" s="12" t="str">
        <f>IFERROR(VLOOKUP(Tabela1[[#This Row],[COD.MDE]],'LISTA DE EMBARQUE'!B:L,11,0),"")</f>
        <v/>
      </c>
      <c r="W51" s="13" t="str">
        <f>IFERROR(COUNTIF(#REF!,Tabela1[[#This Row],[Colunas5]]),"")</f>
        <v/>
      </c>
      <c r="X51" s="14">
        <f>Tabela1[[#This Row],[QIANTIDADE EXPEDIDA]]*Tabela1[[#This Row],[PESO UNI]]</f>
        <v>0</v>
      </c>
      <c r="Y51" s="14">
        <f t="shared" si="14"/>
        <v>-2</v>
      </c>
      <c r="Z51" s="20">
        <f>Tabela1[[#This Row],[PESO TOTAL]]-Tabela1[[#This Row],[Peso Expedido]]</f>
        <v>37.200000000000003</v>
      </c>
      <c r="AA51" s="17">
        <v>1</v>
      </c>
      <c r="AB51" s="33"/>
      <c r="AC51" s="33">
        <v>1</v>
      </c>
      <c r="AD51" s="33">
        <v>0.5</v>
      </c>
      <c r="AE51" s="33">
        <v>0.5</v>
      </c>
      <c r="AF51" s="33">
        <v>0.5</v>
      </c>
      <c r="AG51" s="33">
        <v>0.5</v>
      </c>
      <c r="AH51" s="33"/>
      <c r="AI51" s="33" t="str">
        <f t="shared" si="15"/>
        <v/>
      </c>
      <c r="AJ51" s="5"/>
      <c r="AK51" t="str">
        <f>Tabela1[[#This Row],[Coluna1]]&amp;Tabela1[[#This Row],[PEDIDO]]</f>
        <v>P-198</v>
      </c>
      <c r="AL51"/>
      <c r="AM51"/>
      <c r="AN51"/>
      <c r="AO51" t="str">
        <f t="shared" si="16"/>
        <v>T-073197-1/05-CV-0001</v>
      </c>
      <c r="AP51" t="str">
        <f>Tabela1[[#This Row],[TAG]]&amp;Tabela1[[#This Row],[PEDIDO]]&amp;Tabela1[[#This Row],[PRODUTO]]</f>
        <v>05-CV-0001P-198ESTRUTURA</v>
      </c>
      <c r="AQ51" s="22" t="str">
        <f>Tabela1[[#This Row],[PRODUTO]]&amp;Tabela1[[#This Row],[TAG]]</f>
        <v>ESTRUTURA05-CV-0001</v>
      </c>
      <c r="AR51" s="24" t="str">
        <f>Tabela1[[#This Row],[PEDIDO]]&amp;Tabela1[[#This Row],[PRODUTO]]</f>
        <v>P-198ESTRUTURA</v>
      </c>
      <c r="AS51" s="37">
        <f>IF(AF51="",0,IF(ISTEXT(AF51),H51*VALUE(SUBSTITUTE(AF51,"%",""))/100,H51*AF51))-Tabela1[[#This Row],[PRONTO ACABADO2]]</f>
        <v>0</v>
      </c>
      <c r="AT51" s="37">
        <f>IF(AG51="",0,IF(ISTEXT(AG51),H51*VALUE(SUBSTITUTE(AG51,"%",""))/100,H51*AG51))-Tabela1[[#This Row],[PESO EXPEDIDO2]]</f>
        <v>18.600000000000001</v>
      </c>
      <c r="AU51" s="37">
        <f t="shared" si="17"/>
        <v>0</v>
      </c>
      <c r="AV51" s="37">
        <f t="shared" si="18"/>
        <v>18.600000000000001</v>
      </c>
      <c r="AW51" s="37"/>
    </row>
    <row r="52" spans="1:49" ht="15.75" hidden="1" customHeight="1" x14ac:dyDescent="0.25">
      <c r="A52" s="6" t="s">
        <v>3055</v>
      </c>
      <c r="B52" s="21" t="s">
        <v>4842</v>
      </c>
      <c r="C52" s="7">
        <v>2</v>
      </c>
      <c r="D52" s="39" t="s">
        <v>3058</v>
      </c>
      <c r="E52" s="7">
        <v>3748</v>
      </c>
      <c r="F52" s="7">
        <v>15</v>
      </c>
      <c r="G52" s="23">
        <v>1</v>
      </c>
      <c r="H52" s="34">
        <f>Tabela1[[#This Row],[PESO UNI]]*Tabela1[[#This Row],[QTE]]</f>
        <v>2</v>
      </c>
      <c r="I52" s="7" t="s">
        <v>4415</v>
      </c>
      <c r="J52" s="8" t="s">
        <v>3034</v>
      </c>
      <c r="K52" s="8" t="s">
        <v>31</v>
      </c>
      <c r="L52" s="9" t="s">
        <v>2984</v>
      </c>
      <c r="M52" s="10">
        <v>46178</v>
      </c>
      <c r="N52" s="8" t="s">
        <v>38</v>
      </c>
      <c r="O52" s="12"/>
      <c r="P52" s="13"/>
      <c r="Q52" s="14">
        <f>Tabela1[[#This Row],[QTDE/ Fabricação]]-Tabela1[[#This Row],[QTE]]</f>
        <v>-2</v>
      </c>
      <c r="R52" s="18">
        <f t="shared" si="11"/>
        <v>1.5000000000000002</v>
      </c>
      <c r="S52" s="18">
        <f t="shared" si="12"/>
        <v>1</v>
      </c>
      <c r="T52" s="19">
        <f t="shared" si="13"/>
        <v>-1</v>
      </c>
      <c r="U52" s="16">
        <f>IFERROR(SUMIF('LISTA DE EMBARQUE'!B:B,MICRO!E:E,'LISTA DE EMBARQUE'!G:G),"")</f>
        <v>0</v>
      </c>
      <c r="V52" s="12" t="str">
        <f>IFERROR(VLOOKUP(Tabela1[[#This Row],[COD.MDE]],'LISTA DE EMBARQUE'!B:L,11,0),"")</f>
        <v/>
      </c>
      <c r="W52" s="13" t="str">
        <f>IFERROR(COUNTIF(#REF!,Tabela1[[#This Row],[Colunas5]]),"")</f>
        <v/>
      </c>
      <c r="X52" s="14">
        <f>Tabela1[[#This Row],[QIANTIDADE EXPEDIDA]]*Tabela1[[#This Row],[PESO UNI]]</f>
        <v>0</v>
      </c>
      <c r="Y52" s="14">
        <f t="shared" si="14"/>
        <v>-2</v>
      </c>
      <c r="Z52" s="20">
        <f>Tabela1[[#This Row],[PESO TOTAL]]-Tabela1[[#This Row],[Peso Expedido]]</f>
        <v>2</v>
      </c>
      <c r="AA52" s="17">
        <v>1</v>
      </c>
      <c r="AB52" s="33"/>
      <c r="AC52" s="33">
        <v>1</v>
      </c>
      <c r="AD52" s="33">
        <v>0.5</v>
      </c>
      <c r="AE52" s="33">
        <v>0.5</v>
      </c>
      <c r="AF52" s="33">
        <v>0.5</v>
      </c>
      <c r="AG52" s="33">
        <v>0.5</v>
      </c>
      <c r="AH52" s="33"/>
      <c r="AI52" s="33" t="str">
        <f t="shared" si="15"/>
        <v/>
      </c>
      <c r="AJ52" s="5"/>
      <c r="AK52" t="str">
        <f>Tabela1[[#This Row],[Coluna1]]&amp;Tabela1[[#This Row],[PEDIDO]]</f>
        <v>P-198</v>
      </c>
      <c r="AL52"/>
      <c r="AM52"/>
      <c r="AN52"/>
      <c r="AO52" t="str">
        <f t="shared" si="16"/>
        <v>T-073197-1/05-CV-0001</v>
      </c>
      <c r="AP52" t="str">
        <f>Tabela1[[#This Row],[TAG]]&amp;Tabela1[[#This Row],[PEDIDO]]&amp;Tabela1[[#This Row],[PRODUTO]]</f>
        <v>05-CV-0001P-198ESTRUTURA</v>
      </c>
      <c r="AQ52" s="22" t="str">
        <f>Tabela1[[#This Row],[PRODUTO]]&amp;Tabela1[[#This Row],[TAG]]</f>
        <v>ESTRUTURA05-CV-0001</v>
      </c>
      <c r="AR52" s="24" t="str">
        <f>Tabela1[[#This Row],[PEDIDO]]&amp;Tabela1[[#This Row],[PRODUTO]]</f>
        <v>P-198ESTRUTURA</v>
      </c>
      <c r="AS52" s="37">
        <f>IF(AF52="",0,IF(ISTEXT(AF52),H52*VALUE(SUBSTITUTE(AF52,"%",""))/100,H52*AF52))-Tabela1[[#This Row],[PRONTO ACABADO2]]</f>
        <v>0</v>
      </c>
      <c r="AT52" s="37">
        <f>IF(AG52="",0,IF(ISTEXT(AG52),H52*VALUE(SUBSTITUTE(AG52,"%",""))/100,H52*AG52))-Tabela1[[#This Row],[PESO EXPEDIDO2]]</f>
        <v>1</v>
      </c>
      <c r="AU52" s="37">
        <f t="shared" si="17"/>
        <v>0</v>
      </c>
      <c r="AV52" s="37">
        <f t="shared" si="18"/>
        <v>1</v>
      </c>
      <c r="AW52" s="37"/>
    </row>
    <row r="53" spans="1:49" ht="15.75" hidden="1" customHeight="1" x14ac:dyDescent="0.25">
      <c r="A53" s="253" t="s">
        <v>3059</v>
      </c>
      <c r="B53" s="239"/>
      <c r="C53" s="237">
        <v>4</v>
      </c>
      <c r="D53" s="254" t="s">
        <v>3060</v>
      </c>
      <c r="E53" s="237">
        <v>3749</v>
      </c>
      <c r="F53" s="237">
        <v>15</v>
      </c>
      <c r="G53" s="255">
        <v>7.2</v>
      </c>
      <c r="H53" s="240">
        <f>Tabela1[[#This Row],[PESO UNI]]*Tabela1[[#This Row],[QTE]]</f>
        <v>28.8</v>
      </c>
      <c r="I53" s="237" t="s">
        <v>3289</v>
      </c>
      <c r="J53" s="241" t="s">
        <v>3034</v>
      </c>
      <c r="K53" s="241" t="s">
        <v>31</v>
      </c>
      <c r="L53" s="242" t="s">
        <v>2984</v>
      </c>
      <c r="M53" s="243">
        <v>46178</v>
      </c>
      <c r="N53" s="241" t="s">
        <v>38</v>
      </c>
      <c r="O53" s="244"/>
      <c r="P53" s="245"/>
      <c r="Q53" s="14">
        <f>Tabela1[[#This Row],[QTDE/ Fabricação]]-Tabela1[[#This Row],[QTE]]</f>
        <v>-4</v>
      </c>
      <c r="R53" s="247">
        <f t="shared" si="11"/>
        <v>28.8</v>
      </c>
      <c r="S53" s="247">
        <f t="shared" si="12"/>
        <v>28.8</v>
      </c>
      <c r="T53" s="248">
        <f t="shared" si="13"/>
        <v>0</v>
      </c>
      <c r="U53" s="249">
        <f>IFERROR(SUMIF('LISTA DE EMBARQUE'!B:B,MICRO!E:E,'LISTA DE EMBARQUE'!G:G),"")</f>
        <v>4</v>
      </c>
      <c r="V53" s="244">
        <f>IFERROR(VLOOKUP(Tabela1[[#This Row],[COD.MDE]],'LISTA DE EMBARQUE'!B:L,11,0),"")</f>
        <v>3</v>
      </c>
      <c r="W53" s="245" t="str">
        <f>IFERROR(COUNTIF(#REF!,Tabela1[[#This Row],[Colunas5]]),"")</f>
        <v/>
      </c>
      <c r="X53" s="246">
        <f>Tabela1[[#This Row],[QIANTIDADE EXPEDIDA]]*Tabela1[[#This Row],[PESO UNI]]</f>
        <v>28.8</v>
      </c>
      <c r="Y53" s="246">
        <f t="shared" si="14"/>
        <v>0</v>
      </c>
      <c r="Z53" s="250">
        <f>Tabela1[[#This Row],[PESO TOTAL]]-Tabela1[[#This Row],[Peso Expedido]]</f>
        <v>0</v>
      </c>
      <c r="AA53" s="251">
        <v>1</v>
      </c>
      <c r="AB53" s="252"/>
      <c r="AC53" s="252">
        <v>1</v>
      </c>
      <c r="AD53" s="252">
        <v>1</v>
      </c>
      <c r="AE53" s="252">
        <v>1</v>
      </c>
      <c r="AF53" s="252">
        <v>1</v>
      </c>
      <c r="AG53" s="252">
        <v>1</v>
      </c>
      <c r="AH53" s="252">
        <v>1</v>
      </c>
      <c r="AI53" s="252" t="str">
        <f t="shared" si="15"/>
        <v>ok</v>
      </c>
      <c r="AJ53" s="5"/>
      <c r="AK53" t="str">
        <f>Tabela1[[#This Row],[Coluna1]]&amp;Tabela1[[#This Row],[PEDIDO]]</f>
        <v>P-198</v>
      </c>
      <c r="AL53"/>
      <c r="AM53"/>
      <c r="AN53"/>
      <c r="AO53" t="str">
        <f t="shared" si="16"/>
        <v>T-073196-1/05-CV-0001</v>
      </c>
      <c r="AP53" t="str">
        <f>Tabela1[[#This Row],[TAG]]&amp;Tabela1[[#This Row],[PEDIDO]]&amp;Tabela1[[#This Row],[PRODUTO]]</f>
        <v>05-CV-0001P-198ESTRUTURA</v>
      </c>
      <c r="AQ53" s="22" t="str">
        <f>Tabela1[[#This Row],[PRODUTO]]&amp;Tabela1[[#This Row],[TAG]]</f>
        <v>ESTRUTURA05-CV-0001</v>
      </c>
      <c r="AR53" s="24" t="str">
        <f>Tabela1[[#This Row],[PEDIDO]]&amp;Tabela1[[#This Row],[PRODUTO]]</f>
        <v>P-198ESTRUTURA</v>
      </c>
      <c r="AS53" s="37">
        <f>IF(AF53="",0,IF(ISTEXT(AF53),H53*VALUE(SUBSTITUTE(AF53,"%",""))/100,H53*AF53))-Tabela1[[#This Row],[PRONTO ACABADO2]]</f>
        <v>0</v>
      </c>
      <c r="AT53" s="37">
        <f>IF(AG53="",0,IF(ISTEXT(AG53),H53*VALUE(SUBSTITUTE(AG53,"%",""))/100,H53*AG53))-Tabela1[[#This Row],[PESO EXPEDIDO2]]</f>
        <v>0</v>
      </c>
      <c r="AU53" s="37">
        <f t="shared" si="17"/>
        <v>28.8</v>
      </c>
      <c r="AV53" s="37">
        <f t="shared" si="18"/>
        <v>28.8</v>
      </c>
      <c r="AW53" s="37"/>
    </row>
    <row r="54" spans="1:49" ht="15.75" hidden="1" customHeight="1" x14ac:dyDescent="0.25">
      <c r="A54" s="253" t="s">
        <v>3059</v>
      </c>
      <c r="B54" s="239"/>
      <c r="C54" s="237">
        <v>1</v>
      </c>
      <c r="D54" s="254" t="s">
        <v>3061</v>
      </c>
      <c r="E54" s="237">
        <v>3750</v>
      </c>
      <c r="F54" s="237">
        <v>15</v>
      </c>
      <c r="G54" s="255">
        <v>520</v>
      </c>
      <c r="H54" s="240">
        <f>Tabela1[[#This Row],[PESO UNI]]*Tabela1[[#This Row],[QTE]]</f>
        <v>520</v>
      </c>
      <c r="I54" s="237" t="s">
        <v>3289</v>
      </c>
      <c r="J54" s="241" t="s">
        <v>3034</v>
      </c>
      <c r="K54" s="241" t="s">
        <v>31</v>
      </c>
      <c r="L54" s="242" t="s">
        <v>2984</v>
      </c>
      <c r="M54" s="243">
        <v>46178</v>
      </c>
      <c r="N54" s="241" t="s">
        <v>38</v>
      </c>
      <c r="O54" s="244"/>
      <c r="P54" s="245"/>
      <c r="Q54" s="14">
        <f>Tabela1[[#This Row],[QTDE/ Fabricação]]-Tabela1[[#This Row],[QTE]]</f>
        <v>-1</v>
      </c>
      <c r="R54" s="247">
        <f t="shared" si="11"/>
        <v>520</v>
      </c>
      <c r="S54" s="247">
        <f t="shared" si="12"/>
        <v>520</v>
      </c>
      <c r="T54" s="248">
        <f t="shared" si="13"/>
        <v>0</v>
      </c>
      <c r="U54" s="249">
        <f>IFERROR(SUMIF('LISTA DE EMBARQUE'!B:B,MICRO!E:E,'LISTA DE EMBARQUE'!G:G),"")</f>
        <v>1</v>
      </c>
      <c r="V54" s="244">
        <f>IFERROR(VLOOKUP(Tabela1[[#This Row],[COD.MDE]],'LISTA DE EMBARQUE'!B:L,11,0),"")</f>
        <v>5</v>
      </c>
      <c r="W54" s="245" t="str">
        <f>IFERROR(COUNTIF(#REF!,Tabela1[[#This Row],[Colunas5]]),"")</f>
        <v/>
      </c>
      <c r="X54" s="246">
        <f>Tabela1[[#This Row],[QIANTIDADE EXPEDIDA]]*Tabela1[[#This Row],[PESO UNI]]</f>
        <v>520</v>
      </c>
      <c r="Y54" s="246">
        <f t="shared" si="14"/>
        <v>0</v>
      </c>
      <c r="Z54" s="250">
        <f>Tabela1[[#This Row],[PESO TOTAL]]-Tabela1[[#This Row],[Peso Expedido]]</f>
        <v>0</v>
      </c>
      <c r="AA54" s="251">
        <v>1</v>
      </c>
      <c r="AB54" s="252"/>
      <c r="AC54" s="252">
        <v>1</v>
      </c>
      <c r="AD54" s="252">
        <v>1</v>
      </c>
      <c r="AE54" s="252">
        <v>1</v>
      </c>
      <c r="AF54" s="252">
        <v>1</v>
      </c>
      <c r="AG54" s="252">
        <v>1</v>
      </c>
      <c r="AH54" s="252">
        <v>1</v>
      </c>
      <c r="AI54" s="252" t="str">
        <f t="shared" si="15"/>
        <v>ok</v>
      </c>
      <c r="AJ54" s="5"/>
      <c r="AK54" t="str">
        <f>Tabela1[[#This Row],[Coluna1]]&amp;Tabela1[[#This Row],[PEDIDO]]</f>
        <v>P-198</v>
      </c>
      <c r="AL54"/>
      <c r="AM54"/>
      <c r="AN54"/>
      <c r="AO54" t="str">
        <f t="shared" si="16"/>
        <v>T-073196-1/05-CV-0001</v>
      </c>
      <c r="AP54" t="str">
        <f>Tabela1[[#This Row],[TAG]]&amp;Tabela1[[#This Row],[PEDIDO]]&amp;Tabela1[[#This Row],[PRODUTO]]</f>
        <v>05-CV-0001P-198ESTRUTURA</v>
      </c>
      <c r="AQ54" s="22" t="str">
        <f>Tabela1[[#This Row],[PRODUTO]]&amp;Tabela1[[#This Row],[TAG]]</f>
        <v>ESTRUTURA05-CV-0001</v>
      </c>
      <c r="AR54" s="24" t="str">
        <f>Tabela1[[#This Row],[PEDIDO]]&amp;Tabela1[[#This Row],[PRODUTO]]</f>
        <v>P-198ESTRUTURA</v>
      </c>
      <c r="AS54" s="37">
        <f>IF(AF54="",0,IF(ISTEXT(AF54),H54*VALUE(SUBSTITUTE(AF54,"%",""))/100,H54*AF54))-Tabela1[[#This Row],[PRONTO ACABADO2]]</f>
        <v>0</v>
      </c>
      <c r="AT54" s="37">
        <f>IF(AG54="",0,IF(ISTEXT(AG54),H54*VALUE(SUBSTITUTE(AG54,"%",""))/100,H54*AG54))-Tabela1[[#This Row],[PESO EXPEDIDO2]]</f>
        <v>0</v>
      </c>
      <c r="AU54" s="37">
        <f t="shared" si="17"/>
        <v>520</v>
      </c>
      <c r="AV54" s="37">
        <f t="shared" si="18"/>
        <v>520</v>
      </c>
      <c r="AW54" s="37"/>
    </row>
    <row r="55" spans="1:49" ht="15.75" hidden="1" customHeight="1" x14ac:dyDescent="0.25">
      <c r="A55" s="253" t="s">
        <v>3059</v>
      </c>
      <c r="B55" s="239"/>
      <c r="C55" s="237">
        <v>2</v>
      </c>
      <c r="D55" s="254" t="s">
        <v>3062</v>
      </c>
      <c r="E55" s="237">
        <v>3751</v>
      </c>
      <c r="F55" s="237">
        <v>15</v>
      </c>
      <c r="G55" s="255">
        <v>8.4</v>
      </c>
      <c r="H55" s="240">
        <f>Tabela1[[#This Row],[PESO UNI]]*Tabela1[[#This Row],[QTE]]</f>
        <v>16.8</v>
      </c>
      <c r="I55" s="237" t="s">
        <v>3289</v>
      </c>
      <c r="J55" s="241" t="s">
        <v>3034</v>
      </c>
      <c r="K55" s="241" t="s">
        <v>31</v>
      </c>
      <c r="L55" s="242" t="s">
        <v>2984</v>
      </c>
      <c r="M55" s="243">
        <v>46178</v>
      </c>
      <c r="N55" s="241" t="s">
        <v>38</v>
      </c>
      <c r="O55" s="244"/>
      <c r="P55" s="245"/>
      <c r="Q55" s="14">
        <f>Tabela1[[#This Row],[QTDE/ Fabricação]]-Tabela1[[#This Row],[QTE]]</f>
        <v>-2</v>
      </c>
      <c r="R55" s="247">
        <f t="shared" si="11"/>
        <v>16.8</v>
      </c>
      <c r="S55" s="247">
        <f t="shared" si="12"/>
        <v>16.8</v>
      </c>
      <c r="T55" s="248">
        <f t="shared" si="13"/>
        <v>0</v>
      </c>
      <c r="U55" s="249">
        <f>IFERROR(SUMIF('LISTA DE EMBARQUE'!B:B,MICRO!E:E,'LISTA DE EMBARQUE'!G:G),"")</f>
        <v>2</v>
      </c>
      <c r="V55" s="244">
        <f>IFERROR(VLOOKUP(Tabela1[[#This Row],[COD.MDE]],'LISTA DE EMBARQUE'!B:L,11,0),"")</f>
        <v>5</v>
      </c>
      <c r="W55" s="245" t="str">
        <f>IFERROR(COUNTIF(#REF!,Tabela1[[#This Row],[Colunas5]]),"")</f>
        <v/>
      </c>
      <c r="X55" s="246">
        <f>Tabela1[[#This Row],[QIANTIDADE EXPEDIDA]]*Tabela1[[#This Row],[PESO UNI]]</f>
        <v>16.8</v>
      </c>
      <c r="Y55" s="246">
        <f t="shared" si="14"/>
        <v>0</v>
      </c>
      <c r="Z55" s="250">
        <f>Tabela1[[#This Row],[PESO TOTAL]]-Tabela1[[#This Row],[Peso Expedido]]</f>
        <v>0</v>
      </c>
      <c r="AA55" s="251">
        <v>1</v>
      </c>
      <c r="AB55" s="252"/>
      <c r="AC55" s="252">
        <v>1</v>
      </c>
      <c r="AD55" s="252">
        <v>1</v>
      </c>
      <c r="AE55" s="252">
        <v>1</v>
      </c>
      <c r="AF55" s="252">
        <v>1</v>
      </c>
      <c r="AG55" s="252">
        <v>1</v>
      </c>
      <c r="AH55" s="252">
        <v>1</v>
      </c>
      <c r="AI55" s="252" t="str">
        <f t="shared" si="15"/>
        <v>ok</v>
      </c>
      <c r="AJ55" s="5"/>
      <c r="AK55" t="str">
        <f>Tabela1[[#This Row],[Coluna1]]&amp;Tabela1[[#This Row],[PEDIDO]]</f>
        <v>P-198</v>
      </c>
      <c r="AL55"/>
      <c r="AM55"/>
      <c r="AN55"/>
      <c r="AO55" t="str">
        <f t="shared" si="16"/>
        <v>T-073196-1/05-CV-0001</v>
      </c>
      <c r="AP55" t="str">
        <f>Tabela1[[#This Row],[TAG]]&amp;Tabela1[[#This Row],[PEDIDO]]&amp;Tabela1[[#This Row],[PRODUTO]]</f>
        <v>05-CV-0001P-198ESTRUTURA</v>
      </c>
      <c r="AQ55" s="22" t="str">
        <f>Tabela1[[#This Row],[PRODUTO]]&amp;Tabela1[[#This Row],[TAG]]</f>
        <v>ESTRUTURA05-CV-0001</v>
      </c>
      <c r="AR55" s="24" t="str">
        <f>Tabela1[[#This Row],[PEDIDO]]&amp;Tabela1[[#This Row],[PRODUTO]]</f>
        <v>P-198ESTRUTURA</v>
      </c>
      <c r="AS55" s="37">
        <f>IF(AF55="",0,IF(ISTEXT(AF55),H55*VALUE(SUBSTITUTE(AF55,"%",""))/100,H55*AF55))-Tabela1[[#This Row],[PRONTO ACABADO2]]</f>
        <v>0</v>
      </c>
      <c r="AT55" s="37">
        <f>IF(AG55="",0,IF(ISTEXT(AG55),H55*VALUE(SUBSTITUTE(AG55,"%",""))/100,H55*AG55))-Tabela1[[#This Row],[PESO EXPEDIDO2]]</f>
        <v>0</v>
      </c>
      <c r="AU55" s="37">
        <f t="shared" si="17"/>
        <v>16.8</v>
      </c>
      <c r="AV55" s="37">
        <f t="shared" si="18"/>
        <v>16.8</v>
      </c>
      <c r="AW55" s="37"/>
    </row>
    <row r="56" spans="1:49" ht="15.75" hidden="1" customHeight="1" x14ac:dyDescent="0.25">
      <c r="A56" s="253" t="s">
        <v>3063</v>
      </c>
      <c r="B56" s="239"/>
      <c r="C56" s="237">
        <v>4</v>
      </c>
      <c r="D56" s="254" t="s">
        <v>3064</v>
      </c>
      <c r="E56" s="237">
        <v>3752</v>
      </c>
      <c r="F56" s="237">
        <v>10</v>
      </c>
      <c r="G56" s="255">
        <v>2.7</v>
      </c>
      <c r="H56" s="240">
        <f>Tabela1[[#This Row],[PESO UNI]]*Tabela1[[#This Row],[QTE]]</f>
        <v>10.8</v>
      </c>
      <c r="I56" s="237" t="s">
        <v>4843</v>
      </c>
      <c r="J56" s="241" t="s">
        <v>3045</v>
      </c>
      <c r="K56" s="241" t="s">
        <v>33</v>
      </c>
      <c r="L56" s="242" t="s">
        <v>2984</v>
      </c>
      <c r="M56" s="243">
        <v>46175</v>
      </c>
      <c r="N56" s="241" t="s">
        <v>38</v>
      </c>
      <c r="O56" s="244"/>
      <c r="P56" s="245"/>
      <c r="Q56" s="14">
        <f>Tabela1[[#This Row],[QTDE/ Fabricação]]-Tabela1[[#This Row],[QTE]]</f>
        <v>-4</v>
      </c>
      <c r="R56" s="247">
        <f t="shared" si="11"/>
        <v>10.8</v>
      </c>
      <c r="S56" s="247">
        <f t="shared" si="12"/>
        <v>10.8</v>
      </c>
      <c r="T56" s="248">
        <f t="shared" si="13"/>
        <v>0</v>
      </c>
      <c r="U56" s="249">
        <f>IFERROR(SUMIF('LISTA DE EMBARQUE'!B:B,MICRO!E:E,'LISTA DE EMBARQUE'!G:G),"")</f>
        <v>4</v>
      </c>
      <c r="V56" s="244">
        <f>IFERROR(VLOOKUP(Tabela1[[#This Row],[COD.MDE]],'LISTA DE EMBARQUE'!B:L,11,0),"")</f>
        <v>1</v>
      </c>
      <c r="W56" s="245" t="str">
        <f>IFERROR(COUNTIF(#REF!,Tabela1[[#This Row],[Colunas5]]),"")</f>
        <v/>
      </c>
      <c r="X56" s="246">
        <f>Tabela1[[#This Row],[QIANTIDADE EXPEDIDA]]*Tabela1[[#This Row],[PESO UNI]]</f>
        <v>10.8</v>
      </c>
      <c r="Y56" s="246">
        <f t="shared" si="14"/>
        <v>0</v>
      </c>
      <c r="Z56" s="250">
        <f>Tabela1[[#This Row],[PESO TOTAL]]-Tabela1[[#This Row],[Peso Expedido]]</f>
        <v>0</v>
      </c>
      <c r="AA56" s="251">
        <v>1</v>
      </c>
      <c r="AB56" s="252"/>
      <c r="AC56" s="252">
        <v>1</v>
      </c>
      <c r="AD56" s="252">
        <v>1</v>
      </c>
      <c r="AE56" s="252">
        <v>1</v>
      </c>
      <c r="AF56" s="252">
        <v>1</v>
      </c>
      <c r="AG56" s="252">
        <v>1</v>
      </c>
      <c r="AH56" s="252">
        <v>1</v>
      </c>
      <c r="AI56" s="252" t="str">
        <f t="shared" si="15"/>
        <v>ok</v>
      </c>
      <c r="AJ56" s="5"/>
      <c r="AK56" t="str">
        <f>Tabela1[[#This Row],[Coluna1]]&amp;Tabela1[[#This Row],[PEDIDO]]</f>
        <v>P-198</v>
      </c>
      <c r="AL56"/>
      <c r="AM56"/>
      <c r="AN56"/>
      <c r="AO56" t="str">
        <f t="shared" si="16"/>
        <v>T-054923-1/14-CV-0001</v>
      </c>
      <c r="AP56" t="str">
        <f>Tabela1[[#This Row],[TAG]]&amp;Tabela1[[#This Row],[PEDIDO]]&amp;Tabela1[[#This Row],[PRODUTO]]</f>
        <v>14-CV-0001P-198BASES ROLETES</v>
      </c>
      <c r="AQ56" s="22" t="str">
        <f>Tabela1[[#This Row],[PRODUTO]]&amp;Tabela1[[#This Row],[TAG]]</f>
        <v>BASES ROLETES14-CV-0001</v>
      </c>
      <c r="AR56" s="24" t="str">
        <f>Tabela1[[#This Row],[PEDIDO]]&amp;Tabela1[[#This Row],[PRODUTO]]</f>
        <v>P-198BASES ROLETES</v>
      </c>
      <c r="AS56" s="37">
        <f>IF(AF56="",0,IF(ISTEXT(AF56),H56*VALUE(SUBSTITUTE(AF56,"%",""))/100,H56*AF56))-Tabela1[[#This Row],[PRONTO ACABADO2]]</f>
        <v>0</v>
      </c>
      <c r="AT56" s="37">
        <f>IF(AG56="",0,IF(ISTEXT(AG56),H56*VALUE(SUBSTITUTE(AG56,"%",""))/100,H56*AG56))-Tabela1[[#This Row],[PESO EXPEDIDO2]]</f>
        <v>0</v>
      </c>
      <c r="AU56" s="37">
        <f t="shared" si="17"/>
        <v>10.8</v>
      </c>
      <c r="AV56" s="37">
        <f t="shared" si="18"/>
        <v>10.8</v>
      </c>
      <c r="AW56" s="37"/>
    </row>
    <row r="57" spans="1:49" ht="15.75" hidden="1" customHeight="1" x14ac:dyDescent="0.25">
      <c r="A57" s="253" t="s">
        <v>3065</v>
      </c>
      <c r="B57" s="239"/>
      <c r="C57" s="237">
        <v>1</v>
      </c>
      <c r="D57" s="254" t="s">
        <v>3066</v>
      </c>
      <c r="E57" s="237">
        <v>3753</v>
      </c>
      <c r="F57" s="237">
        <v>10</v>
      </c>
      <c r="G57" s="255">
        <v>41.9</v>
      </c>
      <c r="H57" s="240">
        <f>Tabela1[[#This Row],[PESO UNI]]*Tabela1[[#This Row],[QTE]]</f>
        <v>41.9</v>
      </c>
      <c r="I57" s="237" t="s">
        <v>4840</v>
      </c>
      <c r="J57" s="241" t="s">
        <v>3045</v>
      </c>
      <c r="K57" s="241" t="s">
        <v>33</v>
      </c>
      <c r="L57" s="242" t="s">
        <v>2984</v>
      </c>
      <c r="M57" s="243">
        <v>46175</v>
      </c>
      <c r="N57" s="241" t="s">
        <v>38</v>
      </c>
      <c r="O57" s="244"/>
      <c r="P57" s="245"/>
      <c r="Q57" s="14">
        <f>Tabela1[[#This Row],[QTDE/ Fabricação]]-Tabela1[[#This Row],[QTE]]</f>
        <v>-1</v>
      </c>
      <c r="R57" s="247">
        <f t="shared" si="11"/>
        <v>41.9</v>
      </c>
      <c r="S57" s="247">
        <f t="shared" si="12"/>
        <v>41.9</v>
      </c>
      <c r="T57" s="248">
        <f t="shared" si="13"/>
        <v>0</v>
      </c>
      <c r="U57" s="249">
        <f>IFERROR(SUMIF('LISTA DE EMBARQUE'!B:B,MICRO!E:E,'LISTA DE EMBARQUE'!G:G),"")</f>
        <v>1</v>
      </c>
      <c r="V57" s="244">
        <f>IFERROR(VLOOKUP(Tabela1[[#This Row],[COD.MDE]],'LISTA DE EMBARQUE'!B:L,11,0),"")</f>
        <v>2</v>
      </c>
      <c r="W57" s="245" t="str">
        <f>IFERROR(COUNTIF(#REF!,Tabela1[[#This Row],[Colunas5]]),"")</f>
        <v/>
      </c>
      <c r="X57" s="246">
        <f>Tabela1[[#This Row],[QIANTIDADE EXPEDIDA]]*Tabela1[[#This Row],[PESO UNI]]</f>
        <v>41.9</v>
      </c>
      <c r="Y57" s="246">
        <f t="shared" si="14"/>
        <v>0</v>
      </c>
      <c r="Z57" s="250">
        <f>Tabela1[[#This Row],[PESO TOTAL]]-Tabela1[[#This Row],[Peso Expedido]]</f>
        <v>0</v>
      </c>
      <c r="AA57" s="251">
        <v>1</v>
      </c>
      <c r="AB57" s="252"/>
      <c r="AC57" s="252">
        <v>1</v>
      </c>
      <c r="AD57" s="252">
        <v>1</v>
      </c>
      <c r="AE57" s="252">
        <v>1</v>
      </c>
      <c r="AF57" s="252">
        <v>1</v>
      </c>
      <c r="AG57" s="252">
        <v>1</v>
      </c>
      <c r="AH57" s="252">
        <v>1</v>
      </c>
      <c r="AI57" s="252" t="str">
        <f t="shared" si="15"/>
        <v>ok</v>
      </c>
      <c r="AJ57" s="5"/>
      <c r="AK57" t="str">
        <f>Tabela1[[#This Row],[Coluna1]]&amp;Tabela1[[#This Row],[PEDIDO]]</f>
        <v>P-198</v>
      </c>
      <c r="AL57"/>
      <c r="AM57"/>
      <c r="AN57"/>
      <c r="AO57" t="str">
        <f t="shared" si="16"/>
        <v>T-073186-1/14-CV-0001</v>
      </c>
      <c r="AP57" t="str">
        <f>Tabela1[[#This Row],[TAG]]&amp;Tabela1[[#This Row],[PEDIDO]]&amp;Tabela1[[#This Row],[PRODUTO]]</f>
        <v>14-CV-0001P-198BASES ROLETES</v>
      </c>
      <c r="AQ57" s="22" t="str">
        <f>Tabela1[[#This Row],[PRODUTO]]&amp;Tabela1[[#This Row],[TAG]]</f>
        <v>BASES ROLETES14-CV-0001</v>
      </c>
      <c r="AR57" s="24" t="str">
        <f>Tabela1[[#This Row],[PEDIDO]]&amp;Tabela1[[#This Row],[PRODUTO]]</f>
        <v>P-198BASES ROLETES</v>
      </c>
      <c r="AS57" s="37">
        <f>IF(AF57="",0,IF(ISTEXT(AF57),H57*VALUE(SUBSTITUTE(AF57,"%",""))/100,H57*AF57))-Tabela1[[#This Row],[PRONTO ACABADO2]]</f>
        <v>0</v>
      </c>
      <c r="AT57" s="37">
        <f>IF(AG57="",0,IF(ISTEXT(AG57),H57*VALUE(SUBSTITUTE(AG57,"%",""))/100,H57*AG57))-Tabela1[[#This Row],[PESO EXPEDIDO2]]</f>
        <v>0</v>
      </c>
      <c r="AU57" s="37">
        <f t="shared" si="17"/>
        <v>41.9</v>
      </c>
      <c r="AV57" s="37">
        <f t="shared" si="18"/>
        <v>41.9</v>
      </c>
      <c r="AW57" s="37"/>
    </row>
    <row r="58" spans="1:49" ht="15.75" hidden="1" customHeight="1" x14ac:dyDescent="0.25">
      <c r="A58" s="253" t="s">
        <v>3067</v>
      </c>
      <c r="B58" s="239"/>
      <c r="C58" s="237">
        <v>1</v>
      </c>
      <c r="D58" s="254" t="s">
        <v>3071</v>
      </c>
      <c r="E58" s="237">
        <v>3754</v>
      </c>
      <c r="F58" s="237">
        <v>10</v>
      </c>
      <c r="G58" s="255">
        <v>54</v>
      </c>
      <c r="H58" s="240">
        <f>Tabela1[[#This Row],[PESO UNI]]*Tabela1[[#This Row],[QTE]]</f>
        <v>54</v>
      </c>
      <c r="I58" s="237" t="s">
        <v>3289</v>
      </c>
      <c r="J58" s="241" t="s">
        <v>3045</v>
      </c>
      <c r="K58" s="241" t="s">
        <v>33</v>
      </c>
      <c r="L58" s="242" t="s">
        <v>2984</v>
      </c>
      <c r="M58" s="243">
        <v>46175</v>
      </c>
      <c r="N58" s="241" t="s">
        <v>38</v>
      </c>
      <c r="O58" s="244"/>
      <c r="P58" s="245"/>
      <c r="Q58" s="14">
        <f>Tabela1[[#This Row],[QTDE/ Fabricação]]-Tabela1[[#This Row],[QTE]]</f>
        <v>-1</v>
      </c>
      <c r="R58" s="247">
        <f t="shared" si="11"/>
        <v>54</v>
      </c>
      <c r="S58" s="247">
        <f t="shared" si="12"/>
        <v>54</v>
      </c>
      <c r="T58" s="248">
        <f t="shared" si="13"/>
        <v>0</v>
      </c>
      <c r="U58" s="249">
        <f>IFERROR(SUMIF('LISTA DE EMBARQUE'!B:B,MICRO!E:E,'LISTA DE EMBARQUE'!G:G),"")</f>
        <v>1</v>
      </c>
      <c r="V58" s="244">
        <f>IFERROR(VLOOKUP(Tabela1[[#This Row],[COD.MDE]],'LISTA DE EMBARQUE'!B:L,11,0),"")</f>
        <v>2</v>
      </c>
      <c r="W58" s="245" t="str">
        <f>IFERROR(COUNTIF(#REF!,Tabela1[[#This Row],[Colunas5]]),"")</f>
        <v/>
      </c>
      <c r="X58" s="246">
        <f>Tabela1[[#This Row],[QIANTIDADE EXPEDIDA]]*Tabela1[[#This Row],[PESO UNI]]</f>
        <v>54</v>
      </c>
      <c r="Y58" s="246">
        <f t="shared" si="14"/>
        <v>0</v>
      </c>
      <c r="Z58" s="250">
        <f>Tabela1[[#This Row],[PESO TOTAL]]-Tabela1[[#This Row],[Peso Expedido]]</f>
        <v>0</v>
      </c>
      <c r="AA58" s="251">
        <v>1</v>
      </c>
      <c r="AB58" s="252"/>
      <c r="AC58" s="252">
        <v>1</v>
      </c>
      <c r="AD58" s="252">
        <v>1</v>
      </c>
      <c r="AE58" s="252">
        <v>1</v>
      </c>
      <c r="AF58" s="252">
        <v>1</v>
      </c>
      <c r="AG58" s="252">
        <v>1</v>
      </c>
      <c r="AH58" s="252">
        <v>1</v>
      </c>
      <c r="AI58" s="252" t="str">
        <f t="shared" si="15"/>
        <v>ok</v>
      </c>
      <c r="AJ58" s="5"/>
      <c r="AK58" t="str">
        <f>Tabela1[[#This Row],[Coluna1]]&amp;Tabela1[[#This Row],[PEDIDO]]</f>
        <v>P-198</v>
      </c>
      <c r="AL58"/>
      <c r="AM58"/>
      <c r="AN58"/>
      <c r="AO58" t="str">
        <f t="shared" si="16"/>
        <v>T-073187-1/14-CV-0001</v>
      </c>
      <c r="AP58" t="str">
        <f>Tabela1[[#This Row],[TAG]]&amp;Tabela1[[#This Row],[PEDIDO]]&amp;Tabela1[[#This Row],[PRODUTO]]</f>
        <v>14-CV-0001P-198BASES ROLETES</v>
      </c>
      <c r="AQ58" s="22" t="str">
        <f>Tabela1[[#This Row],[PRODUTO]]&amp;Tabela1[[#This Row],[TAG]]</f>
        <v>BASES ROLETES14-CV-0001</v>
      </c>
      <c r="AR58" s="24" t="str">
        <f>Tabela1[[#This Row],[PEDIDO]]&amp;Tabela1[[#This Row],[PRODUTO]]</f>
        <v>P-198BASES ROLETES</v>
      </c>
      <c r="AS58" s="37">
        <f>IF(AF58="",0,IF(ISTEXT(AF58),H58*VALUE(SUBSTITUTE(AF58,"%",""))/100,H58*AF58))-Tabela1[[#This Row],[PRONTO ACABADO2]]</f>
        <v>0</v>
      </c>
      <c r="AT58" s="37">
        <f>IF(AG58="",0,IF(ISTEXT(AG58),H58*VALUE(SUBSTITUTE(AG58,"%",""))/100,H58*AG58))-Tabela1[[#This Row],[PESO EXPEDIDO2]]</f>
        <v>0</v>
      </c>
      <c r="AU58" s="37">
        <f t="shared" si="17"/>
        <v>54</v>
      </c>
      <c r="AV58" s="37">
        <f t="shared" si="18"/>
        <v>54</v>
      </c>
      <c r="AW58" s="37"/>
    </row>
    <row r="59" spans="1:49" ht="15.75" hidden="1" customHeight="1" x14ac:dyDescent="0.25">
      <c r="A59" s="253" t="s">
        <v>3068</v>
      </c>
      <c r="B59" s="239"/>
      <c r="C59" s="237">
        <v>2</v>
      </c>
      <c r="D59" s="254" t="s">
        <v>3069</v>
      </c>
      <c r="E59" s="237">
        <v>3755</v>
      </c>
      <c r="F59" s="237">
        <v>10</v>
      </c>
      <c r="G59" s="255">
        <v>47.6</v>
      </c>
      <c r="H59" s="240">
        <f>Tabela1[[#This Row],[PESO UNI]]*Tabela1[[#This Row],[QTE]]</f>
        <v>95.2</v>
      </c>
      <c r="I59" s="237">
        <v>0</v>
      </c>
      <c r="J59" s="241" t="s">
        <v>3045</v>
      </c>
      <c r="K59" s="241" t="s">
        <v>33</v>
      </c>
      <c r="L59" s="242" t="s">
        <v>2984</v>
      </c>
      <c r="M59" s="243">
        <v>46175</v>
      </c>
      <c r="N59" s="241" t="s">
        <v>38</v>
      </c>
      <c r="O59" s="244"/>
      <c r="P59" s="245"/>
      <c r="Q59" s="14">
        <f>Tabela1[[#This Row],[QTDE/ Fabricação]]-Tabela1[[#This Row],[QTE]]</f>
        <v>-2</v>
      </c>
      <c r="R59" s="247">
        <f t="shared" si="11"/>
        <v>95.2</v>
      </c>
      <c r="S59" s="247">
        <f t="shared" si="12"/>
        <v>95.2</v>
      </c>
      <c r="T59" s="248">
        <f t="shared" si="13"/>
        <v>0</v>
      </c>
      <c r="U59" s="249">
        <f>IFERROR(SUMIF('LISTA DE EMBARQUE'!B:B,MICRO!E:E,'LISTA DE EMBARQUE'!G:G),"")</f>
        <v>2</v>
      </c>
      <c r="V59" s="244">
        <f>IFERROR(VLOOKUP(Tabela1[[#This Row],[COD.MDE]],'LISTA DE EMBARQUE'!B:L,11,0),"")</f>
        <v>1</v>
      </c>
      <c r="W59" s="245" t="str">
        <f>IFERROR(COUNTIF(#REF!,Tabela1[[#This Row],[Colunas5]]),"")</f>
        <v/>
      </c>
      <c r="X59" s="246">
        <f>Tabela1[[#This Row],[QIANTIDADE EXPEDIDA]]*Tabela1[[#This Row],[PESO UNI]]</f>
        <v>95.2</v>
      </c>
      <c r="Y59" s="246">
        <f t="shared" si="14"/>
        <v>0</v>
      </c>
      <c r="Z59" s="250">
        <f>Tabela1[[#This Row],[PESO TOTAL]]-Tabela1[[#This Row],[Peso Expedido]]</f>
        <v>0</v>
      </c>
      <c r="AA59" s="251">
        <v>1</v>
      </c>
      <c r="AB59" s="252"/>
      <c r="AC59" s="252">
        <v>1</v>
      </c>
      <c r="AD59" s="252">
        <v>1</v>
      </c>
      <c r="AE59" s="252">
        <v>1</v>
      </c>
      <c r="AF59" s="252">
        <v>1</v>
      </c>
      <c r="AG59" s="252">
        <v>1</v>
      </c>
      <c r="AH59" s="252">
        <v>1</v>
      </c>
      <c r="AI59" s="252" t="str">
        <f t="shared" si="15"/>
        <v>ok</v>
      </c>
      <c r="AJ59" s="5"/>
      <c r="AK59" t="str">
        <f>Tabela1[[#This Row],[Coluna1]]&amp;Tabela1[[#This Row],[PEDIDO]]</f>
        <v>P-198</v>
      </c>
      <c r="AL59"/>
      <c r="AM59"/>
      <c r="AN59"/>
      <c r="AO59" t="str">
        <f t="shared" si="16"/>
        <v>T-073188-1/14-CV-0001</v>
      </c>
      <c r="AP59" t="str">
        <f>Tabela1[[#This Row],[TAG]]&amp;Tabela1[[#This Row],[PEDIDO]]&amp;Tabela1[[#This Row],[PRODUTO]]</f>
        <v>14-CV-0001P-198BASES ROLETES</v>
      </c>
      <c r="AQ59" s="22" t="str">
        <f>Tabela1[[#This Row],[PRODUTO]]&amp;Tabela1[[#This Row],[TAG]]</f>
        <v>BASES ROLETES14-CV-0001</v>
      </c>
      <c r="AR59" s="24" t="str">
        <f>Tabela1[[#This Row],[PEDIDO]]&amp;Tabela1[[#This Row],[PRODUTO]]</f>
        <v>P-198BASES ROLETES</v>
      </c>
      <c r="AS59" s="37">
        <f>IF(AF59="",0,IF(ISTEXT(AF59),H59*VALUE(SUBSTITUTE(AF59,"%",""))/100,H59*AF59))-Tabela1[[#This Row],[PRONTO ACABADO2]]</f>
        <v>0</v>
      </c>
      <c r="AT59" s="37">
        <f>IF(AG59="",0,IF(ISTEXT(AG59),H59*VALUE(SUBSTITUTE(AG59,"%",""))/100,H59*AG59))-Tabela1[[#This Row],[PESO EXPEDIDO2]]</f>
        <v>0</v>
      </c>
      <c r="AU59" s="37">
        <f t="shared" si="17"/>
        <v>95.2</v>
      </c>
      <c r="AV59" s="37">
        <f t="shared" si="18"/>
        <v>95.2</v>
      </c>
      <c r="AW59" s="37"/>
    </row>
    <row r="60" spans="1:49" ht="15.75" hidden="1" customHeight="1" x14ac:dyDescent="0.25">
      <c r="A60" s="253" t="s">
        <v>3070</v>
      </c>
      <c r="B60" s="239"/>
      <c r="C60" s="237">
        <v>45</v>
      </c>
      <c r="D60" s="254" t="s">
        <v>3072</v>
      </c>
      <c r="E60" s="237">
        <v>3756</v>
      </c>
      <c r="F60" s="237">
        <v>10</v>
      </c>
      <c r="G60" s="255">
        <v>47.6</v>
      </c>
      <c r="H60" s="240">
        <f>Tabela1[[#This Row],[PESO UNI]]*Tabela1[[#This Row],[QTE]]</f>
        <v>2142</v>
      </c>
      <c r="I60" s="237">
        <v>0</v>
      </c>
      <c r="J60" s="241" t="s">
        <v>3045</v>
      </c>
      <c r="K60" s="241" t="s">
        <v>33</v>
      </c>
      <c r="L60" s="242" t="s">
        <v>2984</v>
      </c>
      <c r="M60" s="243">
        <v>46175</v>
      </c>
      <c r="N60" s="241" t="s">
        <v>38</v>
      </c>
      <c r="O60" s="244"/>
      <c r="P60" s="245"/>
      <c r="Q60" s="14">
        <f>Tabela1[[#This Row],[QTDE/ Fabricação]]-Tabela1[[#This Row],[QTE]]</f>
        <v>-45</v>
      </c>
      <c r="R60" s="247">
        <f t="shared" si="11"/>
        <v>2142</v>
      </c>
      <c r="S60" s="247">
        <f t="shared" si="12"/>
        <v>2142</v>
      </c>
      <c r="T60" s="248">
        <f t="shared" si="13"/>
        <v>0</v>
      </c>
      <c r="U60" s="249">
        <f>IFERROR(SUMIF('LISTA DE EMBARQUE'!B:B,MICRO!E:E,'LISTA DE EMBARQUE'!G:G),"")</f>
        <v>45</v>
      </c>
      <c r="V60" s="244">
        <f>IFERROR(VLOOKUP(Tabela1[[#This Row],[COD.MDE]],'LISTA DE EMBARQUE'!B:L,11,0),"")</f>
        <v>1</v>
      </c>
      <c r="W60" s="245" t="str">
        <f>IFERROR(COUNTIF(#REF!,Tabela1[[#This Row],[Colunas5]]),"")</f>
        <v/>
      </c>
      <c r="X60" s="246">
        <f>Tabela1[[#This Row],[QIANTIDADE EXPEDIDA]]*Tabela1[[#This Row],[PESO UNI]]</f>
        <v>2142</v>
      </c>
      <c r="Y60" s="246">
        <f t="shared" si="14"/>
        <v>0</v>
      </c>
      <c r="Z60" s="250">
        <f>Tabela1[[#This Row],[PESO TOTAL]]-Tabela1[[#This Row],[Peso Expedido]]</f>
        <v>0</v>
      </c>
      <c r="AA60" s="251">
        <v>1</v>
      </c>
      <c r="AB60" s="252"/>
      <c r="AC60" s="252">
        <v>1</v>
      </c>
      <c r="AD60" s="252">
        <v>1</v>
      </c>
      <c r="AE60" s="252">
        <v>1</v>
      </c>
      <c r="AF60" s="252">
        <v>1</v>
      </c>
      <c r="AG60" s="252">
        <v>1</v>
      </c>
      <c r="AH60" s="252">
        <v>1</v>
      </c>
      <c r="AI60" s="252" t="str">
        <f t="shared" si="15"/>
        <v>ok</v>
      </c>
      <c r="AJ60" s="5"/>
      <c r="AK60" t="str">
        <f>Tabela1[[#This Row],[Coluna1]]&amp;Tabela1[[#This Row],[PEDIDO]]</f>
        <v>P-198</v>
      </c>
      <c r="AL60"/>
      <c r="AM60"/>
      <c r="AN60"/>
      <c r="AO60" t="str">
        <f t="shared" si="16"/>
        <v>T-073189-1/14-CV-0001</v>
      </c>
      <c r="AP60" t="str">
        <f>Tabela1[[#This Row],[TAG]]&amp;Tabela1[[#This Row],[PEDIDO]]&amp;Tabela1[[#This Row],[PRODUTO]]</f>
        <v>14-CV-0001P-198BASES ROLETES</v>
      </c>
      <c r="AQ60" s="22" t="str">
        <f>Tabela1[[#This Row],[PRODUTO]]&amp;Tabela1[[#This Row],[TAG]]</f>
        <v>BASES ROLETES14-CV-0001</v>
      </c>
      <c r="AR60" s="24" t="str">
        <f>Tabela1[[#This Row],[PEDIDO]]&amp;Tabela1[[#This Row],[PRODUTO]]</f>
        <v>P-198BASES ROLETES</v>
      </c>
      <c r="AS60" s="37">
        <f>IF(AF60="",0,IF(ISTEXT(AF60),H60*VALUE(SUBSTITUTE(AF60,"%",""))/100,H60*AF60))-Tabela1[[#This Row],[PRONTO ACABADO2]]</f>
        <v>0</v>
      </c>
      <c r="AT60" s="37">
        <f>IF(AG60="",0,IF(ISTEXT(AG60),H60*VALUE(SUBSTITUTE(AG60,"%",""))/100,H60*AG60))-Tabela1[[#This Row],[PESO EXPEDIDO2]]</f>
        <v>0</v>
      </c>
      <c r="AU60" s="37">
        <f t="shared" si="17"/>
        <v>2142</v>
      </c>
      <c r="AV60" s="37">
        <f t="shared" si="18"/>
        <v>2142</v>
      </c>
      <c r="AW60" s="37"/>
    </row>
    <row r="61" spans="1:49" ht="15.75" hidden="1" customHeight="1" x14ac:dyDescent="0.25">
      <c r="A61" s="253" t="s">
        <v>3073</v>
      </c>
      <c r="B61" s="239"/>
      <c r="C61" s="237">
        <v>11</v>
      </c>
      <c r="D61" s="254" t="s">
        <v>3074</v>
      </c>
      <c r="E61" s="237">
        <v>3757</v>
      </c>
      <c r="F61" s="237">
        <v>10</v>
      </c>
      <c r="G61" s="255">
        <v>53.8</v>
      </c>
      <c r="H61" s="240">
        <f>Tabela1[[#This Row],[PESO UNI]]*Tabela1[[#This Row],[QTE]]</f>
        <v>591.79999999999995</v>
      </c>
      <c r="I61" s="237">
        <v>0</v>
      </c>
      <c r="J61" s="241" t="s">
        <v>3045</v>
      </c>
      <c r="K61" s="241" t="s">
        <v>33</v>
      </c>
      <c r="L61" s="242" t="s">
        <v>2984</v>
      </c>
      <c r="M61" s="243">
        <v>46175</v>
      </c>
      <c r="N61" s="241" t="s">
        <v>38</v>
      </c>
      <c r="O61" s="244"/>
      <c r="P61" s="245"/>
      <c r="Q61" s="14">
        <f>Tabela1[[#This Row],[QTDE/ Fabricação]]-Tabela1[[#This Row],[QTE]]</f>
        <v>-11</v>
      </c>
      <c r="R61" s="247">
        <f t="shared" si="11"/>
        <v>591.79999999999995</v>
      </c>
      <c r="S61" s="247">
        <f t="shared" si="12"/>
        <v>591.79999999999995</v>
      </c>
      <c r="T61" s="248">
        <f t="shared" si="13"/>
        <v>0</v>
      </c>
      <c r="U61" s="249">
        <f>IFERROR(SUMIF('LISTA DE EMBARQUE'!B:B,MICRO!E:E,'LISTA DE EMBARQUE'!G:G),"")</f>
        <v>11</v>
      </c>
      <c r="V61" s="244">
        <f>IFERROR(VLOOKUP(Tabela1[[#This Row],[COD.MDE]],'LISTA DE EMBARQUE'!B:L,11,0),"")</f>
        <v>1</v>
      </c>
      <c r="W61" s="245" t="str">
        <f>IFERROR(COUNTIF(#REF!,Tabela1[[#This Row],[Colunas5]]),"")</f>
        <v/>
      </c>
      <c r="X61" s="246">
        <f>Tabela1[[#This Row],[QIANTIDADE EXPEDIDA]]*Tabela1[[#This Row],[PESO UNI]]</f>
        <v>591.79999999999995</v>
      </c>
      <c r="Y61" s="246">
        <f t="shared" si="14"/>
        <v>0</v>
      </c>
      <c r="Z61" s="250">
        <f>Tabela1[[#This Row],[PESO TOTAL]]-Tabela1[[#This Row],[Peso Expedido]]</f>
        <v>0</v>
      </c>
      <c r="AA61" s="251">
        <v>1</v>
      </c>
      <c r="AB61" s="252"/>
      <c r="AC61" s="252">
        <v>1</v>
      </c>
      <c r="AD61" s="252">
        <v>1</v>
      </c>
      <c r="AE61" s="252">
        <v>1</v>
      </c>
      <c r="AF61" s="252">
        <v>1</v>
      </c>
      <c r="AG61" s="252">
        <v>1</v>
      </c>
      <c r="AH61" s="252">
        <v>1</v>
      </c>
      <c r="AI61" s="252" t="str">
        <f t="shared" si="15"/>
        <v>ok</v>
      </c>
      <c r="AJ61" s="5"/>
      <c r="AK61" t="str">
        <f>Tabela1[[#This Row],[Coluna1]]&amp;Tabela1[[#This Row],[PEDIDO]]</f>
        <v>P-198</v>
      </c>
      <c r="AL61"/>
      <c r="AM61"/>
      <c r="AN61"/>
      <c r="AO61" t="str">
        <f t="shared" si="16"/>
        <v>T-073190-1/14-CV-0001</v>
      </c>
      <c r="AP61" t="str">
        <f>Tabela1[[#This Row],[TAG]]&amp;Tabela1[[#This Row],[PEDIDO]]&amp;Tabela1[[#This Row],[PRODUTO]]</f>
        <v>14-CV-0001P-198BASES ROLETES</v>
      </c>
      <c r="AQ61" s="22" t="str">
        <f>Tabela1[[#This Row],[PRODUTO]]&amp;Tabela1[[#This Row],[TAG]]</f>
        <v>BASES ROLETES14-CV-0001</v>
      </c>
      <c r="AR61" s="24" t="str">
        <f>Tabela1[[#This Row],[PEDIDO]]&amp;Tabela1[[#This Row],[PRODUTO]]</f>
        <v>P-198BASES ROLETES</v>
      </c>
      <c r="AS61" s="37">
        <f>IF(AF61="",0,IF(ISTEXT(AF61),H61*VALUE(SUBSTITUTE(AF61,"%",""))/100,H61*AF61))-Tabela1[[#This Row],[PRONTO ACABADO2]]</f>
        <v>0</v>
      </c>
      <c r="AT61" s="37">
        <f>IF(AG61="",0,IF(ISTEXT(AG61),H61*VALUE(SUBSTITUTE(AG61,"%",""))/100,H61*AG61))-Tabela1[[#This Row],[PESO EXPEDIDO2]]</f>
        <v>0</v>
      </c>
      <c r="AU61" s="37">
        <f t="shared" si="17"/>
        <v>591.79999999999995</v>
      </c>
      <c r="AV61" s="37">
        <f t="shared" si="18"/>
        <v>591.79999999999995</v>
      </c>
      <c r="AW61" s="37"/>
    </row>
    <row r="62" spans="1:49" ht="15.75" hidden="1" customHeight="1" x14ac:dyDescent="0.25">
      <c r="A62" s="253" t="s">
        <v>3075</v>
      </c>
      <c r="B62" s="239"/>
      <c r="C62" s="237">
        <v>15</v>
      </c>
      <c r="D62" s="254" t="s">
        <v>3076</v>
      </c>
      <c r="E62" s="237">
        <v>3758</v>
      </c>
      <c r="F62" s="237">
        <v>10</v>
      </c>
      <c r="G62" s="255">
        <v>26.3</v>
      </c>
      <c r="H62" s="240">
        <f>Tabela1[[#This Row],[PESO UNI]]*Tabela1[[#This Row],[QTE]]</f>
        <v>394.5</v>
      </c>
      <c r="I62" s="237">
        <v>0</v>
      </c>
      <c r="J62" s="241" t="s">
        <v>3045</v>
      </c>
      <c r="K62" s="241" t="s">
        <v>33</v>
      </c>
      <c r="L62" s="242" t="s">
        <v>2984</v>
      </c>
      <c r="M62" s="243">
        <v>46175</v>
      </c>
      <c r="N62" s="241" t="s">
        <v>38</v>
      </c>
      <c r="O62" s="244"/>
      <c r="P62" s="245"/>
      <c r="Q62" s="14">
        <f>Tabela1[[#This Row],[QTDE/ Fabricação]]-Tabela1[[#This Row],[QTE]]</f>
        <v>-15</v>
      </c>
      <c r="R62" s="247">
        <f t="shared" si="11"/>
        <v>394.5</v>
      </c>
      <c r="S62" s="247">
        <f t="shared" si="12"/>
        <v>394.5</v>
      </c>
      <c r="T62" s="248">
        <f t="shared" si="13"/>
        <v>0</v>
      </c>
      <c r="U62" s="249">
        <f>IFERROR(SUMIF('LISTA DE EMBARQUE'!B:B,MICRO!E:E,'LISTA DE EMBARQUE'!G:G),"")</f>
        <v>15</v>
      </c>
      <c r="V62" s="244">
        <f>IFERROR(VLOOKUP(Tabela1[[#This Row],[COD.MDE]],'LISTA DE EMBARQUE'!B:L,11,0),"")</f>
        <v>1</v>
      </c>
      <c r="W62" s="245" t="str">
        <f>IFERROR(COUNTIF(#REF!,Tabela1[[#This Row],[Colunas5]]),"")</f>
        <v/>
      </c>
      <c r="X62" s="246">
        <f>Tabela1[[#This Row],[QIANTIDADE EXPEDIDA]]*Tabela1[[#This Row],[PESO UNI]]</f>
        <v>394.5</v>
      </c>
      <c r="Y62" s="246">
        <f t="shared" si="14"/>
        <v>0</v>
      </c>
      <c r="Z62" s="250">
        <f>Tabela1[[#This Row],[PESO TOTAL]]-Tabela1[[#This Row],[Peso Expedido]]</f>
        <v>0</v>
      </c>
      <c r="AA62" s="251">
        <v>1</v>
      </c>
      <c r="AB62" s="252"/>
      <c r="AC62" s="252">
        <v>1</v>
      </c>
      <c r="AD62" s="252">
        <v>1</v>
      </c>
      <c r="AE62" s="252">
        <v>1</v>
      </c>
      <c r="AF62" s="252">
        <v>1</v>
      </c>
      <c r="AG62" s="252">
        <v>1</v>
      </c>
      <c r="AH62" s="252">
        <v>1</v>
      </c>
      <c r="AI62" s="252" t="str">
        <f t="shared" si="15"/>
        <v>ok</v>
      </c>
      <c r="AJ62" s="5"/>
      <c r="AK62" t="str">
        <f>Tabela1[[#This Row],[Coluna1]]&amp;Tabela1[[#This Row],[PEDIDO]]</f>
        <v>P-198</v>
      </c>
      <c r="AL62"/>
      <c r="AM62"/>
      <c r="AN62"/>
      <c r="AO62" t="str">
        <f t="shared" si="16"/>
        <v>T-073191-1/14-CV-0001</v>
      </c>
      <c r="AP62" t="str">
        <f>Tabela1[[#This Row],[TAG]]&amp;Tabela1[[#This Row],[PEDIDO]]&amp;Tabela1[[#This Row],[PRODUTO]]</f>
        <v>14-CV-0001P-198BASES ROLETES</v>
      </c>
      <c r="AQ62" s="22" t="str">
        <f>Tabela1[[#This Row],[PRODUTO]]&amp;Tabela1[[#This Row],[TAG]]</f>
        <v>BASES ROLETES14-CV-0001</v>
      </c>
      <c r="AR62" s="24" t="str">
        <f>Tabela1[[#This Row],[PEDIDO]]&amp;Tabela1[[#This Row],[PRODUTO]]</f>
        <v>P-198BASES ROLETES</v>
      </c>
      <c r="AS62" s="37">
        <f>IF(AF62="",0,IF(ISTEXT(AF62),H62*VALUE(SUBSTITUTE(AF62,"%",""))/100,H62*AF62))-Tabela1[[#This Row],[PRONTO ACABADO2]]</f>
        <v>0</v>
      </c>
      <c r="AT62" s="37">
        <f>IF(AG62="",0,IF(ISTEXT(AG62),H62*VALUE(SUBSTITUTE(AG62,"%",""))/100,H62*AG62))-Tabela1[[#This Row],[PESO EXPEDIDO2]]</f>
        <v>0</v>
      </c>
      <c r="AU62" s="37">
        <f t="shared" si="17"/>
        <v>394.5</v>
      </c>
      <c r="AV62" s="37">
        <f t="shared" si="18"/>
        <v>394.5</v>
      </c>
      <c r="AW62" s="37"/>
    </row>
    <row r="63" spans="1:49" ht="15.75" hidden="1" customHeight="1" x14ac:dyDescent="0.25">
      <c r="A63" s="253" t="s">
        <v>3077</v>
      </c>
      <c r="B63" s="239"/>
      <c r="C63" s="237">
        <v>2</v>
      </c>
      <c r="D63" s="254" t="s">
        <v>3078</v>
      </c>
      <c r="E63" s="237">
        <v>3759</v>
      </c>
      <c r="F63" s="237">
        <v>10</v>
      </c>
      <c r="G63" s="255">
        <v>59.1</v>
      </c>
      <c r="H63" s="240">
        <f>Tabela1[[#This Row],[PESO UNI]]*Tabela1[[#This Row],[QTE]]</f>
        <v>118.2</v>
      </c>
      <c r="I63" s="237">
        <v>0</v>
      </c>
      <c r="J63" s="241" t="s">
        <v>3045</v>
      </c>
      <c r="K63" s="241" t="s">
        <v>33</v>
      </c>
      <c r="L63" s="242" t="s">
        <v>2984</v>
      </c>
      <c r="M63" s="243">
        <v>46175</v>
      </c>
      <c r="N63" s="241" t="s">
        <v>38</v>
      </c>
      <c r="O63" s="244"/>
      <c r="P63" s="245"/>
      <c r="Q63" s="14">
        <f>Tabela1[[#This Row],[QTDE/ Fabricação]]-Tabela1[[#This Row],[QTE]]</f>
        <v>-2</v>
      </c>
      <c r="R63" s="247">
        <f t="shared" si="11"/>
        <v>118.2</v>
      </c>
      <c r="S63" s="247">
        <f t="shared" si="12"/>
        <v>118.2</v>
      </c>
      <c r="T63" s="248">
        <f t="shared" si="13"/>
        <v>0</v>
      </c>
      <c r="U63" s="249">
        <f>IFERROR(SUMIF('LISTA DE EMBARQUE'!B:B,MICRO!E:E,'LISTA DE EMBARQUE'!G:G),"")</f>
        <v>2</v>
      </c>
      <c r="V63" s="244">
        <f>IFERROR(VLOOKUP(Tabela1[[#This Row],[COD.MDE]],'LISTA DE EMBARQUE'!B:L,11,0),"")</f>
        <v>2</v>
      </c>
      <c r="W63" s="245" t="str">
        <f>IFERROR(COUNTIF(#REF!,Tabela1[[#This Row],[Colunas5]]),"")</f>
        <v/>
      </c>
      <c r="X63" s="246">
        <f>Tabela1[[#This Row],[QIANTIDADE EXPEDIDA]]*Tabela1[[#This Row],[PESO UNI]]</f>
        <v>118.2</v>
      </c>
      <c r="Y63" s="246">
        <f t="shared" si="14"/>
        <v>0</v>
      </c>
      <c r="Z63" s="250">
        <f>Tabela1[[#This Row],[PESO TOTAL]]-Tabela1[[#This Row],[Peso Expedido]]</f>
        <v>0</v>
      </c>
      <c r="AA63" s="251">
        <v>1</v>
      </c>
      <c r="AB63" s="252"/>
      <c r="AC63" s="252">
        <v>1</v>
      </c>
      <c r="AD63" s="252">
        <v>1</v>
      </c>
      <c r="AE63" s="252">
        <v>1</v>
      </c>
      <c r="AF63" s="252">
        <v>1</v>
      </c>
      <c r="AG63" s="252">
        <v>1</v>
      </c>
      <c r="AH63" s="252">
        <v>1</v>
      </c>
      <c r="AI63" s="252" t="str">
        <f t="shared" si="15"/>
        <v>ok</v>
      </c>
      <c r="AJ63" s="5"/>
      <c r="AK63" t="str">
        <f>Tabela1[[#This Row],[Coluna1]]&amp;Tabela1[[#This Row],[PEDIDO]]</f>
        <v>P-198</v>
      </c>
      <c r="AL63"/>
      <c r="AM63"/>
      <c r="AN63"/>
      <c r="AO63" t="str">
        <f t="shared" si="16"/>
        <v>T-073192-1/14-CV-0001</v>
      </c>
      <c r="AP63" t="str">
        <f>Tabela1[[#This Row],[TAG]]&amp;Tabela1[[#This Row],[PEDIDO]]&amp;Tabela1[[#This Row],[PRODUTO]]</f>
        <v>14-CV-0001P-198BASES ROLETES</v>
      </c>
      <c r="AQ63" s="22" t="str">
        <f>Tabela1[[#This Row],[PRODUTO]]&amp;Tabela1[[#This Row],[TAG]]</f>
        <v>BASES ROLETES14-CV-0001</v>
      </c>
      <c r="AR63" s="24" t="str">
        <f>Tabela1[[#This Row],[PEDIDO]]&amp;Tabela1[[#This Row],[PRODUTO]]</f>
        <v>P-198BASES ROLETES</v>
      </c>
      <c r="AS63" s="37">
        <f>IF(AF63="",0,IF(ISTEXT(AF63),H63*VALUE(SUBSTITUTE(AF63,"%",""))/100,H63*AF63))-Tabela1[[#This Row],[PRONTO ACABADO2]]</f>
        <v>0</v>
      </c>
      <c r="AT63" s="37">
        <f>IF(AG63="",0,IF(ISTEXT(AG63),H63*VALUE(SUBSTITUTE(AG63,"%",""))/100,H63*AG63))-Tabela1[[#This Row],[PESO EXPEDIDO2]]</f>
        <v>0</v>
      </c>
      <c r="AU63" s="37">
        <f t="shared" si="17"/>
        <v>118.2</v>
      </c>
      <c r="AV63" s="37">
        <f t="shared" si="18"/>
        <v>118.2</v>
      </c>
      <c r="AW63" s="37"/>
    </row>
    <row r="64" spans="1:49" ht="15.75" hidden="1" customHeight="1" x14ac:dyDescent="0.25">
      <c r="A64" s="253" t="s">
        <v>3079</v>
      </c>
      <c r="B64" s="239"/>
      <c r="C64" s="237">
        <v>1</v>
      </c>
      <c r="D64" s="254" t="s">
        <v>3080</v>
      </c>
      <c r="E64" s="237">
        <v>3760</v>
      </c>
      <c r="F64" s="237">
        <v>9</v>
      </c>
      <c r="G64" s="255">
        <v>53.8</v>
      </c>
      <c r="H64" s="240">
        <f>Tabela1[[#This Row],[PESO UNI]]*Tabela1[[#This Row],[QTE]]</f>
        <v>53.8</v>
      </c>
      <c r="I64" s="237">
        <v>0</v>
      </c>
      <c r="J64" s="241" t="s">
        <v>3034</v>
      </c>
      <c r="K64" s="241" t="s">
        <v>33</v>
      </c>
      <c r="L64" s="242" t="s">
        <v>2984</v>
      </c>
      <c r="M64" s="243">
        <v>46175</v>
      </c>
      <c r="N64" s="241" t="s">
        <v>38</v>
      </c>
      <c r="O64" s="244"/>
      <c r="P64" s="245"/>
      <c r="Q64" s="14">
        <f>Tabela1[[#This Row],[QTDE/ Fabricação]]-Tabela1[[#This Row],[QTE]]</f>
        <v>-1</v>
      </c>
      <c r="R64" s="247">
        <f t="shared" si="11"/>
        <v>53.8</v>
      </c>
      <c r="S64" s="247">
        <f t="shared" si="12"/>
        <v>53.8</v>
      </c>
      <c r="T64" s="248">
        <f t="shared" si="13"/>
        <v>0</v>
      </c>
      <c r="U64" s="249">
        <f>IFERROR(SUMIF('LISTA DE EMBARQUE'!B:B,MICRO!E:E,'LISTA DE EMBARQUE'!G:G),"")</f>
        <v>1</v>
      </c>
      <c r="V64" s="244">
        <f>IFERROR(VLOOKUP(Tabela1[[#This Row],[COD.MDE]],'LISTA DE EMBARQUE'!B:L,11,0),"")</f>
        <v>2</v>
      </c>
      <c r="W64" s="245" t="str">
        <f>IFERROR(COUNTIF(#REF!,Tabela1[[#This Row],[Colunas5]]),"")</f>
        <v/>
      </c>
      <c r="X64" s="246">
        <f>Tabela1[[#This Row],[QIANTIDADE EXPEDIDA]]*Tabela1[[#This Row],[PESO UNI]]</f>
        <v>53.8</v>
      </c>
      <c r="Y64" s="246">
        <f t="shared" si="14"/>
        <v>0</v>
      </c>
      <c r="Z64" s="250">
        <f>Tabela1[[#This Row],[PESO TOTAL]]-Tabela1[[#This Row],[Peso Expedido]]</f>
        <v>0</v>
      </c>
      <c r="AA64" s="251">
        <v>1</v>
      </c>
      <c r="AB64" s="252"/>
      <c r="AC64" s="252">
        <v>1</v>
      </c>
      <c r="AD64" s="252">
        <v>1</v>
      </c>
      <c r="AE64" s="252">
        <v>1</v>
      </c>
      <c r="AF64" s="252">
        <v>1</v>
      </c>
      <c r="AG64" s="252">
        <v>1</v>
      </c>
      <c r="AH64" s="252">
        <v>1</v>
      </c>
      <c r="AI64" s="252" t="str">
        <f t="shared" si="15"/>
        <v>ok</v>
      </c>
      <c r="AJ64" s="5"/>
      <c r="AK64" t="str">
        <f>Tabela1[[#This Row],[Coluna1]]&amp;Tabela1[[#This Row],[PEDIDO]]</f>
        <v>P-198</v>
      </c>
      <c r="AL64"/>
      <c r="AM64"/>
      <c r="AN64"/>
      <c r="AO64" t="str">
        <f t="shared" si="16"/>
        <v>T-073180-1/05-CV-0001</v>
      </c>
      <c r="AP64" t="str">
        <f>Tabela1[[#This Row],[TAG]]&amp;Tabela1[[#This Row],[PEDIDO]]&amp;Tabela1[[#This Row],[PRODUTO]]</f>
        <v>05-CV-0001P-198BASES ROLETES</v>
      </c>
      <c r="AQ64" s="22" t="str">
        <f>Tabela1[[#This Row],[PRODUTO]]&amp;Tabela1[[#This Row],[TAG]]</f>
        <v>BASES ROLETES05-CV-0001</v>
      </c>
      <c r="AR64" s="24" t="str">
        <f>Tabela1[[#This Row],[PEDIDO]]&amp;Tabela1[[#This Row],[PRODUTO]]</f>
        <v>P-198BASES ROLETES</v>
      </c>
      <c r="AS64" s="37">
        <f>IF(AF64="",0,IF(ISTEXT(AF64),H64*VALUE(SUBSTITUTE(AF64,"%",""))/100,H64*AF64))-Tabela1[[#This Row],[PRONTO ACABADO2]]</f>
        <v>0</v>
      </c>
      <c r="AT64" s="37">
        <f>IF(AG64="",0,IF(ISTEXT(AG64),H64*VALUE(SUBSTITUTE(AG64,"%",""))/100,H64*AG64))-Tabela1[[#This Row],[PESO EXPEDIDO2]]</f>
        <v>0</v>
      </c>
      <c r="AU64" s="37">
        <f t="shared" si="17"/>
        <v>53.8</v>
      </c>
      <c r="AV64" s="37">
        <f t="shared" si="18"/>
        <v>53.8</v>
      </c>
      <c r="AW64" s="37"/>
    </row>
    <row r="65" spans="1:49" ht="15.75" hidden="1" customHeight="1" x14ac:dyDescent="0.25">
      <c r="A65" s="253" t="s">
        <v>3081</v>
      </c>
      <c r="B65" s="239"/>
      <c r="C65" s="237">
        <v>38</v>
      </c>
      <c r="D65" s="254" t="s">
        <v>3311</v>
      </c>
      <c r="E65" s="237">
        <v>3761</v>
      </c>
      <c r="F65" s="237">
        <v>9</v>
      </c>
      <c r="G65" s="255">
        <v>28</v>
      </c>
      <c r="H65" s="240">
        <f>Tabela1[[#This Row],[PESO UNI]]*Tabela1[[#This Row],[QTE]]</f>
        <v>1064</v>
      </c>
      <c r="I65" s="237">
        <v>0</v>
      </c>
      <c r="J65" s="241" t="s">
        <v>3034</v>
      </c>
      <c r="K65" s="241" t="s">
        <v>33</v>
      </c>
      <c r="L65" s="242" t="s">
        <v>2984</v>
      </c>
      <c r="M65" s="243">
        <v>46175</v>
      </c>
      <c r="N65" s="241" t="s">
        <v>38</v>
      </c>
      <c r="O65" s="244"/>
      <c r="P65" s="245"/>
      <c r="Q65" s="14">
        <f>Tabela1[[#This Row],[QTDE/ Fabricação]]-Tabela1[[#This Row],[QTE]]</f>
        <v>-38</v>
      </c>
      <c r="R65" s="247">
        <f t="shared" si="11"/>
        <v>1064</v>
      </c>
      <c r="S65" s="247">
        <f t="shared" si="12"/>
        <v>1064</v>
      </c>
      <c r="T65" s="248">
        <f t="shared" si="13"/>
        <v>0</v>
      </c>
      <c r="U65" s="249">
        <f>IFERROR(SUMIF('LISTA DE EMBARQUE'!B:B,MICRO!E:E,'LISTA DE EMBARQUE'!G:G),"")</f>
        <v>38</v>
      </c>
      <c r="V65" s="244">
        <f>IFERROR(VLOOKUP(Tabela1[[#This Row],[COD.MDE]],'LISTA DE EMBARQUE'!B:L,11,0),"")</f>
        <v>1</v>
      </c>
      <c r="W65" s="245" t="str">
        <f>IFERROR(COUNTIF(#REF!,Tabela1[[#This Row],[Colunas5]]),"")</f>
        <v/>
      </c>
      <c r="X65" s="246">
        <f>Tabela1[[#This Row],[QIANTIDADE EXPEDIDA]]*Tabela1[[#This Row],[PESO UNI]]</f>
        <v>1064</v>
      </c>
      <c r="Y65" s="246">
        <f t="shared" si="14"/>
        <v>0</v>
      </c>
      <c r="Z65" s="250">
        <f>Tabela1[[#This Row],[PESO TOTAL]]-Tabela1[[#This Row],[Peso Expedido]]</f>
        <v>0</v>
      </c>
      <c r="AA65" s="251">
        <v>1</v>
      </c>
      <c r="AB65" s="252"/>
      <c r="AC65" s="252">
        <v>1</v>
      </c>
      <c r="AD65" s="252">
        <v>1</v>
      </c>
      <c r="AE65" s="252">
        <v>1</v>
      </c>
      <c r="AF65" s="252">
        <v>1</v>
      </c>
      <c r="AG65" s="252">
        <v>1</v>
      </c>
      <c r="AH65" s="252">
        <v>1</v>
      </c>
      <c r="AI65" s="252" t="str">
        <f t="shared" si="15"/>
        <v>ok</v>
      </c>
      <c r="AJ65" s="5"/>
      <c r="AK65" t="str">
        <f>Tabela1[[#This Row],[Coluna1]]&amp;Tabela1[[#This Row],[PEDIDO]]</f>
        <v>P-198</v>
      </c>
      <c r="AL65"/>
      <c r="AM65"/>
      <c r="AN65"/>
      <c r="AO65" t="str">
        <f t="shared" si="16"/>
        <v>T-073181-1/05-CV-0001</v>
      </c>
      <c r="AP65" t="str">
        <f>Tabela1[[#This Row],[TAG]]&amp;Tabela1[[#This Row],[PEDIDO]]&amp;Tabela1[[#This Row],[PRODUTO]]</f>
        <v>05-CV-0001P-198BASES ROLETES</v>
      </c>
      <c r="AQ65" s="22" t="str">
        <f>Tabela1[[#This Row],[PRODUTO]]&amp;Tabela1[[#This Row],[TAG]]</f>
        <v>BASES ROLETES05-CV-0001</v>
      </c>
      <c r="AR65" s="24" t="str">
        <f>Tabela1[[#This Row],[PEDIDO]]&amp;Tabela1[[#This Row],[PRODUTO]]</f>
        <v>P-198BASES ROLETES</v>
      </c>
      <c r="AS65" s="37">
        <f>IF(AF65="",0,IF(ISTEXT(AF65),H65*VALUE(SUBSTITUTE(AF65,"%",""))/100,H65*AF65))-Tabela1[[#This Row],[PRONTO ACABADO2]]</f>
        <v>0</v>
      </c>
      <c r="AT65" s="37">
        <f>IF(AG65="",0,IF(ISTEXT(AG65),H65*VALUE(SUBSTITUTE(AG65,"%",""))/100,H65*AG65))-Tabela1[[#This Row],[PESO EXPEDIDO2]]</f>
        <v>0</v>
      </c>
      <c r="AU65" s="37">
        <f t="shared" si="17"/>
        <v>1064</v>
      </c>
      <c r="AV65" s="37">
        <f t="shared" si="18"/>
        <v>1064</v>
      </c>
      <c r="AW65" s="37"/>
    </row>
    <row r="66" spans="1:49" ht="15.75" hidden="1" customHeight="1" x14ac:dyDescent="0.25">
      <c r="A66" s="253" t="s">
        <v>3083</v>
      </c>
      <c r="B66" s="239"/>
      <c r="C66" s="237">
        <v>8</v>
      </c>
      <c r="D66" s="254" t="s">
        <v>3084</v>
      </c>
      <c r="E66" s="237">
        <v>3762</v>
      </c>
      <c r="F66" s="237">
        <v>9</v>
      </c>
      <c r="G66" s="255">
        <v>28.8</v>
      </c>
      <c r="H66" s="240">
        <f>Tabela1[[#This Row],[PESO UNI]]*Tabela1[[#This Row],[QTE]]</f>
        <v>230.4</v>
      </c>
      <c r="I66" s="237">
        <v>0</v>
      </c>
      <c r="J66" s="241" t="s">
        <v>3034</v>
      </c>
      <c r="K66" s="241" t="s">
        <v>33</v>
      </c>
      <c r="L66" s="242" t="s">
        <v>2984</v>
      </c>
      <c r="M66" s="243">
        <v>46175</v>
      </c>
      <c r="N66" s="241" t="s">
        <v>38</v>
      </c>
      <c r="O66" s="244"/>
      <c r="P66" s="245"/>
      <c r="Q66" s="14">
        <f>Tabela1[[#This Row],[QTDE/ Fabricação]]-Tabela1[[#This Row],[QTE]]</f>
        <v>-8</v>
      </c>
      <c r="R66" s="247">
        <f t="shared" si="11"/>
        <v>230.4</v>
      </c>
      <c r="S66" s="247">
        <f t="shared" si="12"/>
        <v>230.4</v>
      </c>
      <c r="T66" s="248">
        <f t="shared" si="13"/>
        <v>0</v>
      </c>
      <c r="U66" s="249">
        <f>IFERROR(SUMIF('LISTA DE EMBARQUE'!B:B,MICRO!E:E,'LISTA DE EMBARQUE'!G:G),"")</f>
        <v>8</v>
      </c>
      <c r="V66" s="244">
        <f>IFERROR(VLOOKUP(Tabela1[[#This Row],[COD.MDE]],'LISTA DE EMBARQUE'!B:L,11,0),"")</f>
        <v>2</v>
      </c>
      <c r="W66" s="245" t="str">
        <f>IFERROR(COUNTIF(#REF!,Tabela1[[#This Row],[Colunas5]]),"")</f>
        <v/>
      </c>
      <c r="X66" s="246">
        <f>Tabela1[[#This Row],[QIANTIDADE EXPEDIDA]]*Tabela1[[#This Row],[PESO UNI]]</f>
        <v>230.4</v>
      </c>
      <c r="Y66" s="246">
        <f t="shared" si="14"/>
        <v>0</v>
      </c>
      <c r="Z66" s="250">
        <f>Tabela1[[#This Row],[PESO TOTAL]]-Tabela1[[#This Row],[Peso Expedido]]</f>
        <v>0</v>
      </c>
      <c r="AA66" s="251">
        <v>1</v>
      </c>
      <c r="AB66" s="252"/>
      <c r="AC66" s="252">
        <v>1</v>
      </c>
      <c r="AD66" s="252">
        <v>1</v>
      </c>
      <c r="AE66" s="252">
        <v>1</v>
      </c>
      <c r="AF66" s="252">
        <v>1</v>
      </c>
      <c r="AG66" s="252">
        <v>1</v>
      </c>
      <c r="AH66" s="252">
        <v>1</v>
      </c>
      <c r="AI66" s="252" t="str">
        <f t="shared" si="15"/>
        <v>ok</v>
      </c>
      <c r="AJ66" s="5"/>
      <c r="AK66" t="str">
        <f>Tabela1[[#This Row],[Coluna1]]&amp;Tabela1[[#This Row],[PEDIDO]]</f>
        <v>P-198</v>
      </c>
      <c r="AL66"/>
      <c r="AM66"/>
      <c r="AN66"/>
      <c r="AO66" t="str">
        <f t="shared" si="16"/>
        <v>T-073182-1/05-CV-0001</v>
      </c>
      <c r="AP66" t="str">
        <f>Tabela1[[#This Row],[TAG]]&amp;Tabela1[[#This Row],[PEDIDO]]&amp;Tabela1[[#This Row],[PRODUTO]]</f>
        <v>05-CV-0001P-198BASES ROLETES</v>
      </c>
      <c r="AQ66" s="22" t="str">
        <f>Tabela1[[#This Row],[PRODUTO]]&amp;Tabela1[[#This Row],[TAG]]</f>
        <v>BASES ROLETES05-CV-0001</v>
      </c>
      <c r="AR66" s="24" t="str">
        <f>Tabela1[[#This Row],[PEDIDO]]&amp;Tabela1[[#This Row],[PRODUTO]]</f>
        <v>P-198BASES ROLETES</v>
      </c>
      <c r="AS66" s="37">
        <f>IF(AF66="",0,IF(ISTEXT(AF66),H66*VALUE(SUBSTITUTE(AF66,"%",""))/100,H66*AF66))-Tabela1[[#This Row],[PRONTO ACABADO2]]</f>
        <v>0</v>
      </c>
      <c r="AT66" s="37">
        <f>IF(AG66="",0,IF(ISTEXT(AG66),H66*VALUE(SUBSTITUTE(AG66,"%",""))/100,H66*AG66))-Tabela1[[#This Row],[PESO EXPEDIDO2]]</f>
        <v>0</v>
      </c>
      <c r="AU66" s="37">
        <f t="shared" si="17"/>
        <v>230.4</v>
      </c>
      <c r="AV66" s="37">
        <f t="shared" si="18"/>
        <v>230.4</v>
      </c>
      <c r="AW66" s="37"/>
    </row>
    <row r="67" spans="1:49" ht="15.75" hidden="1" customHeight="1" x14ac:dyDescent="0.25">
      <c r="A67" s="253" t="s">
        <v>3086</v>
      </c>
      <c r="B67" s="239"/>
      <c r="C67" s="237">
        <v>16</v>
      </c>
      <c r="D67" s="254" t="s">
        <v>3085</v>
      </c>
      <c r="E67" s="237">
        <v>3763</v>
      </c>
      <c r="F67" s="237">
        <v>9</v>
      </c>
      <c r="G67" s="255">
        <v>5.2</v>
      </c>
      <c r="H67" s="240">
        <f>Tabela1[[#This Row],[PESO UNI]]*Tabela1[[#This Row],[QTE]]</f>
        <v>83.2</v>
      </c>
      <c r="I67" s="237">
        <v>0</v>
      </c>
      <c r="J67" s="241" t="s">
        <v>3034</v>
      </c>
      <c r="K67" s="241" t="s">
        <v>33</v>
      </c>
      <c r="L67" s="242" t="s">
        <v>2984</v>
      </c>
      <c r="M67" s="243">
        <v>46175</v>
      </c>
      <c r="N67" s="241" t="s">
        <v>38</v>
      </c>
      <c r="O67" s="244"/>
      <c r="P67" s="245"/>
      <c r="Q67" s="14">
        <f>Tabela1[[#This Row],[QTDE/ Fabricação]]-Tabela1[[#This Row],[QTE]]</f>
        <v>-16</v>
      </c>
      <c r="R67" s="247">
        <f t="shared" si="11"/>
        <v>83.2</v>
      </c>
      <c r="S67" s="247">
        <f t="shared" si="12"/>
        <v>83.2</v>
      </c>
      <c r="T67" s="248">
        <f t="shared" si="13"/>
        <v>0</v>
      </c>
      <c r="U67" s="249">
        <f>IFERROR(SUMIF('LISTA DE EMBARQUE'!B:B,MICRO!E:E,'LISTA DE EMBARQUE'!G:G),"")</f>
        <v>16</v>
      </c>
      <c r="V67" s="244">
        <f>IFERROR(VLOOKUP(Tabela1[[#This Row],[COD.MDE]],'LISTA DE EMBARQUE'!B:L,11,0),"")</f>
        <v>1</v>
      </c>
      <c r="W67" s="245" t="str">
        <f>IFERROR(COUNTIF(#REF!,Tabela1[[#This Row],[Colunas5]]),"")</f>
        <v/>
      </c>
      <c r="X67" s="246">
        <f>Tabela1[[#This Row],[QIANTIDADE EXPEDIDA]]*Tabela1[[#This Row],[PESO UNI]]</f>
        <v>83.2</v>
      </c>
      <c r="Y67" s="246">
        <f t="shared" si="14"/>
        <v>0</v>
      </c>
      <c r="Z67" s="250">
        <v>0</v>
      </c>
      <c r="AA67" s="251">
        <v>1</v>
      </c>
      <c r="AB67" s="252"/>
      <c r="AC67" s="252">
        <v>1</v>
      </c>
      <c r="AD67" s="252">
        <v>1</v>
      </c>
      <c r="AE67" s="252">
        <v>1</v>
      </c>
      <c r="AF67" s="252">
        <v>1</v>
      </c>
      <c r="AG67" s="252">
        <v>1</v>
      </c>
      <c r="AH67" s="252">
        <v>1</v>
      </c>
      <c r="AI67" s="252" t="str">
        <f t="shared" si="15"/>
        <v>ok</v>
      </c>
      <c r="AJ67" s="5"/>
      <c r="AK67" t="str">
        <f>Tabela1[[#This Row],[Coluna1]]&amp;Tabela1[[#This Row],[PEDIDO]]</f>
        <v>P-198</v>
      </c>
      <c r="AL67"/>
      <c r="AM67"/>
      <c r="AN67"/>
      <c r="AO67" t="str">
        <f t="shared" si="16"/>
        <v>T-073183-1/05-CV-0001</v>
      </c>
      <c r="AP67" t="str">
        <f>Tabela1[[#This Row],[TAG]]&amp;Tabela1[[#This Row],[PEDIDO]]&amp;Tabela1[[#This Row],[PRODUTO]]</f>
        <v>05-CV-0001P-198BASES ROLETES</v>
      </c>
      <c r="AQ67" s="22" t="str">
        <f>Tabela1[[#This Row],[PRODUTO]]&amp;Tabela1[[#This Row],[TAG]]</f>
        <v>BASES ROLETES05-CV-0001</v>
      </c>
      <c r="AR67" s="24" t="str">
        <f>Tabela1[[#This Row],[PEDIDO]]&amp;Tabela1[[#This Row],[PRODUTO]]</f>
        <v>P-198BASES ROLETES</v>
      </c>
      <c r="AS67" s="37">
        <f>IF(AF67="",0,IF(ISTEXT(AF67),H67*VALUE(SUBSTITUTE(AF67,"%",""))/100,H67*AF67))-Tabela1[[#This Row],[PRONTO ACABADO2]]</f>
        <v>0</v>
      </c>
      <c r="AT67" s="37">
        <f>IF(AG67="",0,IF(ISTEXT(AG67),H67*VALUE(SUBSTITUTE(AG67,"%",""))/100,H67*AG67))-Tabela1[[#This Row],[PESO EXPEDIDO2]]</f>
        <v>0</v>
      </c>
      <c r="AU67" s="37">
        <f t="shared" si="17"/>
        <v>83.2</v>
      </c>
      <c r="AV67" s="37">
        <f t="shared" si="18"/>
        <v>83.2</v>
      </c>
      <c r="AW67" s="37"/>
    </row>
    <row r="68" spans="1:49" ht="15.75" hidden="1" customHeight="1" x14ac:dyDescent="0.25">
      <c r="A68" s="253" t="s">
        <v>3087</v>
      </c>
      <c r="B68" s="239"/>
      <c r="C68" s="237">
        <v>2</v>
      </c>
      <c r="D68" s="254" t="s">
        <v>3088</v>
      </c>
      <c r="E68" s="237">
        <v>3764</v>
      </c>
      <c r="F68" s="237">
        <v>9</v>
      </c>
      <c r="G68" s="255">
        <v>49</v>
      </c>
      <c r="H68" s="240">
        <f>Tabela1[[#This Row],[PESO UNI]]*Tabela1[[#This Row],[QTE]]</f>
        <v>98</v>
      </c>
      <c r="I68" s="237">
        <v>0</v>
      </c>
      <c r="J68" s="241" t="s">
        <v>3034</v>
      </c>
      <c r="K68" s="241" t="s">
        <v>33</v>
      </c>
      <c r="L68" s="242" t="s">
        <v>2984</v>
      </c>
      <c r="M68" s="243">
        <v>46175</v>
      </c>
      <c r="N68" s="241" t="s">
        <v>38</v>
      </c>
      <c r="O68" s="244"/>
      <c r="P68" s="245"/>
      <c r="Q68" s="14">
        <f>Tabela1[[#This Row],[QTDE/ Fabricação]]-Tabela1[[#This Row],[QTE]]</f>
        <v>-2</v>
      </c>
      <c r="R68" s="247">
        <f t="shared" si="11"/>
        <v>98</v>
      </c>
      <c r="S68" s="247">
        <f t="shared" si="12"/>
        <v>98</v>
      </c>
      <c r="T68" s="248">
        <f t="shared" si="13"/>
        <v>0</v>
      </c>
      <c r="U68" s="249">
        <f>IFERROR(SUMIF('LISTA DE EMBARQUE'!B:B,MICRO!E:E,'LISTA DE EMBARQUE'!G:G),"")</f>
        <v>2</v>
      </c>
      <c r="V68" s="244">
        <f>IFERROR(VLOOKUP(Tabela1[[#This Row],[COD.MDE]],'LISTA DE EMBARQUE'!B:L,11,0),"")</f>
        <v>2</v>
      </c>
      <c r="W68" s="245" t="str">
        <f>IFERROR(COUNTIF(#REF!,Tabela1[[#This Row],[Colunas5]]),"")</f>
        <v/>
      </c>
      <c r="X68" s="246">
        <f>Tabela1[[#This Row],[QIANTIDADE EXPEDIDA]]*Tabela1[[#This Row],[PESO UNI]]</f>
        <v>98</v>
      </c>
      <c r="Y68" s="246">
        <f t="shared" si="14"/>
        <v>0</v>
      </c>
      <c r="Z68" s="250">
        <f>Tabela1[[#This Row],[PESO TOTAL]]-Tabela1[[#This Row],[Peso Expedido]]</f>
        <v>0</v>
      </c>
      <c r="AA68" s="251">
        <v>1</v>
      </c>
      <c r="AB68" s="252"/>
      <c r="AC68" s="252">
        <v>1</v>
      </c>
      <c r="AD68" s="252">
        <v>1</v>
      </c>
      <c r="AE68" s="252">
        <v>1</v>
      </c>
      <c r="AF68" s="252">
        <v>1</v>
      </c>
      <c r="AG68" s="252">
        <v>1</v>
      </c>
      <c r="AH68" s="252">
        <v>1</v>
      </c>
      <c r="AI68" s="252" t="str">
        <f t="shared" si="15"/>
        <v>ok</v>
      </c>
      <c r="AJ68" s="5"/>
      <c r="AK68" t="str">
        <f>Tabela1[[#This Row],[Coluna1]]&amp;Tabela1[[#This Row],[PEDIDO]]</f>
        <v>P-198</v>
      </c>
      <c r="AL68"/>
      <c r="AM68"/>
      <c r="AN68"/>
      <c r="AO68" t="str">
        <f>A35&amp;"/"&amp;J35</f>
        <v>R-3-4-7843/P203</v>
      </c>
      <c r="AP68" t="str">
        <f>Tabela1[[#This Row],[TAG]]&amp;Tabela1[[#This Row],[PEDIDO]]&amp;Tabela1[[#This Row],[PRODUTO]]</f>
        <v>05-CV-0001P-198BASES ROLETES</v>
      </c>
      <c r="AQ68" s="22" t="str">
        <f>Tabela1[[#This Row],[PRODUTO]]&amp;Tabela1[[#This Row],[TAG]]</f>
        <v>BASES ROLETES05-CV-0001</v>
      </c>
      <c r="AR68" s="24" t="str">
        <f>Tabela1[[#This Row],[PEDIDO]]&amp;Tabela1[[#This Row],[PRODUTO]]</f>
        <v>P-198BASES ROLETES</v>
      </c>
      <c r="AS68" s="37">
        <f>IF(AF68="",0,IF(ISTEXT(AF68),H68*VALUE(SUBSTITUTE(AF68,"%",""))/100,H68*AF68))-Tabela1[[#This Row],[PRONTO ACABADO2]]</f>
        <v>0</v>
      </c>
      <c r="AT68" s="37">
        <f>IF(AG68="",0,IF(ISTEXT(AG68),H68*VALUE(SUBSTITUTE(AG68,"%",""))/100,H68*AG68))-Tabela1[[#This Row],[PESO EXPEDIDO2]]</f>
        <v>0</v>
      </c>
      <c r="AU68" s="37">
        <f t="shared" si="17"/>
        <v>98</v>
      </c>
      <c r="AV68" s="37">
        <f t="shared" si="18"/>
        <v>98</v>
      </c>
      <c r="AW68" s="37"/>
    </row>
    <row r="69" spans="1:49" ht="15.75" hidden="1" customHeight="1" x14ac:dyDescent="0.25">
      <c r="A69" s="253" t="s">
        <v>3089</v>
      </c>
      <c r="B69" s="239"/>
      <c r="C69" s="237">
        <v>2</v>
      </c>
      <c r="D69" s="254" t="s">
        <v>3090</v>
      </c>
      <c r="E69" s="237">
        <v>3765</v>
      </c>
      <c r="F69" s="237">
        <v>9</v>
      </c>
      <c r="G69" s="255">
        <v>28</v>
      </c>
      <c r="H69" s="240">
        <f>Tabela1[[#This Row],[PESO UNI]]*Tabela1[[#This Row],[QTE]]</f>
        <v>56</v>
      </c>
      <c r="I69" s="237">
        <v>0</v>
      </c>
      <c r="J69" s="241" t="s">
        <v>3034</v>
      </c>
      <c r="K69" s="241" t="s">
        <v>33</v>
      </c>
      <c r="L69" s="242" t="s">
        <v>2984</v>
      </c>
      <c r="M69" s="243">
        <v>46175</v>
      </c>
      <c r="N69" s="241" t="s">
        <v>38</v>
      </c>
      <c r="O69" s="244"/>
      <c r="P69" s="245"/>
      <c r="Q69" s="14">
        <f>Tabela1[[#This Row],[QTDE/ Fabricação]]-Tabela1[[#This Row],[QTE]]</f>
        <v>-2</v>
      </c>
      <c r="R69" s="247">
        <f t="shared" si="11"/>
        <v>56</v>
      </c>
      <c r="S69" s="247">
        <f t="shared" si="12"/>
        <v>56</v>
      </c>
      <c r="T69" s="248">
        <f t="shared" si="13"/>
        <v>0</v>
      </c>
      <c r="U69" s="249">
        <f>IFERROR(SUMIF('LISTA DE EMBARQUE'!B:B,MICRO!E:E,'LISTA DE EMBARQUE'!G:G),"")</f>
        <v>2</v>
      </c>
      <c r="V69" s="244">
        <f>IFERROR(VLOOKUP(Tabela1[[#This Row],[COD.MDE]],'LISTA DE EMBARQUE'!B:L,11,0),"")</f>
        <v>2</v>
      </c>
      <c r="W69" s="245" t="str">
        <f>IFERROR(COUNTIF(#REF!,Tabela1[[#This Row],[Colunas5]]),"")</f>
        <v/>
      </c>
      <c r="X69" s="246">
        <f>Tabela1[[#This Row],[QIANTIDADE EXPEDIDA]]*Tabela1[[#This Row],[PESO UNI]]</f>
        <v>56</v>
      </c>
      <c r="Y69" s="246">
        <f t="shared" si="14"/>
        <v>0</v>
      </c>
      <c r="Z69" s="250">
        <f>Tabela1[[#This Row],[PESO TOTAL]]-Tabela1[[#This Row],[Peso Expedido]]</f>
        <v>0</v>
      </c>
      <c r="AA69" s="251">
        <v>1</v>
      </c>
      <c r="AB69" s="252"/>
      <c r="AC69" s="252">
        <v>1</v>
      </c>
      <c r="AD69" s="252">
        <v>1</v>
      </c>
      <c r="AE69" s="252">
        <v>1</v>
      </c>
      <c r="AF69" s="252">
        <v>1</v>
      </c>
      <c r="AG69" s="252">
        <v>1</v>
      </c>
      <c r="AH69" s="252">
        <v>1</v>
      </c>
      <c r="AI69" s="252" t="str">
        <f t="shared" si="15"/>
        <v>ok</v>
      </c>
      <c r="AJ69" s="5"/>
      <c r="AK69" t="str">
        <f>Tabela1[[#This Row],[Coluna1]]&amp;Tabela1[[#This Row],[PEDIDO]]</f>
        <v>P-198</v>
      </c>
      <c r="AL69"/>
      <c r="AM69"/>
      <c r="AN69"/>
      <c r="AO69" t="str">
        <f t="shared" ref="AO69:AO132" si="19">A69&amp;"/"&amp;J69</f>
        <v>T-073185-1/05-CV-0001</v>
      </c>
      <c r="AP69" t="str">
        <f>Tabela1[[#This Row],[TAG]]&amp;Tabela1[[#This Row],[PEDIDO]]&amp;Tabela1[[#This Row],[PRODUTO]]</f>
        <v>05-CV-0001P-198BASES ROLETES</v>
      </c>
      <c r="AQ69" s="22" t="str">
        <f>Tabela1[[#This Row],[PRODUTO]]&amp;Tabela1[[#This Row],[TAG]]</f>
        <v>BASES ROLETES05-CV-0001</v>
      </c>
      <c r="AR69" s="24" t="str">
        <f>Tabela1[[#This Row],[PEDIDO]]&amp;Tabela1[[#This Row],[PRODUTO]]</f>
        <v>P-198BASES ROLETES</v>
      </c>
      <c r="AS69" s="37">
        <f>IF(AF69="",0,IF(ISTEXT(AF69),H69*VALUE(SUBSTITUTE(AF69,"%",""))/100,H69*AF69))-Tabela1[[#This Row],[PRONTO ACABADO2]]</f>
        <v>0</v>
      </c>
      <c r="AT69" s="37">
        <f>IF(AG69="",0,IF(ISTEXT(AG69),H69*VALUE(SUBSTITUTE(AG69,"%",""))/100,H69*AG69))-Tabela1[[#This Row],[PESO EXPEDIDO2]]</f>
        <v>0</v>
      </c>
      <c r="AU69" s="37">
        <f t="shared" si="17"/>
        <v>56</v>
      </c>
      <c r="AV69" s="37">
        <f t="shared" si="18"/>
        <v>56</v>
      </c>
      <c r="AW69" s="37"/>
    </row>
    <row r="70" spans="1:49" ht="15.75" hidden="1" customHeight="1" x14ac:dyDescent="0.25">
      <c r="A70" s="253" t="s">
        <v>3063</v>
      </c>
      <c r="B70" s="239"/>
      <c r="C70" s="237">
        <v>4</v>
      </c>
      <c r="D70" s="254" t="s">
        <v>3091</v>
      </c>
      <c r="E70" s="237">
        <v>3766</v>
      </c>
      <c r="F70" s="237">
        <v>9</v>
      </c>
      <c r="G70" s="255">
        <v>2.7</v>
      </c>
      <c r="H70" s="240">
        <f>Tabela1[[#This Row],[PESO UNI]]*Tabela1[[#This Row],[QTE]]</f>
        <v>10.8</v>
      </c>
      <c r="I70" s="237">
        <v>0</v>
      </c>
      <c r="J70" s="241" t="s">
        <v>3034</v>
      </c>
      <c r="K70" s="241" t="s">
        <v>33</v>
      </c>
      <c r="L70" s="242" t="s">
        <v>2984</v>
      </c>
      <c r="M70" s="243">
        <v>46175</v>
      </c>
      <c r="N70" s="241" t="s">
        <v>38</v>
      </c>
      <c r="O70" s="244"/>
      <c r="P70" s="245"/>
      <c r="Q70" s="14">
        <f>Tabela1[[#This Row],[QTDE/ Fabricação]]-Tabela1[[#This Row],[QTE]]</f>
        <v>-4</v>
      </c>
      <c r="R70" s="247">
        <f t="shared" si="11"/>
        <v>10.8</v>
      </c>
      <c r="S70" s="247">
        <f t="shared" si="12"/>
        <v>10.8</v>
      </c>
      <c r="T70" s="248">
        <f t="shared" si="13"/>
        <v>0</v>
      </c>
      <c r="U70" s="249">
        <f>IFERROR(SUMIF('LISTA DE EMBARQUE'!B:B,MICRO!E:E,'LISTA DE EMBARQUE'!G:G),"")</f>
        <v>4</v>
      </c>
      <c r="V70" s="244">
        <f>IFERROR(VLOOKUP(Tabela1[[#This Row],[COD.MDE]],'LISTA DE EMBARQUE'!B:L,11,0),"")</f>
        <v>1</v>
      </c>
      <c r="W70" s="245" t="str">
        <f>IFERROR(COUNTIF(#REF!,Tabela1[[#This Row],[Colunas5]]),"")</f>
        <v/>
      </c>
      <c r="X70" s="246">
        <f>Tabela1[[#This Row],[QIANTIDADE EXPEDIDA]]*Tabela1[[#This Row],[PESO UNI]]</f>
        <v>10.8</v>
      </c>
      <c r="Y70" s="246">
        <f t="shared" si="14"/>
        <v>0</v>
      </c>
      <c r="Z70" s="250">
        <f>Tabela1[[#This Row],[PESO TOTAL]]-Tabela1[[#This Row],[Peso Expedido]]</f>
        <v>0</v>
      </c>
      <c r="AA70" s="251">
        <v>1</v>
      </c>
      <c r="AB70" s="252"/>
      <c r="AC70" s="252">
        <v>1</v>
      </c>
      <c r="AD70" s="252">
        <v>1</v>
      </c>
      <c r="AE70" s="252">
        <v>1</v>
      </c>
      <c r="AF70" s="252">
        <v>1</v>
      </c>
      <c r="AG70" s="252">
        <v>1</v>
      </c>
      <c r="AH70" s="252">
        <v>1</v>
      </c>
      <c r="AI70" s="252" t="str">
        <f t="shared" si="15"/>
        <v>ok</v>
      </c>
      <c r="AJ70" s="5"/>
      <c r="AK70" t="str">
        <f>Tabela1[[#This Row],[Coluna1]]&amp;Tabela1[[#This Row],[PEDIDO]]</f>
        <v>P-198</v>
      </c>
      <c r="AL70"/>
      <c r="AM70"/>
      <c r="AN70"/>
      <c r="AO70" t="str">
        <f t="shared" si="19"/>
        <v>T-054923-1/05-CV-0001</v>
      </c>
      <c r="AP70" t="str">
        <f>Tabela1[[#This Row],[TAG]]&amp;Tabela1[[#This Row],[PEDIDO]]&amp;Tabela1[[#This Row],[PRODUTO]]</f>
        <v>05-CV-0001P-198BASES ROLETES</v>
      </c>
      <c r="AQ70" s="22" t="str">
        <f>Tabela1[[#This Row],[PRODUTO]]&amp;Tabela1[[#This Row],[TAG]]</f>
        <v>BASES ROLETES05-CV-0001</v>
      </c>
      <c r="AR70" s="24" t="str">
        <f>Tabela1[[#This Row],[PEDIDO]]&amp;Tabela1[[#This Row],[PRODUTO]]</f>
        <v>P-198BASES ROLETES</v>
      </c>
      <c r="AS70" s="37">
        <f>IF(AF70="",0,IF(ISTEXT(AF70),H70*VALUE(SUBSTITUTE(AF70,"%",""))/100,H70*AF70))-Tabela1[[#This Row],[PRONTO ACABADO2]]</f>
        <v>0</v>
      </c>
      <c r="AT70" s="37">
        <f>IF(AG70="",0,IF(ISTEXT(AG70),H70*VALUE(SUBSTITUTE(AG70,"%",""))/100,H70*AG70))-Tabela1[[#This Row],[PESO EXPEDIDO2]]</f>
        <v>0</v>
      </c>
      <c r="AU70" s="37">
        <f t="shared" si="17"/>
        <v>10.8</v>
      </c>
      <c r="AV70" s="37">
        <f t="shared" si="18"/>
        <v>10.8</v>
      </c>
      <c r="AW70" s="37"/>
    </row>
    <row r="71" spans="1:49" ht="15.75" hidden="1" customHeight="1" x14ac:dyDescent="0.25">
      <c r="A71" s="253" t="s">
        <v>3063</v>
      </c>
      <c r="B71" s="239"/>
      <c r="C71" s="237">
        <v>4</v>
      </c>
      <c r="D71" s="254" t="s">
        <v>3092</v>
      </c>
      <c r="E71" s="237">
        <v>3767</v>
      </c>
      <c r="F71" s="237">
        <v>19</v>
      </c>
      <c r="G71" s="255">
        <v>2.7</v>
      </c>
      <c r="H71" s="240">
        <f>Tabela1[[#This Row],[PESO UNI]]*Tabela1[[#This Row],[QTE]]</f>
        <v>10.8</v>
      </c>
      <c r="I71" s="237">
        <v>1</v>
      </c>
      <c r="J71" s="241" t="s">
        <v>3093</v>
      </c>
      <c r="K71" s="241" t="s">
        <v>33</v>
      </c>
      <c r="L71" s="242" t="s">
        <v>2984</v>
      </c>
      <c r="M71" s="243">
        <v>46181</v>
      </c>
      <c r="N71" s="241" t="s">
        <v>38</v>
      </c>
      <c r="O71" s="244"/>
      <c r="P71" s="245"/>
      <c r="Q71" s="14">
        <f>Tabela1[[#This Row],[QTDE/ Fabricação]]-Tabela1[[#This Row],[QTE]]</f>
        <v>-4</v>
      </c>
      <c r="R71" s="247">
        <f t="shared" si="11"/>
        <v>10.8</v>
      </c>
      <c r="S71" s="247">
        <f t="shared" si="12"/>
        <v>10.8</v>
      </c>
      <c r="T71" s="248">
        <f t="shared" si="13"/>
        <v>0</v>
      </c>
      <c r="U71" s="249">
        <f>IFERROR(SUMIF('LISTA DE EMBARQUE'!B:B,MICRO!E:E,'LISTA DE EMBARQUE'!G:G),"")</f>
        <v>4</v>
      </c>
      <c r="V71" s="244">
        <f>IFERROR(VLOOKUP(Tabela1[[#This Row],[COD.MDE]],'LISTA DE EMBARQUE'!B:L,11,0),"")</f>
        <v>1</v>
      </c>
      <c r="W71" s="245" t="str">
        <f>IFERROR(COUNTIF(#REF!,Tabela1[[#This Row],[Colunas5]]),"")</f>
        <v/>
      </c>
      <c r="X71" s="246">
        <f>Tabela1[[#This Row],[QIANTIDADE EXPEDIDA]]*Tabela1[[#This Row],[PESO UNI]]</f>
        <v>10.8</v>
      </c>
      <c r="Y71" s="246">
        <f t="shared" si="14"/>
        <v>0</v>
      </c>
      <c r="Z71" s="250">
        <f>Tabela1[[#This Row],[PESO TOTAL]]-Tabela1[[#This Row],[Peso Expedido]]</f>
        <v>0</v>
      </c>
      <c r="AA71" s="251">
        <v>1</v>
      </c>
      <c r="AB71" s="252"/>
      <c r="AC71" s="252">
        <v>1</v>
      </c>
      <c r="AD71" s="252">
        <v>1</v>
      </c>
      <c r="AE71" s="252">
        <v>1</v>
      </c>
      <c r="AF71" s="252">
        <v>1</v>
      </c>
      <c r="AG71" s="252">
        <v>1</v>
      </c>
      <c r="AH71" s="252">
        <v>1</v>
      </c>
      <c r="AI71" s="252" t="str">
        <f t="shared" si="15"/>
        <v>ok</v>
      </c>
      <c r="AJ71" s="5"/>
      <c r="AK71" t="str">
        <f>Tabela1[[#This Row],[Coluna1]]&amp;Tabela1[[#This Row],[PEDIDO]]</f>
        <v>P-198</v>
      </c>
      <c r="AL71"/>
      <c r="AM71"/>
      <c r="AN71"/>
      <c r="AO71" t="str">
        <f t="shared" si="19"/>
        <v>T-054923-1/14-AC-0001</v>
      </c>
      <c r="AP71" t="str">
        <f>Tabela1[[#This Row],[TAG]]&amp;Tabela1[[#This Row],[PEDIDO]]&amp;Tabela1[[#This Row],[PRODUTO]]</f>
        <v>14-AC-0001P-198BASES ROLETES</v>
      </c>
      <c r="AQ71" s="22" t="str">
        <f>Tabela1[[#This Row],[PRODUTO]]&amp;Tabela1[[#This Row],[TAG]]</f>
        <v>BASES ROLETES14-AC-0001</v>
      </c>
      <c r="AR71" s="24" t="str">
        <f>Tabela1[[#This Row],[PEDIDO]]&amp;Tabela1[[#This Row],[PRODUTO]]</f>
        <v>P-198BASES ROLETES</v>
      </c>
      <c r="AS71" s="37">
        <f>IF(AF71="",0,IF(ISTEXT(AF71),H71*VALUE(SUBSTITUTE(AF71,"%",""))/100,H71*AF71))-Tabela1[[#This Row],[PRONTO ACABADO2]]</f>
        <v>0</v>
      </c>
      <c r="AT71" s="37">
        <f>IF(AG71="",0,IF(ISTEXT(AG71),H71*VALUE(SUBSTITUTE(AG71,"%",""))/100,H71*AG71))-Tabela1[[#This Row],[PESO EXPEDIDO2]]</f>
        <v>0</v>
      </c>
      <c r="AU71" s="37">
        <f t="shared" si="17"/>
        <v>10.8</v>
      </c>
      <c r="AV71" s="37">
        <f t="shared" si="18"/>
        <v>10.8</v>
      </c>
      <c r="AW71" s="37"/>
    </row>
    <row r="72" spans="1:49" ht="15.75" hidden="1" customHeight="1" x14ac:dyDescent="0.25">
      <c r="A72" s="253" t="s">
        <v>3094</v>
      </c>
      <c r="B72" s="239"/>
      <c r="C72" s="237">
        <v>36</v>
      </c>
      <c r="D72" s="254" t="s">
        <v>3095</v>
      </c>
      <c r="E72" s="237">
        <v>3768</v>
      </c>
      <c r="F72" s="237">
        <v>19</v>
      </c>
      <c r="G72" s="255">
        <v>86.2</v>
      </c>
      <c r="H72" s="240">
        <f>Tabela1[[#This Row],[PESO UNI]]*Tabela1[[#This Row],[QTE]]</f>
        <v>3103.2000000000003</v>
      </c>
      <c r="I72" s="237">
        <v>0</v>
      </c>
      <c r="J72" s="241" t="s">
        <v>3093</v>
      </c>
      <c r="K72" s="241" t="s">
        <v>33</v>
      </c>
      <c r="L72" s="242" t="s">
        <v>2984</v>
      </c>
      <c r="M72" s="243">
        <v>46181</v>
      </c>
      <c r="N72" s="241" t="s">
        <v>38</v>
      </c>
      <c r="O72" s="244"/>
      <c r="P72" s="245"/>
      <c r="Q72" s="14">
        <f>Tabela1[[#This Row],[QTDE/ Fabricação]]-Tabela1[[#This Row],[QTE]]</f>
        <v>-36</v>
      </c>
      <c r="R72" s="247">
        <f t="shared" si="11"/>
        <v>3103.2000000000003</v>
      </c>
      <c r="S72" s="247">
        <f t="shared" si="12"/>
        <v>3103.2000000000003</v>
      </c>
      <c r="T72" s="248">
        <f t="shared" si="13"/>
        <v>0</v>
      </c>
      <c r="U72" s="249">
        <f>IFERROR(SUMIF('LISTA DE EMBARQUE'!B:B,MICRO!E:E,'LISTA DE EMBARQUE'!G:G),"")</f>
        <v>36</v>
      </c>
      <c r="V72" s="244">
        <f>IFERROR(VLOOKUP(Tabela1[[#This Row],[COD.MDE]],'LISTA DE EMBARQUE'!B:L,11,0),"")</f>
        <v>1</v>
      </c>
      <c r="W72" s="245" t="str">
        <f>IFERROR(COUNTIF(#REF!,Tabela1[[#This Row],[Colunas5]]),"")</f>
        <v/>
      </c>
      <c r="X72" s="246">
        <f>Tabela1[[#This Row],[QIANTIDADE EXPEDIDA]]*Tabela1[[#This Row],[PESO UNI]]</f>
        <v>3103.2000000000003</v>
      </c>
      <c r="Y72" s="246">
        <f t="shared" si="14"/>
        <v>0</v>
      </c>
      <c r="Z72" s="250">
        <f>Tabela1[[#This Row],[PESO TOTAL]]-Tabela1[[#This Row],[Peso Expedido]]</f>
        <v>0</v>
      </c>
      <c r="AA72" s="251">
        <v>1</v>
      </c>
      <c r="AB72" s="252"/>
      <c r="AC72" s="252">
        <v>1</v>
      </c>
      <c r="AD72" s="252">
        <v>1</v>
      </c>
      <c r="AE72" s="252">
        <v>1</v>
      </c>
      <c r="AF72" s="252">
        <v>1</v>
      </c>
      <c r="AG72" s="252">
        <v>1</v>
      </c>
      <c r="AH72" s="252">
        <v>1</v>
      </c>
      <c r="AI72" s="252" t="str">
        <f t="shared" si="15"/>
        <v>ok</v>
      </c>
      <c r="AJ72" s="5"/>
      <c r="AK72" t="str">
        <f>Tabela1[[#This Row],[Coluna1]]&amp;Tabela1[[#This Row],[PEDIDO]]</f>
        <v>P-198</v>
      </c>
      <c r="AL72"/>
      <c r="AM72"/>
      <c r="AN72"/>
      <c r="AO72" t="str">
        <f t="shared" si="19"/>
        <v>T-073193-1/14-AC-0001</v>
      </c>
      <c r="AP72" t="str">
        <f>Tabela1[[#This Row],[TAG]]&amp;Tabela1[[#This Row],[PEDIDO]]&amp;Tabela1[[#This Row],[PRODUTO]]</f>
        <v>14-AC-0001P-198BASES ROLETES</v>
      </c>
      <c r="AQ72" s="22" t="str">
        <f>Tabela1[[#This Row],[PRODUTO]]&amp;Tabela1[[#This Row],[TAG]]</f>
        <v>BASES ROLETES14-AC-0001</v>
      </c>
      <c r="AR72" s="24" t="str">
        <f>Tabela1[[#This Row],[PEDIDO]]&amp;Tabela1[[#This Row],[PRODUTO]]</f>
        <v>P-198BASES ROLETES</v>
      </c>
      <c r="AS72" s="37">
        <f>IF(AF72="",0,IF(ISTEXT(AF72),H72*VALUE(SUBSTITUTE(AF72,"%",""))/100,H72*AF72))-Tabela1[[#This Row],[PRONTO ACABADO2]]</f>
        <v>0</v>
      </c>
      <c r="AT72" s="37">
        <f>IF(AG72="",0,IF(ISTEXT(AG72),H72*VALUE(SUBSTITUTE(AG72,"%",""))/100,H72*AG72))-Tabela1[[#This Row],[PESO EXPEDIDO2]]</f>
        <v>0</v>
      </c>
      <c r="AU72" s="37">
        <f t="shared" si="17"/>
        <v>3103.2000000000003</v>
      </c>
      <c r="AV72" s="37">
        <f t="shared" si="18"/>
        <v>3103.2000000000003</v>
      </c>
      <c r="AW72" s="37"/>
    </row>
    <row r="73" spans="1:49" ht="15.75" hidden="1" customHeight="1" x14ac:dyDescent="0.25">
      <c r="A73" s="253" t="s">
        <v>3097</v>
      </c>
      <c r="B73" s="239"/>
      <c r="C73" s="237">
        <v>4</v>
      </c>
      <c r="D73" s="254" t="s">
        <v>3096</v>
      </c>
      <c r="E73" s="237">
        <v>3769</v>
      </c>
      <c r="F73" s="237">
        <v>19</v>
      </c>
      <c r="G73" s="255">
        <v>60</v>
      </c>
      <c r="H73" s="240">
        <f>Tabela1[[#This Row],[PESO UNI]]*Tabela1[[#This Row],[QTE]]</f>
        <v>240</v>
      </c>
      <c r="I73" s="237">
        <v>0</v>
      </c>
      <c r="J73" s="241" t="s">
        <v>3093</v>
      </c>
      <c r="K73" s="241" t="s">
        <v>33</v>
      </c>
      <c r="L73" s="242" t="s">
        <v>2984</v>
      </c>
      <c r="M73" s="243">
        <v>46181</v>
      </c>
      <c r="N73" s="241" t="s">
        <v>38</v>
      </c>
      <c r="O73" s="244"/>
      <c r="P73" s="245"/>
      <c r="Q73" s="14">
        <f>Tabela1[[#This Row],[QTDE/ Fabricação]]-Tabela1[[#This Row],[QTE]]</f>
        <v>-4</v>
      </c>
      <c r="R73" s="247">
        <f t="shared" si="11"/>
        <v>240</v>
      </c>
      <c r="S73" s="247">
        <f t="shared" si="12"/>
        <v>240</v>
      </c>
      <c r="T73" s="248">
        <f t="shared" si="13"/>
        <v>0</v>
      </c>
      <c r="U73" s="249">
        <f>IFERROR(SUMIF('LISTA DE EMBARQUE'!B:B,MICRO!E:E,'LISTA DE EMBARQUE'!G:G),"")</f>
        <v>4</v>
      </c>
      <c r="V73" s="244">
        <f>IFERROR(VLOOKUP(Tabela1[[#This Row],[COD.MDE]],'LISTA DE EMBARQUE'!B:L,11,0),"")</f>
        <v>1</v>
      </c>
      <c r="W73" s="245" t="str">
        <f>IFERROR(COUNTIF(#REF!,Tabela1[[#This Row],[Colunas5]]),"")</f>
        <v/>
      </c>
      <c r="X73" s="246">
        <f>Tabela1[[#This Row],[QIANTIDADE EXPEDIDA]]*Tabela1[[#This Row],[PESO UNI]]</f>
        <v>240</v>
      </c>
      <c r="Y73" s="246">
        <f t="shared" si="14"/>
        <v>0</v>
      </c>
      <c r="Z73" s="250">
        <f>Tabela1[[#This Row],[PESO TOTAL]]-Tabela1[[#This Row],[Peso Expedido]]</f>
        <v>0</v>
      </c>
      <c r="AA73" s="251">
        <v>1</v>
      </c>
      <c r="AB73" s="252"/>
      <c r="AC73" s="252">
        <v>1</v>
      </c>
      <c r="AD73" s="252">
        <v>1</v>
      </c>
      <c r="AE73" s="252">
        <v>1</v>
      </c>
      <c r="AF73" s="252">
        <v>1</v>
      </c>
      <c r="AG73" s="252">
        <v>1</v>
      </c>
      <c r="AH73" s="252">
        <v>1</v>
      </c>
      <c r="AI73" s="252" t="str">
        <f t="shared" si="15"/>
        <v>ok</v>
      </c>
      <c r="AJ73" s="5"/>
      <c r="AK73" t="str">
        <f>Tabela1[[#This Row],[Coluna1]]&amp;Tabela1[[#This Row],[PEDIDO]]</f>
        <v>P-198</v>
      </c>
      <c r="AL73"/>
      <c r="AM73"/>
      <c r="AN73"/>
      <c r="AO73" t="str">
        <f t="shared" si="19"/>
        <v>T-073194-1/14-AC-0001</v>
      </c>
      <c r="AP73" t="str">
        <f>Tabela1[[#This Row],[TAG]]&amp;Tabela1[[#This Row],[PEDIDO]]&amp;Tabela1[[#This Row],[PRODUTO]]</f>
        <v>14-AC-0001P-198BASES ROLETES</v>
      </c>
      <c r="AQ73" s="22" t="str">
        <f>Tabela1[[#This Row],[PRODUTO]]&amp;Tabela1[[#This Row],[TAG]]</f>
        <v>BASES ROLETES14-AC-0001</v>
      </c>
      <c r="AR73" s="24" t="str">
        <f>Tabela1[[#This Row],[PEDIDO]]&amp;Tabela1[[#This Row],[PRODUTO]]</f>
        <v>P-198BASES ROLETES</v>
      </c>
      <c r="AS73" s="37">
        <f>IF(AF73="",0,IF(ISTEXT(AF73),H73*VALUE(SUBSTITUTE(AF73,"%",""))/100,H73*AF73))-Tabela1[[#This Row],[PRONTO ACABADO2]]</f>
        <v>0</v>
      </c>
      <c r="AT73" s="37">
        <f>IF(AG73="",0,IF(ISTEXT(AG73),H73*VALUE(SUBSTITUTE(AG73,"%",""))/100,H73*AG73))-Tabela1[[#This Row],[PESO EXPEDIDO2]]</f>
        <v>0</v>
      </c>
      <c r="AU73" s="37">
        <f t="shared" si="17"/>
        <v>240</v>
      </c>
      <c r="AV73" s="37">
        <f t="shared" si="18"/>
        <v>240</v>
      </c>
      <c r="AW73" s="37"/>
    </row>
    <row r="74" spans="1:49" ht="15.75" hidden="1" customHeight="1" x14ac:dyDescent="0.25">
      <c r="A74" s="253" t="s">
        <v>3098</v>
      </c>
      <c r="B74" s="239"/>
      <c r="C74" s="237">
        <v>2</v>
      </c>
      <c r="D74" s="254" t="s">
        <v>3099</v>
      </c>
      <c r="E74" s="237">
        <v>3770</v>
      </c>
      <c r="F74" s="237">
        <v>19</v>
      </c>
      <c r="G74" s="255">
        <v>28</v>
      </c>
      <c r="H74" s="240">
        <f>Tabela1[[#This Row],[PESO UNI]]*Tabela1[[#This Row],[QTE]]</f>
        <v>56</v>
      </c>
      <c r="I74" s="237">
        <v>0</v>
      </c>
      <c r="J74" s="241" t="s">
        <v>3093</v>
      </c>
      <c r="K74" s="241" t="s">
        <v>33</v>
      </c>
      <c r="L74" s="242" t="s">
        <v>2984</v>
      </c>
      <c r="M74" s="243">
        <v>46181</v>
      </c>
      <c r="N74" s="241" t="s">
        <v>38</v>
      </c>
      <c r="O74" s="244"/>
      <c r="P74" s="245"/>
      <c r="Q74" s="14">
        <f>Tabela1[[#This Row],[QTDE/ Fabricação]]-Tabela1[[#This Row],[QTE]]</f>
        <v>-2</v>
      </c>
      <c r="R74" s="247">
        <f t="shared" si="11"/>
        <v>56</v>
      </c>
      <c r="S74" s="247">
        <f t="shared" si="12"/>
        <v>56</v>
      </c>
      <c r="T74" s="248">
        <f t="shared" si="13"/>
        <v>0</v>
      </c>
      <c r="U74" s="249">
        <f>IFERROR(SUMIF('LISTA DE EMBARQUE'!B:B,MICRO!E:E,'LISTA DE EMBARQUE'!G:G),"")</f>
        <v>2</v>
      </c>
      <c r="V74" s="244">
        <f>IFERROR(VLOOKUP(Tabela1[[#This Row],[COD.MDE]],'LISTA DE EMBARQUE'!B:L,11,0),"")</f>
        <v>1</v>
      </c>
      <c r="W74" s="245" t="str">
        <f>IFERROR(COUNTIF(#REF!,Tabela1[[#This Row],[Colunas5]]),"")</f>
        <v/>
      </c>
      <c r="X74" s="246">
        <f>Tabela1[[#This Row],[QIANTIDADE EXPEDIDA]]*Tabela1[[#This Row],[PESO UNI]]</f>
        <v>56</v>
      </c>
      <c r="Y74" s="246">
        <f t="shared" si="14"/>
        <v>0</v>
      </c>
      <c r="Z74" s="250">
        <f>Tabela1[[#This Row],[PESO TOTAL]]-Tabela1[[#This Row],[Peso Expedido]]</f>
        <v>0</v>
      </c>
      <c r="AA74" s="251">
        <v>1</v>
      </c>
      <c r="AB74" s="252"/>
      <c r="AC74" s="252">
        <v>1</v>
      </c>
      <c r="AD74" s="252">
        <v>1</v>
      </c>
      <c r="AE74" s="252">
        <v>1</v>
      </c>
      <c r="AF74" s="252">
        <v>1</v>
      </c>
      <c r="AG74" s="252">
        <v>1</v>
      </c>
      <c r="AH74" s="252">
        <v>1</v>
      </c>
      <c r="AI74" s="252" t="str">
        <f t="shared" si="15"/>
        <v>ok</v>
      </c>
      <c r="AJ74" s="5"/>
      <c r="AK74" t="str">
        <f>Tabela1[[#This Row],[Coluna1]]&amp;Tabela1[[#This Row],[PEDIDO]]</f>
        <v>P-198</v>
      </c>
      <c r="AL74"/>
      <c r="AM74"/>
      <c r="AN74"/>
      <c r="AO74" t="str">
        <f t="shared" si="19"/>
        <v>T-073195-1/14-AC-0001</v>
      </c>
      <c r="AP74" t="str">
        <f>Tabela1[[#This Row],[TAG]]&amp;Tabela1[[#This Row],[PEDIDO]]&amp;Tabela1[[#This Row],[PRODUTO]]</f>
        <v>14-AC-0001P-198BASES ROLETES</v>
      </c>
      <c r="AQ74" s="22" t="str">
        <f>Tabela1[[#This Row],[PRODUTO]]&amp;Tabela1[[#This Row],[TAG]]</f>
        <v>BASES ROLETES14-AC-0001</v>
      </c>
      <c r="AR74" s="24" t="str">
        <f>Tabela1[[#This Row],[PEDIDO]]&amp;Tabela1[[#This Row],[PRODUTO]]</f>
        <v>P-198BASES ROLETES</v>
      </c>
      <c r="AS74" s="37">
        <f>IF(AF74="",0,IF(ISTEXT(AF74),H74*VALUE(SUBSTITUTE(AF74,"%",""))/100,H74*AF74))-Tabela1[[#This Row],[PRONTO ACABADO2]]</f>
        <v>0</v>
      </c>
      <c r="AT74" s="37">
        <f>IF(AG74="",0,IF(ISTEXT(AG74),H74*VALUE(SUBSTITUTE(AG74,"%",""))/100,H74*AG74))-Tabela1[[#This Row],[PESO EXPEDIDO2]]</f>
        <v>0</v>
      </c>
      <c r="AU74" s="37">
        <f t="shared" si="17"/>
        <v>56</v>
      </c>
      <c r="AV74" s="37">
        <f t="shared" si="18"/>
        <v>56</v>
      </c>
      <c r="AW74" s="37"/>
    </row>
    <row r="75" spans="1:49" ht="15.75" hidden="1" customHeight="1" x14ac:dyDescent="0.25">
      <c r="A75" s="253" t="s">
        <v>3100</v>
      </c>
      <c r="B75" s="239"/>
      <c r="C75" s="237">
        <v>24</v>
      </c>
      <c r="D75" s="254" t="s">
        <v>3101</v>
      </c>
      <c r="E75" s="237">
        <v>3771</v>
      </c>
      <c r="F75" s="237">
        <v>18</v>
      </c>
      <c r="G75" s="255">
        <v>50</v>
      </c>
      <c r="H75" s="240">
        <f>Tabela1[[#This Row],[PESO UNI]]*Tabela1[[#This Row],[QTE]]</f>
        <v>1200</v>
      </c>
      <c r="I75" s="237">
        <v>0</v>
      </c>
      <c r="J75" s="241" t="s">
        <v>3093</v>
      </c>
      <c r="K75" s="241" t="s">
        <v>23</v>
      </c>
      <c r="L75" s="242" t="s">
        <v>2984</v>
      </c>
      <c r="M75" s="243">
        <v>46181</v>
      </c>
      <c r="N75" s="241" t="s">
        <v>38</v>
      </c>
      <c r="O75" s="244"/>
      <c r="P75" s="245"/>
      <c r="Q75" s="14">
        <f>Tabela1[[#This Row],[QTDE/ Fabricação]]-Tabela1[[#This Row],[QTE]]</f>
        <v>-24</v>
      </c>
      <c r="R75" s="247">
        <f t="shared" si="11"/>
        <v>1200</v>
      </c>
      <c r="S75" s="247">
        <f t="shared" si="12"/>
        <v>1200</v>
      </c>
      <c r="T75" s="248">
        <f t="shared" si="13"/>
        <v>0</v>
      </c>
      <c r="U75" s="249">
        <f>IFERROR(SUMIF('LISTA DE EMBARQUE'!B:B,MICRO!E:E,'LISTA DE EMBARQUE'!G:G),"")</f>
        <v>24</v>
      </c>
      <c r="V75" s="244">
        <f>IFERROR(VLOOKUP(Tabela1[[#This Row],[COD.MDE]],'LISTA DE EMBARQUE'!B:L,11,0),"")</f>
        <v>2</v>
      </c>
      <c r="W75" s="245" t="str">
        <f>IFERROR(COUNTIF(#REF!,Tabela1[[#This Row],[Colunas5]]),"")</f>
        <v/>
      </c>
      <c r="X75" s="246">
        <f>Tabela1[[#This Row],[QIANTIDADE EXPEDIDA]]*Tabela1[[#This Row],[PESO UNI]]</f>
        <v>1200</v>
      </c>
      <c r="Y75" s="246">
        <f t="shared" si="14"/>
        <v>0</v>
      </c>
      <c r="Z75" s="250">
        <f>Tabela1[[#This Row],[PESO TOTAL]]-Tabela1[[#This Row],[Peso Expedido]]</f>
        <v>0</v>
      </c>
      <c r="AA75" s="251">
        <v>1</v>
      </c>
      <c r="AB75" s="252"/>
      <c r="AC75" s="252">
        <v>1</v>
      </c>
      <c r="AD75" s="252">
        <v>1</v>
      </c>
      <c r="AE75" s="252">
        <v>1</v>
      </c>
      <c r="AF75" s="252">
        <v>1</v>
      </c>
      <c r="AG75" s="252">
        <v>1</v>
      </c>
      <c r="AH75" s="252">
        <v>1</v>
      </c>
      <c r="AI75" s="252" t="str">
        <f t="shared" si="15"/>
        <v>ok</v>
      </c>
      <c r="AJ75" s="5"/>
      <c r="AK75" t="str">
        <f>Tabela1[[#This Row],[Coluna1]]&amp;Tabela1[[#This Row],[PEDIDO]]</f>
        <v>P-198</v>
      </c>
      <c r="AL75"/>
      <c r="AM75"/>
      <c r="AN75"/>
      <c r="AO75" t="str">
        <f t="shared" si="19"/>
        <v>R-1-4-11013/14-AC-0001</v>
      </c>
      <c r="AP75" t="str">
        <f>Tabela1[[#This Row],[TAG]]&amp;Tabela1[[#This Row],[PEDIDO]]&amp;Tabela1[[#This Row],[PRODUTO]]</f>
        <v>14-AC-0001P-198ROLOS</v>
      </c>
      <c r="AQ75" s="22" t="str">
        <f>Tabela1[[#This Row],[PRODUTO]]&amp;Tabela1[[#This Row],[TAG]]</f>
        <v>ROLOS14-AC-0001</v>
      </c>
      <c r="AR75" s="24" t="str">
        <f>Tabela1[[#This Row],[PEDIDO]]&amp;Tabela1[[#This Row],[PRODUTO]]</f>
        <v>P-198ROLOS</v>
      </c>
      <c r="AS75" s="37">
        <f>IF(AF75="",0,IF(ISTEXT(AF75),H75*VALUE(SUBSTITUTE(AF75,"%",""))/100,H75*AF75))-Tabela1[[#This Row],[PRONTO ACABADO2]]</f>
        <v>0</v>
      </c>
      <c r="AT75" s="37">
        <f>IF(AG75="",0,IF(ISTEXT(AG75),H75*VALUE(SUBSTITUTE(AG75,"%",""))/100,H75*AG75))-Tabela1[[#This Row],[PESO EXPEDIDO2]]</f>
        <v>0</v>
      </c>
      <c r="AU75" s="37">
        <f t="shared" si="17"/>
        <v>1200</v>
      </c>
      <c r="AV75" s="37">
        <f t="shared" si="18"/>
        <v>1200</v>
      </c>
      <c r="AW75" s="37"/>
    </row>
    <row r="76" spans="1:49" ht="15.75" hidden="1" customHeight="1" x14ac:dyDescent="0.25">
      <c r="A76" s="253" t="s">
        <v>3102</v>
      </c>
      <c r="B76" s="239"/>
      <c r="C76" s="237">
        <v>72</v>
      </c>
      <c r="D76" s="254" t="s">
        <v>3103</v>
      </c>
      <c r="E76" s="237">
        <v>3772</v>
      </c>
      <c r="F76" s="237">
        <v>18</v>
      </c>
      <c r="G76" s="255">
        <v>12</v>
      </c>
      <c r="H76" s="240">
        <f>Tabela1[[#This Row],[PESO UNI]]*Tabela1[[#This Row],[QTE]]</f>
        <v>864</v>
      </c>
      <c r="I76" s="237">
        <v>0</v>
      </c>
      <c r="J76" s="241" t="s">
        <v>3093</v>
      </c>
      <c r="K76" s="241" t="s">
        <v>23</v>
      </c>
      <c r="L76" s="242" t="s">
        <v>2984</v>
      </c>
      <c r="M76" s="243">
        <v>46181</v>
      </c>
      <c r="N76" s="241" t="s">
        <v>38</v>
      </c>
      <c r="O76" s="244"/>
      <c r="P76" s="245"/>
      <c r="Q76" s="14">
        <f>Tabela1[[#This Row],[QTDE/ Fabricação]]-Tabela1[[#This Row],[QTE]]</f>
        <v>-72</v>
      </c>
      <c r="R76" s="247">
        <f t="shared" si="11"/>
        <v>864</v>
      </c>
      <c r="S76" s="247">
        <f t="shared" si="12"/>
        <v>864</v>
      </c>
      <c r="T76" s="248">
        <f t="shared" si="13"/>
        <v>0</v>
      </c>
      <c r="U76" s="249">
        <f>IFERROR(SUMIF('LISTA DE EMBARQUE'!B:B,MICRO!E:E,'LISTA DE EMBARQUE'!G:G),"")</f>
        <v>72</v>
      </c>
      <c r="V76" s="244">
        <f>IFERROR(VLOOKUP(Tabela1[[#This Row],[COD.MDE]],'LISTA DE EMBARQUE'!B:L,11,0),"")</f>
        <v>1</v>
      </c>
      <c r="W76" s="245" t="str">
        <f>IFERROR(COUNTIF(#REF!,Tabela1[[#This Row],[Colunas5]]),"")</f>
        <v/>
      </c>
      <c r="X76" s="246">
        <f>Tabela1[[#This Row],[QIANTIDADE EXPEDIDA]]*Tabela1[[#This Row],[PESO UNI]]</f>
        <v>864</v>
      </c>
      <c r="Y76" s="246">
        <f t="shared" si="14"/>
        <v>0</v>
      </c>
      <c r="Z76" s="250">
        <f>Tabela1[[#This Row],[PESO TOTAL]]-Tabela1[[#This Row],[Peso Expedido]]</f>
        <v>0</v>
      </c>
      <c r="AA76" s="251">
        <v>1</v>
      </c>
      <c r="AB76" s="252"/>
      <c r="AC76" s="252">
        <v>1</v>
      </c>
      <c r="AD76" s="252">
        <v>1</v>
      </c>
      <c r="AE76" s="252">
        <v>1</v>
      </c>
      <c r="AF76" s="252">
        <v>1</v>
      </c>
      <c r="AG76" s="252">
        <v>1</v>
      </c>
      <c r="AH76" s="252">
        <v>1</v>
      </c>
      <c r="AI76" s="252" t="str">
        <f t="shared" si="15"/>
        <v>ok</v>
      </c>
      <c r="AJ76" s="5"/>
      <c r="AK76" t="str">
        <f>Tabela1[[#This Row],[Coluna1]]&amp;Tabela1[[#This Row],[PEDIDO]]</f>
        <v>P-198</v>
      </c>
      <c r="AL76"/>
      <c r="AM76"/>
      <c r="AN76"/>
      <c r="AO76" t="str">
        <f t="shared" si="19"/>
        <v>R-1-4-11014/14-AC-0001</v>
      </c>
      <c r="AP76" t="str">
        <f>Tabela1[[#This Row],[TAG]]&amp;Tabela1[[#This Row],[PEDIDO]]&amp;Tabela1[[#This Row],[PRODUTO]]</f>
        <v>14-AC-0001P-198ROLOS</v>
      </c>
      <c r="AQ76" s="22" t="str">
        <f>Tabela1[[#This Row],[PRODUTO]]&amp;Tabela1[[#This Row],[TAG]]</f>
        <v>ROLOS14-AC-0001</v>
      </c>
      <c r="AR76" s="24" t="str">
        <f>Tabela1[[#This Row],[PEDIDO]]&amp;Tabela1[[#This Row],[PRODUTO]]</f>
        <v>P-198ROLOS</v>
      </c>
      <c r="AS76" s="37">
        <f>IF(AF76="",0,IF(ISTEXT(AF76),H76*VALUE(SUBSTITUTE(AF76,"%",""))/100,H76*AF76))-Tabela1[[#This Row],[PRONTO ACABADO2]]</f>
        <v>0</v>
      </c>
      <c r="AT76" s="37">
        <f>IF(AG76="",0,IF(ISTEXT(AG76),H76*VALUE(SUBSTITUTE(AG76,"%",""))/100,H76*AG76))-Tabela1[[#This Row],[PESO EXPEDIDO2]]</f>
        <v>0</v>
      </c>
      <c r="AU76" s="37">
        <f t="shared" si="17"/>
        <v>864</v>
      </c>
      <c r="AV76" s="37">
        <f t="shared" si="18"/>
        <v>864</v>
      </c>
      <c r="AW76" s="37"/>
    </row>
    <row r="77" spans="1:49" ht="15.75" hidden="1" customHeight="1" x14ac:dyDescent="0.25">
      <c r="A77" s="253" t="s">
        <v>3104</v>
      </c>
      <c r="B77" s="239"/>
      <c r="C77" s="237">
        <v>12</v>
      </c>
      <c r="D77" s="254" t="s">
        <v>3105</v>
      </c>
      <c r="E77" s="237">
        <v>3773</v>
      </c>
      <c r="F77" s="237">
        <v>18</v>
      </c>
      <c r="G77" s="255">
        <v>67</v>
      </c>
      <c r="H77" s="240">
        <f>Tabela1[[#This Row],[PESO UNI]]*Tabela1[[#This Row],[QTE]]</f>
        <v>804</v>
      </c>
      <c r="I77" s="237">
        <v>0</v>
      </c>
      <c r="J77" s="241" t="s">
        <v>3093</v>
      </c>
      <c r="K77" s="241" t="s">
        <v>23</v>
      </c>
      <c r="L77" s="242" t="s">
        <v>2984</v>
      </c>
      <c r="M77" s="243">
        <v>46181</v>
      </c>
      <c r="N77" s="241" t="s">
        <v>38</v>
      </c>
      <c r="O77" s="244"/>
      <c r="P77" s="245"/>
      <c r="Q77" s="14">
        <f>Tabela1[[#This Row],[QTDE/ Fabricação]]-Tabela1[[#This Row],[QTE]]</f>
        <v>-12</v>
      </c>
      <c r="R77" s="247">
        <f t="shared" si="11"/>
        <v>804</v>
      </c>
      <c r="S77" s="247">
        <f t="shared" si="12"/>
        <v>804</v>
      </c>
      <c r="T77" s="248">
        <f t="shared" si="13"/>
        <v>0</v>
      </c>
      <c r="U77" s="249">
        <f>IFERROR(SUMIF('LISTA DE EMBARQUE'!B:B,MICRO!E:E,'LISTA DE EMBARQUE'!G:G),"")</f>
        <v>12</v>
      </c>
      <c r="V77" s="244">
        <f>IFERROR(VLOOKUP(Tabela1[[#This Row],[COD.MDE]],'LISTA DE EMBARQUE'!B:L,11,0),"")</f>
        <v>2</v>
      </c>
      <c r="W77" s="245" t="str">
        <f>IFERROR(COUNTIF(#REF!,Tabela1[[#This Row],[Colunas5]]),"")</f>
        <v/>
      </c>
      <c r="X77" s="246">
        <f>Tabela1[[#This Row],[QIANTIDADE EXPEDIDA]]*Tabela1[[#This Row],[PESO UNI]]</f>
        <v>804</v>
      </c>
      <c r="Y77" s="246">
        <f t="shared" si="14"/>
        <v>0</v>
      </c>
      <c r="Z77" s="250">
        <f>Tabela1[[#This Row],[PESO TOTAL]]-Tabela1[[#This Row],[Peso Expedido]]</f>
        <v>0</v>
      </c>
      <c r="AA77" s="251">
        <v>1</v>
      </c>
      <c r="AB77" s="252"/>
      <c r="AC77" s="252">
        <v>1</v>
      </c>
      <c r="AD77" s="252">
        <v>1</v>
      </c>
      <c r="AE77" s="252">
        <v>1</v>
      </c>
      <c r="AF77" s="252">
        <v>1</v>
      </c>
      <c r="AG77" s="252">
        <v>1</v>
      </c>
      <c r="AH77" s="252">
        <v>1</v>
      </c>
      <c r="AI77" s="252" t="str">
        <f t="shared" si="15"/>
        <v>ok</v>
      </c>
      <c r="AJ77" s="5"/>
      <c r="AK77" t="str">
        <f>Tabela1[[#This Row],[Coluna1]]&amp;Tabela1[[#This Row],[PEDIDO]]</f>
        <v>P-198</v>
      </c>
      <c r="AL77"/>
      <c r="AM77"/>
      <c r="AN77"/>
      <c r="AO77" t="str">
        <f t="shared" si="19"/>
        <v>R-1-4-11015/14-AC-0001</v>
      </c>
      <c r="AP77" t="str">
        <f>Tabela1[[#This Row],[TAG]]&amp;Tabela1[[#This Row],[PEDIDO]]&amp;Tabela1[[#This Row],[PRODUTO]]</f>
        <v>14-AC-0001P-198ROLOS</v>
      </c>
      <c r="AQ77" s="22" t="str">
        <f>Tabela1[[#This Row],[PRODUTO]]&amp;Tabela1[[#This Row],[TAG]]</f>
        <v>ROLOS14-AC-0001</v>
      </c>
      <c r="AR77" s="24" t="str">
        <f>Tabela1[[#This Row],[PEDIDO]]&amp;Tabela1[[#This Row],[PRODUTO]]</f>
        <v>P-198ROLOS</v>
      </c>
      <c r="AS77" s="37">
        <f>IF(AF77="",0,IF(ISTEXT(AF77),H77*VALUE(SUBSTITUTE(AF77,"%",""))/100,H77*AF77))-Tabela1[[#This Row],[PRONTO ACABADO2]]</f>
        <v>0</v>
      </c>
      <c r="AT77" s="37">
        <f>IF(AG77="",0,IF(ISTEXT(AG77),H77*VALUE(SUBSTITUTE(AG77,"%",""))/100,H77*AG77))-Tabela1[[#This Row],[PESO EXPEDIDO2]]</f>
        <v>0</v>
      </c>
      <c r="AU77" s="37">
        <f t="shared" si="17"/>
        <v>804</v>
      </c>
      <c r="AV77" s="37">
        <f t="shared" si="18"/>
        <v>804</v>
      </c>
      <c r="AW77" s="37"/>
    </row>
    <row r="78" spans="1:49" ht="15.75" hidden="1" customHeight="1" x14ac:dyDescent="0.25">
      <c r="A78" s="253" t="s">
        <v>3106</v>
      </c>
      <c r="B78" s="239"/>
      <c r="C78" s="237">
        <v>10</v>
      </c>
      <c r="D78" s="254" t="s">
        <v>3107</v>
      </c>
      <c r="E78" s="237">
        <v>3774</v>
      </c>
      <c r="F78" s="237">
        <v>18</v>
      </c>
      <c r="G78" s="255">
        <v>46.9</v>
      </c>
      <c r="H78" s="240">
        <f>Tabela1[[#This Row],[PESO UNI]]*Tabela1[[#This Row],[QTE]]</f>
        <v>469</v>
      </c>
      <c r="I78" s="237">
        <v>0</v>
      </c>
      <c r="J78" s="241" t="s">
        <v>3093</v>
      </c>
      <c r="K78" s="241" t="s">
        <v>23</v>
      </c>
      <c r="L78" s="242" t="s">
        <v>2984</v>
      </c>
      <c r="M78" s="243">
        <v>46181</v>
      </c>
      <c r="N78" s="241" t="s">
        <v>38</v>
      </c>
      <c r="O78" s="244"/>
      <c r="P78" s="245"/>
      <c r="Q78" s="14">
        <f>Tabela1[[#This Row],[QTDE/ Fabricação]]-Tabela1[[#This Row],[QTE]]</f>
        <v>-10</v>
      </c>
      <c r="R78" s="247">
        <f t="shared" si="11"/>
        <v>469</v>
      </c>
      <c r="S78" s="247">
        <f t="shared" si="12"/>
        <v>469</v>
      </c>
      <c r="T78" s="248">
        <f t="shared" si="13"/>
        <v>0</v>
      </c>
      <c r="U78" s="249">
        <f>IFERROR(SUMIF('LISTA DE EMBARQUE'!B:B,MICRO!E:E,'LISTA DE EMBARQUE'!G:G),"")</f>
        <v>10</v>
      </c>
      <c r="V78" s="244">
        <f>IFERROR(VLOOKUP(Tabela1[[#This Row],[COD.MDE]],'LISTA DE EMBARQUE'!B:L,11,0),"")</f>
        <v>2</v>
      </c>
      <c r="W78" s="245" t="str">
        <f>IFERROR(COUNTIF(#REF!,Tabela1[[#This Row],[Colunas5]]),"")</f>
        <v/>
      </c>
      <c r="X78" s="246">
        <f>Tabela1[[#This Row],[QIANTIDADE EXPEDIDA]]*Tabela1[[#This Row],[PESO UNI]]</f>
        <v>469</v>
      </c>
      <c r="Y78" s="246">
        <f t="shared" si="14"/>
        <v>0</v>
      </c>
      <c r="Z78" s="250">
        <f>Tabela1[[#This Row],[PESO TOTAL]]-Tabela1[[#This Row],[Peso Expedido]]</f>
        <v>0</v>
      </c>
      <c r="AA78" s="251">
        <v>1</v>
      </c>
      <c r="AB78" s="252"/>
      <c r="AC78" s="252">
        <v>1</v>
      </c>
      <c r="AD78" s="252">
        <v>1</v>
      </c>
      <c r="AE78" s="252">
        <v>1</v>
      </c>
      <c r="AF78" s="252">
        <v>1</v>
      </c>
      <c r="AG78" s="252">
        <v>1</v>
      </c>
      <c r="AH78" s="252">
        <v>1</v>
      </c>
      <c r="AI78" s="252" t="str">
        <f t="shared" si="15"/>
        <v>ok</v>
      </c>
      <c r="AJ78" s="5"/>
      <c r="AK78" t="str">
        <f>Tabela1[[#This Row],[Coluna1]]&amp;Tabela1[[#This Row],[PEDIDO]]</f>
        <v>P-198</v>
      </c>
      <c r="AL78"/>
      <c r="AM78"/>
      <c r="AN78"/>
      <c r="AO78" t="str">
        <f t="shared" si="19"/>
        <v>R-3-4-11017/14-AC-0001</v>
      </c>
      <c r="AP78" t="str">
        <f>Tabela1[[#This Row],[TAG]]&amp;Tabela1[[#This Row],[PEDIDO]]&amp;Tabela1[[#This Row],[PRODUTO]]</f>
        <v>14-AC-0001P-198ROLOS</v>
      </c>
      <c r="AQ78" s="22" t="str">
        <f>Tabela1[[#This Row],[PRODUTO]]&amp;Tabela1[[#This Row],[TAG]]</f>
        <v>ROLOS14-AC-0001</v>
      </c>
      <c r="AR78" s="24" t="str">
        <f>Tabela1[[#This Row],[PEDIDO]]&amp;Tabela1[[#This Row],[PRODUTO]]</f>
        <v>P-198ROLOS</v>
      </c>
      <c r="AS78" s="37">
        <f>IF(AF78="",0,IF(ISTEXT(AF78),H78*VALUE(SUBSTITUTE(AF78,"%",""))/100,H78*AF78))-Tabela1[[#This Row],[PRONTO ACABADO2]]</f>
        <v>0</v>
      </c>
      <c r="AT78" s="37">
        <f>IF(AG78="",0,IF(ISTEXT(AG78),H78*VALUE(SUBSTITUTE(AG78,"%",""))/100,H78*AG78))-Tabela1[[#This Row],[PESO EXPEDIDO2]]</f>
        <v>0</v>
      </c>
      <c r="AU78" s="37">
        <f t="shared" si="17"/>
        <v>469</v>
      </c>
      <c r="AV78" s="37">
        <f t="shared" si="18"/>
        <v>469</v>
      </c>
      <c r="AW78" s="37"/>
    </row>
    <row r="79" spans="1:49" ht="15.75" hidden="1" customHeight="1" x14ac:dyDescent="0.25">
      <c r="A79" s="253" t="s">
        <v>3039</v>
      </c>
      <c r="B79" s="239"/>
      <c r="C79" s="237">
        <v>4</v>
      </c>
      <c r="D79" s="254" t="s">
        <v>3108</v>
      </c>
      <c r="E79" s="237">
        <v>3775</v>
      </c>
      <c r="F79" s="237">
        <v>18</v>
      </c>
      <c r="G79" s="255">
        <v>2.7</v>
      </c>
      <c r="H79" s="240">
        <f>Tabela1[[#This Row],[PESO UNI]]*Tabela1[[#This Row],[QTE]]</f>
        <v>10.8</v>
      </c>
      <c r="I79" s="237">
        <v>0</v>
      </c>
      <c r="J79" s="241" t="s">
        <v>3093</v>
      </c>
      <c r="K79" s="241" t="s">
        <v>23</v>
      </c>
      <c r="L79" s="242" t="s">
        <v>2984</v>
      </c>
      <c r="M79" s="243">
        <v>46181</v>
      </c>
      <c r="N79" s="241" t="s">
        <v>38</v>
      </c>
      <c r="O79" s="244"/>
      <c r="P79" s="245"/>
      <c r="Q79" s="14">
        <f>Tabela1[[#This Row],[QTDE/ Fabricação]]-Tabela1[[#This Row],[QTE]]</f>
        <v>-4</v>
      </c>
      <c r="R79" s="247">
        <f t="shared" si="11"/>
        <v>10.8</v>
      </c>
      <c r="S79" s="247">
        <f t="shared" si="12"/>
        <v>10.8</v>
      </c>
      <c r="T79" s="248">
        <f t="shared" si="13"/>
        <v>0</v>
      </c>
      <c r="U79" s="249">
        <f>IFERROR(SUMIF('LISTA DE EMBARQUE'!B:B,MICRO!E:E,'LISTA DE EMBARQUE'!G:G),"")</f>
        <v>4</v>
      </c>
      <c r="V79" s="244">
        <f>IFERROR(VLOOKUP(Tabela1[[#This Row],[COD.MDE]],'LISTA DE EMBARQUE'!B:L,11,0),"")</f>
        <v>2</v>
      </c>
      <c r="W79" s="245" t="str">
        <f>IFERROR(COUNTIF(#REF!,Tabela1[[#This Row],[Colunas5]]),"")</f>
        <v/>
      </c>
      <c r="X79" s="246">
        <f>Tabela1[[#This Row],[QIANTIDADE EXPEDIDA]]*Tabela1[[#This Row],[PESO UNI]]</f>
        <v>10.8</v>
      </c>
      <c r="Y79" s="246">
        <f t="shared" si="14"/>
        <v>0</v>
      </c>
      <c r="Z79" s="250">
        <f>Tabela1[[#This Row],[PESO TOTAL]]-Tabela1[[#This Row],[Peso Expedido]]</f>
        <v>0</v>
      </c>
      <c r="AA79" s="251">
        <v>1</v>
      </c>
      <c r="AB79" s="252"/>
      <c r="AC79" s="252">
        <v>1</v>
      </c>
      <c r="AD79" s="252">
        <v>1</v>
      </c>
      <c r="AE79" s="252">
        <v>1</v>
      </c>
      <c r="AF79" s="252">
        <v>1</v>
      </c>
      <c r="AG79" s="252">
        <v>1</v>
      </c>
      <c r="AH79" s="252">
        <v>1</v>
      </c>
      <c r="AI79" s="252" t="str">
        <f t="shared" si="15"/>
        <v>ok</v>
      </c>
      <c r="AJ79" s="5"/>
      <c r="AK79" t="str">
        <f>Tabela1[[#This Row],[Coluna1]]&amp;Tabela1[[#This Row],[PEDIDO]]</f>
        <v>P-198</v>
      </c>
      <c r="AL79"/>
      <c r="AM79"/>
      <c r="AN79"/>
      <c r="AO79" t="str">
        <f t="shared" si="19"/>
        <v>T-054922-4/14-AC-0001</v>
      </c>
      <c r="AP79" t="str">
        <f>Tabela1[[#This Row],[TAG]]&amp;Tabela1[[#This Row],[PEDIDO]]&amp;Tabela1[[#This Row],[PRODUTO]]</f>
        <v>14-AC-0001P-198ROLOS</v>
      </c>
      <c r="AQ79" s="22" t="str">
        <f>Tabela1[[#This Row],[PRODUTO]]&amp;Tabela1[[#This Row],[TAG]]</f>
        <v>ROLOS14-AC-0001</v>
      </c>
      <c r="AR79" s="24" t="str">
        <f>Tabela1[[#This Row],[PEDIDO]]&amp;Tabela1[[#This Row],[PRODUTO]]</f>
        <v>P-198ROLOS</v>
      </c>
      <c r="AS79" s="37">
        <f>IF(AF79="",0,IF(ISTEXT(AF79),H79*VALUE(SUBSTITUTE(AF79,"%",""))/100,H79*AF79))-Tabela1[[#This Row],[PRONTO ACABADO2]]</f>
        <v>0</v>
      </c>
      <c r="AT79" s="37">
        <f>IF(AG79="",0,IF(ISTEXT(AG79),H79*VALUE(SUBSTITUTE(AG79,"%",""))/100,H79*AG79))-Tabela1[[#This Row],[PESO EXPEDIDO2]]</f>
        <v>0</v>
      </c>
      <c r="AU79" s="37">
        <f t="shared" si="17"/>
        <v>10.8</v>
      </c>
      <c r="AV79" s="37">
        <f t="shared" si="18"/>
        <v>10.8</v>
      </c>
      <c r="AW79" s="37"/>
    </row>
    <row r="80" spans="1:49" ht="15.75" hidden="1" customHeight="1" x14ac:dyDescent="0.25">
      <c r="A80" s="6" t="s">
        <v>78</v>
      </c>
      <c r="B80" s="21"/>
      <c r="C80" s="7">
        <v>30</v>
      </c>
      <c r="D80" s="39" t="s">
        <v>3109</v>
      </c>
      <c r="E80" s="7">
        <v>3777</v>
      </c>
      <c r="F80" s="7">
        <v>1</v>
      </c>
      <c r="G80" s="23">
        <v>4.0999999999999996</v>
      </c>
      <c r="H80" s="34">
        <f>Tabela1[[#This Row],[PESO UNI]]*Tabela1[[#This Row],[QTE]]</f>
        <v>122.99999999999999</v>
      </c>
      <c r="I80" s="7">
        <v>0</v>
      </c>
      <c r="J80" s="8" t="s">
        <v>3110</v>
      </c>
      <c r="K80" s="8" t="s">
        <v>23</v>
      </c>
      <c r="L80" s="9" t="s">
        <v>3111</v>
      </c>
      <c r="M80" s="10"/>
      <c r="N80" s="8" t="s">
        <v>38</v>
      </c>
      <c r="O80" s="12"/>
      <c r="P80" s="13"/>
      <c r="Q80" s="14">
        <f>Tabela1[[#This Row],[QTDE/ Fabricação]]-Tabela1[[#This Row],[QTE]]</f>
        <v>-30</v>
      </c>
      <c r="R80" s="18">
        <f t="shared" ref="R80" si="20">IFERROR(H80*((AA80*0.25)+(AC80*0.25)+(AD80*0.225)+(AE80*0.225)+(AF80*0.05)),"")</f>
        <v>122.99999999999999</v>
      </c>
      <c r="S80" s="18">
        <f t="shared" ref="S80:S115" si="21">IFERROR(H80*AG80,"")</f>
        <v>122.99999999999999</v>
      </c>
      <c r="T80" s="19">
        <f t="shared" ref="T80" si="22">IFERROR(S80-H80,"")</f>
        <v>0</v>
      </c>
      <c r="U80" s="16">
        <f>IFERROR(SUMIF('LISTA DE EMBARQUE'!B:B,MICRO!E:E,'LISTA DE EMBARQUE'!G:G),"")</f>
        <v>30</v>
      </c>
      <c r="V80" s="12">
        <f>IFERROR(VLOOKUP(Tabela1[[#This Row],[COD.MDE]],'LISTA DE EMBARQUE'!B:L,11,0),"")</f>
        <v>1</v>
      </c>
      <c r="W80" s="13" t="str">
        <f>IFERROR(COUNTIF(#REF!,Tabela1[[#This Row],[Colunas5]]),"")</f>
        <v/>
      </c>
      <c r="X80" s="14">
        <f>Tabela1[[#This Row],[QIANTIDADE EXPEDIDA]]*Tabela1[[#This Row],[PESO UNI]]</f>
        <v>122.99999999999999</v>
      </c>
      <c r="Y80" s="14">
        <f t="shared" ref="Y80:Y115" si="23">U80-C80</f>
        <v>0</v>
      </c>
      <c r="Z80" s="20">
        <f>Tabela1[[#This Row],[PESO TOTAL]]-Tabela1[[#This Row],[Peso Expedido]]</f>
        <v>0</v>
      </c>
      <c r="AA80" s="17">
        <v>1</v>
      </c>
      <c r="AB80" s="33"/>
      <c r="AC80" s="33">
        <v>1</v>
      </c>
      <c r="AD80" s="33">
        <v>1</v>
      </c>
      <c r="AE80" s="33">
        <v>1</v>
      </c>
      <c r="AF80" s="33">
        <v>1</v>
      </c>
      <c r="AG80" s="33">
        <v>1</v>
      </c>
      <c r="AH80" s="33">
        <v>1</v>
      </c>
      <c r="AI80" s="33" t="str">
        <f t="shared" si="10"/>
        <v>ok</v>
      </c>
      <c r="AJ80" s="5"/>
      <c r="AK80" t="str">
        <f>Tabela1[[#This Row],[Coluna1]]&amp;Tabela1[[#This Row],[PEDIDO]]</f>
        <v>P-204</v>
      </c>
      <c r="AL80"/>
      <c r="AM80"/>
      <c r="AN80"/>
      <c r="AO80" t="str">
        <f t="shared" si="19"/>
        <v>R-1-4-9509A/P204</v>
      </c>
      <c r="AP80" t="str">
        <f>Tabela1[[#This Row],[TAG]]&amp;Tabela1[[#This Row],[PEDIDO]]&amp;Tabela1[[#This Row],[PRODUTO]]</f>
        <v>P204P-204ROLOS</v>
      </c>
      <c r="AQ80" s="22" t="str">
        <f>Tabela1[[#This Row],[PRODUTO]]&amp;Tabela1[[#This Row],[TAG]]</f>
        <v>ROLOSP204</v>
      </c>
      <c r="AR80" s="24" t="str">
        <f>Tabela1[[#This Row],[PEDIDO]]&amp;Tabela1[[#This Row],[PRODUTO]]</f>
        <v>P-204ROLOS</v>
      </c>
      <c r="AS80" s="37">
        <f>IF(AF80="",0,IF(ISTEXT(AF80),H80*VALUE(SUBSTITUTE(AF80,"%",""))/100,H80*AF80))-Tabela1[[#This Row],[PRONTO ACABADO2]]</f>
        <v>0</v>
      </c>
      <c r="AT80" s="37">
        <f>IF(AG80="",0,IF(ISTEXT(AG80),H80*VALUE(SUBSTITUTE(AG80,"%",""))/100,H80*AG80))-Tabela1[[#This Row],[PESO EXPEDIDO2]]</f>
        <v>0</v>
      </c>
      <c r="AU80" s="37">
        <f t="shared" si="17"/>
        <v>122.99999999999999</v>
      </c>
      <c r="AV80" s="37">
        <f t="shared" si="18"/>
        <v>122.99999999999999</v>
      </c>
      <c r="AW80" s="37"/>
    </row>
    <row r="81" spans="1:49" ht="15.75" hidden="1" customHeight="1" x14ac:dyDescent="0.25">
      <c r="A81" s="253" t="s">
        <v>3112</v>
      </c>
      <c r="B81" s="239" t="s">
        <v>3119</v>
      </c>
      <c r="C81" s="237">
        <v>18</v>
      </c>
      <c r="D81" s="254" t="s">
        <v>3113</v>
      </c>
      <c r="E81" s="237">
        <v>3778</v>
      </c>
      <c r="F81" s="237">
        <v>20</v>
      </c>
      <c r="G81" s="255">
        <v>2.5</v>
      </c>
      <c r="H81" s="240">
        <f>Tabela1[[#This Row],[PESO UNI]]*Tabela1[[#This Row],[QTE]]</f>
        <v>45</v>
      </c>
      <c r="I81" s="237" t="s">
        <v>4416</v>
      </c>
      <c r="J81" s="241" t="s">
        <v>3034</v>
      </c>
      <c r="K81" s="241" t="s">
        <v>31</v>
      </c>
      <c r="L81" s="242" t="s">
        <v>2984</v>
      </c>
      <c r="M81" s="243">
        <v>46183</v>
      </c>
      <c r="N81" s="241" t="s">
        <v>38</v>
      </c>
      <c r="O81" s="244"/>
      <c r="P81" s="245"/>
      <c r="Q81" s="14">
        <f>Tabela1[[#This Row],[QTDE/ Fabricação]]-Tabela1[[#This Row],[QTE]]</f>
        <v>-18</v>
      </c>
      <c r="R81" s="247">
        <f t="shared" ref="R81:R114" si="24">IFERROR(H81*((AA81*0.25)+(AC81*0.25)+(AD81*0.225)+(AE81*0.225)+(AF81*0.05)),"")</f>
        <v>45</v>
      </c>
      <c r="S81" s="247">
        <f t="shared" ref="S81:S114" si="25">IFERROR(H81*AG81,"")</f>
        <v>45</v>
      </c>
      <c r="T81" s="248">
        <f t="shared" ref="T81:T114" si="26">IFERROR(S81-H81,"")</f>
        <v>0</v>
      </c>
      <c r="U81" s="249">
        <f>IFERROR(SUMIF('LISTA DE EMBARQUE'!B:B,MICRO!E:E,'LISTA DE EMBARQUE'!G:G),"")</f>
        <v>18</v>
      </c>
      <c r="V81" s="244">
        <f>IFERROR(VLOOKUP(Tabela1[[#This Row],[COD.MDE]],'LISTA DE EMBARQUE'!B:L,11,0),"")</f>
        <v>5</v>
      </c>
      <c r="W81" s="245" t="str">
        <f>IFERROR(COUNTIF(#REF!,Tabela1[[#This Row],[Colunas5]]),"")</f>
        <v/>
      </c>
      <c r="X81" s="246">
        <f>Tabela1[[#This Row],[QIANTIDADE EXPEDIDA]]*Tabela1[[#This Row],[PESO UNI]]</f>
        <v>45</v>
      </c>
      <c r="Y81" s="246">
        <f t="shared" ref="Y81:Y114" si="27">U81-C81</f>
        <v>0</v>
      </c>
      <c r="Z81" s="250">
        <f>Tabela1[[#This Row],[PESO TOTAL]]-Tabela1[[#This Row],[Peso Expedido]]</f>
        <v>0</v>
      </c>
      <c r="AA81" s="251">
        <v>1</v>
      </c>
      <c r="AB81" s="252"/>
      <c r="AC81" s="252">
        <v>1</v>
      </c>
      <c r="AD81" s="252">
        <v>1</v>
      </c>
      <c r="AE81" s="252">
        <v>1</v>
      </c>
      <c r="AF81" s="252">
        <v>1</v>
      </c>
      <c r="AG81" s="252">
        <v>1</v>
      </c>
      <c r="AH81" s="252">
        <v>1</v>
      </c>
      <c r="AI81" s="252" t="str">
        <f t="shared" ref="AI81:AI114" si="28">IF(Z81&lt;=0,"ok","")</f>
        <v>ok</v>
      </c>
      <c r="AJ81" s="5"/>
      <c r="AK81" t="str">
        <f>Tabela1[[#This Row],[Coluna1]]&amp;Tabela1[[#This Row],[PEDIDO]]</f>
        <v>P-198</v>
      </c>
      <c r="AL81"/>
      <c r="AM81"/>
      <c r="AN81"/>
      <c r="AO81" t="str">
        <f t="shared" si="19"/>
        <v>T-073198-1/05-CV-0001</v>
      </c>
      <c r="AP81" t="str">
        <f>Tabela1[[#This Row],[TAG]]&amp;Tabela1[[#This Row],[PEDIDO]]&amp;Tabela1[[#This Row],[PRODUTO]]</f>
        <v>05-CV-0001P-198ESTRUTURA</v>
      </c>
      <c r="AQ81" s="22" t="str">
        <f>Tabela1[[#This Row],[PRODUTO]]&amp;Tabela1[[#This Row],[TAG]]</f>
        <v>ESTRUTURA05-CV-0001</v>
      </c>
      <c r="AR81" s="24" t="str">
        <f>Tabela1[[#This Row],[PEDIDO]]&amp;Tabela1[[#This Row],[PRODUTO]]</f>
        <v>P-198ESTRUTURA</v>
      </c>
      <c r="AS81" s="37">
        <f>IF(AF81="",0,IF(ISTEXT(AF81),H81*VALUE(SUBSTITUTE(AF81,"%",""))/100,H81*AF81))-Tabela1[[#This Row],[PRONTO ACABADO2]]</f>
        <v>0</v>
      </c>
      <c r="AT81" s="37">
        <f>IF(AG81="",0,IF(ISTEXT(AG81),H81*VALUE(SUBSTITUTE(AG81,"%",""))/100,H81*AG81))-Tabela1[[#This Row],[PESO EXPEDIDO2]]</f>
        <v>0</v>
      </c>
      <c r="AU81" s="37">
        <f t="shared" si="17"/>
        <v>45</v>
      </c>
      <c r="AV81" s="37">
        <f t="shared" si="18"/>
        <v>45</v>
      </c>
      <c r="AW81" s="37"/>
    </row>
    <row r="82" spans="1:49" ht="15.75" hidden="1" customHeight="1" x14ac:dyDescent="0.25">
      <c r="A82" s="253" t="s">
        <v>3112</v>
      </c>
      <c r="B82" s="239" t="s">
        <v>3119</v>
      </c>
      <c r="C82" s="237">
        <v>1</v>
      </c>
      <c r="D82" s="254" t="s">
        <v>3114</v>
      </c>
      <c r="E82" s="237">
        <v>3779</v>
      </c>
      <c r="F82" s="237">
        <v>20</v>
      </c>
      <c r="G82" s="255">
        <v>396.3</v>
      </c>
      <c r="H82" s="240">
        <f>Tabela1[[#This Row],[PESO UNI]]*Tabela1[[#This Row],[QTE]]</f>
        <v>396.3</v>
      </c>
      <c r="I82" s="237" t="s">
        <v>4416</v>
      </c>
      <c r="J82" s="241" t="s">
        <v>3034</v>
      </c>
      <c r="K82" s="241" t="s">
        <v>31</v>
      </c>
      <c r="L82" s="242" t="s">
        <v>2984</v>
      </c>
      <c r="M82" s="243">
        <v>46183</v>
      </c>
      <c r="N82" s="241" t="s">
        <v>38</v>
      </c>
      <c r="O82" s="244"/>
      <c r="P82" s="245"/>
      <c r="Q82" s="14">
        <f>Tabela1[[#This Row],[QTDE/ Fabricação]]-Tabela1[[#This Row],[QTE]]</f>
        <v>-1</v>
      </c>
      <c r="R82" s="247">
        <f t="shared" si="24"/>
        <v>396.3</v>
      </c>
      <c r="S82" s="247">
        <f t="shared" si="25"/>
        <v>396.3</v>
      </c>
      <c r="T82" s="248">
        <f t="shared" si="26"/>
        <v>0</v>
      </c>
      <c r="U82" s="249">
        <f>IFERROR(SUMIF('LISTA DE EMBARQUE'!B:B,MICRO!E:E,'LISTA DE EMBARQUE'!G:G),"")</f>
        <v>1</v>
      </c>
      <c r="V82" s="244">
        <f>IFERROR(VLOOKUP(Tabela1[[#This Row],[COD.MDE]],'LISTA DE EMBARQUE'!B:L,11,0),"")</f>
        <v>3</v>
      </c>
      <c r="W82" s="245" t="str">
        <f>IFERROR(COUNTIF(#REF!,Tabela1[[#This Row],[Colunas5]]),"")</f>
        <v/>
      </c>
      <c r="X82" s="246">
        <f>Tabela1[[#This Row],[QIANTIDADE EXPEDIDA]]*Tabela1[[#This Row],[PESO UNI]]</f>
        <v>396.3</v>
      </c>
      <c r="Y82" s="246">
        <f t="shared" si="27"/>
        <v>0</v>
      </c>
      <c r="Z82" s="250">
        <f>Tabela1[[#This Row],[PESO TOTAL]]-Tabela1[[#This Row],[Peso Expedido]]</f>
        <v>0</v>
      </c>
      <c r="AA82" s="251">
        <v>1</v>
      </c>
      <c r="AB82" s="252"/>
      <c r="AC82" s="251">
        <v>1</v>
      </c>
      <c r="AD82" s="251">
        <v>1</v>
      </c>
      <c r="AE82" s="251">
        <v>1</v>
      </c>
      <c r="AF82" s="251">
        <v>1</v>
      </c>
      <c r="AG82" s="251">
        <v>1</v>
      </c>
      <c r="AH82" s="252">
        <v>1</v>
      </c>
      <c r="AI82" s="252" t="str">
        <f t="shared" si="28"/>
        <v>ok</v>
      </c>
      <c r="AJ82" s="5"/>
      <c r="AK82" t="str">
        <f>Tabela1[[#This Row],[Coluna1]]&amp;Tabela1[[#This Row],[PEDIDO]]</f>
        <v>P-198</v>
      </c>
      <c r="AL82"/>
      <c r="AM82"/>
      <c r="AN82"/>
      <c r="AO82" t="str">
        <f t="shared" si="19"/>
        <v>T-073198-1/05-CV-0001</v>
      </c>
      <c r="AP82" t="str">
        <f>Tabela1[[#This Row],[TAG]]&amp;Tabela1[[#This Row],[PEDIDO]]&amp;Tabela1[[#This Row],[PRODUTO]]</f>
        <v>05-CV-0001P-198ESTRUTURA</v>
      </c>
      <c r="AQ82" s="22" t="str">
        <f>Tabela1[[#This Row],[PRODUTO]]&amp;Tabela1[[#This Row],[TAG]]</f>
        <v>ESTRUTURA05-CV-0001</v>
      </c>
      <c r="AR82" s="24" t="str">
        <f>Tabela1[[#This Row],[PEDIDO]]&amp;Tabela1[[#This Row],[PRODUTO]]</f>
        <v>P-198ESTRUTURA</v>
      </c>
      <c r="AS82" s="37">
        <f>IF(AF82="",0,IF(ISTEXT(AF82),H82*VALUE(SUBSTITUTE(AF82,"%",""))/100,H82*AF82))-Tabela1[[#This Row],[PRONTO ACABADO2]]</f>
        <v>0</v>
      </c>
      <c r="AT82" s="37">
        <f>IF(AG82="",0,IF(ISTEXT(AG82),H82*VALUE(SUBSTITUTE(AG82,"%",""))/100,H82*AG82))-Tabela1[[#This Row],[PESO EXPEDIDO2]]</f>
        <v>0</v>
      </c>
      <c r="AU82" s="37">
        <f t="shared" si="17"/>
        <v>396.3</v>
      </c>
      <c r="AV82" s="37">
        <f t="shared" si="18"/>
        <v>396.3</v>
      </c>
      <c r="AW82" s="37"/>
    </row>
    <row r="83" spans="1:49" ht="15.75" hidden="1" customHeight="1" x14ac:dyDescent="0.25">
      <c r="A83" s="253" t="s">
        <v>3112</v>
      </c>
      <c r="B83" s="239" t="s">
        <v>3119</v>
      </c>
      <c r="C83" s="237">
        <v>1</v>
      </c>
      <c r="D83" s="254" t="s">
        <v>3115</v>
      </c>
      <c r="E83" s="237">
        <v>3780</v>
      </c>
      <c r="F83" s="237">
        <v>20</v>
      </c>
      <c r="G83" s="255">
        <v>290.60000000000002</v>
      </c>
      <c r="H83" s="240">
        <f>Tabela1[[#This Row],[PESO UNI]]*Tabela1[[#This Row],[QTE]]</f>
        <v>290.60000000000002</v>
      </c>
      <c r="I83" s="237" t="s">
        <v>4416</v>
      </c>
      <c r="J83" s="241" t="s">
        <v>3034</v>
      </c>
      <c r="K83" s="241" t="s">
        <v>31</v>
      </c>
      <c r="L83" s="242" t="s">
        <v>2984</v>
      </c>
      <c r="M83" s="243">
        <v>46183</v>
      </c>
      <c r="N83" s="241" t="s">
        <v>38</v>
      </c>
      <c r="O83" s="244"/>
      <c r="P83" s="245"/>
      <c r="Q83" s="14">
        <f>Tabela1[[#This Row],[QTDE/ Fabricação]]-Tabela1[[#This Row],[QTE]]</f>
        <v>-1</v>
      </c>
      <c r="R83" s="247">
        <f t="shared" si="24"/>
        <v>290.60000000000002</v>
      </c>
      <c r="S83" s="247">
        <f t="shared" si="25"/>
        <v>290.60000000000002</v>
      </c>
      <c r="T83" s="248">
        <f t="shared" si="26"/>
        <v>0</v>
      </c>
      <c r="U83" s="249">
        <f>IFERROR(SUMIF('LISTA DE EMBARQUE'!B:B,MICRO!E:E,'LISTA DE EMBARQUE'!G:G),"")</f>
        <v>1</v>
      </c>
      <c r="V83" s="244">
        <f>IFERROR(VLOOKUP(Tabela1[[#This Row],[COD.MDE]],'LISTA DE EMBARQUE'!B:L,11,0),"")</f>
        <v>3</v>
      </c>
      <c r="W83" s="245" t="str">
        <f>IFERROR(COUNTIF(#REF!,Tabela1[[#This Row],[Colunas5]]),"")</f>
        <v/>
      </c>
      <c r="X83" s="246">
        <f>Tabela1[[#This Row],[QIANTIDADE EXPEDIDA]]*Tabela1[[#This Row],[PESO UNI]]</f>
        <v>290.60000000000002</v>
      </c>
      <c r="Y83" s="246">
        <f t="shared" si="27"/>
        <v>0</v>
      </c>
      <c r="Z83" s="250">
        <f>Tabela1[[#This Row],[PESO TOTAL]]-Tabela1[[#This Row],[Peso Expedido]]</f>
        <v>0</v>
      </c>
      <c r="AA83" s="251">
        <v>1</v>
      </c>
      <c r="AB83" s="252"/>
      <c r="AC83" s="251">
        <v>1</v>
      </c>
      <c r="AD83" s="251">
        <v>1</v>
      </c>
      <c r="AE83" s="251">
        <v>1</v>
      </c>
      <c r="AF83" s="251">
        <v>1</v>
      </c>
      <c r="AG83" s="251">
        <v>1</v>
      </c>
      <c r="AH83" s="252">
        <v>1</v>
      </c>
      <c r="AI83" s="252" t="str">
        <f t="shared" si="28"/>
        <v>ok</v>
      </c>
      <c r="AJ83" s="5"/>
      <c r="AK83" t="str">
        <f>Tabela1[[#This Row],[Coluna1]]&amp;Tabela1[[#This Row],[PEDIDO]]</f>
        <v>P-198</v>
      </c>
      <c r="AL83"/>
      <c r="AM83"/>
      <c r="AN83"/>
      <c r="AO83" t="str">
        <f t="shared" si="19"/>
        <v>T-073198-1/05-CV-0001</v>
      </c>
      <c r="AP83" t="str">
        <f>Tabela1[[#This Row],[TAG]]&amp;Tabela1[[#This Row],[PEDIDO]]&amp;Tabela1[[#This Row],[PRODUTO]]</f>
        <v>05-CV-0001P-198ESTRUTURA</v>
      </c>
      <c r="AQ83" s="22" t="str">
        <f>Tabela1[[#This Row],[PRODUTO]]&amp;Tabela1[[#This Row],[TAG]]</f>
        <v>ESTRUTURA05-CV-0001</v>
      </c>
      <c r="AR83" s="24" t="str">
        <f>Tabela1[[#This Row],[PEDIDO]]&amp;Tabela1[[#This Row],[PRODUTO]]</f>
        <v>P-198ESTRUTURA</v>
      </c>
      <c r="AS83" s="37">
        <f>IF(AF83="",0,IF(ISTEXT(AF83),H83*VALUE(SUBSTITUTE(AF83,"%",""))/100,H83*AF83))-Tabela1[[#This Row],[PRONTO ACABADO2]]</f>
        <v>0</v>
      </c>
      <c r="AT83" s="37">
        <f>IF(AG83="",0,IF(ISTEXT(AG83),H83*VALUE(SUBSTITUTE(AG83,"%",""))/100,H83*AG83))-Tabela1[[#This Row],[PESO EXPEDIDO2]]</f>
        <v>0</v>
      </c>
      <c r="AU83" s="37">
        <f t="shared" si="17"/>
        <v>290.60000000000002</v>
      </c>
      <c r="AV83" s="37">
        <f t="shared" si="18"/>
        <v>290.60000000000002</v>
      </c>
      <c r="AW83" s="37"/>
    </row>
    <row r="84" spans="1:49" ht="15.75" hidden="1" customHeight="1" x14ac:dyDescent="0.25">
      <c r="A84" s="253" t="s">
        <v>3112</v>
      </c>
      <c r="B84" s="239" t="s">
        <v>3119</v>
      </c>
      <c r="C84" s="237">
        <v>1</v>
      </c>
      <c r="D84" s="254" t="s">
        <v>3116</v>
      </c>
      <c r="E84" s="237">
        <v>3781</v>
      </c>
      <c r="F84" s="237">
        <v>20</v>
      </c>
      <c r="G84" s="255">
        <v>290.60000000000002</v>
      </c>
      <c r="H84" s="240">
        <f>Tabela1[[#This Row],[PESO UNI]]*Tabela1[[#This Row],[QTE]]</f>
        <v>290.60000000000002</v>
      </c>
      <c r="I84" s="237" t="s">
        <v>4416</v>
      </c>
      <c r="J84" s="241" t="s">
        <v>3034</v>
      </c>
      <c r="K84" s="241" t="s">
        <v>31</v>
      </c>
      <c r="L84" s="242" t="s">
        <v>2984</v>
      </c>
      <c r="M84" s="243">
        <v>46183</v>
      </c>
      <c r="N84" s="241" t="s">
        <v>38</v>
      </c>
      <c r="O84" s="244"/>
      <c r="P84" s="245"/>
      <c r="Q84" s="14">
        <f>Tabela1[[#This Row],[QTDE/ Fabricação]]-Tabela1[[#This Row],[QTE]]</f>
        <v>-1</v>
      </c>
      <c r="R84" s="247">
        <f t="shared" si="24"/>
        <v>290.60000000000002</v>
      </c>
      <c r="S84" s="247">
        <f t="shared" si="25"/>
        <v>290.60000000000002</v>
      </c>
      <c r="T84" s="248">
        <f t="shared" si="26"/>
        <v>0</v>
      </c>
      <c r="U84" s="249">
        <f>IFERROR(SUMIF('LISTA DE EMBARQUE'!B:B,MICRO!E:E,'LISTA DE EMBARQUE'!G:G),"")</f>
        <v>1</v>
      </c>
      <c r="V84" s="244">
        <f>IFERROR(VLOOKUP(Tabela1[[#This Row],[COD.MDE]],'LISTA DE EMBARQUE'!B:L,11,0),"")</f>
        <v>3</v>
      </c>
      <c r="W84" s="245" t="str">
        <f>IFERROR(COUNTIF(#REF!,Tabela1[[#This Row],[Colunas5]]),"")</f>
        <v/>
      </c>
      <c r="X84" s="246">
        <f>Tabela1[[#This Row],[QIANTIDADE EXPEDIDA]]*Tabela1[[#This Row],[PESO UNI]]</f>
        <v>290.60000000000002</v>
      </c>
      <c r="Y84" s="246">
        <f t="shared" si="27"/>
        <v>0</v>
      </c>
      <c r="Z84" s="250">
        <f>Tabela1[[#This Row],[PESO TOTAL]]-Tabela1[[#This Row],[Peso Expedido]]</f>
        <v>0</v>
      </c>
      <c r="AA84" s="251">
        <v>1</v>
      </c>
      <c r="AB84" s="252"/>
      <c r="AC84" s="251">
        <v>1</v>
      </c>
      <c r="AD84" s="251">
        <v>1</v>
      </c>
      <c r="AE84" s="251">
        <v>1</v>
      </c>
      <c r="AF84" s="251">
        <v>1</v>
      </c>
      <c r="AG84" s="251">
        <v>1</v>
      </c>
      <c r="AH84" s="252">
        <v>1</v>
      </c>
      <c r="AI84" s="252" t="str">
        <f t="shared" si="28"/>
        <v>ok</v>
      </c>
      <c r="AJ84" s="5"/>
      <c r="AK84" t="str">
        <f>Tabela1[[#This Row],[Coluna1]]&amp;Tabela1[[#This Row],[PEDIDO]]</f>
        <v>P-198</v>
      </c>
      <c r="AL84"/>
      <c r="AM84"/>
      <c r="AN84"/>
      <c r="AO84" t="str">
        <f t="shared" si="19"/>
        <v>T-073198-1/05-CV-0001</v>
      </c>
      <c r="AP84" t="str">
        <f>Tabela1[[#This Row],[TAG]]&amp;Tabela1[[#This Row],[PEDIDO]]&amp;Tabela1[[#This Row],[PRODUTO]]</f>
        <v>05-CV-0001P-198ESTRUTURA</v>
      </c>
      <c r="AQ84" s="22" t="str">
        <f>Tabela1[[#This Row],[PRODUTO]]&amp;Tabela1[[#This Row],[TAG]]</f>
        <v>ESTRUTURA05-CV-0001</v>
      </c>
      <c r="AR84" s="24" t="str">
        <f>Tabela1[[#This Row],[PEDIDO]]&amp;Tabela1[[#This Row],[PRODUTO]]</f>
        <v>P-198ESTRUTURA</v>
      </c>
      <c r="AS84" s="37">
        <f>IF(AF84="",0,IF(ISTEXT(AF84),H84*VALUE(SUBSTITUTE(AF84,"%",""))/100,H84*AF84))-Tabela1[[#This Row],[PRONTO ACABADO2]]</f>
        <v>0</v>
      </c>
      <c r="AT84" s="37">
        <f>IF(AG84="",0,IF(ISTEXT(AG84),H84*VALUE(SUBSTITUTE(AG84,"%",""))/100,H84*AG84))-Tabela1[[#This Row],[PESO EXPEDIDO2]]</f>
        <v>0</v>
      </c>
      <c r="AU84" s="37">
        <f t="shared" si="17"/>
        <v>290.60000000000002</v>
      </c>
      <c r="AV84" s="37">
        <f t="shared" si="18"/>
        <v>290.60000000000002</v>
      </c>
      <c r="AW84" s="37"/>
    </row>
    <row r="85" spans="1:49" ht="15.75" hidden="1" customHeight="1" x14ac:dyDescent="0.25">
      <c r="A85" s="253" t="s">
        <v>3112</v>
      </c>
      <c r="B85" s="239" t="s">
        <v>3119</v>
      </c>
      <c r="C85" s="237">
        <v>1</v>
      </c>
      <c r="D85" s="254" t="s">
        <v>3117</v>
      </c>
      <c r="E85" s="237">
        <v>3782</v>
      </c>
      <c r="F85" s="237">
        <v>20</v>
      </c>
      <c r="G85" s="255">
        <v>295</v>
      </c>
      <c r="H85" s="240">
        <f>Tabela1[[#This Row],[PESO UNI]]*Tabela1[[#This Row],[QTE]]</f>
        <v>295</v>
      </c>
      <c r="I85" s="237" t="s">
        <v>4416</v>
      </c>
      <c r="J85" s="241" t="s">
        <v>3034</v>
      </c>
      <c r="K85" s="241" t="s">
        <v>31</v>
      </c>
      <c r="L85" s="242" t="s">
        <v>2984</v>
      </c>
      <c r="M85" s="243">
        <v>46183</v>
      </c>
      <c r="N85" s="241" t="s">
        <v>38</v>
      </c>
      <c r="O85" s="244"/>
      <c r="P85" s="245"/>
      <c r="Q85" s="14">
        <f>Tabela1[[#This Row],[QTDE/ Fabricação]]-Tabela1[[#This Row],[QTE]]</f>
        <v>-1</v>
      </c>
      <c r="R85" s="247">
        <f t="shared" si="24"/>
        <v>295</v>
      </c>
      <c r="S85" s="247">
        <f t="shared" si="25"/>
        <v>295</v>
      </c>
      <c r="T85" s="248">
        <f t="shared" si="26"/>
        <v>0</v>
      </c>
      <c r="U85" s="249">
        <f>IFERROR(SUMIF('LISTA DE EMBARQUE'!B:B,MICRO!E:E,'LISTA DE EMBARQUE'!G:G),"")</f>
        <v>1</v>
      </c>
      <c r="V85" s="244">
        <f>IFERROR(VLOOKUP(Tabela1[[#This Row],[COD.MDE]],'LISTA DE EMBARQUE'!B:L,11,0),"")</f>
        <v>3</v>
      </c>
      <c r="W85" s="245" t="str">
        <f>IFERROR(COUNTIF(#REF!,Tabela1[[#This Row],[Colunas5]]),"")</f>
        <v/>
      </c>
      <c r="X85" s="246">
        <f>Tabela1[[#This Row],[QIANTIDADE EXPEDIDA]]*Tabela1[[#This Row],[PESO UNI]]</f>
        <v>295</v>
      </c>
      <c r="Y85" s="246">
        <f t="shared" si="27"/>
        <v>0</v>
      </c>
      <c r="Z85" s="250">
        <f>Tabela1[[#This Row],[PESO TOTAL]]-Tabela1[[#This Row],[Peso Expedido]]</f>
        <v>0</v>
      </c>
      <c r="AA85" s="251">
        <v>1</v>
      </c>
      <c r="AB85" s="252"/>
      <c r="AC85" s="251">
        <v>1</v>
      </c>
      <c r="AD85" s="251">
        <v>1</v>
      </c>
      <c r="AE85" s="251">
        <v>1</v>
      </c>
      <c r="AF85" s="251">
        <v>1</v>
      </c>
      <c r="AG85" s="251">
        <v>1</v>
      </c>
      <c r="AH85" s="252">
        <v>1</v>
      </c>
      <c r="AI85" s="252" t="str">
        <f t="shared" si="28"/>
        <v>ok</v>
      </c>
      <c r="AJ85" s="5"/>
      <c r="AK85" t="str">
        <f>Tabela1[[#This Row],[Coluna1]]&amp;Tabela1[[#This Row],[PEDIDO]]</f>
        <v>P-198</v>
      </c>
      <c r="AL85"/>
      <c r="AM85"/>
      <c r="AN85"/>
      <c r="AO85" t="str">
        <f t="shared" si="19"/>
        <v>T-073198-1/05-CV-0001</v>
      </c>
      <c r="AP85" t="str">
        <f>Tabela1[[#This Row],[TAG]]&amp;Tabela1[[#This Row],[PEDIDO]]&amp;Tabela1[[#This Row],[PRODUTO]]</f>
        <v>05-CV-0001P-198ESTRUTURA</v>
      </c>
      <c r="AQ85" s="22" t="str">
        <f>Tabela1[[#This Row],[PRODUTO]]&amp;Tabela1[[#This Row],[TAG]]</f>
        <v>ESTRUTURA05-CV-0001</v>
      </c>
      <c r="AR85" s="24" t="str">
        <f>Tabela1[[#This Row],[PEDIDO]]&amp;Tabela1[[#This Row],[PRODUTO]]</f>
        <v>P-198ESTRUTURA</v>
      </c>
      <c r="AS85" s="37">
        <f>IF(AF85="",0,IF(ISTEXT(AF85),H85*VALUE(SUBSTITUTE(AF85,"%",""))/100,H85*AF85))-Tabela1[[#This Row],[PRONTO ACABADO2]]</f>
        <v>0</v>
      </c>
      <c r="AT85" s="37">
        <f>IF(AG85="",0,IF(ISTEXT(AG85),H85*VALUE(SUBSTITUTE(AG85,"%",""))/100,H85*AG85))-Tabela1[[#This Row],[PESO EXPEDIDO2]]</f>
        <v>0</v>
      </c>
      <c r="AU85" s="37">
        <f t="shared" si="17"/>
        <v>295</v>
      </c>
      <c r="AV85" s="37">
        <f t="shared" si="18"/>
        <v>295</v>
      </c>
      <c r="AW85" s="37"/>
    </row>
    <row r="86" spans="1:49" ht="15.75" hidden="1" customHeight="1" x14ac:dyDescent="0.25">
      <c r="A86" s="253" t="s">
        <v>3112</v>
      </c>
      <c r="B86" s="239" t="s">
        <v>3119</v>
      </c>
      <c r="C86" s="237">
        <v>6</v>
      </c>
      <c r="D86" s="254" t="s">
        <v>3118</v>
      </c>
      <c r="E86" s="237">
        <v>3783</v>
      </c>
      <c r="F86" s="237">
        <v>20</v>
      </c>
      <c r="G86" s="255">
        <v>24</v>
      </c>
      <c r="H86" s="240">
        <f>Tabela1[[#This Row],[PESO UNI]]*Tabela1[[#This Row],[QTE]]</f>
        <v>144</v>
      </c>
      <c r="I86" s="237" t="s">
        <v>4416</v>
      </c>
      <c r="J86" s="241" t="s">
        <v>3034</v>
      </c>
      <c r="K86" s="241" t="s">
        <v>31</v>
      </c>
      <c r="L86" s="242" t="s">
        <v>2984</v>
      </c>
      <c r="M86" s="243">
        <v>46183</v>
      </c>
      <c r="N86" s="241" t="s">
        <v>38</v>
      </c>
      <c r="O86" s="244"/>
      <c r="P86" s="245"/>
      <c r="Q86" s="14">
        <f>Tabela1[[#This Row],[QTDE/ Fabricação]]-Tabela1[[#This Row],[QTE]]</f>
        <v>-6</v>
      </c>
      <c r="R86" s="247">
        <f t="shared" si="24"/>
        <v>144</v>
      </c>
      <c r="S86" s="247">
        <f t="shared" si="25"/>
        <v>144</v>
      </c>
      <c r="T86" s="248">
        <f t="shared" si="26"/>
        <v>0</v>
      </c>
      <c r="U86" s="249">
        <f>IFERROR(SUMIF('LISTA DE EMBARQUE'!B:B,MICRO!E:E,'LISTA DE EMBARQUE'!G:G),"")</f>
        <v>6</v>
      </c>
      <c r="V86" s="244">
        <f>IFERROR(VLOOKUP(Tabela1[[#This Row],[COD.MDE]],'LISTA DE EMBARQUE'!B:L,11,0),"")</f>
        <v>5</v>
      </c>
      <c r="W86" s="245" t="str">
        <f>IFERROR(COUNTIF(#REF!,Tabela1[[#This Row],[Colunas5]]),"")</f>
        <v/>
      </c>
      <c r="X86" s="246">
        <f>Tabela1[[#This Row],[QIANTIDADE EXPEDIDA]]*Tabela1[[#This Row],[PESO UNI]]</f>
        <v>144</v>
      </c>
      <c r="Y86" s="246">
        <f t="shared" si="27"/>
        <v>0</v>
      </c>
      <c r="Z86" s="250">
        <f>Tabela1[[#This Row],[PESO TOTAL]]-Tabela1[[#This Row],[Peso Expedido]]</f>
        <v>0</v>
      </c>
      <c r="AA86" s="251">
        <v>1</v>
      </c>
      <c r="AB86" s="252"/>
      <c r="AC86" s="252">
        <v>1</v>
      </c>
      <c r="AD86" s="252">
        <v>1</v>
      </c>
      <c r="AE86" s="252">
        <v>1</v>
      </c>
      <c r="AF86" s="252">
        <v>1</v>
      </c>
      <c r="AG86" s="252">
        <v>1</v>
      </c>
      <c r="AH86" s="252">
        <v>1</v>
      </c>
      <c r="AI86" s="252" t="str">
        <f t="shared" si="28"/>
        <v>ok</v>
      </c>
      <c r="AJ86" s="5"/>
      <c r="AK86" t="str">
        <f>Tabela1[[#This Row],[Coluna1]]&amp;Tabela1[[#This Row],[PEDIDO]]</f>
        <v>P-198</v>
      </c>
      <c r="AL86"/>
      <c r="AM86"/>
      <c r="AN86"/>
      <c r="AO86" t="str">
        <f t="shared" si="19"/>
        <v>T-073198-1/05-CV-0001</v>
      </c>
      <c r="AP86" t="str">
        <f>Tabela1[[#This Row],[TAG]]&amp;Tabela1[[#This Row],[PEDIDO]]&amp;Tabela1[[#This Row],[PRODUTO]]</f>
        <v>05-CV-0001P-198ESTRUTURA</v>
      </c>
      <c r="AQ86" s="22" t="str">
        <f>Tabela1[[#This Row],[PRODUTO]]&amp;Tabela1[[#This Row],[TAG]]</f>
        <v>ESTRUTURA05-CV-0001</v>
      </c>
      <c r="AR86" s="24" t="str">
        <f>Tabela1[[#This Row],[PEDIDO]]&amp;Tabela1[[#This Row],[PRODUTO]]</f>
        <v>P-198ESTRUTURA</v>
      </c>
      <c r="AS86" s="37">
        <f>IF(AF86="",0,IF(ISTEXT(AF86),H86*VALUE(SUBSTITUTE(AF86,"%",""))/100,H86*AF86))-Tabela1[[#This Row],[PRONTO ACABADO2]]</f>
        <v>0</v>
      </c>
      <c r="AT86" s="37">
        <f>IF(AG86="",0,IF(ISTEXT(AG86),H86*VALUE(SUBSTITUTE(AG86,"%",""))/100,H86*AG86))-Tabela1[[#This Row],[PESO EXPEDIDO2]]</f>
        <v>0</v>
      </c>
      <c r="AU86" s="37">
        <f t="shared" si="17"/>
        <v>144</v>
      </c>
      <c r="AV86" s="37">
        <f t="shared" si="18"/>
        <v>144</v>
      </c>
      <c r="AW86" s="37"/>
    </row>
    <row r="87" spans="1:49" ht="15.75" hidden="1" customHeight="1" x14ac:dyDescent="0.25">
      <c r="A87" s="253" t="s">
        <v>3120</v>
      </c>
      <c r="B87" s="239" t="s">
        <v>3121</v>
      </c>
      <c r="C87" s="237">
        <v>4</v>
      </c>
      <c r="D87" s="254" t="s">
        <v>3122</v>
      </c>
      <c r="E87" s="237">
        <v>3784</v>
      </c>
      <c r="F87" s="237">
        <v>21</v>
      </c>
      <c r="G87" s="255">
        <v>7.4</v>
      </c>
      <c r="H87" s="240">
        <f>Tabela1[[#This Row],[PESO UNI]]*Tabela1[[#This Row],[QTE]]</f>
        <v>29.6</v>
      </c>
      <c r="I87" s="237" t="s">
        <v>4415</v>
      </c>
      <c r="J87" s="241" t="s">
        <v>3034</v>
      </c>
      <c r="K87" s="241" t="s">
        <v>31</v>
      </c>
      <c r="L87" s="242" t="s">
        <v>2984</v>
      </c>
      <c r="M87" s="243">
        <v>46185</v>
      </c>
      <c r="N87" s="241" t="s">
        <v>38</v>
      </c>
      <c r="O87" s="244"/>
      <c r="P87" s="245"/>
      <c r="Q87" s="14">
        <f>Tabela1[[#This Row],[QTDE/ Fabricação]]-Tabela1[[#This Row],[QTE]]</f>
        <v>-4</v>
      </c>
      <c r="R87" s="247">
        <f t="shared" si="24"/>
        <v>29.6</v>
      </c>
      <c r="S87" s="247">
        <f t="shared" si="25"/>
        <v>29.6</v>
      </c>
      <c r="T87" s="248">
        <f t="shared" si="26"/>
        <v>0</v>
      </c>
      <c r="U87" s="249">
        <f>IFERROR(SUMIF('LISTA DE EMBARQUE'!B:B,MICRO!E:E,'LISTA DE EMBARQUE'!G:G),"")</f>
        <v>4</v>
      </c>
      <c r="V87" s="244">
        <f>IFERROR(VLOOKUP(Tabela1[[#This Row],[COD.MDE]],'LISTA DE EMBARQUE'!B:L,11,0),"")</f>
        <v>3</v>
      </c>
      <c r="W87" s="245" t="str">
        <f>IFERROR(COUNTIF(#REF!,Tabela1[[#This Row],[Colunas5]]),"")</f>
        <v/>
      </c>
      <c r="X87" s="246">
        <f>Tabela1[[#This Row],[QIANTIDADE EXPEDIDA]]*Tabela1[[#This Row],[PESO UNI]]</f>
        <v>29.6</v>
      </c>
      <c r="Y87" s="246">
        <f t="shared" si="27"/>
        <v>0</v>
      </c>
      <c r="Z87" s="250">
        <f>Tabela1[[#This Row],[PESO TOTAL]]-Tabela1[[#This Row],[Peso Expedido]]</f>
        <v>0</v>
      </c>
      <c r="AA87" s="251">
        <v>1</v>
      </c>
      <c r="AB87" s="252"/>
      <c r="AC87" s="251">
        <v>1</v>
      </c>
      <c r="AD87" s="251">
        <v>1</v>
      </c>
      <c r="AE87" s="251">
        <v>1</v>
      </c>
      <c r="AF87" s="251">
        <v>1</v>
      </c>
      <c r="AG87" s="251">
        <v>1</v>
      </c>
      <c r="AH87" s="252">
        <v>1</v>
      </c>
      <c r="AI87" s="252" t="str">
        <f t="shared" si="28"/>
        <v>ok</v>
      </c>
      <c r="AJ87" s="5"/>
      <c r="AK87" t="str">
        <f>Tabela1[[#This Row],[Coluna1]]&amp;Tabela1[[#This Row],[PEDIDO]]</f>
        <v>P-198</v>
      </c>
      <c r="AL87"/>
      <c r="AM87"/>
      <c r="AN87"/>
      <c r="AO87" t="str">
        <f t="shared" si="19"/>
        <v>T-073199-1/05-CV-0001</v>
      </c>
      <c r="AP87" t="str">
        <f>Tabela1[[#This Row],[TAG]]&amp;Tabela1[[#This Row],[PEDIDO]]&amp;Tabela1[[#This Row],[PRODUTO]]</f>
        <v>05-CV-0001P-198ESTRUTURA</v>
      </c>
      <c r="AQ87" s="22" t="str">
        <f>Tabela1[[#This Row],[PRODUTO]]&amp;Tabela1[[#This Row],[TAG]]</f>
        <v>ESTRUTURA05-CV-0001</v>
      </c>
      <c r="AR87" s="24" t="str">
        <f>Tabela1[[#This Row],[PEDIDO]]&amp;Tabela1[[#This Row],[PRODUTO]]</f>
        <v>P-198ESTRUTURA</v>
      </c>
      <c r="AS87" s="37">
        <f>IF(AF87="",0,IF(ISTEXT(AF87),H87*VALUE(SUBSTITUTE(AF87,"%",""))/100,H87*AF87))-Tabela1[[#This Row],[PRONTO ACABADO2]]</f>
        <v>0</v>
      </c>
      <c r="AT87" s="37">
        <f>IF(AG87="",0,IF(ISTEXT(AG87),H87*VALUE(SUBSTITUTE(AG87,"%",""))/100,H87*AG87))-Tabela1[[#This Row],[PESO EXPEDIDO2]]</f>
        <v>0</v>
      </c>
      <c r="AU87" s="37">
        <f t="shared" si="17"/>
        <v>29.6</v>
      </c>
      <c r="AV87" s="37">
        <f t="shared" si="18"/>
        <v>29.6</v>
      </c>
      <c r="AW87" s="37"/>
    </row>
    <row r="88" spans="1:49" ht="15.75" hidden="1" customHeight="1" x14ac:dyDescent="0.25">
      <c r="A88" s="253" t="s">
        <v>3120</v>
      </c>
      <c r="B88" s="239" t="s">
        <v>3121</v>
      </c>
      <c r="C88" s="237">
        <v>1</v>
      </c>
      <c r="D88" s="254" t="s">
        <v>3123</v>
      </c>
      <c r="E88" s="237">
        <v>3785</v>
      </c>
      <c r="F88" s="237">
        <v>21</v>
      </c>
      <c r="G88" s="255">
        <v>252</v>
      </c>
      <c r="H88" s="240">
        <f>Tabela1[[#This Row],[PESO UNI]]*Tabela1[[#This Row],[QTE]]</f>
        <v>252</v>
      </c>
      <c r="I88" s="237" t="s">
        <v>4415</v>
      </c>
      <c r="J88" s="241" t="s">
        <v>3034</v>
      </c>
      <c r="K88" s="241" t="s">
        <v>31</v>
      </c>
      <c r="L88" s="242" t="s">
        <v>2984</v>
      </c>
      <c r="M88" s="243">
        <v>46185</v>
      </c>
      <c r="N88" s="241" t="s">
        <v>38</v>
      </c>
      <c r="O88" s="244"/>
      <c r="P88" s="245"/>
      <c r="Q88" s="14">
        <f>Tabela1[[#This Row],[QTDE/ Fabricação]]-Tabela1[[#This Row],[QTE]]</f>
        <v>-1</v>
      </c>
      <c r="R88" s="247">
        <f t="shared" si="24"/>
        <v>252</v>
      </c>
      <c r="S88" s="247">
        <f t="shared" si="25"/>
        <v>252</v>
      </c>
      <c r="T88" s="248">
        <f t="shared" si="26"/>
        <v>0</v>
      </c>
      <c r="U88" s="249">
        <f>IFERROR(SUMIF('LISTA DE EMBARQUE'!B:B,MICRO!E:E,'LISTA DE EMBARQUE'!G:G),"")</f>
        <v>1</v>
      </c>
      <c r="V88" s="244">
        <f>IFERROR(VLOOKUP(Tabela1[[#This Row],[COD.MDE]],'LISTA DE EMBARQUE'!B:L,11,0),"")</f>
        <v>3</v>
      </c>
      <c r="W88" s="245" t="str">
        <f>IFERROR(COUNTIF(#REF!,Tabela1[[#This Row],[Colunas5]]),"")</f>
        <v/>
      </c>
      <c r="X88" s="246">
        <f>Tabela1[[#This Row],[QIANTIDADE EXPEDIDA]]*Tabela1[[#This Row],[PESO UNI]]</f>
        <v>252</v>
      </c>
      <c r="Y88" s="246">
        <f t="shared" si="27"/>
        <v>0</v>
      </c>
      <c r="Z88" s="250">
        <f>Tabela1[[#This Row],[PESO TOTAL]]-Tabela1[[#This Row],[Peso Expedido]]</f>
        <v>0</v>
      </c>
      <c r="AA88" s="251">
        <v>1</v>
      </c>
      <c r="AB88" s="252"/>
      <c r="AC88" s="251">
        <v>1</v>
      </c>
      <c r="AD88" s="251">
        <v>1</v>
      </c>
      <c r="AE88" s="251">
        <v>1</v>
      </c>
      <c r="AF88" s="251">
        <v>1</v>
      </c>
      <c r="AG88" s="251">
        <v>1</v>
      </c>
      <c r="AH88" s="252">
        <v>1</v>
      </c>
      <c r="AI88" s="252" t="str">
        <f t="shared" si="28"/>
        <v>ok</v>
      </c>
      <c r="AJ88" s="5"/>
      <c r="AK88" t="str">
        <f>Tabela1[[#This Row],[Coluna1]]&amp;Tabela1[[#This Row],[PEDIDO]]</f>
        <v>P-198</v>
      </c>
      <c r="AL88"/>
      <c r="AM88"/>
      <c r="AN88"/>
      <c r="AO88" t="str">
        <f t="shared" si="19"/>
        <v>T-073199-1/05-CV-0001</v>
      </c>
      <c r="AP88" t="str">
        <f>Tabela1[[#This Row],[TAG]]&amp;Tabela1[[#This Row],[PEDIDO]]&amp;Tabela1[[#This Row],[PRODUTO]]</f>
        <v>05-CV-0001P-198ESTRUTURA</v>
      </c>
      <c r="AQ88" s="22" t="str">
        <f>Tabela1[[#This Row],[PRODUTO]]&amp;Tabela1[[#This Row],[TAG]]</f>
        <v>ESTRUTURA05-CV-0001</v>
      </c>
      <c r="AR88" s="24" t="str">
        <f>Tabela1[[#This Row],[PEDIDO]]&amp;Tabela1[[#This Row],[PRODUTO]]</f>
        <v>P-198ESTRUTURA</v>
      </c>
      <c r="AS88" s="37">
        <f>IF(AF88="",0,IF(ISTEXT(AF88),H88*VALUE(SUBSTITUTE(AF88,"%",""))/100,H88*AF88))-Tabela1[[#This Row],[PRONTO ACABADO2]]</f>
        <v>0</v>
      </c>
      <c r="AT88" s="37">
        <f>IF(AG88="",0,IF(ISTEXT(AG88),H88*VALUE(SUBSTITUTE(AG88,"%",""))/100,H88*AG88))-Tabela1[[#This Row],[PESO EXPEDIDO2]]</f>
        <v>0</v>
      </c>
      <c r="AU88" s="37">
        <f t="shared" si="17"/>
        <v>252</v>
      </c>
      <c r="AV88" s="37">
        <f t="shared" si="18"/>
        <v>252</v>
      </c>
      <c r="AW88" s="37"/>
    </row>
    <row r="89" spans="1:49" ht="15.75" hidden="1" customHeight="1" x14ac:dyDescent="0.25">
      <c r="A89" s="253" t="s">
        <v>3124</v>
      </c>
      <c r="B89" s="239" t="s">
        <v>3125</v>
      </c>
      <c r="C89" s="237">
        <v>2</v>
      </c>
      <c r="D89" s="254" t="s">
        <v>3126</v>
      </c>
      <c r="E89" s="237">
        <v>3786</v>
      </c>
      <c r="F89" s="237">
        <v>22</v>
      </c>
      <c r="G89" s="255">
        <v>77.3</v>
      </c>
      <c r="H89" s="240">
        <f>Tabela1[[#This Row],[PESO UNI]]*Tabela1[[#This Row],[QTE]]</f>
        <v>154.6</v>
      </c>
      <c r="I89" s="237" t="s">
        <v>4416</v>
      </c>
      <c r="J89" s="241" t="s">
        <v>3034</v>
      </c>
      <c r="K89" s="241" t="s">
        <v>31</v>
      </c>
      <c r="L89" s="242" t="s">
        <v>2984</v>
      </c>
      <c r="M89" s="243">
        <v>46185</v>
      </c>
      <c r="N89" s="241" t="s">
        <v>38</v>
      </c>
      <c r="O89" s="244"/>
      <c r="P89" s="245"/>
      <c r="Q89" s="14">
        <f>Tabela1[[#This Row],[QTDE/ Fabricação]]-Tabela1[[#This Row],[QTE]]</f>
        <v>-2</v>
      </c>
      <c r="R89" s="247">
        <f t="shared" si="24"/>
        <v>154.6</v>
      </c>
      <c r="S89" s="247">
        <f t="shared" si="25"/>
        <v>154.6</v>
      </c>
      <c r="T89" s="248">
        <f t="shared" si="26"/>
        <v>0</v>
      </c>
      <c r="U89" s="249">
        <f>IFERROR(SUMIF('LISTA DE EMBARQUE'!B:B,MICRO!E:E,'LISTA DE EMBARQUE'!G:G),"")</f>
        <v>2</v>
      </c>
      <c r="V89" s="244">
        <f>IFERROR(VLOOKUP(Tabela1[[#This Row],[COD.MDE]],'LISTA DE EMBARQUE'!B:L,11,0),"")</f>
        <v>5</v>
      </c>
      <c r="W89" s="245" t="str">
        <f>IFERROR(COUNTIF(#REF!,Tabela1[[#This Row],[Colunas5]]),"")</f>
        <v/>
      </c>
      <c r="X89" s="246">
        <f>Tabela1[[#This Row],[QIANTIDADE EXPEDIDA]]*Tabela1[[#This Row],[PESO UNI]]</f>
        <v>154.6</v>
      </c>
      <c r="Y89" s="246">
        <f t="shared" si="27"/>
        <v>0</v>
      </c>
      <c r="Z89" s="250">
        <f>Tabela1[[#This Row],[PESO TOTAL]]-Tabela1[[#This Row],[Peso Expedido]]</f>
        <v>0</v>
      </c>
      <c r="AA89" s="251">
        <v>1</v>
      </c>
      <c r="AB89" s="252"/>
      <c r="AC89" s="252">
        <v>1</v>
      </c>
      <c r="AD89" s="252">
        <v>1</v>
      </c>
      <c r="AE89" s="252">
        <v>1</v>
      </c>
      <c r="AF89" s="252">
        <v>1</v>
      </c>
      <c r="AG89" s="252">
        <v>1</v>
      </c>
      <c r="AH89" s="252">
        <v>1</v>
      </c>
      <c r="AI89" s="252" t="str">
        <f t="shared" si="28"/>
        <v>ok</v>
      </c>
      <c r="AJ89" s="5"/>
      <c r="AK89" t="str">
        <f>Tabela1[[#This Row],[Coluna1]]&amp;Tabela1[[#This Row],[PEDIDO]]</f>
        <v>P-198</v>
      </c>
      <c r="AL89"/>
      <c r="AM89"/>
      <c r="AN89"/>
      <c r="AO89" t="str">
        <f t="shared" si="19"/>
        <v>T-073205-1/05-CV-0001</v>
      </c>
      <c r="AP89" t="str">
        <f>Tabela1[[#This Row],[TAG]]&amp;Tabela1[[#This Row],[PEDIDO]]&amp;Tabela1[[#This Row],[PRODUTO]]</f>
        <v>05-CV-0001P-198ESTRUTURA</v>
      </c>
      <c r="AQ89" s="22" t="str">
        <f>Tabela1[[#This Row],[PRODUTO]]&amp;Tabela1[[#This Row],[TAG]]</f>
        <v>ESTRUTURA05-CV-0001</v>
      </c>
      <c r="AR89" s="24" t="str">
        <f>Tabela1[[#This Row],[PEDIDO]]&amp;Tabela1[[#This Row],[PRODUTO]]</f>
        <v>P-198ESTRUTURA</v>
      </c>
      <c r="AS89" s="37">
        <f>IF(AF89="",0,IF(ISTEXT(AF89),H89*VALUE(SUBSTITUTE(AF89,"%",""))/100,H89*AF89))-Tabela1[[#This Row],[PRONTO ACABADO2]]</f>
        <v>0</v>
      </c>
      <c r="AT89" s="37">
        <f>IF(AG89="",0,IF(ISTEXT(AG89),H89*VALUE(SUBSTITUTE(AG89,"%",""))/100,H89*AG89))-Tabela1[[#This Row],[PESO EXPEDIDO2]]</f>
        <v>0</v>
      </c>
      <c r="AU89" s="37">
        <f t="shared" si="17"/>
        <v>154.6</v>
      </c>
      <c r="AV89" s="37">
        <f t="shared" si="18"/>
        <v>154.6</v>
      </c>
      <c r="AW89" s="37"/>
    </row>
    <row r="90" spans="1:49" ht="15.75" hidden="1" customHeight="1" x14ac:dyDescent="0.25">
      <c r="A90" s="6" t="s">
        <v>3127</v>
      </c>
      <c r="B90" s="21" t="s">
        <v>3128</v>
      </c>
      <c r="C90" s="7">
        <v>28</v>
      </c>
      <c r="D90" s="39" t="s">
        <v>3129</v>
      </c>
      <c r="E90" s="7">
        <v>3787</v>
      </c>
      <c r="F90" s="7">
        <v>25</v>
      </c>
      <c r="G90" s="23">
        <v>1.3</v>
      </c>
      <c r="H90" s="34">
        <f>Tabela1[[#This Row],[PESO UNI]]*Tabela1[[#This Row],[QTE]]</f>
        <v>36.4</v>
      </c>
      <c r="I90" s="7" t="s">
        <v>4414</v>
      </c>
      <c r="J90" s="8" t="s">
        <v>3034</v>
      </c>
      <c r="K90" s="8" t="s">
        <v>31</v>
      </c>
      <c r="L90" s="9" t="s">
        <v>2984</v>
      </c>
      <c r="M90" s="10">
        <v>46188</v>
      </c>
      <c r="N90" s="8" t="s">
        <v>38</v>
      </c>
      <c r="O90" s="12"/>
      <c r="P90" s="13"/>
      <c r="Q90" s="14">
        <f>Tabela1[[#This Row],[QTDE/ Fabricação]]-Tabela1[[#This Row],[QTE]]</f>
        <v>-28</v>
      </c>
      <c r="R90" s="18">
        <f t="shared" si="24"/>
        <v>36.4</v>
      </c>
      <c r="S90" s="18">
        <f t="shared" si="25"/>
        <v>36.4</v>
      </c>
      <c r="T90" s="19">
        <f t="shared" si="26"/>
        <v>0</v>
      </c>
      <c r="U90" s="16">
        <f>IFERROR(SUMIF('LISTA DE EMBARQUE'!B:B,MICRO!E:E,'LISTA DE EMBARQUE'!G:G),"")</f>
        <v>0</v>
      </c>
      <c r="V90" s="12" t="str">
        <f>IFERROR(VLOOKUP(Tabela1[[#This Row],[COD.MDE]],'LISTA DE EMBARQUE'!B:L,11,0),"")</f>
        <v/>
      </c>
      <c r="W90" s="13" t="str">
        <f>IFERROR(COUNTIF(#REF!,Tabela1[[#This Row],[Colunas5]]),"")</f>
        <v/>
      </c>
      <c r="X90" s="14">
        <f>Tabela1[[#This Row],[QIANTIDADE EXPEDIDA]]*Tabela1[[#This Row],[PESO UNI]]</f>
        <v>0</v>
      </c>
      <c r="Y90" s="14">
        <f t="shared" si="27"/>
        <v>-28</v>
      </c>
      <c r="Z90" s="20">
        <f>Tabela1[[#This Row],[PESO TOTAL]]-Tabela1[[#This Row],[Peso Expedido]]</f>
        <v>36.4</v>
      </c>
      <c r="AA90" s="17">
        <v>1</v>
      </c>
      <c r="AB90" s="33"/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/>
      <c r="AI90" s="33" t="str">
        <f t="shared" si="28"/>
        <v/>
      </c>
      <c r="AJ90" s="5"/>
      <c r="AK90" t="str">
        <f>Tabela1[[#This Row],[Coluna1]]&amp;Tabela1[[#This Row],[PEDIDO]]</f>
        <v>P-198</v>
      </c>
      <c r="AL90"/>
      <c r="AM90"/>
      <c r="AN90"/>
      <c r="AO90" t="str">
        <f t="shared" si="19"/>
        <v>T-073201-1/05-CV-0001</v>
      </c>
      <c r="AP90" t="str">
        <f>Tabela1[[#This Row],[TAG]]&amp;Tabela1[[#This Row],[PEDIDO]]&amp;Tabela1[[#This Row],[PRODUTO]]</f>
        <v>05-CV-0001P-198ESTRUTURA</v>
      </c>
      <c r="AQ90" s="22" t="str">
        <f>Tabela1[[#This Row],[PRODUTO]]&amp;Tabela1[[#This Row],[TAG]]</f>
        <v>ESTRUTURA05-CV-0001</v>
      </c>
      <c r="AR90" s="24" t="str">
        <f>Tabela1[[#This Row],[PEDIDO]]&amp;Tabela1[[#This Row],[PRODUTO]]</f>
        <v>P-198ESTRUTURA</v>
      </c>
      <c r="AS90" s="37">
        <f>IF(AF90="",0,IF(ISTEXT(AF90),H90*VALUE(SUBSTITUTE(AF90,"%",""))/100,H90*AF90))-Tabela1[[#This Row],[PRONTO ACABADO2]]</f>
        <v>0</v>
      </c>
      <c r="AT90" s="37">
        <f>IF(AG90="",0,IF(ISTEXT(AG90),H90*VALUE(SUBSTITUTE(AG90,"%",""))/100,H90*AG90))-Tabela1[[#This Row],[PESO EXPEDIDO2]]</f>
        <v>36.4</v>
      </c>
      <c r="AU90" s="37">
        <f t="shared" si="17"/>
        <v>0</v>
      </c>
      <c r="AV90" s="37">
        <f t="shared" si="18"/>
        <v>36.4</v>
      </c>
      <c r="AW90" s="37"/>
    </row>
    <row r="91" spans="1:49" ht="15.75" hidden="1" customHeight="1" x14ac:dyDescent="0.25">
      <c r="A91" s="253" t="s">
        <v>3127</v>
      </c>
      <c r="B91" s="239" t="s">
        <v>3128</v>
      </c>
      <c r="C91" s="237">
        <v>28</v>
      </c>
      <c r="D91" s="254" t="s">
        <v>3130</v>
      </c>
      <c r="E91" s="237">
        <v>3788</v>
      </c>
      <c r="F91" s="237">
        <v>25</v>
      </c>
      <c r="G91" s="255">
        <v>10.4</v>
      </c>
      <c r="H91" s="240">
        <f>Tabela1[[#This Row],[PESO UNI]]*Tabela1[[#This Row],[QTE]]</f>
        <v>291.2</v>
      </c>
      <c r="I91" s="237" t="s">
        <v>4414</v>
      </c>
      <c r="J91" s="241" t="s">
        <v>3034</v>
      </c>
      <c r="K91" s="241" t="s">
        <v>31</v>
      </c>
      <c r="L91" s="242" t="s">
        <v>2984</v>
      </c>
      <c r="M91" s="243">
        <v>46188</v>
      </c>
      <c r="N91" s="241" t="s">
        <v>38</v>
      </c>
      <c r="O91" s="244"/>
      <c r="P91" s="245"/>
      <c r="Q91" s="14">
        <f>Tabela1[[#This Row],[QTDE/ Fabricação]]-Tabela1[[#This Row],[QTE]]</f>
        <v>-28</v>
      </c>
      <c r="R91" s="247">
        <f t="shared" si="24"/>
        <v>291.2</v>
      </c>
      <c r="S91" s="247">
        <f t="shared" si="25"/>
        <v>291.2</v>
      </c>
      <c r="T91" s="248">
        <f t="shared" si="26"/>
        <v>0</v>
      </c>
      <c r="U91" s="249">
        <f>IFERROR(SUMIF('LISTA DE EMBARQUE'!B:B,MICRO!E:E,'LISTA DE EMBARQUE'!G:G),"")</f>
        <v>28</v>
      </c>
      <c r="V91" s="244">
        <f>IFERROR(VLOOKUP(Tabela1[[#This Row],[COD.MDE]],'LISTA DE EMBARQUE'!B:L,11,0),"")</f>
        <v>3</v>
      </c>
      <c r="W91" s="245" t="str">
        <f>IFERROR(COUNTIF(#REF!,Tabela1[[#This Row],[Colunas5]]),"")</f>
        <v/>
      </c>
      <c r="X91" s="246">
        <f>Tabela1[[#This Row],[QIANTIDADE EXPEDIDA]]*Tabela1[[#This Row],[PESO UNI]]</f>
        <v>291.2</v>
      </c>
      <c r="Y91" s="246">
        <f t="shared" si="27"/>
        <v>0</v>
      </c>
      <c r="Z91" s="250">
        <f>Tabela1[[#This Row],[PESO TOTAL]]-Tabela1[[#This Row],[Peso Expedido]]</f>
        <v>0</v>
      </c>
      <c r="AA91" s="251">
        <v>1</v>
      </c>
      <c r="AB91" s="252"/>
      <c r="AC91" s="251">
        <v>1</v>
      </c>
      <c r="AD91" s="251">
        <v>1</v>
      </c>
      <c r="AE91" s="251">
        <v>1</v>
      </c>
      <c r="AF91" s="251">
        <v>1</v>
      </c>
      <c r="AG91" s="251">
        <v>1</v>
      </c>
      <c r="AH91" s="252">
        <v>1</v>
      </c>
      <c r="AI91" s="252" t="str">
        <f t="shared" si="28"/>
        <v>ok</v>
      </c>
      <c r="AJ91" s="5"/>
      <c r="AK91" t="str">
        <f>Tabela1[[#This Row],[Coluna1]]&amp;Tabela1[[#This Row],[PEDIDO]]</f>
        <v>P-198</v>
      </c>
      <c r="AL91"/>
      <c r="AM91"/>
      <c r="AN91"/>
      <c r="AO91" t="str">
        <f t="shared" si="19"/>
        <v>T-073201-1/05-CV-0001</v>
      </c>
      <c r="AP91" t="str">
        <f>Tabela1[[#This Row],[TAG]]&amp;Tabela1[[#This Row],[PEDIDO]]&amp;Tabela1[[#This Row],[PRODUTO]]</f>
        <v>05-CV-0001P-198ESTRUTURA</v>
      </c>
      <c r="AQ91" s="22" t="str">
        <f>Tabela1[[#This Row],[PRODUTO]]&amp;Tabela1[[#This Row],[TAG]]</f>
        <v>ESTRUTURA05-CV-0001</v>
      </c>
      <c r="AR91" s="24" t="str">
        <f>Tabela1[[#This Row],[PEDIDO]]&amp;Tabela1[[#This Row],[PRODUTO]]</f>
        <v>P-198ESTRUTURA</v>
      </c>
      <c r="AS91" s="37">
        <f>IF(AF91="",0,IF(ISTEXT(AF91),H91*VALUE(SUBSTITUTE(AF91,"%",""))/100,H91*AF91))-Tabela1[[#This Row],[PRONTO ACABADO2]]</f>
        <v>0</v>
      </c>
      <c r="AT91" s="37">
        <f>IF(AG91="",0,IF(ISTEXT(AG91),H91*VALUE(SUBSTITUTE(AG91,"%",""))/100,H91*AG91))-Tabela1[[#This Row],[PESO EXPEDIDO2]]</f>
        <v>0</v>
      </c>
      <c r="AU91" s="37">
        <f t="shared" si="17"/>
        <v>291.2</v>
      </c>
      <c r="AV91" s="37">
        <f t="shared" si="18"/>
        <v>291.2</v>
      </c>
      <c r="AW91" s="37"/>
    </row>
    <row r="92" spans="1:49" ht="15.75" hidden="1" customHeight="1" x14ac:dyDescent="0.25">
      <c r="A92" s="253" t="s">
        <v>3127</v>
      </c>
      <c r="B92" s="239" t="s">
        <v>3128</v>
      </c>
      <c r="C92" s="237">
        <v>12</v>
      </c>
      <c r="D92" s="254" t="s">
        <v>3131</v>
      </c>
      <c r="E92" s="237">
        <v>3789</v>
      </c>
      <c r="F92" s="237">
        <v>25</v>
      </c>
      <c r="G92" s="255">
        <v>57.6</v>
      </c>
      <c r="H92" s="240">
        <f>Tabela1[[#This Row],[PESO UNI]]*Tabela1[[#This Row],[QTE]]</f>
        <v>691.2</v>
      </c>
      <c r="I92" s="237" t="s">
        <v>4414</v>
      </c>
      <c r="J92" s="241" t="s">
        <v>3034</v>
      </c>
      <c r="K92" s="241" t="s">
        <v>31</v>
      </c>
      <c r="L92" s="242" t="s">
        <v>2984</v>
      </c>
      <c r="M92" s="243">
        <v>46188</v>
      </c>
      <c r="N92" s="241" t="s">
        <v>38</v>
      </c>
      <c r="O92" s="244"/>
      <c r="P92" s="245"/>
      <c r="Q92" s="14">
        <f>Tabela1[[#This Row],[QTDE/ Fabricação]]-Tabela1[[#This Row],[QTE]]</f>
        <v>-12</v>
      </c>
      <c r="R92" s="247">
        <f t="shared" si="24"/>
        <v>691.2</v>
      </c>
      <c r="S92" s="247">
        <f t="shared" si="25"/>
        <v>691.2</v>
      </c>
      <c r="T92" s="248">
        <f t="shared" si="26"/>
        <v>0</v>
      </c>
      <c r="U92" s="249">
        <f>IFERROR(SUMIF('LISTA DE EMBARQUE'!B:B,MICRO!E:E,'LISTA DE EMBARQUE'!G:G),"")</f>
        <v>12</v>
      </c>
      <c r="V92" s="244">
        <f>IFERROR(VLOOKUP(Tabela1[[#This Row],[COD.MDE]],'LISTA DE EMBARQUE'!B:L,11,0),"")</f>
        <v>5</v>
      </c>
      <c r="W92" s="245" t="str">
        <f>IFERROR(COUNTIF(#REF!,Tabela1[[#This Row],[Colunas5]]),"")</f>
        <v/>
      </c>
      <c r="X92" s="246">
        <f>Tabela1[[#This Row],[QIANTIDADE EXPEDIDA]]*Tabela1[[#This Row],[PESO UNI]]</f>
        <v>691.2</v>
      </c>
      <c r="Y92" s="246">
        <f t="shared" si="27"/>
        <v>0</v>
      </c>
      <c r="Z92" s="250">
        <f>Tabela1[[#This Row],[PESO TOTAL]]-Tabela1[[#This Row],[Peso Expedido]]</f>
        <v>0</v>
      </c>
      <c r="AA92" s="251">
        <v>1</v>
      </c>
      <c r="AB92" s="252"/>
      <c r="AC92" s="252">
        <v>1</v>
      </c>
      <c r="AD92" s="252">
        <v>1</v>
      </c>
      <c r="AE92" s="252">
        <v>1</v>
      </c>
      <c r="AF92" s="252">
        <v>1</v>
      </c>
      <c r="AG92" s="252">
        <v>1</v>
      </c>
      <c r="AH92" s="252">
        <v>1</v>
      </c>
      <c r="AI92" s="252" t="str">
        <f t="shared" si="28"/>
        <v>ok</v>
      </c>
      <c r="AJ92" s="5"/>
      <c r="AK92" t="str">
        <f>Tabela1[[#This Row],[Coluna1]]&amp;Tabela1[[#This Row],[PEDIDO]]</f>
        <v>P-198</v>
      </c>
      <c r="AL92"/>
      <c r="AM92"/>
      <c r="AN92"/>
      <c r="AO92" t="str">
        <f t="shared" si="19"/>
        <v>T-073201-1/05-CV-0001</v>
      </c>
      <c r="AP92" t="str">
        <f>Tabela1[[#This Row],[TAG]]&amp;Tabela1[[#This Row],[PEDIDO]]&amp;Tabela1[[#This Row],[PRODUTO]]</f>
        <v>05-CV-0001P-198ESTRUTURA</v>
      </c>
      <c r="AQ92" s="22" t="str">
        <f>Tabela1[[#This Row],[PRODUTO]]&amp;Tabela1[[#This Row],[TAG]]</f>
        <v>ESTRUTURA05-CV-0001</v>
      </c>
      <c r="AR92" s="24" t="str">
        <f>Tabela1[[#This Row],[PEDIDO]]&amp;Tabela1[[#This Row],[PRODUTO]]</f>
        <v>P-198ESTRUTURA</v>
      </c>
      <c r="AS92" s="37">
        <f>IF(AF92="",0,IF(ISTEXT(AF92),H92*VALUE(SUBSTITUTE(AF92,"%",""))/100,H92*AF92))-Tabela1[[#This Row],[PRONTO ACABADO2]]</f>
        <v>0</v>
      </c>
      <c r="AT92" s="37">
        <f>IF(AG92="",0,IF(ISTEXT(AG92),H92*VALUE(SUBSTITUTE(AG92,"%",""))/100,H92*AG92))-Tabela1[[#This Row],[PESO EXPEDIDO2]]</f>
        <v>0</v>
      </c>
      <c r="AU92" s="37">
        <f t="shared" si="17"/>
        <v>691.2</v>
      </c>
      <c r="AV92" s="37">
        <f t="shared" si="18"/>
        <v>691.2</v>
      </c>
      <c r="AW92" s="37"/>
    </row>
    <row r="93" spans="1:49" ht="15.75" hidden="1" customHeight="1" x14ac:dyDescent="0.25">
      <c r="A93" s="253" t="s">
        <v>3127</v>
      </c>
      <c r="B93" s="239" t="s">
        <v>3128</v>
      </c>
      <c r="C93" s="237">
        <v>2</v>
      </c>
      <c r="D93" s="254" t="s">
        <v>3132</v>
      </c>
      <c r="E93" s="237">
        <v>3790</v>
      </c>
      <c r="F93" s="237">
        <v>25</v>
      </c>
      <c r="G93" s="255">
        <v>57.6</v>
      </c>
      <c r="H93" s="240">
        <f>Tabela1[[#This Row],[PESO UNI]]*Tabela1[[#This Row],[QTE]]</f>
        <v>115.2</v>
      </c>
      <c r="I93" s="237" t="s">
        <v>4414</v>
      </c>
      <c r="J93" s="241" t="s">
        <v>3034</v>
      </c>
      <c r="K93" s="241" t="s">
        <v>31</v>
      </c>
      <c r="L93" s="242" t="s">
        <v>2984</v>
      </c>
      <c r="M93" s="243">
        <v>46188</v>
      </c>
      <c r="N93" s="241" t="s">
        <v>38</v>
      </c>
      <c r="O93" s="244"/>
      <c r="P93" s="245"/>
      <c r="Q93" s="14">
        <f>Tabela1[[#This Row],[QTDE/ Fabricação]]-Tabela1[[#This Row],[QTE]]</f>
        <v>-2</v>
      </c>
      <c r="R93" s="247">
        <f t="shared" si="24"/>
        <v>115.2</v>
      </c>
      <c r="S93" s="247">
        <f t="shared" si="25"/>
        <v>115.2</v>
      </c>
      <c r="T93" s="248">
        <f t="shared" si="26"/>
        <v>0</v>
      </c>
      <c r="U93" s="249">
        <f>IFERROR(SUMIF('LISTA DE EMBARQUE'!B:B,MICRO!E:E,'LISTA DE EMBARQUE'!G:G),"")</f>
        <v>2</v>
      </c>
      <c r="V93" s="244">
        <f>IFERROR(VLOOKUP(Tabela1[[#This Row],[COD.MDE]],'LISTA DE EMBARQUE'!B:L,11,0),"")</f>
        <v>5</v>
      </c>
      <c r="W93" s="245" t="str">
        <f>IFERROR(COUNTIF(#REF!,Tabela1[[#This Row],[Colunas5]]),"")</f>
        <v/>
      </c>
      <c r="X93" s="246">
        <f>Tabela1[[#This Row],[QIANTIDADE EXPEDIDA]]*Tabela1[[#This Row],[PESO UNI]]</f>
        <v>115.2</v>
      </c>
      <c r="Y93" s="246">
        <f t="shared" si="27"/>
        <v>0</v>
      </c>
      <c r="Z93" s="250">
        <f>Tabela1[[#This Row],[PESO TOTAL]]-Tabela1[[#This Row],[Peso Expedido]]</f>
        <v>0</v>
      </c>
      <c r="AA93" s="251">
        <v>1</v>
      </c>
      <c r="AB93" s="252"/>
      <c r="AC93" s="252">
        <v>1</v>
      </c>
      <c r="AD93" s="252">
        <v>1</v>
      </c>
      <c r="AE93" s="252">
        <v>1</v>
      </c>
      <c r="AF93" s="252">
        <v>1</v>
      </c>
      <c r="AG93" s="252">
        <v>1</v>
      </c>
      <c r="AH93" s="252">
        <v>1</v>
      </c>
      <c r="AI93" s="252" t="str">
        <f t="shared" si="28"/>
        <v>ok</v>
      </c>
      <c r="AJ93" s="5"/>
      <c r="AK93" t="str">
        <f>Tabela1[[#This Row],[Coluna1]]&amp;Tabela1[[#This Row],[PEDIDO]]</f>
        <v>P-198</v>
      </c>
      <c r="AL93"/>
      <c r="AM93"/>
      <c r="AN93"/>
      <c r="AO93" t="str">
        <f t="shared" si="19"/>
        <v>T-073201-1/05-CV-0001</v>
      </c>
      <c r="AP93" t="str">
        <f>Tabela1[[#This Row],[TAG]]&amp;Tabela1[[#This Row],[PEDIDO]]&amp;Tabela1[[#This Row],[PRODUTO]]</f>
        <v>05-CV-0001P-198ESTRUTURA</v>
      </c>
      <c r="AQ93" s="22" t="str">
        <f>Tabela1[[#This Row],[PRODUTO]]&amp;Tabela1[[#This Row],[TAG]]</f>
        <v>ESTRUTURA05-CV-0001</v>
      </c>
      <c r="AR93" s="24" t="str">
        <f>Tabela1[[#This Row],[PEDIDO]]&amp;Tabela1[[#This Row],[PRODUTO]]</f>
        <v>P-198ESTRUTURA</v>
      </c>
      <c r="AS93" s="37">
        <f>IF(AF93="",0,IF(ISTEXT(AF93),H93*VALUE(SUBSTITUTE(AF93,"%",""))/100,H93*AF93))-Tabela1[[#This Row],[PRONTO ACABADO2]]</f>
        <v>0</v>
      </c>
      <c r="AT93" s="37">
        <f>IF(AG93="",0,IF(ISTEXT(AG93),H93*VALUE(SUBSTITUTE(AG93,"%",""))/100,H93*AG93))-Tabela1[[#This Row],[PESO EXPEDIDO2]]</f>
        <v>0</v>
      </c>
      <c r="AU93" s="37">
        <f t="shared" si="17"/>
        <v>115.2</v>
      </c>
      <c r="AV93" s="37">
        <f t="shared" si="18"/>
        <v>115.2</v>
      </c>
      <c r="AW93" s="37"/>
    </row>
    <row r="94" spans="1:49" ht="15.75" hidden="1" customHeight="1" x14ac:dyDescent="0.25">
      <c r="A94" s="253" t="s">
        <v>3127</v>
      </c>
      <c r="B94" s="239" t="s">
        <v>3128</v>
      </c>
      <c r="C94" s="237">
        <v>28</v>
      </c>
      <c r="D94" s="254" t="s">
        <v>3133</v>
      </c>
      <c r="E94" s="237">
        <v>3791</v>
      </c>
      <c r="F94" s="237">
        <v>25</v>
      </c>
      <c r="G94" s="255">
        <v>4.8</v>
      </c>
      <c r="H94" s="240">
        <f>Tabela1[[#This Row],[PESO UNI]]*Tabela1[[#This Row],[QTE]]</f>
        <v>134.4</v>
      </c>
      <c r="I94" s="237" t="s">
        <v>4414</v>
      </c>
      <c r="J94" s="241" t="s">
        <v>3034</v>
      </c>
      <c r="K94" s="241" t="s">
        <v>31</v>
      </c>
      <c r="L94" s="242" t="s">
        <v>2984</v>
      </c>
      <c r="M94" s="243">
        <v>46188</v>
      </c>
      <c r="N94" s="241" t="s">
        <v>38</v>
      </c>
      <c r="O94" s="244"/>
      <c r="P94" s="245"/>
      <c r="Q94" s="14">
        <f>Tabela1[[#This Row],[QTDE/ Fabricação]]-Tabela1[[#This Row],[QTE]]</f>
        <v>-28</v>
      </c>
      <c r="R94" s="247">
        <f t="shared" si="24"/>
        <v>134.4</v>
      </c>
      <c r="S94" s="247">
        <f t="shared" si="25"/>
        <v>134.4</v>
      </c>
      <c r="T94" s="248">
        <f t="shared" si="26"/>
        <v>0</v>
      </c>
      <c r="U94" s="249">
        <f>IFERROR(SUMIF('LISTA DE EMBARQUE'!B:B,MICRO!E:E,'LISTA DE EMBARQUE'!G:G),"")</f>
        <v>28</v>
      </c>
      <c r="V94" s="244">
        <f>IFERROR(VLOOKUP(Tabela1[[#This Row],[COD.MDE]],'LISTA DE EMBARQUE'!B:L,11,0),"")</f>
        <v>6</v>
      </c>
      <c r="W94" s="245" t="str">
        <f>IFERROR(COUNTIF(#REF!,Tabela1[[#This Row],[Colunas5]]),"")</f>
        <v/>
      </c>
      <c r="X94" s="246">
        <f>Tabela1[[#This Row],[QIANTIDADE EXPEDIDA]]*Tabela1[[#This Row],[PESO UNI]]</f>
        <v>134.4</v>
      </c>
      <c r="Y94" s="246">
        <f t="shared" si="27"/>
        <v>0</v>
      </c>
      <c r="Z94" s="250">
        <f>Tabela1[[#This Row],[PESO TOTAL]]-Tabela1[[#This Row],[Peso Expedido]]</f>
        <v>0</v>
      </c>
      <c r="AA94" s="251">
        <v>1</v>
      </c>
      <c r="AB94" s="252"/>
      <c r="AC94" s="251">
        <v>1</v>
      </c>
      <c r="AD94" s="251">
        <v>1</v>
      </c>
      <c r="AE94" s="251">
        <v>1</v>
      </c>
      <c r="AF94" s="251">
        <v>1</v>
      </c>
      <c r="AG94" s="251">
        <v>1</v>
      </c>
      <c r="AH94" s="251">
        <v>1</v>
      </c>
      <c r="AI94" s="252" t="str">
        <f t="shared" si="28"/>
        <v>ok</v>
      </c>
      <c r="AJ94" s="5"/>
      <c r="AK94" t="str">
        <f>Tabela1[[#This Row],[Coluna1]]&amp;Tabela1[[#This Row],[PEDIDO]]</f>
        <v>P-198</v>
      </c>
      <c r="AL94"/>
      <c r="AM94"/>
      <c r="AN94"/>
      <c r="AO94" t="str">
        <f t="shared" si="19"/>
        <v>T-073201-1/05-CV-0001</v>
      </c>
      <c r="AP94" t="str">
        <f>Tabela1[[#This Row],[TAG]]&amp;Tabela1[[#This Row],[PEDIDO]]&amp;Tabela1[[#This Row],[PRODUTO]]</f>
        <v>05-CV-0001P-198ESTRUTURA</v>
      </c>
      <c r="AQ94" s="22" t="str">
        <f>Tabela1[[#This Row],[PRODUTO]]&amp;Tabela1[[#This Row],[TAG]]</f>
        <v>ESTRUTURA05-CV-0001</v>
      </c>
      <c r="AR94" s="24" t="str">
        <f>Tabela1[[#This Row],[PEDIDO]]&amp;Tabela1[[#This Row],[PRODUTO]]</f>
        <v>P-198ESTRUTURA</v>
      </c>
      <c r="AS94" s="37">
        <f>IF(AF94="",0,IF(ISTEXT(AF94),H94*VALUE(SUBSTITUTE(AF94,"%",""))/100,H94*AF94))-Tabela1[[#This Row],[PRONTO ACABADO2]]</f>
        <v>0</v>
      </c>
      <c r="AT94" s="37">
        <f>IF(AG94="",0,IF(ISTEXT(AG94),H94*VALUE(SUBSTITUTE(AG94,"%",""))/100,H94*AG94))-Tabela1[[#This Row],[PESO EXPEDIDO2]]</f>
        <v>0</v>
      </c>
      <c r="AU94" s="37">
        <f t="shared" si="17"/>
        <v>134.4</v>
      </c>
      <c r="AV94" s="37">
        <f t="shared" si="18"/>
        <v>134.4</v>
      </c>
      <c r="AW94" s="37"/>
    </row>
    <row r="95" spans="1:49" ht="15.75" hidden="1" customHeight="1" x14ac:dyDescent="0.25">
      <c r="A95" s="6" t="s">
        <v>3127</v>
      </c>
      <c r="B95" s="21" t="s">
        <v>3128</v>
      </c>
      <c r="C95" s="7">
        <v>14</v>
      </c>
      <c r="D95" s="39" t="s">
        <v>3134</v>
      </c>
      <c r="E95" s="7">
        <v>3792</v>
      </c>
      <c r="F95" s="7">
        <v>25</v>
      </c>
      <c r="G95" s="23">
        <v>6.7</v>
      </c>
      <c r="H95" s="34">
        <f>Tabela1[[#This Row],[PESO UNI]]*Tabela1[[#This Row],[QTE]]</f>
        <v>93.8</v>
      </c>
      <c r="I95" s="7" t="s">
        <v>4414</v>
      </c>
      <c r="J95" s="8" t="s">
        <v>3034</v>
      </c>
      <c r="K95" s="8" t="s">
        <v>31</v>
      </c>
      <c r="L95" s="9" t="s">
        <v>2984</v>
      </c>
      <c r="M95" s="10">
        <v>46188</v>
      </c>
      <c r="N95" s="8" t="s">
        <v>38</v>
      </c>
      <c r="O95" s="12"/>
      <c r="P95" s="13"/>
      <c r="Q95" s="14">
        <f>Tabela1[[#This Row],[QTDE/ Fabricação]]-Tabela1[[#This Row],[QTE]]</f>
        <v>-14</v>
      </c>
      <c r="R95" s="18">
        <f t="shared" si="24"/>
        <v>57.452500000000001</v>
      </c>
      <c r="S95" s="18">
        <f t="shared" si="25"/>
        <v>0</v>
      </c>
      <c r="T95" s="19">
        <f t="shared" si="26"/>
        <v>-93.8</v>
      </c>
      <c r="U95" s="16">
        <f>IFERROR(SUMIF('LISTA DE EMBARQUE'!B:B,MICRO!E:E,'LISTA DE EMBARQUE'!G:G),"")</f>
        <v>0</v>
      </c>
      <c r="V95" s="12" t="str">
        <f>IFERROR(VLOOKUP(Tabela1[[#This Row],[COD.MDE]],'LISTA DE EMBARQUE'!B:L,11,0),"")</f>
        <v/>
      </c>
      <c r="W95" s="13" t="str">
        <f>IFERROR(COUNTIF(#REF!,Tabela1[[#This Row],[Colunas5]]),"")</f>
        <v/>
      </c>
      <c r="X95" s="14">
        <f>Tabela1[[#This Row],[QIANTIDADE EXPEDIDA]]*Tabela1[[#This Row],[PESO UNI]]</f>
        <v>0</v>
      </c>
      <c r="Y95" s="14">
        <f t="shared" si="27"/>
        <v>-14</v>
      </c>
      <c r="Z95" s="20">
        <f>Tabela1[[#This Row],[PESO TOTAL]]-Tabela1[[#This Row],[Peso Expedido]]</f>
        <v>93.8</v>
      </c>
      <c r="AA95" s="17">
        <v>1</v>
      </c>
      <c r="AB95" s="33"/>
      <c r="AC95" s="17">
        <v>1</v>
      </c>
      <c r="AD95" s="33">
        <v>0.5</v>
      </c>
      <c r="AE95" s="33"/>
      <c r="AF95" s="33"/>
      <c r="AG95" s="33"/>
      <c r="AH95" s="33"/>
      <c r="AI95" s="33" t="str">
        <f t="shared" si="28"/>
        <v/>
      </c>
      <c r="AJ95" s="5"/>
      <c r="AK95" t="str">
        <f>Tabela1[[#This Row],[Coluna1]]&amp;Tabela1[[#This Row],[PEDIDO]]</f>
        <v>P-198</v>
      </c>
      <c r="AL95"/>
      <c r="AM95"/>
      <c r="AN95"/>
      <c r="AO95" t="str">
        <f t="shared" si="19"/>
        <v>T-073201-1/05-CV-0001</v>
      </c>
      <c r="AP95" t="str">
        <f>Tabela1[[#This Row],[TAG]]&amp;Tabela1[[#This Row],[PEDIDO]]&amp;Tabela1[[#This Row],[PRODUTO]]</f>
        <v>05-CV-0001P-198ESTRUTURA</v>
      </c>
      <c r="AQ95" s="22" t="str">
        <f>Tabela1[[#This Row],[PRODUTO]]&amp;Tabela1[[#This Row],[TAG]]</f>
        <v>ESTRUTURA05-CV-0001</v>
      </c>
      <c r="AR95" s="24" t="str">
        <f>Tabela1[[#This Row],[PEDIDO]]&amp;Tabela1[[#This Row],[PRODUTO]]</f>
        <v>P-198ESTRUTURA</v>
      </c>
      <c r="AS95" s="37">
        <f>IF(AF95="",0,IF(ISTEXT(AF95),H95*VALUE(SUBSTITUTE(AF95,"%",""))/100,H95*AF95))-Tabela1[[#This Row],[PRONTO ACABADO2]]</f>
        <v>0</v>
      </c>
      <c r="AT95" s="37">
        <f>IF(AG95="",0,IF(ISTEXT(AG95),H95*VALUE(SUBSTITUTE(AG95,"%",""))/100,H95*AG95))-Tabela1[[#This Row],[PESO EXPEDIDO2]]</f>
        <v>0</v>
      </c>
      <c r="AU95" s="37">
        <f t="shared" si="17"/>
        <v>0</v>
      </c>
      <c r="AV95" s="37">
        <f t="shared" si="18"/>
        <v>0</v>
      </c>
      <c r="AW95" s="37"/>
    </row>
    <row r="96" spans="1:49" ht="15.75" hidden="1" customHeight="1" x14ac:dyDescent="0.25">
      <c r="A96" s="6" t="s">
        <v>3127</v>
      </c>
      <c r="B96" s="21" t="s">
        <v>3128</v>
      </c>
      <c r="C96" s="7">
        <v>84</v>
      </c>
      <c r="D96" s="39" t="s">
        <v>3135</v>
      </c>
      <c r="E96" s="7">
        <v>3793</v>
      </c>
      <c r="F96" s="7">
        <v>25</v>
      </c>
      <c r="G96" s="23">
        <v>0.9</v>
      </c>
      <c r="H96" s="34">
        <f>Tabela1[[#This Row],[PESO UNI]]*Tabela1[[#This Row],[QTE]]</f>
        <v>75.600000000000009</v>
      </c>
      <c r="I96" s="7" t="s">
        <v>4414</v>
      </c>
      <c r="J96" s="8" t="s">
        <v>3034</v>
      </c>
      <c r="K96" s="8" t="s">
        <v>31</v>
      </c>
      <c r="L96" s="9" t="s">
        <v>2984</v>
      </c>
      <c r="M96" s="10">
        <v>46188</v>
      </c>
      <c r="N96" s="8" t="s">
        <v>38</v>
      </c>
      <c r="O96" s="12"/>
      <c r="P96" s="13"/>
      <c r="Q96" s="14">
        <f>Tabela1[[#This Row],[QTDE/ Fabricação]]-Tabela1[[#This Row],[QTE]]</f>
        <v>-84</v>
      </c>
      <c r="R96" s="18">
        <f t="shared" si="24"/>
        <v>75.600000000000009</v>
      </c>
      <c r="S96" s="18">
        <f t="shared" si="25"/>
        <v>75.600000000000009</v>
      </c>
      <c r="T96" s="19">
        <f t="shared" si="26"/>
        <v>0</v>
      </c>
      <c r="U96" s="16">
        <f>IFERROR(SUMIF('LISTA DE EMBARQUE'!B:B,MICRO!E:E,'LISTA DE EMBARQUE'!G:G),"")</f>
        <v>0</v>
      </c>
      <c r="V96" s="12" t="str">
        <f>IFERROR(VLOOKUP(Tabela1[[#This Row],[COD.MDE]],'LISTA DE EMBARQUE'!B:L,11,0),"")</f>
        <v/>
      </c>
      <c r="W96" s="13" t="str">
        <f>IFERROR(COUNTIF(#REF!,Tabela1[[#This Row],[Colunas5]]),"")</f>
        <v/>
      </c>
      <c r="X96" s="14">
        <f>Tabela1[[#This Row],[QIANTIDADE EXPEDIDA]]*Tabela1[[#This Row],[PESO UNI]]</f>
        <v>0</v>
      </c>
      <c r="Y96" s="14">
        <f t="shared" si="27"/>
        <v>-84</v>
      </c>
      <c r="Z96" s="20">
        <f>Tabela1[[#This Row],[PESO TOTAL]]-Tabela1[[#This Row],[Peso Expedido]]</f>
        <v>75.600000000000009</v>
      </c>
      <c r="AA96" s="17">
        <v>1</v>
      </c>
      <c r="AB96" s="33"/>
      <c r="AC96" s="17">
        <v>1</v>
      </c>
      <c r="AD96" s="33">
        <v>1</v>
      </c>
      <c r="AE96" s="33">
        <v>1</v>
      </c>
      <c r="AF96" s="33">
        <v>1</v>
      </c>
      <c r="AG96" s="33">
        <v>1</v>
      </c>
      <c r="AH96" s="33"/>
      <c r="AI96" s="33" t="str">
        <f t="shared" si="28"/>
        <v/>
      </c>
      <c r="AJ96" s="5"/>
      <c r="AK96" t="str">
        <f>Tabela1[[#This Row],[Coluna1]]&amp;Tabela1[[#This Row],[PEDIDO]]</f>
        <v>P-198</v>
      </c>
      <c r="AL96"/>
      <c r="AM96"/>
      <c r="AN96"/>
      <c r="AO96" t="str">
        <f t="shared" si="19"/>
        <v>T-073201-1/05-CV-0001</v>
      </c>
      <c r="AP96" t="str">
        <f>Tabela1[[#This Row],[TAG]]&amp;Tabela1[[#This Row],[PEDIDO]]&amp;Tabela1[[#This Row],[PRODUTO]]</f>
        <v>05-CV-0001P-198ESTRUTURA</v>
      </c>
      <c r="AQ96" s="22" t="str">
        <f>Tabela1[[#This Row],[PRODUTO]]&amp;Tabela1[[#This Row],[TAG]]</f>
        <v>ESTRUTURA05-CV-0001</v>
      </c>
      <c r="AR96" s="24" t="str">
        <f>Tabela1[[#This Row],[PEDIDO]]&amp;Tabela1[[#This Row],[PRODUTO]]</f>
        <v>P-198ESTRUTURA</v>
      </c>
      <c r="AS96" s="37">
        <f>IF(AF96="",0,IF(ISTEXT(AF96),H96*VALUE(SUBSTITUTE(AF96,"%",""))/100,H96*AF96))-Tabela1[[#This Row],[PRONTO ACABADO2]]</f>
        <v>0</v>
      </c>
      <c r="AT96" s="37">
        <f>IF(AG96="",0,IF(ISTEXT(AG96),H96*VALUE(SUBSTITUTE(AG96,"%",""))/100,H96*AG96))-Tabela1[[#This Row],[PESO EXPEDIDO2]]</f>
        <v>75.600000000000009</v>
      </c>
      <c r="AU96" s="37">
        <f t="shared" si="17"/>
        <v>0</v>
      </c>
      <c r="AV96" s="37">
        <f t="shared" si="18"/>
        <v>75.600000000000009</v>
      </c>
      <c r="AW96" s="37"/>
    </row>
    <row r="97" spans="1:49" ht="15.75" hidden="1" customHeight="1" x14ac:dyDescent="0.25">
      <c r="A97" s="253" t="s">
        <v>3127</v>
      </c>
      <c r="B97" s="239" t="s">
        <v>3128</v>
      </c>
      <c r="C97" s="237">
        <v>1</v>
      </c>
      <c r="D97" s="254" t="s">
        <v>3136</v>
      </c>
      <c r="E97" s="237">
        <v>3794</v>
      </c>
      <c r="F97" s="237">
        <v>25</v>
      </c>
      <c r="G97" s="255">
        <v>26.3</v>
      </c>
      <c r="H97" s="240">
        <f>Tabela1[[#This Row],[PESO UNI]]*Tabela1[[#This Row],[QTE]]</f>
        <v>26.3</v>
      </c>
      <c r="I97" s="237" t="s">
        <v>4414</v>
      </c>
      <c r="J97" s="241" t="s">
        <v>3034</v>
      </c>
      <c r="K97" s="241" t="s">
        <v>31</v>
      </c>
      <c r="L97" s="242" t="s">
        <v>2984</v>
      </c>
      <c r="M97" s="243">
        <v>46188</v>
      </c>
      <c r="N97" s="241" t="s">
        <v>38</v>
      </c>
      <c r="O97" s="244"/>
      <c r="P97" s="245"/>
      <c r="Q97" s="14">
        <f>Tabela1[[#This Row],[QTDE/ Fabricação]]-Tabela1[[#This Row],[QTE]]</f>
        <v>-1</v>
      </c>
      <c r="R97" s="247">
        <f t="shared" si="24"/>
        <v>26.3</v>
      </c>
      <c r="S97" s="247">
        <f t="shared" si="25"/>
        <v>26.3</v>
      </c>
      <c r="T97" s="248">
        <f t="shared" si="26"/>
        <v>0</v>
      </c>
      <c r="U97" s="249">
        <f>IFERROR(SUMIF('LISTA DE EMBARQUE'!B:B,MICRO!E:E,'LISTA DE EMBARQUE'!G:G),"")</f>
        <v>1</v>
      </c>
      <c r="V97" s="244">
        <f>IFERROR(VLOOKUP(Tabela1[[#This Row],[COD.MDE]],'LISTA DE EMBARQUE'!B:L,11,0),"")</f>
        <v>3</v>
      </c>
      <c r="W97" s="245" t="str">
        <f>IFERROR(COUNTIF(#REF!,Tabela1[[#This Row],[Colunas5]]),"")</f>
        <v/>
      </c>
      <c r="X97" s="246">
        <f>Tabela1[[#This Row],[QIANTIDADE EXPEDIDA]]*Tabela1[[#This Row],[PESO UNI]]</f>
        <v>26.3</v>
      </c>
      <c r="Y97" s="246">
        <f t="shared" si="27"/>
        <v>0</v>
      </c>
      <c r="Z97" s="250">
        <f>Tabela1[[#This Row],[PESO TOTAL]]-Tabela1[[#This Row],[Peso Expedido]]</f>
        <v>0</v>
      </c>
      <c r="AA97" s="251">
        <v>1</v>
      </c>
      <c r="AB97" s="252"/>
      <c r="AC97" s="251">
        <v>1</v>
      </c>
      <c r="AD97" s="251">
        <v>1</v>
      </c>
      <c r="AE97" s="251">
        <v>1</v>
      </c>
      <c r="AF97" s="251">
        <v>1</v>
      </c>
      <c r="AG97" s="251">
        <v>1</v>
      </c>
      <c r="AH97" s="252">
        <v>1</v>
      </c>
      <c r="AI97" s="252" t="str">
        <f t="shared" si="28"/>
        <v>ok</v>
      </c>
      <c r="AJ97" s="5"/>
      <c r="AK97" t="str">
        <f>Tabela1[[#This Row],[Coluna1]]&amp;Tabela1[[#This Row],[PEDIDO]]</f>
        <v>P-198</v>
      </c>
      <c r="AL97"/>
      <c r="AM97"/>
      <c r="AN97"/>
      <c r="AO97" t="str">
        <f t="shared" si="19"/>
        <v>T-073201-1/05-CV-0001</v>
      </c>
      <c r="AP97" t="str">
        <f>Tabela1[[#This Row],[TAG]]&amp;Tabela1[[#This Row],[PEDIDO]]&amp;Tabela1[[#This Row],[PRODUTO]]</f>
        <v>05-CV-0001P-198ESTRUTURA</v>
      </c>
      <c r="AQ97" s="22" t="str">
        <f>Tabela1[[#This Row],[PRODUTO]]&amp;Tabela1[[#This Row],[TAG]]</f>
        <v>ESTRUTURA05-CV-0001</v>
      </c>
      <c r="AR97" s="24" t="str">
        <f>Tabela1[[#This Row],[PEDIDO]]&amp;Tabela1[[#This Row],[PRODUTO]]</f>
        <v>P-198ESTRUTURA</v>
      </c>
      <c r="AS97" s="37">
        <f>IF(AF97="",0,IF(ISTEXT(AF97),H97*VALUE(SUBSTITUTE(AF97,"%",""))/100,H97*AF97))-Tabela1[[#This Row],[PRONTO ACABADO2]]</f>
        <v>0</v>
      </c>
      <c r="AT97" s="37">
        <f>IF(AG97="",0,IF(ISTEXT(AG97),H97*VALUE(SUBSTITUTE(AG97,"%",""))/100,H97*AG97))-Tabela1[[#This Row],[PESO EXPEDIDO2]]</f>
        <v>0</v>
      </c>
      <c r="AU97" s="37">
        <f t="shared" si="17"/>
        <v>26.3</v>
      </c>
      <c r="AV97" s="37">
        <f t="shared" si="18"/>
        <v>26.3</v>
      </c>
      <c r="AW97" s="37"/>
    </row>
    <row r="98" spans="1:49" ht="15.75" hidden="1" customHeight="1" x14ac:dyDescent="0.25">
      <c r="A98" s="253" t="s">
        <v>3127</v>
      </c>
      <c r="B98" s="239" t="s">
        <v>3128</v>
      </c>
      <c r="C98" s="237">
        <v>1</v>
      </c>
      <c r="D98" s="254" t="s">
        <v>3137</v>
      </c>
      <c r="E98" s="237">
        <v>3795</v>
      </c>
      <c r="F98" s="237">
        <v>25</v>
      </c>
      <c r="G98" s="255">
        <v>2.4</v>
      </c>
      <c r="H98" s="240">
        <f>Tabela1[[#This Row],[PESO UNI]]*Tabela1[[#This Row],[QTE]]</f>
        <v>2.4</v>
      </c>
      <c r="I98" s="237" t="s">
        <v>4414</v>
      </c>
      <c r="J98" s="241" t="s">
        <v>3034</v>
      </c>
      <c r="K98" s="241" t="s">
        <v>31</v>
      </c>
      <c r="L98" s="242" t="s">
        <v>2984</v>
      </c>
      <c r="M98" s="243">
        <v>46188</v>
      </c>
      <c r="N98" s="241" t="s">
        <v>38</v>
      </c>
      <c r="O98" s="244"/>
      <c r="P98" s="245"/>
      <c r="Q98" s="14">
        <f>Tabela1[[#This Row],[QTDE/ Fabricação]]-Tabela1[[#This Row],[QTE]]</f>
        <v>-1</v>
      </c>
      <c r="R98" s="247">
        <f t="shared" si="24"/>
        <v>2.4</v>
      </c>
      <c r="S98" s="247">
        <f t="shared" si="25"/>
        <v>2.4</v>
      </c>
      <c r="T98" s="248">
        <f t="shared" si="26"/>
        <v>0</v>
      </c>
      <c r="U98" s="249">
        <f>IFERROR(SUMIF('LISTA DE EMBARQUE'!B:B,MICRO!E:E,'LISTA DE EMBARQUE'!G:G),"")</f>
        <v>1</v>
      </c>
      <c r="V98" s="244">
        <f>IFERROR(VLOOKUP(Tabela1[[#This Row],[COD.MDE]],'LISTA DE EMBARQUE'!B:L,11,0),"")</f>
        <v>6</v>
      </c>
      <c r="W98" s="245" t="str">
        <f>IFERROR(COUNTIF(#REF!,Tabela1[[#This Row],[Colunas5]]),"")</f>
        <v/>
      </c>
      <c r="X98" s="246">
        <f>Tabela1[[#This Row],[QIANTIDADE EXPEDIDA]]*Tabela1[[#This Row],[PESO UNI]]</f>
        <v>2.4</v>
      </c>
      <c r="Y98" s="246">
        <f t="shared" si="27"/>
        <v>0</v>
      </c>
      <c r="Z98" s="250">
        <f>Tabela1[[#This Row],[PESO TOTAL]]-Tabela1[[#This Row],[Peso Expedido]]</f>
        <v>0</v>
      </c>
      <c r="AA98" s="251">
        <v>1</v>
      </c>
      <c r="AB98" s="252"/>
      <c r="AC98" s="251">
        <v>1</v>
      </c>
      <c r="AD98" s="251">
        <v>1</v>
      </c>
      <c r="AE98" s="251">
        <v>1</v>
      </c>
      <c r="AF98" s="251">
        <v>1</v>
      </c>
      <c r="AG98" s="251">
        <v>1</v>
      </c>
      <c r="AH98" s="251">
        <v>1</v>
      </c>
      <c r="AI98" s="252" t="str">
        <f t="shared" si="28"/>
        <v>ok</v>
      </c>
      <c r="AJ98" s="5"/>
      <c r="AK98" t="str">
        <f>Tabela1[[#This Row],[Coluna1]]&amp;Tabela1[[#This Row],[PEDIDO]]</f>
        <v>P-198</v>
      </c>
      <c r="AL98"/>
      <c r="AM98"/>
      <c r="AN98"/>
      <c r="AO98" t="str">
        <f t="shared" si="19"/>
        <v>T-073201-1/05-CV-0001</v>
      </c>
      <c r="AP98" t="str">
        <f>Tabela1[[#This Row],[TAG]]&amp;Tabela1[[#This Row],[PEDIDO]]&amp;Tabela1[[#This Row],[PRODUTO]]</f>
        <v>05-CV-0001P-198ESTRUTURA</v>
      </c>
      <c r="AQ98" s="22" t="str">
        <f>Tabela1[[#This Row],[PRODUTO]]&amp;Tabela1[[#This Row],[TAG]]</f>
        <v>ESTRUTURA05-CV-0001</v>
      </c>
      <c r="AR98" s="24" t="str">
        <f>Tabela1[[#This Row],[PEDIDO]]&amp;Tabela1[[#This Row],[PRODUTO]]</f>
        <v>P-198ESTRUTURA</v>
      </c>
      <c r="AS98" s="37">
        <f>IF(AF98="",0,IF(ISTEXT(AF98),H98*VALUE(SUBSTITUTE(AF98,"%",""))/100,H98*AF98))-Tabela1[[#This Row],[PRONTO ACABADO2]]</f>
        <v>0</v>
      </c>
      <c r="AT98" s="37">
        <f>IF(AG98="",0,IF(ISTEXT(AG98),H98*VALUE(SUBSTITUTE(AG98,"%",""))/100,H98*AG98))-Tabela1[[#This Row],[PESO EXPEDIDO2]]</f>
        <v>0</v>
      </c>
      <c r="AU98" s="37">
        <f t="shared" si="17"/>
        <v>2.4</v>
      </c>
      <c r="AV98" s="37">
        <f t="shared" si="18"/>
        <v>2.4</v>
      </c>
      <c r="AW98" s="37"/>
    </row>
    <row r="99" spans="1:49" ht="15.75" hidden="1" customHeight="1" x14ac:dyDescent="0.25">
      <c r="A99" s="6" t="s">
        <v>3127</v>
      </c>
      <c r="B99" s="21" t="s">
        <v>3128</v>
      </c>
      <c r="C99" s="7">
        <v>1</v>
      </c>
      <c r="D99" s="39" t="s">
        <v>3138</v>
      </c>
      <c r="E99" s="7">
        <v>3796</v>
      </c>
      <c r="F99" s="7">
        <v>25</v>
      </c>
      <c r="G99" s="23">
        <v>2.2000000000000002</v>
      </c>
      <c r="H99" s="34">
        <f>Tabela1[[#This Row],[PESO UNI]]*Tabela1[[#This Row],[QTE]]</f>
        <v>2.2000000000000002</v>
      </c>
      <c r="I99" s="7" t="s">
        <v>4414</v>
      </c>
      <c r="J99" s="8" t="s">
        <v>3034</v>
      </c>
      <c r="K99" s="8" t="s">
        <v>31</v>
      </c>
      <c r="L99" s="9" t="s">
        <v>2984</v>
      </c>
      <c r="M99" s="10">
        <v>46188</v>
      </c>
      <c r="N99" s="8" t="s">
        <v>38</v>
      </c>
      <c r="O99" s="12"/>
      <c r="P99" s="13"/>
      <c r="Q99" s="14">
        <f>Tabela1[[#This Row],[QTDE/ Fabricação]]-Tabela1[[#This Row],[QTE]]</f>
        <v>-1</v>
      </c>
      <c r="R99" s="18">
        <f t="shared" si="24"/>
        <v>1.3475000000000001</v>
      </c>
      <c r="S99" s="18">
        <f t="shared" si="25"/>
        <v>0</v>
      </c>
      <c r="T99" s="19">
        <f t="shared" si="26"/>
        <v>-2.2000000000000002</v>
      </c>
      <c r="U99" s="16">
        <f>IFERROR(SUMIF('LISTA DE EMBARQUE'!B:B,MICRO!E:E,'LISTA DE EMBARQUE'!G:G),"")</f>
        <v>0</v>
      </c>
      <c r="V99" s="12" t="str">
        <f>IFERROR(VLOOKUP(Tabela1[[#This Row],[COD.MDE]],'LISTA DE EMBARQUE'!B:L,11,0),"")</f>
        <v/>
      </c>
      <c r="W99" s="13" t="str">
        <f>IFERROR(COUNTIF(#REF!,Tabela1[[#This Row],[Colunas5]]),"")</f>
        <v/>
      </c>
      <c r="X99" s="14">
        <f>Tabela1[[#This Row],[QIANTIDADE EXPEDIDA]]*Tabela1[[#This Row],[PESO UNI]]</f>
        <v>0</v>
      </c>
      <c r="Y99" s="14">
        <f t="shared" si="27"/>
        <v>-1</v>
      </c>
      <c r="Z99" s="20">
        <f>Tabela1[[#This Row],[PESO TOTAL]]-Tabela1[[#This Row],[Peso Expedido]]</f>
        <v>2.2000000000000002</v>
      </c>
      <c r="AA99" s="17">
        <v>1</v>
      </c>
      <c r="AB99" s="33"/>
      <c r="AC99" s="17">
        <v>1</v>
      </c>
      <c r="AD99" s="33">
        <v>0.5</v>
      </c>
      <c r="AE99" s="33"/>
      <c r="AF99" s="33"/>
      <c r="AG99" s="33"/>
      <c r="AH99" s="33"/>
      <c r="AI99" s="33" t="str">
        <f t="shared" si="28"/>
        <v/>
      </c>
      <c r="AJ99" s="5"/>
      <c r="AK99" t="str">
        <f>Tabela1[[#This Row],[Coluna1]]&amp;Tabela1[[#This Row],[PEDIDO]]</f>
        <v>P-198</v>
      </c>
      <c r="AL99"/>
      <c r="AM99"/>
      <c r="AN99"/>
      <c r="AO99" t="str">
        <f t="shared" si="19"/>
        <v>T-073201-1/05-CV-0001</v>
      </c>
      <c r="AP99" t="str">
        <f>Tabela1[[#This Row],[TAG]]&amp;Tabela1[[#This Row],[PEDIDO]]&amp;Tabela1[[#This Row],[PRODUTO]]</f>
        <v>05-CV-0001P-198ESTRUTURA</v>
      </c>
      <c r="AQ99" s="22" t="str">
        <f>Tabela1[[#This Row],[PRODUTO]]&amp;Tabela1[[#This Row],[TAG]]</f>
        <v>ESTRUTURA05-CV-0001</v>
      </c>
      <c r="AR99" s="24" t="str">
        <f>Tabela1[[#This Row],[PEDIDO]]&amp;Tabela1[[#This Row],[PRODUTO]]</f>
        <v>P-198ESTRUTURA</v>
      </c>
      <c r="AS99" s="37">
        <f>IF(AF99="",0,IF(ISTEXT(AF99),H99*VALUE(SUBSTITUTE(AF99,"%",""))/100,H99*AF99))-Tabela1[[#This Row],[PRONTO ACABADO2]]</f>
        <v>0</v>
      </c>
      <c r="AT99" s="37">
        <f>IF(AG99="",0,IF(ISTEXT(AG99),H99*VALUE(SUBSTITUTE(AG99,"%",""))/100,H99*AG99))-Tabela1[[#This Row],[PESO EXPEDIDO2]]</f>
        <v>0</v>
      </c>
      <c r="AU99" s="37">
        <f t="shared" si="17"/>
        <v>0</v>
      </c>
      <c r="AV99" s="37">
        <f t="shared" si="18"/>
        <v>0</v>
      </c>
      <c r="AW99" s="37"/>
    </row>
    <row r="100" spans="1:49" ht="15.75" hidden="1" customHeight="1" x14ac:dyDescent="0.25">
      <c r="A100" s="6" t="s">
        <v>3127</v>
      </c>
      <c r="B100" s="21" t="s">
        <v>3128</v>
      </c>
      <c r="C100" s="7">
        <v>2</v>
      </c>
      <c r="D100" s="39" t="s">
        <v>3139</v>
      </c>
      <c r="E100" s="7">
        <v>3797</v>
      </c>
      <c r="F100" s="7">
        <v>25</v>
      </c>
      <c r="G100" s="23">
        <v>1.2</v>
      </c>
      <c r="H100" s="34">
        <f>Tabela1[[#This Row],[PESO UNI]]*Tabela1[[#This Row],[QTE]]</f>
        <v>2.4</v>
      </c>
      <c r="I100" s="7" t="s">
        <v>4414</v>
      </c>
      <c r="J100" s="8" t="s">
        <v>3034</v>
      </c>
      <c r="K100" s="8" t="s">
        <v>31</v>
      </c>
      <c r="L100" s="9" t="s">
        <v>2984</v>
      </c>
      <c r="M100" s="10">
        <v>46188</v>
      </c>
      <c r="N100" s="8" t="s">
        <v>38</v>
      </c>
      <c r="O100" s="12"/>
      <c r="P100" s="13"/>
      <c r="Q100" s="14">
        <f>Tabela1[[#This Row],[QTDE/ Fabricação]]-Tabela1[[#This Row],[QTE]]</f>
        <v>-2</v>
      </c>
      <c r="R100" s="18">
        <f t="shared" si="24"/>
        <v>2.4</v>
      </c>
      <c r="S100" s="18">
        <f t="shared" si="25"/>
        <v>2.4</v>
      </c>
      <c r="T100" s="19">
        <f t="shared" si="26"/>
        <v>0</v>
      </c>
      <c r="U100" s="16">
        <f>IFERROR(SUMIF('LISTA DE EMBARQUE'!B:B,MICRO!E:E,'LISTA DE EMBARQUE'!G:G),"")</f>
        <v>0</v>
      </c>
      <c r="V100" s="12" t="str">
        <f>IFERROR(VLOOKUP(Tabela1[[#This Row],[COD.MDE]],'LISTA DE EMBARQUE'!B:L,11,0),"")</f>
        <v/>
      </c>
      <c r="W100" s="13" t="str">
        <f>IFERROR(COUNTIF(#REF!,Tabela1[[#This Row],[Colunas5]]),"")</f>
        <v/>
      </c>
      <c r="X100" s="14">
        <f>Tabela1[[#This Row],[QIANTIDADE EXPEDIDA]]*Tabela1[[#This Row],[PESO UNI]]</f>
        <v>0</v>
      </c>
      <c r="Y100" s="14">
        <f t="shared" si="27"/>
        <v>-2</v>
      </c>
      <c r="Z100" s="20">
        <f>Tabela1[[#This Row],[PESO TOTAL]]-Tabela1[[#This Row],[Peso Expedido]]</f>
        <v>2.4</v>
      </c>
      <c r="AA100" s="17">
        <v>1</v>
      </c>
      <c r="AB100" s="33"/>
      <c r="AC100" s="17">
        <v>1</v>
      </c>
      <c r="AD100" s="33">
        <v>1</v>
      </c>
      <c r="AE100" s="33">
        <v>1</v>
      </c>
      <c r="AF100" s="33">
        <v>1</v>
      </c>
      <c r="AG100" s="33">
        <v>1</v>
      </c>
      <c r="AH100" s="33"/>
      <c r="AI100" s="33" t="str">
        <f t="shared" si="28"/>
        <v/>
      </c>
      <c r="AJ100" s="5"/>
      <c r="AK100" t="str">
        <f>Tabela1[[#This Row],[Coluna1]]&amp;Tabela1[[#This Row],[PEDIDO]]</f>
        <v>P-198</v>
      </c>
      <c r="AL100"/>
      <c r="AM100"/>
      <c r="AN100"/>
      <c r="AO100" t="str">
        <f t="shared" si="19"/>
        <v>T-073201-1/05-CV-0001</v>
      </c>
      <c r="AP100" t="str">
        <f>Tabela1[[#This Row],[TAG]]&amp;Tabela1[[#This Row],[PEDIDO]]&amp;Tabela1[[#This Row],[PRODUTO]]</f>
        <v>05-CV-0001P-198ESTRUTURA</v>
      </c>
      <c r="AQ100" s="22" t="str">
        <f>Tabela1[[#This Row],[PRODUTO]]&amp;Tabela1[[#This Row],[TAG]]</f>
        <v>ESTRUTURA05-CV-0001</v>
      </c>
      <c r="AR100" s="24" t="str">
        <f>Tabela1[[#This Row],[PEDIDO]]&amp;Tabela1[[#This Row],[PRODUTO]]</f>
        <v>P-198ESTRUTURA</v>
      </c>
      <c r="AS100" s="37">
        <f>IF(AF100="",0,IF(ISTEXT(AF100),H100*VALUE(SUBSTITUTE(AF100,"%",""))/100,H100*AF100))-Tabela1[[#This Row],[PRONTO ACABADO2]]</f>
        <v>0</v>
      </c>
      <c r="AT100" s="37">
        <f>IF(AG100="",0,IF(ISTEXT(AG100),H100*VALUE(SUBSTITUTE(AG100,"%",""))/100,H100*AG100))-Tabela1[[#This Row],[PESO EXPEDIDO2]]</f>
        <v>2.4</v>
      </c>
      <c r="AU100" s="37">
        <f t="shared" si="17"/>
        <v>0</v>
      </c>
      <c r="AV100" s="37">
        <f t="shared" si="18"/>
        <v>2.4</v>
      </c>
      <c r="AW100" s="37"/>
    </row>
    <row r="101" spans="1:49" ht="15.75" hidden="1" customHeight="1" x14ac:dyDescent="0.25">
      <c r="A101" s="253" t="s">
        <v>3039</v>
      </c>
      <c r="B101" s="239"/>
      <c r="C101" s="237">
        <v>4</v>
      </c>
      <c r="D101" s="254" t="s">
        <v>3040</v>
      </c>
      <c r="E101" s="237">
        <v>3798</v>
      </c>
      <c r="F101" s="237">
        <v>24</v>
      </c>
      <c r="G101" s="255">
        <v>2.7</v>
      </c>
      <c r="H101" s="240">
        <f>Tabela1[[#This Row],[PESO UNI]]*Tabela1[[#This Row],[QTE]]</f>
        <v>10.8</v>
      </c>
      <c r="I101" s="237">
        <v>0</v>
      </c>
      <c r="J101" s="241" t="s">
        <v>3140</v>
      </c>
      <c r="K101" s="241" t="s">
        <v>23</v>
      </c>
      <c r="L101" s="242" t="s">
        <v>2984</v>
      </c>
      <c r="M101" s="243">
        <v>46188</v>
      </c>
      <c r="N101" s="241" t="s">
        <v>38</v>
      </c>
      <c r="O101" s="244"/>
      <c r="P101" s="245"/>
      <c r="Q101" s="14">
        <f>Tabela1[[#This Row],[QTDE/ Fabricação]]-Tabela1[[#This Row],[QTE]]</f>
        <v>-4</v>
      </c>
      <c r="R101" s="247">
        <f t="shared" si="24"/>
        <v>10.8</v>
      </c>
      <c r="S101" s="247">
        <f t="shared" si="25"/>
        <v>10.8</v>
      </c>
      <c r="T101" s="248">
        <f t="shared" si="26"/>
        <v>0</v>
      </c>
      <c r="U101" s="249">
        <f>IFERROR(SUMIF('LISTA DE EMBARQUE'!B:B,MICRO!E:E,'LISTA DE EMBARQUE'!G:G),"")</f>
        <v>4</v>
      </c>
      <c r="V101" s="244">
        <f>IFERROR(VLOOKUP(Tabela1[[#This Row],[COD.MDE]],'LISTA DE EMBARQUE'!B:L,11,0),"")</f>
        <v>2</v>
      </c>
      <c r="W101" s="245" t="str">
        <f>IFERROR(COUNTIF(#REF!,Tabela1[[#This Row],[Colunas5]]),"")</f>
        <v/>
      </c>
      <c r="X101" s="246">
        <f>Tabela1[[#This Row],[QIANTIDADE EXPEDIDA]]*Tabela1[[#This Row],[PESO UNI]]</f>
        <v>10.8</v>
      </c>
      <c r="Y101" s="246">
        <f t="shared" si="27"/>
        <v>0</v>
      </c>
      <c r="Z101" s="250">
        <f>Tabela1[[#This Row],[PESO TOTAL]]-Tabela1[[#This Row],[Peso Expedido]]</f>
        <v>0</v>
      </c>
      <c r="AA101" s="251">
        <v>1</v>
      </c>
      <c r="AB101" s="252"/>
      <c r="AC101" s="252">
        <v>1</v>
      </c>
      <c r="AD101" s="252">
        <v>1</v>
      </c>
      <c r="AE101" s="252">
        <v>1</v>
      </c>
      <c r="AF101" s="252">
        <v>1</v>
      </c>
      <c r="AG101" s="252">
        <v>1</v>
      </c>
      <c r="AH101" s="252">
        <v>1</v>
      </c>
      <c r="AI101" s="252" t="str">
        <f t="shared" si="28"/>
        <v>ok</v>
      </c>
      <c r="AJ101" s="5"/>
      <c r="AK101" t="str">
        <f>Tabela1[[#This Row],[Coluna1]]&amp;Tabela1[[#This Row],[PEDIDO]]</f>
        <v>P-198</v>
      </c>
      <c r="AL101"/>
      <c r="AM101"/>
      <c r="AN101"/>
      <c r="AO101" t="str">
        <f t="shared" si="19"/>
        <v>T-054922-4/14-CV-0005</v>
      </c>
      <c r="AP101" t="str">
        <f>Tabela1[[#This Row],[TAG]]&amp;Tabela1[[#This Row],[PEDIDO]]&amp;Tabela1[[#This Row],[PRODUTO]]</f>
        <v>14-CV-0005P-198ROLOS</v>
      </c>
      <c r="AQ101" s="22" t="str">
        <f>Tabela1[[#This Row],[PRODUTO]]&amp;Tabela1[[#This Row],[TAG]]</f>
        <v>ROLOS14-CV-0005</v>
      </c>
      <c r="AR101" s="24" t="str">
        <f>Tabela1[[#This Row],[PEDIDO]]&amp;Tabela1[[#This Row],[PRODUTO]]</f>
        <v>P-198ROLOS</v>
      </c>
      <c r="AS101" s="37">
        <f>IF(AF101="",0,IF(ISTEXT(AF101),H101*VALUE(SUBSTITUTE(AF101,"%",""))/100,H101*AF101))-Tabela1[[#This Row],[PRONTO ACABADO2]]</f>
        <v>0</v>
      </c>
      <c r="AT101" s="37">
        <f>IF(AG101="",0,IF(ISTEXT(AG101),H101*VALUE(SUBSTITUTE(AG101,"%",""))/100,H101*AG101))-Tabela1[[#This Row],[PESO EXPEDIDO2]]</f>
        <v>0</v>
      </c>
      <c r="AU101" s="37">
        <f t="shared" ref="AU101:AU164" si="29">IF(AH101="",0,IF(ISTEXT(AH101),H101*VALUE(SUBSTITUTE(AH101,"%",""))/100,H101*AH101))</f>
        <v>10.8</v>
      </c>
      <c r="AV101" s="37">
        <f t="shared" ref="AV101:AV164" si="30">IF(AG101="",0,IF(ISTEXT(AG101),H101*VALUE(SUBSTITUTE(AG101,"%",""))/100,H101*AG101))</f>
        <v>10.8</v>
      </c>
      <c r="AW101" s="37"/>
    </row>
    <row r="102" spans="1:49" ht="15.75" hidden="1" customHeight="1" x14ac:dyDescent="0.25">
      <c r="A102" s="253" t="s">
        <v>3043</v>
      </c>
      <c r="B102" s="239"/>
      <c r="C102" s="237">
        <v>4</v>
      </c>
      <c r="D102" s="254" t="s">
        <v>3141</v>
      </c>
      <c r="E102" s="237">
        <v>3799</v>
      </c>
      <c r="F102" s="237">
        <v>24</v>
      </c>
      <c r="G102" s="255">
        <v>3.2</v>
      </c>
      <c r="H102" s="240">
        <f>Tabela1[[#This Row],[PESO UNI]]*Tabela1[[#This Row],[QTE]]</f>
        <v>12.8</v>
      </c>
      <c r="I102" s="237">
        <v>0</v>
      </c>
      <c r="J102" s="241" t="s">
        <v>3140</v>
      </c>
      <c r="K102" s="241" t="s">
        <v>23</v>
      </c>
      <c r="L102" s="242" t="s">
        <v>2984</v>
      </c>
      <c r="M102" s="243">
        <v>46188</v>
      </c>
      <c r="N102" s="241" t="s">
        <v>38</v>
      </c>
      <c r="O102" s="244"/>
      <c r="P102" s="245"/>
      <c r="Q102" s="14">
        <f>Tabela1[[#This Row],[QTDE/ Fabricação]]-Tabela1[[#This Row],[QTE]]</f>
        <v>-4</v>
      </c>
      <c r="R102" s="247">
        <f t="shared" si="24"/>
        <v>12.8</v>
      </c>
      <c r="S102" s="247">
        <f t="shared" si="25"/>
        <v>12.8</v>
      </c>
      <c r="T102" s="248">
        <f t="shared" si="26"/>
        <v>0</v>
      </c>
      <c r="U102" s="249">
        <f>IFERROR(SUMIF('LISTA DE EMBARQUE'!B:B,MICRO!E:E,'LISTA DE EMBARQUE'!G:G),"")</f>
        <v>4</v>
      </c>
      <c r="V102" s="244">
        <f>IFERROR(VLOOKUP(Tabela1[[#This Row],[COD.MDE]],'LISTA DE EMBARQUE'!B:L,11,0),"")</f>
        <v>2</v>
      </c>
      <c r="W102" s="245" t="str">
        <f>IFERROR(COUNTIF(#REF!,Tabela1[[#This Row],[Colunas5]]),"")</f>
        <v/>
      </c>
      <c r="X102" s="246">
        <f>Tabela1[[#This Row],[QIANTIDADE EXPEDIDA]]*Tabela1[[#This Row],[PESO UNI]]</f>
        <v>12.8</v>
      </c>
      <c r="Y102" s="246">
        <f t="shared" si="27"/>
        <v>0</v>
      </c>
      <c r="Z102" s="250">
        <f>Tabela1[[#This Row],[PESO TOTAL]]-Tabela1[[#This Row],[Peso Expedido]]</f>
        <v>0</v>
      </c>
      <c r="AA102" s="251">
        <v>1</v>
      </c>
      <c r="AB102" s="252"/>
      <c r="AC102" s="252">
        <v>1</v>
      </c>
      <c r="AD102" s="252">
        <v>1</v>
      </c>
      <c r="AE102" s="252">
        <v>1</v>
      </c>
      <c r="AF102" s="252">
        <v>1</v>
      </c>
      <c r="AG102" s="252">
        <v>1</v>
      </c>
      <c r="AH102" s="252">
        <v>1</v>
      </c>
      <c r="AI102" s="252" t="str">
        <f t="shared" si="28"/>
        <v>ok</v>
      </c>
      <c r="AJ102" s="5"/>
      <c r="AK102" t="str">
        <f>Tabela1[[#This Row],[Coluna1]]&amp;Tabela1[[#This Row],[PEDIDO]]</f>
        <v>P-198</v>
      </c>
      <c r="AL102"/>
      <c r="AM102"/>
      <c r="AN102"/>
      <c r="AO102" t="str">
        <f t="shared" si="19"/>
        <v>T-054921-4/14-CV-0005</v>
      </c>
      <c r="AP102" t="str">
        <f>Tabela1[[#This Row],[TAG]]&amp;Tabela1[[#This Row],[PEDIDO]]&amp;Tabela1[[#This Row],[PRODUTO]]</f>
        <v>14-CV-0005P-198ROLOS</v>
      </c>
      <c r="AQ102" s="22" t="str">
        <f>Tabela1[[#This Row],[PRODUTO]]&amp;Tabela1[[#This Row],[TAG]]</f>
        <v>ROLOS14-CV-0005</v>
      </c>
      <c r="AR102" s="24" t="str">
        <f>Tabela1[[#This Row],[PEDIDO]]&amp;Tabela1[[#This Row],[PRODUTO]]</f>
        <v>P-198ROLOS</v>
      </c>
      <c r="AS102" s="37">
        <f>IF(AF102="",0,IF(ISTEXT(AF102),H102*VALUE(SUBSTITUTE(AF102,"%",""))/100,H102*AF102))-Tabela1[[#This Row],[PRONTO ACABADO2]]</f>
        <v>0</v>
      </c>
      <c r="AT102" s="37">
        <f>IF(AG102="",0,IF(ISTEXT(AG102),H102*VALUE(SUBSTITUTE(AG102,"%",""))/100,H102*AG102))-Tabela1[[#This Row],[PESO EXPEDIDO2]]</f>
        <v>0</v>
      </c>
      <c r="AU102" s="37">
        <f t="shared" si="29"/>
        <v>12.8</v>
      </c>
      <c r="AV102" s="37">
        <f t="shared" si="30"/>
        <v>12.8</v>
      </c>
      <c r="AW102" s="37"/>
    </row>
    <row r="103" spans="1:49" ht="15.75" hidden="1" customHeight="1" x14ac:dyDescent="0.25">
      <c r="A103" s="253" t="s">
        <v>3142</v>
      </c>
      <c r="B103" s="239"/>
      <c r="C103" s="237">
        <v>6</v>
      </c>
      <c r="D103" s="254" t="s">
        <v>3143</v>
      </c>
      <c r="E103" s="237">
        <v>3800</v>
      </c>
      <c r="F103" s="237">
        <v>24</v>
      </c>
      <c r="G103" s="255">
        <v>54</v>
      </c>
      <c r="H103" s="240">
        <f>Tabela1[[#This Row],[PESO UNI]]*Tabela1[[#This Row],[QTE]]</f>
        <v>324</v>
      </c>
      <c r="I103" s="237">
        <v>0</v>
      </c>
      <c r="J103" s="241" t="s">
        <v>3140</v>
      </c>
      <c r="K103" s="241" t="s">
        <v>23</v>
      </c>
      <c r="L103" s="242" t="s">
        <v>2984</v>
      </c>
      <c r="M103" s="243">
        <v>46188</v>
      </c>
      <c r="N103" s="241" t="s">
        <v>38</v>
      </c>
      <c r="O103" s="244"/>
      <c r="P103" s="245"/>
      <c r="Q103" s="14">
        <f>Tabela1[[#This Row],[QTDE/ Fabricação]]-Tabela1[[#This Row],[QTE]]</f>
        <v>-6</v>
      </c>
      <c r="R103" s="247">
        <f t="shared" si="24"/>
        <v>324</v>
      </c>
      <c r="S103" s="247">
        <f t="shared" si="25"/>
        <v>324</v>
      </c>
      <c r="T103" s="248">
        <f t="shared" si="26"/>
        <v>0</v>
      </c>
      <c r="U103" s="249">
        <f>IFERROR(SUMIF('LISTA DE EMBARQUE'!B:B,MICRO!E:E,'LISTA DE EMBARQUE'!G:G),"")</f>
        <v>6</v>
      </c>
      <c r="V103" s="244">
        <f>IFERROR(VLOOKUP(Tabela1[[#This Row],[COD.MDE]],'LISTA DE EMBARQUE'!B:L,11,0),"")</f>
        <v>1</v>
      </c>
      <c r="W103" s="245" t="str">
        <f>IFERROR(COUNTIF(#REF!,Tabela1[[#This Row],[Colunas5]]),"")</f>
        <v/>
      </c>
      <c r="X103" s="246">
        <f>Tabela1[[#This Row],[QIANTIDADE EXPEDIDA]]*Tabela1[[#This Row],[PESO UNI]]</f>
        <v>324</v>
      </c>
      <c r="Y103" s="246">
        <f t="shared" si="27"/>
        <v>0</v>
      </c>
      <c r="Z103" s="250">
        <f>Tabela1[[#This Row],[PESO TOTAL]]-Tabela1[[#This Row],[Peso Expedido]]</f>
        <v>0</v>
      </c>
      <c r="AA103" s="251">
        <v>1</v>
      </c>
      <c r="AB103" s="252"/>
      <c r="AC103" s="252">
        <v>1</v>
      </c>
      <c r="AD103" s="252">
        <v>1</v>
      </c>
      <c r="AE103" s="252">
        <v>1</v>
      </c>
      <c r="AF103" s="252">
        <v>1</v>
      </c>
      <c r="AG103" s="252">
        <v>1</v>
      </c>
      <c r="AH103" s="252">
        <v>1</v>
      </c>
      <c r="AI103" s="252" t="str">
        <f t="shared" si="28"/>
        <v>ok</v>
      </c>
      <c r="AJ103" s="5"/>
      <c r="AK103" t="str">
        <f>Tabela1[[#This Row],[Coluna1]]&amp;Tabela1[[#This Row],[PEDIDO]]</f>
        <v>P-198</v>
      </c>
      <c r="AL103"/>
      <c r="AM103"/>
      <c r="AN103"/>
      <c r="AO103" t="str">
        <f t="shared" si="19"/>
        <v>R-3-4-10556/14-CV-0005</v>
      </c>
      <c r="AP103" t="str">
        <f>Tabela1[[#This Row],[TAG]]&amp;Tabela1[[#This Row],[PEDIDO]]&amp;Tabela1[[#This Row],[PRODUTO]]</f>
        <v>14-CV-0005P-198ROLOS</v>
      </c>
      <c r="AQ103" s="22" t="str">
        <f>Tabela1[[#This Row],[PRODUTO]]&amp;Tabela1[[#This Row],[TAG]]</f>
        <v>ROLOS14-CV-0005</v>
      </c>
      <c r="AR103" s="24" t="str">
        <f>Tabela1[[#This Row],[PEDIDO]]&amp;Tabela1[[#This Row],[PRODUTO]]</f>
        <v>P-198ROLOS</v>
      </c>
      <c r="AS103" s="37">
        <f>IF(AF103="",0,IF(ISTEXT(AF103),H103*VALUE(SUBSTITUTE(AF103,"%",""))/100,H103*AF103))-Tabela1[[#This Row],[PRONTO ACABADO2]]</f>
        <v>0</v>
      </c>
      <c r="AT103" s="37">
        <f>IF(AG103="",0,IF(ISTEXT(AG103),H103*VALUE(SUBSTITUTE(AG103,"%",""))/100,H103*AG103))-Tabela1[[#This Row],[PESO EXPEDIDO2]]</f>
        <v>0</v>
      </c>
      <c r="AU103" s="37">
        <f t="shared" si="29"/>
        <v>324</v>
      </c>
      <c r="AV103" s="37">
        <f t="shared" si="30"/>
        <v>324</v>
      </c>
      <c r="AW103" s="37"/>
    </row>
    <row r="104" spans="1:49" ht="15.75" hidden="1" customHeight="1" x14ac:dyDescent="0.25">
      <c r="A104" s="253" t="s">
        <v>3144</v>
      </c>
      <c r="B104" s="239"/>
      <c r="C104" s="237">
        <v>14</v>
      </c>
      <c r="D104" s="254" t="s">
        <v>660</v>
      </c>
      <c r="E104" s="237">
        <v>3801</v>
      </c>
      <c r="F104" s="237">
        <v>24</v>
      </c>
      <c r="G104" s="255">
        <v>4.7</v>
      </c>
      <c r="H104" s="240">
        <f>Tabela1[[#This Row],[PESO UNI]]*Tabela1[[#This Row],[QTE]]</f>
        <v>65.8</v>
      </c>
      <c r="I104" s="237">
        <v>0</v>
      </c>
      <c r="J104" s="241" t="s">
        <v>3140</v>
      </c>
      <c r="K104" s="241" t="s">
        <v>23</v>
      </c>
      <c r="L104" s="242" t="s">
        <v>2984</v>
      </c>
      <c r="M104" s="243">
        <v>46188</v>
      </c>
      <c r="N104" s="241" t="s">
        <v>38</v>
      </c>
      <c r="O104" s="244"/>
      <c r="P104" s="245"/>
      <c r="Q104" s="14">
        <f>Tabela1[[#This Row],[QTDE/ Fabricação]]-Tabela1[[#This Row],[QTE]]</f>
        <v>-14</v>
      </c>
      <c r="R104" s="247">
        <f t="shared" si="24"/>
        <v>65.8</v>
      </c>
      <c r="S104" s="247">
        <f t="shared" si="25"/>
        <v>65.8</v>
      </c>
      <c r="T104" s="248">
        <f t="shared" si="26"/>
        <v>0</v>
      </c>
      <c r="U104" s="249">
        <f>IFERROR(SUMIF('LISTA DE EMBARQUE'!B:B,MICRO!E:E,'LISTA DE EMBARQUE'!G:G),"")</f>
        <v>14</v>
      </c>
      <c r="V104" s="244">
        <f>IFERROR(VLOOKUP(Tabela1[[#This Row],[COD.MDE]],'LISTA DE EMBARQUE'!B:L,11,0),"")</f>
        <v>5</v>
      </c>
      <c r="W104" s="245" t="str">
        <f>IFERROR(COUNTIF(#REF!,Tabela1[[#This Row],[Colunas5]]),"")</f>
        <v/>
      </c>
      <c r="X104" s="246">
        <f>Tabela1[[#This Row],[QIANTIDADE EXPEDIDA]]*Tabela1[[#This Row],[PESO UNI]]</f>
        <v>65.8</v>
      </c>
      <c r="Y104" s="246">
        <f t="shared" si="27"/>
        <v>0</v>
      </c>
      <c r="Z104" s="250">
        <f>Tabela1[[#This Row],[PESO TOTAL]]-Tabela1[[#This Row],[Peso Expedido]]</f>
        <v>0</v>
      </c>
      <c r="AA104" s="251">
        <v>1</v>
      </c>
      <c r="AB104" s="252"/>
      <c r="AC104" s="252">
        <v>1</v>
      </c>
      <c r="AD104" s="252">
        <v>1</v>
      </c>
      <c r="AE104" s="252">
        <v>1</v>
      </c>
      <c r="AF104" s="252">
        <v>1</v>
      </c>
      <c r="AG104" s="252">
        <v>1</v>
      </c>
      <c r="AH104" s="252">
        <v>1</v>
      </c>
      <c r="AI104" s="252" t="str">
        <f t="shared" si="28"/>
        <v>ok</v>
      </c>
      <c r="AJ104" s="5"/>
      <c r="AK104" t="str">
        <f>Tabela1[[#This Row],[Coluna1]]&amp;Tabela1[[#This Row],[PEDIDO]]</f>
        <v>P-198</v>
      </c>
      <c r="AL104"/>
      <c r="AM104"/>
      <c r="AN104"/>
      <c r="AO104" t="str">
        <f t="shared" si="19"/>
        <v>R-1-4-9144/14-CV-0005</v>
      </c>
      <c r="AP104" t="str">
        <f>Tabela1[[#This Row],[TAG]]&amp;Tabela1[[#This Row],[PEDIDO]]&amp;Tabela1[[#This Row],[PRODUTO]]</f>
        <v>14-CV-0005P-198ROLOS</v>
      </c>
      <c r="AQ104" s="22" t="str">
        <f>Tabela1[[#This Row],[PRODUTO]]&amp;Tabela1[[#This Row],[TAG]]</f>
        <v>ROLOS14-CV-0005</v>
      </c>
      <c r="AR104" s="24" t="str">
        <f>Tabela1[[#This Row],[PEDIDO]]&amp;Tabela1[[#This Row],[PRODUTO]]</f>
        <v>P-198ROLOS</v>
      </c>
      <c r="AS104" s="37">
        <f>IF(AF104="",0,IF(ISTEXT(AF104),H104*VALUE(SUBSTITUTE(AF104,"%",""))/100,H104*AF104))-Tabela1[[#This Row],[PRONTO ACABADO2]]</f>
        <v>0</v>
      </c>
      <c r="AT104" s="37">
        <f>IF(AG104="",0,IF(ISTEXT(AG104),H104*VALUE(SUBSTITUTE(AG104,"%",""))/100,H104*AG104))-Tabela1[[#This Row],[PESO EXPEDIDO2]]</f>
        <v>0</v>
      </c>
      <c r="AU104" s="37">
        <f t="shared" si="29"/>
        <v>65.8</v>
      </c>
      <c r="AV104" s="37">
        <f t="shared" si="30"/>
        <v>65.8</v>
      </c>
      <c r="AW104" s="37"/>
    </row>
    <row r="105" spans="1:49" ht="15.75" hidden="1" customHeight="1" x14ac:dyDescent="0.25">
      <c r="A105" s="253" t="s">
        <v>144</v>
      </c>
      <c r="B105" s="239"/>
      <c r="C105" s="237">
        <v>42</v>
      </c>
      <c r="D105" s="254" t="s">
        <v>205</v>
      </c>
      <c r="E105" s="237">
        <v>3802</v>
      </c>
      <c r="F105" s="237">
        <v>24</v>
      </c>
      <c r="G105" s="255">
        <v>9</v>
      </c>
      <c r="H105" s="240">
        <f>Tabela1[[#This Row],[PESO UNI]]*Tabela1[[#This Row],[QTE]]</f>
        <v>378</v>
      </c>
      <c r="I105" s="237">
        <v>0</v>
      </c>
      <c r="J105" s="241" t="s">
        <v>3140</v>
      </c>
      <c r="K105" s="241" t="s">
        <v>23</v>
      </c>
      <c r="L105" s="242" t="s">
        <v>2984</v>
      </c>
      <c r="M105" s="243">
        <v>46188</v>
      </c>
      <c r="N105" s="241" t="s">
        <v>38</v>
      </c>
      <c r="O105" s="244"/>
      <c r="P105" s="245"/>
      <c r="Q105" s="14">
        <f>Tabela1[[#This Row],[QTDE/ Fabricação]]-Tabela1[[#This Row],[QTE]]</f>
        <v>-42</v>
      </c>
      <c r="R105" s="247">
        <f t="shared" si="24"/>
        <v>378</v>
      </c>
      <c r="S105" s="247">
        <f t="shared" si="25"/>
        <v>378</v>
      </c>
      <c r="T105" s="248">
        <f t="shared" si="26"/>
        <v>0</v>
      </c>
      <c r="U105" s="249">
        <f>IFERROR(SUMIF('LISTA DE EMBARQUE'!B:B,MICRO!E:E,'LISTA DE EMBARQUE'!G:G),"")</f>
        <v>42</v>
      </c>
      <c r="V105" s="244">
        <f>IFERROR(VLOOKUP(Tabela1[[#This Row],[COD.MDE]],'LISTA DE EMBARQUE'!B:L,11,0),"")</f>
        <v>2</v>
      </c>
      <c r="W105" s="245" t="str">
        <f>IFERROR(COUNTIF(#REF!,Tabela1[[#This Row],[Colunas5]]),"")</f>
        <v/>
      </c>
      <c r="X105" s="246">
        <f>Tabela1[[#This Row],[QIANTIDADE EXPEDIDA]]*Tabela1[[#This Row],[PESO UNI]]</f>
        <v>378</v>
      </c>
      <c r="Y105" s="246">
        <f t="shared" si="27"/>
        <v>0</v>
      </c>
      <c r="Z105" s="250">
        <f>Tabela1[[#This Row],[PESO TOTAL]]-Tabela1[[#This Row],[Peso Expedido]]</f>
        <v>0</v>
      </c>
      <c r="AA105" s="251">
        <v>1</v>
      </c>
      <c r="AB105" s="252"/>
      <c r="AC105" s="252">
        <v>1</v>
      </c>
      <c r="AD105" s="252">
        <v>1</v>
      </c>
      <c r="AE105" s="252">
        <v>1</v>
      </c>
      <c r="AF105" s="252">
        <v>1</v>
      </c>
      <c r="AG105" s="252">
        <v>1</v>
      </c>
      <c r="AH105" s="252">
        <v>1</v>
      </c>
      <c r="AI105" s="252" t="str">
        <f t="shared" si="28"/>
        <v>ok</v>
      </c>
      <c r="AJ105" s="5"/>
      <c r="AK105" t="str">
        <f>Tabela1[[#This Row],[Coluna1]]&amp;Tabela1[[#This Row],[PEDIDO]]</f>
        <v>P-198</v>
      </c>
      <c r="AL105"/>
      <c r="AM105"/>
      <c r="AN105"/>
      <c r="AO105" t="str">
        <f t="shared" si="19"/>
        <v>R-1-4-8844/14-CV-0005</v>
      </c>
      <c r="AP105" t="str">
        <f>Tabela1[[#This Row],[TAG]]&amp;Tabela1[[#This Row],[PEDIDO]]&amp;Tabela1[[#This Row],[PRODUTO]]</f>
        <v>14-CV-0005P-198ROLOS</v>
      </c>
      <c r="AQ105" s="22" t="str">
        <f>Tabela1[[#This Row],[PRODUTO]]&amp;Tabela1[[#This Row],[TAG]]</f>
        <v>ROLOS14-CV-0005</v>
      </c>
      <c r="AR105" s="24" t="str">
        <f>Tabela1[[#This Row],[PEDIDO]]&amp;Tabela1[[#This Row],[PRODUTO]]</f>
        <v>P-198ROLOS</v>
      </c>
      <c r="AS105" s="37">
        <f>IF(AF105="",0,IF(ISTEXT(AF105),H105*VALUE(SUBSTITUTE(AF105,"%",""))/100,H105*AF105))-Tabela1[[#This Row],[PRONTO ACABADO2]]</f>
        <v>0</v>
      </c>
      <c r="AT105" s="37">
        <f>IF(AG105="",0,IF(ISTEXT(AG105),H105*VALUE(SUBSTITUTE(AG105,"%",""))/100,H105*AG105))-Tabela1[[#This Row],[PESO EXPEDIDO2]]</f>
        <v>0</v>
      </c>
      <c r="AU105" s="37">
        <f t="shared" si="29"/>
        <v>378</v>
      </c>
      <c r="AV105" s="37">
        <f t="shared" si="30"/>
        <v>378</v>
      </c>
      <c r="AW105" s="37"/>
    </row>
    <row r="106" spans="1:49" ht="15.75" hidden="1" customHeight="1" x14ac:dyDescent="0.25">
      <c r="A106" s="253" t="s">
        <v>414</v>
      </c>
      <c r="B106" s="239"/>
      <c r="C106" s="237">
        <v>24</v>
      </c>
      <c r="D106" s="254" t="s">
        <v>3145</v>
      </c>
      <c r="E106" s="237">
        <v>3803</v>
      </c>
      <c r="F106" s="237">
        <v>24</v>
      </c>
      <c r="G106" s="255">
        <v>5</v>
      </c>
      <c r="H106" s="240">
        <f>Tabela1[[#This Row],[PESO UNI]]*Tabela1[[#This Row],[QTE]]</f>
        <v>120</v>
      </c>
      <c r="I106" s="237">
        <v>0</v>
      </c>
      <c r="J106" s="241" t="s">
        <v>3140</v>
      </c>
      <c r="K106" s="241" t="s">
        <v>23</v>
      </c>
      <c r="L106" s="242" t="s">
        <v>2984</v>
      </c>
      <c r="M106" s="243">
        <v>46188</v>
      </c>
      <c r="N106" s="241" t="s">
        <v>38</v>
      </c>
      <c r="O106" s="244"/>
      <c r="P106" s="245"/>
      <c r="Q106" s="14">
        <f>Tabela1[[#This Row],[QTDE/ Fabricação]]-Tabela1[[#This Row],[QTE]]</f>
        <v>-24</v>
      </c>
      <c r="R106" s="247">
        <f t="shared" si="24"/>
        <v>120</v>
      </c>
      <c r="S106" s="247">
        <f t="shared" si="25"/>
        <v>120</v>
      </c>
      <c r="T106" s="248">
        <f t="shared" si="26"/>
        <v>0</v>
      </c>
      <c r="U106" s="249">
        <f>IFERROR(SUMIF('LISTA DE EMBARQUE'!B:B,MICRO!E:E,'LISTA DE EMBARQUE'!G:G),"")</f>
        <v>24</v>
      </c>
      <c r="V106" s="244">
        <f>IFERROR(VLOOKUP(Tabela1[[#This Row],[COD.MDE]],'LISTA DE EMBARQUE'!B:L,11,0),"")</f>
        <v>2</v>
      </c>
      <c r="W106" s="245" t="str">
        <f>IFERROR(COUNTIF(#REF!,Tabela1[[#This Row],[Colunas5]]),"")</f>
        <v/>
      </c>
      <c r="X106" s="246">
        <f>Tabela1[[#This Row],[QIANTIDADE EXPEDIDA]]*Tabela1[[#This Row],[PESO UNI]]</f>
        <v>120</v>
      </c>
      <c r="Y106" s="246">
        <f t="shared" si="27"/>
        <v>0</v>
      </c>
      <c r="Z106" s="250">
        <f>Tabela1[[#This Row],[PESO TOTAL]]-Tabela1[[#This Row],[Peso Expedido]]</f>
        <v>0</v>
      </c>
      <c r="AA106" s="251">
        <v>1</v>
      </c>
      <c r="AB106" s="252"/>
      <c r="AC106" s="252">
        <v>1</v>
      </c>
      <c r="AD106" s="252">
        <v>1</v>
      </c>
      <c r="AE106" s="252">
        <v>1</v>
      </c>
      <c r="AF106" s="252">
        <v>1</v>
      </c>
      <c r="AG106" s="252">
        <v>1</v>
      </c>
      <c r="AH106" s="252">
        <v>1</v>
      </c>
      <c r="AI106" s="252" t="str">
        <f t="shared" si="28"/>
        <v>ok</v>
      </c>
      <c r="AJ106" s="5"/>
      <c r="AK106" t="str">
        <f>Tabela1[[#This Row],[Coluna1]]&amp;Tabela1[[#This Row],[PEDIDO]]</f>
        <v>P-198</v>
      </c>
      <c r="AL106"/>
      <c r="AM106"/>
      <c r="AN106"/>
      <c r="AO106" t="str">
        <f t="shared" si="19"/>
        <v>R-1-4-8696B/14-CV-0005</v>
      </c>
      <c r="AP106" t="str">
        <f>Tabela1[[#This Row],[TAG]]&amp;Tabela1[[#This Row],[PEDIDO]]&amp;Tabela1[[#This Row],[PRODUTO]]</f>
        <v>14-CV-0005P-198ROLOS</v>
      </c>
      <c r="AQ106" s="22" t="str">
        <f>Tabela1[[#This Row],[PRODUTO]]&amp;Tabela1[[#This Row],[TAG]]</f>
        <v>ROLOS14-CV-0005</v>
      </c>
      <c r="AR106" s="24" t="str">
        <f>Tabela1[[#This Row],[PEDIDO]]&amp;Tabela1[[#This Row],[PRODUTO]]</f>
        <v>P-198ROLOS</v>
      </c>
      <c r="AS106" s="37">
        <f>IF(AF106="",0,IF(ISTEXT(AF106),H106*VALUE(SUBSTITUTE(AF106,"%",""))/100,H106*AF106))-Tabela1[[#This Row],[PRONTO ACABADO2]]</f>
        <v>0</v>
      </c>
      <c r="AT106" s="37">
        <f>IF(AG106="",0,IF(ISTEXT(AG106),H106*VALUE(SUBSTITUTE(AG106,"%",""))/100,H106*AG106))-Tabela1[[#This Row],[PESO EXPEDIDO2]]</f>
        <v>0</v>
      </c>
      <c r="AU106" s="37">
        <f t="shared" si="29"/>
        <v>120</v>
      </c>
      <c r="AV106" s="37">
        <f t="shared" si="30"/>
        <v>120</v>
      </c>
      <c r="AW106" s="37"/>
    </row>
    <row r="107" spans="1:49" ht="15.75" hidden="1" customHeight="1" x14ac:dyDescent="0.25">
      <c r="A107" s="253" t="s">
        <v>3146</v>
      </c>
      <c r="B107" s="239"/>
      <c r="C107" s="237">
        <v>1</v>
      </c>
      <c r="D107" s="254" t="s">
        <v>3147</v>
      </c>
      <c r="E107" s="237">
        <v>3804</v>
      </c>
      <c r="F107" s="237">
        <v>23</v>
      </c>
      <c r="G107" s="255">
        <v>18.5</v>
      </c>
      <c r="H107" s="240">
        <f>Tabela1[[#This Row],[PESO UNI]]*Tabela1[[#This Row],[QTE]]</f>
        <v>18.5</v>
      </c>
      <c r="I107" s="237">
        <v>0</v>
      </c>
      <c r="J107" s="241" t="s">
        <v>3140</v>
      </c>
      <c r="K107" s="241" t="s">
        <v>33</v>
      </c>
      <c r="L107" s="242" t="s">
        <v>2984</v>
      </c>
      <c r="M107" s="243">
        <v>46188</v>
      </c>
      <c r="N107" s="241" t="s">
        <v>38</v>
      </c>
      <c r="O107" s="244"/>
      <c r="P107" s="245"/>
      <c r="Q107" s="14">
        <f>Tabela1[[#This Row],[QTDE/ Fabricação]]-Tabela1[[#This Row],[QTE]]</f>
        <v>-1</v>
      </c>
      <c r="R107" s="247">
        <f t="shared" si="24"/>
        <v>18.5</v>
      </c>
      <c r="S107" s="247">
        <f t="shared" si="25"/>
        <v>18.5</v>
      </c>
      <c r="T107" s="248">
        <f t="shared" si="26"/>
        <v>0</v>
      </c>
      <c r="U107" s="249">
        <f>IFERROR(SUMIF('LISTA DE EMBARQUE'!B:B,MICRO!E:E,'LISTA DE EMBARQUE'!G:G),"")</f>
        <v>1</v>
      </c>
      <c r="V107" s="244">
        <f>IFERROR(VLOOKUP(Tabela1[[#This Row],[COD.MDE]],'LISTA DE EMBARQUE'!B:L,11,0),"")</f>
        <v>2</v>
      </c>
      <c r="W107" s="245" t="str">
        <f>IFERROR(COUNTIF(#REF!,Tabela1[[#This Row],[Colunas5]]),"")</f>
        <v/>
      </c>
      <c r="X107" s="246">
        <f>Tabela1[[#This Row],[QIANTIDADE EXPEDIDA]]*Tabela1[[#This Row],[PESO UNI]]</f>
        <v>18.5</v>
      </c>
      <c r="Y107" s="246">
        <f t="shared" si="27"/>
        <v>0</v>
      </c>
      <c r="Z107" s="250">
        <f>Tabela1[[#This Row],[PESO TOTAL]]-Tabela1[[#This Row],[Peso Expedido]]</f>
        <v>0</v>
      </c>
      <c r="AA107" s="251">
        <v>1</v>
      </c>
      <c r="AB107" s="252"/>
      <c r="AC107" s="252">
        <v>1</v>
      </c>
      <c r="AD107" s="252">
        <v>1</v>
      </c>
      <c r="AE107" s="252">
        <v>1</v>
      </c>
      <c r="AF107" s="252">
        <v>1</v>
      </c>
      <c r="AG107" s="252">
        <v>1</v>
      </c>
      <c r="AH107" s="252">
        <v>1</v>
      </c>
      <c r="AI107" s="252" t="str">
        <f t="shared" si="28"/>
        <v>ok</v>
      </c>
      <c r="AJ107" s="5"/>
      <c r="AK107" t="str">
        <f>Tabela1[[#This Row],[Coluna1]]&amp;Tabela1[[#This Row],[PEDIDO]]</f>
        <v>P-198</v>
      </c>
      <c r="AL107"/>
      <c r="AM107"/>
      <c r="AN107"/>
      <c r="AO107" t="str">
        <f t="shared" si="19"/>
        <v>T-073284-1/14-CV-0005</v>
      </c>
      <c r="AP107" t="str">
        <f>Tabela1[[#This Row],[TAG]]&amp;Tabela1[[#This Row],[PEDIDO]]&amp;Tabela1[[#This Row],[PRODUTO]]</f>
        <v>14-CV-0005P-198BASES ROLETES</v>
      </c>
      <c r="AQ107" s="22" t="str">
        <f>Tabela1[[#This Row],[PRODUTO]]&amp;Tabela1[[#This Row],[TAG]]</f>
        <v>BASES ROLETES14-CV-0005</v>
      </c>
      <c r="AR107" s="24" t="str">
        <f>Tabela1[[#This Row],[PEDIDO]]&amp;Tabela1[[#This Row],[PRODUTO]]</f>
        <v>P-198BASES ROLETES</v>
      </c>
      <c r="AS107" s="37">
        <f>IF(AF107="",0,IF(ISTEXT(AF107),H107*VALUE(SUBSTITUTE(AF107,"%",""))/100,H107*AF107))-Tabela1[[#This Row],[PRONTO ACABADO2]]</f>
        <v>0</v>
      </c>
      <c r="AT107" s="37">
        <f>IF(AG107="",0,IF(ISTEXT(AG107),H107*VALUE(SUBSTITUTE(AG107,"%",""))/100,H107*AG107))-Tabela1[[#This Row],[PESO EXPEDIDO2]]</f>
        <v>0</v>
      </c>
      <c r="AU107" s="37">
        <f t="shared" si="29"/>
        <v>18.5</v>
      </c>
      <c r="AV107" s="37">
        <f t="shared" si="30"/>
        <v>18.5</v>
      </c>
      <c r="AW107" s="37"/>
    </row>
    <row r="108" spans="1:49" ht="15.75" hidden="1" customHeight="1" x14ac:dyDescent="0.25">
      <c r="A108" s="253" t="s">
        <v>3148</v>
      </c>
      <c r="B108" s="239"/>
      <c r="C108" s="237">
        <v>1</v>
      </c>
      <c r="D108" s="254" t="s">
        <v>3149</v>
      </c>
      <c r="E108" s="237">
        <v>3805</v>
      </c>
      <c r="F108" s="237">
        <v>23</v>
      </c>
      <c r="G108" s="255">
        <v>31.2</v>
      </c>
      <c r="H108" s="240">
        <f>Tabela1[[#This Row],[PESO UNI]]*Tabela1[[#This Row],[QTE]]</f>
        <v>31.2</v>
      </c>
      <c r="I108" s="237">
        <v>0</v>
      </c>
      <c r="J108" s="241" t="s">
        <v>3140</v>
      </c>
      <c r="K108" s="241" t="s">
        <v>33</v>
      </c>
      <c r="L108" s="242" t="s">
        <v>2984</v>
      </c>
      <c r="M108" s="243">
        <v>46188</v>
      </c>
      <c r="N108" s="241" t="s">
        <v>38</v>
      </c>
      <c r="O108" s="244"/>
      <c r="P108" s="245"/>
      <c r="Q108" s="14">
        <f>Tabela1[[#This Row],[QTDE/ Fabricação]]-Tabela1[[#This Row],[QTE]]</f>
        <v>-1</v>
      </c>
      <c r="R108" s="247">
        <f t="shared" si="24"/>
        <v>31.2</v>
      </c>
      <c r="S108" s="247">
        <f t="shared" si="25"/>
        <v>31.2</v>
      </c>
      <c r="T108" s="248">
        <f t="shared" si="26"/>
        <v>0</v>
      </c>
      <c r="U108" s="249">
        <f>IFERROR(SUMIF('LISTA DE EMBARQUE'!B:B,MICRO!E:E,'LISTA DE EMBARQUE'!G:G),"")</f>
        <v>1</v>
      </c>
      <c r="V108" s="244">
        <f>IFERROR(VLOOKUP(Tabela1[[#This Row],[COD.MDE]],'LISTA DE EMBARQUE'!B:L,11,0),"")</f>
        <v>2</v>
      </c>
      <c r="W108" s="245" t="str">
        <f>IFERROR(COUNTIF(#REF!,Tabela1[[#This Row],[Colunas5]]),"")</f>
        <v/>
      </c>
      <c r="X108" s="246">
        <f>Tabela1[[#This Row],[QIANTIDADE EXPEDIDA]]*Tabela1[[#This Row],[PESO UNI]]</f>
        <v>31.2</v>
      </c>
      <c r="Y108" s="246">
        <f t="shared" si="27"/>
        <v>0</v>
      </c>
      <c r="Z108" s="250">
        <f>Tabela1[[#This Row],[PESO TOTAL]]-Tabela1[[#This Row],[Peso Expedido]]</f>
        <v>0</v>
      </c>
      <c r="AA108" s="251">
        <v>1</v>
      </c>
      <c r="AB108" s="252"/>
      <c r="AC108" s="252">
        <v>1</v>
      </c>
      <c r="AD108" s="252">
        <v>1</v>
      </c>
      <c r="AE108" s="252">
        <v>1</v>
      </c>
      <c r="AF108" s="252">
        <v>1</v>
      </c>
      <c r="AG108" s="252">
        <v>1</v>
      </c>
      <c r="AH108" s="252">
        <v>1</v>
      </c>
      <c r="AI108" s="252" t="str">
        <f t="shared" si="28"/>
        <v>ok</v>
      </c>
      <c r="AJ108" s="5"/>
      <c r="AK108" t="str">
        <f>Tabela1[[#This Row],[Coluna1]]&amp;Tabela1[[#This Row],[PEDIDO]]</f>
        <v>P-198</v>
      </c>
      <c r="AL108"/>
      <c r="AM108"/>
      <c r="AN108"/>
      <c r="AO108" t="str">
        <f t="shared" si="19"/>
        <v>T-073283-1/14-CV-0005</v>
      </c>
      <c r="AP108" t="str">
        <f>Tabela1[[#This Row],[TAG]]&amp;Tabela1[[#This Row],[PEDIDO]]&amp;Tabela1[[#This Row],[PRODUTO]]</f>
        <v>14-CV-0005P-198BASES ROLETES</v>
      </c>
      <c r="AQ108" s="22" t="str">
        <f>Tabela1[[#This Row],[PRODUTO]]&amp;Tabela1[[#This Row],[TAG]]</f>
        <v>BASES ROLETES14-CV-0005</v>
      </c>
      <c r="AR108" s="24" t="str">
        <f>Tabela1[[#This Row],[PEDIDO]]&amp;Tabela1[[#This Row],[PRODUTO]]</f>
        <v>P-198BASES ROLETES</v>
      </c>
      <c r="AS108" s="37">
        <f>IF(AF108="",0,IF(ISTEXT(AF108),H108*VALUE(SUBSTITUTE(AF108,"%",""))/100,H108*AF108))-Tabela1[[#This Row],[PRONTO ACABADO2]]</f>
        <v>0</v>
      </c>
      <c r="AT108" s="37">
        <f>IF(AG108="",0,IF(ISTEXT(AG108),H108*VALUE(SUBSTITUTE(AG108,"%",""))/100,H108*AG108))-Tabela1[[#This Row],[PESO EXPEDIDO2]]</f>
        <v>0</v>
      </c>
      <c r="AU108" s="37">
        <f t="shared" si="29"/>
        <v>31.2</v>
      </c>
      <c r="AV108" s="37">
        <f t="shared" si="30"/>
        <v>31.2</v>
      </c>
      <c r="AW108" s="37"/>
    </row>
    <row r="109" spans="1:49" ht="15.75" hidden="1" customHeight="1" x14ac:dyDescent="0.25">
      <c r="A109" s="253" t="s">
        <v>3150</v>
      </c>
      <c r="B109" s="239"/>
      <c r="C109" s="237">
        <v>5</v>
      </c>
      <c r="D109" s="254" t="s">
        <v>3151</v>
      </c>
      <c r="E109" s="237">
        <v>3806</v>
      </c>
      <c r="F109" s="237">
        <v>23</v>
      </c>
      <c r="G109" s="255">
        <v>6</v>
      </c>
      <c r="H109" s="240">
        <f>Tabela1[[#This Row],[PESO UNI]]*Tabela1[[#This Row],[QTE]]</f>
        <v>30</v>
      </c>
      <c r="I109" s="237">
        <v>0</v>
      </c>
      <c r="J109" s="241" t="s">
        <v>3140</v>
      </c>
      <c r="K109" s="241" t="s">
        <v>33</v>
      </c>
      <c r="L109" s="242" t="s">
        <v>2984</v>
      </c>
      <c r="M109" s="243">
        <v>46188</v>
      </c>
      <c r="N109" s="241" t="s">
        <v>38</v>
      </c>
      <c r="O109" s="244"/>
      <c r="P109" s="245"/>
      <c r="Q109" s="14">
        <f>Tabela1[[#This Row],[QTDE/ Fabricação]]-Tabela1[[#This Row],[QTE]]</f>
        <v>-5</v>
      </c>
      <c r="R109" s="247">
        <f t="shared" si="24"/>
        <v>30</v>
      </c>
      <c r="S109" s="247">
        <f t="shared" si="25"/>
        <v>30</v>
      </c>
      <c r="T109" s="248">
        <f t="shared" si="26"/>
        <v>0</v>
      </c>
      <c r="U109" s="249">
        <f>IFERROR(SUMIF('LISTA DE EMBARQUE'!B:B,MICRO!E:E,'LISTA DE EMBARQUE'!G:G),"")</f>
        <v>5</v>
      </c>
      <c r="V109" s="244">
        <f>IFERROR(VLOOKUP(Tabela1[[#This Row],[COD.MDE]],'LISTA DE EMBARQUE'!B:L,11,0),"")</f>
        <v>5</v>
      </c>
      <c r="W109" s="245" t="str">
        <f>IFERROR(COUNTIF(#REF!,Tabela1[[#This Row],[Colunas5]]),"")</f>
        <v/>
      </c>
      <c r="X109" s="246">
        <f>Tabela1[[#This Row],[QIANTIDADE EXPEDIDA]]*Tabela1[[#This Row],[PESO UNI]]</f>
        <v>30</v>
      </c>
      <c r="Y109" s="246">
        <f t="shared" si="27"/>
        <v>0</v>
      </c>
      <c r="Z109" s="250">
        <f>Tabela1[[#This Row],[PESO TOTAL]]-Tabela1[[#This Row],[Peso Expedido]]</f>
        <v>0</v>
      </c>
      <c r="AA109" s="251">
        <v>1</v>
      </c>
      <c r="AB109" s="252"/>
      <c r="AC109" s="252">
        <v>1</v>
      </c>
      <c r="AD109" s="252">
        <v>1</v>
      </c>
      <c r="AE109" s="252">
        <v>1</v>
      </c>
      <c r="AF109" s="252">
        <v>1</v>
      </c>
      <c r="AG109" s="252">
        <v>1</v>
      </c>
      <c r="AH109" s="252">
        <v>1</v>
      </c>
      <c r="AI109" s="252" t="str">
        <f t="shared" si="28"/>
        <v>ok</v>
      </c>
      <c r="AJ109" s="5"/>
      <c r="AK109" t="str">
        <f>Tabela1[[#This Row],[Coluna1]]&amp;Tabela1[[#This Row],[PEDIDO]]</f>
        <v>P-198</v>
      </c>
      <c r="AL109"/>
      <c r="AM109"/>
      <c r="AN109"/>
      <c r="AO109" t="str">
        <f t="shared" si="19"/>
        <v>T-073282-1/14-CV-0005</v>
      </c>
      <c r="AP109" t="str">
        <f>Tabela1[[#This Row],[TAG]]&amp;Tabela1[[#This Row],[PEDIDO]]&amp;Tabela1[[#This Row],[PRODUTO]]</f>
        <v>14-CV-0005P-198BASES ROLETES</v>
      </c>
      <c r="AQ109" s="22" t="str">
        <f>Tabela1[[#This Row],[PRODUTO]]&amp;Tabela1[[#This Row],[TAG]]</f>
        <v>BASES ROLETES14-CV-0005</v>
      </c>
      <c r="AR109" s="24" t="str">
        <f>Tabela1[[#This Row],[PEDIDO]]&amp;Tabela1[[#This Row],[PRODUTO]]</f>
        <v>P-198BASES ROLETES</v>
      </c>
      <c r="AS109" s="37">
        <f>IF(AF109="",0,IF(ISTEXT(AF109),H109*VALUE(SUBSTITUTE(AF109,"%",""))/100,H109*AF109))-Tabela1[[#This Row],[PRONTO ACABADO2]]</f>
        <v>0</v>
      </c>
      <c r="AT109" s="37">
        <f>IF(AG109="",0,IF(ISTEXT(AG109),H109*VALUE(SUBSTITUTE(AG109,"%",""))/100,H109*AG109))-Tabela1[[#This Row],[PESO EXPEDIDO2]]</f>
        <v>0</v>
      </c>
      <c r="AU109" s="37">
        <f t="shared" si="29"/>
        <v>30</v>
      </c>
      <c r="AV109" s="37">
        <f t="shared" si="30"/>
        <v>30</v>
      </c>
      <c r="AW109" s="37"/>
    </row>
    <row r="110" spans="1:49" ht="15.75" hidden="1" customHeight="1" x14ac:dyDescent="0.25">
      <c r="A110" s="253" t="s">
        <v>3152</v>
      </c>
      <c r="B110" s="239"/>
      <c r="C110" s="237">
        <v>2</v>
      </c>
      <c r="D110" s="254" t="s">
        <v>3153</v>
      </c>
      <c r="E110" s="237">
        <v>3807</v>
      </c>
      <c r="F110" s="237">
        <v>23</v>
      </c>
      <c r="G110" s="255">
        <v>51.6</v>
      </c>
      <c r="H110" s="240">
        <f>Tabela1[[#This Row],[PESO UNI]]*Tabela1[[#This Row],[QTE]]</f>
        <v>103.2</v>
      </c>
      <c r="I110" s="237">
        <v>0</v>
      </c>
      <c r="J110" s="241" t="s">
        <v>3140</v>
      </c>
      <c r="K110" s="241" t="s">
        <v>33</v>
      </c>
      <c r="L110" s="242" t="s">
        <v>2984</v>
      </c>
      <c r="M110" s="243">
        <v>46188</v>
      </c>
      <c r="N110" s="241" t="s">
        <v>38</v>
      </c>
      <c r="O110" s="244"/>
      <c r="P110" s="245"/>
      <c r="Q110" s="14">
        <f>Tabela1[[#This Row],[QTDE/ Fabricação]]-Tabela1[[#This Row],[QTE]]</f>
        <v>-2</v>
      </c>
      <c r="R110" s="247">
        <f t="shared" si="24"/>
        <v>103.2</v>
      </c>
      <c r="S110" s="247">
        <f t="shared" si="25"/>
        <v>103.2</v>
      </c>
      <c r="T110" s="248">
        <f t="shared" si="26"/>
        <v>0</v>
      </c>
      <c r="U110" s="249">
        <f>IFERROR(SUMIF('LISTA DE EMBARQUE'!B:B,MICRO!E:E,'LISTA DE EMBARQUE'!G:G),"")</f>
        <v>2</v>
      </c>
      <c r="V110" s="244">
        <f>IFERROR(VLOOKUP(Tabela1[[#This Row],[COD.MDE]],'LISTA DE EMBARQUE'!B:L,11,0),"")</f>
        <v>2</v>
      </c>
      <c r="W110" s="245" t="str">
        <f>IFERROR(COUNTIF(#REF!,Tabela1[[#This Row],[Colunas5]]),"")</f>
        <v/>
      </c>
      <c r="X110" s="246">
        <f>Tabela1[[#This Row],[QIANTIDADE EXPEDIDA]]*Tabela1[[#This Row],[PESO UNI]]</f>
        <v>103.2</v>
      </c>
      <c r="Y110" s="246">
        <f t="shared" si="27"/>
        <v>0</v>
      </c>
      <c r="Z110" s="250">
        <f>Tabela1[[#This Row],[PESO TOTAL]]-Tabela1[[#This Row],[Peso Expedido]]</f>
        <v>0</v>
      </c>
      <c r="AA110" s="251">
        <v>1</v>
      </c>
      <c r="AB110" s="252"/>
      <c r="AC110" s="252">
        <v>1</v>
      </c>
      <c r="AD110" s="252">
        <v>1</v>
      </c>
      <c r="AE110" s="252">
        <v>1</v>
      </c>
      <c r="AF110" s="252">
        <v>1</v>
      </c>
      <c r="AG110" s="252">
        <v>1</v>
      </c>
      <c r="AH110" s="252">
        <v>1</v>
      </c>
      <c r="AI110" s="252" t="str">
        <f t="shared" si="28"/>
        <v>ok</v>
      </c>
      <c r="AJ110" s="5"/>
      <c r="AK110" t="str">
        <f>Tabela1[[#This Row],[Coluna1]]&amp;Tabela1[[#This Row],[PEDIDO]]</f>
        <v>P-198</v>
      </c>
      <c r="AL110"/>
      <c r="AM110"/>
      <c r="AN110"/>
      <c r="AO110" t="str">
        <f t="shared" si="19"/>
        <v>T-073281-1/14-CV-0005</v>
      </c>
      <c r="AP110" t="str">
        <f>Tabela1[[#This Row],[TAG]]&amp;Tabela1[[#This Row],[PEDIDO]]&amp;Tabela1[[#This Row],[PRODUTO]]</f>
        <v>14-CV-0005P-198BASES ROLETES</v>
      </c>
      <c r="AQ110" s="22" t="str">
        <f>Tabela1[[#This Row],[PRODUTO]]&amp;Tabela1[[#This Row],[TAG]]</f>
        <v>BASES ROLETES14-CV-0005</v>
      </c>
      <c r="AR110" s="24" t="str">
        <f>Tabela1[[#This Row],[PEDIDO]]&amp;Tabela1[[#This Row],[PRODUTO]]</f>
        <v>P-198BASES ROLETES</v>
      </c>
      <c r="AS110" s="37">
        <f>IF(AF110="",0,IF(ISTEXT(AF110),H110*VALUE(SUBSTITUTE(AF110,"%",""))/100,H110*AF110))-Tabela1[[#This Row],[PRONTO ACABADO2]]</f>
        <v>0</v>
      </c>
      <c r="AT110" s="37">
        <f>IF(AG110="",0,IF(ISTEXT(AG110),H110*VALUE(SUBSTITUTE(AG110,"%",""))/100,H110*AG110))-Tabela1[[#This Row],[PESO EXPEDIDO2]]</f>
        <v>0</v>
      </c>
      <c r="AU110" s="37">
        <f t="shared" si="29"/>
        <v>103.2</v>
      </c>
      <c r="AV110" s="37">
        <f t="shared" si="30"/>
        <v>103.2</v>
      </c>
      <c r="AW110" s="37"/>
    </row>
    <row r="111" spans="1:49" ht="15.75" hidden="1" customHeight="1" x14ac:dyDescent="0.25">
      <c r="A111" s="253" t="s">
        <v>3154</v>
      </c>
      <c r="B111" s="239"/>
      <c r="C111" s="237">
        <v>11</v>
      </c>
      <c r="D111" s="254" t="s">
        <v>3155</v>
      </c>
      <c r="E111" s="237">
        <v>3808</v>
      </c>
      <c r="F111" s="237">
        <v>23</v>
      </c>
      <c r="G111" s="255">
        <v>28.1</v>
      </c>
      <c r="H111" s="240">
        <f>Tabela1[[#This Row],[PESO UNI]]*Tabela1[[#This Row],[QTE]]</f>
        <v>309.10000000000002</v>
      </c>
      <c r="I111" s="237">
        <v>0</v>
      </c>
      <c r="J111" s="241" t="s">
        <v>3140</v>
      </c>
      <c r="K111" s="241" t="s">
        <v>33</v>
      </c>
      <c r="L111" s="242" t="s">
        <v>2984</v>
      </c>
      <c r="M111" s="243">
        <v>46188</v>
      </c>
      <c r="N111" s="241" t="s">
        <v>38</v>
      </c>
      <c r="O111" s="244"/>
      <c r="P111" s="245"/>
      <c r="Q111" s="14">
        <f>Tabela1[[#This Row],[QTDE/ Fabricação]]-Tabela1[[#This Row],[QTE]]</f>
        <v>-11</v>
      </c>
      <c r="R111" s="247">
        <f t="shared" si="24"/>
        <v>309.10000000000002</v>
      </c>
      <c r="S111" s="247">
        <f t="shared" si="25"/>
        <v>309.10000000000002</v>
      </c>
      <c r="T111" s="248">
        <f t="shared" si="26"/>
        <v>0</v>
      </c>
      <c r="U111" s="249">
        <f>IFERROR(SUMIF('LISTA DE EMBARQUE'!B:B,MICRO!E:E,'LISTA DE EMBARQUE'!G:G),"")</f>
        <v>11</v>
      </c>
      <c r="V111" s="244">
        <f>IFERROR(VLOOKUP(Tabela1[[#This Row],[COD.MDE]],'LISTA DE EMBARQUE'!B:L,11,0),"")</f>
        <v>2</v>
      </c>
      <c r="W111" s="245" t="str">
        <f>IFERROR(COUNTIF(#REF!,Tabela1[[#This Row],[Colunas5]]),"")</f>
        <v/>
      </c>
      <c r="X111" s="246">
        <f>Tabela1[[#This Row],[QIANTIDADE EXPEDIDA]]*Tabela1[[#This Row],[PESO UNI]]</f>
        <v>309.10000000000002</v>
      </c>
      <c r="Y111" s="246">
        <f t="shared" si="27"/>
        <v>0</v>
      </c>
      <c r="Z111" s="250">
        <f>Tabela1[[#This Row],[PESO TOTAL]]-Tabela1[[#This Row],[Peso Expedido]]</f>
        <v>0</v>
      </c>
      <c r="AA111" s="251">
        <v>1</v>
      </c>
      <c r="AB111" s="252"/>
      <c r="AC111" s="252">
        <v>1</v>
      </c>
      <c r="AD111" s="252">
        <v>1</v>
      </c>
      <c r="AE111" s="252">
        <v>1</v>
      </c>
      <c r="AF111" s="252">
        <v>1</v>
      </c>
      <c r="AG111" s="252">
        <v>1</v>
      </c>
      <c r="AH111" s="252">
        <v>1</v>
      </c>
      <c r="AI111" s="252" t="str">
        <f t="shared" si="28"/>
        <v>ok</v>
      </c>
      <c r="AJ111" s="5"/>
      <c r="AK111" t="str">
        <f>Tabela1[[#This Row],[Coluna1]]&amp;Tabela1[[#This Row],[PEDIDO]]</f>
        <v>P-198</v>
      </c>
      <c r="AL111"/>
      <c r="AM111"/>
      <c r="AN111"/>
      <c r="AO111" t="str">
        <f t="shared" si="19"/>
        <v>T-073280-1/14-CV-0005</v>
      </c>
      <c r="AP111" t="str">
        <f>Tabela1[[#This Row],[TAG]]&amp;Tabela1[[#This Row],[PEDIDO]]&amp;Tabela1[[#This Row],[PRODUTO]]</f>
        <v>14-CV-0005P-198BASES ROLETES</v>
      </c>
      <c r="AQ111" s="22" t="str">
        <f>Tabela1[[#This Row],[PRODUTO]]&amp;Tabela1[[#This Row],[TAG]]</f>
        <v>BASES ROLETES14-CV-0005</v>
      </c>
      <c r="AR111" s="24" t="str">
        <f>Tabela1[[#This Row],[PEDIDO]]&amp;Tabela1[[#This Row],[PRODUTO]]</f>
        <v>P-198BASES ROLETES</v>
      </c>
      <c r="AS111" s="37">
        <f>IF(AF111="",0,IF(ISTEXT(AF111),H111*VALUE(SUBSTITUTE(AF111,"%",""))/100,H111*AF111))-Tabela1[[#This Row],[PRONTO ACABADO2]]</f>
        <v>0</v>
      </c>
      <c r="AT111" s="37">
        <f>IF(AG111="",0,IF(ISTEXT(AG111),H111*VALUE(SUBSTITUTE(AG111,"%",""))/100,H111*AG111))-Tabela1[[#This Row],[PESO EXPEDIDO2]]</f>
        <v>0</v>
      </c>
      <c r="AU111" s="37">
        <f t="shared" si="29"/>
        <v>309.10000000000002</v>
      </c>
      <c r="AV111" s="37">
        <f t="shared" si="30"/>
        <v>309.10000000000002</v>
      </c>
      <c r="AW111" s="37"/>
    </row>
    <row r="112" spans="1:49" ht="15.75" hidden="1" customHeight="1" x14ac:dyDescent="0.25">
      <c r="A112" s="253" t="s">
        <v>3156</v>
      </c>
      <c r="B112" s="239"/>
      <c r="C112" s="237">
        <v>14</v>
      </c>
      <c r="D112" s="254" t="s">
        <v>3159</v>
      </c>
      <c r="E112" s="237">
        <v>3809</v>
      </c>
      <c r="F112" s="237">
        <v>23</v>
      </c>
      <c r="G112" s="255">
        <v>28</v>
      </c>
      <c r="H112" s="240">
        <f>Tabela1[[#This Row],[PESO UNI]]*Tabela1[[#This Row],[QTE]]</f>
        <v>392</v>
      </c>
      <c r="I112" s="237">
        <v>0</v>
      </c>
      <c r="J112" s="241" t="s">
        <v>3140</v>
      </c>
      <c r="K112" s="241" t="s">
        <v>33</v>
      </c>
      <c r="L112" s="242" t="s">
        <v>2984</v>
      </c>
      <c r="M112" s="243">
        <v>46188</v>
      </c>
      <c r="N112" s="241" t="s">
        <v>38</v>
      </c>
      <c r="O112" s="244"/>
      <c r="P112" s="245"/>
      <c r="Q112" s="14">
        <f>Tabela1[[#This Row],[QTDE/ Fabricação]]-Tabela1[[#This Row],[QTE]]</f>
        <v>-14</v>
      </c>
      <c r="R112" s="247">
        <f t="shared" si="24"/>
        <v>392</v>
      </c>
      <c r="S112" s="247">
        <f t="shared" si="25"/>
        <v>392</v>
      </c>
      <c r="T112" s="248">
        <f t="shared" si="26"/>
        <v>0</v>
      </c>
      <c r="U112" s="249">
        <f>IFERROR(SUMIF('LISTA DE EMBARQUE'!B:B,MICRO!E:E,'LISTA DE EMBARQUE'!G:G),"")</f>
        <v>14</v>
      </c>
      <c r="V112" s="244">
        <f>IFERROR(VLOOKUP(Tabela1[[#This Row],[COD.MDE]],'LISTA DE EMBARQUE'!B:L,11,0),"")</f>
        <v>1</v>
      </c>
      <c r="W112" s="245" t="str">
        <f>IFERROR(COUNTIF(#REF!,Tabela1[[#This Row],[Colunas5]]),"")</f>
        <v/>
      </c>
      <c r="X112" s="246">
        <f>Tabela1[[#This Row],[QIANTIDADE EXPEDIDA]]*Tabela1[[#This Row],[PESO UNI]]</f>
        <v>392</v>
      </c>
      <c r="Y112" s="246">
        <f t="shared" si="27"/>
        <v>0</v>
      </c>
      <c r="Z112" s="250">
        <f>Tabela1[[#This Row],[PESO TOTAL]]-Tabela1[[#This Row],[Peso Expedido]]</f>
        <v>0</v>
      </c>
      <c r="AA112" s="251">
        <v>1</v>
      </c>
      <c r="AB112" s="252"/>
      <c r="AC112" s="252">
        <v>1</v>
      </c>
      <c r="AD112" s="252">
        <v>1</v>
      </c>
      <c r="AE112" s="252">
        <v>1</v>
      </c>
      <c r="AF112" s="252">
        <v>1</v>
      </c>
      <c r="AG112" s="252">
        <v>1</v>
      </c>
      <c r="AH112" s="252">
        <v>1</v>
      </c>
      <c r="AI112" s="252" t="str">
        <f t="shared" si="28"/>
        <v>ok</v>
      </c>
      <c r="AJ112" s="5"/>
      <c r="AK112" t="str">
        <f>Tabela1[[#This Row],[Coluna1]]&amp;Tabela1[[#This Row],[PEDIDO]]</f>
        <v>P-198</v>
      </c>
      <c r="AL112"/>
      <c r="AM112"/>
      <c r="AN112"/>
      <c r="AO112" t="str">
        <f t="shared" si="19"/>
        <v>T-073279-1/14-CV-0005</v>
      </c>
      <c r="AP112" t="str">
        <f>Tabela1[[#This Row],[TAG]]&amp;Tabela1[[#This Row],[PEDIDO]]&amp;Tabela1[[#This Row],[PRODUTO]]</f>
        <v>14-CV-0005P-198BASES ROLETES</v>
      </c>
      <c r="AQ112" s="22" t="str">
        <f>Tabela1[[#This Row],[PRODUTO]]&amp;Tabela1[[#This Row],[TAG]]</f>
        <v>BASES ROLETES14-CV-0005</v>
      </c>
      <c r="AR112" s="24" t="str">
        <f>Tabela1[[#This Row],[PEDIDO]]&amp;Tabela1[[#This Row],[PRODUTO]]</f>
        <v>P-198BASES ROLETES</v>
      </c>
      <c r="AS112" s="37">
        <f>IF(AF112="",0,IF(ISTEXT(AF112),H112*VALUE(SUBSTITUTE(AF112,"%",""))/100,H112*AF112))-Tabela1[[#This Row],[PRONTO ACABADO2]]</f>
        <v>0</v>
      </c>
      <c r="AT112" s="37">
        <f>IF(AG112="",0,IF(ISTEXT(AG112),H112*VALUE(SUBSTITUTE(AG112,"%",""))/100,H112*AG112))-Tabela1[[#This Row],[PESO EXPEDIDO2]]</f>
        <v>0</v>
      </c>
      <c r="AU112" s="37">
        <f t="shared" si="29"/>
        <v>392</v>
      </c>
      <c r="AV112" s="37">
        <f t="shared" si="30"/>
        <v>392</v>
      </c>
      <c r="AW112" s="37"/>
    </row>
    <row r="113" spans="1:49" ht="15.75" hidden="1" customHeight="1" x14ac:dyDescent="0.25">
      <c r="A113" s="253" t="s">
        <v>3157</v>
      </c>
      <c r="B113" s="239"/>
      <c r="C113" s="237">
        <v>1</v>
      </c>
      <c r="D113" s="254" t="s">
        <v>3158</v>
      </c>
      <c r="E113" s="237">
        <v>3810</v>
      </c>
      <c r="F113" s="237">
        <v>23</v>
      </c>
      <c r="G113" s="256">
        <v>41.8</v>
      </c>
      <c r="H113" s="240">
        <f>Tabela1[[#This Row],[PESO UNI]]*Tabela1[[#This Row],[QTE]]</f>
        <v>41.8</v>
      </c>
      <c r="I113" s="237">
        <v>0</v>
      </c>
      <c r="J113" s="241" t="s">
        <v>3140</v>
      </c>
      <c r="K113" s="241" t="s">
        <v>33</v>
      </c>
      <c r="L113" s="242" t="s">
        <v>2984</v>
      </c>
      <c r="M113" s="243">
        <v>46188</v>
      </c>
      <c r="N113" s="241" t="s">
        <v>38</v>
      </c>
      <c r="O113" s="244"/>
      <c r="P113" s="245"/>
      <c r="Q113" s="14">
        <f>Tabela1[[#This Row],[QTDE/ Fabricação]]-Tabela1[[#This Row],[QTE]]</f>
        <v>-1</v>
      </c>
      <c r="R113" s="247">
        <f t="shared" si="24"/>
        <v>41.8</v>
      </c>
      <c r="S113" s="247">
        <f t="shared" si="25"/>
        <v>41.8</v>
      </c>
      <c r="T113" s="248">
        <f t="shared" si="26"/>
        <v>0</v>
      </c>
      <c r="U113" s="249">
        <f>IFERROR(SUMIF('LISTA DE EMBARQUE'!B:B,MICRO!E:E,'LISTA DE EMBARQUE'!G:G),"")</f>
        <v>1</v>
      </c>
      <c r="V113" s="244">
        <f>IFERROR(VLOOKUP(Tabela1[[#This Row],[COD.MDE]],'LISTA DE EMBARQUE'!B:L,11,0),"")</f>
        <v>2</v>
      </c>
      <c r="W113" s="245" t="str">
        <f>IFERROR(COUNTIF(#REF!,Tabela1[[#This Row],[Colunas5]]),"")</f>
        <v/>
      </c>
      <c r="X113" s="246">
        <f>Tabela1[[#This Row],[QIANTIDADE EXPEDIDA]]*Tabela1[[#This Row],[PESO UNI]]</f>
        <v>41.8</v>
      </c>
      <c r="Y113" s="246">
        <f t="shared" si="27"/>
        <v>0</v>
      </c>
      <c r="Z113" s="250">
        <f>Tabela1[[#This Row],[PESO TOTAL]]-Tabela1[[#This Row],[Peso Expedido]]</f>
        <v>0</v>
      </c>
      <c r="AA113" s="251">
        <v>1</v>
      </c>
      <c r="AB113" s="252"/>
      <c r="AC113" s="252">
        <v>1</v>
      </c>
      <c r="AD113" s="252">
        <v>1</v>
      </c>
      <c r="AE113" s="252">
        <v>1</v>
      </c>
      <c r="AF113" s="252">
        <v>1</v>
      </c>
      <c r="AG113" s="252">
        <v>1</v>
      </c>
      <c r="AH113" s="252">
        <v>1</v>
      </c>
      <c r="AI113" s="252" t="str">
        <f t="shared" si="28"/>
        <v>ok</v>
      </c>
      <c r="AJ113" s="5"/>
      <c r="AK113" t="str">
        <f>Tabela1[[#This Row],[Coluna1]]&amp;Tabela1[[#This Row],[PEDIDO]]</f>
        <v>P-198</v>
      </c>
      <c r="AL113"/>
      <c r="AM113"/>
      <c r="AN113"/>
      <c r="AO113" t="str">
        <f t="shared" si="19"/>
        <v>T-073278-1/14-CV-0005</v>
      </c>
      <c r="AP113" t="str">
        <f>Tabela1[[#This Row],[TAG]]&amp;Tabela1[[#This Row],[PEDIDO]]&amp;Tabela1[[#This Row],[PRODUTO]]</f>
        <v>14-CV-0005P-198BASES ROLETES</v>
      </c>
      <c r="AQ113" s="22" t="str">
        <f>Tabela1[[#This Row],[PRODUTO]]&amp;Tabela1[[#This Row],[TAG]]</f>
        <v>BASES ROLETES14-CV-0005</v>
      </c>
      <c r="AR113" s="24" t="str">
        <f>Tabela1[[#This Row],[PEDIDO]]&amp;Tabela1[[#This Row],[PRODUTO]]</f>
        <v>P-198BASES ROLETES</v>
      </c>
      <c r="AS113" s="37">
        <f>IF(AF113="",0,IF(ISTEXT(AF113),H113*VALUE(SUBSTITUTE(AF113,"%",""))/100,H113*AF113))-Tabela1[[#This Row],[PRONTO ACABADO2]]</f>
        <v>0</v>
      </c>
      <c r="AT113" s="37">
        <f>IF(AG113="",0,IF(ISTEXT(AG113),H113*VALUE(SUBSTITUTE(AG113,"%",""))/100,H113*AG113))-Tabela1[[#This Row],[PESO EXPEDIDO2]]</f>
        <v>0</v>
      </c>
      <c r="AU113" s="37">
        <f t="shared" si="29"/>
        <v>41.8</v>
      </c>
      <c r="AV113" s="37">
        <f t="shared" si="30"/>
        <v>41.8</v>
      </c>
      <c r="AW113" s="37"/>
    </row>
    <row r="114" spans="1:49" ht="15.75" hidden="1" customHeight="1" x14ac:dyDescent="0.25">
      <c r="A114" s="253" t="s">
        <v>3063</v>
      </c>
      <c r="B114" s="239"/>
      <c r="C114" s="237">
        <v>4</v>
      </c>
      <c r="D114" s="254" t="s">
        <v>3160</v>
      </c>
      <c r="E114" s="237">
        <v>3811</v>
      </c>
      <c r="F114" s="237">
        <v>23</v>
      </c>
      <c r="G114" s="255">
        <v>2.7</v>
      </c>
      <c r="H114" s="240">
        <f>Tabela1[[#This Row],[PESO UNI]]*Tabela1[[#This Row],[QTE]]</f>
        <v>10.8</v>
      </c>
      <c r="I114" s="237">
        <v>0</v>
      </c>
      <c r="J114" s="241" t="s">
        <v>3140</v>
      </c>
      <c r="K114" s="241" t="s">
        <v>33</v>
      </c>
      <c r="L114" s="242" t="s">
        <v>2984</v>
      </c>
      <c r="M114" s="243">
        <v>46188</v>
      </c>
      <c r="N114" s="241" t="s">
        <v>38</v>
      </c>
      <c r="O114" s="244"/>
      <c r="P114" s="245"/>
      <c r="Q114" s="14">
        <f>Tabela1[[#This Row],[QTDE/ Fabricação]]-Tabela1[[#This Row],[QTE]]</f>
        <v>-4</v>
      </c>
      <c r="R114" s="247">
        <f t="shared" si="24"/>
        <v>10.8</v>
      </c>
      <c r="S114" s="247">
        <f t="shared" si="25"/>
        <v>10.8</v>
      </c>
      <c r="T114" s="248">
        <f t="shared" si="26"/>
        <v>0</v>
      </c>
      <c r="U114" s="249">
        <f>IFERROR(SUMIF('LISTA DE EMBARQUE'!B:B,MICRO!E:E,'LISTA DE EMBARQUE'!G:G),"")</f>
        <v>4</v>
      </c>
      <c r="V114" s="244">
        <f>IFERROR(VLOOKUP(Tabela1[[#This Row],[COD.MDE]],'LISTA DE EMBARQUE'!B:L,11,0),"")</f>
        <v>1</v>
      </c>
      <c r="W114" s="245" t="str">
        <f>IFERROR(COUNTIF(#REF!,Tabela1[[#This Row],[Colunas5]]),"")</f>
        <v/>
      </c>
      <c r="X114" s="246">
        <f>Tabela1[[#This Row],[QIANTIDADE EXPEDIDA]]*Tabela1[[#This Row],[PESO UNI]]</f>
        <v>10.8</v>
      </c>
      <c r="Y114" s="246">
        <f t="shared" si="27"/>
        <v>0</v>
      </c>
      <c r="Z114" s="250">
        <f>Tabela1[[#This Row],[PESO TOTAL]]-Tabela1[[#This Row],[Peso Expedido]]</f>
        <v>0</v>
      </c>
      <c r="AA114" s="251">
        <v>1</v>
      </c>
      <c r="AB114" s="252"/>
      <c r="AC114" s="252">
        <v>1</v>
      </c>
      <c r="AD114" s="252">
        <v>1</v>
      </c>
      <c r="AE114" s="252">
        <v>1</v>
      </c>
      <c r="AF114" s="252">
        <v>1</v>
      </c>
      <c r="AG114" s="252">
        <v>1</v>
      </c>
      <c r="AH114" s="252">
        <v>1</v>
      </c>
      <c r="AI114" s="252" t="str">
        <f t="shared" si="28"/>
        <v>ok</v>
      </c>
      <c r="AJ114" s="5"/>
      <c r="AK114" t="str">
        <f>Tabela1[[#This Row],[Coluna1]]&amp;Tabela1[[#This Row],[PEDIDO]]</f>
        <v>P-198</v>
      </c>
      <c r="AL114"/>
      <c r="AM114"/>
      <c r="AN114"/>
      <c r="AO114" t="str">
        <f t="shared" si="19"/>
        <v>T-054923-1/14-CV-0005</v>
      </c>
      <c r="AP114" t="str">
        <f>Tabela1[[#This Row],[TAG]]&amp;Tabela1[[#This Row],[PEDIDO]]&amp;Tabela1[[#This Row],[PRODUTO]]</f>
        <v>14-CV-0005P-198BASES ROLETES</v>
      </c>
      <c r="AQ114" s="22" t="str">
        <f>Tabela1[[#This Row],[PRODUTO]]&amp;Tabela1[[#This Row],[TAG]]</f>
        <v>BASES ROLETES14-CV-0005</v>
      </c>
      <c r="AR114" s="24" t="str">
        <f>Tabela1[[#This Row],[PEDIDO]]&amp;Tabela1[[#This Row],[PRODUTO]]</f>
        <v>P-198BASES ROLETES</v>
      </c>
      <c r="AS114" s="37">
        <f>IF(AF114="",0,IF(ISTEXT(AF114),H114*VALUE(SUBSTITUTE(AF114,"%",""))/100,H114*AF114))-Tabela1[[#This Row],[PRONTO ACABADO2]]</f>
        <v>0</v>
      </c>
      <c r="AT114" s="37">
        <f>IF(AG114="",0,IF(ISTEXT(AG114),H114*VALUE(SUBSTITUTE(AG114,"%",""))/100,H114*AG114))-Tabela1[[#This Row],[PESO EXPEDIDO2]]</f>
        <v>0</v>
      </c>
      <c r="AU114" s="37">
        <f t="shared" si="29"/>
        <v>10.8</v>
      </c>
      <c r="AV114" s="37">
        <f t="shared" si="30"/>
        <v>10.8</v>
      </c>
      <c r="AW114" s="37"/>
    </row>
    <row r="115" spans="1:49" ht="15.75" hidden="1" customHeight="1" x14ac:dyDescent="0.25">
      <c r="A115" s="6" t="s">
        <v>149</v>
      </c>
      <c r="B115" s="21"/>
      <c r="C115" s="7">
        <v>3</v>
      </c>
      <c r="D115" s="39" t="s">
        <v>3171</v>
      </c>
      <c r="E115" s="7">
        <v>3812</v>
      </c>
      <c r="F115" s="7">
        <v>1</v>
      </c>
      <c r="G115" s="37">
        <v>32.4</v>
      </c>
      <c r="H115" s="34">
        <f>Tabela1[[#This Row],[PESO UNI]]*Tabela1[[#This Row],[QTE]]</f>
        <v>97.199999999999989</v>
      </c>
      <c r="I115" s="7">
        <v>0</v>
      </c>
      <c r="J115" s="8" t="s">
        <v>3168</v>
      </c>
      <c r="K115" s="8" t="s">
        <v>33</v>
      </c>
      <c r="L115" s="9" t="s">
        <v>3163</v>
      </c>
      <c r="M115" s="10">
        <v>46192</v>
      </c>
      <c r="N115" s="8" t="s">
        <v>38</v>
      </c>
      <c r="O115" s="12"/>
      <c r="P115" s="13"/>
      <c r="Q115" s="14">
        <f>Tabela1[[#This Row],[QTDE/ Fabricação]]-Tabela1[[#This Row],[QTE]]</f>
        <v>-3</v>
      </c>
      <c r="R115" s="18">
        <f t="shared" ref="R115" si="31">IFERROR(H115*((AA115*0.25)+(AC115*0.25)+(AD115*0.225)+(AE115*0.225)+(AF115*0.05)),"")</f>
        <v>97.199999999999989</v>
      </c>
      <c r="S115" s="18">
        <f t="shared" si="21"/>
        <v>97.199999999999989</v>
      </c>
      <c r="T115" s="19">
        <f t="shared" ref="T115" si="32">IFERROR(S115-H115,"")</f>
        <v>0</v>
      </c>
      <c r="U115" s="16">
        <f>IFERROR(SUMIF('LISTA DE EMBARQUE'!B:B,MICRO!E:E,'LISTA DE EMBARQUE'!G:G),"")</f>
        <v>3</v>
      </c>
      <c r="V115" s="12">
        <f>IFERROR(VLOOKUP(Tabela1[[#This Row],[COD.MDE]],'LISTA DE EMBARQUE'!B:L,11,0),"")</f>
        <v>1</v>
      </c>
      <c r="W115" s="13" t="str">
        <f>IFERROR(COUNTIF(#REF!,Tabela1[[#This Row],[Colunas5]]),"")</f>
        <v/>
      </c>
      <c r="X115" s="14">
        <f>Tabela1[[#This Row],[QIANTIDADE EXPEDIDA]]*Tabela1[[#This Row],[PESO UNI]]</f>
        <v>97.199999999999989</v>
      </c>
      <c r="Y115" s="14">
        <f t="shared" si="23"/>
        <v>0</v>
      </c>
      <c r="Z115" s="20">
        <f>Tabela1[[#This Row],[PESO TOTAL]]-Tabela1[[#This Row],[Peso Expedido]]</f>
        <v>0</v>
      </c>
      <c r="AA115" s="17">
        <v>1</v>
      </c>
      <c r="AB115" s="33"/>
      <c r="AC115" s="33">
        <v>1</v>
      </c>
      <c r="AD115" s="33">
        <v>1</v>
      </c>
      <c r="AE115" s="33">
        <v>1</v>
      </c>
      <c r="AF115" s="33">
        <v>1</v>
      </c>
      <c r="AG115" s="33">
        <v>1</v>
      </c>
      <c r="AH115" s="33">
        <v>1</v>
      </c>
      <c r="AI115" s="33" t="str">
        <f t="shared" ref="AI115:AI155" si="33">IF(Z115&lt;=0,"ok","")</f>
        <v>ok</v>
      </c>
      <c r="AJ115" s="5"/>
      <c r="AK115" t="str">
        <f>Tabela1[[#This Row],[Coluna1]]&amp;Tabela1[[#This Row],[PEDIDO]]</f>
        <v>P-205</v>
      </c>
      <c r="AL115"/>
      <c r="AM115"/>
      <c r="AN115"/>
      <c r="AO115" t="str">
        <f t="shared" si="19"/>
        <v>T-008064-1/P205</v>
      </c>
      <c r="AP115" t="str">
        <f>Tabela1[[#This Row],[TAG]]&amp;Tabela1[[#This Row],[PEDIDO]]&amp;Tabela1[[#This Row],[PRODUTO]]</f>
        <v>P205P-205BASES ROLETES</v>
      </c>
      <c r="AQ115" s="22" t="str">
        <f>Tabela1[[#This Row],[PRODUTO]]&amp;Tabela1[[#This Row],[TAG]]</f>
        <v>BASES ROLETESP205</v>
      </c>
      <c r="AR115" s="24" t="str">
        <f>Tabela1[[#This Row],[PEDIDO]]&amp;Tabela1[[#This Row],[PRODUTO]]</f>
        <v>P-205BASES ROLETES</v>
      </c>
      <c r="AS115" s="37">
        <f>IF(AF115="",0,IF(ISTEXT(AF115),H115*VALUE(SUBSTITUTE(AF115,"%",""))/100,H115*AF115))-Tabela1[[#This Row],[PRONTO ACABADO2]]</f>
        <v>0</v>
      </c>
      <c r="AT115" s="37">
        <f>IF(AG115="",0,IF(ISTEXT(AG115),H115*VALUE(SUBSTITUTE(AG115,"%",""))/100,H115*AG115))-Tabela1[[#This Row],[PESO EXPEDIDO2]]</f>
        <v>0</v>
      </c>
      <c r="AU115" s="37">
        <f t="shared" si="29"/>
        <v>97.199999999999989</v>
      </c>
      <c r="AV115" s="37">
        <f t="shared" si="30"/>
        <v>97.199999999999989</v>
      </c>
      <c r="AW115" s="37"/>
    </row>
    <row r="116" spans="1:49" ht="15.75" hidden="1" customHeight="1" x14ac:dyDescent="0.25">
      <c r="A116" s="6" t="s">
        <v>3172</v>
      </c>
      <c r="B116" s="21" t="s">
        <v>3179</v>
      </c>
      <c r="C116" s="7">
        <v>1</v>
      </c>
      <c r="D116" s="39" t="s">
        <v>3173</v>
      </c>
      <c r="E116" s="7">
        <v>3813</v>
      </c>
      <c r="F116" s="7">
        <v>26</v>
      </c>
      <c r="G116" s="37">
        <v>20.9</v>
      </c>
      <c r="H116" s="34">
        <f>Tabela1[[#This Row],[PESO UNI]]*Tabela1[[#This Row],[QTE]]</f>
        <v>20.9</v>
      </c>
      <c r="I116" s="7" t="s">
        <v>5629</v>
      </c>
      <c r="J116" s="8" t="s">
        <v>3034</v>
      </c>
      <c r="K116" s="8" t="s">
        <v>31</v>
      </c>
      <c r="L116" s="9" t="s">
        <v>2984</v>
      </c>
      <c r="M116" s="10">
        <v>46189</v>
      </c>
      <c r="N116" s="8" t="s">
        <v>38</v>
      </c>
      <c r="O116" s="12"/>
      <c r="P116" s="13"/>
      <c r="Q116" s="14">
        <f>Tabela1[[#This Row],[QTDE/ Fabricação]]-Tabela1[[#This Row],[QTE]]</f>
        <v>-1</v>
      </c>
      <c r="R116" s="18">
        <f t="shared" ref="R116:R153" si="34">IFERROR(H116*((AA116*0.25)+(AC116*0.25)+(AD116*0.225)+(AE116*0.225)+(AF116*0.05)),"")</f>
        <v>11.75625</v>
      </c>
      <c r="S116" s="18">
        <f t="shared" ref="S116:S153" si="35">IFERROR(H116*AG116,"")</f>
        <v>0</v>
      </c>
      <c r="T116" s="19">
        <f t="shared" ref="T116:T153" si="36">IFERROR(S116-H116,"")</f>
        <v>-20.9</v>
      </c>
      <c r="U116" s="16">
        <f>IFERROR(SUMIF('LISTA DE EMBARQUE'!B:B,MICRO!E:E,'LISTA DE EMBARQUE'!G:G),"")</f>
        <v>0</v>
      </c>
      <c r="V116" s="12" t="str">
        <f>IFERROR(VLOOKUP(Tabela1[[#This Row],[COD.MDE]],'LISTA DE EMBARQUE'!B:L,11,0),"")</f>
        <v/>
      </c>
      <c r="W116" s="13" t="str">
        <f>IFERROR(COUNTIF(#REF!,Tabela1[[#This Row],[Colunas5]]),"")</f>
        <v/>
      </c>
      <c r="X116" s="14">
        <f>Tabela1[[#This Row],[QIANTIDADE EXPEDIDA]]*Tabela1[[#This Row],[PESO UNI]]</f>
        <v>0</v>
      </c>
      <c r="Y116" s="14">
        <f t="shared" ref="Y116:Y153" si="37">U116-C116</f>
        <v>-1</v>
      </c>
      <c r="Z116" s="20">
        <f>Tabela1[[#This Row],[PESO TOTAL]]-Tabela1[[#This Row],[Peso Expedido]]</f>
        <v>20.9</v>
      </c>
      <c r="AA116" s="17">
        <v>0.9</v>
      </c>
      <c r="AB116" s="33"/>
      <c r="AC116" s="33">
        <v>0.9</v>
      </c>
      <c r="AD116" s="33">
        <v>0.5</v>
      </c>
      <c r="AE116" s="33"/>
      <c r="AF116" s="33"/>
      <c r="AG116" s="33"/>
      <c r="AH116" s="33"/>
      <c r="AI116" s="33" t="str">
        <f t="shared" ref="AI116:AI128" si="38">IF(Z116&lt;=0,"ok","")</f>
        <v/>
      </c>
      <c r="AJ116" s="5"/>
      <c r="AK116" t="str">
        <f>Tabela1[[#This Row],[Coluna1]]&amp;Tabela1[[#This Row],[PEDIDO]]</f>
        <v>P-198</v>
      </c>
      <c r="AL116"/>
      <c r="AM116"/>
      <c r="AN116"/>
      <c r="AO116" t="str">
        <f t="shared" si="19"/>
        <v>T-073202-1/05-CV-0001</v>
      </c>
      <c r="AP116" t="str">
        <f>Tabela1[[#This Row],[TAG]]&amp;Tabela1[[#This Row],[PEDIDO]]&amp;Tabela1[[#This Row],[PRODUTO]]</f>
        <v>05-CV-0001P-198ESTRUTURA</v>
      </c>
      <c r="AQ116" s="22" t="str">
        <f>Tabela1[[#This Row],[PRODUTO]]&amp;Tabela1[[#This Row],[TAG]]</f>
        <v>ESTRUTURA05-CV-0001</v>
      </c>
      <c r="AR116" s="24" t="str">
        <f>Tabela1[[#This Row],[PEDIDO]]&amp;Tabela1[[#This Row],[PRODUTO]]</f>
        <v>P-198ESTRUTURA</v>
      </c>
      <c r="AS116" s="37">
        <f>IF(AF116="",0,IF(ISTEXT(AF116),H116*VALUE(SUBSTITUTE(AF116,"%",""))/100,H116*AF116))-Tabela1[[#This Row],[PRONTO ACABADO2]]</f>
        <v>0</v>
      </c>
      <c r="AT116" s="37">
        <f>IF(AG116="",0,IF(ISTEXT(AG116),H116*VALUE(SUBSTITUTE(AG116,"%",""))/100,H116*AG116))-Tabela1[[#This Row],[PESO EXPEDIDO2]]</f>
        <v>0</v>
      </c>
      <c r="AU116" s="37">
        <f t="shared" si="29"/>
        <v>0</v>
      </c>
      <c r="AV116" s="37">
        <f t="shared" si="30"/>
        <v>0</v>
      </c>
      <c r="AW116" s="37"/>
    </row>
    <row r="117" spans="1:49" ht="15.75" hidden="1" customHeight="1" x14ac:dyDescent="0.25">
      <c r="A117" s="6" t="s">
        <v>3172</v>
      </c>
      <c r="B117" s="21" t="s">
        <v>3179</v>
      </c>
      <c r="C117" s="7">
        <v>4</v>
      </c>
      <c r="D117" s="39" t="s">
        <v>3174</v>
      </c>
      <c r="E117" s="7">
        <v>3814</v>
      </c>
      <c r="F117" s="7">
        <v>26</v>
      </c>
      <c r="G117" s="37">
        <v>42.9</v>
      </c>
      <c r="H117" s="34">
        <f>Tabela1[[#This Row],[PESO UNI]]*Tabela1[[#This Row],[QTE]]</f>
        <v>171.6</v>
      </c>
      <c r="I117" s="7" t="s">
        <v>5629</v>
      </c>
      <c r="J117" s="8" t="s">
        <v>3034</v>
      </c>
      <c r="K117" s="8" t="s">
        <v>31</v>
      </c>
      <c r="L117" s="9" t="s">
        <v>2984</v>
      </c>
      <c r="M117" s="10">
        <v>46189</v>
      </c>
      <c r="N117" s="8" t="s">
        <v>38</v>
      </c>
      <c r="O117" s="12"/>
      <c r="P117" s="13"/>
      <c r="Q117" s="14">
        <f>Tabela1[[#This Row],[QTDE/ Fabricação]]-Tabela1[[#This Row],[QTE]]</f>
        <v>-4</v>
      </c>
      <c r="R117" s="18">
        <f t="shared" si="34"/>
        <v>96.524999999999991</v>
      </c>
      <c r="S117" s="18">
        <f t="shared" si="35"/>
        <v>0</v>
      </c>
      <c r="T117" s="19">
        <f t="shared" si="36"/>
        <v>-171.6</v>
      </c>
      <c r="U117" s="16">
        <f>IFERROR(SUMIF('LISTA DE EMBARQUE'!B:B,MICRO!E:E,'LISTA DE EMBARQUE'!G:G),"")</f>
        <v>0</v>
      </c>
      <c r="V117" s="12" t="str">
        <f>IFERROR(VLOOKUP(Tabela1[[#This Row],[COD.MDE]],'LISTA DE EMBARQUE'!B:L,11,0),"")</f>
        <v/>
      </c>
      <c r="W117" s="13" t="str">
        <f>IFERROR(COUNTIF(#REF!,Tabela1[[#This Row],[Colunas5]]),"")</f>
        <v/>
      </c>
      <c r="X117" s="14">
        <f>Tabela1[[#This Row],[QIANTIDADE EXPEDIDA]]*Tabela1[[#This Row],[PESO UNI]]</f>
        <v>0</v>
      </c>
      <c r="Y117" s="14">
        <f t="shared" si="37"/>
        <v>-4</v>
      </c>
      <c r="Z117" s="20">
        <f>Tabela1[[#This Row],[PESO TOTAL]]-Tabela1[[#This Row],[Peso Expedido]]</f>
        <v>171.6</v>
      </c>
      <c r="AA117" s="17">
        <v>0.9</v>
      </c>
      <c r="AB117" s="33"/>
      <c r="AC117" s="33">
        <v>0.9</v>
      </c>
      <c r="AD117" s="33">
        <v>0.5</v>
      </c>
      <c r="AE117" s="33"/>
      <c r="AF117" s="33"/>
      <c r="AG117" s="33"/>
      <c r="AH117" s="33"/>
      <c r="AI117" s="33" t="str">
        <f t="shared" si="38"/>
        <v/>
      </c>
      <c r="AJ117" s="5"/>
      <c r="AK117" t="str">
        <f>Tabela1[[#This Row],[Coluna1]]&amp;Tabela1[[#This Row],[PEDIDO]]</f>
        <v>P-198</v>
      </c>
      <c r="AL117"/>
      <c r="AM117"/>
      <c r="AN117"/>
      <c r="AO117" t="str">
        <f t="shared" si="19"/>
        <v>T-073202-1/05-CV-0001</v>
      </c>
      <c r="AP117" t="str">
        <f>Tabela1[[#This Row],[TAG]]&amp;Tabela1[[#This Row],[PEDIDO]]&amp;Tabela1[[#This Row],[PRODUTO]]</f>
        <v>05-CV-0001P-198ESTRUTURA</v>
      </c>
      <c r="AQ117" s="22" t="str">
        <f>Tabela1[[#This Row],[PRODUTO]]&amp;Tabela1[[#This Row],[TAG]]</f>
        <v>ESTRUTURA05-CV-0001</v>
      </c>
      <c r="AR117" s="24" t="str">
        <f>Tabela1[[#This Row],[PEDIDO]]&amp;Tabela1[[#This Row],[PRODUTO]]</f>
        <v>P-198ESTRUTURA</v>
      </c>
      <c r="AS117" s="37">
        <f>IF(AF117="",0,IF(ISTEXT(AF117),H117*VALUE(SUBSTITUTE(AF117,"%",""))/100,H117*AF117))-Tabela1[[#This Row],[PRONTO ACABADO2]]</f>
        <v>0</v>
      </c>
      <c r="AT117" s="37">
        <f>IF(AG117="",0,IF(ISTEXT(AG117),H117*VALUE(SUBSTITUTE(AG117,"%",""))/100,H117*AG117))-Tabela1[[#This Row],[PESO EXPEDIDO2]]</f>
        <v>0</v>
      </c>
      <c r="AU117" s="37">
        <f t="shared" si="29"/>
        <v>0</v>
      </c>
      <c r="AV117" s="37">
        <f t="shared" si="30"/>
        <v>0</v>
      </c>
      <c r="AW117" s="37"/>
    </row>
    <row r="118" spans="1:49" ht="15.75" hidden="1" customHeight="1" x14ac:dyDescent="0.25">
      <c r="A118" s="6" t="s">
        <v>3172</v>
      </c>
      <c r="B118" s="21" t="s">
        <v>3179</v>
      </c>
      <c r="C118" s="7">
        <v>1</v>
      </c>
      <c r="D118" s="39" t="s">
        <v>3175</v>
      </c>
      <c r="E118" s="7">
        <v>3815</v>
      </c>
      <c r="F118" s="7">
        <v>26</v>
      </c>
      <c r="G118" s="37">
        <v>44</v>
      </c>
      <c r="H118" s="34">
        <f>Tabela1[[#This Row],[PESO UNI]]*Tabela1[[#This Row],[QTE]]</f>
        <v>44</v>
      </c>
      <c r="I118" s="7" t="s">
        <v>5629</v>
      </c>
      <c r="J118" s="8" t="s">
        <v>3034</v>
      </c>
      <c r="K118" s="8" t="s">
        <v>31</v>
      </c>
      <c r="L118" s="9" t="s">
        <v>2984</v>
      </c>
      <c r="M118" s="10">
        <v>46189</v>
      </c>
      <c r="N118" s="8" t="s">
        <v>38</v>
      </c>
      <c r="O118" s="12"/>
      <c r="P118" s="13"/>
      <c r="Q118" s="14">
        <f>Tabela1[[#This Row],[QTDE/ Fabricação]]-Tabela1[[#This Row],[QTE]]</f>
        <v>-1</v>
      </c>
      <c r="R118" s="18">
        <f t="shared" si="34"/>
        <v>24.75</v>
      </c>
      <c r="S118" s="18">
        <f t="shared" si="35"/>
        <v>0</v>
      </c>
      <c r="T118" s="19">
        <f t="shared" si="36"/>
        <v>-44</v>
      </c>
      <c r="U118" s="16">
        <f>IFERROR(SUMIF('LISTA DE EMBARQUE'!B:B,MICRO!E:E,'LISTA DE EMBARQUE'!G:G),"")</f>
        <v>0</v>
      </c>
      <c r="V118" s="12" t="str">
        <f>IFERROR(VLOOKUP(Tabela1[[#This Row],[COD.MDE]],'LISTA DE EMBARQUE'!B:L,11,0),"")</f>
        <v/>
      </c>
      <c r="W118" s="13" t="str">
        <f>IFERROR(COUNTIF(#REF!,Tabela1[[#This Row],[Colunas5]]),"")</f>
        <v/>
      </c>
      <c r="X118" s="14">
        <f>Tabela1[[#This Row],[QIANTIDADE EXPEDIDA]]*Tabela1[[#This Row],[PESO UNI]]</f>
        <v>0</v>
      </c>
      <c r="Y118" s="14">
        <f t="shared" si="37"/>
        <v>-1</v>
      </c>
      <c r="Z118" s="20">
        <f>Tabela1[[#This Row],[PESO TOTAL]]-Tabela1[[#This Row],[Peso Expedido]]</f>
        <v>44</v>
      </c>
      <c r="AA118" s="17">
        <v>0.9</v>
      </c>
      <c r="AB118" s="33"/>
      <c r="AC118" s="33">
        <v>0.9</v>
      </c>
      <c r="AD118" s="33">
        <v>0.5</v>
      </c>
      <c r="AE118" s="33"/>
      <c r="AF118" s="33"/>
      <c r="AG118" s="33"/>
      <c r="AH118" s="33"/>
      <c r="AI118" s="33" t="str">
        <f t="shared" si="38"/>
        <v/>
      </c>
      <c r="AJ118" s="5"/>
      <c r="AK118" t="str">
        <f>Tabela1[[#This Row],[Coluna1]]&amp;Tabela1[[#This Row],[PEDIDO]]</f>
        <v>P-198</v>
      </c>
      <c r="AL118"/>
      <c r="AM118"/>
      <c r="AN118"/>
      <c r="AO118" t="str">
        <f t="shared" si="19"/>
        <v>T-073202-1/05-CV-0001</v>
      </c>
      <c r="AP118" t="str">
        <f>Tabela1[[#This Row],[TAG]]&amp;Tabela1[[#This Row],[PEDIDO]]&amp;Tabela1[[#This Row],[PRODUTO]]</f>
        <v>05-CV-0001P-198ESTRUTURA</v>
      </c>
      <c r="AQ118" s="22" t="str">
        <f>Tabela1[[#This Row],[PRODUTO]]&amp;Tabela1[[#This Row],[TAG]]</f>
        <v>ESTRUTURA05-CV-0001</v>
      </c>
      <c r="AR118" s="24" t="str">
        <f>Tabela1[[#This Row],[PEDIDO]]&amp;Tabela1[[#This Row],[PRODUTO]]</f>
        <v>P-198ESTRUTURA</v>
      </c>
      <c r="AS118" s="37">
        <f>IF(AF118="",0,IF(ISTEXT(AF118),H118*VALUE(SUBSTITUTE(AF118,"%",""))/100,H118*AF118))-Tabela1[[#This Row],[PRONTO ACABADO2]]</f>
        <v>0</v>
      </c>
      <c r="AT118" s="37">
        <f>IF(AG118="",0,IF(ISTEXT(AG118),H118*VALUE(SUBSTITUTE(AG118,"%",""))/100,H118*AG118))-Tabela1[[#This Row],[PESO EXPEDIDO2]]</f>
        <v>0</v>
      </c>
      <c r="AU118" s="37">
        <f t="shared" si="29"/>
        <v>0</v>
      </c>
      <c r="AV118" s="37">
        <f t="shared" si="30"/>
        <v>0</v>
      </c>
      <c r="AW118" s="37"/>
    </row>
    <row r="119" spans="1:49" ht="15.75" hidden="1" customHeight="1" x14ac:dyDescent="0.25">
      <c r="A119" s="6" t="s">
        <v>3172</v>
      </c>
      <c r="B119" s="21" t="s">
        <v>3179</v>
      </c>
      <c r="C119" s="7">
        <v>1</v>
      </c>
      <c r="D119" s="39" t="s">
        <v>3176</v>
      </c>
      <c r="E119" s="7">
        <v>3816</v>
      </c>
      <c r="F119" s="7">
        <v>26</v>
      </c>
      <c r="G119" s="37">
        <v>42.9</v>
      </c>
      <c r="H119" s="34">
        <f>Tabela1[[#This Row],[PESO UNI]]*Tabela1[[#This Row],[QTE]]</f>
        <v>42.9</v>
      </c>
      <c r="I119" s="7" t="s">
        <v>5629</v>
      </c>
      <c r="J119" s="8" t="s">
        <v>3034</v>
      </c>
      <c r="K119" s="8" t="s">
        <v>31</v>
      </c>
      <c r="L119" s="9" t="s">
        <v>2984</v>
      </c>
      <c r="M119" s="10">
        <v>46189</v>
      </c>
      <c r="N119" s="8" t="s">
        <v>38</v>
      </c>
      <c r="O119" s="12"/>
      <c r="P119" s="13"/>
      <c r="Q119" s="14">
        <f>Tabela1[[#This Row],[QTDE/ Fabricação]]-Tabela1[[#This Row],[QTE]]</f>
        <v>-1</v>
      </c>
      <c r="R119" s="18">
        <f t="shared" si="34"/>
        <v>24.131249999999998</v>
      </c>
      <c r="S119" s="18">
        <f t="shared" si="35"/>
        <v>0</v>
      </c>
      <c r="T119" s="19">
        <f t="shared" si="36"/>
        <v>-42.9</v>
      </c>
      <c r="U119" s="16">
        <f>IFERROR(SUMIF('LISTA DE EMBARQUE'!B:B,MICRO!E:E,'LISTA DE EMBARQUE'!G:G),"")</f>
        <v>0</v>
      </c>
      <c r="V119" s="12" t="str">
        <f>IFERROR(VLOOKUP(Tabela1[[#This Row],[COD.MDE]],'LISTA DE EMBARQUE'!B:L,11,0),"")</f>
        <v/>
      </c>
      <c r="W119" s="13" t="str">
        <f>IFERROR(COUNTIF(#REF!,Tabela1[[#This Row],[Colunas5]]),"")</f>
        <v/>
      </c>
      <c r="X119" s="14">
        <f>Tabela1[[#This Row],[QIANTIDADE EXPEDIDA]]*Tabela1[[#This Row],[PESO UNI]]</f>
        <v>0</v>
      </c>
      <c r="Y119" s="14">
        <f t="shared" si="37"/>
        <v>-1</v>
      </c>
      <c r="Z119" s="20">
        <f>Tabela1[[#This Row],[PESO TOTAL]]-Tabela1[[#This Row],[Peso Expedido]]</f>
        <v>42.9</v>
      </c>
      <c r="AA119" s="17">
        <v>0.9</v>
      </c>
      <c r="AB119" s="33"/>
      <c r="AC119" s="33">
        <v>0.9</v>
      </c>
      <c r="AD119" s="33">
        <v>0.5</v>
      </c>
      <c r="AE119" s="33"/>
      <c r="AF119" s="33"/>
      <c r="AG119" s="33"/>
      <c r="AH119" s="33"/>
      <c r="AI119" s="33" t="str">
        <f t="shared" si="38"/>
        <v/>
      </c>
      <c r="AJ119" s="5"/>
      <c r="AK119" t="str">
        <f>Tabela1[[#This Row],[Coluna1]]&amp;Tabela1[[#This Row],[PEDIDO]]</f>
        <v>P-198</v>
      </c>
      <c r="AL119"/>
      <c r="AM119"/>
      <c r="AN119"/>
      <c r="AO119" t="str">
        <f t="shared" si="19"/>
        <v>T-073202-1/05-CV-0001</v>
      </c>
      <c r="AP119" t="str">
        <f>Tabela1[[#This Row],[TAG]]&amp;Tabela1[[#This Row],[PEDIDO]]&amp;Tabela1[[#This Row],[PRODUTO]]</f>
        <v>05-CV-0001P-198ESTRUTURA</v>
      </c>
      <c r="AQ119" s="22" t="str">
        <f>Tabela1[[#This Row],[PRODUTO]]&amp;Tabela1[[#This Row],[TAG]]</f>
        <v>ESTRUTURA05-CV-0001</v>
      </c>
      <c r="AR119" s="24" t="str">
        <f>Tabela1[[#This Row],[PEDIDO]]&amp;Tabela1[[#This Row],[PRODUTO]]</f>
        <v>P-198ESTRUTURA</v>
      </c>
      <c r="AS119" s="37">
        <f>IF(AF119="",0,IF(ISTEXT(AF119),H119*VALUE(SUBSTITUTE(AF119,"%",""))/100,H119*AF119))-Tabela1[[#This Row],[PRONTO ACABADO2]]</f>
        <v>0</v>
      </c>
      <c r="AT119" s="37">
        <f>IF(AG119="",0,IF(ISTEXT(AG119),H119*VALUE(SUBSTITUTE(AG119,"%",""))/100,H119*AG119))-Tabela1[[#This Row],[PESO EXPEDIDO2]]</f>
        <v>0</v>
      </c>
      <c r="AU119" s="37">
        <f t="shared" si="29"/>
        <v>0</v>
      </c>
      <c r="AV119" s="37">
        <f t="shared" si="30"/>
        <v>0</v>
      </c>
      <c r="AW119" s="37"/>
    </row>
    <row r="120" spans="1:49" ht="15.75" hidden="1" customHeight="1" x14ac:dyDescent="0.25">
      <c r="A120" s="6" t="s">
        <v>3172</v>
      </c>
      <c r="B120" s="21" t="s">
        <v>3179</v>
      </c>
      <c r="C120" s="7">
        <v>1</v>
      </c>
      <c r="D120" s="39" t="s">
        <v>3177</v>
      </c>
      <c r="E120" s="7">
        <v>3817</v>
      </c>
      <c r="F120" s="7">
        <v>26</v>
      </c>
      <c r="G120" s="37">
        <v>41.9</v>
      </c>
      <c r="H120" s="34">
        <f>Tabela1[[#This Row],[PESO UNI]]*Tabela1[[#This Row],[QTE]]</f>
        <v>41.9</v>
      </c>
      <c r="I120" s="7" t="s">
        <v>5629</v>
      </c>
      <c r="J120" s="8" t="s">
        <v>3034</v>
      </c>
      <c r="K120" s="8" t="s">
        <v>31</v>
      </c>
      <c r="L120" s="9" t="s">
        <v>2984</v>
      </c>
      <c r="M120" s="10">
        <v>46189</v>
      </c>
      <c r="N120" s="8" t="s">
        <v>38</v>
      </c>
      <c r="O120" s="12"/>
      <c r="P120" s="13"/>
      <c r="Q120" s="14">
        <f>Tabela1[[#This Row],[QTDE/ Fabricação]]-Tabela1[[#This Row],[QTE]]</f>
        <v>-1</v>
      </c>
      <c r="R120" s="18">
        <f t="shared" si="34"/>
        <v>23.568749999999998</v>
      </c>
      <c r="S120" s="18">
        <f t="shared" si="35"/>
        <v>0</v>
      </c>
      <c r="T120" s="19">
        <f t="shared" si="36"/>
        <v>-41.9</v>
      </c>
      <c r="U120" s="16">
        <f>IFERROR(SUMIF('LISTA DE EMBARQUE'!B:B,MICRO!E:E,'LISTA DE EMBARQUE'!G:G),"")</f>
        <v>0</v>
      </c>
      <c r="V120" s="12" t="str">
        <f>IFERROR(VLOOKUP(Tabela1[[#This Row],[COD.MDE]],'LISTA DE EMBARQUE'!B:L,11,0),"")</f>
        <v/>
      </c>
      <c r="W120" s="13" t="str">
        <f>IFERROR(COUNTIF(#REF!,Tabela1[[#This Row],[Colunas5]]),"")</f>
        <v/>
      </c>
      <c r="X120" s="14">
        <f>Tabela1[[#This Row],[QIANTIDADE EXPEDIDA]]*Tabela1[[#This Row],[PESO UNI]]</f>
        <v>0</v>
      </c>
      <c r="Y120" s="14">
        <f t="shared" si="37"/>
        <v>-1</v>
      </c>
      <c r="Z120" s="20">
        <f>Tabela1[[#This Row],[PESO TOTAL]]-Tabela1[[#This Row],[Peso Expedido]]</f>
        <v>41.9</v>
      </c>
      <c r="AA120" s="17">
        <v>0.9</v>
      </c>
      <c r="AB120" s="33"/>
      <c r="AC120" s="33">
        <v>0.9</v>
      </c>
      <c r="AD120" s="33">
        <v>0.5</v>
      </c>
      <c r="AE120" s="33"/>
      <c r="AF120" s="33"/>
      <c r="AG120" s="33"/>
      <c r="AH120" s="33"/>
      <c r="AI120" s="33" t="str">
        <f t="shared" si="38"/>
        <v/>
      </c>
      <c r="AJ120" s="5"/>
      <c r="AK120" t="str">
        <f>Tabela1[[#This Row],[Coluna1]]&amp;Tabela1[[#This Row],[PEDIDO]]</f>
        <v>P-198</v>
      </c>
      <c r="AL120"/>
      <c r="AM120"/>
      <c r="AN120"/>
      <c r="AO120" t="str">
        <f t="shared" si="19"/>
        <v>T-073202-1/05-CV-0001</v>
      </c>
      <c r="AP120" t="str">
        <f>Tabela1[[#This Row],[TAG]]&amp;Tabela1[[#This Row],[PEDIDO]]&amp;Tabela1[[#This Row],[PRODUTO]]</f>
        <v>05-CV-0001P-198ESTRUTURA</v>
      </c>
      <c r="AQ120" s="22" t="str">
        <f>Tabela1[[#This Row],[PRODUTO]]&amp;Tabela1[[#This Row],[TAG]]</f>
        <v>ESTRUTURA05-CV-0001</v>
      </c>
      <c r="AR120" s="24" t="str">
        <f>Tabela1[[#This Row],[PEDIDO]]&amp;Tabela1[[#This Row],[PRODUTO]]</f>
        <v>P-198ESTRUTURA</v>
      </c>
      <c r="AS120" s="37">
        <f>IF(AF120="",0,IF(ISTEXT(AF120),H120*VALUE(SUBSTITUTE(AF120,"%",""))/100,H120*AF120))-Tabela1[[#This Row],[PRONTO ACABADO2]]</f>
        <v>0</v>
      </c>
      <c r="AT120" s="37">
        <f>IF(AG120="",0,IF(ISTEXT(AG120),H120*VALUE(SUBSTITUTE(AG120,"%",""))/100,H120*AG120))-Tabela1[[#This Row],[PESO EXPEDIDO2]]</f>
        <v>0</v>
      </c>
      <c r="AU120" s="37">
        <f t="shared" si="29"/>
        <v>0</v>
      </c>
      <c r="AV120" s="37">
        <f t="shared" si="30"/>
        <v>0</v>
      </c>
      <c r="AW120" s="37"/>
    </row>
    <row r="121" spans="1:49" ht="15.75" hidden="1" customHeight="1" x14ac:dyDescent="0.25">
      <c r="A121" s="6" t="s">
        <v>3172</v>
      </c>
      <c r="B121" s="21" t="s">
        <v>3179</v>
      </c>
      <c r="C121" s="7">
        <v>1</v>
      </c>
      <c r="D121" s="39" t="s">
        <v>3178</v>
      </c>
      <c r="E121" s="7">
        <v>3818</v>
      </c>
      <c r="F121" s="7">
        <v>26</v>
      </c>
      <c r="G121" s="37">
        <v>40.200000000000003</v>
      </c>
      <c r="H121" s="34">
        <f>Tabela1[[#This Row],[PESO UNI]]*Tabela1[[#This Row],[QTE]]</f>
        <v>40.200000000000003</v>
      </c>
      <c r="I121" s="7" t="s">
        <v>5629</v>
      </c>
      <c r="J121" s="8" t="s">
        <v>3034</v>
      </c>
      <c r="K121" s="8" t="s">
        <v>31</v>
      </c>
      <c r="L121" s="9" t="s">
        <v>2984</v>
      </c>
      <c r="M121" s="10">
        <v>46189</v>
      </c>
      <c r="N121" s="8" t="s">
        <v>38</v>
      </c>
      <c r="O121" s="12"/>
      <c r="P121" s="13"/>
      <c r="Q121" s="14">
        <f>Tabela1[[#This Row],[QTDE/ Fabricação]]-Tabela1[[#This Row],[QTE]]</f>
        <v>-1</v>
      </c>
      <c r="R121" s="18">
        <f>IFERROR(H121*((AA121*0.25)+(AC121*0.25)+(AD121*0.225)+(AE121*0.225)+(AF121*0.05)),"")</f>
        <v>22.612500000000001</v>
      </c>
      <c r="S121" s="18">
        <f t="shared" si="35"/>
        <v>0</v>
      </c>
      <c r="T121" s="19">
        <f t="shared" si="36"/>
        <v>-40.200000000000003</v>
      </c>
      <c r="U121" s="16">
        <f>IFERROR(SUMIF('LISTA DE EMBARQUE'!B:B,MICRO!E:E,'LISTA DE EMBARQUE'!G:G),"")</f>
        <v>0</v>
      </c>
      <c r="V121" s="12" t="str">
        <f>IFERROR(VLOOKUP(Tabela1[[#This Row],[COD.MDE]],'LISTA DE EMBARQUE'!B:L,11,0),"")</f>
        <v/>
      </c>
      <c r="W121" s="13" t="str">
        <f>IFERROR(COUNTIF(#REF!,Tabela1[[#This Row],[Colunas5]]),"")</f>
        <v/>
      </c>
      <c r="X121" s="14">
        <f>Tabela1[[#This Row],[QIANTIDADE EXPEDIDA]]*Tabela1[[#This Row],[PESO UNI]]</f>
        <v>0</v>
      </c>
      <c r="Y121" s="14">
        <f t="shared" si="37"/>
        <v>-1</v>
      </c>
      <c r="Z121" s="20">
        <f>Tabela1[[#This Row],[PESO TOTAL]]-Tabela1[[#This Row],[Peso Expedido]]</f>
        <v>40.200000000000003</v>
      </c>
      <c r="AA121" s="17">
        <v>0.9</v>
      </c>
      <c r="AB121" s="33"/>
      <c r="AC121" s="33">
        <v>0.9</v>
      </c>
      <c r="AD121" s="33">
        <v>0.5</v>
      </c>
      <c r="AE121" s="33"/>
      <c r="AF121" s="33"/>
      <c r="AG121" s="33"/>
      <c r="AH121" s="33"/>
      <c r="AI121" s="33" t="str">
        <f t="shared" si="38"/>
        <v/>
      </c>
      <c r="AJ121" s="5"/>
      <c r="AK121" t="str">
        <f>Tabela1[[#This Row],[Coluna1]]&amp;Tabela1[[#This Row],[PEDIDO]]</f>
        <v>P-198</v>
      </c>
      <c r="AL121"/>
      <c r="AM121"/>
      <c r="AN121"/>
      <c r="AO121" t="str">
        <f t="shared" si="19"/>
        <v>T-073202-1/05-CV-0001</v>
      </c>
      <c r="AP121" t="str">
        <f>Tabela1[[#This Row],[TAG]]&amp;Tabela1[[#This Row],[PEDIDO]]&amp;Tabela1[[#This Row],[PRODUTO]]</f>
        <v>05-CV-0001P-198ESTRUTURA</v>
      </c>
      <c r="AQ121" s="22" t="str">
        <f>Tabela1[[#This Row],[PRODUTO]]&amp;Tabela1[[#This Row],[TAG]]</f>
        <v>ESTRUTURA05-CV-0001</v>
      </c>
      <c r="AR121" s="24" t="str">
        <f>Tabela1[[#This Row],[PEDIDO]]&amp;Tabela1[[#This Row],[PRODUTO]]</f>
        <v>P-198ESTRUTURA</v>
      </c>
      <c r="AS121" s="37">
        <f>IF(AF121="",0,IF(ISTEXT(AF121),H121*VALUE(SUBSTITUTE(AF121,"%",""))/100,H121*AF121))-Tabela1[[#This Row],[PRONTO ACABADO2]]</f>
        <v>0</v>
      </c>
      <c r="AT121" s="37">
        <f>IF(AG121="",0,IF(ISTEXT(AG121),H121*VALUE(SUBSTITUTE(AG121,"%",""))/100,H121*AG121))-Tabela1[[#This Row],[PESO EXPEDIDO2]]</f>
        <v>0</v>
      </c>
      <c r="AU121" s="37">
        <f t="shared" si="29"/>
        <v>0</v>
      </c>
      <c r="AV121" s="37">
        <f t="shared" si="30"/>
        <v>0</v>
      </c>
      <c r="AW121" s="37"/>
    </row>
    <row r="122" spans="1:49" ht="15.75" hidden="1" customHeight="1" x14ac:dyDescent="0.25">
      <c r="A122" s="6" t="s">
        <v>3180</v>
      </c>
      <c r="B122" s="21"/>
      <c r="C122" s="7">
        <v>1</v>
      </c>
      <c r="D122" s="39" t="s">
        <v>3181</v>
      </c>
      <c r="E122" s="7">
        <v>3819</v>
      </c>
      <c r="F122" s="7">
        <v>27</v>
      </c>
      <c r="G122" s="37">
        <v>244.4</v>
      </c>
      <c r="H122" s="34">
        <f>Tabela1[[#This Row],[PESO UNI]]*Tabela1[[#This Row],[QTE]]</f>
        <v>244.4</v>
      </c>
      <c r="I122" s="7">
        <v>0</v>
      </c>
      <c r="J122" s="8" t="s">
        <v>3140</v>
      </c>
      <c r="K122" s="8" t="s">
        <v>22</v>
      </c>
      <c r="L122" s="9" t="s">
        <v>2984</v>
      </c>
      <c r="M122" s="10">
        <v>46195</v>
      </c>
      <c r="N122" s="8" t="s">
        <v>38</v>
      </c>
      <c r="O122" s="12"/>
      <c r="P122" s="13"/>
      <c r="Q122" s="14">
        <f>Tabela1[[#This Row],[QTDE/ Fabricação]]-Tabela1[[#This Row],[QTE]]</f>
        <v>-1</v>
      </c>
      <c r="R122" s="18" t="str">
        <f>IFERROR(H122*((#REF!*0.25)+(#REF!*0.25)+(#REF!*0.225)+(AE122*0.225)+(AF122*0.05)),"")</f>
        <v/>
      </c>
      <c r="S122" s="18">
        <f t="shared" si="35"/>
        <v>0</v>
      </c>
      <c r="T122" s="19">
        <f t="shared" si="36"/>
        <v>-244.4</v>
      </c>
      <c r="U122" s="16">
        <f>IFERROR(SUMIF('LISTA DE EMBARQUE'!B:B,MICRO!E:E,'LISTA DE EMBARQUE'!G:G),"")</f>
        <v>0</v>
      </c>
      <c r="V122" s="12" t="str">
        <f>IFERROR(VLOOKUP(Tabela1[[#This Row],[COD.MDE]],'LISTA DE EMBARQUE'!B:L,11,0),"")</f>
        <v/>
      </c>
      <c r="W122" s="13" t="str">
        <f>IFERROR(COUNTIF(#REF!,Tabela1[[#This Row],[Colunas5]]),"")</f>
        <v/>
      </c>
      <c r="X122" s="14">
        <f>Tabela1[[#This Row],[QIANTIDADE EXPEDIDA]]*Tabela1[[#This Row],[PESO UNI]]</f>
        <v>0</v>
      </c>
      <c r="Y122" s="14">
        <f t="shared" si="37"/>
        <v>-1</v>
      </c>
      <c r="Z122" s="20">
        <f>Tabela1[[#This Row],[PESO TOTAL]]-Tabela1[[#This Row],[Peso Expedido]]</f>
        <v>244.4</v>
      </c>
      <c r="AA122" s="17">
        <v>0.9</v>
      </c>
      <c r="AB122" s="33"/>
      <c r="AC122" s="33">
        <v>0.9</v>
      </c>
      <c r="AD122" s="33">
        <v>0.5</v>
      </c>
      <c r="AE122" s="33"/>
      <c r="AF122" s="33"/>
      <c r="AG122" s="33"/>
      <c r="AH122" s="33"/>
      <c r="AI122" s="33" t="str">
        <f t="shared" si="38"/>
        <v/>
      </c>
      <c r="AJ122" s="5"/>
      <c r="AK122" t="str">
        <f>Tabela1[[#This Row],[Coluna1]]&amp;Tabela1[[#This Row],[PEDIDO]]</f>
        <v>P-198</v>
      </c>
      <c r="AL122"/>
      <c r="AM122"/>
      <c r="AN122"/>
      <c r="AO122" t="str">
        <f t="shared" si="19"/>
        <v>T-073537-1/14-CV-0005</v>
      </c>
      <c r="AP122" t="str">
        <f>Tabela1[[#This Row],[TAG]]&amp;Tabela1[[#This Row],[PEDIDO]]&amp;Tabela1[[#This Row],[PRODUTO]]</f>
        <v>14-CV-0005P-198TAMBOR</v>
      </c>
      <c r="AQ122" s="22" t="str">
        <f>Tabela1[[#This Row],[PRODUTO]]&amp;Tabela1[[#This Row],[TAG]]</f>
        <v>TAMBOR14-CV-0005</v>
      </c>
      <c r="AR122" s="24" t="str">
        <f>Tabela1[[#This Row],[PEDIDO]]&amp;Tabela1[[#This Row],[PRODUTO]]</f>
        <v>P-198TAMBOR</v>
      </c>
      <c r="AS122" s="37">
        <f>IF(AF122="",0,IF(ISTEXT(AF122),H122*VALUE(SUBSTITUTE(AF122,"%",""))/100,H122*AF122))-Tabela1[[#This Row],[PRONTO ACABADO2]]</f>
        <v>0</v>
      </c>
      <c r="AT122" s="37">
        <f>IF(AG122="",0,IF(ISTEXT(AG122),H122*VALUE(SUBSTITUTE(AG122,"%",""))/100,H122*AG122))-Tabela1[[#This Row],[PESO EXPEDIDO2]]</f>
        <v>0</v>
      </c>
      <c r="AU122" s="37">
        <f t="shared" si="29"/>
        <v>0</v>
      </c>
      <c r="AV122" s="37">
        <f t="shared" si="30"/>
        <v>0</v>
      </c>
      <c r="AW122" s="37"/>
    </row>
    <row r="123" spans="1:49" ht="15.75" hidden="1" customHeight="1" x14ac:dyDescent="0.25">
      <c r="A123" s="6" t="s">
        <v>3182</v>
      </c>
      <c r="B123" s="21"/>
      <c r="C123" s="7">
        <v>1</v>
      </c>
      <c r="D123" s="39" t="s">
        <v>3183</v>
      </c>
      <c r="E123" s="7">
        <v>3820</v>
      </c>
      <c r="F123" s="7">
        <v>27</v>
      </c>
      <c r="G123" s="37">
        <v>1007.1</v>
      </c>
      <c r="H123" s="34">
        <f>Tabela1[[#This Row],[PESO UNI]]*Tabela1[[#This Row],[QTE]]</f>
        <v>1007.1</v>
      </c>
      <c r="I123" s="7" t="s">
        <v>5906</v>
      </c>
      <c r="J123" s="8" t="s">
        <v>3034</v>
      </c>
      <c r="K123" s="8" t="s">
        <v>22</v>
      </c>
      <c r="L123" s="9" t="s">
        <v>2984</v>
      </c>
      <c r="M123" s="10">
        <v>46195</v>
      </c>
      <c r="N123" s="8" t="s">
        <v>38</v>
      </c>
      <c r="O123" s="12"/>
      <c r="P123" s="13"/>
      <c r="Q123" s="14">
        <f>Tabela1[[#This Row],[QTDE/ Fabricação]]-Tabela1[[#This Row],[QTE]]</f>
        <v>-1</v>
      </c>
      <c r="R123" s="18">
        <f t="shared" si="34"/>
        <v>566.49374999999998</v>
      </c>
      <c r="S123" s="18">
        <f t="shared" si="35"/>
        <v>0</v>
      </c>
      <c r="T123" s="19">
        <f t="shared" si="36"/>
        <v>-1007.1</v>
      </c>
      <c r="U123" s="16">
        <f>IFERROR(SUMIF('LISTA DE EMBARQUE'!B:B,MICRO!E:E,'LISTA DE EMBARQUE'!G:G),"")</f>
        <v>0</v>
      </c>
      <c r="V123" s="12" t="str">
        <f>IFERROR(VLOOKUP(Tabela1[[#This Row],[COD.MDE]],'LISTA DE EMBARQUE'!B:L,11,0),"")</f>
        <v/>
      </c>
      <c r="W123" s="13" t="str">
        <f>IFERROR(COUNTIF(#REF!,Tabela1[[#This Row],[Colunas5]]),"")</f>
        <v/>
      </c>
      <c r="X123" s="14">
        <f>Tabela1[[#This Row],[QIANTIDADE EXPEDIDA]]*Tabela1[[#This Row],[PESO UNI]]</f>
        <v>0</v>
      </c>
      <c r="Y123" s="14">
        <f t="shared" si="37"/>
        <v>-1</v>
      </c>
      <c r="Z123" s="20">
        <f>Tabela1[[#This Row],[PESO TOTAL]]-Tabela1[[#This Row],[Peso Expedido]]</f>
        <v>1007.1</v>
      </c>
      <c r="AA123" s="17">
        <v>0.9</v>
      </c>
      <c r="AB123" s="33"/>
      <c r="AC123" s="33">
        <v>0.9</v>
      </c>
      <c r="AD123" s="33">
        <v>0.5</v>
      </c>
      <c r="AE123" s="33"/>
      <c r="AF123" s="33"/>
      <c r="AG123" s="33"/>
      <c r="AH123" s="33"/>
      <c r="AI123" s="33" t="str">
        <f t="shared" si="38"/>
        <v/>
      </c>
      <c r="AJ123" s="5"/>
      <c r="AK123" t="str">
        <f>Tabela1[[#This Row],[Coluna1]]&amp;Tabela1[[#This Row],[PEDIDO]]</f>
        <v>P-198</v>
      </c>
      <c r="AL123"/>
      <c r="AM123"/>
      <c r="AN123"/>
      <c r="AO123" t="str">
        <f t="shared" si="19"/>
        <v>T-073536-1/05-CV-0001</v>
      </c>
      <c r="AP123" t="str">
        <f>Tabela1[[#This Row],[TAG]]&amp;Tabela1[[#This Row],[PEDIDO]]&amp;Tabela1[[#This Row],[PRODUTO]]</f>
        <v>05-CV-0001P-198TAMBOR</v>
      </c>
      <c r="AQ123" s="22" t="str">
        <f>Tabela1[[#This Row],[PRODUTO]]&amp;Tabela1[[#This Row],[TAG]]</f>
        <v>TAMBOR05-CV-0001</v>
      </c>
      <c r="AR123" s="24" t="str">
        <f>Tabela1[[#This Row],[PEDIDO]]&amp;Tabela1[[#This Row],[PRODUTO]]</f>
        <v>P-198TAMBOR</v>
      </c>
      <c r="AS123" s="37">
        <f>IF(AF123="",0,IF(ISTEXT(AF123),H123*VALUE(SUBSTITUTE(AF123,"%",""))/100,H123*AF123))-Tabela1[[#This Row],[PRONTO ACABADO2]]</f>
        <v>0</v>
      </c>
      <c r="AT123" s="37">
        <f>IF(AG123="",0,IF(ISTEXT(AG123),H123*VALUE(SUBSTITUTE(AG123,"%",""))/100,H123*AG123))-Tabela1[[#This Row],[PESO EXPEDIDO2]]</f>
        <v>0</v>
      </c>
      <c r="AU123" s="37">
        <f t="shared" si="29"/>
        <v>0</v>
      </c>
      <c r="AV123" s="37">
        <f t="shared" si="30"/>
        <v>0</v>
      </c>
      <c r="AW123" s="37"/>
    </row>
    <row r="124" spans="1:49" ht="15.75" hidden="1" customHeight="1" x14ac:dyDescent="0.25">
      <c r="A124" s="6" t="s">
        <v>3184</v>
      </c>
      <c r="B124" s="21"/>
      <c r="C124" s="7">
        <v>1</v>
      </c>
      <c r="D124" s="39" t="s">
        <v>3185</v>
      </c>
      <c r="E124" s="7">
        <v>3821</v>
      </c>
      <c r="F124" s="7">
        <v>27</v>
      </c>
      <c r="G124" s="37">
        <v>823.7</v>
      </c>
      <c r="H124" s="34">
        <f>Tabela1[[#This Row],[PESO UNI]]*Tabela1[[#This Row],[QTE]]</f>
        <v>823.7</v>
      </c>
      <c r="I124" s="7" t="s">
        <v>5906</v>
      </c>
      <c r="J124" s="8" t="s">
        <v>3045</v>
      </c>
      <c r="K124" s="8" t="s">
        <v>22</v>
      </c>
      <c r="L124" s="9" t="s">
        <v>2984</v>
      </c>
      <c r="M124" s="10">
        <v>46195</v>
      </c>
      <c r="N124" s="8" t="s">
        <v>38</v>
      </c>
      <c r="O124" s="12"/>
      <c r="P124" s="13"/>
      <c r="Q124" s="14">
        <f>Tabela1[[#This Row],[QTDE/ Fabricação]]-Tabela1[[#This Row],[QTE]]</f>
        <v>-1</v>
      </c>
      <c r="R124" s="18">
        <f t="shared" si="34"/>
        <v>463.33125000000001</v>
      </c>
      <c r="S124" s="18">
        <f t="shared" si="35"/>
        <v>0</v>
      </c>
      <c r="T124" s="19">
        <f t="shared" si="36"/>
        <v>-823.7</v>
      </c>
      <c r="U124" s="16">
        <f>IFERROR(SUMIF('LISTA DE EMBARQUE'!B:B,MICRO!E:E,'LISTA DE EMBARQUE'!G:G),"")</f>
        <v>0</v>
      </c>
      <c r="V124" s="12" t="str">
        <f>IFERROR(VLOOKUP(Tabela1[[#This Row],[COD.MDE]],'LISTA DE EMBARQUE'!B:L,11,0),"")</f>
        <v/>
      </c>
      <c r="W124" s="13" t="str">
        <f>IFERROR(COUNTIF(#REF!,Tabela1[[#This Row],[Colunas5]]),"")</f>
        <v/>
      </c>
      <c r="X124" s="14">
        <f>Tabela1[[#This Row],[QIANTIDADE EXPEDIDA]]*Tabela1[[#This Row],[PESO UNI]]</f>
        <v>0</v>
      </c>
      <c r="Y124" s="14">
        <f t="shared" si="37"/>
        <v>-1</v>
      </c>
      <c r="Z124" s="20">
        <f>Tabela1[[#This Row],[PESO TOTAL]]-Tabela1[[#This Row],[Peso Expedido]]</f>
        <v>823.7</v>
      </c>
      <c r="AA124" s="17">
        <v>0.9</v>
      </c>
      <c r="AB124" s="33"/>
      <c r="AC124" s="33">
        <v>0.9</v>
      </c>
      <c r="AD124" s="33">
        <v>0.5</v>
      </c>
      <c r="AE124" s="33"/>
      <c r="AF124" s="33"/>
      <c r="AG124" s="33"/>
      <c r="AH124" s="33"/>
      <c r="AI124" s="33" t="str">
        <f t="shared" si="38"/>
        <v/>
      </c>
      <c r="AJ124" s="5"/>
      <c r="AK124" t="str">
        <f>Tabela1[[#This Row],[Coluna1]]&amp;Tabela1[[#This Row],[PEDIDO]]</f>
        <v>P-198</v>
      </c>
      <c r="AL124"/>
      <c r="AM124"/>
      <c r="AN124"/>
      <c r="AO124" t="str">
        <f t="shared" si="19"/>
        <v>T-073535-1/14-CV-0001</v>
      </c>
      <c r="AP124" t="str">
        <f>Tabela1[[#This Row],[TAG]]&amp;Tabela1[[#This Row],[PEDIDO]]&amp;Tabela1[[#This Row],[PRODUTO]]</f>
        <v>14-CV-0001P-198TAMBOR</v>
      </c>
      <c r="AQ124" s="22" t="str">
        <f>Tabela1[[#This Row],[PRODUTO]]&amp;Tabela1[[#This Row],[TAG]]</f>
        <v>TAMBOR14-CV-0001</v>
      </c>
      <c r="AR124" s="24" t="str">
        <f>Tabela1[[#This Row],[PEDIDO]]&amp;Tabela1[[#This Row],[PRODUTO]]</f>
        <v>P-198TAMBOR</v>
      </c>
      <c r="AS124" s="37">
        <f>IF(AF124="",0,IF(ISTEXT(AF124),H124*VALUE(SUBSTITUTE(AF124,"%",""))/100,H124*AF124))-Tabela1[[#This Row],[PRONTO ACABADO2]]</f>
        <v>0</v>
      </c>
      <c r="AT124" s="37">
        <f>IF(AG124="",0,IF(ISTEXT(AG124),H124*VALUE(SUBSTITUTE(AG124,"%",""))/100,H124*AG124))-Tabela1[[#This Row],[PESO EXPEDIDO2]]</f>
        <v>0</v>
      </c>
      <c r="AU124" s="37">
        <f t="shared" si="29"/>
        <v>0</v>
      </c>
      <c r="AV124" s="37">
        <f t="shared" si="30"/>
        <v>0</v>
      </c>
      <c r="AW124" s="37"/>
    </row>
    <row r="125" spans="1:49" ht="15.75" hidden="1" customHeight="1" x14ac:dyDescent="0.25">
      <c r="A125" s="6" t="s">
        <v>3186</v>
      </c>
      <c r="B125" s="21"/>
      <c r="C125" s="7">
        <v>1</v>
      </c>
      <c r="D125" s="39" t="s">
        <v>3187</v>
      </c>
      <c r="E125" s="7">
        <v>3822</v>
      </c>
      <c r="F125" s="7">
        <v>27</v>
      </c>
      <c r="G125" s="37">
        <v>227.4</v>
      </c>
      <c r="H125" s="34">
        <f>Tabela1[[#This Row],[PESO UNI]]*Tabela1[[#This Row],[QTE]]</f>
        <v>227.4</v>
      </c>
      <c r="I125" s="7">
        <v>0</v>
      </c>
      <c r="J125" s="8" t="s">
        <v>3140</v>
      </c>
      <c r="K125" s="8" t="s">
        <v>22</v>
      </c>
      <c r="L125" s="9" t="s">
        <v>2984</v>
      </c>
      <c r="M125" s="10">
        <v>46195</v>
      </c>
      <c r="N125" s="8" t="s">
        <v>38</v>
      </c>
      <c r="O125" s="12"/>
      <c r="P125" s="13"/>
      <c r="Q125" s="14">
        <f>Tabela1[[#This Row],[QTDE/ Fabricação]]-Tabela1[[#This Row],[QTE]]</f>
        <v>-1</v>
      </c>
      <c r="R125" s="18">
        <f t="shared" si="34"/>
        <v>127.91250000000001</v>
      </c>
      <c r="S125" s="18">
        <f t="shared" si="35"/>
        <v>0</v>
      </c>
      <c r="T125" s="19">
        <f t="shared" si="36"/>
        <v>-227.4</v>
      </c>
      <c r="U125" s="16">
        <f>IFERROR(SUMIF('LISTA DE EMBARQUE'!B:B,MICRO!E:E,'LISTA DE EMBARQUE'!G:G),"")</f>
        <v>0</v>
      </c>
      <c r="V125" s="12" t="str">
        <f>IFERROR(VLOOKUP(Tabela1[[#This Row],[COD.MDE]],'LISTA DE EMBARQUE'!B:L,11,0),"")</f>
        <v/>
      </c>
      <c r="W125" s="13" t="str">
        <f>IFERROR(COUNTIF(#REF!,Tabela1[[#This Row],[Colunas5]]),"")</f>
        <v/>
      </c>
      <c r="X125" s="14">
        <f>Tabela1[[#This Row],[QIANTIDADE EXPEDIDA]]*Tabela1[[#This Row],[PESO UNI]]</f>
        <v>0</v>
      </c>
      <c r="Y125" s="14">
        <f t="shared" si="37"/>
        <v>-1</v>
      </c>
      <c r="Z125" s="20">
        <f>Tabela1[[#This Row],[PESO TOTAL]]-Tabela1[[#This Row],[Peso Expedido]]</f>
        <v>227.4</v>
      </c>
      <c r="AA125" s="17">
        <v>0.9</v>
      </c>
      <c r="AB125" s="33"/>
      <c r="AC125" s="33">
        <v>0.9</v>
      </c>
      <c r="AD125" s="33">
        <v>0.5</v>
      </c>
      <c r="AE125" s="33"/>
      <c r="AF125" s="33"/>
      <c r="AG125" s="33"/>
      <c r="AH125" s="33"/>
      <c r="AI125" s="33" t="str">
        <f t="shared" si="38"/>
        <v/>
      </c>
      <c r="AJ125" s="5"/>
      <c r="AK125" t="str">
        <f>Tabela1[[#This Row],[Coluna1]]&amp;Tabela1[[#This Row],[PEDIDO]]</f>
        <v>P-198</v>
      </c>
      <c r="AL125"/>
      <c r="AM125"/>
      <c r="AN125"/>
      <c r="AO125" t="str">
        <f t="shared" si="19"/>
        <v>T-073533-1/14-CV-0005</v>
      </c>
      <c r="AP125" t="str">
        <f>Tabela1[[#This Row],[TAG]]&amp;Tabela1[[#This Row],[PEDIDO]]&amp;Tabela1[[#This Row],[PRODUTO]]</f>
        <v>14-CV-0005P-198TAMBOR</v>
      </c>
      <c r="AQ125" s="22" t="str">
        <f>Tabela1[[#This Row],[PRODUTO]]&amp;Tabela1[[#This Row],[TAG]]</f>
        <v>TAMBOR14-CV-0005</v>
      </c>
      <c r="AR125" s="24" t="str">
        <f>Tabela1[[#This Row],[PEDIDO]]&amp;Tabela1[[#This Row],[PRODUTO]]</f>
        <v>P-198TAMBOR</v>
      </c>
      <c r="AS125" s="37">
        <f>IF(AF125="",0,IF(ISTEXT(AF125),H125*VALUE(SUBSTITUTE(AF125,"%",""))/100,H125*AF125))-Tabela1[[#This Row],[PRONTO ACABADO2]]</f>
        <v>0</v>
      </c>
      <c r="AT125" s="37">
        <f>IF(AG125="",0,IF(ISTEXT(AG125),H125*VALUE(SUBSTITUTE(AG125,"%",""))/100,H125*AG125))-Tabela1[[#This Row],[PESO EXPEDIDO2]]</f>
        <v>0</v>
      </c>
      <c r="AU125" s="37">
        <f t="shared" si="29"/>
        <v>0</v>
      </c>
      <c r="AV125" s="37">
        <f t="shared" si="30"/>
        <v>0</v>
      </c>
      <c r="AW125" s="37"/>
    </row>
    <row r="126" spans="1:49" ht="15.75" hidden="1" customHeight="1" x14ac:dyDescent="0.25">
      <c r="A126" s="6" t="s">
        <v>3188</v>
      </c>
      <c r="B126" s="21"/>
      <c r="C126" s="7">
        <v>1</v>
      </c>
      <c r="D126" s="39" t="s">
        <v>3189</v>
      </c>
      <c r="E126" s="7">
        <v>3823</v>
      </c>
      <c r="F126" s="7">
        <v>27</v>
      </c>
      <c r="G126" s="37">
        <v>702</v>
      </c>
      <c r="H126" s="34">
        <f>Tabela1[[#This Row],[PESO UNI]]*Tabela1[[#This Row],[QTE]]</f>
        <v>702</v>
      </c>
      <c r="I126" s="7">
        <v>0</v>
      </c>
      <c r="J126" s="8" t="s">
        <v>3034</v>
      </c>
      <c r="K126" s="8" t="s">
        <v>22</v>
      </c>
      <c r="L126" s="9" t="s">
        <v>2984</v>
      </c>
      <c r="M126" s="10">
        <v>46195</v>
      </c>
      <c r="N126" s="8" t="s">
        <v>38</v>
      </c>
      <c r="O126" s="12"/>
      <c r="P126" s="13"/>
      <c r="Q126" s="14">
        <f>Tabela1[[#This Row],[QTDE/ Fabricação]]-Tabela1[[#This Row],[QTE]]</f>
        <v>-1</v>
      </c>
      <c r="R126" s="18">
        <f t="shared" si="34"/>
        <v>394.875</v>
      </c>
      <c r="S126" s="18">
        <f t="shared" si="35"/>
        <v>0</v>
      </c>
      <c r="T126" s="19">
        <f t="shared" si="36"/>
        <v>-702</v>
      </c>
      <c r="U126" s="16">
        <f>IFERROR(SUMIF('LISTA DE EMBARQUE'!B:B,MICRO!E:E,'LISTA DE EMBARQUE'!G:G),"")</f>
        <v>0</v>
      </c>
      <c r="V126" s="12" t="str">
        <f>IFERROR(VLOOKUP(Tabela1[[#This Row],[COD.MDE]],'LISTA DE EMBARQUE'!B:L,11,0),"")</f>
        <v/>
      </c>
      <c r="W126" s="13" t="str">
        <f>IFERROR(COUNTIF(#REF!,Tabela1[[#This Row],[Colunas5]]),"")</f>
        <v/>
      </c>
      <c r="X126" s="14">
        <f>Tabela1[[#This Row],[QIANTIDADE EXPEDIDA]]*Tabela1[[#This Row],[PESO UNI]]</f>
        <v>0</v>
      </c>
      <c r="Y126" s="14">
        <f t="shared" si="37"/>
        <v>-1</v>
      </c>
      <c r="Z126" s="20">
        <f>Tabela1[[#This Row],[PESO TOTAL]]-Tabela1[[#This Row],[Peso Expedido]]</f>
        <v>702</v>
      </c>
      <c r="AA126" s="17">
        <v>0.9</v>
      </c>
      <c r="AB126" s="33"/>
      <c r="AC126" s="33">
        <v>0.9</v>
      </c>
      <c r="AD126" s="33">
        <v>0.5</v>
      </c>
      <c r="AE126" s="33"/>
      <c r="AF126" s="33"/>
      <c r="AG126" s="33"/>
      <c r="AH126" s="33"/>
      <c r="AI126" s="33" t="str">
        <f t="shared" si="38"/>
        <v/>
      </c>
      <c r="AJ126" s="5"/>
      <c r="AK126" t="str">
        <f>Tabela1[[#This Row],[Coluna1]]&amp;Tabela1[[#This Row],[PEDIDO]]</f>
        <v>P-198</v>
      </c>
      <c r="AL126"/>
      <c r="AM126"/>
      <c r="AN126"/>
      <c r="AO126" t="str">
        <f t="shared" si="19"/>
        <v>T-073532-1/05-CV-0001</v>
      </c>
      <c r="AP126" t="str">
        <f>Tabela1[[#This Row],[TAG]]&amp;Tabela1[[#This Row],[PEDIDO]]&amp;Tabela1[[#This Row],[PRODUTO]]</f>
        <v>05-CV-0001P-198TAMBOR</v>
      </c>
      <c r="AQ126" s="22" t="str">
        <f>Tabela1[[#This Row],[PRODUTO]]&amp;Tabela1[[#This Row],[TAG]]</f>
        <v>TAMBOR05-CV-0001</v>
      </c>
      <c r="AR126" s="24" t="str">
        <f>Tabela1[[#This Row],[PEDIDO]]&amp;Tabela1[[#This Row],[PRODUTO]]</f>
        <v>P-198TAMBOR</v>
      </c>
      <c r="AS126" s="37">
        <f>IF(AF126="",0,IF(ISTEXT(AF126),H126*VALUE(SUBSTITUTE(AF126,"%",""))/100,H126*AF126))-Tabela1[[#This Row],[PRONTO ACABADO2]]</f>
        <v>0</v>
      </c>
      <c r="AT126" s="37">
        <f>IF(AG126="",0,IF(ISTEXT(AG126),H126*VALUE(SUBSTITUTE(AG126,"%",""))/100,H126*AG126))-Tabela1[[#This Row],[PESO EXPEDIDO2]]</f>
        <v>0</v>
      </c>
      <c r="AU126" s="37">
        <f t="shared" si="29"/>
        <v>0</v>
      </c>
      <c r="AV126" s="37">
        <f t="shared" si="30"/>
        <v>0</v>
      </c>
      <c r="AW126" s="37"/>
    </row>
    <row r="127" spans="1:49" ht="15.75" hidden="1" customHeight="1" x14ac:dyDescent="0.25">
      <c r="A127" s="6" t="s">
        <v>3190</v>
      </c>
      <c r="B127" s="21"/>
      <c r="C127" s="7">
        <v>4</v>
      </c>
      <c r="D127" s="39" t="s">
        <v>3191</v>
      </c>
      <c r="E127" s="7">
        <v>3824</v>
      </c>
      <c r="F127" s="7">
        <v>27</v>
      </c>
      <c r="G127" s="37">
        <v>603.20000000000005</v>
      </c>
      <c r="H127" s="34">
        <f>Tabela1[[#This Row],[PESO UNI]]*Tabela1[[#This Row],[QTE]]</f>
        <v>2412.8000000000002</v>
      </c>
      <c r="I127" s="7">
        <v>0</v>
      </c>
      <c r="J127" s="8" t="s">
        <v>3045</v>
      </c>
      <c r="K127" s="8" t="s">
        <v>22</v>
      </c>
      <c r="L127" s="9" t="s">
        <v>2984</v>
      </c>
      <c r="M127" s="10">
        <v>46195</v>
      </c>
      <c r="N127" s="8" t="s">
        <v>38</v>
      </c>
      <c r="O127" s="12"/>
      <c r="P127" s="13"/>
      <c r="Q127" s="14">
        <f>Tabela1[[#This Row],[QTDE/ Fabricação]]-Tabela1[[#This Row],[QTE]]</f>
        <v>-4</v>
      </c>
      <c r="R127" s="18">
        <f t="shared" si="34"/>
        <v>1357.2</v>
      </c>
      <c r="S127" s="18">
        <f t="shared" si="35"/>
        <v>0</v>
      </c>
      <c r="T127" s="19">
        <f t="shared" si="36"/>
        <v>-2412.8000000000002</v>
      </c>
      <c r="U127" s="16">
        <f>IFERROR(SUMIF('LISTA DE EMBARQUE'!B:B,MICRO!E:E,'LISTA DE EMBARQUE'!G:G),"")</f>
        <v>0</v>
      </c>
      <c r="V127" s="12" t="str">
        <f>IFERROR(VLOOKUP(Tabela1[[#This Row],[COD.MDE]],'LISTA DE EMBARQUE'!B:L,11,0),"")</f>
        <v/>
      </c>
      <c r="W127" s="13" t="str">
        <f>IFERROR(COUNTIF(#REF!,Tabela1[[#This Row],[Colunas5]]),"")</f>
        <v/>
      </c>
      <c r="X127" s="14">
        <f>Tabela1[[#This Row],[QIANTIDADE EXPEDIDA]]*Tabela1[[#This Row],[PESO UNI]]</f>
        <v>0</v>
      </c>
      <c r="Y127" s="14">
        <f t="shared" si="37"/>
        <v>-4</v>
      </c>
      <c r="Z127" s="20">
        <f>Tabela1[[#This Row],[PESO TOTAL]]-Tabela1[[#This Row],[Peso Expedido]]</f>
        <v>2412.8000000000002</v>
      </c>
      <c r="AA127" s="17">
        <v>0.9</v>
      </c>
      <c r="AB127" s="33"/>
      <c r="AC127" s="33">
        <v>0.9</v>
      </c>
      <c r="AD127" s="33">
        <v>0.5</v>
      </c>
      <c r="AE127" s="33"/>
      <c r="AF127" s="33"/>
      <c r="AG127" s="33"/>
      <c r="AH127" s="33"/>
      <c r="AI127" s="33" t="str">
        <f t="shared" si="38"/>
        <v/>
      </c>
      <c r="AJ127" s="5"/>
      <c r="AK127" t="str">
        <f>Tabela1[[#This Row],[Coluna1]]&amp;Tabela1[[#This Row],[PEDIDO]]</f>
        <v>P-198</v>
      </c>
      <c r="AL127"/>
      <c r="AM127"/>
      <c r="AN127"/>
      <c r="AO127" t="str">
        <f t="shared" si="19"/>
        <v>T-073531-1/14-CV-0001</v>
      </c>
      <c r="AP127" t="str">
        <f>Tabela1[[#This Row],[TAG]]&amp;Tabela1[[#This Row],[PEDIDO]]&amp;Tabela1[[#This Row],[PRODUTO]]</f>
        <v>14-CV-0001P-198TAMBOR</v>
      </c>
      <c r="AQ127" s="22" t="str">
        <f>Tabela1[[#This Row],[PRODUTO]]&amp;Tabela1[[#This Row],[TAG]]</f>
        <v>TAMBOR14-CV-0001</v>
      </c>
      <c r="AR127" s="24" t="str">
        <f>Tabela1[[#This Row],[PEDIDO]]&amp;Tabela1[[#This Row],[PRODUTO]]</f>
        <v>P-198TAMBOR</v>
      </c>
      <c r="AS127" s="37">
        <f>IF(AF127="",0,IF(ISTEXT(AF127),H127*VALUE(SUBSTITUTE(AF127,"%",""))/100,H127*AF127))-Tabela1[[#This Row],[PRONTO ACABADO2]]</f>
        <v>0</v>
      </c>
      <c r="AT127" s="37">
        <f>IF(AG127="",0,IF(ISTEXT(AG127),H127*VALUE(SUBSTITUTE(AG127,"%",""))/100,H127*AG127))-Tabela1[[#This Row],[PESO EXPEDIDO2]]</f>
        <v>0</v>
      </c>
      <c r="AU127" s="37">
        <f t="shared" si="29"/>
        <v>0</v>
      </c>
      <c r="AV127" s="37">
        <f t="shared" si="30"/>
        <v>0</v>
      </c>
      <c r="AW127" s="37"/>
    </row>
    <row r="128" spans="1:49" ht="15.75" hidden="1" customHeight="1" x14ac:dyDescent="0.25">
      <c r="A128" s="6" t="s">
        <v>3296</v>
      </c>
      <c r="B128" s="21" t="s">
        <v>3297</v>
      </c>
      <c r="C128" s="7">
        <v>1</v>
      </c>
      <c r="D128" s="39" t="s">
        <v>3298</v>
      </c>
      <c r="E128" s="7">
        <v>3825</v>
      </c>
      <c r="F128" s="7">
        <v>28</v>
      </c>
      <c r="G128" s="23">
        <v>33</v>
      </c>
      <c r="H128" s="34">
        <f>Tabela1[[#This Row],[PESO UNI]]*Tabela1[[#This Row],[QTE]]</f>
        <v>33</v>
      </c>
      <c r="I128" s="7" t="s">
        <v>4413</v>
      </c>
      <c r="J128" s="8" t="s">
        <v>3034</v>
      </c>
      <c r="K128" s="8" t="s">
        <v>31</v>
      </c>
      <c r="L128" s="9" t="s">
        <v>2984</v>
      </c>
      <c r="M128" s="10">
        <v>46202</v>
      </c>
      <c r="N128" s="8" t="s">
        <v>38</v>
      </c>
      <c r="O128" s="12"/>
      <c r="P128" s="13"/>
      <c r="Q128" s="14">
        <f>Tabela1[[#This Row],[QTDE/ Fabricação]]-Tabela1[[#This Row],[QTE]]</f>
        <v>-1</v>
      </c>
      <c r="R128" s="18">
        <f t="shared" si="34"/>
        <v>33</v>
      </c>
      <c r="S128" s="18">
        <f t="shared" si="35"/>
        <v>33</v>
      </c>
      <c r="T128" s="19">
        <f t="shared" si="36"/>
        <v>0</v>
      </c>
      <c r="U128" s="16">
        <f>IFERROR(SUMIF('LISTA DE EMBARQUE'!B:B,MICRO!E:E,'LISTA DE EMBARQUE'!G:G),"")</f>
        <v>0</v>
      </c>
      <c r="V128" s="12" t="str">
        <f>IFERROR(VLOOKUP(Tabela1[[#This Row],[COD.MDE]],'LISTA DE EMBARQUE'!B:L,11,0),"")</f>
        <v/>
      </c>
      <c r="W128" s="13" t="str">
        <f>IFERROR(COUNTIF(#REF!,Tabela1[[#This Row],[Colunas5]]),"")</f>
        <v/>
      </c>
      <c r="X128" s="14">
        <f>Tabela1[[#This Row],[QIANTIDADE EXPEDIDA]]*Tabela1[[#This Row],[PESO UNI]]</f>
        <v>0</v>
      </c>
      <c r="Y128" s="14">
        <f t="shared" si="37"/>
        <v>-1</v>
      </c>
      <c r="Z128" s="20">
        <f>Tabela1[[#This Row],[PESO TOTAL]]-Tabela1[[#This Row],[Peso Expedido]]</f>
        <v>33</v>
      </c>
      <c r="AA128" s="17">
        <v>1</v>
      </c>
      <c r="AB128" s="33"/>
      <c r="AC128" s="33">
        <v>1</v>
      </c>
      <c r="AD128" s="33">
        <v>1</v>
      </c>
      <c r="AE128" s="33">
        <v>1</v>
      </c>
      <c r="AF128" s="33">
        <v>1</v>
      </c>
      <c r="AG128" s="33">
        <v>1</v>
      </c>
      <c r="AH128" s="33"/>
      <c r="AI128" s="33" t="str">
        <f t="shared" si="38"/>
        <v/>
      </c>
      <c r="AJ128" s="5"/>
      <c r="AK128" t="str">
        <f>Tabela1[[#This Row],[Coluna1]]&amp;Tabela1[[#This Row],[PEDIDO]]</f>
        <v>P-198</v>
      </c>
      <c r="AL128"/>
      <c r="AM128"/>
      <c r="AN128"/>
      <c r="AO128" t="str">
        <f t="shared" si="19"/>
        <v>T-073209-1/05-CV-0001</v>
      </c>
      <c r="AP128" t="str">
        <f>Tabela1[[#This Row],[TAG]]&amp;Tabela1[[#This Row],[PEDIDO]]&amp;Tabela1[[#This Row],[PRODUTO]]</f>
        <v>05-CV-0001P-198ESTRUTURA</v>
      </c>
      <c r="AQ128" s="22" t="str">
        <f>Tabela1[[#This Row],[PRODUTO]]&amp;Tabela1[[#This Row],[TAG]]</f>
        <v>ESTRUTURA05-CV-0001</v>
      </c>
      <c r="AR128" s="24" t="str">
        <f>Tabela1[[#This Row],[PEDIDO]]&amp;Tabela1[[#This Row],[PRODUTO]]</f>
        <v>P-198ESTRUTURA</v>
      </c>
      <c r="AS128" s="37">
        <f>IF(AF128="",0,IF(ISTEXT(AF128),H128*VALUE(SUBSTITUTE(AF128,"%",""))/100,H128*AF128))-Tabela1[[#This Row],[PRONTO ACABADO2]]</f>
        <v>0</v>
      </c>
      <c r="AT128" s="37">
        <f>IF(AG128="",0,IF(ISTEXT(AG128),H128*VALUE(SUBSTITUTE(AG128,"%",""))/100,H128*AG128))-Tabela1[[#This Row],[PESO EXPEDIDO2]]</f>
        <v>33</v>
      </c>
      <c r="AU128" s="37">
        <f t="shared" si="29"/>
        <v>0</v>
      </c>
      <c r="AV128" s="37">
        <f t="shared" si="30"/>
        <v>33</v>
      </c>
      <c r="AW128" s="37"/>
    </row>
    <row r="129" spans="1:49" ht="15.75" hidden="1" customHeight="1" x14ac:dyDescent="0.25">
      <c r="A129" s="6" t="s">
        <v>3299</v>
      </c>
      <c r="B129" s="21" t="s">
        <v>3300</v>
      </c>
      <c r="C129" s="7">
        <v>1</v>
      </c>
      <c r="D129" s="39" t="s">
        <v>4689</v>
      </c>
      <c r="E129" s="7">
        <v>3826</v>
      </c>
      <c r="F129" s="7">
        <v>28</v>
      </c>
      <c r="G129" s="23">
        <v>448.3</v>
      </c>
      <c r="H129" s="34">
        <v>453.9</v>
      </c>
      <c r="I129" s="7" t="s">
        <v>4864</v>
      </c>
      <c r="J129" s="8" t="s">
        <v>3034</v>
      </c>
      <c r="K129" s="8" t="s">
        <v>31</v>
      </c>
      <c r="L129" s="9" t="s">
        <v>2984</v>
      </c>
      <c r="M129" s="10">
        <v>46202</v>
      </c>
      <c r="N129" s="8" t="s">
        <v>38</v>
      </c>
      <c r="O129" s="12"/>
      <c r="P129" s="13"/>
      <c r="Q129" s="14">
        <f>Tabela1[[#This Row],[QTDE/ Fabricação]]-Tabela1[[#This Row],[QTE]]</f>
        <v>-1</v>
      </c>
      <c r="R129" s="18">
        <f t="shared" si="34"/>
        <v>453.9</v>
      </c>
      <c r="S129" s="18">
        <f t="shared" si="35"/>
        <v>453.9</v>
      </c>
      <c r="T129" s="19">
        <f t="shared" si="36"/>
        <v>0</v>
      </c>
      <c r="U129" s="16">
        <f>IFERROR(SUMIF('LISTA DE EMBARQUE'!B:B,MICRO!E:E,'LISTA DE EMBARQUE'!G:G),"")</f>
        <v>1</v>
      </c>
      <c r="V129" s="12">
        <f>IFERROR(VLOOKUP(Tabela1[[#This Row],[COD.MDE]],'LISTA DE EMBARQUE'!B:L,11,0),"")</f>
        <v>3</v>
      </c>
      <c r="W129" s="13" t="str">
        <f>IFERROR(COUNTIF(#REF!,Tabela1[[#This Row],[Colunas5]]),"")</f>
        <v/>
      </c>
      <c r="X129" s="14">
        <f>Tabela1[[#This Row],[QIANTIDADE EXPEDIDA]]*Tabela1[[#This Row],[PESO UNI]]</f>
        <v>448.3</v>
      </c>
      <c r="Y129" s="14">
        <f t="shared" si="37"/>
        <v>0</v>
      </c>
      <c r="Z129" s="20">
        <f>Tabela1[[#This Row],[PESO TOTAL]]-Tabela1[[#This Row],[Peso Expedido]]</f>
        <v>5.5999999999999659</v>
      </c>
      <c r="AA129" s="17">
        <v>1</v>
      </c>
      <c r="AB129" s="33"/>
      <c r="AC129" s="33">
        <v>1</v>
      </c>
      <c r="AD129" s="33">
        <v>1</v>
      </c>
      <c r="AE129" s="33">
        <v>1</v>
      </c>
      <c r="AF129" s="33">
        <v>1</v>
      </c>
      <c r="AG129" s="33">
        <v>1</v>
      </c>
      <c r="AH129" s="33">
        <v>1</v>
      </c>
      <c r="AI129" s="33" t="s">
        <v>4412</v>
      </c>
      <c r="AJ129" s="5"/>
      <c r="AK129" t="str">
        <f>Tabela1[[#This Row],[Coluna1]]&amp;Tabela1[[#This Row],[PEDIDO]]</f>
        <v>P-198</v>
      </c>
      <c r="AL129"/>
      <c r="AM129"/>
      <c r="AN129"/>
      <c r="AO129" t="str">
        <f t="shared" si="19"/>
        <v>T-073208-1/05-CV-0001</v>
      </c>
      <c r="AP129" t="str">
        <f>Tabela1[[#This Row],[TAG]]&amp;Tabela1[[#This Row],[PEDIDO]]&amp;Tabela1[[#This Row],[PRODUTO]]</f>
        <v>05-CV-0001P-198ESTRUTURA</v>
      </c>
      <c r="AQ129" s="22" t="str">
        <f>Tabela1[[#This Row],[PRODUTO]]&amp;Tabela1[[#This Row],[TAG]]</f>
        <v>ESTRUTURA05-CV-0001</v>
      </c>
      <c r="AR129" s="24" t="str">
        <f>Tabela1[[#This Row],[PEDIDO]]&amp;Tabela1[[#This Row],[PRODUTO]]</f>
        <v>P-198ESTRUTURA</v>
      </c>
      <c r="AS129" s="37">
        <f>IF(AF129="",0,IF(ISTEXT(AF129),H129*VALUE(SUBSTITUTE(AF129,"%",""))/100,H129*AF129))-Tabela1[[#This Row],[PRONTO ACABADO2]]</f>
        <v>0</v>
      </c>
      <c r="AT129" s="37">
        <f>IF(AG129="",0,IF(ISTEXT(AG129),H129*VALUE(SUBSTITUTE(AG129,"%",""))/100,H129*AG129))-Tabela1[[#This Row],[PESO EXPEDIDO2]]</f>
        <v>0</v>
      </c>
      <c r="AU129" s="37">
        <f t="shared" si="29"/>
        <v>453.9</v>
      </c>
      <c r="AV129" s="37">
        <f t="shared" si="30"/>
        <v>453.9</v>
      </c>
      <c r="AW129" s="37"/>
    </row>
    <row r="130" spans="1:49" ht="15.75" hidden="1" customHeight="1" x14ac:dyDescent="0.25">
      <c r="A130" s="253" t="s">
        <v>3301</v>
      </c>
      <c r="B130" s="239" t="s">
        <v>3302</v>
      </c>
      <c r="C130" s="237">
        <v>3</v>
      </c>
      <c r="D130" s="254" t="s">
        <v>3303</v>
      </c>
      <c r="E130" s="237">
        <v>3827</v>
      </c>
      <c r="F130" s="237">
        <v>28</v>
      </c>
      <c r="G130" s="255">
        <v>7.4</v>
      </c>
      <c r="H130" s="240">
        <f>Tabela1[[#This Row],[PESO UNI]]*Tabela1[[#This Row],[QTE]]</f>
        <v>22.200000000000003</v>
      </c>
      <c r="I130" s="237" t="s">
        <v>4864</v>
      </c>
      <c r="J130" s="241" t="s">
        <v>3034</v>
      </c>
      <c r="K130" s="241" t="s">
        <v>31</v>
      </c>
      <c r="L130" s="242" t="s">
        <v>2984</v>
      </c>
      <c r="M130" s="243">
        <v>46202</v>
      </c>
      <c r="N130" s="241" t="s">
        <v>38</v>
      </c>
      <c r="O130" s="244"/>
      <c r="P130" s="245"/>
      <c r="Q130" s="14">
        <f>Tabela1[[#This Row],[QTDE/ Fabricação]]-Tabela1[[#This Row],[QTE]]</f>
        <v>-3</v>
      </c>
      <c r="R130" s="247">
        <f t="shared" si="34"/>
        <v>22.200000000000003</v>
      </c>
      <c r="S130" s="247">
        <f t="shared" si="35"/>
        <v>22.200000000000003</v>
      </c>
      <c r="T130" s="248">
        <f t="shared" si="36"/>
        <v>0</v>
      </c>
      <c r="U130" s="249">
        <f>IFERROR(SUMIF('LISTA DE EMBARQUE'!B:B,MICRO!E:E,'LISTA DE EMBARQUE'!G:G),"")</f>
        <v>3</v>
      </c>
      <c r="V130" s="244">
        <f>IFERROR(VLOOKUP(Tabela1[[#This Row],[COD.MDE]],'LISTA DE EMBARQUE'!B:L,11,0),"")</f>
        <v>5</v>
      </c>
      <c r="W130" s="245" t="str">
        <f>IFERROR(COUNTIF(#REF!,Tabela1[[#This Row],[Colunas5]]),"")</f>
        <v/>
      </c>
      <c r="X130" s="246">
        <f>Tabela1[[#This Row],[QIANTIDADE EXPEDIDA]]*Tabela1[[#This Row],[PESO UNI]]</f>
        <v>22.200000000000003</v>
      </c>
      <c r="Y130" s="246">
        <f t="shared" si="37"/>
        <v>0</v>
      </c>
      <c r="Z130" s="250">
        <f>Tabela1[[#This Row],[PESO TOTAL]]-Tabela1[[#This Row],[Peso Expedido]]</f>
        <v>0</v>
      </c>
      <c r="AA130" s="251">
        <v>1</v>
      </c>
      <c r="AB130" s="252"/>
      <c r="AC130" s="252">
        <v>1</v>
      </c>
      <c r="AD130" s="252">
        <v>1</v>
      </c>
      <c r="AE130" s="252">
        <v>1</v>
      </c>
      <c r="AF130" s="252">
        <v>1</v>
      </c>
      <c r="AG130" s="252">
        <v>1</v>
      </c>
      <c r="AH130" s="252">
        <v>1</v>
      </c>
      <c r="AI130" s="252" t="str">
        <f t="shared" ref="AI130:AI153" si="39">IF(Z130&lt;=0,"ok","")</f>
        <v>ok</v>
      </c>
      <c r="AJ130" s="5"/>
      <c r="AK130" t="str">
        <f>Tabela1[[#This Row],[Coluna1]]&amp;Tabela1[[#This Row],[PEDIDO]]</f>
        <v>P-198</v>
      </c>
      <c r="AL130"/>
      <c r="AM130"/>
      <c r="AN130"/>
      <c r="AO130" t="str">
        <f t="shared" si="19"/>
        <v>T-073207-1/05-CV-0001</v>
      </c>
      <c r="AP130" t="str">
        <f>Tabela1[[#This Row],[TAG]]&amp;Tabela1[[#This Row],[PEDIDO]]&amp;Tabela1[[#This Row],[PRODUTO]]</f>
        <v>05-CV-0001P-198ESTRUTURA</v>
      </c>
      <c r="AQ130" s="22" t="str">
        <f>Tabela1[[#This Row],[PRODUTO]]&amp;Tabela1[[#This Row],[TAG]]</f>
        <v>ESTRUTURA05-CV-0001</v>
      </c>
      <c r="AR130" s="24" t="str">
        <f>Tabela1[[#This Row],[PEDIDO]]&amp;Tabela1[[#This Row],[PRODUTO]]</f>
        <v>P-198ESTRUTURA</v>
      </c>
      <c r="AS130" s="37">
        <f>IF(AF130="",0,IF(ISTEXT(AF130),H130*VALUE(SUBSTITUTE(AF130,"%",""))/100,H130*AF130))-Tabela1[[#This Row],[PRONTO ACABADO2]]</f>
        <v>0</v>
      </c>
      <c r="AT130" s="37">
        <f>IF(AG130="",0,IF(ISTEXT(AG130),H130*VALUE(SUBSTITUTE(AG130,"%",""))/100,H130*AG130))-Tabela1[[#This Row],[PESO EXPEDIDO2]]</f>
        <v>0</v>
      </c>
      <c r="AU130" s="37">
        <f t="shared" si="29"/>
        <v>22.200000000000003</v>
      </c>
      <c r="AV130" s="37">
        <f t="shared" si="30"/>
        <v>22.200000000000003</v>
      </c>
      <c r="AW130" s="37"/>
    </row>
    <row r="131" spans="1:49" ht="15.75" hidden="1" customHeight="1" x14ac:dyDescent="0.25">
      <c r="A131" s="253" t="s">
        <v>3301</v>
      </c>
      <c r="B131" s="239" t="s">
        <v>3302</v>
      </c>
      <c r="C131" s="237">
        <v>1</v>
      </c>
      <c r="D131" s="254" t="s">
        <v>3304</v>
      </c>
      <c r="E131" s="237">
        <v>3828</v>
      </c>
      <c r="F131" s="237">
        <v>28</v>
      </c>
      <c r="G131" s="255">
        <v>470.6</v>
      </c>
      <c r="H131" s="240">
        <f>Tabela1[[#This Row],[PESO UNI]]*Tabela1[[#This Row],[QTE]]</f>
        <v>470.6</v>
      </c>
      <c r="I131" s="237" t="s">
        <v>4864</v>
      </c>
      <c r="J131" s="241" t="s">
        <v>3034</v>
      </c>
      <c r="K131" s="241" t="s">
        <v>31</v>
      </c>
      <c r="L131" s="242" t="s">
        <v>2984</v>
      </c>
      <c r="M131" s="243">
        <v>46202</v>
      </c>
      <c r="N131" s="241" t="s">
        <v>38</v>
      </c>
      <c r="O131" s="244"/>
      <c r="P131" s="245"/>
      <c r="Q131" s="14">
        <f>Tabela1[[#This Row],[QTDE/ Fabricação]]-Tabela1[[#This Row],[QTE]]</f>
        <v>-1</v>
      </c>
      <c r="R131" s="247">
        <f t="shared" si="34"/>
        <v>470.6</v>
      </c>
      <c r="S131" s="247">
        <f t="shared" si="35"/>
        <v>470.6</v>
      </c>
      <c r="T131" s="248">
        <f t="shared" si="36"/>
        <v>0</v>
      </c>
      <c r="U131" s="249">
        <f>IFERROR(SUMIF('LISTA DE EMBARQUE'!B:B,MICRO!E:E,'LISTA DE EMBARQUE'!G:G),"")</f>
        <v>1</v>
      </c>
      <c r="V131" s="244">
        <f>IFERROR(VLOOKUP(Tabela1[[#This Row],[COD.MDE]],'LISTA DE EMBARQUE'!B:L,11,0),"")</f>
        <v>3</v>
      </c>
      <c r="W131" s="245" t="str">
        <f>IFERROR(COUNTIF(#REF!,Tabela1[[#This Row],[Colunas5]]),"")</f>
        <v/>
      </c>
      <c r="X131" s="246">
        <f>Tabela1[[#This Row],[QIANTIDADE EXPEDIDA]]*Tabela1[[#This Row],[PESO UNI]]</f>
        <v>470.6</v>
      </c>
      <c r="Y131" s="246">
        <f t="shared" si="37"/>
        <v>0</v>
      </c>
      <c r="Z131" s="250">
        <f>Tabela1[[#This Row],[PESO TOTAL]]-Tabela1[[#This Row],[Peso Expedido]]</f>
        <v>0</v>
      </c>
      <c r="AA131" s="251">
        <v>1</v>
      </c>
      <c r="AB131" s="252"/>
      <c r="AC131" s="252">
        <v>1</v>
      </c>
      <c r="AD131" s="252">
        <v>1</v>
      </c>
      <c r="AE131" s="252">
        <v>1</v>
      </c>
      <c r="AF131" s="252">
        <v>1</v>
      </c>
      <c r="AG131" s="252">
        <v>1</v>
      </c>
      <c r="AH131" s="252">
        <v>1</v>
      </c>
      <c r="AI131" s="252" t="str">
        <f t="shared" si="39"/>
        <v>ok</v>
      </c>
      <c r="AJ131" s="5"/>
      <c r="AK131" t="str">
        <f>Tabela1[[#This Row],[Coluna1]]&amp;Tabela1[[#This Row],[PEDIDO]]</f>
        <v>P-198</v>
      </c>
      <c r="AL131"/>
      <c r="AM131"/>
      <c r="AN131"/>
      <c r="AO131" t="str">
        <f t="shared" si="19"/>
        <v>T-073207-1/05-CV-0001</v>
      </c>
      <c r="AP131" t="str">
        <f>Tabela1[[#This Row],[TAG]]&amp;Tabela1[[#This Row],[PEDIDO]]&amp;Tabela1[[#This Row],[PRODUTO]]</f>
        <v>05-CV-0001P-198ESTRUTURA</v>
      </c>
      <c r="AQ131" s="22" t="str">
        <f>Tabela1[[#This Row],[PRODUTO]]&amp;Tabela1[[#This Row],[TAG]]</f>
        <v>ESTRUTURA05-CV-0001</v>
      </c>
      <c r="AR131" s="24" t="str">
        <f>Tabela1[[#This Row],[PEDIDO]]&amp;Tabela1[[#This Row],[PRODUTO]]</f>
        <v>P-198ESTRUTURA</v>
      </c>
      <c r="AS131" s="37">
        <f>IF(AF131="",0,IF(ISTEXT(AF131),H131*VALUE(SUBSTITUTE(AF131,"%",""))/100,H131*AF131))-Tabela1[[#This Row],[PRONTO ACABADO2]]</f>
        <v>0</v>
      </c>
      <c r="AT131" s="37">
        <f>IF(AG131="",0,IF(ISTEXT(AG131),H131*VALUE(SUBSTITUTE(AG131,"%",""))/100,H131*AG131))-Tabela1[[#This Row],[PESO EXPEDIDO2]]</f>
        <v>0</v>
      </c>
      <c r="AU131" s="37">
        <f t="shared" si="29"/>
        <v>470.6</v>
      </c>
      <c r="AV131" s="37">
        <f t="shared" si="30"/>
        <v>470.6</v>
      </c>
      <c r="AW131" s="37"/>
    </row>
    <row r="132" spans="1:49" ht="15.75" hidden="1" customHeight="1" x14ac:dyDescent="0.25">
      <c r="A132" s="6" t="s">
        <v>3094</v>
      </c>
      <c r="B132" s="21"/>
      <c r="C132" s="7">
        <v>72</v>
      </c>
      <c r="D132" s="39" t="s">
        <v>3309</v>
      </c>
      <c r="E132" s="7">
        <v>3829</v>
      </c>
      <c r="F132" s="7">
        <v>19</v>
      </c>
      <c r="G132" s="23">
        <v>4.4000000000000004</v>
      </c>
      <c r="H132" s="34">
        <f>Tabela1[[#This Row],[PESO UNI]]*Tabela1[[#This Row],[QTE]]</f>
        <v>316.8</v>
      </c>
      <c r="I132" s="7">
        <v>0</v>
      </c>
      <c r="J132" s="8" t="s">
        <v>3093</v>
      </c>
      <c r="K132" s="8" t="s">
        <v>33</v>
      </c>
      <c r="L132" s="9" t="s">
        <v>2984</v>
      </c>
      <c r="M132" s="10">
        <v>46181</v>
      </c>
      <c r="N132" s="8" t="s">
        <v>38</v>
      </c>
      <c r="O132" s="12"/>
      <c r="P132" s="13"/>
      <c r="Q132" s="14">
        <f>Tabela1[[#This Row],[QTDE/ Fabricação]]-Tabela1[[#This Row],[QTE]]</f>
        <v>-72</v>
      </c>
      <c r="R132" s="18">
        <f t="shared" si="34"/>
        <v>316.8</v>
      </c>
      <c r="S132" s="18">
        <f t="shared" si="35"/>
        <v>316.8</v>
      </c>
      <c r="T132" s="19">
        <f t="shared" si="36"/>
        <v>0</v>
      </c>
      <c r="U132" s="16">
        <f>IFERROR(SUMIF('LISTA DE EMBARQUE'!B:B,MICRO!E:E,'LISTA DE EMBARQUE'!G:G),"")</f>
        <v>0</v>
      </c>
      <c r="V132" s="12">
        <v>1</v>
      </c>
      <c r="W132" s="13" t="str">
        <f>IFERROR(COUNTIF(#REF!,Tabela1[[#This Row],[Colunas5]]),"")</f>
        <v/>
      </c>
      <c r="X132" s="14">
        <f>Tabela1[[#This Row],[QIANTIDADE EXPEDIDA]]*Tabela1[[#This Row],[PESO UNI]]</f>
        <v>0</v>
      </c>
      <c r="Y132" s="14">
        <f t="shared" si="37"/>
        <v>-72</v>
      </c>
      <c r="Z132" s="20">
        <f>Tabela1[[#This Row],[PESO TOTAL]]-Tabela1[[#This Row],[Peso Expedido]]</f>
        <v>316.8</v>
      </c>
      <c r="AA132" s="17">
        <v>1</v>
      </c>
      <c r="AB132" s="33"/>
      <c r="AC132" s="33">
        <v>1</v>
      </c>
      <c r="AD132" s="33">
        <v>1</v>
      </c>
      <c r="AE132" s="33">
        <v>1</v>
      </c>
      <c r="AF132" s="33">
        <v>1</v>
      </c>
      <c r="AG132" s="33">
        <v>1</v>
      </c>
      <c r="AH132" s="33">
        <v>0.5</v>
      </c>
      <c r="AI132" s="33"/>
      <c r="AJ132" s="5"/>
      <c r="AK132" t="str">
        <f>Tabela1[[#This Row],[Coluna1]]&amp;Tabela1[[#This Row],[PEDIDO]]</f>
        <v>P-198</v>
      </c>
      <c r="AL132"/>
      <c r="AM132"/>
      <c r="AN132"/>
      <c r="AO132" t="str">
        <f t="shared" si="19"/>
        <v>T-073193-1/14-AC-0001</v>
      </c>
      <c r="AP132" t="str">
        <f>Tabela1[[#This Row],[TAG]]&amp;Tabela1[[#This Row],[PEDIDO]]&amp;Tabela1[[#This Row],[PRODUTO]]</f>
        <v>14-AC-0001P-198BASES ROLETES</v>
      </c>
      <c r="AQ132" s="22" t="str">
        <f>Tabela1[[#This Row],[PRODUTO]]&amp;Tabela1[[#This Row],[TAG]]</f>
        <v>BASES ROLETES14-AC-0001</v>
      </c>
      <c r="AR132" s="24" t="str">
        <f>Tabela1[[#This Row],[PEDIDO]]&amp;Tabela1[[#This Row],[PRODUTO]]</f>
        <v>P-198BASES ROLETES</v>
      </c>
      <c r="AS132" s="37">
        <f>IF(AF132="",0,IF(ISTEXT(AF132),H132*VALUE(SUBSTITUTE(AF132,"%",""))/100,H132*AF132))-Tabela1[[#This Row],[PRONTO ACABADO2]]</f>
        <v>0</v>
      </c>
      <c r="AT132" s="37">
        <f>IF(AG132="",0,IF(ISTEXT(AG132),H132*VALUE(SUBSTITUTE(AG132,"%",""))/100,H132*AG132))-Tabela1[[#This Row],[PESO EXPEDIDO2]]</f>
        <v>158.4</v>
      </c>
      <c r="AU132" s="37">
        <f t="shared" si="29"/>
        <v>158.4</v>
      </c>
      <c r="AV132" s="37">
        <f t="shared" si="30"/>
        <v>316.8</v>
      </c>
      <c r="AW132" s="37"/>
    </row>
    <row r="133" spans="1:49" ht="15.75" hidden="1" customHeight="1" x14ac:dyDescent="0.25">
      <c r="A133" s="6" t="s">
        <v>3094</v>
      </c>
      <c r="B133" s="21"/>
      <c r="C133" s="7">
        <v>72</v>
      </c>
      <c r="D133" s="39" t="s">
        <v>3310</v>
      </c>
      <c r="E133" s="7">
        <v>3830</v>
      </c>
      <c r="F133" s="7">
        <v>19</v>
      </c>
      <c r="G133" s="23">
        <v>4.5</v>
      </c>
      <c r="H133" s="34">
        <f>Tabela1[[#This Row],[PESO UNI]]*Tabela1[[#This Row],[QTE]]</f>
        <v>324</v>
      </c>
      <c r="I133" s="7">
        <v>0</v>
      </c>
      <c r="J133" s="8" t="s">
        <v>3093</v>
      </c>
      <c r="K133" s="8" t="s">
        <v>33</v>
      </c>
      <c r="L133" s="9" t="s">
        <v>2984</v>
      </c>
      <c r="M133" s="10">
        <v>46181</v>
      </c>
      <c r="N133" s="8" t="s">
        <v>38</v>
      </c>
      <c r="O133" s="12"/>
      <c r="P133" s="13"/>
      <c r="Q133" s="14">
        <f>Tabela1[[#This Row],[QTDE/ Fabricação]]-Tabela1[[#This Row],[QTE]]</f>
        <v>-72</v>
      </c>
      <c r="R133" s="18">
        <f t="shared" si="34"/>
        <v>324</v>
      </c>
      <c r="S133" s="18">
        <f t="shared" si="35"/>
        <v>324</v>
      </c>
      <c r="T133" s="19">
        <f t="shared" si="36"/>
        <v>0</v>
      </c>
      <c r="U133" s="16">
        <f>IFERROR(SUMIF('LISTA DE EMBARQUE'!B:B,MICRO!E:E,'LISTA DE EMBARQUE'!G:G),"")</f>
        <v>0</v>
      </c>
      <c r="V133" s="12">
        <v>1</v>
      </c>
      <c r="W133" s="13" t="str">
        <f>IFERROR(COUNTIF(#REF!,Tabela1[[#This Row],[Colunas5]]),"")</f>
        <v/>
      </c>
      <c r="X133" s="14">
        <f>Tabela1[[#This Row],[QIANTIDADE EXPEDIDA]]*Tabela1[[#This Row],[PESO UNI]]</f>
        <v>0</v>
      </c>
      <c r="Y133" s="14">
        <f t="shared" si="37"/>
        <v>-72</v>
      </c>
      <c r="Z133" s="20">
        <f>Tabela1[[#This Row],[PESO TOTAL]]-Tabela1[[#This Row],[Peso Expedido]]</f>
        <v>324</v>
      </c>
      <c r="AA133" s="17">
        <v>1</v>
      </c>
      <c r="AB133" s="33"/>
      <c r="AC133" s="33">
        <v>1</v>
      </c>
      <c r="AD133" s="33">
        <v>1</v>
      </c>
      <c r="AE133" s="33">
        <v>1</v>
      </c>
      <c r="AF133" s="33">
        <v>1</v>
      </c>
      <c r="AG133" s="33">
        <v>1</v>
      </c>
      <c r="AH133" s="33">
        <v>0.5</v>
      </c>
      <c r="AI133" s="33"/>
      <c r="AJ133" s="5"/>
      <c r="AK133" t="str">
        <f>Tabela1[[#This Row],[Coluna1]]&amp;Tabela1[[#This Row],[PEDIDO]]</f>
        <v>P-198</v>
      </c>
      <c r="AL133"/>
      <c r="AM133"/>
      <c r="AN133"/>
      <c r="AO133" t="str">
        <f t="shared" ref="AO133:AO196" si="40">A133&amp;"/"&amp;J133</f>
        <v>T-073193-1/14-AC-0001</v>
      </c>
      <c r="AP133" t="str">
        <f>Tabela1[[#This Row],[TAG]]&amp;Tabela1[[#This Row],[PEDIDO]]&amp;Tabela1[[#This Row],[PRODUTO]]</f>
        <v>14-AC-0001P-198BASES ROLETES</v>
      </c>
      <c r="AQ133" s="22" t="str">
        <f>Tabela1[[#This Row],[PRODUTO]]&amp;Tabela1[[#This Row],[TAG]]</f>
        <v>BASES ROLETES14-AC-0001</v>
      </c>
      <c r="AR133" s="24" t="str">
        <f>Tabela1[[#This Row],[PEDIDO]]&amp;Tabela1[[#This Row],[PRODUTO]]</f>
        <v>P-198BASES ROLETES</v>
      </c>
      <c r="AS133" s="37">
        <f>IF(AF133="",0,IF(ISTEXT(AF133),H133*VALUE(SUBSTITUTE(AF133,"%",""))/100,H133*AF133))-Tabela1[[#This Row],[PRONTO ACABADO2]]</f>
        <v>0</v>
      </c>
      <c r="AT133" s="37">
        <f>IF(AG133="",0,IF(ISTEXT(AG133),H133*VALUE(SUBSTITUTE(AG133,"%",""))/100,H133*AG133))-Tabela1[[#This Row],[PESO EXPEDIDO2]]</f>
        <v>162</v>
      </c>
      <c r="AU133" s="37">
        <f t="shared" si="29"/>
        <v>162</v>
      </c>
      <c r="AV133" s="37">
        <f t="shared" si="30"/>
        <v>324</v>
      </c>
      <c r="AW133" s="37"/>
    </row>
    <row r="134" spans="1:49" ht="15.75" hidden="1" customHeight="1" x14ac:dyDescent="0.25">
      <c r="A134" s="253" t="s">
        <v>3081</v>
      </c>
      <c r="B134" s="239"/>
      <c r="C134" s="237">
        <v>76</v>
      </c>
      <c r="D134" s="254" t="s">
        <v>3312</v>
      </c>
      <c r="E134" s="237">
        <v>3831</v>
      </c>
      <c r="F134" s="237">
        <v>9</v>
      </c>
      <c r="G134" s="255">
        <v>7.2</v>
      </c>
      <c r="H134" s="240">
        <f>Tabela1[[#This Row],[PESO UNI]]*Tabela1[[#This Row],[QTE]]</f>
        <v>547.20000000000005</v>
      </c>
      <c r="I134" s="237">
        <v>0</v>
      </c>
      <c r="J134" s="241" t="s">
        <v>3034</v>
      </c>
      <c r="K134" s="241" t="s">
        <v>33</v>
      </c>
      <c r="L134" s="242" t="s">
        <v>2984</v>
      </c>
      <c r="M134" s="243">
        <v>46175</v>
      </c>
      <c r="N134" s="241" t="s">
        <v>38</v>
      </c>
      <c r="O134" s="244"/>
      <c r="P134" s="245"/>
      <c r="Q134" s="14">
        <f>Tabela1[[#This Row],[QTDE/ Fabricação]]-Tabela1[[#This Row],[QTE]]</f>
        <v>-76</v>
      </c>
      <c r="R134" s="247">
        <f t="shared" si="34"/>
        <v>547.20000000000005</v>
      </c>
      <c r="S134" s="247">
        <f t="shared" si="35"/>
        <v>547.20000000000005</v>
      </c>
      <c r="T134" s="248">
        <f t="shared" si="36"/>
        <v>0</v>
      </c>
      <c r="U134" s="249">
        <f>IFERROR(SUMIF('LISTA DE EMBARQUE'!B:B,MICRO!E:E,'LISTA DE EMBARQUE'!G:G),"")</f>
        <v>76</v>
      </c>
      <c r="V134" s="244">
        <f>IFERROR(VLOOKUP(Tabela1[[#This Row],[COD.MDE]],'LISTA DE EMBARQUE'!B:L,11,0),"")</f>
        <v>1</v>
      </c>
      <c r="W134" s="245" t="str">
        <f>IFERROR(COUNTIF(#REF!,Tabela1[[#This Row],[Colunas5]]),"")</f>
        <v/>
      </c>
      <c r="X134" s="246">
        <f>Tabela1[[#This Row],[QIANTIDADE EXPEDIDA]]*Tabela1[[#This Row],[PESO UNI]]</f>
        <v>547.20000000000005</v>
      </c>
      <c r="Y134" s="246">
        <f t="shared" si="37"/>
        <v>0</v>
      </c>
      <c r="Z134" s="250">
        <f>Tabela1[[#This Row],[PESO TOTAL]]-Tabela1[[#This Row],[Peso Expedido]]</f>
        <v>0</v>
      </c>
      <c r="AA134" s="251">
        <v>1</v>
      </c>
      <c r="AB134" s="252"/>
      <c r="AC134" s="252">
        <v>1</v>
      </c>
      <c r="AD134" s="252">
        <v>1</v>
      </c>
      <c r="AE134" s="252">
        <v>1</v>
      </c>
      <c r="AF134" s="252">
        <v>1</v>
      </c>
      <c r="AG134" s="252">
        <v>1</v>
      </c>
      <c r="AH134" s="252">
        <v>1</v>
      </c>
      <c r="AI134" s="252" t="str">
        <f t="shared" si="39"/>
        <v>ok</v>
      </c>
      <c r="AJ134" s="5"/>
      <c r="AK134" t="str">
        <f>Tabela1[[#This Row],[Coluna1]]&amp;Tabela1[[#This Row],[PEDIDO]]</f>
        <v>P-198</v>
      </c>
      <c r="AL134"/>
      <c r="AM134"/>
      <c r="AN134"/>
      <c r="AO134" t="str">
        <f t="shared" si="40"/>
        <v>T-073181-1/05-CV-0001</v>
      </c>
      <c r="AP134" t="str">
        <f>Tabela1[[#This Row],[TAG]]&amp;Tabela1[[#This Row],[PEDIDO]]&amp;Tabela1[[#This Row],[PRODUTO]]</f>
        <v>05-CV-0001P-198BASES ROLETES</v>
      </c>
      <c r="AQ134" s="22" t="str">
        <f>Tabela1[[#This Row],[PRODUTO]]&amp;Tabela1[[#This Row],[TAG]]</f>
        <v>BASES ROLETES05-CV-0001</v>
      </c>
      <c r="AR134" s="24" t="str">
        <f>Tabela1[[#This Row],[PEDIDO]]&amp;Tabela1[[#This Row],[PRODUTO]]</f>
        <v>P-198BASES ROLETES</v>
      </c>
      <c r="AS134" s="37">
        <f>IF(AF134="",0,IF(ISTEXT(AF134),H134*VALUE(SUBSTITUTE(AF134,"%",""))/100,H134*AF134))-Tabela1[[#This Row],[PRONTO ACABADO2]]</f>
        <v>0</v>
      </c>
      <c r="AT134" s="37">
        <f>IF(AG134="",0,IF(ISTEXT(AG134),H134*VALUE(SUBSTITUTE(AG134,"%",""))/100,H134*AG134))-Tabela1[[#This Row],[PESO EXPEDIDO2]]</f>
        <v>0</v>
      </c>
      <c r="AU134" s="37">
        <f t="shared" si="29"/>
        <v>547.20000000000005</v>
      </c>
      <c r="AV134" s="37">
        <f t="shared" si="30"/>
        <v>547.20000000000005</v>
      </c>
      <c r="AW134" s="37"/>
    </row>
    <row r="135" spans="1:49" ht="15.75" hidden="1" customHeight="1" x14ac:dyDescent="0.25">
      <c r="A135" s="253" t="s">
        <v>3315</v>
      </c>
      <c r="B135" s="239" t="s">
        <v>3316</v>
      </c>
      <c r="C135" s="237">
        <v>38</v>
      </c>
      <c r="D135" s="254" t="s">
        <v>3317</v>
      </c>
      <c r="E135" s="237">
        <v>3832</v>
      </c>
      <c r="F135" s="237">
        <v>29</v>
      </c>
      <c r="G135" s="255">
        <v>2.6</v>
      </c>
      <c r="H135" s="240">
        <f>Tabela1[[#This Row],[PESO UNI]]*Tabela1[[#This Row],[QTE]]</f>
        <v>98.8</v>
      </c>
      <c r="I135" s="237" t="s">
        <v>4301</v>
      </c>
      <c r="J135" s="241" t="s">
        <v>3034</v>
      </c>
      <c r="K135" s="241" t="s">
        <v>31</v>
      </c>
      <c r="L135" s="242" t="s">
        <v>2984</v>
      </c>
      <c r="M135" s="243">
        <v>46206</v>
      </c>
      <c r="N135" s="241" t="s">
        <v>38</v>
      </c>
      <c r="O135" s="244"/>
      <c r="P135" s="245"/>
      <c r="Q135" s="14">
        <f>Tabela1[[#This Row],[QTDE/ Fabricação]]-Tabela1[[#This Row],[QTE]]</f>
        <v>-38</v>
      </c>
      <c r="R135" s="247">
        <f t="shared" si="34"/>
        <v>98.8</v>
      </c>
      <c r="S135" s="247">
        <f t="shared" si="35"/>
        <v>98.8</v>
      </c>
      <c r="T135" s="248">
        <f t="shared" si="36"/>
        <v>0</v>
      </c>
      <c r="U135" s="249">
        <f>IFERROR(SUMIF('LISTA DE EMBARQUE'!B:B,MICRO!E:E,'LISTA DE EMBARQUE'!G:G),"")</f>
        <v>38</v>
      </c>
      <c r="V135" s="244">
        <f>IFERROR(VLOOKUP(Tabela1[[#This Row],[COD.MDE]],'LISTA DE EMBARQUE'!B:L,11,0),"")</f>
        <v>5</v>
      </c>
      <c r="W135" s="245" t="str">
        <f>IFERROR(COUNTIF(#REF!,Tabela1[[#This Row],[Colunas5]]),"")</f>
        <v/>
      </c>
      <c r="X135" s="246">
        <f>Tabela1[[#This Row],[QIANTIDADE EXPEDIDA]]*Tabela1[[#This Row],[PESO UNI]]</f>
        <v>98.8</v>
      </c>
      <c r="Y135" s="246">
        <f t="shared" si="37"/>
        <v>0</v>
      </c>
      <c r="Z135" s="250">
        <f>Tabela1[[#This Row],[PESO TOTAL]]-Tabela1[[#This Row],[Peso Expedido]]</f>
        <v>0</v>
      </c>
      <c r="AA135" s="251">
        <v>1</v>
      </c>
      <c r="AB135" s="252"/>
      <c r="AC135" s="252">
        <v>1</v>
      </c>
      <c r="AD135" s="252">
        <v>1</v>
      </c>
      <c r="AE135" s="252">
        <v>1</v>
      </c>
      <c r="AF135" s="252">
        <v>1</v>
      </c>
      <c r="AG135" s="252">
        <v>1</v>
      </c>
      <c r="AH135" s="252">
        <v>1</v>
      </c>
      <c r="AI135" s="252" t="str">
        <f t="shared" si="39"/>
        <v>ok</v>
      </c>
      <c r="AJ135" s="5"/>
      <c r="AK135" t="str">
        <f>Tabela1[[#This Row],[Coluna1]]&amp;Tabela1[[#This Row],[PEDIDO]]</f>
        <v>P-198</v>
      </c>
      <c r="AL135"/>
      <c r="AM135"/>
      <c r="AN135"/>
      <c r="AO135" t="str">
        <f t="shared" si="40"/>
        <v>T-073204-1/05-CV-0001</v>
      </c>
      <c r="AP135" t="str">
        <f>Tabela1[[#This Row],[TAG]]&amp;Tabela1[[#This Row],[PEDIDO]]&amp;Tabela1[[#This Row],[PRODUTO]]</f>
        <v>05-CV-0001P-198ESTRUTURA</v>
      </c>
      <c r="AQ135" s="22" t="str">
        <f>Tabela1[[#This Row],[PRODUTO]]&amp;Tabela1[[#This Row],[TAG]]</f>
        <v>ESTRUTURA05-CV-0001</v>
      </c>
      <c r="AR135" s="24" t="str">
        <f>Tabela1[[#This Row],[PEDIDO]]&amp;Tabela1[[#This Row],[PRODUTO]]</f>
        <v>P-198ESTRUTURA</v>
      </c>
      <c r="AS135" s="37">
        <f>IF(AF135="",0,IF(ISTEXT(AF135),H135*VALUE(SUBSTITUTE(AF135,"%",""))/100,H135*AF135))-Tabela1[[#This Row],[PRONTO ACABADO2]]</f>
        <v>0</v>
      </c>
      <c r="AT135" s="37">
        <f>IF(AG135="",0,IF(ISTEXT(AG135),H135*VALUE(SUBSTITUTE(AG135,"%",""))/100,H135*AG135))-Tabela1[[#This Row],[PESO EXPEDIDO2]]</f>
        <v>0</v>
      </c>
      <c r="AU135" s="37">
        <f t="shared" si="29"/>
        <v>98.8</v>
      </c>
      <c r="AV135" s="37">
        <f t="shared" si="30"/>
        <v>98.8</v>
      </c>
      <c r="AW135" s="37"/>
    </row>
    <row r="136" spans="1:49" ht="15.75" hidden="1" customHeight="1" x14ac:dyDescent="0.25">
      <c r="A136" s="253" t="s">
        <v>3315</v>
      </c>
      <c r="B136" s="239" t="s">
        <v>3316</v>
      </c>
      <c r="C136" s="237">
        <v>16</v>
      </c>
      <c r="D136" s="254" t="s">
        <v>3319</v>
      </c>
      <c r="E136" s="237">
        <v>3833</v>
      </c>
      <c r="F136" s="237">
        <v>29</v>
      </c>
      <c r="G136" s="255">
        <v>2.5</v>
      </c>
      <c r="H136" s="240">
        <f>Tabela1[[#This Row],[PESO UNI]]*Tabela1[[#This Row],[QTE]]</f>
        <v>40</v>
      </c>
      <c r="I136" s="237" t="s">
        <v>4301</v>
      </c>
      <c r="J136" s="241" t="s">
        <v>3034</v>
      </c>
      <c r="K136" s="241" t="s">
        <v>31</v>
      </c>
      <c r="L136" s="242" t="s">
        <v>2984</v>
      </c>
      <c r="M136" s="243">
        <v>46206</v>
      </c>
      <c r="N136" s="241" t="s">
        <v>38</v>
      </c>
      <c r="O136" s="244"/>
      <c r="P136" s="245"/>
      <c r="Q136" s="14">
        <f>Tabela1[[#This Row],[QTDE/ Fabricação]]-Tabela1[[#This Row],[QTE]]</f>
        <v>-16</v>
      </c>
      <c r="R136" s="247">
        <f t="shared" si="34"/>
        <v>40</v>
      </c>
      <c r="S136" s="247">
        <f t="shared" si="35"/>
        <v>40</v>
      </c>
      <c r="T136" s="248">
        <f t="shared" si="36"/>
        <v>0</v>
      </c>
      <c r="U136" s="249">
        <f>IFERROR(SUMIF('LISTA DE EMBARQUE'!B:B,MICRO!E:E,'LISTA DE EMBARQUE'!G:G),"")</f>
        <v>18</v>
      </c>
      <c r="V136" s="244">
        <f>IFERROR(VLOOKUP(Tabela1[[#This Row],[COD.MDE]],'LISTA DE EMBARQUE'!B:L,11,0),"")</f>
        <v>5</v>
      </c>
      <c r="W136" s="245" t="str">
        <f>IFERROR(COUNTIF(#REF!,Tabela1[[#This Row],[Colunas5]]),"")</f>
        <v/>
      </c>
      <c r="X136" s="246">
        <f>Tabela1[[#This Row],[QIANTIDADE EXPEDIDA]]*Tabela1[[#This Row],[PESO UNI]]</f>
        <v>45</v>
      </c>
      <c r="Y136" s="246">
        <f t="shared" si="37"/>
        <v>2</v>
      </c>
      <c r="Z136" s="250">
        <v>0</v>
      </c>
      <c r="AA136" s="251">
        <v>1</v>
      </c>
      <c r="AB136" s="252"/>
      <c r="AC136" s="252">
        <v>1</v>
      </c>
      <c r="AD136" s="252">
        <v>1</v>
      </c>
      <c r="AE136" s="252">
        <v>1</v>
      </c>
      <c r="AF136" s="252">
        <v>1</v>
      </c>
      <c r="AG136" s="252">
        <v>1</v>
      </c>
      <c r="AH136" s="252">
        <v>1</v>
      </c>
      <c r="AI136" s="252" t="str">
        <f t="shared" si="39"/>
        <v>ok</v>
      </c>
      <c r="AJ136" s="5"/>
      <c r="AK136" t="str">
        <f>Tabela1[[#This Row],[Coluna1]]&amp;Tabela1[[#This Row],[PEDIDO]]</f>
        <v>P-198</v>
      </c>
      <c r="AL136"/>
      <c r="AM136"/>
      <c r="AN136"/>
      <c r="AO136" t="str">
        <f t="shared" si="40"/>
        <v>T-073204-1/05-CV-0001</v>
      </c>
      <c r="AP136" t="str">
        <f>Tabela1[[#This Row],[TAG]]&amp;Tabela1[[#This Row],[PEDIDO]]&amp;Tabela1[[#This Row],[PRODUTO]]</f>
        <v>05-CV-0001P-198ESTRUTURA</v>
      </c>
      <c r="AQ136" s="22" t="str">
        <f>Tabela1[[#This Row],[PRODUTO]]&amp;Tabela1[[#This Row],[TAG]]</f>
        <v>ESTRUTURA05-CV-0001</v>
      </c>
      <c r="AR136" s="24" t="str">
        <f>Tabela1[[#This Row],[PEDIDO]]&amp;Tabela1[[#This Row],[PRODUTO]]</f>
        <v>P-198ESTRUTURA</v>
      </c>
      <c r="AS136" s="37">
        <f>IF(AF136="",0,IF(ISTEXT(AF136),H136*VALUE(SUBSTITUTE(AF136,"%",""))/100,H136*AF136))-Tabela1[[#This Row],[PRONTO ACABADO2]]</f>
        <v>0</v>
      </c>
      <c r="AT136" s="37">
        <f>IF(AG136="",0,IF(ISTEXT(AG136),H136*VALUE(SUBSTITUTE(AG136,"%",""))/100,H136*AG136))-Tabela1[[#This Row],[PESO EXPEDIDO2]]</f>
        <v>0</v>
      </c>
      <c r="AU136" s="37">
        <f t="shared" si="29"/>
        <v>40</v>
      </c>
      <c r="AV136" s="37">
        <f t="shared" si="30"/>
        <v>40</v>
      </c>
      <c r="AW136" s="37"/>
    </row>
    <row r="137" spans="1:49" ht="15.75" hidden="1" customHeight="1" x14ac:dyDescent="0.25">
      <c r="A137" s="6" t="s">
        <v>3315</v>
      </c>
      <c r="B137" s="21" t="s">
        <v>3316</v>
      </c>
      <c r="C137" s="7">
        <v>54</v>
      </c>
      <c r="D137" s="39" t="s">
        <v>3318</v>
      </c>
      <c r="E137" s="7">
        <v>3834</v>
      </c>
      <c r="F137" s="7">
        <v>29</v>
      </c>
      <c r="G137" s="23">
        <v>1.1000000000000001</v>
      </c>
      <c r="H137" s="34">
        <f>Tabela1[[#This Row],[PESO UNI]]*Tabela1[[#This Row],[QTE]]</f>
        <v>59.400000000000006</v>
      </c>
      <c r="I137" s="7" t="s">
        <v>4301</v>
      </c>
      <c r="J137" s="8" t="s">
        <v>3034</v>
      </c>
      <c r="K137" s="8" t="s">
        <v>31</v>
      </c>
      <c r="L137" s="9" t="s">
        <v>2984</v>
      </c>
      <c r="M137" s="10">
        <v>46206</v>
      </c>
      <c r="N137" s="8" t="s">
        <v>38</v>
      </c>
      <c r="O137" s="12"/>
      <c r="P137" s="13"/>
      <c r="Q137" s="14">
        <f>Tabela1[[#This Row],[QTDE/ Fabricação]]-Tabela1[[#This Row],[QTE]]</f>
        <v>-54</v>
      </c>
      <c r="R137" s="18">
        <f t="shared" si="34"/>
        <v>26.730000000000004</v>
      </c>
      <c r="S137" s="18">
        <f t="shared" si="35"/>
        <v>0</v>
      </c>
      <c r="T137" s="19">
        <f t="shared" si="36"/>
        <v>-59.400000000000006</v>
      </c>
      <c r="U137" s="16">
        <f>IFERROR(SUMIF('LISTA DE EMBARQUE'!B:B,MICRO!E:E,'LISTA DE EMBARQUE'!G:G),"")</f>
        <v>0</v>
      </c>
      <c r="V137" s="12" t="str">
        <f>IFERROR(VLOOKUP(Tabela1[[#This Row],[COD.MDE]],'LISTA DE EMBARQUE'!B:L,11,0),"")</f>
        <v/>
      </c>
      <c r="W137" s="13" t="str">
        <f>IFERROR(COUNTIF(#REF!,Tabela1[[#This Row],[Colunas5]]),"")</f>
        <v/>
      </c>
      <c r="X137" s="14">
        <f>Tabela1[[#This Row],[QIANTIDADE EXPEDIDA]]*Tabela1[[#This Row],[PESO UNI]]</f>
        <v>0</v>
      </c>
      <c r="Y137" s="14">
        <f t="shared" si="37"/>
        <v>-54</v>
      </c>
      <c r="Z137" s="20">
        <f>Tabela1[[#This Row],[PESO TOTAL]]-Tabela1[[#This Row],[Peso Expedido]]</f>
        <v>59.400000000000006</v>
      </c>
      <c r="AA137" s="17">
        <v>0.9</v>
      </c>
      <c r="AB137" s="33"/>
      <c r="AC137" s="33">
        <v>0.9</v>
      </c>
      <c r="AD137" s="33"/>
      <c r="AE137" s="33"/>
      <c r="AF137" s="33"/>
      <c r="AG137" s="33"/>
      <c r="AH137" s="33"/>
      <c r="AI137" s="33" t="str">
        <f t="shared" si="39"/>
        <v/>
      </c>
      <c r="AJ137" s="5"/>
      <c r="AK137" t="str">
        <f>Tabela1[[#This Row],[Coluna1]]&amp;Tabela1[[#This Row],[PEDIDO]]</f>
        <v>P-198</v>
      </c>
      <c r="AL137"/>
      <c r="AM137"/>
      <c r="AN137"/>
      <c r="AO137" t="str">
        <f t="shared" si="40"/>
        <v>T-073204-1/05-CV-0001</v>
      </c>
      <c r="AP137" t="str">
        <f>Tabela1[[#This Row],[TAG]]&amp;Tabela1[[#This Row],[PEDIDO]]&amp;Tabela1[[#This Row],[PRODUTO]]</f>
        <v>05-CV-0001P-198ESTRUTURA</v>
      </c>
      <c r="AQ137" s="22" t="str">
        <f>Tabela1[[#This Row],[PRODUTO]]&amp;Tabela1[[#This Row],[TAG]]</f>
        <v>ESTRUTURA05-CV-0001</v>
      </c>
      <c r="AR137" s="24" t="str">
        <f>Tabela1[[#This Row],[PEDIDO]]&amp;Tabela1[[#This Row],[PRODUTO]]</f>
        <v>P-198ESTRUTURA</v>
      </c>
      <c r="AS137" s="37">
        <f>IF(AF137="",0,IF(ISTEXT(AF137),H137*VALUE(SUBSTITUTE(AF137,"%",""))/100,H137*AF137))-Tabela1[[#This Row],[PRONTO ACABADO2]]</f>
        <v>0</v>
      </c>
      <c r="AT137" s="37">
        <f>IF(AG137="",0,IF(ISTEXT(AG137),H137*VALUE(SUBSTITUTE(AG137,"%",""))/100,H137*AG137))-Tabela1[[#This Row],[PESO EXPEDIDO2]]</f>
        <v>0</v>
      </c>
      <c r="AU137" s="37">
        <f t="shared" si="29"/>
        <v>0</v>
      </c>
      <c r="AV137" s="37">
        <f t="shared" si="30"/>
        <v>0</v>
      </c>
      <c r="AW137" s="37"/>
    </row>
    <row r="138" spans="1:49" ht="15.75" hidden="1" customHeight="1" x14ac:dyDescent="0.25">
      <c r="A138" s="6" t="s">
        <v>3315</v>
      </c>
      <c r="B138" s="21" t="s">
        <v>3316</v>
      </c>
      <c r="C138" s="7">
        <v>54</v>
      </c>
      <c r="D138" s="39" t="s">
        <v>3320</v>
      </c>
      <c r="E138" s="7">
        <v>3835</v>
      </c>
      <c r="F138" s="7">
        <v>29</v>
      </c>
      <c r="G138" s="23">
        <v>2</v>
      </c>
      <c r="H138" s="34">
        <f>Tabela1[[#This Row],[PESO UNI]]*Tabela1[[#This Row],[QTE]]</f>
        <v>108</v>
      </c>
      <c r="I138" s="7" t="s">
        <v>4301</v>
      </c>
      <c r="J138" s="8" t="s">
        <v>3034</v>
      </c>
      <c r="K138" s="8" t="s">
        <v>31</v>
      </c>
      <c r="L138" s="9" t="s">
        <v>2984</v>
      </c>
      <c r="M138" s="10">
        <v>46206</v>
      </c>
      <c r="N138" s="8" t="s">
        <v>38</v>
      </c>
      <c r="O138" s="12"/>
      <c r="P138" s="13"/>
      <c r="Q138" s="14">
        <f>Tabela1[[#This Row],[QTDE/ Fabricação]]-Tabela1[[#This Row],[QTE]]</f>
        <v>-54</v>
      </c>
      <c r="R138" s="18">
        <f t="shared" si="34"/>
        <v>48.6</v>
      </c>
      <c r="S138" s="18">
        <f t="shared" si="35"/>
        <v>0</v>
      </c>
      <c r="T138" s="19">
        <f t="shared" si="36"/>
        <v>-108</v>
      </c>
      <c r="U138" s="16">
        <f>IFERROR(SUMIF('LISTA DE EMBARQUE'!B:B,MICRO!E:E,'LISTA DE EMBARQUE'!G:G),"")</f>
        <v>0</v>
      </c>
      <c r="V138" s="12" t="str">
        <f>IFERROR(VLOOKUP(Tabela1[[#This Row],[COD.MDE]],'LISTA DE EMBARQUE'!B:L,11,0),"")</f>
        <v/>
      </c>
      <c r="W138" s="13" t="str">
        <f>IFERROR(COUNTIF(#REF!,Tabela1[[#This Row],[Colunas5]]),"")</f>
        <v/>
      </c>
      <c r="X138" s="14">
        <f>Tabela1[[#This Row],[QIANTIDADE EXPEDIDA]]*Tabela1[[#This Row],[PESO UNI]]</f>
        <v>0</v>
      </c>
      <c r="Y138" s="14">
        <f t="shared" si="37"/>
        <v>-54</v>
      </c>
      <c r="Z138" s="20">
        <f>Tabela1[[#This Row],[PESO TOTAL]]-Tabela1[[#This Row],[Peso Expedido]]</f>
        <v>108</v>
      </c>
      <c r="AA138" s="17">
        <v>0.9</v>
      </c>
      <c r="AB138" s="33"/>
      <c r="AC138" s="33">
        <v>0.9</v>
      </c>
      <c r="AD138" s="33"/>
      <c r="AE138" s="33"/>
      <c r="AF138" s="33"/>
      <c r="AG138" s="33"/>
      <c r="AH138" s="33"/>
      <c r="AI138" s="33" t="str">
        <f t="shared" si="39"/>
        <v/>
      </c>
      <c r="AJ138" s="5"/>
      <c r="AK138" t="str">
        <f>Tabela1[[#This Row],[Coluna1]]&amp;Tabela1[[#This Row],[PEDIDO]]</f>
        <v>P-198</v>
      </c>
      <c r="AL138"/>
      <c r="AM138"/>
      <c r="AN138"/>
      <c r="AO138" t="str">
        <f t="shared" si="40"/>
        <v>T-073204-1/05-CV-0001</v>
      </c>
      <c r="AP138" t="str">
        <f>Tabela1[[#This Row],[TAG]]&amp;Tabela1[[#This Row],[PEDIDO]]&amp;Tabela1[[#This Row],[PRODUTO]]</f>
        <v>05-CV-0001P-198ESTRUTURA</v>
      </c>
      <c r="AQ138" s="22" t="str">
        <f>Tabela1[[#This Row],[PRODUTO]]&amp;Tabela1[[#This Row],[TAG]]</f>
        <v>ESTRUTURA05-CV-0001</v>
      </c>
      <c r="AR138" s="24" t="str">
        <f>Tabela1[[#This Row],[PEDIDO]]&amp;Tabela1[[#This Row],[PRODUTO]]</f>
        <v>P-198ESTRUTURA</v>
      </c>
      <c r="AS138" s="37">
        <f>IF(AF138="",0,IF(ISTEXT(AF138),H138*VALUE(SUBSTITUTE(AF138,"%",""))/100,H138*AF138))-Tabela1[[#This Row],[PRONTO ACABADO2]]</f>
        <v>0</v>
      </c>
      <c r="AT138" s="37">
        <f>IF(AG138="",0,IF(ISTEXT(AG138),H138*VALUE(SUBSTITUTE(AG138,"%",""))/100,H138*AG138))-Tabela1[[#This Row],[PESO EXPEDIDO2]]</f>
        <v>0</v>
      </c>
      <c r="AU138" s="37">
        <f t="shared" si="29"/>
        <v>0</v>
      </c>
      <c r="AV138" s="37">
        <f t="shared" si="30"/>
        <v>0</v>
      </c>
      <c r="AW138" s="37"/>
    </row>
    <row r="139" spans="1:49" ht="15.75" hidden="1" customHeight="1" x14ac:dyDescent="0.25">
      <c r="A139" s="6" t="s">
        <v>3315</v>
      </c>
      <c r="B139" s="21" t="s">
        <v>3316</v>
      </c>
      <c r="C139" s="7">
        <v>208</v>
      </c>
      <c r="D139" s="39" t="s">
        <v>3321</v>
      </c>
      <c r="E139" s="7">
        <v>3836</v>
      </c>
      <c r="F139" s="7">
        <v>29</v>
      </c>
      <c r="G139" s="23">
        <v>2.5</v>
      </c>
      <c r="H139" s="34">
        <f>Tabela1[[#This Row],[PESO UNI]]*Tabela1[[#This Row],[QTE]]</f>
        <v>520</v>
      </c>
      <c r="I139" s="7" t="s">
        <v>4301</v>
      </c>
      <c r="J139" s="8" t="s">
        <v>3034</v>
      </c>
      <c r="K139" s="8" t="s">
        <v>31</v>
      </c>
      <c r="L139" s="9" t="s">
        <v>2984</v>
      </c>
      <c r="M139" s="10">
        <v>46206</v>
      </c>
      <c r="N139" s="8" t="s">
        <v>38</v>
      </c>
      <c r="O139" s="12"/>
      <c r="P139" s="13"/>
      <c r="Q139" s="14">
        <f>Tabela1[[#This Row],[QTDE/ Fabricação]]-Tabela1[[#This Row],[QTE]]</f>
        <v>-208</v>
      </c>
      <c r="R139" s="18">
        <f t="shared" si="34"/>
        <v>234</v>
      </c>
      <c r="S139" s="18">
        <f t="shared" si="35"/>
        <v>0</v>
      </c>
      <c r="T139" s="19">
        <f t="shared" si="36"/>
        <v>-520</v>
      </c>
      <c r="U139" s="16">
        <f>IFERROR(SUMIF('LISTA DE EMBARQUE'!B:B,MICRO!E:E,'LISTA DE EMBARQUE'!G:G),"")</f>
        <v>0</v>
      </c>
      <c r="V139" s="12" t="str">
        <f>IFERROR(VLOOKUP(Tabela1[[#This Row],[COD.MDE]],'LISTA DE EMBARQUE'!B:L,11,0),"")</f>
        <v/>
      </c>
      <c r="W139" s="13" t="str">
        <f>IFERROR(COUNTIF(#REF!,Tabela1[[#This Row],[Colunas5]]),"")</f>
        <v/>
      </c>
      <c r="X139" s="14">
        <f>Tabela1[[#This Row],[QIANTIDADE EXPEDIDA]]*Tabela1[[#This Row],[PESO UNI]]</f>
        <v>0</v>
      </c>
      <c r="Y139" s="14">
        <f t="shared" si="37"/>
        <v>-208</v>
      </c>
      <c r="Z139" s="20">
        <f>Tabela1[[#This Row],[PESO TOTAL]]-Tabela1[[#This Row],[Peso Expedido]]</f>
        <v>520</v>
      </c>
      <c r="AA139" s="17">
        <v>0.9</v>
      </c>
      <c r="AB139" s="33"/>
      <c r="AC139" s="33">
        <v>0.9</v>
      </c>
      <c r="AD139" s="33"/>
      <c r="AE139" s="33"/>
      <c r="AF139" s="33"/>
      <c r="AG139" s="33"/>
      <c r="AH139" s="33"/>
      <c r="AI139" s="33" t="str">
        <f t="shared" si="39"/>
        <v/>
      </c>
      <c r="AJ139" s="5"/>
      <c r="AK139" t="str">
        <f>Tabela1[[#This Row],[Coluna1]]&amp;Tabela1[[#This Row],[PEDIDO]]</f>
        <v>P-198</v>
      </c>
      <c r="AL139"/>
      <c r="AM139"/>
      <c r="AN139"/>
      <c r="AO139" t="str">
        <f t="shared" si="40"/>
        <v>T-073204-1/05-CV-0001</v>
      </c>
      <c r="AP139" t="str">
        <f>Tabela1[[#This Row],[TAG]]&amp;Tabela1[[#This Row],[PEDIDO]]&amp;Tabela1[[#This Row],[PRODUTO]]</f>
        <v>05-CV-0001P-198ESTRUTURA</v>
      </c>
      <c r="AQ139" s="22" t="str">
        <f>Tabela1[[#This Row],[PRODUTO]]&amp;Tabela1[[#This Row],[TAG]]</f>
        <v>ESTRUTURA05-CV-0001</v>
      </c>
      <c r="AR139" s="24" t="str">
        <f>Tabela1[[#This Row],[PEDIDO]]&amp;Tabela1[[#This Row],[PRODUTO]]</f>
        <v>P-198ESTRUTURA</v>
      </c>
      <c r="AS139" s="37">
        <f>IF(AF139="",0,IF(ISTEXT(AF139),H139*VALUE(SUBSTITUTE(AF139,"%",""))/100,H139*AF139))-Tabela1[[#This Row],[PRONTO ACABADO2]]</f>
        <v>0</v>
      </c>
      <c r="AT139" s="37">
        <f>IF(AG139="",0,IF(ISTEXT(AG139),H139*VALUE(SUBSTITUTE(AG139,"%",""))/100,H139*AG139))-Tabela1[[#This Row],[PESO EXPEDIDO2]]</f>
        <v>0</v>
      </c>
      <c r="AU139" s="37">
        <f t="shared" si="29"/>
        <v>0</v>
      </c>
      <c r="AV139" s="37">
        <f t="shared" si="30"/>
        <v>0</v>
      </c>
      <c r="AW139" s="37"/>
    </row>
    <row r="140" spans="1:49" ht="15.75" hidden="1" customHeight="1" x14ac:dyDescent="0.25">
      <c r="A140" s="6" t="s">
        <v>3315</v>
      </c>
      <c r="B140" s="21" t="s">
        <v>3316</v>
      </c>
      <c r="C140" s="7">
        <v>2</v>
      </c>
      <c r="D140" s="39" t="s">
        <v>3322</v>
      </c>
      <c r="E140" s="7">
        <v>3837</v>
      </c>
      <c r="F140" s="7">
        <v>29</v>
      </c>
      <c r="G140" s="23">
        <v>3.3</v>
      </c>
      <c r="H140" s="34">
        <f>Tabela1[[#This Row],[PESO UNI]]*Tabela1[[#This Row],[QTE]]</f>
        <v>6.6</v>
      </c>
      <c r="I140" s="7" t="s">
        <v>4301</v>
      </c>
      <c r="J140" s="8" t="s">
        <v>3034</v>
      </c>
      <c r="K140" s="8" t="s">
        <v>31</v>
      </c>
      <c r="L140" s="9" t="s">
        <v>2984</v>
      </c>
      <c r="M140" s="10">
        <v>46206</v>
      </c>
      <c r="N140" s="8" t="s">
        <v>38</v>
      </c>
      <c r="O140" s="12"/>
      <c r="P140" s="13"/>
      <c r="Q140" s="14">
        <f>Tabela1[[#This Row],[QTDE/ Fabricação]]-Tabela1[[#This Row],[QTE]]</f>
        <v>-2</v>
      </c>
      <c r="R140" s="18">
        <f t="shared" si="34"/>
        <v>2.9699999999999998</v>
      </c>
      <c r="S140" s="18">
        <f t="shared" si="35"/>
        <v>0</v>
      </c>
      <c r="T140" s="19">
        <f t="shared" si="36"/>
        <v>-6.6</v>
      </c>
      <c r="U140" s="16">
        <f>IFERROR(SUMIF('LISTA DE EMBARQUE'!B:B,MICRO!E:E,'LISTA DE EMBARQUE'!G:G),"")</f>
        <v>0</v>
      </c>
      <c r="V140" s="12" t="str">
        <f>IFERROR(VLOOKUP(Tabela1[[#This Row],[COD.MDE]],'LISTA DE EMBARQUE'!B:L,11,0),"")</f>
        <v/>
      </c>
      <c r="W140" s="13" t="str">
        <f>IFERROR(COUNTIF(#REF!,Tabela1[[#This Row],[Colunas5]]),"")</f>
        <v/>
      </c>
      <c r="X140" s="14">
        <f>Tabela1[[#This Row],[QIANTIDADE EXPEDIDA]]*Tabela1[[#This Row],[PESO UNI]]</f>
        <v>0</v>
      </c>
      <c r="Y140" s="14">
        <f t="shared" si="37"/>
        <v>-2</v>
      </c>
      <c r="Z140" s="20">
        <f>Tabela1[[#This Row],[PESO TOTAL]]-Tabela1[[#This Row],[Peso Expedido]]</f>
        <v>6.6</v>
      </c>
      <c r="AA140" s="17">
        <v>0.9</v>
      </c>
      <c r="AB140" s="33"/>
      <c r="AC140" s="33">
        <v>0.9</v>
      </c>
      <c r="AD140" s="33"/>
      <c r="AE140" s="33"/>
      <c r="AF140" s="33"/>
      <c r="AG140" s="33"/>
      <c r="AH140" s="33"/>
      <c r="AI140" s="33" t="str">
        <f t="shared" si="39"/>
        <v/>
      </c>
      <c r="AJ140" s="5"/>
      <c r="AK140" t="str">
        <f>Tabela1[[#This Row],[Coluna1]]&amp;Tabela1[[#This Row],[PEDIDO]]</f>
        <v>P-198</v>
      </c>
      <c r="AL140"/>
      <c r="AM140"/>
      <c r="AN140"/>
      <c r="AO140" t="str">
        <f t="shared" si="40"/>
        <v>T-073204-1/05-CV-0001</v>
      </c>
      <c r="AP140" t="str">
        <f>Tabela1[[#This Row],[TAG]]&amp;Tabela1[[#This Row],[PEDIDO]]&amp;Tabela1[[#This Row],[PRODUTO]]</f>
        <v>05-CV-0001P-198ESTRUTURA</v>
      </c>
      <c r="AQ140" s="22" t="str">
        <f>Tabela1[[#This Row],[PRODUTO]]&amp;Tabela1[[#This Row],[TAG]]</f>
        <v>ESTRUTURA05-CV-0001</v>
      </c>
      <c r="AR140" s="24" t="str">
        <f>Tabela1[[#This Row],[PEDIDO]]&amp;Tabela1[[#This Row],[PRODUTO]]</f>
        <v>P-198ESTRUTURA</v>
      </c>
      <c r="AS140" s="37">
        <f>IF(AF140="",0,IF(ISTEXT(AF140),H140*VALUE(SUBSTITUTE(AF140,"%",""))/100,H140*AF140))-Tabela1[[#This Row],[PRONTO ACABADO2]]</f>
        <v>0</v>
      </c>
      <c r="AT140" s="37">
        <f>IF(AG140="",0,IF(ISTEXT(AG140),H140*VALUE(SUBSTITUTE(AG140,"%",""))/100,H140*AG140))-Tabela1[[#This Row],[PESO EXPEDIDO2]]</f>
        <v>0</v>
      </c>
      <c r="AU140" s="37">
        <f t="shared" si="29"/>
        <v>0</v>
      </c>
      <c r="AV140" s="37">
        <f t="shared" si="30"/>
        <v>0</v>
      </c>
      <c r="AW140" s="37"/>
    </row>
    <row r="141" spans="1:49" ht="15.75" hidden="1" customHeight="1" x14ac:dyDescent="0.25">
      <c r="A141" s="6" t="s">
        <v>3315</v>
      </c>
      <c r="B141" s="21" t="s">
        <v>3316</v>
      </c>
      <c r="C141" s="7">
        <v>2</v>
      </c>
      <c r="D141" s="39" t="s">
        <v>3323</v>
      </c>
      <c r="E141" s="7">
        <v>3838</v>
      </c>
      <c r="F141" s="7">
        <v>29</v>
      </c>
      <c r="G141" s="23">
        <v>14.4</v>
      </c>
      <c r="H141" s="34">
        <f>Tabela1[[#This Row],[PESO UNI]]*Tabela1[[#This Row],[QTE]]</f>
        <v>28.8</v>
      </c>
      <c r="I141" s="7" t="s">
        <v>4301</v>
      </c>
      <c r="J141" s="8" t="s">
        <v>3034</v>
      </c>
      <c r="K141" s="8" t="s">
        <v>31</v>
      </c>
      <c r="L141" s="9" t="s">
        <v>2984</v>
      </c>
      <c r="M141" s="10">
        <v>46206</v>
      </c>
      <c r="N141" s="8" t="s">
        <v>38</v>
      </c>
      <c r="O141" s="12"/>
      <c r="P141" s="13"/>
      <c r="Q141" s="14">
        <f>Tabela1[[#This Row],[QTDE/ Fabricação]]-Tabela1[[#This Row],[QTE]]</f>
        <v>-2</v>
      </c>
      <c r="R141" s="18">
        <f>IFERROR(H141*((AA142*0.25)+(AC142*0.25)+(AD141*0.225)+(AE141*0.225)+(AF141*0.05)),"")</f>
        <v>12.96</v>
      </c>
      <c r="S141" s="18">
        <f t="shared" si="35"/>
        <v>0</v>
      </c>
      <c r="T141" s="19">
        <f t="shared" si="36"/>
        <v>-28.8</v>
      </c>
      <c r="U141" s="16">
        <f>IFERROR(SUMIF('LISTA DE EMBARQUE'!B:B,MICRO!E:E,'LISTA DE EMBARQUE'!G:G),"")</f>
        <v>0</v>
      </c>
      <c r="V141" s="12" t="str">
        <f>IFERROR(VLOOKUP(Tabela1[[#This Row],[COD.MDE]],'LISTA DE EMBARQUE'!B:L,11,0),"")</f>
        <v/>
      </c>
      <c r="W141" s="13" t="str">
        <f>IFERROR(COUNTIF(#REF!,Tabela1[[#This Row],[Colunas5]]),"")</f>
        <v/>
      </c>
      <c r="X141" s="14">
        <f>Tabela1[[#This Row],[QIANTIDADE EXPEDIDA]]*Tabela1[[#This Row],[PESO UNI]]</f>
        <v>0</v>
      </c>
      <c r="Y141" s="14">
        <f t="shared" si="37"/>
        <v>-2</v>
      </c>
      <c r="Z141" s="20">
        <f>Tabela1[[#This Row],[PESO TOTAL]]-Tabela1[[#This Row],[Peso Expedido]]</f>
        <v>28.8</v>
      </c>
      <c r="AA141" s="17">
        <v>0.9</v>
      </c>
      <c r="AB141" s="33"/>
      <c r="AC141" s="33">
        <v>0.9</v>
      </c>
      <c r="AD141" s="33"/>
      <c r="AE141" s="33"/>
      <c r="AF141" s="33"/>
      <c r="AG141" s="33"/>
      <c r="AH141" s="33"/>
      <c r="AI141" s="33" t="str">
        <f t="shared" si="39"/>
        <v/>
      </c>
      <c r="AJ141" s="5"/>
      <c r="AK141" t="str">
        <f>Tabela1[[#This Row],[Coluna1]]&amp;Tabela1[[#This Row],[PEDIDO]]</f>
        <v>P-198</v>
      </c>
      <c r="AL141"/>
      <c r="AM141"/>
      <c r="AN141"/>
      <c r="AO141" t="str">
        <f t="shared" si="40"/>
        <v>T-073204-1/05-CV-0001</v>
      </c>
      <c r="AP141" t="str">
        <f>Tabela1[[#This Row],[TAG]]&amp;Tabela1[[#This Row],[PEDIDO]]&amp;Tabela1[[#This Row],[PRODUTO]]</f>
        <v>05-CV-0001P-198ESTRUTURA</v>
      </c>
      <c r="AQ141" s="22" t="str">
        <f>Tabela1[[#This Row],[PRODUTO]]&amp;Tabela1[[#This Row],[TAG]]</f>
        <v>ESTRUTURA05-CV-0001</v>
      </c>
      <c r="AR141" s="24" t="str">
        <f>Tabela1[[#This Row],[PEDIDO]]&amp;Tabela1[[#This Row],[PRODUTO]]</f>
        <v>P-198ESTRUTURA</v>
      </c>
      <c r="AS141" s="37">
        <f>IF(AF141="",0,IF(ISTEXT(AF141),H141*VALUE(SUBSTITUTE(AF141,"%",""))/100,H141*AF141))-Tabela1[[#This Row],[PRONTO ACABADO2]]</f>
        <v>0</v>
      </c>
      <c r="AT141" s="37">
        <f>IF(AG141="",0,IF(ISTEXT(AG141),H141*VALUE(SUBSTITUTE(AG141,"%",""))/100,H141*AG141))-Tabela1[[#This Row],[PESO EXPEDIDO2]]</f>
        <v>0</v>
      </c>
      <c r="AU141" s="37">
        <f t="shared" si="29"/>
        <v>0</v>
      </c>
      <c r="AV141" s="37">
        <f t="shared" si="30"/>
        <v>0</v>
      </c>
      <c r="AW141" s="37"/>
    </row>
    <row r="142" spans="1:49" ht="15.75" hidden="1" customHeight="1" x14ac:dyDescent="0.25">
      <c r="A142" s="6" t="s">
        <v>3315</v>
      </c>
      <c r="B142" s="21" t="s">
        <v>3316</v>
      </c>
      <c r="C142" s="7">
        <v>14</v>
      </c>
      <c r="D142" s="39" t="s">
        <v>3324</v>
      </c>
      <c r="E142" s="7">
        <v>3839</v>
      </c>
      <c r="F142" s="7">
        <v>29</v>
      </c>
      <c r="G142" s="23">
        <v>1.9</v>
      </c>
      <c r="H142" s="34">
        <f>Tabela1[[#This Row],[PESO UNI]]*Tabela1[[#This Row],[QTE]]</f>
        <v>26.599999999999998</v>
      </c>
      <c r="I142" s="7" t="s">
        <v>4301</v>
      </c>
      <c r="J142" s="8" t="s">
        <v>3034</v>
      </c>
      <c r="K142" s="8" t="s">
        <v>31</v>
      </c>
      <c r="L142" s="9" t="s">
        <v>2984</v>
      </c>
      <c r="M142" s="10">
        <v>46206</v>
      </c>
      <c r="N142" s="8" t="s">
        <v>38</v>
      </c>
      <c r="O142" s="12"/>
      <c r="P142" s="13"/>
      <c r="Q142" s="14">
        <f>Tabela1[[#This Row],[QTDE/ Fabricação]]-Tabela1[[#This Row],[QTE]]</f>
        <v>-14</v>
      </c>
      <c r="R142" s="18" t="str">
        <f>IFERROR(H142*((#REF!*0.25)+(#REF!*0.25)+(AD142*0.225)+(AE142*0.225)+(AF142*0.05)),"")</f>
        <v/>
      </c>
      <c r="S142" s="18">
        <f t="shared" si="35"/>
        <v>0</v>
      </c>
      <c r="T142" s="19">
        <f t="shared" si="36"/>
        <v>-26.599999999999998</v>
      </c>
      <c r="U142" s="16">
        <f>IFERROR(SUMIF('LISTA DE EMBARQUE'!B:B,MICRO!E:E,'LISTA DE EMBARQUE'!G:G),"")</f>
        <v>0</v>
      </c>
      <c r="V142" s="12" t="str">
        <f>IFERROR(VLOOKUP(Tabela1[[#This Row],[COD.MDE]],'LISTA DE EMBARQUE'!B:L,11,0),"")</f>
        <v/>
      </c>
      <c r="W142" s="13" t="str">
        <f>IFERROR(COUNTIF(#REF!,Tabela1[[#This Row],[Colunas5]]),"")</f>
        <v/>
      </c>
      <c r="X142" s="14">
        <f>Tabela1[[#This Row],[QIANTIDADE EXPEDIDA]]*Tabela1[[#This Row],[PESO UNI]]</f>
        <v>0</v>
      </c>
      <c r="Y142" s="14">
        <f t="shared" si="37"/>
        <v>-14</v>
      </c>
      <c r="Z142" s="20">
        <f>Tabela1[[#This Row],[PESO TOTAL]]-Tabela1[[#This Row],[Peso Expedido]]</f>
        <v>26.599999999999998</v>
      </c>
      <c r="AA142" s="17">
        <v>0.9</v>
      </c>
      <c r="AB142" s="33"/>
      <c r="AC142" s="33">
        <v>0.9</v>
      </c>
      <c r="AD142" s="33"/>
      <c r="AE142" s="33"/>
      <c r="AF142" s="33"/>
      <c r="AG142" s="33"/>
      <c r="AH142" s="33"/>
      <c r="AI142" s="33" t="str">
        <f t="shared" si="39"/>
        <v/>
      </c>
      <c r="AJ142" s="5"/>
      <c r="AK142" t="str">
        <f>Tabela1[[#This Row],[Coluna1]]&amp;Tabela1[[#This Row],[PEDIDO]]</f>
        <v>P-198</v>
      </c>
      <c r="AL142"/>
      <c r="AM142"/>
      <c r="AN142"/>
      <c r="AO142" t="str">
        <f t="shared" si="40"/>
        <v>T-073204-1/05-CV-0001</v>
      </c>
      <c r="AP142" t="str">
        <f>Tabela1[[#This Row],[TAG]]&amp;Tabela1[[#This Row],[PEDIDO]]&amp;Tabela1[[#This Row],[PRODUTO]]</f>
        <v>05-CV-0001P-198ESTRUTURA</v>
      </c>
      <c r="AQ142" s="22" t="str">
        <f>Tabela1[[#This Row],[PRODUTO]]&amp;Tabela1[[#This Row],[TAG]]</f>
        <v>ESTRUTURA05-CV-0001</v>
      </c>
      <c r="AR142" s="24" t="str">
        <f>Tabela1[[#This Row],[PEDIDO]]&amp;Tabela1[[#This Row],[PRODUTO]]</f>
        <v>P-198ESTRUTURA</v>
      </c>
      <c r="AS142" s="37">
        <f>IF(AF142="",0,IF(ISTEXT(AF142),H142*VALUE(SUBSTITUTE(AF142,"%",""))/100,H142*AF142))-Tabela1[[#This Row],[PRONTO ACABADO2]]</f>
        <v>0</v>
      </c>
      <c r="AT142" s="37">
        <f>IF(AG142="",0,IF(ISTEXT(AG142),H142*VALUE(SUBSTITUTE(AG142,"%",""))/100,H142*AG142))-Tabela1[[#This Row],[PESO EXPEDIDO2]]</f>
        <v>0</v>
      </c>
      <c r="AU142" s="37">
        <f t="shared" si="29"/>
        <v>0</v>
      </c>
      <c r="AV142" s="37">
        <f t="shared" si="30"/>
        <v>0</v>
      </c>
      <c r="AW142" s="37"/>
    </row>
    <row r="143" spans="1:49" ht="15.75" hidden="1" customHeight="1" x14ac:dyDescent="0.25">
      <c r="A143" s="6" t="s">
        <v>3315</v>
      </c>
      <c r="B143" s="21" t="s">
        <v>3316</v>
      </c>
      <c r="C143" s="7">
        <v>14</v>
      </c>
      <c r="D143" s="39" t="s">
        <v>3325</v>
      </c>
      <c r="E143" s="7">
        <v>3840</v>
      </c>
      <c r="F143" s="7">
        <v>29</v>
      </c>
      <c r="G143" s="23">
        <v>1.7</v>
      </c>
      <c r="H143" s="34">
        <f>Tabela1[[#This Row],[PESO UNI]]*Tabela1[[#This Row],[QTE]]</f>
        <v>23.8</v>
      </c>
      <c r="I143" s="7" t="s">
        <v>4301</v>
      </c>
      <c r="J143" s="8" t="s">
        <v>3034</v>
      </c>
      <c r="K143" s="8" t="s">
        <v>31</v>
      </c>
      <c r="L143" s="9" t="s">
        <v>2984</v>
      </c>
      <c r="M143" s="10">
        <v>46206</v>
      </c>
      <c r="N143" s="8" t="s">
        <v>38</v>
      </c>
      <c r="O143" s="12"/>
      <c r="P143" s="13"/>
      <c r="Q143" s="14">
        <f>Tabela1[[#This Row],[QTDE/ Fabricação]]-Tabela1[[#This Row],[QTE]]</f>
        <v>-14</v>
      </c>
      <c r="R143" s="18">
        <f t="shared" si="34"/>
        <v>10.71</v>
      </c>
      <c r="S143" s="18">
        <f t="shared" si="35"/>
        <v>0</v>
      </c>
      <c r="T143" s="19">
        <f t="shared" si="36"/>
        <v>-23.8</v>
      </c>
      <c r="U143" s="16">
        <f>IFERROR(SUMIF('LISTA DE EMBARQUE'!B:B,MICRO!E:E,'LISTA DE EMBARQUE'!G:G),"")</f>
        <v>0</v>
      </c>
      <c r="V143" s="12" t="str">
        <f>IFERROR(VLOOKUP(Tabela1[[#This Row],[COD.MDE]],'LISTA DE EMBARQUE'!B:L,11,0),"")</f>
        <v/>
      </c>
      <c r="W143" s="13" t="str">
        <f>IFERROR(COUNTIF(#REF!,Tabela1[[#This Row],[Colunas5]]),"")</f>
        <v/>
      </c>
      <c r="X143" s="14">
        <f>Tabela1[[#This Row],[QIANTIDADE EXPEDIDA]]*Tabela1[[#This Row],[PESO UNI]]</f>
        <v>0</v>
      </c>
      <c r="Y143" s="14">
        <f t="shared" si="37"/>
        <v>-14</v>
      </c>
      <c r="Z143" s="20">
        <f>Tabela1[[#This Row],[PESO TOTAL]]-Tabela1[[#This Row],[Peso Expedido]]</f>
        <v>23.8</v>
      </c>
      <c r="AA143" s="17">
        <v>0.9</v>
      </c>
      <c r="AB143" s="33"/>
      <c r="AC143" s="33">
        <v>0.9</v>
      </c>
      <c r="AD143" s="33"/>
      <c r="AE143" s="33"/>
      <c r="AF143" s="33"/>
      <c r="AG143" s="33"/>
      <c r="AH143" s="33"/>
      <c r="AI143" s="33" t="str">
        <f t="shared" si="39"/>
        <v/>
      </c>
      <c r="AJ143" s="5"/>
      <c r="AK143" t="str">
        <f>Tabela1[[#This Row],[Coluna1]]&amp;Tabela1[[#This Row],[PEDIDO]]</f>
        <v>P-198</v>
      </c>
      <c r="AL143"/>
      <c r="AM143"/>
      <c r="AN143"/>
      <c r="AO143" t="str">
        <f t="shared" si="40"/>
        <v>T-073204-1/05-CV-0001</v>
      </c>
      <c r="AP143" t="str">
        <f>Tabela1[[#This Row],[TAG]]&amp;Tabela1[[#This Row],[PEDIDO]]&amp;Tabela1[[#This Row],[PRODUTO]]</f>
        <v>05-CV-0001P-198ESTRUTURA</v>
      </c>
      <c r="AQ143" s="22" t="str">
        <f>Tabela1[[#This Row],[PRODUTO]]&amp;Tabela1[[#This Row],[TAG]]</f>
        <v>ESTRUTURA05-CV-0001</v>
      </c>
      <c r="AR143" s="24" t="str">
        <f>Tabela1[[#This Row],[PEDIDO]]&amp;Tabela1[[#This Row],[PRODUTO]]</f>
        <v>P-198ESTRUTURA</v>
      </c>
      <c r="AS143" s="37">
        <f>IF(AF143="",0,IF(ISTEXT(AF143),H143*VALUE(SUBSTITUTE(AF143,"%",""))/100,H143*AF143))-Tabela1[[#This Row],[PRONTO ACABADO2]]</f>
        <v>0</v>
      </c>
      <c r="AT143" s="37">
        <f>IF(AG143="",0,IF(ISTEXT(AG143),H143*VALUE(SUBSTITUTE(AG143,"%",""))/100,H143*AG143))-Tabela1[[#This Row],[PESO EXPEDIDO2]]</f>
        <v>0</v>
      </c>
      <c r="AU143" s="37">
        <f t="shared" si="29"/>
        <v>0</v>
      </c>
      <c r="AV143" s="37">
        <f t="shared" si="30"/>
        <v>0</v>
      </c>
      <c r="AW143" s="37"/>
    </row>
    <row r="144" spans="1:49" ht="15.75" hidden="1" customHeight="1" x14ac:dyDescent="0.25">
      <c r="A144" s="6" t="s">
        <v>3315</v>
      </c>
      <c r="B144" s="21" t="s">
        <v>3316</v>
      </c>
      <c r="C144" s="7">
        <v>4</v>
      </c>
      <c r="D144" s="39" t="s">
        <v>3326</v>
      </c>
      <c r="E144" s="7">
        <v>3841</v>
      </c>
      <c r="F144" s="7">
        <v>29</v>
      </c>
      <c r="G144" s="23">
        <v>14.3</v>
      </c>
      <c r="H144" s="34">
        <f>Tabela1[[#This Row],[PESO UNI]]*Tabela1[[#This Row],[QTE]]</f>
        <v>57.2</v>
      </c>
      <c r="I144" s="7" t="s">
        <v>4301</v>
      </c>
      <c r="J144" s="8" t="s">
        <v>3034</v>
      </c>
      <c r="K144" s="8" t="s">
        <v>31</v>
      </c>
      <c r="L144" s="9" t="s">
        <v>2984</v>
      </c>
      <c r="M144" s="10">
        <v>46206</v>
      </c>
      <c r="N144" s="8" t="s">
        <v>38</v>
      </c>
      <c r="O144" s="12"/>
      <c r="P144" s="13"/>
      <c r="Q144" s="14">
        <f>Tabela1[[#This Row],[QTDE/ Fabricação]]-Tabela1[[#This Row],[QTE]]</f>
        <v>-4</v>
      </c>
      <c r="R144" s="18">
        <f t="shared" si="34"/>
        <v>25.740000000000002</v>
      </c>
      <c r="S144" s="18">
        <f t="shared" si="35"/>
        <v>0</v>
      </c>
      <c r="T144" s="19">
        <f t="shared" si="36"/>
        <v>-57.2</v>
      </c>
      <c r="U144" s="16">
        <f>IFERROR(SUMIF('LISTA DE EMBARQUE'!B:B,MICRO!E:E,'LISTA DE EMBARQUE'!G:G),"")</f>
        <v>0</v>
      </c>
      <c r="V144" s="12" t="str">
        <f>IFERROR(VLOOKUP(Tabela1[[#This Row],[COD.MDE]],'LISTA DE EMBARQUE'!B:L,11,0),"")</f>
        <v/>
      </c>
      <c r="W144" s="13" t="str">
        <f>IFERROR(COUNTIF(#REF!,Tabela1[[#This Row],[Colunas5]]),"")</f>
        <v/>
      </c>
      <c r="X144" s="14">
        <f>Tabela1[[#This Row],[QIANTIDADE EXPEDIDA]]*Tabela1[[#This Row],[PESO UNI]]</f>
        <v>0</v>
      </c>
      <c r="Y144" s="14">
        <f t="shared" si="37"/>
        <v>-4</v>
      </c>
      <c r="Z144" s="20">
        <f>Tabela1[[#This Row],[PESO TOTAL]]-Tabela1[[#This Row],[Peso Expedido]]</f>
        <v>57.2</v>
      </c>
      <c r="AA144" s="17">
        <v>0.9</v>
      </c>
      <c r="AB144" s="33"/>
      <c r="AC144" s="33">
        <v>0.9</v>
      </c>
      <c r="AD144" s="33"/>
      <c r="AE144" s="33"/>
      <c r="AF144" s="33"/>
      <c r="AG144" s="33"/>
      <c r="AH144" s="33"/>
      <c r="AI144" s="33" t="str">
        <f t="shared" si="39"/>
        <v/>
      </c>
      <c r="AJ144" s="5"/>
      <c r="AK144" t="str">
        <f>Tabela1[[#This Row],[Coluna1]]&amp;Tabela1[[#This Row],[PEDIDO]]</f>
        <v>P-198</v>
      </c>
      <c r="AL144"/>
      <c r="AM144"/>
      <c r="AN144"/>
      <c r="AO144" t="str">
        <f t="shared" si="40"/>
        <v>T-073204-1/05-CV-0001</v>
      </c>
      <c r="AP144" t="str">
        <f>Tabela1[[#This Row],[TAG]]&amp;Tabela1[[#This Row],[PEDIDO]]&amp;Tabela1[[#This Row],[PRODUTO]]</f>
        <v>05-CV-0001P-198ESTRUTURA</v>
      </c>
      <c r="AQ144" s="22" t="str">
        <f>Tabela1[[#This Row],[PRODUTO]]&amp;Tabela1[[#This Row],[TAG]]</f>
        <v>ESTRUTURA05-CV-0001</v>
      </c>
      <c r="AR144" s="24" t="str">
        <f>Tabela1[[#This Row],[PEDIDO]]&amp;Tabela1[[#This Row],[PRODUTO]]</f>
        <v>P-198ESTRUTURA</v>
      </c>
      <c r="AS144" s="37">
        <f>IF(AF144="",0,IF(ISTEXT(AF144),H144*VALUE(SUBSTITUTE(AF144,"%",""))/100,H144*AF144))-Tabela1[[#This Row],[PRONTO ACABADO2]]</f>
        <v>0</v>
      </c>
      <c r="AT144" s="37">
        <f>IF(AG144="",0,IF(ISTEXT(AG144),H144*VALUE(SUBSTITUTE(AG144,"%",""))/100,H144*AG144))-Tabela1[[#This Row],[PESO EXPEDIDO2]]</f>
        <v>0</v>
      </c>
      <c r="AU144" s="37">
        <f t="shared" si="29"/>
        <v>0</v>
      </c>
      <c r="AV144" s="37">
        <f t="shared" si="30"/>
        <v>0</v>
      </c>
      <c r="AW144" s="37"/>
    </row>
    <row r="145" spans="1:49" ht="15.75" hidden="1" customHeight="1" x14ac:dyDescent="0.25">
      <c r="A145" s="6" t="s">
        <v>3315</v>
      </c>
      <c r="B145" s="21" t="s">
        <v>3316</v>
      </c>
      <c r="C145" s="7">
        <v>2</v>
      </c>
      <c r="D145" s="39" t="s">
        <v>3327</v>
      </c>
      <c r="E145" s="7">
        <v>3842</v>
      </c>
      <c r="F145" s="7">
        <v>29</v>
      </c>
      <c r="G145" s="23">
        <v>13.7</v>
      </c>
      <c r="H145" s="34">
        <f>Tabela1[[#This Row],[PESO UNI]]*Tabela1[[#This Row],[QTE]]</f>
        <v>27.4</v>
      </c>
      <c r="I145" s="7" t="s">
        <v>4301</v>
      </c>
      <c r="J145" s="8" t="s">
        <v>3034</v>
      </c>
      <c r="K145" s="8" t="s">
        <v>31</v>
      </c>
      <c r="L145" s="9" t="s">
        <v>2984</v>
      </c>
      <c r="M145" s="10">
        <v>46206</v>
      </c>
      <c r="N145" s="8" t="s">
        <v>38</v>
      </c>
      <c r="O145" s="12"/>
      <c r="P145" s="13"/>
      <c r="Q145" s="14">
        <f>Tabela1[[#This Row],[QTDE/ Fabricação]]-Tabela1[[#This Row],[QTE]]</f>
        <v>-2</v>
      </c>
      <c r="R145" s="18">
        <f t="shared" si="34"/>
        <v>12.33</v>
      </c>
      <c r="S145" s="18">
        <f t="shared" si="35"/>
        <v>0</v>
      </c>
      <c r="T145" s="19">
        <f t="shared" si="36"/>
        <v>-27.4</v>
      </c>
      <c r="U145" s="16">
        <f>IFERROR(SUMIF('LISTA DE EMBARQUE'!B:B,MICRO!E:E,'LISTA DE EMBARQUE'!G:G),"")</f>
        <v>0</v>
      </c>
      <c r="V145" s="12" t="str">
        <f>IFERROR(VLOOKUP(Tabela1[[#This Row],[COD.MDE]],'LISTA DE EMBARQUE'!B:L,11,0),"")</f>
        <v/>
      </c>
      <c r="W145" s="13" t="str">
        <f>IFERROR(COUNTIF(#REF!,Tabela1[[#This Row],[Colunas5]]),"")</f>
        <v/>
      </c>
      <c r="X145" s="14">
        <f>Tabela1[[#This Row],[QIANTIDADE EXPEDIDA]]*Tabela1[[#This Row],[PESO UNI]]</f>
        <v>0</v>
      </c>
      <c r="Y145" s="14">
        <f t="shared" si="37"/>
        <v>-2</v>
      </c>
      <c r="Z145" s="20">
        <f>Tabela1[[#This Row],[PESO TOTAL]]-Tabela1[[#This Row],[Peso Expedido]]</f>
        <v>27.4</v>
      </c>
      <c r="AA145" s="17">
        <v>0.9</v>
      </c>
      <c r="AB145" s="33"/>
      <c r="AC145" s="33">
        <v>0.9</v>
      </c>
      <c r="AD145" s="33"/>
      <c r="AE145" s="33"/>
      <c r="AF145" s="33"/>
      <c r="AG145" s="33"/>
      <c r="AH145" s="33"/>
      <c r="AI145" s="33" t="str">
        <f t="shared" si="39"/>
        <v/>
      </c>
      <c r="AJ145" s="5"/>
      <c r="AK145" t="str">
        <f>Tabela1[[#This Row],[Coluna1]]&amp;Tabela1[[#This Row],[PEDIDO]]</f>
        <v>P-198</v>
      </c>
      <c r="AL145"/>
      <c r="AM145"/>
      <c r="AN145"/>
      <c r="AO145" t="str">
        <f t="shared" si="40"/>
        <v>T-073204-1/05-CV-0001</v>
      </c>
      <c r="AP145" t="str">
        <f>Tabela1[[#This Row],[TAG]]&amp;Tabela1[[#This Row],[PEDIDO]]&amp;Tabela1[[#This Row],[PRODUTO]]</f>
        <v>05-CV-0001P-198ESTRUTURA</v>
      </c>
      <c r="AQ145" s="22" t="str">
        <f>Tabela1[[#This Row],[PRODUTO]]&amp;Tabela1[[#This Row],[TAG]]</f>
        <v>ESTRUTURA05-CV-0001</v>
      </c>
      <c r="AR145" s="24" t="str">
        <f>Tabela1[[#This Row],[PEDIDO]]&amp;Tabela1[[#This Row],[PRODUTO]]</f>
        <v>P-198ESTRUTURA</v>
      </c>
      <c r="AS145" s="37">
        <f>IF(AF145="",0,IF(ISTEXT(AF145),H145*VALUE(SUBSTITUTE(AF145,"%",""))/100,H145*AF145))-Tabela1[[#This Row],[PRONTO ACABADO2]]</f>
        <v>0</v>
      </c>
      <c r="AT145" s="37">
        <f>IF(AG145="",0,IF(ISTEXT(AG145),H145*VALUE(SUBSTITUTE(AG145,"%",""))/100,H145*AG145))-Tabela1[[#This Row],[PESO EXPEDIDO2]]</f>
        <v>0</v>
      </c>
      <c r="AU145" s="37">
        <f t="shared" si="29"/>
        <v>0</v>
      </c>
      <c r="AV145" s="37">
        <f t="shared" si="30"/>
        <v>0</v>
      </c>
      <c r="AW145" s="37"/>
    </row>
    <row r="146" spans="1:49" ht="15.75" hidden="1" customHeight="1" x14ac:dyDescent="0.25">
      <c r="A146" s="6" t="s">
        <v>3315</v>
      </c>
      <c r="B146" s="21" t="s">
        <v>3316</v>
      </c>
      <c r="C146" s="7">
        <v>2</v>
      </c>
      <c r="D146" s="39" t="s">
        <v>3328</v>
      </c>
      <c r="E146" s="7">
        <v>3843</v>
      </c>
      <c r="F146" s="7">
        <v>29</v>
      </c>
      <c r="G146" s="23">
        <v>1.1000000000000001</v>
      </c>
      <c r="H146" s="34">
        <f>Tabela1[[#This Row],[PESO UNI]]*Tabela1[[#This Row],[QTE]]</f>
        <v>2.2000000000000002</v>
      </c>
      <c r="I146" s="7" t="s">
        <v>4301</v>
      </c>
      <c r="J146" s="8" t="s">
        <v>3034</v>
      </c>
      <c r="K146" s="8" t="s">
        <v>31</v>
      </c>
      <c r="L146" s="9" t="s">
        <v>2984</v>
      </c>
      <c r="M146" s="10">
        <v>46206</v>
      </c>
      <c r="N146" s="8" t="s">
        <v>38</v>
      </c>
      <c r="O146" s="12"/>
      <c r="P146" s="13"/>
      <c r="Q146" s="14">
        <f>Tabela1[[#This Row],[QTDE/ Fabricação]]-Tabela1[[#This Row],[QTE]]</f>
        <v>-2</v>
      </c>
      <c r="R146" s="18">
        <f t="shared" si="34"/>
        <v>0.9900000000000001</v>
      </c>
      <c r="S146" s="18">
        <f t="shared" si="35"/>
        <v>0</v>
      </c>
      <c r="T146" s="19">
        <f t="shared" si="36"/>
        <v>-2.2000000000000002</v>
      </c>
      <c r="U146" s="16">
        <f>IFERROR(SUMIF('LISTA DE EMBARQUE'!B:B,MICRO!E:E,'LISTA DE EMBARQUE'!G:G),"")</f>
        <v>0</v>
      </c>
      <c r="V146" s="12" t="str">
        <f>IFERROR(VLOOKUP(Tabela1[[#This Row],[COD.MDE]],'LISTA DE EMBARQUE'!B:L,11,0),"")</f>
        <v/>
      </c>
      <c r="W146" s="13" t="str">
        <f>IFERROR(COUNTIF(#REF!,Tabela1[[#This Row],[Colunas5]]),"")</f>
        <v/>
      </c>
      <c r="X146" s="14">
        <f>Tabela1[[#This Row],[QIANTIDADE EXPEDIDA]]*Tabela1[[#This Row],[PESO UNI]]</f>
        <v>0</v>
      </c>
      <c r="Y146" s="14">
        <f t="shared" si="37"/>
        <v>-2</v>
      </c>
      <c r="Z146" s="20">
        <f>Tabela1[[#This Row],[PESO TOTAL]]-Tabela1[[#This Row],[Peso Expedido]]</f>
        <v>2.2000000000000002</v>
      </c>
      <c r="AA146" s="17">
        <v>0.9</v>
      </c>
      <c r="AB146" s="33"/>
      <c r="AC146" s="33">
        <v>0.9</v>
      </c>
      <c r="AD146" s="33"/>
      <c r="AE146" s="33"/>
      <c r="AF146" s="33"/>
      <c r="AG146" s="33"/>
      <c r="AH146" s="33"/>
      <c r="AI146" s="33" t="str">
        <f t="shared" si="39"/>
        <v/>
      </c>
      <c r="AJ146" s="5"/>
      <c r="AK146" t="str">
        <f>Tabela1[[#This Row],[Coluna1]]&amp;Tabela1[[#This Row],[PEDIDO]]</f>
        <v>P-198</v>
      </c>
      <c r="AL146"/>
      <c r="AM146"/>
      <c r="AN146"/>
      <c r="AO146" t="str">
        <f t="shared" si="40"/>
        <v>T-073204-1/05-CV-0001</v>
      </c>
      <c r="AP146" t="str">
        <f>Tabela1[[#This Row],[TAG]]&amp;Tabela1[[#This Row],[PEDIDO]]&amp;Tabela1[[#This Row],[PRODUTO]]</f>
        <v>05-CV-0001P-198ESTRUTURA</v>
      </c>
      <c r="AQ146" s="22" t="str">
        <f>Tabela1[[#This Row],[PRODUTO]]&amp;Tabela1[[#This Row],[TAG]]</f>
        <v>ESTRUTURA05-CV-0001</v>
      </c>
      <c r="AR146" s="24" t="str">
        <f>Tabela1[[#This Row],[PEDIDO]]&amp;Tabela1[[#This Row],[PRODUTO]]</f>
        <v>P-198ESTRUTURA</v>
      </c>
      <c r="AS146" s="37">
        <f>IF(AF146="",0,IF(ISTEXT(AF146),H146*VALUE(SUBSTITUTE(AF146,"%",""))/100,H146*AF146))-Tabela1[[#This Row],[PRONTO ACABADO2]]</f>
        <v>0</v>
      </c>
      <c r="AT146" s="37">
        <f>IF(AG146="",0,IF(ISTEXT(AG146),H146*VALUE(SUBSTITUTE(AG146,"%",""))/100,H146*AG146))-Tabela1[[#This Row],[PESO EXPEDIDO2]]</f>
        <v>0</v>
      </c>
      <c r="AU146" s="37">
        <f t="shared" si="29"/>
        <v>0</v>
      </c>
      <c r="AV146" s="37">
        <f t="shared" si="30"/>
        <v>0</v>
      </c>
      <c r="AW146" s="37"/>
    </row>
    <row r="147" spans="1:49" ht="15.75" hidden="1" customHeight="1" x14ac:dyDescent="0.25">
      <c r="A147" s="6" t="s">
        <v>3315</v>
      </c>
      <c r="B147" s="21" t="s">
        <v>3316</v>
      </c>
      <c r="C147" s="7">
        <v>2</v>
      </c>
      <c r="D147" s="39" t="s">
        <v>3329</v>
      </c>
      <c r="E147" s="7">
        <v>3844</v>
      </c>
      <c r="F147" s="7">
        <v>29</v>
      </c>
      <c r="G147" s="23">
        <v>1.4</v>
      </c>
      <c r="H147" s="34">
        <f>Tabela1[[#This Row],[PESO UNI]]*Tabela1[[#This Row],[QTE]]</f>
        <v>2.8</v>
      </c>
      <c r="I147" s="7" t="s">
        <v>4301</v>
      </c>
      <c r="J147" s="8" t="s">
        <v>3034</v>
      </c>
      <c r="K147" s="8" t="s">
        <v>31</v>
      </c>
      <c r="L147" s="9" t="s">
        <v>2984</v>
      </c>
      <c r="M147" s="10">
        <v>46206</v>
      </c>
      <c r="N147" s="8" t="s">
        <v>38</v>
      </c>
      <c r="O147" s="12"/>
      <c r="P147" s="13"/>
      <c r="Q147" s="14">
        <f>Tabela1[[#This Row],[QTDE/ Fabricação]]-Tabela1[[#This Row],[QTE]]</f>
        <v>-2</v>
      </c>
      <c r="R147" s="18">
        <f t="shared" si="34"/>
        <v>1.26</v>
      </c>
      <c r="S147" s="18">
        <f t="shared" si="35"/>
        <v>0</v>
      </c>
      <c r="T147" s="19">
        <f t="shared" si="36"/>
        <v>-2.8</v>
      </c>
      <c r="U147" s="16">
        <f>IFERROR(SUMIF('LISTA DE EMBARQUE'!B:B,MICRO!E:E,'LISTA DE EMBARQUE'!G:G),"")</f>
        <v>0</v>
      </c>
      <c r="V147" s="12" t="str">
        <f>IFERROR(VLOOKUP(Tabela1[[#This Row],[COD.MDE]],'LISTA DE EMBARQUE'!B:L,11,0),"")</f>
        <v/>
      </c>
      <c r="W147" s="13" t="str">
        <f>IFERROR(COUNTIF(#REF!,Tabela1[[#This Row],[Colunas5]]),"")</f>
        <v/>
      </c>
      <c r="X147" s="14">
        <f>Tabela1[[#This Row],[QIANTIDADE EXPEDIDA]]*Tabela1[[#This Row],[PESO UNI]]</f>
        <v>0</v>
      </c>
      <c r="Y147" s="14">
        <f t="shared" si="37"/>
        <v>-2</v>
      </c>
      <c r="Z147" s="20">
        <f>Tabela1[[#This Row],[PESO TOTAL]]-Tabela1[[#This Row],[Peso Expedido]]</f>
        <v>2.8</v>
      </c>
      <c r="AA147" s="17">
        <v>0.9</v>
      </c>
      <c r="AB147" s="33"/>
      <c r="AC147" s="33">
        <v>0.9</v>
      </c>
      <c r="AD147" s="33"/>
      <c r="AE147" s="33"/>
      <c r="AF147" s="33"/>
      <c r="AG147" s="33"/>
      <c r="AH147" s="33"/>
      <c r="AI147" s="33" t="str">
        <f t="shared" si="39"/>
        <v/>
      </c>
      <c r="AJ147" s="5"/>
      <c r="AK147" t="str">
        <f>Tabela1[[#This Row],[Coluna1]]&amp;Tabela1[[#This Row],[PEDIDO]]</f>
        <v>P-198</v>
      </c>
      <c r="AL147"/>
      <c r="AM147"/>
      <c r="AN147"/>
      <c r="AO147" t="str">
        <f t="shared" si="40"/>
        <v>T-073204-1/05-CV-0001</v>
      </c>
      <c r="AP147" t="str">
        <f>Tabela1[[#This Row],[TAG]]&amp;Tabela1[[#This Row],[PEDIDO]]&amp;Tabela1[[#This Row],[PRODUTO]]</f>
        <v>05-CV-0001P-198ESTRUTURA</v>
      </c>
      <c r="AQ147" s="22" t="str">
        <f>Tabela1[[#This Row],[PRODUTO]]&amp;Tabela1[[#This Row],[TAG]]</f>
        <v>ESTRUTURA05-CV-0001</v>
      </c>
      <c r="AR147" s="24" t="str">
        <f>Tabela1[[#This Row],[PEDIDO]]&amp;Tabela1[[#This Row],[PRODUTO]]</f>
        <v>P-198ESTRUTURA</v>
      </c>
      <c r="AS147" s="37">
        <f>IF(AF147="",0,IF(ISTEXT(AF147),H147*VALUE(SUBSTITUTE(AF147,"%",""))/100,H147*AF147))-Tabela1[[#This Row],[PRONTO ACABADO2]]</f>
        <v>0</v>
      </c>
      <c r="AT147" s="37">
        <f>IF(AG147="",0,IF(ISTEXT(AG147),H147*VALUE(SUBSTITUTE(AG147,"%",""))/100,H147*AG147))-Tabela1[[#This Row],[PESO EXPEDIDO2]]</f>
        <v>0</v>
      </c>
      <c r="AU147" s="37">
        <f t="shared" si="29"/>
        <v>0</v>
      </c>
      <c r="AV147" s="37">
        <f t="shared" si="30"/>
        <v>0</v>
      </c>
      <c r="AW147" s="37"/>
    </row>
    <row r="148" spans="1:49" ht="15.75" hidden="1" customHeight="1" x14ac:dyDescent="0.25">
      <c r="A148" s="6" t="s">
        <v>3315</v>
      </c>
      <c r="B148" s="21" t="s">
        <v>3316</v>
      </c>
      <c r="C148" s="7">
        <v>2</v>
      </c>
      <c r="D148" s="39" t="s">
        <v>3330</v>
      </c>
      <c r="E148" s="7">
        <v>3845</v>
      </c>
      <c r="F148" s="7">
        <v>29</v>
      </c>
      <c r="G148" s="23">
        <v>18.2</v>
      </c>
      <c r="H148" s="34">
        <f>Tabela1[[#This Row],[PESO UNI]]*Tabela1[[#This Row],[QTE]]</f>
        <v>36.4</v>
      </c>
      <c r="I148" s="7" t="s">
        <v>4301</v>
      </c>
      <c r="J148" s="8" t="s">
        <v>3034</v>
      </c>
      <c r="K148" s="8" t="s">
        <v>31</v>
      </c>
      <c r="L148" s="9" t="s">
        <v>2984</v>
      </c>
      <c r="M148" s="10">
        <v>46206</v>
      </c>
      <c r="N148" s="8" t="s">
        <v>38</v>
      </c>
      <c r="O148" s="12"/>
      <c r="P148" s="13"/>
      <c r="Q148" s="14">
        <f>Tabela1[[#This Row],[QTDE/ Fabricação]]-Tabela1[[#This Row],[QTE]]</f>
        <v>-2</v>
      </c>
      <c r="R148" s="18">
        <f>IFERROR(H148*((AA149*0.25)+(AC149*0.25)+(AD148*0.225)+(AE148*0.225)+(AF148*0.05)),"")</f>
        <v>16.38</v>
      </c>
      <c r="S148" s="18">
        <f t="shared" si="35"/>
        <v>0</v>
      </c>
      <c r="T148" s="19">
        <f t="shared" si="36"/>
        <v>-36.4</v>
      </c>
      <c r="U148" s="16">
        <f>IFERROR(SUMIF('LISTA DE EMBARQUE'!B:B,MICRO!E:E,'LISTA DE EMBARQUE'!G:G),"")</f>
        <v>0</v>
      </c>
      <c r="V148" s="12" t="str">
        <f>IFERROR(VLOOKUP(Tabela1[[#This Row],[COD.MDE]],'LISTA DE EMBARQUE'!B:L,11,0),"")</f>
        <v/>
      </c>
      <c r="W148" s="13" t="str">
        <f>IFERROR(COUNTIF(#REF!,Tabela1[[#This Row],[Colunas5]]),"")</f>
        <v/>
      </c>
      <c r="X148" s="14">
        <f>Tabela1[[#This Row],[QIANTIDADE EXPEDIDA]]*Tabela1[[#This Row],[PESO UNI]]</f>
        <v>0</v>
      </c>
      <c r="Y148" s="14">
        <f t="shared" si="37"/>
        <v>-2</v>
      </c>
      <c r="Z148" s="20">
        <f>Tabela1[[#This Row],[PESO TOTAL]]-Tabela1[[#This Row],[Peso Expedido]]</f>
        <v>36.4</v>
      </c>
      <c r="AA148" s="17">
        <v>0.9</v>
      </c>
      <c r="AB148" s="33"/>
      <c r="AC148" s="33">
        <v>0.9</v>
      </c>
      <c r="AD148" s="33"/>
      <c r="AE148" s="33"/>
      <c r="AF148" s="33"/>
      <c r="AG148" s="33"/>
      <c r="AH148" s="33"/>
      <c r="AI148" s="33" t="str">
        <f t="shared" si="39"/>
        <v/>
      </c>
      <c r="AJ148" s="5"/>
      <c r="AK148" t="str">
        <f>Tabela1[[#This Row],[Coluna1]]&amp;Tabela1[[#This Row],[PEDIDO]]</f>
        <v>P-198</v>
      </c>
      <c r="AL148"/>
      <c r="AM148"/>
      <c r="AN148"/>
      <c r="AO148" t="str">
        <f t="shared" si="40"/>
        <v>T-073204-1/05-CV-0001</v>
      </c>
      <c r="AP148" t="str">
        <f>Tabela1[[#This Row],[TAG]]&amp;Tabela1[[#This Row],[PEDIDO]]&amp;Tabela1[[#This Row],[PRODUTO]]</f>
        <v>05-CV-0001P-198ESTRUTURA</v>
      </c>
      <c r="AQ148" s="22" t="str">
        <f>Tabela1[[#This Row],[PRODUTO]]&amp;Tabela1[[#This Row],[TAG]]</f>
        <v>ESTRUTURA05-CV-0001</v>
      </c>
      <c r="AR148" s="24" t="str">
        <f>Tabela1[[#This Row],[PEDIDO]]&amp;Tabela1[[#This Row],[PRODUTO]]</f>
        <v>P-198ESTRUTURA</v>
      </c>
      <c r="AS148" s="37">
        <f>IF(AF148="",0,IF(ISTEXT(AF148),H148*VALUE(SUBSTITUTE(AF148,"%",""))/100,H148*AF148))-Tabela1[[#This Row],[PRONTO ACABADO2]]</f>
        <v>0</v>
      </c>
      <c r="AT148" s="37">
        <f>IF(AG148="",0,IF(ISTEXT(AG148),H148*VALUE(SUBSTITUTE(AG148,"%",""))/100,H148*AG148))-Tabela1[[#This Row],[PESO EXPEDIDO2]]</f>
        <v>0</v>
      </c>
      <c r="AU148" s="37">
        <f t="shared" si="29"/>
        <v>0</v>
      </c>
      <c r="AV148" s="37">
        <f t="shared" si="30"/>
        <v>0</v>
      </c>
      <c r="AW148" s="37"/>
    </row>
    <row r="149" spans="1:49" ht="15.75" hidden="1" customHeight="1" x14ac:dyDescent="0.25">
      <c r="A149" s="6" t="s">
        <v>3315</v>
      </c>
      <c r="B149" s="21" t="s">
        <v>3316</v>
      </c>
      <c r="C149" s="7">
        <v>2</v>
      </c>
      <c r="D149" s="39" t="s">
        <v>3331</v>
      </c>
      <c r="E149" s="7">
        <v>3846</v>
      </c>
      <c r="F149" s="7">
        <v>29</v>
      </c>
      <c r="G149" s="23">
        <v>2</v>
      </c>
      <c r="H149" s="34">
        <f>Tabela1[[#This Row],[PESO UNI]]*Tabela1[[#This Row],[QTE]]</f>
        <v>4</v>
      </c>
      <c r="I149" s="7" t="s">
        <v>4301</v>
      </c>
      <c r="J149" s="8" t="s">
        <v>3034</v>
      </c>
      <c r="K149" s="8" t="s">
        <v>31</v>
      </c>
      <c r="L149" s="9" t="s">
        <v>2984</v>
      </c>
      <c r="M149" s="10">
        <v>46206</v>
      </c>
      <c r="N149" s="8" t="s">
        <v>38</v>
      </c>
      <c r="O149" s="12"/>
      <c r="P149" s="13"/>
      <c r="Q149" s="14">
        <f>Tabela1[[#This Row],[QTDE/ Fabricação]]-Tabela1[[#This Row],[QTE]]</f>
        <v>-2</v>
      </c>
      <c r="R149" s="18" t="str">
        <f>IFERROR(H149*((#REF!*0.25)+(#REF!*0.25)+(AD149*0.225)+(AE149*0.225)+(AF149*0.05)),"")</f>
        <v/>
      </c>
      <c r="S149" s="18">
        <f t="shared" si="35"/>
        <v>0</v>
      </c>
      <c r="T149" s="19">
        <f t="shared" si="36"/>
        <v>-4</v>
      </c>
      <c r="U149" s="16">
        <f>IFERROR(SUMIF('LISTA DE EMBARQUE'!B:B,MICRO!E:E,'LISTA DE EMBARQUE'!G:G),"")</f>
        <v>0</v>
      </c>
      <c r="V149" s="12" t="str">
        <f>IFERROR(VLOOKUP(Tabela1[[#This Row],[COD.MDE]],'LISTA DE EMBARQUE'!B:L,11,0),"")</f>
        <v/>
      </c>
      <c r="W149" s="13" t="str">
        <f>IFERROR(COUNTIF(#REF!,Tabela1[[#This Row],[Colunas5]]),"")</f>
        <v/>
      </c>
      <c r="X149" s="14">
        <f>Tabela1[[#This Row],[QIANTIDADE EXPEDIDA]]*Tabela1[[#This Row],[PESO UNI]]</f>
        <v>0</v>
      </c>
      <c r="Y149" s="14">
        <f t="shared" si="37"/>
        <v>-2</v>
      </c>
      <c r="Z149" s="20">
        <f>Tabela1[[#This Row],[PESO TOTAL]]-Tabela1[[#This Row],[Peso Expedido]]</f>
        <v>4</v>
      </c>
      <c r="AA149" s="17">
        <v>0.9</v>
      </c>
      <c r="AB149" s="33"/>
      <c r="AC149" s="33">
        <v>0.9</v>
      </c>
      <c r="AD149" s="33"/>
      <c r="AE149" s="33"/>
      <c r="AF149" s="33"/>
      <c r="AG149" s="33"/>
      <c r="AH149" s="33"/>
      <c r="AI149" s="33" t="str">
        <f t="shared" si="39"/>
        <v/>
      </c>
      <c r="AJ149" s="5"/>
      <c r="AK149" t="str">
        <f>Tabela1[[#This Row],[Coluna1]]&amp;Tabela1[[#This Row],[PEDIDO]]</f>
        <v>P-198</v>
      </c>
      <c r="AL149"/>
      <c r="AM149"/>
      <c r="AN149"/>
      <c r="AO149" t="str">
        <f t="shared" si="40"/>
        <v>T-073204-1/05-CV-0001</v>
      </c>
      <c r="AP149" t="str">
        <f>Tabela1[[#This Row],[TAG]]&amp;Tabela1[[#This Row],[PEDIDO]]&amp;Tabela1[[#This Row],[PRODUTO]]</f>
        <v>05-CV-0001P-198ESTRUTURA</v>
      </c>
      <c r="AQ149" s="22" t="str">
        <f>Tabela1[[#This Row],[PRODUTO]]&amp;Tabela1[[#This Row],[TAG]]</f>
        <v>ESTRUTURA05-CV-0001</v>
      </c>
      <c r="AR149" s="24" t="str">
        <f>Tabela1[[#This Row],[PEDIDO]]&amp;Tabela1[[#This Row],[PRODUTO]]</f>
        <v>P-198ESTRUTURA</v>
      </c>
      <c r="AS149" s="37">
        <f>IF(AF149="",0,IF(ISTEXT(AF149),H149*VALUE(SUBSTITUTE(AF149,"%",""))/100,H149*AF149))-Tabela1[[#This Row],[PRONTO ACABADO2]]</f>
        <v>0</v>
      </c>
      <c r="AT149" s="37">
        <f>IF(AG149="",0,IF(ISTEXT(AG149),H149*VALUE(SUBSTITUTE(AG149,"%",""))/100,H149*AG149))-Tabela1[[#This Row],[PESO EXPEDIDO2]]</f>
        <v>0</v>
      </c>
      <c r="AU149" s="37">
        <f t="shared" si="29"/>
        <v>0</v>
      </c>
      <c r="AV149" s="37">
        <f t="shared" si="30"/>
        <v>0</v>
      </c>
      <c r="AW149" s="37"/>
    </row>
    <row r="150" spans="1:49" ht="15.75" hidden="1" customHeight="1" x14ac:dyDescent="0.25">
      <c r="A150" s="6" t="s">
        <v>3315</v>
      </c>
      <c r="B150" s="21" t="s">
        <v>3316</v>
      </c>
      <c r="C150" s="7">
        <v>2</v>
      </c>
      <c r="D150" s="39" t="s">
        <v>3332</v>
      </c>
      <c r="E150" s="7">
        <v>3847</v>
      </c>
      <c r="F150" s="7">
        <v>29</v>
      </c>
      <c r="G150" s="23">
        <v>1.6</v>
      </c>
      <c r="H150" s="34">
        <f>Tabela1[[#This Row],[PESO UNI]]*Tabela1[[#This Row],[QTE]]</f>
        <v>3.2</v>
      </c>
      <c r="I150" s="7" t="s">
        <v>4301</v>
      </c>
      <c r="J150" s="8" t="s">
        <v>3034</v>
      </c>
      <c r="K150" s="8" t="s">
        <v>31</v>
      </c>
      <c r="L150" s="9" t="s">
        <v>2984</v>
      </c>
      <c r="M150" s="10">
        <v>46206</v>
      </c>
      <c r="N150" s="8" t="s">
        <v>38</v>
      </c>
      <c r="O150" s="12"/>
      <c r="P150" s="13"/>
      <c r="Q150" s="14">
        <f>Tabela1[[#This Row],[QTDE/ Fabricação]]-Tabela1[[#This Row],[QTE]]</f>
        <v>-2</v>
      </c>
      <c r="R150" s="18">
        <f t="shared" si="34"/>
        <v>1.4400000000000002</v>
      </c>
      <c r="S150" s="18">
        <f t="shared" si="35"/>
        <v>0</v>
      </c>
      <c r="T150" s="19">
        <f t="shared" si="36"/>
        <v>-3.2</v>
      </c>
      <c r="U150" s="16">
        <f>IFERROR(SUMIF('LISTA DE EMBARQUE'!B:B,MICRO!E:E,'LISTA DE EMBARQUE'!G:G),"")</f>
        <v>0</v>
      </c>
      <c r="V150" s="12" t="str">
        <f>IFERROR(VLOOKUP(Tabela1[[#This Row],[COD.MDE]],'LISTA DE EMBARQUE'!B:L,11,0),"")</f>
        <v/>
      </c>
      <c r="W150" s="13" t="str">
        <f>IFERROR(COUNTIF(#REF!,Tabela1[[#This Row],[Colunas5]]),"")</f>
        <v/>
      </c>
      <c r="X150" s="14">
        <f>Tabela1[[#This Row],[QIANTIDADE EXPEDIDA]]*Tabela1[[#This Row],[PESO UNI]]</f>
        <v>0</v>
      </c>
      <c r="Y150" s="14">
        <f t="shared" si="37"/>
        <v>-2</v>
      </c>
      <c r="Z150" s="20">
        <f>Tabela1[[#This Row],[PESO TOTAL]]-Tabela1[[#This Row],[Peso Expedido]]</f>
        <v>3.2</v>
      </c>
      <c r="AA150" s="17">
        <v>0.9</v>
      </c>
      <c r="AB150" s="33"/>
      <c r="AC150" s="33">
        <v>0.9</v>
      </c>
      <c r="AD150" s="33"/>
      <c r="AE150" s="33"/>
      <c r="AF150" s="33"/>
      <c r="AG150" s="33"/>
      <c r="AH150" s="33"/>
      <c r="AI150" s="33" t="str">
        <f t="shared" si="39"/>
        <v/>
      </c>
      <c r="AJ150" s="5"/>
      <c r="AK150" t="str">
        <f>Tabela1[[#This Row],[Coluna1]]&amp;Tabela1[[#This Row],[PEDIDO]]</f>
        <v>P-198</v>
      </c>
      <c r="AL150"/>
      <c r="AM150"/>
      <c r="AN150"/>
      <c r="AO150" t="str">
        <f t="shared" si="40"/>
        <v>T-073204-1/05-CV-0001</v>
      </c>
      <c r="AP150" t="str">
        <f>Tabela1[[#This Row],[TAG]]&amp;Tabela1[[#This Row],[PEDIDO]]&amp;Tabela1[[#This Row],[PRODUTO]]</f>
        <v>05-CV-0001P-198ESTRUTURA</v>
      </c>
      <c r="AQ150" s="22" t="str">
        <f>Tabela1[[#This Row],[PRODUTO]]&amp;Tabela1[[#This Row],[TAG]]</f>
        <v>ESTRUTURA05-CV-0001</v>
      </c>
      <c r="AR150" s="24" t="str">
        <f>Tabela1[[#This Row],[PEDIDO]]&amp;Tabela1[[#This Row],[PRODUTO]]</f>
        <v>P-198ESTRUTURA</v>
      </c>
      <c r="AS150" s="37">
        <f>IF(AF150="",0,IF(ISTEXT(AF150),H150*VALUE(SUBSTITUTE(AF150,"%",""))/100,H150*AF150))-Tabela1[[#This Row],[PRONTO ACABADO2]]</f>
        <v>0</v>
      </c>
      <c r="AT150" s="37">
        <f>IF(AG150="",0,IF(ISTEXT(AG150),H150*VALUE(SUBSTITUTE(AG150,"%",""))/100,H150*AG150))-Tabela1[[#This Row],[PESO EXPEDIDO2]]</f>
        <v>0</v>
      </c>
      <c r="AU150" s="37">
        <f t="shared" si="29"/>
        <v>0</v>
      </c>
      <c r="AV150" s="37">
        <f t="shared" si="30"/>
        <v>0</v>
      </c>
      <c r="AW150" s="37"/>
    </row>
    <row r="151" spans="1:49" ht="15.75" hidden="1" customHeight="1" x14ac:dyDescent="0.25">
      <c r="A151" s="253" t="s">
        <v>3729</v>
      </c>
      <c r="B151" s="239" t="s">
        <v>3730</v>
      </c>
      <c r="C151" s="237">
        <v>2</v>
      </c>
      <c r="D151" s="254" t="s">
        <v>3731</v>
      </c>
      <c r="E151" s="237">
        <v>3848</v>
      </c>
      <c r="F151" s="237">
        <v>30</v>
      </c>
      <c r="G151" s="255">
        <v>60.1</v>
      </c>
      <c r="H151" s="240">
        <f>Tabela1[[#This Row],[PESO UNI]]*Tabela1[[#This Row],[QTE]]</f>
        <v>120.2</v>
      </c>
      <c r="I151" s="237" t="s">
        <v>5929</v>
      </c>
      <c r="J151" s="241" t="s">
        <v>3045</v>
      </c>
      <c r="K151" s="241" t="s">
        <v>31</v>
      </c>
      <c r="L151" s="242" t="s">
        <v>2984</v>
      </c>
      <c r="M151" s="243">
        <v>46210</v>
      </c>
      <c r="N151" s="241" t="s">
        <v>38</v>
      </c>
      <c r="O151" s="244"/>
      <c r="P151" s="245"/>
      <c r="Q151" s="14">
        <f>Tabela1[[#This Row],[QTDE/ Fabricação]]-Tabela1[[#This Row],[QTE]]</f>
        <v>-2</v>
      </c>
      <c r="R151" s="247">
        <f t="shared" si="34"/>
        <v>120.2</v>
      </c>
      <c r="S151" s="247">
        <f t="shared" si="35"/>
        <v>120.2</v>
      </c>
      <c r="T151" s="248">
        <f t="shared" si="36"/>
        <v>0</v>
      </c>
      <c r="U151" s="249">
        <f>IFERROR(SUMIF('LISTA DE EMBARQUE'!B:B,MICRO!E:E,'LISTA DE EMBARQUE'!G:G),"")</f>
        <v>4</v>
      </c>
      <c r="V151" s="244">
        <f>IFERROR(VLOOKUP(Tabela1[[#This Row],[COD.MDE]],'LISTA DE EMBARQUE'!B:L,11,0),"")</f>
        <v>3</v>
      </c>
      <c r="W151" s="245" t="str">
        <f>IFERROR(COUNTIF(#REF!,Tabela1[[#This Row],[Colunas5]]),"")</f>
        <v/>
      </c>
      <c r="X151" s="246">
        <f>Tabela1[[#This Row],[QIANTIDADE EXPEDIDA]]*Tabela1[[#This Row],[PESO UNI]]</f>
        <v>240.4</v>
      </c>
      <c r="Y151" s="246">
        <f t="shared" si="37"/>
        <v>2</v>
      </c>
      <c r="Z151" s="250">
        <f>Tabela1[[#This Row],[PESO TOTAL]]-Tabela1[[#This Row],[Peso Expedido]]</f>
        <v>-120.2</v>
      </c>
      <c r="AA151" s="251">
        <v>1</v>
      </c>
      <c r="AB151" s="252"/>
      <c r="AC151" s="252">
        <v>1</v>
      </c>
      <c r="AD151" s="252">
        <v>1</v>
      </c>
      <c r="AE151" s="252">
        <v>1</v>
      </c>
      <c r="AF151" s="252">
        <v>1</v>
      </c>
      <c r="AG151" s="252">
        <v>1</v>
      </c>
      <c r="AH151" s="252">
        <v>1</v>
      </c>
      <c r="AI151" s="252" t="str">
        <f t="shared" si="39"/>
        <v>ok</v>
      </c>
      <c r="AJ151" s="5"/>
      <c r="AK151" t="str">
        <f>Tabela1[[#This Row],[Coluna1]]&amp;Tabela1[[#This Row],[PEDIDO]]</f>
        <v>P-198</v>
      </c>
      <c r="AL151"/>
      <c r="AM151"/>
      <c r="AN151"/>
      <c r="AO151" t="str">
        <f t="shared" si="40"/>
        <v>T-073239-1/14-CV-0001</v>
      </c>
      <c r="AP151" t="str">
        <f>Tabela1[[#This Row],[TAG]]&amp;Tabela1[[#This Row],[PEDIDO]]&amp;Tabela1[[#This Row],[PRODUTO]]</f>
        <v>14-CV-0001P-198ESTRUTURA</v>
      </c>
      <c r="AQ151" s="22" t="str">
        <f>Tabela1[[#This Row],[PRODUTO]]&amp;Tabela1[[#This Row],[TAG]]</f>
        <v>ESTRUTURA14-CV-0001</v>
      </c>
      <c r="AR151" s="24" t="str">
        <f>Tabela1[[#This Row],[PEDIDO]]&amp;Tabela1[[#This Row],[PRODUTO]]</f>
        <v>P-198ESTRUTURA</v>
      </c>
      <c r="AS151" s="37">
        <f>IF(AF151="",0,IF(ISTEXT(AF151),H151*VALUE(SUBSTITUTE(AF151,"%",""))/100,H151*AF151))-Tabela1[[#This Row],[PRONTO ACABADO2]]</f>
        <v>0</v>
      </c>
      <c r="AT151" s="37">
        <f>IF(AG151="",0,IF(ISTEXT(AG151),H151*VALUE(SUBSTITUTE(AG151,"%",""))/100,H151*AG151))-Tabela1[[#This Row],[PESO EXPEDIDO2]]</f>
        <v>0</v>
      </c>
      <c r="AU151" s="37">
        <f t="shared" si="29"/>
        <v>120.2</v>
      </c>
      <c r="AV151" s="37">
        <f t="shared" si="30"/>
        <v>120.2</v>
      </c>
      <c r="AW151" s="37"/>
    </row>
    <row r="152" spans="1:49" ht="15.75" hidden="1" customHeight="1" x14ac:dyDescent="0.25">
      <c r="A152" s="253" t="s">
        <v>3729</v>
      </c>
      <c r="B152" s="239" t="s">
        <v>3730</v>
      </c>
      <c r="C152" s="237">
        <v>2</v>
      </c>
      <c r="D152" s="254" t="s">
        <v>5928</v>
      </c>
      <c r="E152" s="237">
        <v>4929</v>
      </c>
      <c r="F152" s="237">
        <v>30</v>
      </c>
      <c r="G152" s="255">
        <v>57</v>
      </c>
      <c r="H152" s="240">
        <f>Tabela1[[#This Row],[PESO UNI]]*Tabela1[[#This Row],[QTE]]</f>
        <v>114</v>
      </c>
      <c r="I152" s="237" t="s">
        <v>5929</v>
      </c>
      <c r="J152" s="241" t="s">
        <v>3045</v>
      </c>
      <c r="K152" s="241" t="s">
        <v>31</v>
      </c>
      <c r="L152" s="242" t="s">
        <v>2984</v>
      </c>
      <c r="M152" s="243">
        <v>46210</v>
      </c>
      <c r="N152" s="241" t="s">
        <v>38</v>
      </c>
      <c r="O152" s="244"/>
      <c r="P152" s="245"/>
      <c r="Q152" s="14">
        <f>Tabela1[[#This Row],[QTDE/ Fabricação]]-Tabela1[[#This Row],[QTE]]</f>
        <v>-2</v>
      </c>
      <c r="R152" s="247">
        <f>IFERROR(H152*((AA152*0.25)+(AC152*0.25)+(AD152*0.225)+(AE152*0.225)+(AF152*0.05)),"")</f>
        <v>114</v>
      </c>
      <c r="S152" s="247">
        <f>IFERROR(H152*AG152,"")</f>
        <v>114</v>
      </c>
      <c r="T152" s="248">
        <f>IFERROR(S152-H152,"")</f>
        <v>0</v>
      </c>
      <c r="U152" s="249">
        <f>IFERROR(SUMIF('LISTA DE EMBARQUE'!B:B,MICRO!E:E,'LISTA DE EMBARQUE'!G:G),"")</f>
        <v>0</v>
      </c>
      <c r="V152" s="244" t="str">
        <f>IFERROR(VLOOKUP(Tabela1[[#This Row],[COD.MDE]],'LISTA DE EMBARQUE'!B:L,11,0),"")</f>
        <v/>
      </c>
      <c r="W152" s="245" t="str">
        <f>IFERROR(COUNTIF(#REF!,Tabela1[[#This Row],[Colunas5]]),"")</f>
        <v/>
      </c>
      <c r="X152" s="246">
        <f>Tabela1[[#This Row],[QIANTIDADE EXPEDIDA]]*Tabela1[[#This Row],[PESO UNI]]</f>
        <v>0</v>
      </c>
      <c r="Y152" s="246">
        <f>U152-C152</f>
        <v>-2</v>
      </c>
      <c r="Z152" s="250">
        <f>Tabela1[[#This Row],[PESO TOTAL]]-Tabela1[[#This Row],[Peso Expedido]]</f>
        <v>114</v>
      </c>
      <c r="AA152" s="251">
        <v>1</v>
      </c>
      <c r="AB152" s="252"/>
      <c r="AC152" s="252">
        <v>1</v>
      </c>
      <c r="AD152" s="252">
        <v>1</v>
      </c>
      <c r="AE152" s="252">
        <v>1</v>
      </c>
      <c r="AF152" s="252">
        <v>1</v>
      </c>
      <c r="AG152" s="252">
        <v>1</v>
      </c>
      <c r="AH152" s="252">
        <v>1</v>
      </c>
      <c r="AI152" s="252" t="str">
        <f>IF(Z152&lt;=0,"ok","")</f>
        <v/>
      </c>
      <c r="AJ152" s="5"/>
      <c r="AK152" t="str">
        <f>Tabela1[[#This Row],[Coluna1]]&amp;Tabela1[[#This Row],[PEDIDO]]</f>
        <v>P-198</v>
      </c>
      <c r="AL152"/>
      <c r="AM152"/>
      <c r="AN152"/>
      <c r="AO152" t="str">
        <f>A152&amp;"/"&amp;J152</f>
        <v>T-073239-1/14-CV-0001</v>
      </c>
      <c r="AP152" t="str">
        <f>Tabela1[[#This Row],[TAG]]&amp;Tabela1[[#This Row],[PEDIDO]]&amp;Tabela1[[#This Row],[PRODUTO]]</f>
        <v>14-CV-0001P-198ESTRUTURA</v>
      </c>
      <c r="AQ152" s="22" t="str">
        <f>Tabela1[[#This Row],[PRODUTO]]&amp;Tabela1[[#This Row],[TAG]]</f>
        <v>ESTRUTURA14-CV-0001</v>
      </c>
      <c r="AR152" s="24" t="str">
        <f>Tabela1[[#This Row],[PEDIDO]]&amp;Tabela1[[#This Row],[PRODUTO]]</f>
        <v>P-198ESTRUTURA</v>
      </c>
      <c r="AS152" s="37">
        <f>IF(AF152="",0,IF(ISTEXT(AF152),H152*VALUE(SUBSTITUTE(AF152,"%",""))/100,H152*AF152))-Tabela1[[#This Row],[PRONTO ACABADO2]]</f>
        <v>0</v>
      </c>
      <c r="AT152" s="37">
        <f>IF(AG152="",0,IF(ISTEXT(AG152),H152*VALUE(SUBSTITUTE(AG152,"%",""))/100,H152*AG152))-Tabela1[[#This Row],[PESO EXPEDIDO2]]</f>
        <v>0</v>
      </c>
      <c r="AU152" s="37">
        <f>IF(AH152="",0,IF(ISTEXT(AH152),H152*VALUE(SUBSTITUTE(AH152,"%",""))/100,H152*AH152))</f>
        <v>114</v>
      </c>
      <c r="AV152" s="37">
        <f>IF(AG152="",0,IF(ISTEXT(AG152),H152*VALUE(SUBSTITUTE(AG152,"%",""))/100,H152*AG152))</f>
        <v>114</v>
      </c>
      <c r="AW152" s="37"/>
    </row>
    <row r="153" spans="1:49" ht="15.75" hidden="1" customHeight="1" x14ac:dyDescent="0.25">
      <c r="A153" s="253" t="s">
        <v>3732</v>
      </c>
      <c r="B153" s="239" t="s">
        <v>3733</v>
      </c>
      <c r="C153" s="237">
        <v>1</v>
      </c>
      <c r="D153" s="254" t="s">
        <v>3734</v>
      </c>
      <c r="E153" s="237">
        <v>3849</v>
      </c>
      <c r="F153" s="237">
        <v>31</v>
      </c>
      <c r="G153" s="255">
        <v>374.4</v>
      </c>
      <c r="H153" s="240">
        <f>Tabela1[[#This Row],[PESO UNI]]*Tabela1[[#This Row],[QTE]]</f>
        <v>374.4</v>
      </c>
      <c r="I153" s="237" t="s">
        <v>4867</v>
      </c>
      <c r="J153" s="241" t="s">
        <v>3045</v>
      </c>
      <c r="K153" s="241" t="s">
        <v>31</v>
      </c>
      <c r="L153" s="242" t="s">
        <v>2984</v>
      </c>
      <c r="M153" s="243">
        <v>46210</v>
      </c>
      <c r="N153" s="241" t="s">
        <v>38</v>
      </c>
      <c r="O153" s="244"/>
      <c r="P153" s="245"/>
      <c r="Q153" s="14">
        <f>Tabela1[[#This Row],[QTDE/ Fabricação]]-Tabela1[[#This Row],[QTE]]</f>
        <v>-1</v>
      </c>
      <c r="R153" s="247">
        <f t="shared" si="34"/>
        <v>374.4</v>
      </c>
      <c r="S153" s="247">
        <f t="shared" si="35"/>
        <v>374.4</v>
      </c>
      <c r="T153" s="248">
        <f t="shared" si="36"/>
        <v>0</v>
      </c>
      <c r="U153" s="249">
        <f>IFERROR(SUMIF('LISTA DE EMBARQUE'!B:B,MICRO!E:E,'LISTA DE EMBARQUE'!G:G),"")</f>
        <v>1</v>
      </c>
      <c r="V153" s="244">
        <f>IFERROR(VLOOKUP(Tabela1[[#This Row],[COD.MDE]],'LISTA DE EMBARQUE'!B:L,11,0),"")</f>
        <v>5</v>
      </c>
      <c r="W153" s="245" t="str">
        <f>IFERROR(COUNTIF(#REF!,Tabela1[[#This Row],[Colunas5]]),"")</f>
        <v/>
      </c>
      <c r="X153" s="246">
        <f>Tabela1[[#This Row],[QIANTIDADE EXPEDIDA]]*Tabela1[[#This Row],[PESO UNI]]</f>
        <v>374.4</v>
      </c>
      <c r="Y153" s="246">
        <f t="shared" si="37"/>
        <v>0</v>
      </c>
      <c r="Z153" s="250">
        <f>Tabela1[[#This Row],[PESO TOTAL]]-Tabela1[[#This Row],[Peso Expedido]]</f>
        <v>0</v>
      </c>
      <c r="AA153" s="251">
        <v>1</v>
      </c>
      <c r="AB153" s="252"/>
      <c r="AC153" s="252">
        <v>1</v>
      </c>
      <c r="AD153" s="252">
        <v>1</v>
      </c>
      <c r="AE153" s="252">
        <v>1</v>
      </c>
      <c r="AF153" s="252">
        <v>1</v>
      </c>
      <c r="AG153" s="252">
        <v>1</v>
      </c>
      <c r="AH153" s="252">
        <v>1</v>
      </c>
      <c r="AI153" s="252" t="str">
        <f t="shared" si="39"/>
        <v>ok</v>
      </c>
      <c r="AJ153" s="5"/>
      <c r="AK153" t="str">
        <f>Tabela1[[#This Row],[Coluna1]]&amp;Tabela1[[#This Row],[PEDIDO]]</f>
        <v>P-198</v>
      </c>
      <c r="AL153"/>
      <c r="AM153"/>
      <c r="AN153"/>
      <c r="AO153" t="str">
        <f t="shared" si="40"/>
        <v>T-073240-1/14-CV-0001</v>
      </c>
      <c r="AP153" t="str">
        <f>Tabela1[[#This Row],[TAG]]&amp;Tabela1[[#This Row],[PEDIDO]]&amp;Tabela1[[#This Row],[PRODUTO]]</f>
        <v>14-CV-0001P-198ESTRUTURA</v>
      </c>
      <c r="AQ153" s="22" t="str">
        <f>Tabela1[[#This Row],[PRODUTO]]&amp;Tabela1[[#This Row],[TAG]]</f>
        <v>ESTRUTURA14-CV-0001</v>
      </c>
      <c r="AR153" s="24" t="str">
        <f>Tabela1[[#This Row],[PEDIDO]]&amp;Tabela1[[#This Row],[PRODUTO]]</f>
        <v>P-198ESTRUTURA</v>
      </c>
      <c r="AS153" s="37">
        <f>IF(AF153="",0,IF(ISTEXT(AF153),H153*VALUE(SUBSTITUTE(AF153,"%",""))/100,H153*AF153))-Tabela1[[#This Row],[PRONTO ACABADO2]]</f>
        <v>0</v>
      </c>
      <c r="AT153" s="37">
        <f>IF(AG153="",0,IF(ISTEXT(AG153),H153*VALUE(SUBSTITUTE(AG153,"%",""))/100,H153*AG153))-Tabela1[[#This Row],[PESO EXPEDIDO2]]</f>
        <v>0</v>
      </c>
      <c r="AU153" s="37">
        <f t="shared" si="29"/>
        <v>374.4</v>
      </c>
      <c r="AV153" s="37">
        <f t="shared" si="30"/>
        <v>374.4</v>
      </c>
      <c r="AW153" s="37"/>
    </row>
    <row r="154" spans="1:49" ht="15.75" hidden="1" customHeight="1" x14ac:dyDescent="0.25">
      <c r="A154" s="6" t="s">
        <v>3757</v>
      </c>
      <c r="B154" s="21" t="s">
        <v>3758</v>
      </c>
      <c r="C154" s="7">
        <v>1</v>
      </c>
      <c r="D154" s="39" t="s">
        <v>3759</v>
      </c>
      <c r="E154" s="7">
        <v>4039</v>
      </c>
      <c r="F154" s="7" t="s">
        <v>3760</v>
      </c>
      <c r="G154" s="23">
        <v>1360</v>
      </c>
      <c r="H154" s="34">
        <f>Tabela1[[#This Row],[PESO UNI]]*Tabela1[[#This Row],[QTE]]</f>
        <v>1360</v>
      </c>
      <c r="I154" s="7">
        <v>2</v>
      </c>
      <c r="J154" s="8" t="s">
        <v>2274</v>
      </c>
      <c r="K154" s="8" t="s">
        <v>327</v>
      </c>
      <c r="L154" s="9" t="s">
        <v>2069</v>
      </c>
      <c r="M154" s="10">
        <v>46146</v>
      </c>
      <c r="N154" s="8" t="s">
        <v>327</v>
      </c>
      <c r="O154" s="12"/>
      <c r="P154" s="13"/>
      <c r="Q154" s="14">
        <f>Tabela1[[#This Row],[QTDE/ Fabricação]]-Tabela1[[#This Row],[QTE]]</f>
        <v>-1</v>
      </c>
      <c r="R154" s="18">
        <f t="shared" ref="R154:R217" si="41">IFERROR(H154*((AA154*0.25)+(AC154*0.25)+(AD154*0.225)+(AE154*0.225)+(AF154*0.05)),"")</f>
        <v>1360</v>
      </c>
      <c r="S154" s="18">
        <f t="shared" ref="S154:S181" si="42">IFERROR(H154*AG154,"")</f>
        <v>1360</v>
      </c>
      <c r="T154" s="19">
        <f t="shared" ref="T154:T217" si="43">IFERROR(S154-H154,"")</f>
        <v>0</v>
      </c>
      <c r="U154" s="203">
        <v>1</v>
      </c>
      <c r="V154" s="12">
        <f>IFERROR(VLOOKUP(Tabela1[[#This Row],[COD.MDE]],'LISTA DE EMBARQUE'!B:L,11,0),"")</f>
        <v>2</v>
      </c>
      <c r="W154" s="13"/>
      <c r="X154" s="14">
        <f>IFERROR(Tabela1[[#This Row],[QIANTIDADE EXPEDIDA]]*Tabela1[[#This Row],[PESO UNI]],"")</f>
        <v>1360</v>
      </c>
      <c r="Y154" s="14">
        <f t="shared" ref="Y154:Y180" si="44">U154-C154</f>
        <v>0</v>
      </c>
      <c r="Z154" s="20">
        <f>Tabela1[[#This Row],[PESO TOTAL]]-Tabela1[[#This Row],[Peso Expedido]]</f>
        <v>0</v>
      </c>
      <c r="AA154" s="17">
        <v>1</v>
      </c>
      <c r="AB154" s="33"/>
      <c r="AC154" s="33">
        <v>1</v>
      </c>
      <c r="AD154" s="33">
        <v>1</v>
      </c>
      <c r="AE154" s="33">
        <v>1</v>
      </c>
      <c r="AF154" s="33">
        <v>1</v>
      </c>
      <c r="AG154" s="33">
        <v>1</v>
      </c>
      <c r="AH154" s="33">
        <v>1</v>
      </c>
      <c r="AI154" s="33" t="str">
        <f t="shared" si="33"/>
        <v>ok</v>
      </c>
      <c r="AJ154" s="33" t="s">
        <v>4412</v>
      </c>
      <c r="AK154" s="33" t="s">
        <v>4412</v>
      </c>
      <c r="AL154" s="33" t="s">
        <v>4412</v>
      </c>
      <c r="AM154" s="33" t="s">
        <v>4412</v>
      </c>
      <c r="AN154" s="33" t="s">
        <v>4412</v>
      </c>
      <c r="AO154" s="33" t="s">
        <v>4412</v>
      </c>
      <c r="AP154" s="33" t="s">
        <v>4412</v>
      </c>
      <c r="AQ154" s="33" t="s">
        <v>4412</v>
      </c>
      <c r="AR154" s="33" t="s">
        <v>4412</v>
      </c>
      <c r="AS154" s="33" t="s">
        <v>4412</v>
      </c>
      <c r="AT154" s="33" t="s">
        <v>4412</v>
      </c>
      <c r="AU154" s="33" t="s">
        <v>4412</v>
      </c>
      <c r="AV154" s="33" t="s">
        <v>4412</v>
      </c>
      <c r="AW154" s="33" t="s">
        <v>4412</v>
      </c>
    </row>
    <row r="155" spans="1:49" ht="15.75" hidden="1" customHeight="1" x14ac:dyDescent="0.25">
      <c r="A155" s="6" t="s">
        <v>3757</v>
      </c>
      <c r="B155" s="21" t="s">
        <v>3758</v>
      </c>
      <c r="C155" s="7">
        <v>1</v>
      </c>
      <c r="D155" s="39" t="s">
        <v>3759</v>
      </c>
      <c r="E155" s="7">
        <v>4040</v>
      </c>
      <c r="F155" s="7" t="s">
        <v>3760</v>
      </c>
      <c r="G155" s="23">
        <v>1360</v>
      </c>
      <c r="H155" s="34">
        <f>Tabela1[[#This Row],[PESO UNI]]*Tabela1[[#This Row],[QTE]]</f>
        <v>1360</v>
      </c>
      <c r="I155" s="7">
        <v>2</v>
      </c>
      <c r="J155" s="8" t="s">
        <v>2276</v>
      </c>
      <c r="K155" s="8" t="s">
        <v>327</v>
      </c>
      <c r="L155" s="9" t="s">
        <v>2069</v>
      </c>
      <c r="M155" s="10">
        <v>46146</v>
      </c>
      <c r="N155" s="8" t="s">
        <v>327</v>
      </c>
      <c r="O155" s="12"/>
      <c r="P155" s="13"/>
      <c r="Q155" s="14">
        <f>Tabela1[[#This Row],[QTDE/ Fabricação]]-Tabela1[[#This Row],[QTE]]</f>
        <v>-1</v>
      </c>
      <c r="R155" s="18">
        <f t="shared" si="41"/>
        <v>1360</v>
      </c>
      <c r="S155" s="18">
        <f t="shared" si="42"/>
        <v>1360</v>
      </c>
      <c r="T155" s="19">
        <f t="shared" si="43"/>
        <v>0</v>
      </c>
      <c r="U155" s="203">
        <v>1</v>
      </c>
      <c r="V155" s="12">
        <f>IFERROR(VLOOKUP(Tabela1[[#This Row],[COD.MDE]],'LISTA DE EMBARQUE'!B:L,11,0),"")</f>
        <v>2</v>
      </c>
      <c r="W155" s="13"/>
      <c r="X155" s="14">
        <f>IFERROR(Tabela1[[#This Row],[QIANTIDADE EXPEDIDA]]*Tabela1[[#This Row],[PESO UNI]],"")</f>
        <v>1360</v>
      </c>
      <c r="Y155" s="14">
        <f t="shared" si="44"/>
        <v>0</v>
      </c>
      <c r="Z155" s="20">
        <f>Tabela1[[#This Row],[PESO TOTAL]]-Tabela1[[#This Row],[Peso Expedido]]</f>
        <v>0</v>
      </c>
      <c r="AA155" s="17">
        <v>1</v>
      </c>
      <c r="AB155" s="33"/>
      <c r="AC155" s="33">
        <v>1</v>
      </c>
      <c r="AD155" s="33">
        <v>1</v>
      </c>
      <c r="AE155" s="33">
        <v>1</v>
      </c>
      <c r="AF155" s="33">
        <v>1</v>
      </c>
      <c r="AG155" s="33">
        <v>1</v>
      </c>
      <c r="AH155" s="33">
        <v>1</v>
      </c>
      <c r="AI155" s="33" t="str">
        <f t="shared" si="33"/>
        <v>ok</v>
      </c>
      <c r="AJ155" s="5"/>
      <c r="AK155" t="str">
        <f>Tabela1[[#This Row],[Coluna1]]&amp;Tabela1[[#This Row],[PEDIDO]]</f>
        <v>P-188</v>
      </c>
      <c r="AL155"/>
      <c r="AM155"/>
      <c r="AN155"/>
      <c r="AO155" t="str">
        <f t="shared" si="40"/>
        <v>T-072951-1/1073-TC-007</v>
      </c>
      <c r="AP155" t="str">
        <f>Tabela1[[#This Row],[TAG]]&amp;Tabela1[[#This Row],[PEDIDO]]&amp;Tabela1[[#This Row],[PRODUTO]]</f>
        <v>1073-TC-007P-188RMF</v>
      </c>
      <c r="AQ155" s="22" t="str">
        <f>Tabela1[[#This Row],[PRODUTO]]&amp;Tabela1[[#This Row],[TAG]]</f>
        <v>RMF1073-TC-007</v>
      </c>
      <c r="AR155" s="24" t="str">
        <f>Tabela1[[#This Row],[PEDIDO]]&amp;Tabela1[[#This Row],[PRODUTO]]</f>
        <v>P-188RMF</v>
      </c>
      <c r="AS155" s="37">
        <f>IF(AF155="",0,IF(ISTEXT(AF155),H155*VALUE(SUBSTITUTE(AF155,"%",""))/100,H155*AF155))-Tabela1[[#This Row],[PRONTO ACABADO2]]</f>
        <v>0</v>
      </c>
      <c r="AT155" s="37">
        <f>IF(AG155="",0,IF(ISTEXT(AG155),H155*VALUE(SUBSTITUTE(AG155,"%",""))/100,H155*AG155))-Tabela1[[#This Row],[PESO EXPEDIDO2]]</f>
        <v>0</v>
      </c>
      <c r="AU155" s="37">
        <f t="shared" si="29"/>
        <v>1360</v>
      </c>
      <c r="AV155" s="37">
        <f t="shared" si="30"/>
        <v>1360</v>
      </c>
      <c r="AW155" s="37"/>
    </row>
    <row r="156" spans="1:49" ht="15.75" hidden="1" customHeight="1" x14ac:dyDescent="0.25">
      <c r="A156" s="6" t="s">
        <v>3761</v>
      </c>
      <c r="B156" s="21" t="s">
        <v>3762</v>
      </c>
      <c r="C156" s="7">
        <v>1</v>
      </c>
      <c r="D156" s="39" t="s">
        <v>3759</v>
      </c>
      <c r="E156" s="7">
        <v>4041</v>
      </c>
      <c r="F156" s="7" t="s">
        <v>3760</v>
      </c>
      <c r="G156" s="23">
        <v>1335.1</v>
      </c>
      <c r="H156" s="34">
        <f>Tabela1[[#This Row],[PESO UNI]]*Tabela1[[#This Row],[QTE]]</f>
        <v>1335.1</v>
      </c>
      <c r="I156" s="7">
        <v>2</v>
      </c>
      <c r="J156" s="8" t="s">
        <v>2274</v>
      </c>
      <c r="K156" s="8" t="s">
        <v>327</v>
      </c>
      <c r="L156" s="9" t="s">
        <v>2069</v>
      </c>
      <c r="M156" s="10">
        <v>46146</v>
      </c>
      <c r="N156" s="8" t="s">
        <v>327</v>
      </c>
      <c r="O156" s="12"/>
      <c r="P156" s="13"/>
      <c r="Q156" s="14">
        <f>Tabela1[[#This Row],[QTDE/ Fabricação]]-Tabela1[[#This Row],[QTE]]</f>
        <v>-1</v>
      </c>
      <c r="R156" s="18">
        <f t="shared" si="41"/>
        <v>1335.1</v>
      </c>
      <c r="S156" s="18">
        <f t="shared" si="42"/>
        <v>1335.1</v>
      </c>
      <c r="T156" s="19">
        <f t="shared" si="43"/>
        <v>0</v>
      </c>
      <c r="U156" s="203">
        <v>1</v>
      </c>
      <c r="V156" s="12" t="str">
        <f>IFERROR(VLOOKUP(Tabela1[[#This Row],[COD.MDE]],'LISTA DE EMBARQUE'!B:L,11,0),"")</f>
        <v/>
      </c>
      <c r="W156" s="13"/>
      <c r="X156" s="14">
        <f>IFERROR(Tabela1[[#This Row],[QIANTIDADE EXPEDIDA]]*Tabela1[[#This Row],[PESO UNI]],"")</f>
        <v>1335.1</v>
      </c>
      <c r="Y156" s="14">
        <f t="shared" si="44"/>
        <v>0</v>
      </c>
      <c r="Z156" s="20">
        <f>Tabela1[[#This Row],[PESO TOTAL]]-Tabela1[[#This Row],[Peso Expedido]]</f>
        <v>0</v>
      </c>
      <c r="AA156" s="17">
        <v>1</v>
      </c>
      <c r="AB156" s="33"/>
      <c r="AC156" s="33">
        <v>1</v>
      </c>
      <c r="AD156" s="33">
        <v>1</v>
      </c>
      <c r="AE156" s="33">
        <v>1</v>
      </c>
      <c r="AF156" s="33">
        <v>1</v>
      </c>
      <c r="AG156" s="33">
        <v>1</v>
      </c>
      <c r="AH156" s="33">
        <v>1</v>
      </c>
      <c r="AI156" s="33" t="str">
        <f t="shared" ref="AI156:AI219" si="45">IF(Z156&lt;=0,"ok","")</f>
        <v>ok</v>
      </c>
      <c r="AJ156" s="5"/>
      <c r="AK156" t="str">
        <f>Tabela1[[#This Row],[Coluna1]]&amp;Tabela1[[#This Row],[PEDIDO]]</f>
        <v>P-188</v>
      </c>
      <c r="AL156"/>
      <c r="AM156"/>
      <c r="AN156"/>
      <c r="AO156" t="str">
        <f t="shared" si="40"/>
        <v>T-072952-1/1073-TC-006</v>
      </c>
      <c r="AP156" t="str">
        <f>Tabela1[[#This Row],[TAG]]&amp;Tabela1[[#This Row],[PEDIDO]]&amp;Tabela1[[#This Row],[PRODUTO]]</f>
        <v>1073-TC-006P-188RMF</v>
      </c>
      <c r="AQ156" s="22" t="str">
        <f>Tabela1[[#This Row],[PRODUTO]]&amp;Tabela1[[#This Row],[TAG]]</f>
        <v>RMF1073-TC-006</v>
      </c>
      <c r="AR156" s="24" t="str">
        <f>Tabela1[[#This Row],[PEDIDO]]&amp;Tabela1[[#This Row],[PRODUTO]]</f>
        <v>P-188RMF</v>
      </c>
      <c r="AS156" s="37">
        <f>IF(AF156="",0,IF(ISTEXT(AF156),H156*VALUE(SUBSTITUTE(AF156,"%",""))/100,H156*AF156))-Tabela1[[#This Row],[PRONTO ACABADO2]]</f>
        <v>0</v>
      </c>
      <c r="AT156" s="37">
        <f>IF(AG156="",0,IF(ISTEXT(AG156),H156*VALUE(SUBSTITUTE(AG156,"%",""))/100,H156*AG156))-Tabela1[[#This Row],[PESO EXPEDIDO2]]</f>
        <v>0</v>
      </c>
      <c r="AU156" s="37">
        <f t="shared" si="29"/>
        <v>1335.1</v>
      </c>
      <c r="AV156" s="37">
        <f t="shared" si="30"/>
        <v>1335.1</v>
      </c>
      <c r="AW156" s="37"/>
    </row>
    <row r="157" spans="1:49" ht="15.75" hidden="1" customHeight="1" x14ac:dyDescent="0.25">
      <c r="A157" s="6" t="s">
        <v>3761</v>
      </c>
      <c r="B157" s="21" t="s">
        <v>3762</v>
      </c>
      <c r="C157" s="7">
        <v>1</v>
      </c>
      <c r="D157" s="39" t="s">
        <v>3759</v>
      </c>
      <c r="E157" s="7">
        <v>4042</v>
      </c>
      <c r="F157" s="7" t="s">
        <v>3760</v>
      </c>
      <c r="G157" s="23">
        <v>1335.1</v>
      </c>
      <c r="H157" s="34">
        <f>Tabela1[[#This Row],[PESO UNI]]*Tabela1[[#This Row],[QTE]]</f>
        <v>1335.1</v>
      </c>
      <c r="I157" s="7">
        <v>2</v>
      </c>
      <c r="J157" s="8" t="s">
        <v>2276</v>
      </c>
      <c r="K157" s="8" t="s">
        <v>327</v>
      </c>
      <c r="L157" s="9" t="s">
        <v>2069</v>
      </c>
      <c r="M157" s="10">
        <v>46146</v>
      </c>
      <c r="N157" s="8" t="s">
        <v>327</v>
      </c>
      <c r="O157" s="12"/>
      <c r="P157" s="13"/>
      <c r="Q157" s="14">
        <f>Tabela1[[#This Row],[QTDE/ Fabricação]]-Tabela1[[#This Row],[QTE]]</f>
        <v>-1</v>
      </c>
      <c r="R157" s="18">
        <f t="shared" si="41"/>
        <v>1335.1</v>
      </c>
      <c r="S157" s="18">
        <f t="shared" si="42"/>
        <v>1335.1</v>
      </c>
      <c r="T157" s="19">
        <f t="shared" si="43"/>
        <v>0</v>
      </c>
      <c r="U157" s="203">
        <v>1</v>
      </c>
      <c r="V157" s="12" t="str">
        <f>IFERROR(VLOOKUP(Tabela1[[#This Row],[COD.MDE]],'LISTA DE EMBARQUE'!B:L,11,0),"")</f>
        <v/>
      </c>
      <c r="W157" s="13"/>
      <c r="X157" s="14">
        <f>IFERROR(Tabela1[[#This Row],[QIANTIDADE EXPEDIDA]]*Tabela1[[#This Row],[PESO UNI]],"")</f>
        <v>1335.1</v>
      </c>
      <c r="Y157" s="14">
        <f t="shared" si="44"/>
        <v>0</v>
      </c>
      <c r="Z157" s="20">
        <f>Tabela1[[#This Row],[PESO TOTAL]]-Tabela1[[#This Row],[Peso Expedido]]</f>
        <v>0</v>
      </c>
      <c r="AA157" s="17">
        <v>1</v>
      </c>
      <c r="AB157" s="33"/>
      <c r="AC157" s="33">
        <v>1</v>
      </c>
      <c r="AD157" s="33">
        <v>1</v>
      </c>
      <c r="AE157" s="33">
        <v>1</v>
      </c>
      <c r="AF157" s="33">
        <v>1</v>
      </c>
      <c r="AG157" s="33">
        <v>1</v>
      </c>
      <c r="AH157" s="33">
        <v>1</v>
      </c>
      <c r="AI157" s="33" t="str">
        <f t="shared" si="45"/>
        <v>ok</v>
      </c>
      <c r="AJ157" s="5"/>
      <c r="AK157" t="str">
        <f>Tabela1[[#This Row],[Coluna1]]&amp;Tabela1[[#This Row],[PEDIDO]]</f>
        <v>P-188</v>
      </c>
      <c r="AL157"/>
      <c r="AM157"/>
      <c r="AN157"/>
      <c r="AO157" t="str">
        <f t="shared" si="40"/>
        <v>T-072952-1/1073-TC-007</v>
      </c>
      <c r="AP157" t="str">
        <f>Tabela1[[#This Row],[TAG]]&amp;Tabela1[[#This Row],[PEDIDO]]&amp;Tabela1[[#This Row],[PRODUTO]]</f>
        <v>1073-TC-007P-188RMF</v>
      </c>
      <c r="AQ157" s="22" t="str">
        <f>Tabela1[[#This Row],[PRODUTO]]&amp;Tabela1[[#This Row],[TAG]]</f>
        <v>RMF1073-TC-007</v>
      </c>
      <c r="AR157" s="24" t="str">
        <f>Tabela1[[#This Row],[PEDIDO]]&amp;Tabela1[[#This Row],[PRODUTO]]</f>
        <v>P-188RMF</v>
      </c>
      <c r="AS157" s="37">
        <f>IF(AF157="",0,IF(ISTEXT(AF157),H157*VALUE(SUBSTITUTE(AF157,"%",""))/100,H157*AF157))-Tabela1[[#This Row],[PRONTO ACABADO2]]</f>
        <v>0</v>
      </c>
      <c r="AT157" s="37">
        <f>IF(AG157="",0,IF(ISTEXT(AG157),H157*VALUE(SUBSTITUTE(AG157,"%",""))/100,H157*AG157))-Tabela1[[#This Row],[PESO EXPEDIDO2]]</f>
        <v>0</v>
      </c>
      <c r="AU157" s="37">
        <f t="shared" si="29"/>
        <v>1335.1</v>
      </c>
      <c r="AV157" s="37">
        <f t="shared" si="30"/>
        <v>1335.1</v>
      </c>
      <c r="AW157" s="37"/>
    </row>
    <row r="158" spans="1:49" ht="15.75" hidden="1" customHeight="1" x14ac:dyDescent="0.25">
      <c r="A158" s="6" t="s">
        <v>3763</v>
      </c>
      <c r="B158" s="21" t="s">
        <v>3764</v>
      </c>
      <c r="C158" s="7">
        <v>2</v>
      </c>
      <c r="D158" s="39" t="s">
        <v>3765</v>
      </c>
      <c r="E158" s="7">
        <v>4043</v>
      </c>
      <c r="F158" s="7" t="s">
        <v>3766</v>
      </c>
      <c r="G158" s="23">
        <v>12.6</v>
      </c>
      <c r="H158" s="34">
        <f>Tabela1[[#This Row],[PESO UNI]]*Tabela1[[#This Row],[QTE]]</f>
        <v>25.2</v>
      </c>
      <c r="I158" s="7">
        <v>1</v>
      </c>
      <c r="J158" s="8" t="s">
        <v>2274</v>
      </c>
      <c r="K158" s="8" t="s">
        <v>327</v>
      </c>
      <c r="L158" s="9" t="s">
        <v>2069</v>
      </c>
      <c r="M158" s="10">
        <v>46119</v>
      </c>
      <c r="N158" s="8" t="s">
        <v>327</v>
      </c>
      <c r="O158" s="12"/>
      <c r="P158" s="13"/>
      <c r="Q158" s="14">
        <f>Tabela1[[#This Row],[QTDE/ Fabricação]]-Tabela1[[#This Row],[QTE]]</f>
        <v>-2</v>
      </c>
      <c r="R158" s="18">
        <f t="shared" si="41"/>
        <v>25.2</v>
      </c>
      <c r="S158" s="18">
        <f t="shared" si="42"/>
        <v>25.2</v>
      </c>
      <c r="T158" s="19">
        <f t="shared" si="43"/>
        <v>0</v>
      </c>
      <c r="U158" s="203">
        <v>2</v>
      </c>
      <c r="V158" s="12" t="str">
        <f>IFERROR(VLOOKUP(Tabela1[[#This Row],[COD.MDE]],'LISTA DE EMBARQUE'!B:L,11,0),"")</f>
        <v/>
      </c>
      <c r="W158" s="13"/>
      <c r="X158" s="14">
        <f>IFERROR(Tabela1[[#This Row],[QIANTIDADE EXPEDIDA]]*Tabela1[[#This Row],[PESO UNI]],"")</f>
        <v>25.2</v>
      </c>
      <c r="Y158" s="14">
        <f t="shared" si="44"/>
        <v>0</v>
      </c>
      <c r="Z158" s="20">
        <f>Tabela1[[#This Row],[PESO TOTAL]]-Tabela1[[#This Row],[Peso Expedido]]</f>
        <v>0</v>
      </c>
      <c r="AA158" s="17">
        <v>1</v>
      </c>
      <c r="AB158" s="33"/>
      <c r="AC158" s="33">
        <v>1</v>
      </c>
      <c r="AD158" s="33">
        <v>1</v>
      </c>
      <c r="AE158" s="33">
        <v>1</v>
      </c>
      <c r="AF158" s="33">
        <v>1</v>
      </c>
      <c r="AG158" s="33">
        <v>1</v>
      </c>
      <c r="AH158" s="33">
        <v>1</v>
      </c>
      <c r="AI158" s="33" t="str">
        <f t="shared" si="45"/>
        <v>ok</v>
      </c>
      <c r="AJ158" s="5"/>
      <c r="AK158" t="str">
        <f>Tabela1[[#This Row],[Coluna1]]&amp;Tabela1[[#This Row],[PEDIDO]]</f>
        <v>P-188</v>
      </c>
      <c r="AL158"/>
      <c r="AM158"/>
      <c r="AN158"/>
      <c r="AO158" t="str">
        <f t="shared" si="40"/>
        <v>T-072974-1/1073-TC-006</v>
      </c>
      <c r="AP158" t="str">
        <f>Tabela1[[#This Row],[TAG]]&amp;Tabela1[[#This Row],[PEDIDO]]&amp;Tabela1[[#This Row],[PRODUTO]]</f>
        <v>1073-TC-006P-188RMF</v>
      </c>
      <c r="AQ158" s="22" t="str">
        <f>Tabela1[[#This Row],[PRODUTO]]&amp;Tabela1[[#This Row],[TAG]]</f>
        <v>RMF1073-TC-006</v>
      </c>
      <c r="AR158" s="24" t="str">
        <f>Tabela1[[#This Row],[PEDIDO]]&amp;Tabela1[[#This Row],[PRODUTO]]</f>
        <v>P-188RMF</v>
      </c>
      <c r="AS158" s="37">
        <f>IF(AF158="",0,IF(ISTEXT(AF158),H158*VALUE(SUBSTITUTE(AF158,"%",""))/100,H158*AF158))-Tabela1[[#This Row],[PRONTO ACABADO2]]</f>
        <v>0</v>
      </c>
      <c r="AT158" s="37">
        <f>IF(AG158="",0,IF(ISTEXT(AG158),H158*VALUE(SUBSTITUTE(AG158,"%",""))/100,H158*AG158))-Tabela1[[#This Row],[PESO EXPEDIDO2]]</f>
        <v>0</v>
      </c>
      <c r="AU158" s="37">
        <f t="shared" si="29"/>
        <v>25.2</v>
      </c>
      <c r="AV158" s="37">
        <f t="shared" si="30"/>
        <v>25.2</v>
      </c>
      <c r="AW158" s="37"/>
    </row>
    <row r="159" spans="1:49" ht="15.75" hidden="1" customHeight="1" x14ac:dyDescent="0.25">
      <c r="A159" s="6" t="s">
        <v>3763</v>
      </c>
      <c r="B159" s="21" t="s">
        <v>3767</v>
      </c>
      <c r="C159" s="7">
        <v>4</v>
      </c>
      <c r="D159" s="39" t="s">
        <v>3765</v>
      </c>
      <c r="E159" s="7">
        <v>4044</v>
      </c>
      <c r="F159" s="7" t="s">
        <v>3766</v>
      </c>
      <c r="G159" s="23">
        <v>12.6</v>
      </c>
      <c r="H159" s="34">
        <f>Tabela1[[#This Row],[PESO UNI]]*Tabela1[[#This Row],[QTE]]</f>
        <v>50.4</v>
      </c>
      <c r="I159" s="7">
        <v>1</v>
      </c>
      <c r="J159" s="8" t="s">
        <v>2274</v>
      </c>
      <c r="K159" s="8" t="s">
        <v>327</v>
      </c>
      <c r="L159" s="9" t="s">
        <v>2069</v>
      </c>
      <c r="M159" s="10">
        <v>46119</v>
      </c>
      <c r="N159" s="8" t="s">
        <v>327</v>
      </c>
      <c r="O159" s="12"/>
      <c r="P159" s="13"/>
      <c r="Q159" s="14">
        <f>Tabela1[[#This Row],[QTDE/ Fabricação]]-Tabela1[[#This Row],[QTE]]</f>
        <v>-4</v>
      </c>
      <c r="R159" s="18">
        <f t="shared" si="41"/>
        <v>50.4</v>
      </c>
      <c r="S159" s="18">
        <f t="shared" si="42"/>
        <v>50.4</v>
      </c>
      <c r="T159" s="19">
        <f t="shared" si="43"/>
        <v>0</v>
      </c>
      <c r="U159" s="203">
        <v>4</v>
      </c>
      <c r="V159" s="12" t="str">
        <f>IFERROR(VLOOKUP(Tabela1[[#This Row],[COD.MDE]],'LISTA DE EMBARQUE'!B:L,11,0),"")</f>
        <v/>
      </c>
      <c r="W159" s="13"/>
      <c r="X159" s="14">
        <f>IFERROR(Tabela1[[#This Row],[QIANTIDADE EXPEDIDA]]*Tabela1[[#This Row],[PESO UNI]],"")</f>
        <v>50.4</v>
      </c>
      <c r="Y159" s="14">
        <f t="shared" si="44"/>
        <v>0</v>
      </c>
      <c r="Z159" s="20">
        <f>Tabela1[[#This Row],[PESO TOTAL]]-Tabela1[[#This Row],[Peso Expedido]]</f>
        <v>0</v>
      </c>
      <c r="AA159" s="17">
        <v>1</v>
      </c>
      <c r="AB159" s="33"/>
      <c r="AC159" s="33">
        <v>1</v>
      </c>
      <c r="AD159" s="33">
        <v>1</v>
      </c>
      <c r="AE159" s="33">
        <v>1</v>
      </c>
      <c r="AF159" s="33">
        <v>1</v>
      </c>
      <c r="AG159" s="33">
        <v>1</v>
      </c>
      <c r="AH159" s="33">
        <v>1</v>
      </c>
      <c r="AI159" s="33" t="str">
        <f t="shared" si="45"/>
        <v>ok</v>
      </c>
      <c r="AJ159" s="5"/>
      <c r="AK159" t="str">
        <f>Tabela1[[#This Row],[Coluna1]]&amp;Tabela1[[#This Row],[PEDIDO]]</f>
        <v>P-188</v>
      </c>
      <c r="AL159"/>
      <c r="AM159"/>
      <c r="AN159"/>
      <c r="AO159" t="str">
        <f t="shared" si="40"/>
        <v>T-072974-1/1073-TC-006</v>
      </c>
      <c r="AP159" t="str">
        <f>Tabela1[[#This Row],[TAG]]&amp;Tabela1[[#This Row],[PEDIDO]]&amp;Tabela1[[#This Row],[PRODUTO]]</f>
        <v>1073-TC-006P-188RMF</v>
      </c>
      <c r="AQ159" s="22" t="str">
        <f>Tabela1[[#This Row],[PRODUTO]]&amp;Tabela1[[#This Row],[TAG]]</f>
        <v>RMF1073-TC-006</v>
      </c>
      <c r="AR159" s="24" t="str">
        <f>Tabela1[[#This Row],[PEDIDO]]&amp;Tabela1[[#This Row],[PRODUTO]]</f>
        <v>P-188RMF</v>
      </c>
      <c r="AS159" s="37">
        <f>IF(AF159="",0,IF(ISTEXT(AF159),H159*VALUE(SUBSTITUTE(AF159,"%",""))/100,H159*AF159))-Tabela1[[#This Row],[PRONTO ACABADO2]]</f>
        <v>0</v>
      </c>
      <c r="AT159" s="37">
        <f>IF(AG159="",0,IF(ISTEXT(AG159),H159*VALUE(SUBSTITUTE(AG159,"%",""))/100,H159*AG159))-Tabela1[[#This Row],[PESO EXPEDIDO2]]</f>
        <v>0</v>
      </c>
      <c r="AU159" s="37">
        <f t="shared" si="29"/>
        <v>50.4</v>
      </c>
      <c r="AV159" s="37">
        <f t="shared" si="30"/>
        <v>50.4</v>
      </c>
      <c r="AW159" s="37"/>
    </row>
    <row r="160" spans="1:49" ht="15.75" hidden="1" customHeight="1" x14ac:dyDescent="0.25">
      <c r="A160" s="6" t="s">
        <v>3763</v>
      </c>
      <c r="B160" s="21" t="s">
        <v>3768</v>
      </c>
      <c r="C160" s="7">
        <v>4</v>
      </c>
      <c r="D160" s="39" t="s">
        <v>3769</v>
      </c>
      <c r="E160" s="7">
        <v>4045</v>
      </c>
      <c r="F160" s="7" t="s">
        <v>3766</v>
      </c>
      <c r="G160" s="23">
        <v>57.1</v>
      </c>
      <c r="H160" s="34">
        <f>Tabela1[[#This Row],[PESO UNI]]*Tabela1[[#This Row],[QTE]]</f>
        <v>228.4</v>
      </c>
      <c r="I160" s="7">
        <v>1</v>
      </c>
      <c r="J160" s="8" t="s">
        <v>2274</v>
      </c>
      <c r="K160" s="8" t="s">
        <v>327</v>
      </c>
      <c r="L160" s="9" t="s">
        <v>2069</v>
      </c>
      <c r="M160" s="10">
        <v>46119</v>
      </c>
      <c r="N160" s="8" t="s">
        <v>327</v>
      </c>
      <c r="O160" s="12"/>
      <c r="P160" s="13"/>
      <c r="Q160" s="14">
        <f>Tabela1[[#This Row],[QTDE/ Fabricação]]-Tabela1[[#This Row],[QTE]]</f>
        <v>-4</v>
      </c>
      <c r="R160" s="18">
        <f t="shared" si="41"/>
        <v>228.4</v>
      </c>
      <c r="S160" s="18">
        <f t="shared" si="42"/>
        <v>228.4</v>
      </c>
      <c r="T160" s="19">
        <f t="shared" si="43"/>
        <v>0</v>
      </c>
      <c r="U160" s="203">
        <v>4</v>
      </c>
      <c r="V160" s="12" t="str">
        <f>IFERROR(VLOOKUP(Tabela1[[#This Row],[COD.MDE]],'LISTA DE EMBARQUE'!B:L,11,0),"")</f>
        <v/>
      </c>
      <c r="W160" s="13"/>
      <c r="X160" s="14">
        <f>IFERROR(Tabela1[[#This Row],[QIANTIDADE EXPEDIDA]]*Tabela1[[#This Row],[PESO UNI]],"")</f>
        <v>228.4</v>
      </c>
      <c r="Y160" s="14">
        <f t="shared" si="44"/>
        <v>0</v>
      </c>
      <c r="Z160" s="20">
        <f>Tabela1[[#This Row],[PESO TOTAL]]-Tabela1[[#This Row],[Peso Expedido]]</f>
        <v>0</v>
      </c>
      <c r="AA160" s="17">
        <v>1</v>
      </c>
      <c r="AB160" s="33"/>
      <c r="AC160" s="33">
        <v>1</v>
      </c>
      <c r="AD160" s="33">
        <v>1</v>
      </c>
      <c r="AE160" s="33">
        <v>1</v>
      </c>
      <c r="AF160" s="33">
        <v>1</v>
      </c>
      <c r="AG160" s="33">
        <v>1</v>
      </c>
      <c r="AH160" s="33">
        <v>1</v>
      </c>
      <c r="AI160" s="33" t="str">
        <f t="shared" si="45"/>
        <v>ok</v>
      </c>
      <c r="AJ160" s="5"/>
      <c r="AK160" t="str">
        <f>Tabela1[[#This Row],[Coluna1]]&amp;Tabela1[[#This Row],[PEDIDO]]</f>
        <v>P-188</v>
      </c>
      <c r="AL160"/>
      <c r="AM160"/>
      <c r="AN160"/>
      <c r="AO160" t="str">
        <f t="shared" si="40"/>
        <v>T-072974-1/1073-TC-006</v>
      </c>
      <c r="AP160" t="str">
        <f>Tabela1[[#This Row],[TAG]]&amp;Tabela1[[#This Row],[PEDIDO]]&amp;Tabela1[[#This Row],[PRODUTO]]</f>
        <v>1073-TC-006P-188RMF</v>
      </c>
      <c r="AQ160" s="22" t="str">
        <f>Tabela1[[#This Row],[PRODUTO]]&amp;Tabela1[[#This Row],[TAG]]</f>
        <v>RMF1073-TC-006</v>
      </c>
      <c r="AR160" s="24" t="str">
        <f>Tabela1[[#This Row],[PEDIDO]]&amp;Tabela1[[#This Row],[PRODUTO]]</f>
        <v>P-188RMF</v>
      </c>
      <c r="AS160" s="37">
        <f>IF(AF160="",0,IF(ISTEXT(AF160),H160*VALUE(SUBSTITUTE(AF160,"%",""))/100,H160*AF160))-Tabela1[[#This Row],[PRONTO ACABADO2]]</f>
        <v>0</v>
      </c>
      <c r="AT160" s="37">
        <f>IF(AG160="",0,IF(ISTEXT(AG160),H160*VALUE(SUBSTITUTE(AG160,"%",""))/100,H160*AG160))-Tabela1[[#This Row],[PESO EXPEDIDO2]]</f>
        <v>0</v>
      </c>
      <c r="AU160" s="37">
        <f t="shared" si="29"/>
        <v>228.4</v>
      </c>
      <c r="AV160" s="37">
        <f t="shared" si="30"/>
        <v>228.4</v>
      </c>
      <c r="AW160" s="37"/>
    </row>
    <row r="161" spans="1:49" ht="15.75" hidden="1" customHeight="1" x14ac:dyDescent="0.25">
      <c r="A161" s="6" t="s">
        <v>3763</v>
      </c>
      <c r="B161" s="21" t="s">
        <v>3770</v>
      </c>
      <c r="C161" s="7">
        <v>24</v>
      </c>
      <c r="D161" s="39" t="s">
        <v>3769</v>
      </c>
      <c r="E161" s="7">
        <v>4046</v>
      </c>
      <c r="F161" s="7" t="s">
        <v>3766</v>
      </c>
      <c r="G161" s="23">
        <v>0.8</v>
      </c>
      <c r="H161" s="34">
        <f>Tabela1[[#This Row],[PESO UNI]]*Tabela1[[#This Row],[QTE]]</f>
        <v>19.200000000000003</v>
      </c>
      <c r="I161" s="7">
        <v>1</v>
      </c>
      <c r="J161" s="8" t="s">
        <v>2274</v>
      </c>
      <c r="K161" s="8" t="s">
        <v>327</v>
      </c>
      <c r="L161" s="9" t="s">
        <v>2069</v>
      </c>
      <c r="M161" s="10">
        <v>46119</v>
      </c>
      <c r="N161" s="8" t="s">
        <v>327</v>
      </c>
      <c r="O161" s="12"/>
      <c r="P161" s="13"/>
      <c r="Q161" s="14">
        <f>Tabela1[[#This Row],[QTDE/ Fabricação]]-Tabela1[[#This Row],[QTE]]</f>
        <v>-24</v>
      </c>
      <c r="R161" s="18">
        <f t="shared" si="41"/>
        <v>19.200000000000003</v>
      </c>
      <c r="S161" s="18">
        <f t="shared" si="42"/>
        <v>19.200000000000003</v>
      </c>
      <c r="T161" s="19">
        <f t="shared" si="43"/>
        <v>0</v>
      </c>
      <c r="U161" s="16">
        <v>24</v>
      </c>
      <c r="V161" s="12" t="str">
        <f>IFERROR(VLOOKUP(Tabela1[[#This Row],[COD.MDE]],'LISTA DE EMBARQUE'!B:L,11,0),"")</f>
        <v/>
      </c>
      <c r="W161" s="13" t="str">
        <f>IFERROR(VLOOKUP(Tabela1[[#This Row],[COD.MDE]],'LISTA DE EMBARQUE'!B:M,12,0),"")</f>
        <v/>
      </c>
      <c r="X161" s="14">
        <f>IFERROR(Tabela1[[#This Row],[QIANTIDADE EXPEDIDA]]*Tabela1[[#This Row],[PESO UNI]],"")</f>
        <v>19.200000000000003</v>
      </c>
      <c r="Y161" s="14">
        <f t="shared" si="44"/>
        <v>0</v>
      </c>
      <c r="Z161" s="20">
        <f>Tabela1[[#This Row],[PESO TOTAL]]-Tabela1[[#This Row],[Peso Expedido]]</f>
        <v>0</v>
      </c>
      <c r="AA161" s="17">
        <v>1</v>
      </c>
      <c r="AB161" s="33"/>
      <c r="AC161" s="33">
        <v>1</v>
      </c>
      <c r="AD161" s="33">
        <v>1</v>
      </c>
      <c r="AE161" s="33">
        <v>1</v>
      </c>
      <c r="AF161" s="33">
        <v>1</v>
      </c>
      <c r="AG161" s="33">
        <v>1</v>
      </c>
      <c r="AH161" s="33">
        <v>1</v>
      </c>
      <c r="AI161" s="33" t="s">
        <v>4412</v>
      </c>
      <c r="AJ161" s="5"/>
      <c r="AK161" t="str">
        <f>Tabela1[[#This Row],[Coluna1]]&amp;Tabela1[[#This Row],[PEDIDO]]</f>
        <v>P-188</v>
      </c>
      <c r="AL161"/>
      <c r="AM161"/>
      <c r="AN161"/>
      <c r="AO161" t="str">
        <f t="shared" si="40"/>
        <v>T-072974-1/1073-TC-006</v>
      </c>
      <c r="AP161" t="str">
        <f>Tabela1[[#This Row],[TAG]]&amp;Tabela1[[#This Row],[PEDIDO]]&amp;Tabela1[[#This Row],[PRODUTO]]</f>
        <v>1073-TC-006P-188RMF</v>
      </c>
      <c r="AQ161" s="22" t="str">
        <f>Tabela1[[#This Row],[PRODUTO]]&amp;Tabela1[[#This Row],[TAG]]</f>
        <v>RMF1073-TC-006</v>
      </c>
      <c r="AR161" s="24" t="str">
        <f>Tabela1[[#This Row],[PEDIDO]]&amp;Tabela1[[#This Row],[PRODUTO]]</f>
        <v>P-188RMF</v>
      </c>
      <c r="AS161" s="37">
        <f>IF(AF161="",0,IF(ISTEXT(AF161),H161*VALUE(SUBSTITUTE(AF161,"%",""))/100,H161*AF161))-Tabela1[[#This Row],[PRONTO ACABADO2]]</f>
        <v>0</v>
      </c>
      <c r="AT161" s="37">
        <f>IF(AG161="",0,IF(ISTEXT(AG161),H161*VALUE(SUBSTITUTE(AG161,"%",""))/100,H161*AG161))-Tabela1[[#This Row],[PESO EXPEDIDO2]]</f>
        <v>0</v>
      </c>
      <c r="AU161" s="37">
        <f t="shared" si="29"/>
        <v>19.200000000000003</v>
      </c>
      <c r="AV161" s="37">
        <f t="shared" si="30"/>
        <v>19.200000000000003</v>
      </c>
      <c r="AW161" s="37"/>
    </row>
    <row r="162" spans="1:49" ht="15.75" hidden="1" customHeight="1" x14ac:dyDescent="0.25">
      <c r="A162" s="6" t="s">
        <v>3763</v>
      </c>
      <c r="B162" s="21" t="s">
        <v>3771</v>
      </c>
      <c r="C162" s="7">
        <v>1</v>
      </c>
      <c r="D162" s="39" t="s">
        <v>3769</v>
      </c>
      <c r="E162" s="7">
        <v>4047</v>
      </c>
      <c r="F162" s="7" t="s">
        <v>3766</v>
      </c>
      <c r="G162" s="23">
        <v>128.80000000000001</v>
      </c>
      <c r="H162" s="34">
        <f>Tabela1[[#This Row],[PESO UNI]]*Tabela1[[#This Row],[QTE]]</f>
        <v>128.80000000000001</v>
      </c>
      <c r="I162" s="7">
        <v>1</v>
      </c>
      <c r="J162" s="8" t="s">
        <v>2274</v>
      </c>
      <c r="K162" s="8" t="s">
        <v>327</v>
      </c>
      <c r="L162" s="9" t="s">
        <v>2069</v>
      </c>
      <c r="M162" s="10">
        <v>46119</v>
      </c>
      <c r="N162" s="8" t="s">
        <v>327</v>
      </c>
      <c r="O162" s="12"/>
      <c r="P162" s="13"/>
      <c r="Q162" s="14">
        <f>Tabela1[[#This Row],[QTDE/ Fabricação]]-Tabela1[[#This Row],[QTE]]</f>
        <v>-1</v>
      </c>
      <c r="R162" s="18">
        <f t="shared" si="41"/>
        <v>128.80000000000001</v>
      </c>
      <c r="S162" s="18">
        <f t="shared" si="42"/>
        <v>128.80000000000001</v>
      </c>
      <c r="T162" s="19">
        <f t="shared" si="43"/>
        <v>0</v>
      </c>
      <c r="U162" s="16">
        <v>1</v>
      </c>
      <c r="V162" s="12" t="str">
        <f>IFERROR(VLOOKUP(Tabela1[[#This Row],[COD.MDE]],'LISTA DE EMBARQUE'!B:L,11,0),"")</f>
        <v/>
      </c>
      <c r="W162" s="13" t="str">
        <f>IFERROR(VLOOKUP(Tabela1[[#This Row],[COD.MDE]],'LISTA DE EMBARQUE'!B:M,12,0),"")</f>
        <v/>
      </c>
      <c r="X162" s="14">
        <f>IFERROR(Tabela1[[#This Row],[QIANTIDADE EXPEDIDA]]*Tabela1[[#This Row],[PESO UNI]],"")</f>
        <v>128.80000000000001</v>
      </c>
      <c r="Y162" s="14">
        <f t="shared" si="44"/>
        <v>0</v>
      </c>
      <c r="Z162" s="20">
        <f>Tabela1[[#This Row],[PESO TOTAL]]-Tabela1[[#This Row],[Peso Expedido]]</f>
        <v>0</v>
      </c>
      <c r="AA162" s="17">
        <v>1</v>
      </c>
      <c r="AB162" s="33"/>
      <c r="AC162" s="33">
        <v>1</v>
      </c>
      <c r="AD162" s="33">
        <v>1</v>
      </c>
      <c r="AE162" s="33">
        <v>1</v>
      </c>
      <c r="AF162" s="33">
        <v>1</v>
      </c>
      <c r="AG162" s="33">
        <v>1</v>
      </c>
      <c r="AH162" s="33">
        <v>1</v>
      </c>
      <c r="AI162" s="33" t="s">
        <v>4412</v>
      </c>
      <c r="AJ162" s="5"/>
      <c r="AK162" t="str">
        <f>Tabela1[[#This Row],[Coluna1]]&amp;Tabela1[[#This Row],[PEDIDO]]</f>
        <v>P-188</v>
      </c>
      <c r="AL162"/>
      <c r="AM162"/>
      <c r="AN162"/>
      <c r="AO162" t="str">
        <f t="shared" si="40"/>
        <v>T-072974-1/1073-TC-006</v>
      </c>
      <c r="AP162" t="str">
        <f>Tabela1[[#This Row],[TAG]]&amp;Tabela1[[#This Row],[PEDIDO]]&amp;Tabela1[[#This Row],[PRODUTO]]</f>
        <v>1073-TC-006P-188RMF</v>
      </c>
      <c r="AQ162" s="22" t="str">
        <f>Tabela1[[#This Row],[PRODUTO]]&amp;Tabela1[[#This Row],[TAG]]</f>
        <v>RMF1073-TC-006</v>
      </c>
      <c r="AR162" s="24" t="str">
        <f>Tabela1[[#This Row],[PEDIDO]]&amp;Tabela1[[#This Row],[PRODUTO]]</f>
        <v>P-188RMF</v>
      </c>
      <c r="AS162" s="37">
        <f>IF(AF162="",0,IF(ISTEXT(AF162),H162*VALUE(SUBSTITUTE(AF162,"%",""))/100,H162*AF162))-Tabela1[[#This Row],[PRONTO ACABADO2]]</f>
        <v>0</v>
      </c>
      <c r="AT162" s="37">
        <f>IF(AG162="",0,IF(ISTEXT(AG162),H162*VALUE(SUBSTITUTE(AG162,"%",""))/100,H162*AG162))-Tabela1[[#This Row],[PESO EXPEDIDO2]]</f>
        <v>0</v>
      </c>
      <c r="AU162" s="37">
        <f t="shared" si="29"/>
        <v>128.80000000000001</v>
      </c>
      <c r="AV162" s="37">
        <f t="shared" si="30"/>
        <v>128.80000000000001</v>
      </c>
      <c r="AW162" s="37"/>
    </row>
    <row r="163" spans="1:49" ht="15.75" hidden="1" customHeight="1" x14ac:dyDescent="0.25">
      <c r="A163" s="6" t="s">
        <v>3763</v>
      </c>
      <c r="B163" s="21" t="s">
        <v>3764</v>
      </c>
      <c r="C163" s="7">
        <v>2</v>
      </c>
      <c r="D163" s="39" t="s">
        <v>3765</v>
      </c>
      <c r="E163" s="7">
        <v>4048</v>
      </c>
      <c r="F163" s="7" t="s">
        <v>3766</v>
      </c>
      <c r="G163" s="23">
        <v>12.6</v>
      </c>
      <c r="H163" s="34">
        <f>Tabela1[[#This Row],[PESO UNI]]*Tabela1[[#This Row],[QTE]]</f>
        <v>25.2</v>
      </c>
      <c r="I163" s="7">
        <v>1</v>
      </c>
      <c r="J163" s="8" t="s">
        <v>2276</v>
      </c>
      <c r="K163" s="8" t="s">
        <v>327</v>
      </c>
      <c r="L163" s="9" t="s">
        <v>2069</v>
      </c>
      <c r="M163" s="10">
        <v>46119</v>
      </c>
      <c r="N163" s="8" t="s">
        <v>327</v>
      </c>
      <c r="O163" s="12"/>
      <c r="P163" s="13"/>
      <c r="Q163" s="14">
        <f>Tabela1[[#This Row],[QTDE/ Fabricação]]-Tabela1[[#This Row],[QTE]]</f>
        <v>-2</v>
      </c>
      <c r="R163" s="18">
        <f t="shared" si="41"/>
        <v>25.2</v>
      </c>
      <c r="S163" s="18">
        <f t="shared" si="42"/>
        <v>25.2</v>
      </c>
      <c r="T163" s="19">
        <f t="shared" si="43"/>
        <v>0</v>
      </c>
      <c r="U163" s="203">
        <v>2</v>
      </c>
      <c r="V163" s="12" t="str">
        <f>IFERROR(VLOOKUP(Tabela1[[#This Row],[COD.MDE]],'LISTA DE EMBARQUE'!B:L,11,0),"")</f>
        <v/>
      </c>
      <c r="W163" s="13"/>
      <c r="X163" s="14">
        <f>IFERROR(Tabela1[[#This Row],[QIANTIDADE EXPEDIDA]]*Tabela1[[#This Row],[PESO UNI]],"")</f>
        <v>25.2</v>
      </c>
      <c r="Y163" s="14">
        <f t="shared" si="44"/>
        <v>0</v>
      </c>
      <c r="Z163" s="20">
        <f>Tabela1[[#This Row],[PESO TOTAL]]-Tabela1[[#This Row],[Peso Expedido]]</f>
        <v>0</v>
      </c>
      <c r="AA163" s="17">
        <v>1</v>
      </c>
      <c r="AB163" s="33"/>
      <c r="AC163" s="33">
        <v>1</v>
      </c>
      <c r="AD163" s="33">
        <v>1</v>
      </c>
      <c r="AE163" s="33">
        <v>1</v>
      </c>
      <c r="AF163" s="33">
        <v>1</v>
      </c>
      <c r="AG163" s="33">
        <v>1</v>
      </c>
      <c r="AH163" s="33">
        <v>1</v>
      </c>
      <c r="AI163" s="33" t="str">
        <f>IF(Z163&lt;=0,"ok","")</f>
        <v>ok</v>
      </c>
      <c r="AJ163" s="5"/>
      <c r="AK163" t="str">
        <f>Tabela1[[#This Row],[Coluna1]]&amp;Tabela1[[#This Row],[PEDIDO]]</f>
        <v>P-188</v>
      </c>
      <c r="AL163"/>
      <c r="AM163"/>
      <c r="AN163"/>
      <c r="AO163" t="str">
        <f t="shared" si="40"/>
        <v>T-072974-1/1073-TC-007</v>
      </c>
      <c r="AP163" t="str">
        <f>Tabela1[[#This Row],[TAG]]&amp;Tabela1[[#This Row],[PEDIDO]]&amp;Tabela1[[#This Row],[PRODUTO]]</f>
        <v>1073-TC-007P-188RMF</v>
      </c>
      <c r="AQ163" s="22" t="str">
        <f>Tabela1[[#This Row],[PRODUTO]]&amp;Tabela1[[#This Row],[TAG]]</f>
        <v>RMF1073-TC-007</v>
      </c>
      <c r="AR163" s="24" t="str">
        <f>Tabela1[[#This Row],[PEDIDO]]&amp;Tabela1[[#This Row],[PRODUTO]]</f>
        <v>P-188RMF</v>
      </c>
      <c r="AS163" s="37">
        <f>IF(AF163="",0,IF(ISTEXT(AF163),H163*VALUE(SUBSTITUTE(AF163,"%",""))/100,H163*AF163))-Tabela1[[#This Row],[PRONTO ACABADO2]]</f>
        <v>0</v>
      </c>
      <c r="AT163" s="37">
        <f>IF(AG163="",0,IF(ISTEXT(AG163),H163*VALUE(SUBSTITUTE(AG163,"%",""))/100,H163*AG163))-Tabela1[[#This Row],[PESO EXPEDIDO2]]</f>
        <v>0</v>
      </c>
      <c r="AU163" s="37">
        <f t="shared" si="29"/>
        <v>25.2</v>
      </c>
      <c r="AV163" s="37">
        <f t="shared" si="30"/>
        <v>25.2</v>
      </c>
      <c r="AW163" s="37"/>
    </row>
    <row r="164" spans="1:49" ht="15.75" hidden="1" customHeight="1" x14ac:dyDescent="0.25">
      <c r="A164" s="6" t="s">
        <v>3763</v>
      </c>
      <c r="B164" s="21" t="s">
        <v>3767</v>
      </c>
      <c r="C164" s="7">
        <v>4</v>
      </c>
      <c r="D164" s="39" t="s">
        <v>3765</v>
      </c>
      <c r="E164" s="7">
        <v>4049</v>
      </c>
      <c r="F164" s="7" t="s">
        <v>3766</v>
      </c>
      <c r="G164" s="23">
        <v>12.6</v>
      </c>
      <c r="H164" s="34">
        <f>Tabela1[[#This Row],[PESO UNI]]*Tabela1[[#This Row],[QTE]]</f>
        <v>50.4</v>
      </c>
      <c r="I164" s="7">
        <v>1</v>
      </c>
      <c r="J164" s="8" t="s">
        <v>2276</v>
      </c>
      <c r="K164" s="8" t="s">
        <v>327</v>
      </c>
      <c r="L164" s="9" t="s">
        <v>2069</v>
      </c>
      <c r="M164" s="10">
        <v>46119</v>
      </c>
      <c r="N164" s="8" t="s">
        <v>327</v>
      </c>
      <c r="O164" s="12"/>
      <c r="P164" s="13"/>
      <c r="Q164" s="14">
        <f>Tabela1[[#This Row],[QTDE/ Fabricação]]-Tabela1[[#This Row],[QTE]]</f>
        <v>-4</v>
      </c>
      <c r="R164" s="18">
        <f t="shared" si="41"/>
        <v>50.4</v>
      </c>
      <c r="S164" s="18">
        <f t="shared" si="42"/>
        <v>50.4</v>
      </c>
      <c r="T164" s="19">
        <f t="shared" si="43"/>
        <v>0</v>
      </c>
      <c r="U164" s="203">
        <v>4</v>
      </c>
      <c r="V164" s="12" t="str">
        <f>IFERROR(VLOOKUP(Tabela1[[#This Row],[COD.MDE]],'LISTA DE EMBARQUE'!B:L,11,0),"")</f>
        <v/>
      </c>
      <c r="W164" s="13"/>
      <c r="X164" s="14">
        <f>IFERROR(Tabela1[[#This Row],[QIANTIDADE EXPEDIDA]]*Tabela1[[#This Row],[PESO UNI]],"")</f>
        <v>50.4</v>
      </c>
      <c r="Y164" s="14">
        <f t="shared" si="44"/>
        <v>0</v>
      </c>
      <c r="Z164" s="20">
        <f>Tabela1[[#This Row],[PESO TOTAL]]-Tabela1[[#This Row],[Peso Expedido]]</f>
        <v>0</v>
      </c>
      <c r="AA164" s="17">
        <v>1</v>
      </c>
      <c r="AB164" s="33"/>
      <c r="AC164" s="33">
        <v>1</v>
      </c>
      <c r="AD164" s="33">
        <v>1</v>
      </c>
      <c r="AE164" s="33">
        <v>1</v>
      </c>
      <c r="AF164" s="33">
        <v>1</v>
      </c>
      <c r="AG164" s="33">
        <v>1</v>
      </c>
      <c r="AH164" s="33">
        <v>1</v>
      </c>
      <c r="AI164" s="33" t="str">
        <f>IF(Z164&lt;=0,"ok","")</f>
        <v>ok</v>
      </c>
      <c r="AJ164" s="5"/>
      <c r="AK164" t="str">
        <f>Tabela1[[#This Row],[Coluna1]]&amp;Tabela1[[#This Row],[PEDIDO]]</f>
        <v>P-188</v>
      </c>
      <c r="AL164"/>
      <c r="AM164"/>
      <c r="AN164"/>
      <c r="AO164" t="str">
        <f t="shared" si="40"/>
        <v>T-072974-1/1073-TC-007</v>
      </c>
      <c r="AP164" t="str">
        <f>Tabela1[[#This Row],[TAG]]&amp;Tabela1[[#This Row],[PEDIDO]]&amp;Tabela1[[#This Row],[PRODUTO]]</f>
        <v>1073-TC-007P-188RMF</v>
      </c>
      <c r="AQ164" s="22" t="str">
        <f>Tabela1[[#This Row],[PRODUTO]]&amp;Tabela1[[#This Row],[TAG]]</f>
        <v>RMF1073-TC-007</v>
      </c>
      <c r="AR164" s="24" t="str">
        <f>Tabela1[[#This Row],[PEDIDO]]&amp;Tabela1[[#This Row],[PRODUTO]]</f>
        <v>P-188RMF</v>
      </c>
      <c r="AS164" s="37">
        <f>IF(AF164="",0,IF(ISTEXT(AF164),H164*VALUE(SUBSTITUTE(AF164,"%",""))/100,H164*AF164))-Tabela1[[#This Row],[PRONTO ACABADO2]]</f>
        <v>0</v>
      </c>
      <c r="AT164" s="37">
        <f>IF(AG164="",0,IF(ISTEXT(AG164),H164*VALUE(SUBSTITUTE(AG164,"%",""))/100,H164*AG164))-Tabela1[[#This Row],[PESO EXPEDIDO2]]</f>
        <v>0</v>
      </c>
      <c r="AU164" s="37">
        <f t="shared" si="29"/>
        <v>50.4</v>
      </c>
      <c r="AV164" s="37">
        <f t="shared" si="30"/>
        <v>50.4</v>
      </c>
      <c r="AW164" s="37"/>
    </row>
    <row r="165" spans="1:49" ht="15.75" hidden="1" customHeight="1" x14ac:dyDescent="0.25">
      <c r="A165" s="6" t="s">
        <v>3763</v>
      </c>
      <c r="B165" s="21" t="s">
        <v>3768</v>
      </c>
      <c r="C165" s="7">
        <v>4</v>
      </c>
      <c r="D165" s="39" t="s">
        <v>3769</v>
      </c>
      <c r="E165" s="7">
        <v>4050</v>
      </c>
      <c r="F165" s="7" t="s">
        <v>3766</v>
      </c>
      <c r="G165" s="23">
        <v>57.1</v>
      </c>
      <c r="H165" s="34">
        <f>Tabela1[[#This Row],[PESO UNI]]*Tabela1[[#This Row],[QTE]]</f>
        <v>228.4</v>
      </c>
      <c r="I165" s="7">
        <v>1</v>
      </c>
      <c r="J165" s="8" t="s">
        <v>2276</v>
      </c>
      <c r="K165" s="8" t="s">
        <v>327</v>
      </c>
      <c r="L165" s="9" t="s">
        <v>2069</v>
      </c>
      <c r="M165" s="10">
        <v>46119</v>
      </c>
      <c r="N165" s="8" t="s">
        <v>327</v>
      </c>
      <c r="O165" s="12"/>
      <c r="P165" s="13"/>
      <c r="Q165" s="14">
        <f>Tabela1[[#This Row],[QTDE/ Fabricação]]-Tabela1[[#This Row],[QTE]]</f>
        <v>-4</v>
      </c>
      <c r="R165" s="18">
        <f t="shared" si="41"/>
        <v>228.4</v>
      </c>
      <c r="S165" s="18">
        <f t="shared" si="42"/>
        <v>228.4</v>
      </c>
      <c r="T165" s="19">
        <f t="shared" si="43"/>
        <v>0</v>
      </c>
      <c r="U165" s="203">
        <v>4</v>
      </c>
      <c r="V165" s="12" t="str">
        <f>IFERROR(VLOOKUP(Tabela1[[#This Row],[COD.MDE]],'LISTA DE EMBARQUE'!B:L,11,0),"")</f>
        <v/>
      </c>
      <c r="W165" s="13"/>
      <c r="X165" s="14">
        <f>IFERROR(Tabela1[[#This Row],[QIANTIDADE EXPEDIDA]]*Tabela1[[#This Row],[PESO UNI]],"")</f>
        <v>228.4</v>
      </c>
      <c r="Y165" s="14">
        <f t="shared" si="44"/>
        <v>0</v>
      </c>
      <c r="Z165" s="20">
        <f>Tabela1[[#This Row],[PESO TOTAL]]-Tabela1[[#This Row],[Peso Expedido]]</f>
        <v>0</v>
      </c>
      <c r="AA165" s="17">
        <v>1</v>
      </c>
      <c r="AB165" s="33"/>
      <c r="AC165" s="33">
        <v>1</v>
      </c>
      <c r="AD165" s="33">
        <v>1</v>
      </c>
      <c r="AE165" s="33">
        <v>1</v>
      </c>
      <c r="AF165" s="33">
        <v>1</v>
      </c>
      <c r="AG165" s="33">
        <v>1</v>
      </c>
      <c r="AH165" s="33">
        <v>1</v>
      </c>
      <c r="AI165" s="33" t="str">
        <f>IF(Z165&lt;=0,"ok","")</f>
        <v>ok</v>
      </c>
      <c r="AJ165" s="5"/>
      <c r="AK165" t="str">
        <f>Tabela1[[#This Row],[Coluna1]]&amp;Tabela1[[#This Row],[PEDIDO]]</f>
        <v>P-188</v>
      </c>
      <c r="AL165"/>
      <c r="AM165"/>
      <c r="AN165"/>
      <c r="AO165" t="str">
        <f t="shared" si="40"/>
        <v>T-072974-1/1073-TC-007</v>
      </c>
      <c r="AP165" t="str">
        <f>Tabela1[[#This Row],[TAG]]&amp;Tabela1[[#This Row],[PEDIDO]]&amp;Tabela1[[#This Row],[PRODUTO]]</f>
        <v>1073-TC-007P-188RMF</v>
      </c>
      <c r="AQ165" s="22" t="str">
        <f>Tabela1[[#This Row],[PRODUTO]]&amp;Tabela1[[#This Row],[TAG]]</f>
        <v>RMF1073-TC-007</v>
      </c>
      <c r="AR165" s="24" t="str">
        <f>Tabela1[[#This Row],[PEDIDO]]&amp;Tabela1[[#This Row],[PRODUTO]]</f>
        <v>P-188RMF</v>
      </c>
      <c r="AS165" s="37">
        <f>IF(AF165="",0,IF(ISTEXT(AF165),H165*VALUE(SUBSTITUTE(AF165,"%",""))/100,H165*AF165))-Tabela1[[#This Row],[PRONTO ACABADO2]]</f>
        <v>0</v>
      </c>
      <c r="AT165" s="37">
        <f>IF(AG165="",0,IF(ISTEXT(AG165),H165*VALUE(SUBSTITUTE(AG165,"%",""))/100,H165*AG165))-Tabela1[[#This Row],[PESO EXPEDIDO2]]</f>
        <v>0</v>
      </c>
      <c r="AU165" s="37">
        <f t="shared" ref="AU165:AU228" si="46">IF(AH165="",0,IF(ISTEXT(AH165),H165*VALUE(SUBSTITUTE(AH165,"%",""))/100,H165*AH165))</f>
        <v>228.4</v>
      </c>
      <c r="AV165" s="37">
        <f t="shared" ref="AV165:AV228" si="47">IF(AG165="",0,IF(ISTEXT(AG165),H165*VALUE(SUBSTITUTE(AG165,"%",""))/100,H165*AG165))</f>
        <v>228.4</v>
      </c>
      <c r="AW165" s="37"/>
    </row>
    <row r="166" spans="1:49" ht="15.75" hidden="1" customHeight="1" x14ac:dyDescent="0.25">
      <c r="A166" s="6" t="s">
        <v>3763</v>
      </c>
      <c r="B166" s="21" t="s">
        <v>3771</v>
      </c>
      <c r="C166" s="7">
        <v>1</v>
      </c>
      <c r="D166" s="39" t="s">
        <v>3769</v>
      </c>
      <c r="E166" s="7">
        <v>4051</v>
      </c>
      <c r="F166" s="7" t="s">
        <v>3766</v>
      </c>
      <c r="G166" s="23">
        <v>128.80000000000001</v>
      </c>
      <c r="H166" s="34">
        <f>Tabela1[[#This Row],[PESO UNI]]*Tabela1[[#This Row],[QTE]]</f>
        <v>128.80000000000001</v>
      </c>
      <c r="I166" s="7">
        <v>1</v>
      </c>
      <c r="J166" s="8" t="s">
        <v>2276</v>
      </c>
      <c r="K166" s="8" t="s">
        <v>327</v>
      </c>
      <c r="L166" s="9" t="s">
        <v>2069</v>
      </c>
      <c r="M166" s="10">
        <v>46119</v>
      </c>
      <c r="N166" s="8" t="s">
        <v>327</v>
      </c>
      <c r="O166" s="12"/>
      <c r="P166" s="13"/>
      <c r="Q166" s="14">
        <f>Tabela1[[#This Row],[QTDE/ Fabricação]]-Tabela1[[#This Row],[QTE]]</f>
        <v>-1</v>
      </c>
      <c r="R166" s="18">
        <f t="shared" si="41"/>
        <v>128.80000000000001</v>
      </c>
      <c r="S166" s="18">
        <f t="shared" si="42"/>
        <v>128.80000000000001</v>
      </c>
      <c r="T166" s="19">
        <f t="shared" si="43"/>
        <v>0</v>
      </c>
      <c r="U166" s="16">
        <v>1</v>
      </c>
      <c r="V166" s="12" t="str">
        <f>IFERROR(VLOOKUP(Tabela1[[#This Row],[COD.MDE]],'LISTA DE EMBARQUE'!B:L,11,0),"")</f>
        <v/>
      </c>
      <c r="W166" s="13" t="str">
        <f>IFERROR(VLOOKUP(Tabela1[[#This Row],[COD.MDE]],'LISTA DE EMBARQUE'!B:M,12,0),"")</f>
        <v/>
      </c>
      <c r="X166" s="14">
        <f>IFERROR(Tabela1[[#This Row],[QIANTIDADE EXPEDIDA]]*Tabela1[[#This Row],[PESO UNI]],"")</f>
        <v>128.80000000000001</v>
      </c>
      <c r="Y166" s="14">
        <f t="shared" si="44"/>
        <v>0</v>
      </c>
      <c r="Z166" s="20">
        <f>Tabela1[[#This Row],[PESO TOTAL]]-Tabela1[[#This Row],[Peso Expedido]]</f>
        <v>0</v>
      </c>
      <c r="AA166" s="17">
        <v>1</v>
      </c>
      <c r="AB166" s="33"/>
      <c r="AC166" s="33">
        <v>1</v>
      </c>
      <c r="AD166" s="33">
        <v>1</v>
      </c>
      <c r="AE166" s="33">
        <v>1</v>
      </c>
      <c r="AF166" s="33">
        <v>1</v>
      </c>
      <c r="AG166" s="33">
        <v>1</v>
      </c>
      <c r="AH166" s="33">
        <v>1</v>
      </c>
      <c r="AI166" s="33" t="s">
        <v>4412</v>
      </c>
      <c r="AJ166" s="5"/>
      <c r="AK166" t="str">
        <f>Tabela1[[#This Row],[Coluna1]]&amp;Tabela1[[#This Row],[PEDIDO]]</f>
        <v>P-188</v>
      </c>
      <c r="AL166"/>
      <c r="AM166"/>
      <c r="AN166"/>
      <c r="AO166" t="str">
        <f t="shared" si="40"/>
        <v>T-072974-1/1073-TC-007</v>
      </c>
      <c r="AP166" t="str">
        <f>Tabela1[[#This Row],[TAG]]&amp;Tabela1[[#This Row],[PEDIDO]]&amp;Tabela1[[#This Row],[PRODUTO]]</f>
        <v>1073-TC-007P-188RMF</v>
      </c>
      <c r="AQ166" s="22" t="str">
        <f>Tabela1[[#This Row],[PRODUTO]]&amp;Tabela1[[#This Row],[TAG]]</f>
        <v>RMF1073-TC-007</v>
      </c>
      <c r="AR166" s="24" t="str">
        <f>Tabela1[[#This Row],[PEDIDO]]&amp;Tabela1[[#This Row],[PRODUTO]]</f>
        <v>P-188RMF</v>
      </c>
      <c r="AS166" s="37">
        <f>IF(AF166="",0,IF(ISTEXT(AF166),H166*VALUE(SUBSTITUTE(AF166,"%",""))/100,H166*AF166))-Tabela1[[#This Row],[PRONTO ACABADO2]]</f>
        <v>0</v>
      </c>
      <c r="AT166" s="37">
        <f>IF(AG166="",0,IF(ISTEXT(AG166),H166*VALUE(SUBSTITUTE(AG166,"%",""))/100,H166*AG166))-Tabela1[[#This Row],[PESO EXPEDIDO2]]</f>
        <v>0</v>
      </c>
      <c r="AU166" s="37">
        <f t="shared" si="46"/>
        <v>128.80000000000001</v>
      </c>
      <c r="AV166" s="37">
        <f t="shared" si="47"/>
        <v>128.80000000000001</v>
      </c>
      <c r="AW166" s="37"/>
    </row>
    <row r="167" spans="1:49" ht="15.75" hidden="1" customHeight="1" x14ac:dyDescent="0.25">
      <c r="A167" s="6" t="s">
        <v>3763</v>
      </c>
      <c r="B167" s="21" t="s">
        <v>3770</v>
      </c>
      <c r="C167" s="7">
        <v>24</v>
      </c>
      <c r="D167" s="39" t="s">
        <v>3769</v>
      </c>
      <c r="E167" s="7">
        <v>4052</v>
      </c>
      <c r="F167" s="7" t="s">
        <v>3766</v>
      </c>
      <c r="G167" s="23">
        <v>0.8</v>
      </c>
      <c r="H167" s="34">
        <f>Tabela1[[#This Row],[PESO UNI]]*Tabela1[[#This Row],[QTE]]</f>
        <v>19.200000000000003</v>
      </c>
      <c r="I167" s="7">
        <v>1</v>
      </c>
      <c r="J167" s="8" t="s">
        <v>2276</v>
      </c>
      <c r="K167" s="8" t="s">
        <v>327</v>
      </c>
      <c r="L167" s="9" t="s">
        <v>2069</v>
      </c>
      <c r="M167" s="10">
        <v>46119</v>
      </c>
      <c r="N167" s="8" t="s">
        <v>327</v>
      </c>
      <c r="O167" s="12"/>
      <c r="P167" s="13"/>
      <c r="Q167" s="14">
        <f>Tabela1[[#This Row],[QTDE/ Fabricação]]-Tabela1[[#This Row],[QTE]]</f>
        <v>-24</v>
      </c>
      <c r="R167" s="18">
        <f t="shared" si="41"/>
        <v>19.200000000000003</v>
      </c>
      <c r="S167" s="18">
        <f t="shared" si="42"/>
        <v>19.200000000000003</v>
      </c>
      <c r="T167" s="19">
        <f t="shared" si="43"/>
        <v>0</v>
      </c>
      <c r="U167" s="16">
        <v>24</v>
      </c>
      <c r="V167" s="12" t="str">
        <f>IFERROR(VLOOKUP(Tabela1[[#This Row],[COD.MDE]],'LISTA DE EMBARQUE'!B:L,11,0),"")</f>
        <v/>
      </c>
      <c r="W167" s="13" t="str">
        <f>IFERROR(VLOOKUP(Tabela1[[#This Row],[COD.MDE]],'LISTA DE EMBARQUE'!B:M,12,0),"")</f>
        <v/>
      </c>
      <c r="X167" s="14">
        <f>IFERROR(Tabela1[[#This Row],[QIANTIDADE EXPEDIDA]]*Tabela1[[#This Row],[PESO UNI]],"")</f>
        <v>19.200000000000003</v>
      </c>
      <c r="Y167" s="14">
        <f t="shared" si="44"/>
        <v>0</v>
      </c>
      <c r="Z167" s="20">
        <f>Tabela1[[#This Row],[PESO TOTAL]]-Tabela1[[#This Row],[Peso Expedido]]</f>
        <v>0</v>
      </c>
      <c r="AA167" s="17">
        <v>1</v>
      </c>
      <c r="AB167" s="33"/>
      <c r="AC167" s="33">
        <v>1</v>
      </c>
      <c r="AD167" s="33">
        <v>1</v>
      </c>
      <c r="AE167" s="33">
        <v>1</v>
      </c>
      <c r="AF167" s="33">
        <v>1</v>
      </c>
      <c r="AG167" s="33">
        <v>1</v>
      </c>
      <c r="AH167" s="33">
        <v>1</v>
      </c>
      <c r="AI167" s="33" t="s">
        <v>4412</v>
      </c>
      <c r="AJ167" s="5"/>
      <c r="AK167" t="str">
        <f>Tabela1[[#This Row],[Coluna1]]&amp;Tabela1[[#This Row],[PEDIDO]]</f>
        <v>P-188</v>
      </c>
      <c r="AL167"/>
      <c r="AM167"/>
      <c r="AN167"/>
      <c r="AO167" t="str">
        <f t="shared" si="40"/>
        <v>T-072974-1/1073-TC-007</v>
      </c>
      <c r="AP167" t="str">
        <f>Tabela1[[#This Row],[TAG]]&amp;Tabela1[[#This Row],[PEDIDO]]&amp;Tabela1[[#This Row],[PRODUTO]]</f>
        <v>1073-TC-007P-188RMF</v>
      </c>
      <c r="AQ167" s="22" t="str">
        <f>Tabela1[[#This Row],[PRODUTO]]&amp;Tabela1[[#This Row],[TAG]]</f>
        <v>RMF1073-TC-007</v>
      </c>
      <c r="AR167" s="24" t="str">
        <f>Tabela1[[#This Row],[PEDIDO]]&amp;Tabela1[[#This Row],[PRODUTO]]</f>
        <v>P-188RMF</v>
      </c>
      <c r="AS167" s="37">
        <f>IF(AF167="",0,IF(ISTEXT(AF167),H167*VALUE(SUBSTITUTE(AF167,"%",""))/100,H167*AF167))-Tabela1[[#This Row],[PRONTO ACABADO2]]</f>
        <v>0</v>
      </c>
      <c r="AT167" s="37">
        <f>IF(AG167="",0,IF(ISTEXT(AG167),H167*VALUE(SUBSTITUTE(AG167,"%",""))/100,H167*AG167))-Tabela1[[#This Row],[PESO EXPEDIDO2]]</f>
        <v>0</v>
      </c>
      <c r="AU167" s="37">
        <f t="shared" si="46"/>
        <v>19.200000000000003</v>
      </c>
      <c r="AV167" s="37">
        <f t="shared" si="47"/>
        <v>19.200000000000003</v>
      </c>
      <c r="AW167" s="37"/>
    </row>
    <row r="168" spans="1:49" ht="15.75" hidden="1" customHeight="1" x14ac:dyDescent="0.25">
      <c r="A168" s="6" t="s">
        <v>3772</v>
      </c>
      <c r="B168" s="21" t="s">
        <v>3773</v>
      </c>
      <c r="C168" s="7">
        <v>1</v>
      </c>
      <c r="D168" s="39" t="s">
        <v>3759</v>
      </c>
      <c r="E168" s="7">
        <v>4053</v>
      </c>
      <c r="F168" s="7" t="s">
        <v>3774</v>
      </c>
      <c r="G168" s="23">
        <v>1137.2</v>
      </c>
      <c r="H168" s="34">
        <f>Tabela1[[#This Row],[PESO UNI]]*Tabela1[[#This Row],[QTE]]</f>
        <v>1137.2</v>
      </c>
      <c r="I168" s="7">
        <v>5</v>
      </c>
      <c r="J168" s="8" t="s">
        <v>2274</v>
      </c>
      <c r="K168" s="8" t="s">
        <v>327</v>
      </c>
      <c r="L168" s="9" t="s">
        <v>2069</v>
      </c>
      <c r="M168" s="10">
        <v>46149</v>
      </c>
      <c r="N168" s="8" t="s">
        <v>327</v>
      </c>
      <c r="O168" s="12"/>
      <c r="P168" s="13"/>
      <c r="Q168" s="14">
        <f>Tabela1[[#This Row],[QTDE/ Fabricação]]-Tabela1[[#This Row],[QTE]]</f>
        <v>-1</v>
      </c>
      <c r="R168" s="18">
        <f t="shared" si="41"/>
        <v>1137.2</v>
      </c>
      <c r="S168" s="18">
        <f t="shared" si="42"/>
        <v>1137.2</v>
      </c>
      <c r="T168" s="19">
        <f t="shared" si="43"/>
        <v>0</v>
      </c>
      <c r="U168" s="203">
        <v>1</v>
      </c>
      <c r="V168" s="12">
        <f>IFERROR(VLOOKUP(Tabela1[[#This Row],[COD.MDE]],'LISTA DE EMBARQUE'!B:L,11,0),"")</f>
        <v>2</v>
      </c>
      <c r="W168" s="13"/>
      <c r="X168" s="14">
        <f>IFERROR(Tabela1[[#This Row],[QIANTIDADE EXPEDIDA]]*Tabela1[[#This Row],[PESO UNI]],"")</f>
        <v>1137.2</v>
      </c>
      <c r="Y168" s="14">
        <f t="shared" si="44"/>
        <v>0</v>
      </c>
      <c r="Z168" s="20">
        <f>Tabela1[[#This Row],[PESO TOTAL]]-Tabela1[[#This Row],[Peso Expedido]]</f>
        <v>0</v>
      </c>
      <c r="AA168" s="17">
        <v>1</v>
      </c>
      <c r="AB168" s="33"/>
      <c r="AC168" s="33">
        <v>1</v>
      </c>
      <c r="AD168" s="33">
        <v>1</v>
      </c>
      <c r="AE168" s="33">
        <v>1</v>
      </c>
      <c r="AF168" s="33">
        <v>1</v>
      </c>
      <c r="AG168" s="33">
        <v>1</v>
      </c>
      <c r="AH168" s="33">
        <v>1</v>
      </c>
      <c r="AI168" s="33" t="str">
        <f t="shared" si="45"/>
        <v>ok</v>
      </c>
      <c r="AJ168" s="5"/>
      <c r="AK168" t="str">
        <f>Tabela1[[#This Row],[Coluna1]]&amp;Tabela1[[#This Row],[PEDIDO]]</f>
        <v>P-188</v>
      </c>
      <c r="AL168"/>
      <c r="AM168"/>
      <c r="AN168"/>
      <c r="AO168" t="str">
        <f t="shared" si="40"/>
        <v>T-072953-1/1073-TC-006</v>
      </c>
      <c r="AP168" t="str">
        <f>Tabela1[[#This Row],[TAG]]&amp;Tabela1[[#This Row],[PEDIDO]]&amp;Tabela1[[#This Row],[PRODUTO]]</f>
        <v>1073-TC-006P-188RMF</v>
      </c>
      <c r="AQ168" s="22" t="str">
        <f>Tabela1[[#This Row],[PRODUTO]]&amp;Tabela1[[#This Row],[TAG]]</f>
        <v>RMF1073-TC-006</v>
      </c>
      <c r="AR168" s="24" t="str">
        <f>Tabela1[[#This Row],[PEDIDO]]&amp;Tabela1[[#This Row],[PRODUTO]]</f>
        <v>P-188RMF</v>
      </c>
      <c r="AS168" s="37">
        <f>IF(AF168="",0,IF(ISTEXT(AF168),H168*VALUE(SUBSTITUTE(AF168,"%",""))/100,H168*AF168))-Tabela1[[#This Row],[PRONTO ACABADO2]]</f>
        <v>0</v>
      </c>
      <c r="AT168" s="37">
        <f>IF(AG168="",0,IF(ISTEXT(AG168),H168*VALUE(SUBSTITUTE(AG168,"%",""))/100,H168*AG168))-Tabela1[[#This Row],[PESO EXPEDIDO2]]</f>
        <v>0</v>
      </c>
      <c r="AU168" s="37">
        <f t="shared" si="46"/>
        <v>1137.2</v>
      </c>
      <c r="AV168" s="37">
        <f t="shared" si="47"/>
        <v>1137.2</v>
      </c>
      <c r="AW168" s="37"/>
    </row>
    <row r="169" spans="1:49" ht="15.75" hidden="1" customHeight="1" x14ac:dyDescent="0.25">
      <c r="A169" s="6" t="s">
        <v>3772</v>
      </c>
      <c r="B169" s="21" t="s">
        <v>3775</v>
      </c>
      <c r="C169" s="7">
        <v>1</v>
      </c>
      <c r="D169" s="39" t="s">
        <v>3776</v>
      </c>
      <c r="E169" s="7">
        <v>4054</v>
      </c>
      <c r="F169" s="7" t="s">
        <v>3774</v>
      </c>
      <c r="G169" s="23">
        <v>142.19999999999999</v>
      </c>
      <c r="H169" s="34">
        <f>Tabela1[[#This Row],[PESO UNI]]*Tabela1[[#This Row],[QTE]]</f>
        <v>142.19999999999999</v>
      </c>
      <c r="I169" s="7">
        <v>5</v>
      </c>
      <c r="J169" s="8" t="s">
        <v>2274</v>
      </c>
      <c r="K169" s="8" t="s">
        <v>327</v>
      </c>
      <c r="L169" s="9" t="s">
        <v>2069</v>
      </c>
      <c r="M169" s="10">
        <v>46149</v>
      </c>
      <c r="N169" s="8" t="s">
        <v>327</v>
      </c>
      <c r="O169" s="12"/>
      <c r="P169" s="13"/>
      <c r="Q169" s="14">
        <f>Tabela1[[#This Row],[QTDE/ Fabricação]]-Tabela1[[#This Row],[QTE]]</f>
        <v>-1</v>
      </c>
      <c r="R169" s="18">
        <f t="shared" si="41"/>
        <v>142.19999999999999</v>
      </c>
      <c r="S169" s="18">
        <f t="shared" si="42"/>
        <v>142.19999999999999</v>
      </c>
      <c r="T169" s="19">
        <f t="shared" si="43"/>
        <v>0</v>
      </c>
      <c r="U169" s="203">
        <v>1</v>
      </c>
      <c r="V169" s="12">
        <v>13</v>
      </c>
      <c r="W169" s="13"/>
      <c r="X169" s="14">
        <f>IFERROR(Tabela1[[#This Row],[QIANTIDADE EXPEDIDA]]*Tabela1[[#This Row],[PESO UNI]],"")</f>
        <v>142.19999999999999</v>
      </c>
      <c r="Y169" s="14">
        <f t="shared" si="44"/>
        <v>0</v>
      </c>
      <c r="Z169" s="20">
        <f>Tabela1[[#This Row],[PESO TOTAL]]-Tabela1[[#This Row],[Peso Expedido]]</f>
        <v>0</v>
      </c>
      <c r="AA169" s="17">
        <v>1</v>
      </c>
      <c r="AB169" s="33"/>
      <c r="AC169" s="33">
        <v>1</v>
      </c>
      <c r="AD169" s="33">
        <v>1</v>
      </c>
      <c r="AE169" s="33">
        <v>1</v>
      </c>
      <c r="AF169" s="33">
        <v>1</v>
      </c>
      <c r="AG169" s="33">
        <v>1</v>
      </c>
      <c r="AH169" s="33">
        <v>1</v>
      </c>
      <c r="AI169" s="33" t="str">
        <f t="shared" si="45"/>
        <v>ok</v>
      </c>
      <c r="AJ169" s="5"/>
      <c r="AK169" t="str">
        <f>Tabela1[[#This Row],[Coluna1]]&amp;Tabela1[[#This Row],[PEDIDO]]</f>
        <v>P-188</v>
      </c>
      <c r="AL169"/>
      <c r="AM169"/>
      <c r="AN169"/>
      <c r="AO169" t="str">
        <f t="shared" si="40"/>
        <v>T-072953-1/1073-TC-006</v>
      </c>
      <c r="AP169" t="str">
        <f>Tabela1[[#This Row],[TAG]]&amp;Tabela1[[#This Row],[PEDIDO]]&amp;Tabela1[[#This Row],[PRODUTO]]</f>
        <v>1073-TC-006P-188RMF</v>
      </c>
      <c r="AQ169" s="22" t="str">
        <f>Tabela1[[#This Row],[PRODUTO]]&amp;Tabela1[[#This Row],[TAG]]</f>
        <v>RMF1073-TC-006</v>
      </c>
      <c r="AR169" s="24" t="str">
        <f>Tabela1[[#This Row],[PEDIDO]]&amp;Tabela1[[#This Row],[PRODUTO]]</f>
        <v>P-188RMF</v>
      </c>
      <c r="AS169" s="37">
        <f>IF(AF169="",0,IF(ISTEXT(AF169),H169*VALUE(SUBSTITUTE(AF169,"%",""))/100,H169*AF169))-Tabela1[[#This Row],[PRONTO ACABADO2]]</f>
        <v>0</v>
      </c>
      <c r="AT169" s="37">
        <f>IF(AG169="",0,IF(ISTEXT(AG169),H169*VALUE(SUBSTITUTE(AG169,"%",""))/100,H169*AG169))-Tabela1[[#This Row],[PESO EXPEDIDO2]]</f>
        <v>0</v>
      </c>
      <c r="AU169" s="37">
        <f t="shared" si="46"/>
        <v>142.19999999999999</v>
      </c>
      <c r="AV169" s="37">
        <f t="shared" si="47"/>
        <v>142.19999999999999</v>
      </c>
      <c r="AW169" s="37"/>
    </row>
    <row r="170" spans="1:49" ht="15.75" hidden="1" customHeight="1" x14ac:dyDescent="0.25">
      <c r="A170" s="6" t="s">
        <v>3772</v>
      </c>
      <c r="B170" s="21" t="s">
        <v>3777</v>
      </c>
      <c r="C170" s="7">
        <v>1</v>
      </c>
      <c r="D170" s="39" t="s">
        <v>3776</v>
      </c>
      <c r="E170" s="7">
        <v>4055</v>
      </c>
      <c r="F170" s="7" t="s">
        <v>3774</v>
      </c>
      <c r="G170" s="23">
        <v>295.39999999999998</v>
      </c>
      <c r="H170" s="34">
        <f>Tabela1[[#This Row],[PESO UNI]]*Tabela1[[#This Row],[QTE]]</f>
        <v>295.39999999999998</v>
      </c>
      <c r="I170" s="7">
        <v>5</v>
      </c>
      <c r="J170" s="8" t="s">
        <v>2274</v>
      </c>
      <c r="K170" s="8" t="s">
        <v>327</v>
      </c>
      <c r="L170" s="9" t="s">
        <v>2069</v>
      </c>
      <c r="M170" s="10">
        <v>46149</v>
      </c>
      <c r="N170" s="8" t="s">
        <v>327</v>
      </c>
      <c r="O170" s="12"/>
      <c r="P170" s="13"/>
      <c r="Q170" s="14">
        <f>Tabela1[[#This Row],[QTDE/ Fabricação]]-Tabela1[[#This Row],[QTE]]</f>
        <v>-1</v>
      </c>
      <c r="R170" s="18">
        <f t="shared" si="41"/>
        <v>295.39999999999998</v>
      </c>
      <c r="S170" s="18">
        <f t="shared" si="42"/>
        <v>295.39999999999998</v>
      </c>
      <c r="T170" s="19">
        <f t="shared" si="43"/>
        <v>0</v>
      </c>
      <c r="U170" s="203">
        <v>1</v>
      </c>
      <c r="V170" s="12">
        <v>13</v>
      </c>
      <c r="W170" s="13"/>
      <c r="X170" s="14">
        <f>IFERROR(Tabela1[[#This Row],[QIANTIDADE EXPEDIDA]]*Tabela1[[#This Row],[PESO UNI]],"")</f>
        <v>295.39999999999998</v>
      </c>
      <c r="Y170" s="14">
        <f t="shared" si="44"/>
        <v>0</v>
      </c>
      <c r="Z170" s="20">
        <f>Tabela1[[#This Row],[PESO TOTAL]]-Tabela1[[#This Row],[Peso Expedido]]</f>
        <v>0</v>
      </c>
      <c r="AA170" s="17">
        <v>1</v>
      </c>
      <c r="AB170" s="33"/>
      <c r="AC170" s="33">
        <v>1</v>
      </c>
      <c r="AD170" s="33">
        <v>1</v>
      </c>
      <c r="AE170" s="33">
        <v>1</v>
      </c>
      <c r="AF170" s="33">
        <v>1</v>
      </c>
      <c r="AG170" s="33">
        <v>1</v>
      </c>
      <c r="AH170" s="33">
        <v>1</v>
      </c>
      <c r="AI170" s="33" t="str">
        <f t="shared" si="45"/>
        <v>ok</v>
      </c>
      <c r="AJ170" s="5"/>
      <c r="AK170" t="str">
        <f>Tabela1[[#This Row],[Coluna1]]&amp;Tabela1[[#This Row],[PEDIDO]]</f>
        <v>P-188</v>
      </c>
      <c r="AL170"/>
      <c r="AM170"/>
      <c r="AN170"/>
      <c r="AO170" t="str">
        <f t="shared" si="40"/>
        <v>T-072953-1/1073-TC-006</v>
      </c>
      <c r="AP170" t="str">
        <f>Tabela1[[#This Row],[TAG]]&amp;Tabela1[[#This Row],[PEDIDO]]&amp;Tabela1[[#This Row],[PRODUTO]]</f>
        <v>1073-TC-006P-188RMF</v>
      </c>
      <c r="AQ170" s="22" t="str">
        <f>Tabela1[[#This Row],[PRODUTO]]&amp;Tabela1[[#This Row],[TAG]]</f>
        <v>RMF1073-TC-006</v>
      </c>
      <c r="AR170" s="24" t="str">
        <f>Tabela1[[#This Row],[PEDIDO]]&amp;Tabela1[[#This Row],[PRODUTO]]</f>
        <v>P-188RMF</v>
      </c>
      <c r="AS170" s="37">
        <f>IF(AF170="",0,IF(ISTEXT(AF170),H170*VALUE(SUBSTITUTE(AF170,"%",""))/100,H170*AF170))-Tabela1[[#This Row],[PRONTO ACABADO2]]</f>
        <v>0</v>
      </c>
      <c r="AT170" s="37">
        <f>IF(AG170="",0,IF(ISTEXT(AG170),H170*VALUE(SUBSTITUTE(AG170,"%",""))/100,H170*AG170))-Tabela1[[#This Row],[PESO EXPEDIDO2]]</f>
        <v>0</v>
      </c>
      <c r="AU170" s="37">
        <f t="shared" si="46"/>
        <v>295.39999999999998</v>
      </c>
      <c r="AV170" s="37">
        <f t="shared" si="47"/>
        <v>295.39999999999998</v>
      </c>
      <c r="AW170" s="37"/>
    </row>
    <row r="171" spans="1:49" ht="15.75" hidden="1" customHeight="1" x14ac:dyDescent="0.25">
      <c r="A171" s="6" t="s">
        <v>3772</v>
      </c>
      <c r="B171" s="21" t="s">
        <v>3773</v>
      </c>
      <c r="C171" s="7">
        <v>1</v>
      </c>
      <c r="D171" s="39" t="s">
        <v>3759</v>
      </c>
      <c r="E171" s="7">
        <v>4056</v>
      </c>
      <c r="F171" s="7" t="s">
        <v>3774</v>
      </c>
      <c r="G171" s="23">
        <v>1137.2</v>
      </c>
      <c r="H171" s="34">
        <f>Tabela1[[#This Row],[PESO UNI]]*Tabela1[[#This Row],[QTE]]</f>
        <v>1137.2</v>
      </c>
      <c r="I171" s="7">
        <v>5</v>
      </c>
      <c r="J171" s="8" t="s">
        <v>2276</v>
      </c>
      <c r="K171" s="8" t="s">
        <v>327</v>
      </c>
      <c r="L171" s="9" t="s">
        <v>2069</v>
      </c>
      <c r="M171" s="10">
        <v>46149</v>
      </c>
      <c r="N171" s="8" t="s">
        <v>327</v>
      </c>
      <c r="O171" s="12"/>
      <c r="P171" s="13"/>
      <c r="Q171" s="14">
        <f>Tabela1[[#This Row],[QTDE/ Fabricação]]-Tabela1[[#This Row],[QTE]]</f>
        <v>-1</v>
      </c>
      <c r="R171" s="18">
        <f t="shared" si="41"/>
        <v>1137.2</v>
      </c>
      <c r="S171" s="18">
        <f t="shared" si="42"/>
        <v>1137.2</v>
      </c>
      <c r="T171" s="19">
        <f t="shared" si="43"/>
        <v>0</v>
      </c>
      <c r="U171" s="203">
        <v>1</v>
      </c>
      <c r="V171" s="12">
        <v>13</v>
      </c>
      <c r="W171" s="13"/>
      <c r="X171" s="14">
        <f>IFERROR(Tabela1[[#This Row],[QIANTIDADE EXPEDIDA]]*Tabela1[[#This Row],[PESO UNI]],"")</f>
        <v>1137.2</v>
      </c>
      <c r="Y171" s="14">
        <f t="shared" si="44"/>
        <v>0</v>
      </c>
      <c r="Z171" s="20">
        <f>Tabela1[[#This Row],[PESO TOTAL]]-Tabela1[[#This Row],[Peso Expedido]]</f>
        <v>0</v>
      </c>
      <c r="AA171" s="17">
        <v>1</v>
      </c>
      <c r="AB171" s="33"/>
      <c r="AC171" s="33">
        <v>1</v>
      </c>
      <c r="AD171" s="33">
        <v>1</v>
      </c>
      <c r="AE171" s="33">
        <v>1</v>
      </c>
      <c r="AF171" s="33">
        <v>1</v>
      </c>
      <c r="AG171" s="33">
        <v>1</v>
      </c>
      <c r="AH171" s="33">
        <v>1</v>
      </c>
      <c r="AI171" s="33" t="str">
        <f t="shared" si="45"/>
        <v>ok</v>
      </c>
      <c r="AJ171" s="5"/>
      <c r="AK171" t="str">
        <f>Tabela1[[#This Row],[Coluna1]]&amp;Tabela1[[#This Row],[PEDIDO]]</f>
        <v>P-188</v>
      </c>
      <c r="AL171"/>
      <c r="AM171"/>
      <c r="AN171"/>
      <c r="AO171" t="str">
        <f t="shared" si="40"/>
        <v>T-072953-1/1073-TC-007</v>
      </c>
      <c r="AP171" t="str">
        <f>Tabela1[[#This Row],[TAG]]&amp;Tabela1[[#This Row],[PEDIDO]]&amp;Tabela1[[#This Row],[PRODUTO]]</f>
        <v>1073-TC-007P-188RMF</v>
      </c>
      <c r="AQ171" s="22" t="str">
        <f>Tabela1[[#This Row],[PRODUTO]]&amp;Tabela1[[#This Row],[TAG]]</f>
        <v>RMF1073-TC-007</v>
      </c>
      <c r="AR171" s="24" t="str">
        <f>Tabela1[[#This Row],[PEDIDO]]&amp;Tabela1[[#This Row],[PRODUTO]]</f>
        <v>P-188RMF</v>
      </c>
      <c r="AS171" s="37">
        <f>IF(AF171="",0,IF(ISTEXT(AF171),H171*VALUE(SUBSTITUTE(AF171,"%",""))/100,H171*AF171))-Tabela1[[#This Row],[PRONTO ACABADO2]]</f>
        <v>0</v>
      </c>
      <c r="AT171" s="37">
        <f>IF(AG171="",0,IF(ISTEXT(AG171),H171*VALUE(SUBSTITUTE(AG171,"%",""))/100,H171*AG171))-Tabela1[[#This Row],[PESO EXPEDIDO2]]</f>
        <v>0</v>
      </c>
      <c r="AU171" s="37">
        <f t="shared" si="46"/>
        <v>1137.2</v>
      </c>
      <c r="AV171" s="37">
        <f t="shared" si="47"/>
        <v>1137.2</v>
      </c>
      <c r="AW171" s="37"/>
    </row>
    <row r="172" spans="1:49" ht="15.75" hidden="1" customHeight="1" x14ac:dyDescent="0.25">
      <c r="A172" s="6" t="s">
        <v>3772</v>
      </c>
      <c r="B172" s="21" t="s">
        <v>3775</v>
      </c>
      <c r="C172" s="7">
        <v>1</v>
      </c>
      <c r="D172" s="39" t="s">
        <v>3776</v>
      </c>
      <c r="E172" s="7">
        <v>4057</v>
      </c>
      <c r="F172" s="7" t="s">
        <v>3774</v>
      </c>
      <c r="G172" s="23">
        <v>142.19999999999999</v>
      </c>
      <c r="H172" s="34">
        <f>Tabela1[[#This Row],[PESO UNI]]*Tabela1[[#This Row],[QTE]]</f>
        <v>142.19999999999999</v>
      </c>
      <c r="I172" s="7">
        <v>5</v>
      </c>
      <c r="J172" s="8" t="s">
        <v>2276</v>
      </c>
      <c r="K172" s="8" t="s">
        <v>327</v>
      </c>
      <c r="L172" s="9" t="s">
        <v>2069</v>
      </c>
      <c r="M172" s="10">
        <v>46149</v>
      </c>
      <c r="N172" s="8" t="s">
        <v>327</v>
      </c>
      <c r="O172" s="12"/>
      <c r="P172" s="13"/>
      <c r="Q172" s="14">
        <f>Tabela1[[#This Row],[QTDE/ Fabricação]]-Tabela1[[#This Row],[QTE]]</f>
        <v>-1</v>
      </c>
      <c r="R172" s="18">
        <f t="shared" si="41"/>
        <v>142.19999999999999</v>
      </c>
      <c r="S172" s="18">
        <f t="shared" si="42"/>
        <v>142.19999999999999</v>
      </c>
      <c r="T172" s="19">
        <f t="shared" si="43"/>
        <v>0</v>
      </c>
      <c r="U172" s="203">
        <f>IFERROR(SUMIF('LISTA DE EMBARQUE'!B:B,MICRO!E:E,'LISTA DE EMBARQUE'!G:G),"")</f>
        <v>1</v>
      </c>
      <c r="V172" s="12">
        <f>IFERROR(VLOOKUP(Tabela1[[#This Row],[COD.MDE]],'LISTA DE EMBARQUE'!B:L,11,0),"")</f>
        <v>7</v>
      </c>
      <c r="W172" s="13"/>
      <c r="X172" s="14">
        <f>IFERROR(Tabela1[[#This Row],[QIANTIDADE EXPEDIDA]]*Tabela1[[#This Row],[PESO UNI]],"")</f>
        <v>142.19999999999999</v>
      </c>
      <c r="Y172" s="14">
        <f t="shared" si="44"/>
        <v>0</v>
      </c>
      <c r="Z172" s="20">
        <f>Tabela1[[#This Row],[PESO TOTAL]]-Tabela1[[#This Row],[Peso Expedido]]</f>
        <v>0</v>
      </c>
      <c r="AA172" s="17">
        <v>1</v>
      </c>
      <c r="AB172" s="33"/>
      <c r="AC172" s="33">
        <v>1</v>
      </c>
      <c r="AD172" s="33">
        <v>1</v>
      </c>
      <c r="AE172" s="33">
        <v>1</v>
      </c>
      <c r="AF172" s="33">
        <v>1</v>
      </c>
      <c r="AG172" s="33">
        <v>1</v>
      </c>
      <c r="AH172" s="33">
        <v>1</v>
      </c>
      <c r="AI172" s="33" t="str">
        <f t="shared" si="45"/>
        <v>ok</v>
      </c>
      <c r="AJ172" s="5"/>
      <c r="AK172" t="str">
        <f>Tabela1[[#This Row],[Coluna1]]&amp;Tabela1[[#This Row],[PEDIDO]]</f>
        <v>P-188</v>
      </c>
      <c r="AL172"/>
      <c r="AM172"/>
      <c r="AN172"/>
      <c r="AO172" t="str">
        <f t="shared" si="40"/>
        <v>T-072953-1/1073-TC-007</v>
      </c>
      <c r="AP172" t="str">
        <f>Tabela1[[#This Row],[TAG]]&amp;Tabela1[[#This Row],[PEDIDO]]&amp;Tabela1[[#This Row],[PRODUTO]]</f>
        <v>1073-TC-007P-188RMF</v>
      </c>
      <c r="AQ172" s="22" t="str">
        <f>Tabela1[[#This Row],[PRODUTO]]&amp;Tabela1[[#This Row],[TAG]]</f>
        <v>RMF1073-TC-007</v>
      </c>
      <c r="AR172" s="24" t="str">
        <f>Tabela1[[#This Row],[PEDIDO]]&amp;Tabela1[[#This Row],[PRODUTO]]</f>
        <v>P-188RMF</v>
      </c>
      <c r="AS172" s="37">
        <f>IF(AF172="",0,IF(ISTEXT(AF172),H172*VALUE(SUBSTITUTE(AF172,"%",""))/100,H172*AF172))-Tabela1[[#This Row],[PRONTO ACABADO2]]</f>
        <v>0</v>
      </c>
      <c r="AT172" s="37">
        <f>IF(AG172="",0,IF(ISTEXT(AG172),H172*VALUE(SUBSTITUTE(AG172,"%",""))/100,H172*AG172))-Tabela1[[#This Row],[PESO EXPEDIDO2]]</f>
        <v>0</v>
      </c>
      <c r="AU172" s="37">
        <f t="shared" si="46"/>
        <v>142.19999999999999</v>
      </c>
      <c r="AV172" s="37">
        <f t="shared" si="47"/>
        <v>142.19999999999999</v>
      </c>
      <c r="AW172" s="37"/>
    </row>
    <row r="173" spans="1:49" ht="15.75" hidden="1" customHeight="1" x14ac:dyDescent="0.25">
      <c r="A173" s="6" t="s">
        <v>3772</v>
      </c>
      <c r="B173" s="21" t="s">
        <v>3777</v>
      </c>
      <c r="C173" s="7">
        <v>1</v>
      </c>
      <c r="D173" s="39" t="s">
        <v>3776</v>
      </c>
      <c r="E173" s="7">
        <v>4058</v>
      </c>
      <c r="F173" s="7" t="s">
        <v>3774</v>
      </c>
      <c r="G173" s="23">
        <v>295.39999999999998</v>
      </c>
      <c r="H173" s="34">
        <f>Tabela1[[#This Row],[PESO UNI]]*Tabela1[[#This Row],[QTE]]</f>
        <v>295.39999999999998</v>
      </c>
      <c r="I173" s="7">
        <v>5</v>
      </c>
      <c r="J173" s="8" t="s">
        <v>2276</v>
      </c>
      <c r="K173" s="8" t="s">
        <v>327</v>
      </c>
      <c r="L173" s="9" t="s">
        <v>2069</v>
      </c>
      <c r="M173" s="10">
        <v>46149</v>
      </c>
      <c r="N173" s="8" t="s">
        <v>327</v>
      </c>
      <c r="O173" s="12"/>
      <c r="P173" s="13"/>
      <c r="Q173" s="14">
        <f>Tabela1[[#This Row],[QTDE/ Fabricação]]-Tabela1[[#This Row],[QTE]]</f>
        <v>-1</v>
      </c>
      <c r="R173" s="18">
        <f t="shared" si="41"/>
        <v>295.39999999999998</v>
      </c>
      <c r="S173" s="18">
        <f t="shared" si="42"/>
        <v>295.39999999999998</v>
      </c>
      <c r="T173" s="19">
        <f t="shared" si="43"/>
        <v>0</v>
      </c>
      <c r="U173" s="203">
        <f>IFERROR(SUMIF('LISTA DE EMBARQUE'!B:B,MICRO!E:E,'LISTA DE EMBARQUE'!G:G),"")</f>
        <v>1</v>
      </c>
      <c r="V173" s="12">
        <f>IFERROR(VLOOKUP(Tabela1[[#This Row],[COD.MDE]],'LISTA DE EMBARQUE'!B:L,11,0),"")</f>
        <v>7</v>
      </c>
      <c r="W173" s="13"/>
      <c r="X173" s="14">
        <f>IFERROR(Tabela1[[#This Row],[QIANTIDADE EXPEDIDA]]*Tabela1[[#This Row],[PESO UNI]],"")</f>
        <v>295.39999999999998</v>
      </c>
      <c r="Y173" s="14">
        <f t="shared" si="44"/>
        <v>0</v>
      </c>
      <c r="Z173" s="20">
        <f>Tabela1[[#This Row],[PESO TOTAL]]-Tabela1[[#This Row],[Peso Expedido]]</f>
        <v>0</v>
      </c>
      <c r="AA173" s="17">
        <v>1</v>
      </c>
      <c r="AB173" s="33"/>
      <c r="AC173" s="33">
        <v>1</v>
      </c>
      <c r="AD173" s="33">
        <v>1</v>
      </c>
      <c r="AE173" s="33">
        <v>1</v>
      </c>
      <c r="AF173" s="33">
        <v>1</v>
      </c>
      <c r="AG173" s="33">
        <v>1</v>
      </c>
      <c r="AH173" s="33">
        <v>1</v>
      </c>
      <c r="AI173" s="33" t="str">
        <f t="shared" si="45"/>
        <v>ok</v>
      </c>
      <c r="AJ173" s="5"/>
      <c r="AK173" t="str">
        <f>Tabela1[[#This Row],[Coluna1]]&amp;Tabela1[[#This Row],[PEDIDO]]</f>
        <v>P-188</v>
      </c>
      <c r="AL173"/>
      <c r="AM173"/>
      <c r="AN173"/>
      <c r="AO173" t="str">
        <f t="shared" si="40"/>
        <v>T-072953-1/1073-TC-007</v>
      </c>
      <c r="AP173" t="str">
        <f>Tabela1[[#This Row],[TAG]]&amp;Tabela1[[#This Row],[PEDIDO]]&amp;Tabela1[[#This Row],[PRODUTO]]</f>
        <v>1073-TC-007P-188RMF</v>
      </c>
      <c r="AQ173" s="22" t="str">
        <f>Tabela1[[#This Row],[PRODUTO]]&amp;Tabela1[[#This Row],[TAG]]</f>
        <v>RMF1073-TC-007</v>
      </c>
      <c r="AR173" s="24" t="str">
        <f>Tabela1[[#This Row],[PEDIDO]]&amp;Tabela1[[#This Row],[PRODUTO]]</f>
        <v>P-188RMF</v>
      </c>
      <c r="AS173" s="37">
        <f>IF(AF173="",0,IF(ISTEXT(AF173),H173*VALUE(SUBSTITUTE(AF173,"%",""))/100,H173*AF173))-Tabela1[[#This Row],[PRONTO ACABADO2]]</f>
        <v>0</v>
      </c>
      <c r="AT173" s="37">
        <f>IF(AG173="",0,IF(ISTEXT(AG173),H173*VALUE(SUBSTITUTE(AG173,"%",""))/100,H173*AG173))-Tabela1[[#This Row],[PESO EXPEDIDO2]]</f>
        <v>0</v>
      </c>
      <c r="AU173" s="37">
        <f t="shared" si="46"/>
        <v>295.39999999999998</v>
      </c>
      <c r="AV173" s="37">
        <f t="shared" si="47"/>
        <v>295.39999999999998</v>
      </c>
      <c r="AW173" s="37"/>
    </row>
    <row r="174" spans="1:49" ht="15.75" hidden="1" customHeight="1" x14ac:dyDescent="0.25">
      <c r="A174" s="6" t="s">
        <v>3778</v>
      </c>
      <c r="B174" s="21" t="s">
        <v>3779</v>
      </c>
      <c r="C174" s="7">
        <v>1</v>
      </c>
      <c r="D174" s="39" t="s">
        <v>3780</v>
      </c>
      <c r="E174" s="7">
        <v>4059</v>
      </c>
      <c r="F174" s="7" t="s">
        <v>3781</v>
      </c>
      <c r="G174" s="23">
        <v>950.5</v>
      </c>
      <c r="H174" s="34">
        <f>Tabela1[[#This Row],[PESO UNI]]*Tabela1[[#This Row],[QTE]]</f>
        <v>950.5</v>
      </c>
      <c r="I174" s="7">
        <v>1</v>
      </c>
      <c r="J174" s="8" t="s">
        <v>2274</v>
      </c>
      <c r="K174" s="8" t="s">
        <v>327</v>
      </c>
      <c r="L174" s="9" t="s">
        <v>2069</v>
      </c>
      <c r="M174" s="10">
        <v>46139</v>
      </c>
      <c r="N174" s="8" t="s">
        <v>327</v>
      </c>
      <c r="O174" s="12"/>
      <c r="P174" s="13"/>
      <c r="Q174" s="14">
        <f>Tabela1[[#This Row],[QTDE/ Fabricação]]-Tabela1[[#This Row],[QTE]]</f>
        <v>-1</v>
      </c>
      <c r="R174" s="18">
        <f t="shared" si="41"/>
        <v>950.5</v>
      </c>
      <c r="S174" s="18">
        <f t="shared" si="42"/>
        <v>950.5</v>
      </c>
      <c r="T174" s="19">
        <f t="shared" si="43"/>
        <v>0</v>
      </c>
      <c r="U174" s="203">
        <v>1</v>
      </c>
      <c r="V174" s="12" t="str">
        <f>IFERROR(VLOOKUP(Tabela1[[#This Row],[COD.MDE]],'LISTA DE EMBARQUE'!B:L,11,0),"")</f>
        <v/>
      </c>
      <c r="W174" s="13"/>
      <c r="X174" s="14">
        <f>IFERROR(Tabela1[[#This Row],[QIANTIDADE EXPEDIDA]]*Tabela1[[#This Row],[PESO UNI]],"")</f>
        <v>950.5</v>
      </c>
      <c r="Y174" s="14">
        <f t="shared" si="44"/>
        <v>0</v>
      </c>
      <c r="Z174" s="20">
        <f>Tabela1[[#This Row],[PESO TOTAL]]-Tabela1[[#This Row],[Peso Expedido]]</f>
        <v>0</v>
      </c>
      <c r="AA174" s="17">
        <v>1</v>
      </c>
      <c r="AB174" s="33"/>
      <c r="AC174" s="33">
        <v>1</v>
      </c>
      <c r="AD174" s="33">
        <v>1</v>
      </c>
      <c r="AE174" s="33">
        <v>1</v>
      </c>
      <c r="AF174" s="33">
        <v>1</v>
      </c>
      <c r="AG174" s="33">
        <v>1</v>
      </c>
      <c r="AH174" s="33">
        <v>1</v>
      </c>
      <c r="AI174" s="33" t="str">
        <f t="shared" si="45"/>
        <v>ok</v>
      </c>
      <c r="AJ174" s="5"/>
      <c r="AK174" t="str">
        <f>Tabela1[[#This Row],[Coluna1]]&amp;Tabela1[[#This Row],[PEDIDO]]</f>
        <v>P-188</v>
      </c>
      <c r="AL174"/>
      <c r="AM174"/>
      <c r="AN174"/>
      <c r="AO174" t="str">
        <f t="shared" si="40"/>
        <v>T-072975-1/1073-TC-006</v>
      </c>
      <c r="AP174" t="str">
        <f>Tabela1[[#This Row],[TAG]]&amp;Tabela1[[#This Row],[PEDIDO]]&amp;Tabela1[[#This Row],[PRODUTO]]</f>
        <v>1073-TC-006P-188RMF</v>
      </c>
      <c r="AQ174" s="22" t="str">
        <f>Tabela1[[#This Row],[PRODUTO]]&amp;Tabela1[[#This Row],[TAG]]</f>
        <v>RMF1073-TC-006</v>
      </c>
      <c r="AR174" s="24" t="str">
        <f>Tabela1[[#This Row],[PEDIDO]]&amp;Tabela1[[#This Row],[PRODUTO]]</f>
        <v>P-188RMF</v>
      </c>
      <c r="AS174" s="37">
        <f>IF(AF174="",0,IF(ISTEXT(AF174),H174*VALUE(SUBSTITUTE(AF174,"%",""))/100,H174*AF174))-Tabela1[[#This Row],[PRONTO ACABADO2]]</f>
        <v>0</v>
      </c>
      <c r="AT174" s="37">
        <f>IF(AG174="",0,IF(ISTEXT(AG174),H174*VALUE(SUBSTITUTE(AG174,"%",""))/100,H174*AG174))-Tabela1[[#This Row],[PESO EXPEDIDO2]]</f>
        <v>0</v>
      </c>
      <c r="AU174" s="37">
        <f t="shared" si="46"/>
        <v>950.5</v>
      </c>
      <c r="AV174" s="37">
        <f t="shared" si="47"/>
        <v>950.5</v>
      </c>
      <c r="AW174" s="37"/>
    </row>
    <row r="175" spans="1:49" ht="15.75" hidden="1" customHeight="1" x14ac:dyDescent="0.25">
      <c r="A175" s="6" t="s">
        <v>3778</v>
      </c>
      <c r="B175" s="21" t="s">
        <v>3779</v>
      </c>
      <c r="C175" s="7">
        <v>1</v>
      </c>
      <c r="D175" s="39" t="s">
        <v>3780</v>
      </c>
      <c r="E175" s="7">
        <v>4060</v>
      </c>
      <c r="F175" s="7" t="s">
        <v>3781</v>
      </c>
      <c r="G175" s="23">
        <v>950.5</v>
      </c>
      <c r="H175" s="34">
        <f>Tabela1[[#This Row],[PESO UNI]]*Tabela1[[#This Row],[QTE]]</f>
        <v>950.5</v>
      </c>
      <c r="I175" s="7">
        <v>1</v>
      </c>
      <c r="J175" s="8" t="s">
        <v>2276</v>
      </c>
      <c r="K175" s="8" t="s">
        <v>327</v>
      </c>
      <c r="L175" s="9" t="s">
        <v>2069</v>
      </c>
      <c r="M175" s="10">
        <v>46139</v>
      </c>
      <c r="N175" s="8" t="s">
        <v>327</v>
      </c>
      <c r="O175" s="12"/>
      <c r="P175" s="13"/>
      <c r="Q175" s="14">
        <f>Tabela1[[#This Row],[QTDE/ Fabricação]]-Tabela1[[#This Row],[QTE]]</f>
        <v>-1</v>
      </c>
      <c r="R175" s="18">
        <f t="shared" si="41"/>
        <v>950.5</v>
      </c>
      <c r="S175" s="18">
        <f t="shared" si="42"/>
        <v>950.5</v>
      </c>
      <c r="T175" s="19">
        <f t="shared" si="43"/>
        <v>0</v>
      </c>
      <c r="U175" s="203">
        <v>1</v>
      </c>
      <c r="V175" s="12" t="str">
        <f>IFERROR(VLOOKUP(Tabela1[[#This Row],[COD.MDE]],'LISTA DE EMBARQUE'!B:L,11,0),"")</f>
        <v/>
      </c>
      <c r="W175" s="13"/>
      <c r="X175" s="14">
        <f>IFERROR(Tabela1[[#This Row],[QIANTIDADE EXPEDIDA]]*Tabela1[[#This Row],[PESO UNI]],"")</f>
        <v>950.5</v>
      </c>
      <c r="Y175" s="14">
        <f t="shared" si="44"/>
        <v>0</v>
      </c>
      <c r="Z175" s="20">
        <f>Tabela1[[#This Row],[PESO TOTAL]]-Tabela1[[#This Row],[Peso Expedido]]</f>
        <v>0</v>
      </c>
      <c r="AA175" s="17">
        <v>1</v>
      </c>
      <c r="AB175" s="33"/>
      <c r="AC175" s="33">
        <v>1</v>
      </c>
      <c r="AD175" s="33">
        <v>1</v>
      </c>
      <c r="AE175" s="33">
        <v>1</v>
      </c>
      <c r="AF175" s="33">
        <v>1</v>
      </c>
      <c r="AG175" s="33">
        <v>1</v>
      </c>
      <c r="AH175" s="33">
        <v>1</v>
      </c>
      <c r="AI175" s="33" t="str">
        <f t="shared" si="45"/>
        <v>ok</v>
      </c>
      <c r="AJ175" s="5"/>
      <c r="AK175" t="str">
        <f>Tabela1[[#This Row],[Coluna1]]&amp;Tabela1[[#This Row],[PEDIDO]]</f>
        <v>P-188</v>
      </c>
      <c r="AL175"/>
      <c r="AM175"/>
      <c r="AN175"/>
      <c r="AO175" t="str">
        <f t="shared" si="40"/>
        <v>T-072975-1/1073-TC-007</v>
      </c>
      <c r="AP175" t="str">
        <f>Tabela1[[#This Row],[TAG]]&amp;Tabela1[[#This Row],[PEDIDO]]&amp;Tabela1[[#This Row],[PRODUTO]]</f>
        <v>1073-TC-007P-188RMF</v>
      </c>
      <c r="AQ175" s="22" t="str">
        <f>Tabela1[[#This Row],[PRODUTO]]&amp;Tabela1[[#This Row],[TAG]]</f>
        <v>RMF1073-TC-007</v>
      </c>
      <c r="AR175" s="24" t="str">
        <f>Tabela1[[#This Row],[PEDIDO]]&amp;Tabela1[[#This Row],[PRODUTO]]</f>
        <v>P-188RMF</v>
      </c>
      <c r="AS175" s="37">
        <f>IF(AF175="",0,IF(ISTEXT(AF175),H175*VALUE(SUBSTITUTE(AF175,"%",""))/100,H175*AF175))-Tabela1[[#This Row],[PRONTO ACABADO2]]</f>
        <v>0</v>
      </c>
      <c r="AT175" s="37">
        <f>IF(AG175="",0,IF(ISTEXT(AG175),H175*VALUE(SUBSTITUTE(AG175,"%",""))/100,H175*AG175))-Tabela1[[#This Row],[PESO EXPEDIDO2]]</f>
        <v>0</v>
      </c>
      <c r="AU175" s="37">
        <f t="shared" si="46"/>
        <v>950.5</v>
      </c>
      <c r="AV175" s="37">
        <f t="shared" si="47"/>
        <v>950.5</v>
      </c>
      <c r="AW175" s="37"/>
    </row>
    <row r="176" spans="1:49" ht="15.75" hidden="1" customHeight="1" x14ac:dyDescent="0.25">
      <c r="A176" s="6" t="s">
        <v>3782</v>
      </c>
      <c r="B176" s="21" t="s">
        <v>3783</v>
      </c>
      <c r="C176" s="7">
        <v>1</v>
      </c>
      <c r="D176" s="39" t="s">
        <v>3780</v>
      </c>
      <c r="E176" s="7">
        <v>4061</v>
      </c>
      <c r="F176" s="7" t="s">
        <v>3784</v>
      </c>
      <c r="G176" s="23">
        <v>675.7</v>
      </c>
      <c r="H176" s="34">
        <f>Tabela1[[#This Row],[PESO UNI]]*Tabela1[[#This Row],[QTE]]</f>
        <v>675.7</v>
      </c>
      <c r="I176" s="7">
        <v>2</v>
      </c>
      <c r="J176" s="8" t="s">
        <v>2274</v>
      </c>
      <c r="K176" s="8" t="s">
        <v>327</v>
      </c>
      <c r="L176" s="9" t="s">
        <v>2069</v>
      </c>
      <c r="M176" s="10">
        <v>46149</v>
      </c>
      <c r="N176" s="8" t="s">
        <v>327</v>
      </c>
      <c r="O176" s="12"/>
      <c r="P176" s="13"/>
      <c r="Q176" s="14">
        <f>Tabela1[[#This Row],[QTDE/ Fabricação]]-Tabela1[[#This Row],[QTE]]</f>
        <v>-1</v>
      </c>
      <c r="R176" s="18">
        <f t="shared" si="41"/>
        <v>675.7</v>
      </c>
      <c r="S176" s="18">
        <f t="shared" si="42"/>
        <v>675.7</v>
      </c>
      <c r="T176" s="19">
        <f t="shared" si="43"/>
        <v>0</v>
      </c>
      <c r="U176" s="203">
        <v>1</v>
      </c>
      <c r="V176" s="12" t="str">
        <f>IFERROR(VLOOKUP(Tabela1[[#This Row],[COD.MDE]],'LISTA DE EMBARQUE'!B:L,11,0),"")</f>
        <v/>
      </c>
      <c r="W176" s="13"/>
      <c r="X176" s="14">
        <f>IFERROR(Tabela1[[#This Row],[QIANTIDADE EXPEDIDA]]*Tabela1[[#This Row],[PESO UNI]],"")</f>
        <v>675.7</v>
      </c>
      <c r="Y176" s="14">
        <f t="shared" si="44"/>
        <v>0</v>
      </c>
      <c r="Z176" s="20">
        <f>Tabela1[[#This Row],[PESO TOTAL]]-Tabela1[[#This Row],[Peso Expedido]]</f>
        <v>0</v>
      </c>
      <c r="AA176" s="17">
        <v>1</v>
      </c>
      <c r="AB176" s="33"/>
      <c r="AC176" s="33">
        <v>1</v>
      </c>
      <c r="AD176" s="33">
        <v>1</v>
      </c>
      <c r="AE176" s="33">
        <v>1</v>
      </c>
      <c r="AF176" s="33">
        <v>1</v>
      </c>
      <c r="AG176" s="33">
        <v>1</v>
      </c>
      <c r="AH176" s="33">
        <v>1</v>
      </c>
      <c r="AI176" s="33" t="str">
        <f t="shared" si="45"/>
        <v>ok</v>
      </c>
      <c r="AJ176" s="5"/>
      <c r="AK176" t="str">
        <f>Tabela1[[#This Row],[Coluna1]]&amp;Tabela1[[#This Row],[PEDIDO]]</f>
        <v>P-188</v>
      </c>
      <c r="AL176"/>
      <c r="AM176"/>
      <c r="AN176"/>
      <c r="AO176" t="str">
        <f t="shared" si="40"/>
        <v>T-072976-1/1073-TC-006</v>
      </c>
      <c r="AP176" t="str">
        <f>Tabela1[[#This Row],[TAG]]&amp;Tabela1[[#This Row],[PEDIDO]]&amp;Tabela1[[#This Row],[PRODUTO]]</f>
        <v>1073-TC-006P-188RMF</v>
      </c>
      <c r="AQ176" s="22" t="str">
        <f>Tabela1[[#This Row],[PRODUTO]]&amp;Tabela1[[#This Row],[TAG]]</f>
        <v>RMF1073-TC-006</v>
      </c>
      <c r="AR176" s="24" t="str">
        <f>Tabela1[[#This Row],[PEDIDO]]&amp;Tabela1[[#This Row],[PRODUTO]]</f>
        <v>P-188RMF</v>
      </c>
      <c r="AS176" s="37">
        <f>IF(AF176="",0,IF(ISTEXT(AF176),H176*VALUE(SUBSTITUTE(AF176,"%",""))/100,H176*AF176))-Tabela1[[#This Row],[PRONTO ACABADO2]]</f>
        <v>0</v>
      </c>
      <c r="AT176" s="37">
        <f>IF(AG176="",0,IF(ISTEXT(AG176),H176*VALUE(SUBSTITUTE(AG176,"%",""))/100,H176*AG176))-Tabela1[[#This Row],[PESO EXPEDIDO2]]</f>
        <v>0</v>
      </c>
      <c r="AU176" s="37">
        <f t="shared" si="46"/>
        <v>675.7</v>
      </c>
      <c r="AV176" s="37">
        <f t="shared" si="47"/>
        <v>675.7</v>
      </c>
      <c r="AW176" s="37"/>
    </row>
    <row r="177" spans="1:49" ht="15.75" hidden="1" customHeight="1" x14ac:dyDescent="0.25">
      <c r="A177" s="6" t="s">
        <v>3782</v>
      </c>
      <c r="B177" s="21" t="s">
        <v>3783</v>
      </c>
      <c r="C177" s="7">
        <v>1</v>
      </c>
      <c r="D177" s="39" t="s">
        <v>3780</v>
      </c>
      <c r="E177" s="7">
        <v>4062</v>
      </c>
      <c r="F177" s="7" t="s">
        <v>3784</v>
      </c>
      <c r="G177" s="23">
        <v>675.7</v>
      </c>
      <c r="H177" s="34">
        <f>Tabela1[[#This Row],[PESO UNI]]*Tabela1[[#This Row],[QTE]]</f>
        <v>675.7</v>
      </c>
      <c r="I177" s="7">
        <v>2</v>
      </c>
      <c r="J177" s="8" t="s">
        <v>2276</v>
      </c>
      <c r="K177" s="8" t="s">
        <v>327</v>
      </c>
      <c r="L177" s="9" t="s">
        <v>2069</v>
      </c>
      <c r="M177" s="10">
        <v>46149</v>
      </c>
      <c r="N177" s="8" t="s">
        <v>327</v>
      </c>
      <c r="O177" s="12"/>
      <c r="P177" s="13"/>
      <c r="Q177" s="14">
        <f>Tabela1[[#This Row],[QTDE/ Fabricação]]-Tabela1[[#This Row],[QTE]]</f>
        <v>-1</v>
      </c>
      <c r="R177" s="18">
        <f t="shared" si="41"/>
        <v>675.7</v>
      </c>
      <c r="S177" s="18">
        <f t="shared" si="42"/>
        <v>675.7</v>
      </c>
      <c r="T177" s="19">
        <f t="shared" si="43"/>
        <v>0</v>
      </c>
      <c r="U177" s="203">
        <v>1</v>
      </c>
      <c r="V177" s="12" t="str">
        <f>IFERROR(VLOOKUP(Tabela1[[#This Row],[COD.MDE]],'LISTA DE EMBARQUE'!B:L,11,0),"")</f>
        <v/>
      </c>
      <c r="W177" s="13"/>
      <c r="X177" s="14">
        <f>IFERROR(Tabela1[[#This Row],[QIANTIDADE EXPEDIDA]]*Tabela1[[#This Row],[PESO UNI]],"")</f>
        <v>675.7</v>
      </c>
      <c r="Y177" s="14">
        <f t="shared" si="44"/>
        <v>0</v>
      </c>
      <c r="Z177" s="20">
        <f>Tabela1[[#This Row],[PESO TOTAL]]-Tabela1[[#This Row],[Peso Expedido]]</f>
        <v>0</v>
      </c>
      <c r="AA177" s="17">
        <v>1</v>
      </c>
      <c r="AB177" s="33"/>
      <c r="AC177" s="33">
        <v>1</v>
      </c>
      <c r="AD177" s="33">
        <v>1</v>
      </c>
      <c r="AE177" s="33">
        <v>1</v>
      </c>
      <c r="AF177" s="33">
        <v>1</v>
      </c>
      <c r="AG177" s="33">
        <v>1</v>
      </c>
      <c r="AH177" s="33">
        <v>1</v>
      </c>
      <c r="AI177" s="33" t="str">
        <f t="shared" si="45"/>
        <v>ok</v>
      </c>
      <c r="AJ177" s="5"/>
      <c r="AK177" t="str">
        <f>Tabela1[[#This Row],[Coluna1]]&amp;Tabela1[[#This Row],[PEDIDO]]</f>
        <v>P-188</v>
      </c>
      <c r="AL177"/>
      <c r="AM177"/>
      <c r="AN177"/>
      <c r="AO177" t="str">
        <f t="shared" si="40"/>
        <v>T-072976-1/1073-TC-007</v>
      </c>
      <c r="AP177" t="str">
        <f>Tabela1[[#This Row],[TAG]]&amp;Tabela1[[#This Row],[PEDIDO]]&amp;Tabela1[[#This Row],[PRODUTO]]</f>
        <v>1073-TC-007P-188RMF</v>
      </c>
      <c r="AQ177" s="22" t="str">
        <f>Tabela1[[#This Row],[PRODUTO]]&amp;Tabela1[[#This Row],[TAG]]</f>
        <v>RMF1073-TC-007</v>
      </c>
      <c r="AR177" s="24" t="str">
        <f>Tabela1[[#This Row],[PEDIDO]]&amp;Tabela1[[#This Row],[PRODUTO]]</f>
        <v>P-188RMF</v>
      </c>
      <c r="AS177" s="37">
        <f>IF(AF177="",0,IF(ISTEXT(AF177),H177*VALUE(SUBSTITUTE(AF177,"%",""))/100,H177*AF177))-Tabela1[[#This Row],[PRONTO ACABADO2]]</f>
        <v>0</v>
      </c>
      <c r="AT177" s="37">
        <f>IF(AG177="",0,IF(ISTEXT(AG177),H177*VALUE(SUBSTITUTE(AG177,"%",""))/100,H177*AG177))-Tabela1[[#This Row],[PESO EXPEDIDO2]]</f>
        <v>0</v>
      </c>
      <c r="AU177" s="37">
        <f t="shared" si="46"/>
        <v>675.7</v>
      </c>
      <c r="AV177" s="37">
        <f t="shared" si="47"/>
        <v>675.7</v>
      </c>
      <c r="AW177" s="37"/>
    </row>
    <row r="178" spans="1:49" ht="15.75" hidden="1" customHeight="1" x14ac:dyDescent="0.25">
      <c r="A178" s="6" t="s">
        <v>3785</v>
      </c>
      <c r="B178" s="21" t="s">
        <v>3786</v>
      </c>
      <c r="C178" s="7">
        <v>2</v>
      </c>
      <c r="D178" s="39" t="s">
        <v>3787</v>
      </c>
      <c r="E178" s="7">
        <v>4063</v>
      </c>
      <c r="F178" s="7" t="s">
        <v>3788</v>
      </c>
      <c r="G178" s="23">
        <v>0.52</v>
      </c>
      <c r="H178" s="34">
        <f>Tabela1[[#This Row],[PESO UNI]]*Tabela1[[#This Row],[QTE]]</f>
        <v>1.04</v>
      </c>
      <c r="I178" s="7" t="s">
        <v>2</v>
      </c>
      <c r="J178" s="8" t="s">
        <v>3789</v>
      </c>
      <c r="K178" s="8" t="s">
        <v>327</v>
      </c>
      <c r="L178" s="9" t="s">
        <v>2069</v>
      </c>
      <c r="M178" s="10">
        <v>46127</v>
      </c>
      <c r="N178" s="8" t="s">
        <v>327</v>
      </c>
      <c r="O178" s="12"/>
      <c r="P178" s="13"/>
      <c r="Q178" s="14">
        <f>Tabela1[[#This Row],[QTDE/ Fabricação]]-Tabela1[[#This Row],[QTE]]</f>
        <v>-2</v>
      </c>
      <c r="R178" s="18">
        <f t="shared" si="41"/>
        <v>1.04</v>
      </c>
      <c r="S178" s="18">
        <f t="shared" si="42"/>
        <v>1.04</v>
      </c>
      <c r="T178" s="19">
        <f t="shared" si="43"/>
        <v>0</v>
      </c>
      <c r="U178" s="16">
        <v>2</v>
      </c>
      <c r="V178" s="12">
        <v>13</v>
      </c>
      <c r="W178" s="13" t="str">
        <f>IFERROR(VLOOKUP(Tabela1[[#This Row],[COD.MDE]],'LISTA DE EMBARQUE'!B:M,12,0),"")</f>
        <v/>
      </c>
      <c r="X178" s="14">
        <f>IFERROR(Tabela1[[#This Row],[QIANTIDADE EXPEDIDA]]*Tabela1[[#This Row],[PESO UNI]],"")</f>
        <v>1.04</v>
      </c>
      <c r="Y178" s="14">
        <f t="shared" si="44"/>
        <v>0</v>
      </c>
      <c r="Z178" s="20">
        <f>Tabela1[[#This Row],[PESO TOTAL]]-Tabela1[[#This Row],[Peso Expedido]]</f>
        <v>0</v>
      </c>
      <c r="AA178" s="17">
        <v>1</v>
      </c>
      <c r="AB178" s="33"/>
      <c r="AC178" s="33">
        <v>1</v>
      </c>
      <c r="AD178" s="33">
        <v>1</v>
      </c>
      <c r="AE178" s="33">
        <v>1</v>
      </c>
      <c r="AF178" s="33">
        <v>1</v>
      </c>
      <c r="AG178" s="33">
        <v>1</v>
      </c>
      <c r="AH178" s="33">
        <v>1</v>
      </c>
      <c r="AI178" s="33" t="str">
        <f t="shared" si="45"/>
        <v>ok</v>
      </c>
      <c r="AJ178" s="5"/>
      <c r="AK178" t="str">
        <f>Tabela1[[#This Row],[Coluna1]]&amp;Tabela1[[#This Row],[PEDIDO]]</f>
        <v>P-188</v>
      </c>
      <c r="AL178"/>
      <c r="AM178"/>
      <c r="AN178"/>
      <c r="AO178" t="str">
        <f t="shared" si="40"/>
        <v>T-072917-1/1073-TC-006/007</v>
      </c>
      <c r="AP178" t="str">
        <f>Tabela1[[#This Row],[TAG]]&amp;Tabela1[[#This Row],[PEDIDO]]&amp;Tabela1[[#This Row],[PRODUTO]]</f>
        <v>1073-TC-006/007P-188RMF</v>
      </c>
      <c r="AQ178" s="22" t="str">
        <f>Tabela1[[#This Row],[PRODUTO]]&amp;Tabela1[[#This Row],[TAG]]</f>
        <v>RMF1073-TC-006/007</v>
      </c>
      <c r="AR178" s="24" t="str">
        <f>Tabela1[[#This Row],[PEDIDO]]&amp;Tabela1[[#This Row],[PRODUTO]]</f>
        <v>P-188RMF</v>
      </c>
      <c r="AS178" s="37">
        <f>IF(AF178="",0,IF(ISTEXT(AF178),H178*VALUE(SUBSTITUTE(AF178,"%",""))/100,H178*AF178))-Tabela1[[#This Row],[PRONTO ACABADO2]]</f>
        <v>0</v>
      </c>
      <c r="AT178" s="37">
        <f>IF(AG178="",0,IF(ISTEXT(AG178),H178*VALUE(SUBSTITUTE(AG178,"%",""))/100,H178*AG178))-Tabela1[[#This Row],[PESO EXPEDIDO2]]</f>
        <v>0</v>
      </c>
      <c r="AU178" s="37">
        <f t="shared" si="46"/>
        <v>1.04</v>
      </c>
      <c r="AV178" s="37">
        <f t="shared" si="47"/>
        <v>1.04</v>
      </c>
      <c r="AW178" s="37"/>
    </row>
    <row r="179" spans="1:49" ht="15.75" hidden="1" customHeight="1" x14ac:dyDescent="0.25">
      <c r="A179" s="6" t="s">
        <v>3785</v>
      </c>
      <c r="B179" s="21" t="s">
        <v>3790</v>
      </c>
      <c r="C179" s="7">
        <v>2</v>
      </c>
      <c r="D179" s="39" t="s">
        <v>3787</v>
      </c>
      <c r="E179" s="7">
        <v>4064</v>
      </c>
      <c r="F179" s="7" t="s">
        <v>3788</v>
      </c>
      <c r="G179" s="23">
        <v>0.66</v>
      </c>
      <c r="H179" s="34">
        <f>Tabela1[[#This Row],[PESO UNI]]*Tabela1[[#This Row],[QTE]]</f>
        <v>1.32</v>
      </c>
      <c r="I179" s="7" t="s">
        <v>2</v>
      </c>
      <c r="J179" s="8" t="s">
        <v>3789</v>
      </c>
      <c r="K179" s="8" t="s">
        <v>327</v>
      </c>
      <c r="L179" s="9" t="s">
        <v>2069</v>
      </c>
      <c r="M179" s="10">
        <v>46127</v>
      </c>
      <c r="N179" s="8" t="s">
        <v>327</v>
      </c>
      <c r="O179" s="12"/>
      <c r="P179" s="13"/>
      <c r="Q179" s="14">
        <f>Tabela1[[#This Row],[QTDE/ Fabricação]]-Tabela1[[#This Row],[QTE]]</f>
        <v>-2</v>
      </c>
      <c r="R179" s="18">
        <f t="shared" si="41"/>
        <v>1.32</v>
      </c>
      <c r="S179" s="18">
        <f t="shared" si="42"/>
        <v>1.32</v>
      </c>
      <c r="T179" s="19">
        <f t="shared" si="43"/>
        <v>0</v>
      </c>
      <c r="U179" s="16">
        <v>2</v>
      </c>
      <c r="V179" s="12">
        <v>13</v>
      </c>
      <c r="W179" s="13" t="str">
        <f>IFERROR(VLOOKUP(Tabela1[[#This Row],[COD.MDE]],'LISTA DE EMBARQUE'!B:M,12,0),"")</f>
        <v/>
      </c>
      <c r="X179" s="14">
        <f>IFERROR(Tabela1[[#This Row],[QIANTIDADE EXPEDIDA]]*Tabela1[[#This Row],[PESO UNI]],"")</f>
        <v>1.32</v>
      </c>
      <c r="Y179" s="14">
        <f t="shared" si="44"/>
        <v>0</v>
      </c>
      <c r="Z179" s="20">
        <f>Tabela1[[#This Row],[PESO TOTAL]]-Tabela1[[#This Row],[Peso Expedido]]</f>
        <v>0</v>
      </c>
      <c r="AA179" s="17">
        <v>1</v>
      </c>
      <c r="AB179" s="33"/>
      <c r="AC179" s="33">
        <v>1</v>
      </c>
      <c r="AD179" s="33">
        <v>1</v>
      </c>
      <c r="AE179" s="33">
        <v>1</v>
      </c>
      <c r="AF179" s="33">
        <v>1</v>
      </c>
      <c r="AG179" s="33">
        <v>1</v>
      </c>
      <c r="AH179" s="33">
        <v>1</v>
      </c>
      <c r="AI179" s="33" t="str">
        <f t="shared" si="45"/>
        <v>ok</v>
      </c>
      <c r="AJ179" s="5"/>
      <c r="AK179" t="str">
        <f>Tabela1[[#This Row],[Coluna1]]&amp;Tabela1[[#This Row],[PEDIDO]]</f>
        <v>P-188</v>
      </c>
      <c r="AL179"/>
      <c r="AM179"/>
      <c r="AN179"/>
      <c r="AO179" t="str">
        <f t="shared" si="40"/>
        <v>T-072917-1/1073-TC-006/007</v>
      </c>
      <c r="AP179" t="str">
        <f>Tabela1[[#This Row],[TAG]]&amp;Tabela1[[#This Row],[PEDIDO]]&amp;Tabela1[[#This Row],[PRODUTO]]</f>
        <v>1073-TC-006/007P-188RMF</v>
      </c>
      <c r="AQ179" s="22" t="str">
        <f>Tabela1[[#This Row],[PRODUTO]]&amp;Tabela1[[#This Row],[TAG]]</f>
        <v>RMF1073-TC-006/007</v>
      </c>
      <c r="AR179" s="24" t="str">
        <f>Tabela1[[#This Row],[PEDIDO]]&amp;Tabela1[[#This Row],[PRODUTO]]</f>
        <v>P-188RMF</v>
      </c>
      <c r="AS179" s="37">
        <f>IF(AF179="",0,IF(ISTEXT(AF179),H179*VALUE(SUBSTITUTE(AF179,"%",""))/100,H179*AF179))-Tabela1[[#This Row],[PRONTO ACABADO2]]</f>
        <v>0</v>
      </c>
      <c r="AT179" s="37">
        <f>IF(AG179="",0,IF(ISTEXT(AG179),H179*VALUE(SUBSTITUTE(AG179,"%",""))/100,H179*AG179))-Tabela1[[#This Row],[PESO EXPEDIDO2]]</f>
        <v>0</v>
      </c>
      <c r="AU179" s="37">
        <f t="shared" si="46"/>
        <v>1.32</v>
      </c>
      <c r="AV179" s="37">
        <f t="shared" si="47"/>
        <v>1.32</v>
      </c>
      <c r="AW179" s="37"/>
    </row>
    <row r="180" spans="1:49" ht="15.75" hidden="1" customHeight="1" x14ac:dyDescent="0.25">
      <c r="A180" s="6" t="s">
        <v>3785</v>
      </c>
      <c r="B180" s="21" t="s">
        <v>3791</v>
      </c>
      <c r="C180" s="7">
        <v>4</v>
      </c>
      <c r="D180" s="39" t="s">
        <v>3792</v>
      </c>
      <c r="E180" s="7">
        <v>4065</v>
      </c>
      <c r="F180" s="7" t="s">
        <v>3788</v>
      </c>
      <c r="G180" s="23">
        <v>0.51</v>
      </c>
      <c r="H180" s="34">
        <f>Tabela1[[#This Row],[PESO UNI]]*Tabela1[[#This Row],[QTE]]</f>
        <v>2.04</v>
      </c>
      <c r="I180" s="7" t="s">
        <v>2</v>
      </c>
      <c r="J180" s="8" t="s">
        <v>3789</v>
      </c>
      <c r="K180" s="8" t="s">
        <v>327</v>
      </c>
      <c r="L180" s="9" t="s">
        <v>2069</v>
      </c>
      <c r="M180" s="10">
        <v>46127</v>
      </c>
      <c r="N180" s="8" t="s">
        <v>327</v>
      </c>
      <c r="O180" s="12"/>
      <c r="P180" s="13"/>
      <c r="Q180" s="14">
        <f>Tabela1[[#This Row],[QTDE/ Fabricação]]-Tabela1[[#This Row],[QTE]]</f>
        <v>-4</v>
      </c>
      <c r="R180" s="18">
        <f t="shared" si="41"/>
        <v>2.04</v>
      </c>
      <c r="S180" s="18">
        <f t="shared" si="42"/>
        <v>2.04</v>
      </c>
      <c r="T180" s="19">
        <f t="shared" si="43"/>
        <v>0</v>
      </c>
      <c r="U180" s="16">
        <v>4</v>
      </c>
      <c r="V180" s="12">
        <v>13</v>
      </c>
      <c r="W180" s="13" t="str">
        <f>IFERROR(VLOOKUP(Tabela1[[#This Row],[COD.MDE]],'LISTA DE EMBARQUE'!B:M,12,0),"")</f>
        <v/>
      </c>
      <c r="X180" s="14">
        <f>IFERROR(Tabela1[[#This Row],[QIANTIDADE EXPEDIDA]]*Tabela1[[#This Row],[PESO UNI]],"")</f>
        <v>2.04</v>
      </c>
      <c r="Y180" s="14">
        <f t="shared" si="44"/>
        <v>0</v>
      </c>
      <c r="Z180" s="20">
        <f>Tabela1[[#This Row],[PESO TOTAL]]-Tabela1[[#This Row],[Peso Expedido]]</f>
        <v>0</v>
      </c>
      <c r="AA180" s="17">
        <v>1</v>
      </c>
      <c r="AB180" s="33"/>
      <c r="AC180" s="33">
        <v>1</v>
      </c>
      <c r="AD180" s="33">
        <v>1</v>
      </c>
      <c r="AE180" s="33">
        <v>1</v>
      </c>
      <c r="AF180" s="33">
        <v>1</v>
      </c>
      <c r="AG180" s="33">
        <v>1</v>
      </c>
      <c r="AH180" s="33">
        <v>1</v>
      </c>
      <c r="AI180" s="33" t="str">
        <f t="shared" si="45"/>
        <v>ok</v>
      </c>
      <c r="AJ180" s="5"/>
      <c r="AK180" t="str">
        <f>Tabela1[[#This Row],[Coluna1]]&amp;Tabela1[[#This Row],[PEDIDO]]</f>
        <v>P-188</v>
      </c>
      <c r="AL180"/>
      <c r="AM180"/>
      <c r="AN180"/>
      <c r="AO180" t="str">
        <f t="shared" si="40"/>
        <v>T-072917-1/1073-TC-006/007</v>
      </c>
      <c r="AP180" t="str">
        <f>Tabela1[[#This Row],[TAG]]&amp;Tabela1[[#This Row],[PEDIDO]]&amp;Tabela1[[#This Row],[PRODUTO]]</f>
        <v>1073-TC-006/007P-188RMF</v>
      </c>
      <c r="AQ180" s="22" t="str">
        <f>Tabela1[[#This Row],[PRODUTO]]&amp;Tabela1[[#This Row],[TAG]]</f>
        <v>RMF1073-TC-006/007</v>
      </c>
      <c r="AR180" s="24" t="str">
        <f>Tabela1[[#This Row],[PEDIDO]]&amp;Tabela1[[#This Row],[PRODUTO]]</f>
        <v>P-188RMF</v>
      </c>
      <c r="AS180" s="37">
        <f>IF(AF180="",0,IF(ISTEXT(AF180),H180*VALUE(SUBSTITUTE(AF180,"%",""))/100,H180*AF180))-Tabela1[[#This Row],[PRONTO ACABADO2]]</f>
        <v>0</v>
      </c>
      <c r="AT180" s="37">
        <f>IF(AG180="",0,IF(ISTEXT(AG180),H180*VALUE(SUBSTITUTE(AG180,"%",""))/100,H180*AG180))-Tabela1[[#This Row],[PESO EXPEDIDO2]]</f>
        <v>0</v>
      </c>
      <c r="AU180" s="37">
        <f t="shared" si="46"/>
        <v>2.04</v>
      </c>
      <c r="AV180" s="37">
        <f t="shared" si="47"/>
        <v>2.04</v>
      </c>
      <c r="AW180" s="37"/>
    </row>
    <row r="181" spans="1:49" ht="15.75" hidden="1" customHeight="1" x14ac:dyDescent="0.25">
      <c r="A181" s="6" t="s">
        <v>3785</v>
      </c>
      <c r="B181" s="21" t="s">
        <v>3793</v>
      </c>
      <c r="C181" s="7">
        <v>8</v>
      </c>
      <c r="D181" s="39" t="s">
        <v>3794</v>
      </c>
      <c r="E181" s="7">
        <v>4066</v>
      </c>
      <c r="F181" s="7" t="s">
        <v>3788</v>
      </c>
      <c r="G181" s="23">
        <v>0.05</v>
      </c>
      <c r="H181" s="34">
        <f>Tabela1[[#This Row],[PESO UNI]]*Tabela1[[#This Row],[QTE]]</f>
        <v>0.4</v>
      </c>
      <c r="I181" s="7" t="s">
        <v>2</v>
      </c>
      <c r="J181" s="8" t="s">
        <v>3789</v>
      </c>
      <c r="K181" s="8" t="s">
        <v>327</v>
      </c>
      <c r="L181" s="9" t="s">
        <v>2069</v>
      </c>
      <c r="M181" s="10">
        <v>46127</v>
      </c>
      <c r="N181" s="8" t="s">
        <v>327</v>
      </c>
      <c r="O181" s="12"/>
      <c r="P181" s="13"/>
      <c r="Q181" s="14">
        <f>Tabela1[[#This Row],[QTDE/ Fabricação]]-Tabela1[[#This Row],[QTE]]</f>
        <v>-8</v>
      </c>
      <c r="R181" s="18">
        <f t="shared" si="41"/>
        <v>0.4</v>
      </c>
      <c r="S181" s="18">
        <f t="shared" si="42"/>
        <v>0.4</v>
      </c>
      <c r="T181" s="19">
        <f t="shared" si="43"/>
        <v>0</v>
      </c>
      <c r="U181" s="16">
        <v>8</v>
      </c>
      <c r="V181" s="12">
        <v>13</v>
      </c>
      <c r="W181" s="13" t="str">
        <f>IFERROR(VLOOKUP(Tabela1[[#This Row],[COD.MDE]],'LISTA DE EMBARQUE'!B:M,12,0),"")</f>
        <v/>
      </c>
      <c r="X181" s="14">
        <f>IFERROR(Tabela1[[#This Row],[QIANTIDADE EXPEDIDA]]*Tabela1[[#This Row],[PESO UNI]],"")</f>
        <v>0.4</v>
      </c>
      <c r="Y181" s="14">
        <f t="shared" ref="Y181:Y244" si="48">U181-C181</f>
        <v>0</v>
      </c>
      <c r="Z181" s="20">
        <f>Tabela1[[#This Row],[PESO TOTAL]]-Tabela1[[#This Row],[Peso Expedido]]</f>
        <v>0</v>
      </c>
      <c r="AA181" s="17">
        <v>1</v>
      </c>
      <c r="AB181" s="33"/>
      <c r="AC181" s="33">
        <v>1</v>
      </c>
      <c r="AD181" s="33">
        <v>1</v>
      </c>
      <c r="AE181" s="33">
        <v>1</v>
      </c>
      <c r="AF181" s="33">
        <v>1</v>
      </c>
      <c r="AG181" s="33">
        <v>1</v>
      </c>
      <c r="AH181" s="33">
        <v>1</v>
      </c>
      <c r="AI181" s="33" t="str">
        <f t="shared" si="45"/>
        <v>ok</v>
      </c>
      <c r="AJ181" s="5"/>
      <c r="AK181" t="str">
        <f>Tabela1[[#This Row],[Coluna1]]&amp;Tabela1[[#This Row],[PEDIDO]]</f>
        <v>P-188</v>
      </c>
      <c r="AL181"/>
      <c r="AM181"/>
      <c r="AN181"/>
      <c r="AO181" t="str">
        <f t="shared" si="40"/>
        <v>T-072917-1/1073-TC-006/007</v>
      </c>
      <c r="AP181" t="str">
        <f>Tabela1[[#This Row],[TAG]]&amp;Tabela1[[#This Row],[PEDIDO]]&amp;Tabela1[[#This Row],[PRODUTO]]</f>
        <v>1073-TC-006/007P-188RMF</v>
      </c>
      <c r="AQ181" s="22" t="str">
        <f>Tabela1[[#This Row],[PRODUTO]]&amp;Tabela1[[#This Row],[TAG]]</f>
        <v>RMF1073-TC-006/007</v>
      </c>
      <c r="AR181" s="24" t="str">
        <f>Tabela1[[#This Row],[PEDIDO]]&amp;Tabela1[[#This Row],[PRODUTO]]</f>
        <v>P-188RMF</v>
      </c>
      <c r="AS181" s="37">
        <f>IF(AF181="",0,IF(ISTEXT(AF181),H181*VALUE(SUBSTITUTE(AF181,"%",""))/100,H181*AF181))-Tabela1[[#This Row],[PRONTO ACABADO2]]</f>
        <v>0</v>
      </c>
      <c r="AT181" s="37">
        <f>IF(AG181="",0,IF(ISTEXT(AG181),H181*VALUE(SUBSTITUTE(AG181,"%",""))/100,H181*AG181))-Tabela1[[#This Row],[PESO EXPEDIDO2]]</f>
        <v>0</v>
      </c>
      <c r="AU181" s="37">
        <f t="shared" si="46"/>
        <v>0.4</v>
      </c>
      <c r="AV181" s="37">
        <f t="shared" si="47"/>
        <v>0.4</v>
      </c>
      <c r="AW181" s="37"/>
    </row>
    <row r="182" spans="1:49" ht="15.75" hidden="1" customHeight="1" x14ac:dyDescent="0.25">
      <c r="A182" s="6" t="s">
        <v>3795</v>
      </c>
      <c r="B182" s="21" t="s">
        <v>3796</v>
      </c>
      <c r="C182" s="7">
        <v>8</v>
      </c>
      <c r="D182" s="39" t="s">
        <v>3797</v>
      </c>
      <c r="E182" s="7">
        <v>4067</v>
      </c>
      <c r="F182" s="7" t="s">
        <v>3788</v>
      </c>
      <c r="G182" s="23">
        <v>0.32</v>
      </c>
      <c r="H182" s="34">
        <f>Tabela1[[#This Row],[PESO UNI]]*Tabela1[[#This Row],[QTE]]</f>
        <v>2.56</v>
      </c>
      <c r="I182" s="7" t="s">
        <v>2</v>
      </c>
      <c r="J182" s="8" t="s">
        <v>3789</v>
      </c>
      <c r="K182" s="8" t="s">
        <v>327</v>
      </c>
      <c r="L182" s="9" t="s">
        <v>2069</v>
      </c>
      <c r="M182" s="10">
        <v>46127</v>
      </c>
      <c r="N182" s="8" t="s">
        <v>327</v>
      </c>
      <c r="O182" s="12"/>
      <c r="P182" s="13"/>
      <c r="Q182" s="14">
        <f>Tabela1[[#This Row],[QTDE/ Fabricação]]-Tabela1[[#This Row],[QTE]]</f>
        <v>-8</v>
      </c>
      <c r="R182" s="18">
        <f t="shared" si="41"/>
        <v>2.56</v>
      </c>
      <c r="S182" s="18">
        <f t="shared" ref="S182:S245" si="49">IFERROR(H182*AG182,"")</f>
        <v>2.56</v>
      </c>
      <c r="T182" s="19">
        <f t="shared" si="43"/>
        <v>0</v>
      </c>
      <c r="U182" s="16">
        <v>8</v>
      </c>
      <c r="V182" s="12">
        <v>13</v>
      </c>
      <c r="W182" s="13" t="str">
        <f>IFERROR(VLOOKUP(Tabela1[[#This Row],[COD.MDE]],'LISTA DE EMBARQUE'!B:M,12,0),"")</f>
        <v/>
      </c>
      <c r="X182" s="14">
        <f>IFERROR(Tabela1[[#This Row],[QIANTIDADE EXPEDIDA]]*Tabela1[[#This Row],[PESO UNI]],"")</f>
        <v>2.56</v>
      </c>
      <c r="Y182" s="14">
        <f t="shared" si="48"/>
        <v>0</v>
      </c>
      <c r="Z182" s="20">
        <f>Tabela1[[#This Row],[PESO TOTAL]]-Tabela1[[#This Row],[Peso Expedido]]</f>
        <v>0</v>
      </c>
      <c r="AA182" s="17">
        <v>1</v>
      </c>
      <c r="AB182" s="33"/>
      <c r="AC182" s="33">
        <v>1</v>
      </c>
      <c r="AD182" s="33">
        <v>1</v>
      </c>
      <c r="AE182" s="33">
        <v>1</v>
      </c>
      <c r="AF182" s="33">
        <v>1</v>
      </c>
      <c r="AG182" s="33">
        <v>1</v>
      </c>
      <c r="AH182" s="33">
        <v>1</v>
      </c>
      <c r="AI182" s="33" t="str">
        <f t="shared" si="45"/>
        <v>ok</v>
      </c>
      <c r="AJ182" s="5"/>
      <c r="AK182" t="str">
        <f>Tabela1[[#This Row],[Coluna1]]&amp;Tabela1[[#This Row],[PEDIDO]]</f>
        <v>P-188</v>
      </c>
      <c r="AL182"/>
      <c r="AM182"/>
      <c r="AN182"/>
      <c r="AO182" t="str">
        <f t="shared" si="40"/>
        <v>T-072918-1/1073-TC-006/007</v>
      </c>
      <c r="AP182" t="str">
        <f>Tabela1[[#This Row],[TAG]]&amp;Tabela1[[#This Row],[PEDIDO]]&amp;Tabela1[[#This Row],[PRODUTO]]</f>
        <v>1073-TC-006/007P-188RMF</v>
      </c>
      <c r="AQ182" s="22" t="str">
        <f>Tabela1[[#This Row],[PRODUTO]]&amp;Tabela1[[#This Row],[TAG]]</f>
        <v>RMF1073-TC-006/007</v>
      </c>
      <c r="AR182" s="24" t="str">
        <f>Tabela1[[#This Row],[PEDIDO]]&amp;Tabela1[[#This Row],[PRODUTO]]</f>
        <v>P-188RMF</v>
      </c>
      <c r="AS182" s="37">
        <f>IF(AF182="",0,IF(ISTEXT(AF182),H182*VALUE(SUBSTITUTE(AF182,"%",""))/100,H182*AF182))-Tabela1[[#This Row],[PRONTO ACABADO2]]</f>
        <v>0</v>
      </c>
      <c r="AT182" s="37">
        <f>IF(AG182="",0,IF(ISTEXT(AG182),H182*VALUE(SUBSTITUTE(AG182,"%",""))/100,H182*AG182))-Tabela1[[#This Row],[PESO EXPEDIDO2]]</f>
        <v>0</v>
      </c>
      <c r="AU182" s="37">
        <f t="shared" si="46"/>
        <v>2.56</v>
      </c>
      <c r="AV182" s="37">
        <f t="shared" si="47"/>
        <v>2.56</v>
      </c>
      <c r="AW182" s="37"/>
    </row>
    <row r="183" spans="1:49" ht="15.75" hidden="1" customHeight="1" x14ac:dyDescent="0.25">
      <c r="A183" s="6" t="s">
        <v>3798</v>
      </c>
      <c r="B183" s="21" t="s">
        <v>3799</v>
      </c>
      <c r="C183" s="7">
        <v>8</v>
      </c>
      <c r="D183" s="39" t="s">
        <v>3797</v>
      </c>
      <c r="E183" s="7">
        <v>4068</v>
      </c>
      <c r="F183" s="7" t="s">
        <v>3788</v>
      </c>
      <c r="G183" s="23">
        <v>0.39</v>
      </c>
      <c r="H183" s="34">
        <f>Tabela1[[#This Row],[PESO UNI]]*Tabela1[[#This Row],[QTE]]</f>
        <v>3.12</v>
      </c>
      <c r="I183" s="7" t="s">
        <v>2</v>
      </c>
      <c r="J183" s="8" t="s">
        <v>3789</v>
      </c>
      <c r="K183" s="8" t="s">
        <v>327</v>
      </c>
      <c r="L183" s="9" t="s">
        <v>2069</v>
      </c>
      <c r="M183" s="10">
        <v>46127</v>
      </c>
      <c r="N183" s="8" t="s">
        <v>327</v>
      </c>
      <c r="O183" s="12"/>
      <c r="P183" s="13"/>
      <c r="Q183" s="14">
        <f>Tabela1[[#This Row],[QTDE/ Fabricação]]-Tabela1[[#This Row],[QTE]]</f>
        <v>-8</v>
      </c>
      <c r="R183" s="18">
        <f t="shared" si="41"/>
        <v>3.12</v>
      </c>
      <c r="S183" s="18">
        <f t="shared" si="49"/>
        <v>3.12</v>
      </c>
      <c r="T183" s="19">
        <f t="shared" si="43"/>
        <v>0</v>
      </c>
      <c r="U183" s="16">
        <v>8</v>
      </c>
      <c r="V183" s="12">
        <v>13</v>
      </c>
      <c r="W183" s="13" t="str">
        <f>IFERROR(VLOOKUP(Tabela1[[#This Row],[COD.MDE]],'LISTA DE EMBARQUE'!B:M,12,0),"")</f>
        <v/>
      </c>
      <c r="X183" s="14">
        <f>IFERROR(Tabela1[[#This Row],[QIANTIDADE EXPEDIDA]]*Tabela1[[#This Row],[PESO UNI]],"")</f>
        <v>3.12</v>
      </c>
      <c r="Y183" s="14">
        <f t="shared" si="48"/>
        <v>0</v>
      </c>
      <c r="Z183" s="20">
        <f>Tabela1[[#This Row],[PESO TOTAL]]-Tabela1[[#This Row],[Peso Expedido]]</f>
        <v>0</v>
      </c>
      <c r="AA183" s="17">
        <v>1</v>
      </c>
      <c r="AB183" s="33"/>
      <c r="AC183" s="33">
        <v>1</v>
      </c>
      <c r="AD183" s="33">
        <v>1</v>
      </c>
      <c r="AE183" s="33">
        <v>1</v>
      </c>
      <c r="AF183" s="33">
        <v>1</v>
      </c>
      <c r="AG183" s="33">
        <v>1</v>
      </c>
      <c r="AH183" s="33">
        <v>1</v>
      </c>
      <c r="AI183" s="33" t="str">
        <f t="shared" si="45"/>
        <v>ok</v>
      </c>
      <c r="AJ183" s="5"/>
      <c r="AK183" t="str">
        <f>Tabela1[[#This Row],[Coluna1]]&amp;Tabela1[[#This Row],[PEDIDO]]</f>
        <v>P-188</v>
      </c>
      <c r="AL183"/>
      <c r="AM183"/>
      <c r="AN183"/>
      <c r="AO183" t="str">
        <f t="shared" si="40"/>
        <v>T-072919-1/1073-TC-006/007</v>
      </c>
      <c r="AP183" t="str">
        <f>Tabela1[[#This Row],[TAG]]&amp;Tabela1[[#This Row],[PEDIDO]]&amp;Tabela1[[#This Row],[PRODUTO]]</f>
        <v>1073-TC-006/007P-188RMF</v>
      </c>
      <c r="AQ183" s="22" t="str">
        <f>Tabela1[[#This Row],[PRODUTO]]&amp;Tabela1[[#This Row],[TAG]]</f>
        <v>RMF1073-TC-006/007</v>
      </c>
      <c r="AR183" s="24" t="str">
        <f>Tabela1[[#This Row],[PEDIDO]]&amp;Tabela1[[#This Row],[PRODUTO]]</f>
        <v>P-188RMF</v>
      </c>
      <c r="AS183" s="37">
        <f>IF(AF183="",0,IF(ISTEXT(AF183),H183*VALUE(SUBSTITUTE(AF183,"%",""))/100,H183*AF183))-Tabela1[[#This Row],[PRONTO ACABADO2]]</f>
        <v>0</v>
      </c>
      <c r="AT183" s="37">
        <f>IF(AG183="",0,IF(ISTEXT(AG183),H183*VALUE(SUBSTITUTE(AG183,"%",""))/100,H183*AG183))-Tabela1[[#This Row],[PESO EXPEDIDO2]]</f>
        <v>0</v>
      </c>
      <c r="AU183" s="37">
        <f t="shared" si="46"/>
        <v>3.12</v>
      </c>
      <c r="AV183" s="37">
        <f t="shared" si="47"/>
        <v>3.12</v>
      </c>
      <c r="AW183" s="37"/>
    </row>
    <row r="184" spans="1:49" ht="15.75" hidden="1" customHeight="1" x14ac:dyDescent="0.25">
      <c r="A184" s="6" t="s">
        <v>3800</v>
      </c>
      <c r="B184" s="21" t="s">
        <v>2996</v>
      </c>
      <c r="C184" s="7">
        <v>2</v>
      </c>
      <c r="D184" s="39" t="s">
        <v>3787</v>
      </c>
      <c r="E184" s="7">
        <v>4069</v>
      </c>
      <c r="F184" s="7" t="s">
        <v>3788</v>
      </c>
      <c r="G184" s="23">
        <v>0.53</v>
      </c>
      <c r="H184" s="34">
        <f>Tabela1[[#This Row],[PESO UNI]]*Tabela1[[#This Row],[QTE]]</f>
        <v>1.06</v>
      </c>
      <c r="I184" s="7" t="s">
        <v>2</v>
      </c>
      <c r="J184" s="8" t="s">
        <v>3789</v>
      </c>
      <c r="K184" s="8" t="s">
        <v>327</v>
      </c>
      <c r="L184" s="9" t="s">
        <v>2069</v>
      </c>
      <c r="M184" s="10">
        <v>46127</v>
      </c>
      <c r="N184" s="8" t="s">
        <v>327</v>
      </c>
      <c r="O184" s="12"/>
      <c r="P184" s="13"/>
      <c r="Q184" s="14">
        <f>Tabela1[[#This Row],[QTDE/ Fabricação]]-Tabela1[[#This Row],[QTE]]</f>
        <v>-2</v>
      </c>
      <c r="R184" s="18">
        <f t="shared" si="41"/>
        <v>1.06</v>
      </c>
      <c r="S184" s="18">
        <f t="shared" si="49"/>
        <v>1.06</v>
      </c>
      <c r="T184" s="19">
        <f t="shared" si="43"/>
        <v>0</v>
      </c>
      <c r="U184" s="16">
        <v>2</v>
      </c>
      <c r="V184" s="12" t="str">
        <f>IFERROR(VLOOKUP(Tabela1[[#This Row],[COD.MDE]],'LISTA DE EMBARQUE'!B:L,11,0),"")</f>
        <v/>
      </c>
      <c r="W184" s="13" t="str">
        <f>IFERROR(VLOOKUP(Tabela1[[#This Row],[COD.MDE]],'LISTA DE EMBARQUE'!B:M,12,0),"")</f>
        <v/>
      </c>
      <c r="X184" s="14">
        <f>IFERROR(Tabela1[[#This Row],[QIANTIDADE EXPEDIDA]]*Tabela1[[#This Row],[PESO UNI]],"")</f>
        <v>1.06</v>
      </c>
      <c r="Y184" s="14">
        <f t="shared" si="48"/>
        <v>0</v>
      </c>
      <c r="Z184" s="20">
        <f>Tabela1[[#This Row],[PESO TOTAL]]-Tabela1[[#This Row],[Peso Expedido]]</f>
        <v>0</v>
      </c>
      <c r="AA184" s="17">
        <v>1</v>
      </c>
      <c r="AB184" s="33"/>
      <c r="AC184" s="33">
        <v>1</v>
      </c>
      <c r="AD184" s="33">
        <v>1</v>
      </c>
      <c r="AE184" s="33">
        <v>1</v>
      </c>
      <c r="AF184" s="33">
        <v>1</v>
      </c>
      <c r="AG184" s="33">
        <v>1</v>
      </c>
      <c r="AH184" s="33">
        <v>1</v>
      </c>
      <c r="AI184" s="33" t="str">
        <f t="shared" si="45"/>
        <v>ok</v>
      </c>
      <c r="AJ184" s="5"/>
      <c r="AK184" t="str">
        <f>Tabela1[[#This Row],[Coluna1]]&amp;Tabela1[[#This Row],[PEDIDO]]</f>
        <v>P-188</v>
      </c>
      <c r="AL184"/>
      <c r="AM184"/>
      <c r="AN184"/>
      <c r="AO184" t="str">
        <f t="shared" si="40"/>
        <v xml:space="preserve"> T-072923-1/1073-TC-006/007</v>
      </c>
      <c r="AP184" t="str">
        <f>Tabela1[[#This Row],[TAG]]&amp;Tabela1[[#This Row],[PEDIDO]]&amp;Tabela1[[#This Row],[PRODUTO]]</f>
        <v>1073-TC-006/007P-188RMF</v>
      </c>
      <c r="AQ184" s="22" t="str">
        <f>Tabela1[[#This Row],[PRODUTO]]&amp;Tabela1[[#This Row],[TAG]]</f>
        <v>RMF1073-TC-006/007</v>
      </c>
      <c r="AR184" s="24" t="str">
        <f>Tabela1[[#This Row],[PEDIDO]]&amp;Tabela1[[#This Row],[PRODUTO]]</f>
        <v>P-188RMF</v>
      </c>
      <c r="AS184" s="37">
        <f>IF(AF184="",0,IF(ISTEXT(AF184),H184*VALUE(SUBSTITUTE(AF184,"%",""))/100,H184*AF184))-Tabela1[[#This Row],[PRONTO ACABADO2]]</f>
        <v>0</v>
      </c>
      <c r="AT184" s="37">
        <f>IF(AG184="",0,IF(ISTEXT(AG184),H184*VALUE(SUBSTITUTE(AG184,"%",""))/100,H184*AG184))-Tabela1[[#This Row],[PESO EXPEDIDO2]]</f>
        <v>0</v>
      </c>
      <c r="AU184" s="37">
        <f t="shared" si="46"/>
        <v>1.06</v>
      </c>
      <c r="AV184" s="37">
        <f t="shared" si="47"/>
        <v>1.06</v>
      </c>
      <c r="AW184" s="37"/>
    </row>
    <row r="185" spans="1:49" ht="15.75" hidden="1" customHeight="1" x14ac:dyDescent="0.25">
      <c r="A185" s="6" t="s">
        <v>3800</v>
      </c>
      <c r="B185" s="21" t="s">
        <v>2997</v>
      </c>
      <c r="C185" s="7">
        <v>2</v>
      </c>
      <c r="D185" s="39" t="s">
        <v>3787</v>
      </c>
      <c r="E185" s="7">
        <v>4070</v>
      </c>
      <c r="F185" s="7" t="s">
        <v>3788</v>
      </c>
      <c r="G185" s="23">
        <v>0.74</v>
      </c>
      <c r="H185" s="34">
        <f>Tabela1[[#This Row],[PESO UNI]]*Tabela1[[#This Row],[QTE]]</f>
        <v>1.48</v>
      </c>
      <c r="I185" s="7" t="s">
        <v>2</v>
      </c>
      <c r="J185" s="8" t="s">
        <v>3789</v>
      </c>
      <c r="K185" s="8" t="s">
        <v>327</v>
      </c>
      <c r="L185" s="9" t="s">
        <v>2069</v>
      </c>
      <c r="M185" s="10">
        <v>46127</v>
      </c>
      <c r="N185" s="8" t="s">
        <v>327</v>
      </c>
      <c r="O185" s="12"/>
      <c r="P185" s="13"/>
      <c r="Q185" s="14">
        <f>Tabela1[[#This Row],[QTDE/ Fabricação]]-Tabela1[[#This Row],[QTE]]</f>
        <v>-2</v>
      </c>
      <c r="R185" s="18">
        <f t="shared" si="41"/>
        <v>1.48</v>
      </c>
      <c r="S185" s="18">
        <f t="shared" si="49"/>
        <v>1.48</v>
      </c>
      <c r="T185" s="19">
        <f t="shared" si="43"/>
        <v>0</v>
      </c>
      <c r="U185" s="16">
        <v>2</v>
      </c>
      <c r="V185" s="12" t="str">
        <f>IFERROR(VLOOKUP(Tabela1[[#This Row],[COD.MDE]],'LISTA DE EMBARQUE'!B:L,11,0),"")</f>
        <v/>
      </c>
      <c r="W185" s="13" t="str">
        <f>IFERROR(VLOOKUP(Tabela1[[#This Row],[COD.MDE]],'LISTA DE EMBARQUE'!B:M,12,0),"")</f>
        <v/>
      </c>
      <c r="X185" s="14">
        <f>IFERROR(Tabela1[[#This Row],[QIANTIDADE EXPEDIDA]]*Tabela1[[#This Row],[PESO UNI]],"")</f>
        <v>1.48</v>
      </c>
      <c r="Y185" s="14">
        <f t="shared" si="48"/>
        <v>0</v>
      </c>
      <c r="Z185" s="20">
        <f>Tabela1[[#This Row],[PESO TOTAL]]-Tabela1[[#This Row],[Peso Expedido]]</f>
        <v>0</v>
      </c>
      <c r="AA185" s="17">
        <v>1</v>
      </c>
      <c r="AB185" s="33"/>
      <c r="AC185" s="33">
        <v>1</v>
      </c>
      <c r="AD185" s="33">
        <v>1</v>
      </c>
      <c r="AE185" s="33">
        <v>1</v>
      </c>
      <c r="AF185" s="33">
        <v>1</v>
      </c>
      <c r="AG185" s="33">
        <v>1</v>
      </c>
      <c r="AH185" s="33">
        <v>1</v>
      </c>
      <c r="AI185" s="33" t="str">
        <f t="shared" si="45"/>
        <v>ok</v>
      </c>
      <c r="AJ185" s="5"/>
      <c r="AK185" t="str">
        <f>Tabela1[[#This Row],[Coluna1]]&amp;Tabela1[[#This Row],[PEDIDO]]</f>
        <v>P-188</v>
      </c>
      <c r="AL185"/>
      <c r="AM185"/>
      <c r="AN185"/>
      <c r="AO185" t="str">
        <f t="shared" si="40"/>
        <v xml:space="preserve"> T-072923-1/1073-TC-006/007</v>
      </c>
      <c r="AP185" t="str">
        <f>Tabela1[[#This Row],[TAG]]&amp;Tabela1[[#This Row],[PEDIDO]]&amp;Tabela1[[#This Row],[PRODUTO]]</f>
        <v>1073-TC-006/007P-188RMF</v>
      </c>
      <c r="AQ185" s="22" t="str">
        <f>Tabela1[[#This Row],[PRODUTO]]&amp;Tabela1[[#This Row],[TAG]]</f>
        <v>RMF1073-TC-006/007</v>
      </c>
      <c r="AR185" s="24" t="str">
        <f>Tabela1[[#This Row],[PEDIDO]]&amp;Tabela1[[#This Row],[PRODUTO]]</f>
        <v>P-188RMF</v>
      </c>
      <c r="AS185" s="37">
        <f>IF(AF185="",0,IF(ISTEXT(AF185),H185*VALUE(SUBSTITUTE(AF185,"%",""))/100,H185*AF185))-Tabela1[[#This Row],[PRONTO ACABADO2]]</f>
        <v>0</v>
      </c>
      <c r="AT185" s="37">
        <f>IF(AG185="",0,IF(ISTEXT(AG185),H185*VALUE(SUBSTITUTE(AG185,"%",""))/100,H185*AG185))-Tabela1[[#This Row],[PESO EXPEDIDO2]]</f>
        <v>0</v>
      </c>
      <c r="AU185" s="37">
        <f t="shared" si="46"/>
        <v>1.48</v>
      </c>
      <c r="AV185" s="37">
        <f t="shared" si="47"/>
        <v>1.48</v>
      </c>
      <c r="AW185" s="37"/>
    </row>
    <row r="186" spans="1:49" ht="15.75" hidden="1" customHeight="1" x14ac:dyDescent="0.25">
      <c r="A186" s="6" t="s">
        <v>3800</v>
      </c>
      <c r="B186" s="21" t="s">
        <v>3799</v>
      </c>
      <c r="C186" s="7">
        <v>2</v>
      </c>
      <c r="D186" s="39" t="s">
        <v>3792</v>
      </c>
      <c r="E186" s="7">
        <v>4071</v>
      </c>
      <c r="F186" s="7" t="s">
        <v>3788</v>
      </c>
      <c r="G186" s="23">
        <v>0.51</v>
      </c>
      <c r="H186" s="34">
        <f>Tabela1[[#This Row],[PESO UNI]]*Tabela1[[#This Row],[QTE]]</f>
        <v>1.02</v>
      </c>
      <c r="I186" s="7" t="s">
        <v>2</v>
      </c>
      <c r="J186" s="8" t="s">
        <v>3789</v>
      </c>
      <c r="K186" s="8" t="s">
        <v>327</v>
      </c>
      <c r="L186" s="9" t="s">
        <v>2069</v>
      </c>
      <c r="M186" s="10">
        <v>46127</v>
      </c>
      <c r="N186" s="8" t="s">
        <v>327</v>
      </c>
      <c r="O186" s="12"/>
      <c r="P186" s="13"/>
      <c r="Q186" s="14">
        <f>Tabela1[[#This Row],[QTDE/ Fabricação]]-Tabela1[[#This Row],[QTE]]</f>
        <v>-2</v>
      </c>
      <c r="R186" s="18">
        <f t="shared" si="41"/>
        <v>1.02</v>
      </c>
      <c r="S186" s="18">
        <f t="shared" si="49"/>
        <v>1.02</v>
      </c>
      <c r="T186" s="19">
        <f t="shared" si="43"/>
        <v>0</v>
      </c>
      <c r="U186" s="16">
        <v>2</v>
      </c>
      <c r="V186" s="12" t="str">
        <f>IFERROR(VLOOKUP(Tabela1[[#This Row],[COD.MDE]],'LISTA DE EMBARQUE'!B:L,11,0),"")</f>
        <v/>
      </c>
      <c r="W186" s="13" t="str">
        <f>IFERROR(VLOOKUP(Tabela1[[#This Row],[COD.MDE]],'LISTA DE EMBARQUE'!B:M,12,0),"")</f>
        <v/>
      </c>
      <c r="X186" s="14">
        <f>IFERROR(Tabela1[[#This Row],[QIANTIDADE EXPEDIDA]]*Tabela1[[#This Row],[PESO UNI]],"")</f>
        <v>1.02</v>
      </c>
      <c r="Y186" s="14">
        <f t="shared" si="48"/>
        <v>0</v>
      </c>
      <c r="Z186" s="20">
        <f>Tabela1[[#This Row],[PESO TOTAL]]-Tabela1[[#This Row],[Peso Expedido]]</f>
        <v>0</v>
      </c>
      <c r="AA186" s="17">
        <v>1</v>
      </c>
      <c r="AB186" s="33"/>
      <c r="AC186" s="33">
        <v>1</v>
      </c>
      <c r="AD186" s="33">
        <v>1</v>
      </c>
      <c r="AE186" s="33">
        <v>1</v>
      </c>
      <c r="AF186" s="33">
        <v>1</v>
      </c>
      <c r="AG186" s="33">
        <v>1</v>
      </c>
      <c r="AH186" s="33">
        <v>1</v>
      </c>
      <c r="AI186" s="33" t="str">
        <f t="shared" si="45"/>
        <v>ok</v>
      </c>
      <c r="AJ186" s="5"/>
      <c r="AK186" t="str">
        <f>Tabela1[[#This Row],[Coluna1]]&amp;Tabela1[[#This Row],[PEDIDO]]</f>
        <v>P-188</v>
      </c>
      <c r="AL186"/>
      <c r="AM186"/>
      <c r="AN186"/>
      <c r="AO186" t="str">
        <f t="shared" si="40"/>
        <v xml:space="preserve"> T-072923-1/1073-TC-006/007</v>
      </c>
      <c r="AP186" t="str">
        <f>Tabela1[[#This Row],[TAG]]&amp;Tabela1[[#This Row],[PEDIDO]]&amp;Tabela1[[#This Row],[PRODUTO]]</f>
        <v>1073-TC-006/007P-188RMF</v>
      </c>
      <c r="AQ186" s="22" t="str">
        <f>Tabela1[[#This Row],[PRODUTO]]&amp;Tabela1[[#This Row],[TAG]]</f>
        <v>RMF1073-TC-006/007</v>
      </c>
      <c r="AR186" s="24" t="str">
        <f>Tabela1[[#This Row],[PEDIDO]]&amp;Tabela1[[#This Row],[PRODUTO]]</f>
        <v>P-188RMF</v>
      </c>
      <c r="AS186" s="37">
        <f>IF(AF186="",0,IF(ISTEXT(AF186),H186*VALUE(SUBSTITUTE(AF186,"%",""))/100,H186*AF186))-Tabela1[[#This Row],[PRONTO ACABADO2]]</f>
        <v>0</v>
      </c>
      <c r="AT186" s="37">
        <f>IF(AG186="",0,IF(ISTEXT(AG186),H186*VALUE(SUBSTITUTE(AG186,"%",""))/100,H186*AG186))-Tabela1[[#This Row],[PESO EXPEDIDO2]]</f>
        <v>0</v>
      </c>
      <c r="AU186" s="37">
        <f t="shared" si="46"/>
        <v>1.02</v>
      </c>
      <c r="AV186" s="37">
        <f t="shared" si="47"/>
        <v>1.02</v>
      </c>
      <c r="AW186" s="37"/>
    </row>
    <row r="187" spans="1:49" ht="15.75" hidden="1" customHeight="1" x14ac:dyDescent="0.25">
      <c r="A187" s="6" t="s">
        <v>3800</v>
      </c>
      <c r="B187" s="21" t="s">
        <v>3796</v>
      </c>
      <c r="C187" s="7">
        <v>6</v>
      </c>
      <c r="D187" s="39" t="s">
        <v>3794</v>
      </c>
      <c r="E187" s="7">
        <v>4072</v>
      </c>
      <c r="F187" s="7" t="s">
        <v>3788</v>
      </c>
      <c r="G187" s="23">
        <v>0.05</v>
      </c>
      <c r="H187" s="34">
        <f>Tabela1[[#This Row],[PESO UNI]]*Tabela1[[#This Row],[QTE]]</f>
        <v>0.30000000000000004</v>
      </c>
      <c r="I187" s="7" t="s">
        <v>2</v>
      </c>
      <c r="J187" s="8" t="s">
        <v>3789</v>
      </c>
      <c r="K187" s="8" t="s">
        <v>327</v>
      </c>
      <c r="L187" s="9" t="s">
        <v>2069</v>
      </c>
      <c r="M187" s="10">
        <v>46127</v>
      </c>
      <c r="N187" s="8" t="s">
        <v>327</v>
      </c>
      <c r="O187" s="12"/>
      <c r="P187" s="13"/>
      <c r="Q187" s="14">
        <f>Tabela1[[#This Row],[QTDE/ Fabricação]]-Tabela1[[#This Row],[QTE]]</f>
        <v>-6</v>
      </c>
      <c r="R187" s="18">
        <f t="shared" si="41"/>
        <v>0.30000000000000004</v>
      </c>
      <c r="S187" s="18">
        <f t="shared" si="49"/>
        <v>0.30000000000000004</v>
      </c>
      <c r="T187" s="19">
        <f t="shared" si="43"/>
        <v>0</v>
      </c>
      <c r="U187" s="16">
        <v>6</v>
      </c>
      <c r="V187" s="12" t="str">
        <f>IFERROR(VLOOKUP(Tabela1[[#This Row],[COD.MDE]],'LISTA DE EMBARQUE'!B:L,11,0),"")</f>
        <v/>
      </c>
      <c r="W187" s="13" t="str">
        <f>IFERROR(VLOOKUP(Tabela1[[#This Row],[COD.MDE]],'LISTA DE EMBARQUE'!B:M,12,0),"")</f>
        <v/>
      </c>
      <c r="X187" s="14">
        <f>IFERROR(Tabela1[[#This Row],[QIANTIDADE EXPEDIDA]]*Tabela1[[#This Row],[PESO UNI]],"")</f>
        <v>0.30000000000000004</v>
      </c>
      <c r="Y187" s="14">
        <f t="shared" si="48"/>
        <v>0</v>
      </c>
      <c r="Z187" s="20">
        <f>Tabela1[[#This Row],[PESO TOTAL]]-Tabela1[[#This Row],[Peso Expedido]]</f>
        <v>0</v>
      </c>
      <c r="AA187" s="17">
        <v>1</v>
      </c>
      <c r="AB187" s="33"/>
      <c r="AC187" s="33">
        <v>1</v>
      </c>
      <c r="AD187" s="33">
        <v>1</v>
      </c>
      <c r="AE187" s="33">
        <v>1</v>
      </c>
      <c r="AF187" s="33">
        <v>1</v>
      </c>
      <c r="AG187" s="33">
        <v>1</v>
      </c>
      <c r="AH187" s="33">
        <v>1</v>
      </c>
      <c r="AI187" s="33" t="str">
        <f t="shared" si="45"/>
        <v>ok</v>
      </c>
      <c r="AJ187" s="5"/>
      <c r="AK187" t="str">
        <f>Tabela1[[#This Row],[Coluna1]]&amp;Tabela1[[#This Row],[PEDIDO]]</f>
        <v>P-188</v>
      </c>
      <c r="AL187"/>
      <c r="AM187"/>
      <c r="AN187"/>
      <c r="AO187" t="str">
        <f t="shared" si="40"/>
        <v xml:space="preserve"> T-072923-1/1073-TC-006/007</v>
      </c>
      <c r="AP187" t="str">
        <f>Tabela1[[#This Row],[TAG]]&amp;Tabela1[[#This Row],[PEDIDO]]&amp;Tabela1[[#This Row],[PRODUTO]]</f>
        <v>1073-TC-006/007P-188RMF</v>
      </c>
      <c r="AQ187" s="22" t="str">
        <f>Tabela1[[#This Row],[PRODUTO]]&amp;Tabela1[[#This Row],[TAG]]</f>
        <v>RMF1073-TC-006/007</v>
      </c>
      <c r="AR187" s="24" t="str">
        <f>Tabela1[[#This Row],[PEDIDO]]&amp;Tabela1[[#This Row],[PRODUTO]]</f>
        <v>P-188RMF</v>
      </c>
      <c r="AS187" s="37">
        <f>IF(AF187="",0,IF(ISTEXT(AF187),H187*VALUE(SUBSTITUTE(AF187,"%",""))/100,H187*AF187))-Tabela1[[#This Row],[PRONTO ACABADO2]]</f>
        <v>0</v>
      </c>
      <c r="AT187" s="37">
        <f>IF(AG187="",0,IF(ISTEXT(AG187),H187*VALUE(SUBSTITUTE(AG187,"%",""))/100,H187*AG187))-Tabela1[[#This Row],[PESO EXPEDIDO2]]</f>
        <v>0</v>
      </c>
      <c r="AU187" s="37">
        <f t="shared" si="46"/>
        <v>0.30000000000000004</v>
      </c>
      <c r="AV187" s="37">
        <f t="shared" si="47"/>
        <v>0.30000000000000004</v>
      </c>
      <c r="AW187" s="37"/>
    </row>
    <row r="188" spans="1:49" ht="15.75" hidden="1" customHeight="1" x14ac:dyDescent="0.25">
      <c r="A188" s="6" t="s">
        <v>3801</v>
      </c>
      <c r="B188" s="21" t="s">
        <v>3802</v>
      </c>
      <c r="C188" s="7">
        <v>2</v>
      </c>
      <c r="D188" s="39" t="s">
        <v>3803</v>
      </c>
      <c r="E188" s="7">
        <v>4073</v>
      </c>
      <c r="F188" s="7" t="s">
        <v>3788</v>
      </c>
      <c r="G188" s="23">
        <v>161.66999999999999</v>
      </c>
      <c r="H188" s="34">
        <f>Tabela1[[#This Row],[PESO UNI]]*Tabela1[[#This Row],[QTE]]</f>
        <v>323.33999999999997</v>
      </c>
      <c r="I188" s="7">
        <v>1</v>
      </c>
      <c r="J188" s="8" t="s">
        <v>3789</v>
      </c>
      <c r="K188" s="8" t="s">
        <v>327</v>
      </c>
      <c r="L188" s="9" t="s">
        <v>2069</v>
      </c>
      <c r="M188" s="10">
        <v>46127</v>
      </c>
      <c r="N188" s="8" t="s">
        <v>327</v>
      </c>
      <c r="O188" s="12"/>
      <c r="P188" s="13"/>
      <c r="Q188" s="14">
        <f>Tabela1[[#This Row],[QTDE/ Fabricação]]-Tabela1[[#This Row],[QTE]]</f>
        <v>-2</v>
      </c>
      <c r="R188" s="18">
        <f t="shared" si="41"/>
        <v>323.33999999999997</v>
      </c>
      <c r="S188" s="18">
        <f t="shared" si="49"/>
        <v>323.33999999999997</v>
      </c>
      <c r="T188" s="19">
        <f t="shared" si="43"/>
        <v>0</v>
      </c>
      <c r="U188" s="203">
        <v>2</v>
      </c>
      <c r="V188" s="12" t="str">
        <f>IFERROR(VLOOKUP(Tabela1[[#This Row],[COD.MDE]],'LISTA DE EMBARQUE'!B:L,11,0),"")</f>
        <v/>
      </c>
      <c r="W188" s="13"/>
      <c r="X188" s="14">
        <f>IFERROR(Tabela1[[#This Row],[QIANTIDADE EXPEDIDA]]*Tabela1[[#This Row],[PESO UNI]],"")</f>
        <v>323.33999999999997</v>
      </c>
      <c r="Y188" s="14">
        <f t="shared" si="48"/>
        <v>0</v>
      </c>
      <c r="Z188" s="20">
        <f>Tabela1[[#This Row],[PESO TOTAL]]-Tabela1[[#This Row],[Peso Expedido]]</f>
        <v>0</v>
      </c>
      <c r="AA188" s="17">
        <v>1</v>
      </c>
      <c r="AB188" s="33"/>
      <c r="AC188" s="33">
        <v>1</v>
      </c>
      <c r="AD188" s="33">
        <v>1</v>
      </c>
      <c r="AE188" s="33">
        <v>1</v>
      </c>
      <c r="AF188" s="33">
        <v>1</v>
      </c>
      <c r="AG188" s="33">
        <v>1</v>
      </c>
      <c r="AH188" s="33">
        <v>1</v>
      </c>
      <c r="AI188" s="33" t="str">
        <f t="shared" si="45"/>
        <v>ok</v>
      </c>
      <c r="AJ188" s="5"/>
      <c r="AK188" t="str">
        <f>Tabela1[[#This Row],[Coluna1]]&amp;Tabela1[[#This Row],[PEDIDO]]</f>
        <v>P-188</v>
      </c>
      <c r="AL188"/>
      <c r="AM188"/>
      <c r="AN188"/>
      <c r="AO188" t="str">
        <f t="shared" si="40"/>
        <v>T-072954-1/1073-TC-006/007</v>
      </c>
      <c r="AP188" t="str">
        <f>Tabela1[[#This Row],[TAG]]&amp;Tabela1[[#This Row],[PEDIDO]]&amp;Tabela1[[#This Row],[PRODUTO]]</f>
        <v>1073-TC-006/007P-188RMF</v>
      </c>
      <c r="AQ188" s="22" t="str">
        <f>Tabela1[[#This Row],[PRODUTO]]&amp;Tabela1[[#This Row],[TAG]]</f>
        <v>RMF1073-TC-006/007</v>
      </c>
      <c r="AR188" s="24" t="str">
        <f>Tabela1[[#This Row],[PEDIDO]]&amp;Tabela1[[#This Row],[PRODUTO]]</f>
        <v>P-188RMF</v>
      </c>
      <c r="AS188" s="37">
        <f>IF(AF188="",0,IF(ISTEXT(AF188),H188*VALUE(SUBSTITUTE(AF188,"%",""))/100,H188*AF188))-Tabela1[[#This Row],[PRONTO ACABADO2]]</f>
        <v>0</v>
      </c>
      <c r="AT188" s="37">
        <f>IF(AG188="",0,IF(ISTEXT(AG188),H188*VALUE(SUBSTITUTE(AG188,"%",""))/100,H188*AG188))-Tabela1[[#This Row],[PESO EXPEDIDO2]]</f>
        <v>0</v>
      </c>
      <c r="AU188" s="37">
        <f t="shared" si="46"/>
        <v>323.33999999999997</v>
      </c>
      <c r="AV188" s="37">
        <f t="shared" si="47"/>
        <v>323.33999999999997</v>
      </c>
      <c r="AW188" s="37"/>
    </row>
    <row r="189" spans="1:49" ht="15.75" hidden="1" customHeight="1" x14ac:dyDescent="0.25">
      <c r="A189" s="6" t="s">
        <v>3801</v>
      </c>
      <c r="B189" s="21" t="s">
        <v>3804</v>
      </c>
      <c r="C189" s="7">
        <v>2</v>
      </c>
      <c r="D189" s="39" t="s">
        <v>3805</v>
      </c>
      <c r="E189" s="7">
        <v>4074</v>
      </c>
      <c r="F189" s="7" t="s">
        <v>3788</v>
      </c>
      <c r="G189" s="23">
        <v>161.66999999999999</v>
      </c>
      <c r="H189" s="34">
        <f>Tabela1[[#This Row],[PESO UNI]]*Tabela1[[#This Row],[QTE]]</f>
        <v>323.33999999999997</v>
      </c>
      <c r="I189" s="7">
        <v>1</v>
      </c>
      <c r="J189" s="8" t="s">
        <v>3789</v>
      </c>
      <c r="K189" s="8" t="s">
        <v>327</v>
      </c>
      <c r="L189" s="9" t="s">
        <v>2069</v>
      </c>
      <c r="M189" s="10">
        <v>46127</v>
      </c>
      <c r="N189" s="8" t="s">
        <v>327</v>
      </c>
      <c r="O189" s="12"/>
      <c r="P189" s="13"/>
      <c r="Q189" s="14">
        <f>Tabela1[[#This Row],[QTDE/ Fabricação]]-Tabela1[[#This Row],[QTE]]</f>
        <v>-2</v>
      </c>
      <c r="R189" s="18">
        <f t="shared" si="41"/>
        <v>323.33999999999997</v>
      </c>
      <c r="S189" s="18">
        <f t="shared" si="49"/>
        <v>323.33999999999997</v>
      </c>
      <c r="T189" s="19">
        <f t="shared" si="43"/>
        <v>0</v>
      </c>
      <c r="U189" s="203">
        <v>2</v>
      </c>
      <c r="V189" s="12" t="str">
        <f>IFERROR(VLOOKUP(Tabela1[[#This Row],[COD.MDE]],'LISTA DE EMBARQUE'!B:L,11,0),"")</f>
        <v/>
      </c>
      <c r="W189" s="13"/>
      <c r="X189" s="14">
        <f>IFERROR(Tabela1[[#This Row],[QIANTIDADE EXPEDIDA]]*Tabela1[[#This Row],[PESO UNI]],"")</f>
        <v>323.33999999999997</v>
      </c>
      <c r="Y189" s="14">
        <f t="shared" si="48"/>
        <v>0</v>
      </c>
      <c r="Z189" s="20">
        <f>Tabela1[[#This Row],[PESO TOTAL]]-Tabela1[[#This Row],[Peso Expedido]]</f>
        <v>0</v>
      </c>
      <c r="AA189" s="17">
        <v>1</v>
      </c>
      <c r="AB189" s="33"/>
      <c r="AC189" s="33">
        <v>1</v>
      </c>
      <c r="AD189" s="33">
        <v>1</v>
      </c>
      <c r="AE189" s="33">
        <v>1</v>
      </c>
      <c r="AF189" s="33">
        <v>1</v>
      </c>
      <c r="AG189" s="33">
        <v>1</v>
      </c>
      <c r="AH189" s="33">
        <v>1</v>
      </c>
      <c r="AI189" s="33" t="str">
        <f t="shared" si="45"/>
        <v>ok</v>
      </c>
      <c r="AJ189" s="5"/>
      <c r="AK189" t="str">
        <f>Tabela1[[#This Row],[Coluna1]]&amp;Tabela1[[#This Row],[PEDIDO]]</f>
        <v>P-188</v>
      </c>
      <c r="AL189"/>
      <c r="AM189"/>
      <c r="AN189"/>
      <c r="AO189" t="str">
        <f t="shared" si="40"/>
        <v>T-072954-1/1073-TC-006/007</v>
      </c>
      <c r="AP189" t="str">
        <f>Tabela1[[#This Row],[TAG]]&amp;Tabela1[[#This Row],[PEDIDO]]&amp;Tabela1[[#This Row],[PRODUTO]]</f>
        <v>1073-TC-006/007P-188RMF</v>
      </c>
      <c r="AQ189" s="22" t="str">
        <f>Tabela1[[#This Row],[PRODUTO]]&amp;Tabela1[[#This Row],[TAG]]</f>
        <v>RMF1073-TC-006/007</v>
      </c>
      <c r="AR189" s="24" t="str">
        <f>Tabela1[[#This Row],[PEDIDO]]&amp;Tabela1[[#This Row],[PRODUTO]]</f>
        <v>P-188RMF</v>
      </c>
      <c r="AS189" s="37">
        <f>IF(AF189="",0,IF(ISTEXT(AF189),H189*VALUE(SUBSTITUTE(AF189,"%",""))/100,H189*AF189))-Tabela1[[#This Row],[PRONTO ACABADO2]]</f>
        <v>0</v>
      </c>
      <c r="AT189" s="37">
        <f>IF(AG189="",0,IF(ISTEXT(AG189),H189*VALUE(SUBSTITUTE(AG189,"%",""))/100,H189*AG189))-Tabela1[[#This Row],[PESO EXPEDIDO2]]</f>
        <v>0</v>
      </c>
      <c r="AU189" s="37">
        <f t="shared" si="46"/>
        <v>323.33999999999997</v>
      </c>
      <c r="AV189" s="37">
        <f t="shared" si="47"/>
        <v>323.33999999999997</v>
      </c>
      <c r="AW189" s="37"/>
    </row>
    <row r="190" spans="1:49" ht="15.75" hidden="1" customHeight="1" x14ac:dyDescent="0.25">
      <c r="A190" s="6" t="s">
        <v>3801</v>
      </c>
      <c r="B190" s="21" t="s">
        <v>3806</v>
      </c>
      <c r="C190" s="7">
        <v>8</v>
      </c>
      <c r="D190" s="39" t="s">
        <v>3807</v>
      </c>
      <c r="E190" s="7">
        <v>4075</v>
      </c>
      <c r="F190" s="7" t="s">
        <v>3788</v>
      </c>
      <c r="G190" s="23">
        <v>23.68</v>
      </c>
      <c r="H190" s="34">
        <f>Tabela1[[#This Row],[PESO UNI]]*Tabela1[[#This Row],[QTE]]</f>
        <v>189.44</v>
      </c>
      <c r="I190" s="7">
        <v>1</v>
      </c>
      <c r="J190" s="8" t="s">
        <v>3789</v>
      </c>
      <c r="K190" s="8" t="s">
        <v>327</v>
      </c>
      <c r="L190" s="9" t="s">
        <v>2069</v>
      </c>
      <c r="M190" s="10">
        <v>46127</v>
      </c>
      <c r="N190" s="8" t="s">
        <v>327</v>
      </c>
      <c r="O190" s="12"/>
      <c r="P190" s="13"/>
      <c r="Q190" s="14">
        <f>Tabela1[[#This Row],[QTDE/ Fabricação]]-Tabela1[[#This Row],[QTE]]</f>
        <v>-8</v>
      </c>
      <c r="R190" s="18">
        <f t="shared" si="41"/>
        <v>189.44</v>
      </c>
      <c r="S190" s="18">
        <f t="shared" si="49"/>
        <v>189.44</v>
      </c>
      <c r="T190" s="19">
        <f t="shared" si="43"/>
        <v>0</v>
      </c>
      <c r="U190" s="203">
        <v>8</v>
      </c>
      <c r="V190" s="12" t="str">
        <f>IFERROR(VLOOKUP(Tabela1[[#This Row],[COD.MDE]],'LISTA DE EMBARQUE'!B:L,11,0),"")</f>
        <v/>
      </c>
      <c r="W190" s="13"/>
      <c r="X190" s="14">
        <f>IFERROR(Tabela1[[#This Row],[QIANTIDADE EXPEDIDA]]*Tabela1[[#This Row],[PESO UNI]],"")</f>
        <v>189.44</v>
      </c>
      <c r="Y190" s="14">
        <f t="shared" si="48"/>
        <v>0</v>
      </c>
      <c r="Z190" s="20">
        <f>Tabela1[[#This Row],[PESO TOTAL]]-Tabela1[[#This Row],[Peso Expedido]]</f>
        <v>0</v>
      </c>
      <c r="AA190" s="17">
        <v>1</v>
      </c>
      <c r="AB190" s="33"/>
      <c r="AC190" s="33">
        <v>1</v>
      </c>
      <c r="AD190" s="33">
        <v>1</v>
      </c>
      <c r="AE190" s="33">
        <v>1</v>
      </c>
      <c r="AF190" s="33">
        <v>1</v>
      </c>
      <c r="AG190" s="33">
        <v>1</v>
      </c>
      <c r="AH190" s="33">
        <v>1</v>
      </c>
      <c r="AI190" s="33" t="str">
        <f t="shared" si="45"/>
        <v>ok</v>
      </c>
      <c r="AJ190" s="5"/>
      <c r="AK190" t="str">
        <f>Tabela1[[#This Row],[Coluna1]]&amp;Tabela1[[#This Row],[PEDIDO]]</f>
        <v>P-188</v>
      </c>
      <c r="AL190"/>
      <c r="AM190"/>
      <c r="AN190"/>
      <c r="AO190" t="str">
        <f t="shared" si="40"/>
        <v>T-072954-1/1073-TC-006/007</v>
      </c>
      <c r="AP190" t="str">
        <f>Tabela1[[#This Row],[TAG]]&amp;Tabela1[[#This Row],[PEDIDO]]&amp;Tabela1[[#This Row],[PRODUTO]]</f>
        <v>1073-TC-006/007P-188RMF</v>
      </c>
      <c r="AQ190" s="22" t="str">
        <f>Tabela1[[#This Row],[PRODUTO]]&amp;Tabela1[[#This Row],[TAG]]</f>
        <v>RMF1073-TC-006/007</v>
      </c>
      <c r="AR190" s="24" t="str">
        <f>Tabela1[[#This Row],[PEDIDO]]&amp;Tabela1[[#This Row],[PRODUTO]]</f>
        <v>P-188RMF</v>
      </c>
      <c r="AS190" s="37">
        <f>IF(AF190="",0,IF(ISTEXT(AF190),H190*VALUE(SUBSTITUTE(AF190,"%",""))/100,H190*AF190))-Tabela1[[#This Row],[PRONTO ACABADO2]]</f>
        <v>0</v>
      </c>
      <c r="AT190" s="37">
        <f>IF(AG190="",0,IF(ISTEXT(AG190),H190*VALUE(SUBSTITUTE(AG190,"%",""))/100,H190*AG190))-Tabela1[[#This Row],[PESO EXPEDIDO2]]</f>
        <v>0</v>
      </c>
      <c r="AU190" s="37">
        <f t="shared" si="46"/>
        <v>189.44</v>
      </c>
      <c r="AV190" s="37">
        <f t="shared" si="47"/>
        <v>189.44</v>
      </c>
      <c r="AW190" s="37"/>
    </row>
    <row r="191" spans="1:49" ht="15.75" hidden="1" customHeight="1" x14ac:dyDescent="0.25">
      <c r="A191" s="6" t="s">
        <v>3801</v>
      </c>
      <c r="B191" s="21" t="s">
        <v>3808</v>
      </c>
      <c r="C191" s="7">
        <v>2</v>
      </c>
      <c r="D191" s="39" t="s">
        <v>3807</v>
      </c>
      <c r="E191" s="7">
        <v>4076</v>
      </c>
      <c r="F191" s="7" t="s">
        <v>3788</v>
      </c>
      <c r="G191" s="23">
        <v>25.94</v>
      </c>
      <c r="H191" s="34">
        <f>Tabela1[[#This Row],[PESO UNI]]*Tabela1[[#This Row],[QTE]]</f>
        <v>51.88</v>
      </c>
      <c r="I191" s="7">
        <v>1</v>
      </c>
      <c r="J191" s="8" t="s">
        <v>3789</v>
      </c>
      <c r="K191" s="8" t="s">
        <v>327</v>
      </c>
      <c r="L191" s="9" t="s">
        <v>2069</v>
      </c>
      <c r="M191" s="10">
        <v>46127</v>
      </c>
      <c r="N191" s="8" t="s">
        <v>327</v>
      </c>
      <c r="O191" s="12"/>
      <c r="P191" s="13"/>
      <c r="Q191" s="14">
        <f>Tabela1[[#This Row],[QTDE/ Fabricação]]-Tabela1[[#This Row],[QTE]]</f>
        <v>-2</v>
      </c>
      <c r="R191" s="18">
        <f t="shared" si="41"/>
        <v>51.88</v>
      </c>
      <c r="S191" s="18">
        <f t="shared" si="49"/>
        <v>51.88</v>
      </c>
      <c r="T191" s="19">
        <f t="shared" si="43"/>
        <v>0</v>
      </c>
      <c r="U191" s="203">
        <v>2</v>
      </c>
      <c r="V191" s="12" t="str">
        <f>IFERROR(VLOOKUP(Tabela1[[#This Row],[COD.MDE]],'LISTA DE EMBARQUE'!B:L,11,0),"")</f>
        <v/>
      </c>
      <c r="W191" s="13"/>
      <c r="X191" s="14">
        <f>IFERROR(Tabela1[[#This Row],[QIANTIDADE EXPEDIDA]]*Tabela1[[#This Row],[PESO UNI]],"")</f>
        <v>51.88</v>
      </c>
      <c r="Y191" s="14">
        <f t="shared" si="48"/>
        <v>0</v>
      </c>
      <c r="Z191" s="20">
        <f>Tabela1[[#This Row],[PESO TOTAL]]-Tabela1[[#This Row],[Peso Expedido]]</f>
        <v>0</v>
      </c>
      <c r="AA191" s="17">
        <v>1</v>
      </c>
      <c r="AB191" s="33"/>
      <c r="AC191" s="33">
        <v>1</v>
      </c>
      <c r="AD191" s="33">
        <v>1</v>
      </c>
      <c r="AE191" s="33">
        <v>1</v>
      </c>
      <c r="AF191" s="33">
        <v>1</v>
      </c>
      <c r="AG191" s="33">
        <v>1</v>
      </c>
      <c r="AH191" s="33">
        <v>1</v>
      </c>
      <c r="AI191" s="33" t="str">
        <f t="shared" si="45"/>
        <v>ok</v>
      </c>
      <c r="AJ191" s="5"/>
      <c r="AK191" t="str">
        <f>Tabela1[[#This Row],[Coluna1]]&amp;Tabela1[[#This Row],[PEDIDO]]</f>
        <v>P-188</v>
      </c>
      <c r="AL191"/>
      <c r="AM191"/>
      <c r="AN191"/>
      <c r="AO191" t="str">
        <f t="shared" si="40"/>
        <v>T-072954-1/1073-TC-006/007</v>
      </c>
      <c r="AP191" t="str">
        <f>Tabela1[[#This Row],[TAG]]&amp;Tabela1[[#This Row],[PEDIDO]]&amp;Tabela1[[#This Row],[PRODUTO]]</f>
        <v>1073-TC-006/007P-188RMF</v>
      </c>
      <c r="AQ191" s="22" t="str">
        <f>Tabela1[[#This Row],[PRODUTO]]&amp;Tabela1[[#This Row],[TAG]]</f>
        <v>RMF1073-TC-006/007</v>
      </c>
      <c r="AR191" s="24" t="str">
        <f>Tabela1[[#This Row],[PEDIDO]]&amp;Tabela1[[#This Row],[PRODUTO]]</f>
        <v>P-188RMF</v>
      </c>
      <c r="AS191" s="37">
        <f>IF(AF191="",0,IF(ISTEXT(AF191),H191*VALUE(SUBSTITUTE(AF191,"%",""))/100,H191*AF191))-Tabela1[[#This Row],[PRONTO ACABADO2]]</f>
        <v>0</v>
      </c>
      <c r="AT191" s="37">
        <f>IF(AG191="",0,IF(ISTEXT(AG191),H191*VALUE(SUBSTITUTE(AG191,"%",""))/100,H191*AG191))-Tabela1[[#This Row],[PESO EXPEDIDO2]]</f>
        <v>0</v>
      </c>
      <c r="AU191" s="37">
        <f t="shared" si="46"/>
        <v>51.88</v>
      </c>
      <c r="AV191" s="37">
        <f t="shared" si="47"/>
        <v>51.88</v>
      </c>
      <c r="AW191" s="37"/>
    </row>
    <row r="192" spans="1:49" ht="15.75" hidden="1" customHeight="1" x14ac:dyDescent="0.25">
      <c r="A192" s="6" t="s">
        <v>3801</v>
      </c>
      <c r="B192" s="21" t="s">
        <v>3809</v>
      </c>
      <c r="C192" s="7">
        <v>4</v>
      </c>
      <c r="D192" s="39" t="s">
        <v>3807</v>
      </c>
      <c r="E192" s="7">
        <v>4077</v>
      </c>
      <c r="F192" s="7" t="s">
        <v>3788</v>
      </c>
      <c r="G192" s="23">
        <v>33.410000000000004</v>
      </c>
      <c r="H192" s="34">
        <f>Tabela1[[#This Row],[PESO UNI]]*Tabela1[[#This Row],[QTE]]</f>
        <v>133.64000000000001</v>
      </c>
      <c r="I192" s="7">
        <v>1</v>
      </c>
      <c r="J192" s="8" t="s">
        <v>3789</v>
      </c>
      <c r="K192" s="8" t="s">
        <v>327</v>
      </c>
      <c r="L192" s="9" t="s">
        <v>2069</v>
      </c>
      <c r="M192" s="10">
        <v>46127</v>
      </c>
      <c r="N192" s="8" t="s">
        <v>327</v>
      </c>
      <c r="O192" s="12"/>
      <c r="P192" s="13"/>
      <c r="Q192" s="14">
        <f>Tabela1[[#This Row],[QTDE/ Fabricação]]-Tabela1[[#This Row],[QTE]]</f>
        <v>-4</v>
      </c>
      <c r="R192" s="18">
        <f t="shared" si="41"/>
        <v>133.64000000000001</v>
      </c>
      <c r="S192" s="18">
        <f t="shared" si="49"/>
        <v>133.64000000000001</v>
      </c>
      <c r="T192" s="19">
        <f t="shared" si="43"/>
        <v>0</v>
      </c>
      <c r="U192" s="203">
        <v>4</v>
      </c>
      <c r="V192" s="12" t="str">
        <f>IFERROR(VLOOKUP(Tabela1[[#This Row],[COD.MDE]],'LISTA DE EMBARQUE'!B:L,11,0),"")</f>
        <v/>
      </c>
      <c r="W192" s="13"/>
      <c r="X192" s="14">
        <f>IFERROR(Tabela1[[#This Row],[QIANTIDADE EXPEDIDA]]*Tabela1[[#This Row],[PESO UNI]],"")</f>
        <v>133.64000000000001</v>
      </c>
      <c r="Y192" s="14">
        <f t="shared" si="48"/>
        <v>0</v>
      </c>
      <c r="Z192" s="20">
        <f>Tabela1[[#This Row],[PESO TOTAL]]-Tabela1[[#This Row],[Peso Expedido]]</f>
        <v>0</v>
      </c>
      <c r="AA192" s="17">
        <v>1</v>
      </c>
      <c r="AB192" s="33"/>
      <c r="AC192" s="33">
        <v>1</v>
      </c>
      <c r="AD192" s="33">
        <v>1</v>
      </c>
      <c r="AE192" s="33">
        <v>1</v>
      </c>
      <c r="AF192" s="33">
        <v>1</v>
      </c>
      <c r="AG192" s="33">
        <v>1</v>
      </c>
      <c r="AH192" s="33">
        <v>1</v>
      </c>
      <c r="AI192" s="33" t="str">
        <f t="shared" si="45"/>
        <v>ok</v>
      </c>
      <c r="AJ192" s="5"/>
      <c r="AK192" t="str">
        <f>Tabela1[[#This Row],[Coluna1]]&amp;Tabela1[[#This Row],[PEDIDO]]</f>
        <v>P-188</v>
      </c>
      <c r="AL192"/>
      <c r="AM192"/>
      <c r="AN192"/>
      <c r="AO192" t="str">
        <f t="shared" si="40"/>
        <v>T-072954-1/1073-TC-006/007</v>
      </c>
      <c r="AP192" t="str">
        <f>Tabela1[[#This Row],[TAG]]&amp;Tabela1[[#This Row],[PEDIDO]]&amp;Tabela1[[#This Row],[PRODUTO]]</f>
        <v>1073-TC-006/007P-188RMF</v>
      </c>
      <c r="AQ192" s="22" t="str">
        <f>Tabela1[[#This Row],[PRODUTO]]&amp;Tabela1[[#This Row],[TAG]]</f>
        <v>RMF1073-TC-006/007</v>
      </c>
      <c r="AR192" s="24" t="str">
        <f>Tabela1[[#This Row],[PEDIDO]]&amp;Tabela1[[#This Row],[PRODUTO]]</f>
        <v>P-188RMF</v>
      </c>
      <c r="AS192" s="37">
        <f>IF(AF192="",0,IF(ISTEXT(AF192),H192*VALUE(SUBSTITUTE(AF192,"%",""))/100,H192*AF192))-Tabela1[[#This Row],[PRONTO ACABADO2]]</f>
        <v>0</v>
      </c>
      <c r="AT192" s="37">
        <f>IF(AG192="",0,IF(ISTEXT(AG192),H192*VALUE(SUBSTITUTE(AG192,"%",""))/100,H192*AG192))-Tabela1[[#This Row],[PESO EXPEDIDO2]]</f>
        <v>0</v>
      </c>
      <c r="AU192" s="37">
        <f t="shared" si="46"/>
        <v>133.64000000000001</v>
      </c>
      <c r="AV192" s="37">
        <f t="shared" si="47"/>
        <v>133.64000000000001</v>
      </c>
      <c r="AW192" s="37"/>
    </row>
    <row r="193" spans="1:49" ht="15.75" hidden="1" customHeight="1" x14ac:dyDescent="0.25">
      <c r="A193" s="6" t="s">
        <v>3801</v>
      </c>
      <c r="B193" s="21" t="s">
        <v>3810</v>
      </c>
      <c r="C193" s="7">
        <v>2</v>
      </c>
      <c r="D193" s="39" t="s">
        <v>3807</v>
      </c>
      <c r="E193" s="7">
        <v>4078</v>
      </c>
      <c r="F193" s="7" t="s">
        <v>3788</v>
      </c>
      <c r="G193" s="23">
        <v>25.94</v>
      </c>
      <c r="H193" s="34">
        <f>Tabela1[[#This Row],[PESO UNI]]*Tabela1[[#This Row],[QTE]]</f>
        <v>51.88</v>
      </c>
      <c r="I193" s="7">
        <v>1</v>
      </c>
      <c r="J193" s="8" t="s">
        <v>3789</v>
      </c>
      <c r="K193" s="8" t="s">
        <v>327</v>
      </c>
      <c r="L193" s="9" t="s">
        <v>2069</v>
      </c>
      <c r="M193" s="10">
        <v>46127</v>
      </c>
      <c r="N193" s="8" t="s">
        <v>327</v>
      </c>
      <c r="O193" s="12"/>
      <c r="P193" s="13"/>
      <c r="Q193" s="14">
        <f>Tabela1[[#This Row],[QTDE/ Fabricação]]-Tabela1[[#This Row],[QTE]]</f>
        <v>-2</v>
      </c>
      <c r="R193" s="18">
        <f t="shared" si="41"/>
        <v>51.88</v>
      </c>
      <c r="S193" s="18">
        <f t="shared" si="49"/>
        <v>51.88</v>
      </c>
      <c r="T193" s="19">
        <f t="shared" si="43"/>
        <v>0</v>
      </c>
      <c r="U193" s="203">
        <v>2</v>
      </c>
      <c r="V193" s="12" t="str">
        <f>IFERROR(VLOOKUP(Tabela1[[#This Row],[COD.MDE]],'LISTA DE EMBARQUE'!B:L,11,0),"")</f>
        <v/>
      </c>
      <c r="W193" s="13"/>
      <c r="X193" s="14">
        <f>IFERROR(Tabela1[[#This Row],[QIANTIDADE EXPEDIDA]]*Tabela1[[#This Row],[PESO UNI]],"")</f>
        <v>51.88</v>
      </c>
      <c r="Y193" s="14">
        <f t="shared" si="48"/>
        <v>0</v>
      </c>
      <c r="Z193" s="20">
        <f>Tabela1[[#This Row],[PESO TOTAL]]-Tabela1[[#This Row],[Peso Expedido]]</f>
        <v>0</v>
      </c>
      <c r="AA193" s="17">
        <v>1</v>
      </c>
      <c r="AB193" s="33"/>
      <c r="AC193" s="33">
        <v>1</v>
      </c>
      <c r="AD193" s="33">
        <v>1</v>
      </c>
      <c r="AE193" s="33">
        <v>1</v>
      </c>
      <c r="AF193" s="33">
        <v>1</v>
      </c>
      <c r="AG193" s="33">
        <v>1</v>
      </c>
      <c r="AH193" s="33">
        <v>1</v>
      </c>
      <c r="AI193" s="33" t="str">
        <f t="shared" si="45"/>
        <v>ok</v>
      </c>
      <c r="AJ193" s="5"/>
      <c r="AK193" t="str">
        <f>Tabela1[[#This Row],[Coluna1]]&amp;Tabela1[[#This Row],[PEDIDO]]</f>
        <v>P-188</v>
      </c>
      <c r="AL193"/>
      <c r="AM193"/>
      <c r="AN193"/>
      <c r="AO193" t="str">
        <f t="shared" si="40"/>
        <v>T-072954-1/1073-TC-006/007</v>
      </c>
      <c r="AP193" t="str">
        <f>Tabela1[[#This Row],[TAG]]&amp;Tabela1[[#This Row],[PEDIDO]]&amp;Tabela1[[#This Row],[PRODUTO]]</f>
        <v>1073-TC-006/007P-188RMF</v>
      </c>
      <c r="AQ193" s="22" t="str">
        <f>Tabela1[[#This Row],[PRODUTO]]&amp;Tabela1[[#This Row],[TAG]]</f>
        <v>RMF1073-TC-006/007</v>
      </c>
      <c r="AR193" s="24" t="str">
        <f>Tabela1[[#This Row],[PEDIDO]]&amp;Tabela1[[#This Row],[PRODUTO]]</f>
        <v>P-188RMF</v>
      </c>
      <c r="AS193" s="37">
        <f>IF(AF193="",0,IF(ISTEXT(AF193),H193*VALUE(SUBSTITUTE(AF193,"%",""))/100,H193*AF193))-Tabela1[[#This Row],[PRONTO ACABADO2]]</f>
        <v>0</v>
      </c>
      <c r="AT193" s="37">
        <f>IF(AG193="",0,IF(ISTEXT(AG193),H193*VALUE(SUBSTITUTE(AG193,"%",""))/100,H193*AG193))-Tabela1[[#This Row],[PESO EXPEDIDO2]]</f>
        <v>0</v>
      </c>
      <c r="AU193" s="37">
        <f t="shared" si="46"/>
        <v>51.88</v>
      </c>
      <c r="AV193" s="37">
        <f t="shared" si="47"/>
        <v>51.88</v>
      </c>
      <c r="AW193" s="37"/>
    </row>
    <row r="194" spans="1:49" ht="15.75" hidden="1" customHeight="1" x14ac:dyDescent="0.25">
      <c r="A194" s="6" t="s">
        <v>3811</v>
      </c>
      <c r="B194" s="21" t="s">
        <v>3812</v>
      </c>
      <c r="C194" s="7">
        <v>4</v>
      </c>
      <c r="D194" s="39" t="s">
        <v>3813</v>
      </c>
      <c r="E194" s="7">
        <v>4079</v>
      </c>
      <c r="F194" s="7" t="s">
        <v>3788</v>
      </c>
      <c r="G194" s="23">
        <v>48.94</v>
      </c>
      <c r="H194" s="34">
        <f>Tabela1[[#This Row],[PESO UNI]]*Tabela1[[#This Row],[QTE]]</f>
        <v>195.76</v>
      </c>
      <c r="I194" s="7">
        <v>1</v>
      </c>
      <c r="J194" s="8" t="s">
        <v>3789</v>
      </c>
      <c r="K194" s="8" t="s">
        <v>327</v>
      </c>
      <c r="L194" s="9" t="s">
        <v>2069</v>
      </c>
      <c r="M194" s="10">
        <v>46127</v>
      </c>
      <c r="N194" s="8" t="s">
        <v>327</v>
      </c>
      <c r="O194" s="12"/>
      <c r="P194" s="13"/>
      <c r="Q194" s="14">
        <f>Tabela1[[#This Row],[QTDE/ Fabricação]]-Tabela1[[#This Row],[QTE]]</f>
        <v>-4</v>
      </c>
      <c r="R194" s="18">
        <f t="shared" si="41"/>
        <v>195.76</v>
      </c>
      <c r="S194" s="18">
        <f t="shared" si="49"/>
        <v>195.76</v>
      </c>
      <c r="T194" s="19">
        <f t="shared" si="43"/>
        <v>0</v>
      </c>
      <c r="U194" s="203">
        <v>4</v>
      </c>
      <c r="V194" s="12" t="str">
        <f>IFERROR(VLOOKUP(Tabela1[[#This Row],[COD.MDE]],'LISTA DE EMBARQUE'!B:L,11,0),"")</f>
        <v/>
      </c>
      <c r="W194" s="13"/>
      <c r="X194" s="14">
        <f>IFERROR(Tabela1[[#This Row],[QIANTIDADE EXPEDIDA]]*Tabela1[[#This Row],[PESO UNI]],"")</f>
        <v>195.76</v>
      </c>
      <c r="Y194" s="14">
        <f t="shared" si="48"/>
        <v>0</v>
      </c>
      <c r="Z194" s="20">
        <f>Tabela1[[#This Row],[PESO TOTAL]]-Tabela1[[#This Row],[Peso Expedido]]</f>
        <v>0</v>
      </c>
      <c r="AA194" s="17">
        <v>1</v>
      </c>
      <c r="AB194" s="33"/>
      <c r="AC194" s="33">
        <v>1</v>
      </c>
      <c r="AD194" s="33">
        <v>1</v>
      </c>
      <c r="AE194" s="33">
        <v>1</v>
      </c>
      <c r="AF194" s="33">
        <v>1</v>
      </c>
      <c r="AG194" s="33">
        <v>1</v>
      </c>
      <c r="AH194" s="33">
        <v>1</v>
      </c>
      <c r="AI194" s="33" t="str">
        <f t="shared" si="45"/>
        <v>ok</v>
      </c>
      <c r="AJ194" s="5"/>
      <c r="AK194" t="str">
        <f>Tabela1[[#This Row],[Coluna1]]&amp;Tabela1[[#This Row],[PEDIDO]]</f>
        <v>P-188</v>
      </c>
      <c r="AL194"/>
      <c r="AM194"/>
      <c r="AN194"/>
      <c r="AO194" t="str">
        <f t="shared" si="40"/>
        <v>T-072955-1/1073-TC-006/007</v>
      </c>
      <c r="AP194" t="str">
        <f>Tabela1[[#This Row],[TAG]]&amp;Tabela1[[#This Row],[PEDIDO]]&amp;Tabela1[[#This Row],[PRODUTO]]</f>
        <v>1073-TC-006/007P-188RMF</v>
      </c>
      <c r="AQ194" s="22" t="str">
        <f>Tabela1[[#This Row],[PRODUTO]]&amp;Tabela1[[#This Row],[TAG]]</f>
        <v>RMF1073-TC-006/007</v>
      </c>
      <c r="AR194" s="24" t="str">
        <f>Tabela1[[#This Row],[PEDIDO]]&amp;Tabela1[[#This Row],[PRODUTO]]</f>
        <v>P-188RMF</v>
      </c>
      <c r="AS194" s="37">
        <f>IF(AF194="",0,IF(ISTEXT(AF194),H194*VALUE(SUBSTITUTE(AF194,"%",""))/100,H194*AF194))-Tabela1[[#This Row],[PRONTO ACABADO2]]</f>
        <v>0</v>
      </c>
      <c r="AT194" s="37">
        <f>IF(AG194="",0,IF(ISTEXT(AG194),H194*VALUE(SUBSTITUTE(AG194,"%",""))/100,H194*AG194))-Tabela1[[#This Row],[PESO EXPEDIDO2]]</f>
        <v>0</v>
      </c>
      <c r="AU194" s="37">
        <f t="shared" si="46"/>
        <v>195.76</v>
      </c>
      <c r="AV194" s="37">
        <f t="shared" si="47"/>
        <v>195.76</v>
      </c>
      <c r="AW194" s="37"/>
    </row>
    <row r="195" spans="1:49" ht="15.75" hidden="1" customHeight="1" x14ac:dyDescent="0.25">
      <c r="A195" s="6" t="s">
        <v>3811</v>
      </c>
      <c r="B195" s="21" t="s">
        <v>3814</v>
      </c>
      <c r="C195" s="7">
        <v>4</v>
      </c>
      <c r="D195" s="39" t="s">
        <v>3815</v>
      </c>
      <c r="E195" s="7">
        <v>4080</v>
      </c>
      <c r="F195" s="7" t="s">
        <v>3788</v>
      </c>
      <c r="G195" s="23">
        <v>81.91</v>
      </c>
      <c r="H195" s="34">
        <f>Tabela1[[#This Row],[PESO UNI]]*Tabela1[[#This Row],[QTE]]</f>
        <v>327.64</v>
      </c>
      <c r="I195" s="7">
        <v>1</v>
      </c>
      <c r="J195" s="8" t="s">
        <v>3789</v>
      </c>
      <c r="K195" s="8" t="s">
        <v>327</v>
      </c>
      <c r="L195" s="9" t="s">
        <v>2069</v>
      </c>
      <c r="M195" s="10">
        <v>46127</v>
      </c>
      <c r="N195" s="8" t="s">
        <v>327</v>
      </c>
      <c r="O195" s="12"/>
      <c r="P195" s="13"/>
      <c r="Q195" s="14">
        <f>Tabela1[[#This Row],[QTDE/ Fabricação]]-Tabela1[[#This Row],[QTE]]</f>
        <v>-4</v>
      </c>
      <c r="R195" s="18">
        <f t="shared" si="41"/>
        <v>327.64</v>
      </c>
      <c r="S195" s="18">
        <f t="shared" si="49"/>
        <v>327.64</v>
      </c>
      <c r="T195" s="19">
        <f t="shared" si="43"/>
        <v>0</v>
      </c>
      <c r="U195" s="203">
        <v>4</v>
      </c>
      <c r="V195" s="12" t="str">
        <f>IFERROR(VLOOKUP(Tabela1[[#This Row],[COD.MDE]],'LISTA DE EMBARQUE'!B:L,11,0),"")</f>
        <v/>
      </c>
      <c r="W195" s="13"/>
      <c r="X195" s="14">
        <f>IFERROR(Tabela1[[#This Row],[QIANTIDADE EXPEDIDA]]*Tabela1[[#This Row],[PESO UNI]],"")</f>
        <v>327.64</v>
      </c>
      <c r="Y195" s="14">
        <f t="shared" si="48"/>
        <v>0</v>
      </c>
      <c r="Z195" s="20">
        <f>Tabela1[[#This Row],[PESO TOTAL]]-Tabela1[[#This Row],[Peso Expedido]]</f>
        <v>0</v>
      </c>
      <c r="AA195" s="17">
        <v>1</v>
      </c>
      <c r="AB195" s="33"/>
      <c r="AC195" s="33">
        <v>1</v>
      </c>
      <c r="AD195" s="33">
        <v>1</v>
      </c>
      <c r="AE195" s="33">
        <v>1</v>
      </c>
      <c r="AF195" s="33">
        <v>1</v>
      </c>
      <c r="AG195" s="33">
        <v>1</v>
      </c>
      <c r="AH195" s="33">
        <v>1</v>
      </c>
      <c r="AI195" s="33" t="str">
        <f t="shared" si="45"/>
        <v>ok</v>
      </c>
      <c r="AJ195" s="5"/>
      <c r="AK195" t="str">
        <f>Tabela1[[#This Row],[Coluna1]]&amp;Tabela1[[#This Row],[PEDIDO]]</f>
        <v>P-188</v>
      </c>
      <c r="AL195"/>
      <c r="AM195"/>
      <c r="AN195"/>
      <c r="AO195" t="str">
        <f t="shared" si="40"/>
        <v>T-072955-1/1073-TC-006/007</v>
      </c>
      <c r="AP195" t="str">
        <f>Tabela1[[#This Row],[TAG]]&amp;Tabela1[[#This Row],[PEDIDO]]&amp;Tabela1[[#This Row],[PRODUTO]]</f>
        <v>1073-TC-006/007P-188RMF</v>
      </c>
      <c r="AQ195" s="22" t="str">
        <f>Tabela1[[#This Row],[PRODUTO]]&amp;Tabela1[[#This Row],[TAG]]</f>
        <v>RMF1073-TC-006/007</v>
      </c>
      <c r="AR195" s="24" t="str">
        <f>Tabela1[[#This Row],[PEDIDO]]&amp;Tabela1[[#This Row],[PRODUTO]]</f>
        <v>P-188RMF</v>
      </c>
      <c r="AS195" s="37">
        <f>IF(AF195="",0,IF(ISTEXT(AF195),H195*VALUE(SUBSTITUTE(AF195,"%",""))/100,H195*AF195))-Tabela1[[#This Row],[PRONTO ACABADO2]]</f>
        <v>0</v>
      </c>
      <c r="AT195" s="37">
        <f>IF(AG195="",0,IF(ISTEXT(AG195),H195*VALUE(SUBSTITUTE(AG195,"%",""))/100,H195*AG195))-Tabela1[[#This Row],[PESO EXPEDIDO2]]</f>
        <v>0</v>
      </c>
      <c r="AU195" s="37">
        <f t="shared" si="46"/>
        <v>327.64</v>
      </c>
      <c r="AV195" s="37">
        <f t="shared" si="47"/>
        <v>327.64</v>
      </c>
      <c r="AW195" s="37"/>
    </row>
    <row r="196" spans="1:49" ht="15.75" hidden="1" customHeight="1" x14ac:dyDescent="0.25">
      <c r="A196" s="6" t="s">
        <v>3811</v>
      </c>
      <c r="B196" s="21" t="s">
        <v>3816</v>
      </c>
      <c r="C196" s="7">
        <v>4</v>
      </c>
      <c r="D196" s="39" t="s">
        <v>3817</v>
      </c>
      <c r="E196" s="7">
        <v>4081</v>
      </c>
      <c r="F196" s="7" t="s">
        <v>3788</v>
      </c>
      <c r="G196" s="23">
        <v>46.53</v>
      </c>
      <c r="H196" s="34">
        <f>Tabela1[[#This Row],[PESO UNI]]*Tabela1[[#This Row],[QTE]]</f>
        <v>186.12</v>
      </c>
      <c r="I196" s="7">
        <v>1</v>
      </c>
      <c r="J196" s="8" t="s">
        <v>3789</v>
      </c>
      <c r="K196" s="8" t="s">
        <v>327</v>
      </c>
      <c r="L196" s="9" t="s">
        <v>2069</v>
      </c>
      <c r="M196" s="10">
        <v>46127</v>
      </c>
      <c r="N196" s="8" t="s">
        <v>327</v>
      </c>
      <c r="O196" s="12"/>
      <c r="P196" s="13"/>
      <c r="Q196" s="14">
        <f>Tabela1[[#This Row],[QTDE/ Fabricação]]-Tabela1[[#This Row],[QTE]]</f>
        <v>-4</v>
      </c>
      <c r="R196" s="18">
        <f t="shared" si="41"/>
        <v>186.12</v>
      </c>
      <c r="S196" s="18">
        <f t="shared" si="49"/>
        <v>186.12</v>
      </c>
      <c r="T196" s="19">
        <f t="shared" si="43"/>
        <v>0</v>
      </c>
      <c r="U196" s="203">
        <v>4</v>
      </c>
      <c r="V196" s="12" t="str">
        <f>IFERROR(VLOOKUP(Tabela1[[#This Row],[COD.MDE]],'LISTA DE EMBARQUE'!B:L,11,0),"")</f>
        <v/>
      </c>
      <c r="W196" s="13"/>
      <c r="X196" s="14">
        <f>IFERROR(Tabela1[[#This Row],[QIANTIDADE EXPEDIDA]]*Tabela1[[#This Row],[PESO UNI]],"")</f>
        <v>186.12</v>
      </c>
      <c r="Y196" s="14">
        <f t="shared" si="48"/>
        <v>0</v>
      </c>
      <c r="Z196" s="20">
        <f>Tabela1[[#This Row],[PESO TOTAL]]-Tabela1[[#This Row],[Peso Expedido]]</f>
        <v>0</v>
      </c>
      <c r="AA196" s="17">
        <v>1</v>
      </c>
      <c r="AB196" s="33"/>
      <c r="AC196" s="33">
        <v>1</v>
      </c>
      <c r="AD196" s="33">
        <v>1</v>
      </c>
      <c r="AE196" s="33">
        <v>1</v>
      </c>
      <c r="AF196" s="33">
        <v>1</v>
      </c>
      <c r="AG196" s="33">
        <v>1</v>
      </c>
      <c r="AH196" s="33">
        <v>1</v>
      </c>
      <c r="AI196" s="33" t="str">
        <f t="shared" si="45"/>
        <v>ok</v>
      </c>
      <c r="AJ196" s="5"/>
      <c r="AK196" t="str">
        <f>Tabela1[[#This Row],[Coluna1]]&amp;Tabela1[[#This Row],[PEDIDO]]</f>
        <v>P-188</v>
      </c>
      <c r="AL196"/>
      <c r="AM196"/>
      <c r="AN196"/>
      <c r="AO196" t="str">
        <f t="shared" si="40"/>
        <v>T-072955-1/1073-TC-006/007</v>
      </c>
      <c r="AP196" t="str">
        <f>Tabela1[[#This Row],[TAG]]&amp;Tabela1[[#This Row],[PEDIDO]]&amp;Tabela1[[#This Row],[PRODUTO]]</f>
        <v>1073-TC-006/007P-188RMF</v>
      </c>
      <c r="AQ196" s="22" t="str">
        <f>Tabela1[[#This Row],[PRODUTO]]&amp;Tabela1[[#This Row],[TAG]]</f>
        <v>RMF1073-TC-006/007</v>
      </c>
      <c r="AR196" s="24" t="str">
        <f>Tabela1[[#This Row],[PEDIDO]]&amp;Tabela1[[#This Row],[PRODUTO]]</f>
        <v>P-188RMF</v>
      </c>
      <c r="AS196" s="37">
        <f>IF(AF196="",0,IF(ISTEXT(AF196),H196*VALUE(SUBSTITUTE(AF196,"%",""))/100,H196*AF196))-Tabela1[[#This Row],[PRONTO ACABADO2]]</f>
        <v>0</v>
      </c>
      <c r="AT196" s="37">
        <f>IF(AG196="",0,IF(ISTEXT(AG196),H196*VALUE(SUBSTITUTE(AG196,"%",""))/100,H196*AG196))-Tabela1[[#This Row],[PESO EXPEDIDO2]]</f>
        <v>0</v>
      </c>
      <c r="AU196" s="37">
        <f t="shared" si="46"/>
        <v>186.12</v>
      </c>
      <c r="AV196" s="37">
        <f t="shared" si="47"/>
        <v>186.12</v>
      </c>
      <c r="AW196" s="37"/>
    </row>
    <row r="197" spans="1:49" ht="15.75" hidden="1" customHeight="1" x14ac:dyDescent="0.25">
      <c r="A197" s="6" t="s">
        <v>3811</v>
      </c>
      <c r="B197" s="21" t="s">
        <v>3818</v>
      </c>
      <c r="C197" s="7">
        <v>4</v>
      </c>
      <c r="D197" s="39" t="s">
        <v>3819</v>
      </c>
      <c r="E197" s="7">
        <v>4082</v>
      </c>
      <c r="F197" s="7" t="s">
        <v>3788</v>
      </c>
      <c r="G197" s="23">
        <v>49.87</v>
      </c>
      <c r="H197" s="34">
        <f>Tabela1[[#This Row],[PESO UNI]]*Tabela1[[#This Row],[QTE]]</f>
        <v>199.48</v>
      </c>
      <c r="I197" s="7">
        <v>1</v>
      </c>
      <c r="J197" s="8" t="s">
        <v>3789</v>
      </c>
      <c r="K197" s="8" t="s">
        <v>327</v>
      </c>
      <c r="L197" s="9" t="s">
        <v>2069</v>
      </c>
      <c r="M197" s="10">
        <v>46127</v>
      </c>
      <c r="N197" s="8" t="s">
        <v>327</v>
      </c>
      <c r="O197" s="12"/>
      <c r="P197" s="13"/>
      <c r="Q197" s="14">
        <f>Tabela1[[#This Row],[QTDE/ Fabricação]]-Tabela1[[#This Row],[QTE]]</f>
        <v>-4</v>
      </c>
      <c r="R197" s="18">
        <f t="shared" si="41"/>
        <v>199.48</v>
      </c>
      <c r="S197" s="18">
        <f t="shared" si="49"/>
        <v>199.48</v>
      </c>
      <c r="T197" s="19">
        <f t="shared" si="43"/>
        <v>0</v>
      </c>
      <c r="U197" s="16">
        <v>4</v>
      </c>
      <c r="V197" s="12" t="str">
        <f>IFERROR(VLOOKUP(Tabela1[[#This Row],[COD.MDE]],'LISTA DE EMBARQUE'!B:L,11,0),"")</f>
        <v/>
      </c>
      <c r="W197" s="13" t="str">
        <f>IFERROR(VLOOKUP(Tabela1[[#This Row],[COD.MDE]],'LISTA DE EMBARQUE'!B:M,12,0),"")</f>
        <v/>
      </c>
      <c r="X197" s="14">
        <f>IFERROR(Tabela1[[#This Row],[QIANTIDADE EXPEDIDA]]*Tabela1[[#This Row],[PESO UNI]],"")</f>
        <v>199.48</v>
      </c>
      <c r="Y197" s="14">
        <f t="shared" si="48"/>
        <v>0</v>
      </c>
      <c r="Z197" s="20">
        <f>Tabela1[[#This Row],[PESO TOTAL]]-Tabela1[[#This Row],[Peso Expedido]]</f>
        <v>0</v>
      </c>
      <c r="AA197" s="17">
        <v>1</v>
      </c>
      <c r="AB197" s="33"/>
      <c r="AC197" s="33">
        <v>1</v>
      </c>
      <c r="AD197" s="33">
        <v>1</v>
      </c>
      <c r="AE197" s="33">
        <v>1</v>
      </c>
      <c r="AF197" s="33">
        <v>1</v>
      </c>
      <c r="AG197" s="33">
        <v>1</v>
      </c>
      <c r="AH197" s="33">
        <v>1</v>
      </c>
      <c r="AI197" s="33" t="str">
        <f t="shared" si="45"/>
        <v>ok</v>
      </c>
      <c r="AJ197" s="5"/>
      <c r="AK197" t="str">
        <f>Tabela1[[#This Row],[Coluna1]]&amp;Tabela1[[#This Row],[PEDIDO]]</f>
        <v>P-188</v>
      </c>
      <c r="AL197"/>
      <c r="AM197"/>
      <c r="AN197"/>
      <c r="AO197" t="str">
        <f t="shared" ref="AO197:AO260" si="50">A197&amp;"/"&amp;J197</f>
        <v>T-072955-1/1073-TC-006/007</v>
      </c>
      <c r="AP197" t="str">
        <f>Tabela1[[#This Row],[TAG]]&amp;Tabela1[[#This Row],[PEDIDO]]&amp;Tabela1[[#This Row],[PRODUTO]]</f>
        <v>1073-TC-006/007P-188RMF</v>
      </c>
      <c r="AQ197" s="22" t="str">
        <f>Tabela1[[#This Row],[PRODUTO]]&amp;Tabela1[[#This Row],[TAG]]</f>
        <v>RMF1073-TC-006/007</v>
      </c>
      <c r="AR197" s="24" t="str">
        <f>Tabela1[[#This Row],[PEDIDO]]&amp;Tabela1[[#This Row],[PRODUTO]]</f>
        <v>P-188RMF</v>
      </c>
      <c r="AS197" s="37">
        <f>IF(AF197="",0,IF(ISTEXT(AF197),H197*VALUE(SUBSTITUTE(AF197,"%",""))/100,H197*AF197))-Tabela1[[#This Row],[PRONTO ACABADO2]]</f>
        <v>0</v>
      </c>
      <c r="AT197" s="37">
        <f>IF(AG197="",0,IF(ISTEXT(AG197),H197*VALUE(SUBSTITUTE(AG197,"%",""))/100,H197*AG197))-Tabela1[[#This Row],[PESO EXPEDIDO2]]</f>
        <v>0</v>
      </c>
      <c r="AU197" s="37">
        <f t="shared" si="46"/>
        <v>199.48</v>
      </c>
      <c r="AV197" s="37">
        <f t="shared" si="47"/>
        <v>199.48</v>
      </c>
      <c r="AW197" s="37"/>
    </row>
    <row r="198" spans="1:49" ht="15.75" hidden="1" customHeight="1" x14ac:dyDescent="0.25">
      <c r="A198" s="6" t="s">
        <v>3820</v>
      </c>
      <c r="B198" s="21" t="s">
        <v>3821</v>
      </c>
      <c r="C198" s="7">
        <v>2</v>
      </c>
      <c r="D198" s="39" t="s">
        <v>3803</v>
      </c>
      <c r="E198" s="7">
        <v>4083</v>
      </c>
      <c r="F198" s="7" t="s">
        <v>3788</v>
      </c>
      <c r="G198" s="23">
        <v>159.25</v>
      </c>
      <c r="H198" s="34">
        <f>Tabela1[[#This Row],[PESO UNI]]*Tabela1[[#This Row],[QTE]]</f>
        <v>318.5</v>
      </c>
      <c r="I198" s="7">
        <v>1</v>
      </c>
      <c r="J198" s="8" t="s">
        <v>3789</v>
      </c>
      <c r="K198" s="8" t="s">
        <v>327</v>
      </c>
      <c r="L198" s="9" t="s">
        <v>2069</v>
      </c>
      <c r="M198" s="10">
        <v>46127</v>
      </c>
      <c r="N198" s="8" t="s">
        <v>327</v>
      </c>
      <c r="O198" s="12"/>
      <c r="P198" s="13"/>
      <c r="Q198" s="14">
        <f>Tabela1[[#This Row],[QTDE/ Fabricação]]-Tabela1[[#This Row],[QTE]]</f>
        <v>-2</v>
      </c>
      <c r="R198" s="18">
        <f t="shared" si="41"/>
        <v>318.5</v>
      </c>
      <c r="S198" s="18">
        <f t="shared" si="49"/>
        <v>318.5</v>
      </c>
      <c r="T198" s="19">
        <f t="shared" si="43"/>
        <v>0</v>
      </c>
      <c r="U198" s="203">
        <v>2</v>
      </c>
      <c r="V198" s="12" t="str">
        <f>IFERROR(VLOOKUP(Tabela1[[#This Row],[COD.MDE]],'LISTA DE EMBARQUE'!B:L,11,0),"")</f>
        <v/>
      </c>
      <c r="W198" s="13"/>
      <c r="X198" s="14">
        <f>IFERROR(Tabela1[[#This Row],[QIANTIDADE EXPEDIDA]]*Tabela1[[#This Row],[PESO UNI]],"")</f>
        <v>318.5</v>
      </c>
      <c r="Y198" s="14">
        <f t="shared" si="48"/>
        <v>0</v>
      </c>
      <c r="Z198" s="20">
        <f>Tabela1[[#This Row],[PESO TOTAL]]-Tabela1[[#This Row],[Peso Expedido]]</f>
        <v>0</v>
      </c>
      <c r="AA198" s="17">
        <v>1</v>
      </c>
      <c r="AB198" s="33"/>
      <c r="AC198" s="33">
        <v>1</v>
      </c>
      <c r="AD198" s="33">
        <v>1</v>
      </c>
      <c r="AE198" s="33">
        <v>1</v>
      </c>
      <c r="AF198" s="33">
        <v>1</v>
      </c>
      <c r="AG198" s="33">
        <v>1</v>
      </c>
      <c r="AH198" s="33">
        <v>1</v>
      </c>
      <c r="AI198" s="33" t="str">
        <f t="shared" si="45"/>
        <v>ok</v>
      </c>
      <c r="AJ198" s="5"/>
      <c r="AK198" t="str">
        <f>Tabela1[[#This Row],[Coluna1]]&amp;Tabela1[[#This Row],[PEDIDO]]</f>
        <v>P-188</v>
      </c>
      <c r="AL198"/>
      <c r="AM198"/>
      <c r="AN198"/>
      <c r="AO198" t="str">
        <f t="shared" si="50"/>
        <v>T-072956-1/1073-TC-006/007</v>
      </c>
      <c r="AP198" t="str">
        <f>Tabela1[[#This Row],[TAG]]&amp;Tabela1[[#This Row],[PEDIDO]]&amp;Tabela1[[#This Row],[PRODUTO]]</f>
        <v>1073-TC-006/007P-188RMF</v>
      </c>
      <c r="AQ198" s="22" t="str">
        <f>Tabela1[[#This Row],[PRODUTO]]&amp;Tabela1[[#This Row],[TAG]]</f>
        <v>RMF1073-TC-006/007</v>
      </c>
      <c r="AR198" s="24" t="str">
        <f>Tabela1[[#This Row],[PEDIDO]]&amp;Tabela1[[#This Row],[PRODUTO]]</f>
        <v>P-188RMF</v>
      </c>
      <c r="AS198" s="37">
        <f>IF(AF198="",0,IF(ISTEXT(AF198),H198*VALUE(SUBSTITUTE(AF198,"%",""))/100,H198*AF198))-Tabela1[[#This Row],[PRONTO ACABADO2]]</f>
        <v>0</v>
      </c>
      <c r="AT198" s="37">
        <f>IF(AG198="",0,IF(ISTEXT(AG198),H198*VALUE(SUBSTITUTE(AG198,"%",""))/100,H198*AG198))-Tabela1[[#This Row],[PESO EXPEDIDO2]]</f>
        <v>0</v>
      </c>
      <c r="AU198" s="37">
        <f t="shared" si="46"/>
        <v>318.5</v>
      </c>
      <c r="AV198" s="37">
        <f t="shared" si="47"/>
        <v>318.5</v>
      </c>
      <c r="AW198" s="37"/>
    </row>
    <row r="199" spans="1:49" ht="15.75" hidden="1" customHeight="1" x14ac:dyDescent="0.25">
      <c r="A199" s="6" t="s">
        <v>3820</v>
      </c>
      <c r="B199" s="21" t="s">
        <v>3822</v>
      </c>
      <c r="C199" s="7">
        <v>2</v>
      </c>
      <c r="D199" s="39" t="s">
        <v>3805</v>
      </c>
      <c r="E199" s="7">
        <v>4084</v>
      </c>
      <c r="F199" s="7" t="s">
        <v>3788</v>
      </c>
      <c r="G199" s="23">
        <v>159.25</v>
      </c>
      <c r="H199" s="34">
        <f>Tabela1[[#This Row],[PESO UNI]]*Tabela1[[#This Row],[QTE]]</f>
        <v>318.5</v>
      </c>
      <c r="I199" s="7">
        <v>1</v>
      </c>
      <c r="J199" s="8" t="s">
        <v>3789</v>
      </c>
      <c r="K199" s="8" t="s">
        <v>327</v>
      </c>
      <c r="L199" s="9" t="s">
        <v>2069</v>
      </c>
      <c r="M199" s="10">
        <v>46127</v>
      </c>
      <c r="N199" s="8" t="s">
        <v>327</v>
      </c>
      <c r="O199" s="12"/>
      <c r="P199" s="13"/>
      <c r="Q199" s="14">
        <f>Tabela1[[#This Row],[QTDE/ Fabricação]]-Tabela1[[#This Row],[QTE]]</f>
        <v>-2</v>
      </c>
      <c r="R199" s="18">
        <f t="shared" si="41"/>
        <v>318.5</v>
      </c>
      <c r="S199" s="18">
        <f t="shared" si="49"/>
        <v>318.5</v>
      </c>
      <c r="T199" s="19">
        <f t="shared" si="43"/>
        <v>0</v>
      </c>
      <c r="U199" s="203">
        <v>2</v>
      </c>
      <c r="V199" s="12" t="str">
        <f>IFERROR(VLOOKUP(Tabela1[[#This Row],[COD.MDE]],'LISTA DE EMBARQUE'!B:L,11,0),"")</f>
        <v/>
      </c>
      <c r="W199" s="13"/>
      <c r="X199" s="14">
        <f>IFERROR(Tabela1[[#This Row],[QIANTIDADE EXPEDIDA]]*Tabela1[[#This Row],[PESO UNI]],"")</f>
        <v>318.5</v>
      </c>
      <c r="Y199" s="14">
        <f t="shared" si="48"/>
        <v>0</v>
      </c>
      <c r="Z199" s="20">
        <f>Tabela1[[#This Row],[PESO TOTAL]]-Tabela1[[#This Row],[Peso Expedido]]</f>
        <v>0</v>
      </c>
      <c r="AA199" s="17">
        <v>1</v>
      </c>
      <c r="AB199" s="33"/>
      <c r="AC199" s="33">
        <v>1</v>
      </c>
      <c r="AD199" s="33">
        <v>1</v>
      </c>
      <c r="AE199" s="33">
        <v>1</v>
      </c>
      <c r="AF199" s="33">
        <v>1</v>
      </c>
      <c r="AG199" s="33">
        <v>1</v>
      </c>
      <c r="AH199" s="33">
        <v>1</v>
      </c>
      <c r="AI199" s="33" t="str">
        <f t="shared" si="45"/>
        <v>ok</v>
      </c>
      <c r="AJ199" s="5"/>
      <c r="AK199" t="str">
        <f>Tabela1[[#This Row],[Coluna1]]&amp;Tabela1[[#This Row],[PEDIDO]]</f>
        <v>P-188</v>
      </c>
      <c r="AL199"/>
      <c r="AM199"/>
      <c r="AN199"/>
      <c r="AO199" t="str">
        <f t="shared" si="50"/>
        <v>T-072956-1/1073-TC-006/007</v>
      </c>
      <c r="AP199" t="str">
        <f>Tabela1[[#This Row],[TAG]]&amp;Tabela1[[#This Row],[PEDIDO]]&amp;Tabela1[[#This Row],[PRODUTO]]</f>
        <v>1073-TC-006/007P-188RMF</v>
      </c>
      <c r="AQ199" s="22" t="str">
        <f>Tabela1[[#This Row],[PRODUTO]]&amp;Tabela1[[#This Row],[TAG]]</f>
        <v>RMF1073-TC-006/007</v>
      </c>
      <c r="AR199" s="24" t="str">
        <f>Tabela1[[#This Row],[PEDIDO]]&amp;Tabela1[[#This Row],[PRODUTO]]</f>
        <v>P-188RMF</v>
      </c>
      <c r="AS199" s="37">
        <f>IF(AF199="",0,IF(ISTEXT(AF199),H199*VALUE(SUBSTITUTE(AF199,"%",""))/100,H199*AF199))-Tabela1[[#This Row],[PRONTO ACABADO2]]</f>
        <v>0</v>
      </c>
      <c r="AT199" s="37">
        <f>IF(AG199="",0,IF(ISTEXT(AG199),H199*VALUE(SUBSTITUTE(AG199,"%",""))/100,H199*AG199))-Tabela1[[#This Row],[PESO EXPEDIDO2]]</f>
        <v>0</v>
      </c>
      <c r="AU199" s="37">
        <f t="shared" si="46"/>
        <v>318.5</v>
      </c>
      <c r="AV199" s="37">
        <f t="shared" si="47"/>
        <v>318.5</v>
      </c>
      <c r="AW199" s="37"/>
    </row>
    <row r="200" spans="1:49" ht="15.75" hidden="1" customHeight="1" x14ac:dyDescent="0.25">
      <c r="A200" s="6" t="s">
        <v>3820</v>
      </c>
      <c r="B200" s="21" t="s">
        <v>3823</v>
      </c>
      <c r="C200" s="7">
        <v>2</v>
      </c>
      <c r="D200" s="39" t="s">
        <v>3807</v>
      </c>
      <c r="E200" s="7">
        <v>4085</v>
      </c>
      <c r="F200" s="7" t="s">
        <v>3788</v>
      </c>
      <c r="G200" s="23">
        <v>33.409999999999997</v>
      </c>
      <c r="H200" s="34">
        <f>Tabela1[[#This Row],[PESO UNI]]*Tabela1[[#This Row],[QTE]]</f>
        <v>66.819999999999993</v>
      </c>
      <c r="I200" s="7">
        <v>1</v>
      </c>
      <c r="J200" s="8" t="s">
        <v>3789</v>
      </c>
      <c r="K200" s="8" t="s">
        <v>327</v>
      </c>
      <c r="L200" s="9" t="s">
        <v>2069</v>
      </c>
      <c r="M200" s="10">
        <v>46127</v>
      </c>
      <c r="N200" s="8" t="s">
        <v>327</v>
      </c>
      <c r="O200" s="12"/>
      <c r="P200" s="13"/>
      <c r="Q200" s="14">
        <f>Tabela1[[#This Row],[QTDE/ Fabricação]]-Tabela1[[#This Row],[QTE]]</f>
        <v>-2</v>
      </c>
      <c r="R200" s="18">
        <f t="shared" si="41"/>
        <v>66.819999999999993</v>
      </c>
      <c r="S200" s="18">
        <f t="shared" si="49"/>
        <v>66.819999999999993</v>
      </c>
      <c r="T200" s="19">
        <f t="shared" si="43"/>
        <v>0</v>
      </c>
      <c r="U200" s="203">
        <v>2</v>
      </c>
      <c r="V200" s="12" t="str">
        <f>IFERROR(VLOOKUP(Tabela1[[#This Row],[COD.MDE]],'LISTA DE EMBARQUE'!B:L,11,0),"")</f>
        <v/>
      </c>
      <c r="W200" s="13"/>
      <c r="X200" s="14">
        <f>IFERROR(Tabela1[[#This Row],[QIANTIDADE EXPEDIDA]]*Tabela1[[#This Row],[PESO UNI]],"")</f>
        <v>66.819999999999993</v>
      </c>
      <c r="Y200" s="14">
        <f t="shared" si="48"/>
        <v>0</v>
      </c>
      <c r="Z200" s="20">
        <f>Tabela1[[#This Row],[PESO TOTAL]]-Tabela1[[#This Row],[Peso Expedido]]</f>
        <v>0</v>
      </c>
      <c r="AA200" s="17">
        <v>1</v>
      </c>
      <c r="AB200" s="33"/>
      <c r="AC200" s="33">
        <v>1</v>
      </c>
      <c r="AD200" s="33">
        <v>1</v>
      </c>
      <c r="AE200" s="33">
        <v>1</v>
      </c>
      <c r="AF200" s="33">
        <v>1</v>
      </c>
      <c r="AG200" s="33">
        <v>1</v>
      </c>
      <c r="AH200" s="33">
        <v>1</v>
      </c>
      <c r="AI200" s="33" t="str">
        <f t="shared" si="45"/>
        <v>ok</v>
      </c>
      <c r="AJ200" s="5"/>
      <c r="AK200" t="str">
        <f>Tabela1[[#This Row],[Coluna1]]&amp;Tabela1[[#This Row],[PEDIDO]]</f>
        <v>P-188</v>
      </c>
      <c r="AL200"/>
      <c r="AM200"/>
      <c r="AN200"/>
      <c r="AO200" t="str">
        <f t="shared" si="50"/>
        <v>T-072956-1/1073-TC-006/007</v>
      </c>
      <c r="AP200" t="str">
        <f>Tabela1[[#This Row],[TAG]]&amp;Tabela1[[#This Row],[PEDIDO]]&amp;Tabela1[[#This Row],[PRODUTO]]</f>
        <v>1073-TC-006/007P-188RMF</v>
      </c>
      <c r="AQ200" s="22" t="str">
        <f>Tabela1[[#This Row],[PRODUTO]]&amp;Tabela1[[#This Row],[TAG]]</f>
        <v>RMF1073-TC-006/007</v>
      </c>
      <c r="AR200" s="24" t="str">
        <f>Tabela1[[#This Row],[PEDIDO]]&amp;Tabela1[[#This Row],[PRODUTO]]</f>
        <v>P-188RMF</v>
      </c>
      <c r="AS200" s="37">
        <f>IF(AF200="",0,IF(ISTEXT(AF200),H200*VALUE(SUBSTITUTE(AF200,"%",""))/100,H200*AF200))-Tabela1[[#This Row],[PRONTO ACABADO2]]</f>
        <v>0</v>
      </c>
      <c r="AT200" s="37">
        <f>IF(AG200="",0,IF(ISTEXT(AG200),H200*VALUE(SUBSTITUTE(AG200,"%",""))/100,H200*AG200))-Tabela1[[#This Row],[PESO EXPEDIDO2]]</f>
        <v>0</v>
      </c>
      <c r="AU200" s="37">
        <f t="shared" si="46"/>
        <v>66.819999999999993</v>
      </c>
      <c r="AV200" s="37">
        <f t="shared" si="47"/>
        <v>66.819999999999993</v>
      </c>
      <c r="AW200" s="37"/>
    </row>
    <row r="201" spans="1:49" ht="15.75" hidden="1" customHeight="1" x14ac:dyDescent="0.25">
      <c r="A201" s="6" t="s">
        <v>3820</v>
      </c>
      <c r="B201" s="21" t="s">
        <v>3824</v>
      </c>
      <c r="C201" s="7">
        <v>2</v>
      </c>
      <c r="D201" s="39" t="s">
        <v>3807</v>
      </c>
      <c r="E201" s="7">
        <v>4086</v>
      </c>
      <c r="F201" s="7" t="s">
        <v>3788</v>
      </c>
      <c r="G201" s="23">
        <v>23.68</v>
      </c>
      <c r="H201" s="34">
        <f>Tabela1[[#This Row],[PESO UNI]]*Tabela1[[#This Row],[QTE]]</f>
        <v>47.36</v>
      </c>
      <c r="I201" s="7">
        <v>1</v>
      </c>
      <c r="J201" s="8" t="s">
        <v>3789</v>
      </c>
      <c r="K201" s="8" t="s">
        <v>327</v>
      </c>
      <c r="L201" s="9" t="s">
        <v>2069</v>
      </c>
      <c r="M201" s="10">
        <v>46127</v>
      </c>
      <c r="N201" s="8" t="s">
        <v>327</v>
      </c>
      <c r="O201" s="12"/>
      <c r="P201" s="13"/>
      <c r="Q201" s="14">
        <f>Tabela1[[#This Row],[QTDE/ Fabricação]]-Tabela1[[#This Row],[QTE]]</f>
        <v>-2</v>
      </c>
      <c r="R201" s="18">
        <f t="shared" si="41"/>
        <v>47.36</v>
      </c>
      <c r="S201" s="18">
        <f t="shared" si="49"/>
        <v>47.36</v>
      </c>
      <c r="T201" s="19">
        <f t="shared" si="43"/>
        <v>0</v>
      </c>
      <c r="U201" s="203">
        <v>2</v>
      </c>
      <c r="V201" s="12" t="str">
        <f>IFERROR(VLOOKUP(Tabela1[[#This Row],[COD.MDE]],'LISTA DE EMBARQUE'!B:L,11,0),"")</f>
        <v/>
      </c>
      <c r="W201" s="13"/>
      <c r="X201" s="14">
        <f>IFERROR(Tabela1[[#This Row],[QIANTIDADE EXPEDIDA]]*Tabela1[[#This Row],[PESO UNI]],"")</f>
        <v>47.36</v>
      </c>
      <c r="Y201" s="14">
        <f t="shared" si="48"/>
        <v>0</v>
      </c>
      <c r="Z201" s="20">
        <f>Tabela1[[#This Row],[PESO TOTAL]]-Tabela1[[#This Row],[Peso Expedido]]</f>
        <v>0</v>
      </c>
      <c r="AA201" s="17">
        <v>1</v>
      </c>
      <c r="AB201" s="33"/>
      <c r="AC201" s="33">
        <v>1</v>
      </c>
      <c r="AD201" s="33">
        <v>1</v>
      </c>
      <c r="AE201" s="33">
        <v>1</v>
      </c>
      <c r="AF201" s="33">
        <v>1</v>
      </c>
      <c r="AG201" s="33">
        <v>1</v>
      </c>
      <c r="AH201" s="33">
        <v>1</v>
      </c>
      <c r="AI201" s="33" t="str">
        <f t="shared" si="45"/>
        <v>ok</v>
      </c>
      <c r="AJ201" s="5"/>
      <c r="AK201" t="str">
        <f>Tabela1[[#This Row],[Coluna1]]&amp;Tabela1[[#This Row],[PEDIDO]]</f>
        <v>P-188</v>
      </c>
      <c r="AL201"/>
      <c r="AM201"/>
      <c r="AN201"/>
      <c r="AO201" t="str">
        <f t="shared" si="50"/>
        <v>T-072956-1/1073-TC-006/007</v>
      </c>
      <c r="AP201" t="str">
        <f>Tabela1[[#This Row],[TAG]]&amp;Tabela1[[#This Row],[PEDIDO]]&amp;Tabela1[[#This Row],[PRODUTO]]</f>
        <v>1073-TC-006/007P-188RMF</v>
      </c>
      <c r="AQ201" s="22" t="str">
        <f>Tabela1[[#This Row],[PRODUTO]]&amp;Tabela1[[#This Row],[TAG]]</f>
        <v>RMF1073-TC-006/007</v>
      </c>
      <c r="AR201" s="24" t="str">
        <f>Tabela1[[#This Row],[PEDIDO]]&amp;Tabela1[[#This Row],[PRODUTO]]</f>
        <v>P-188RMF</v>
      </c>
      <c r="AS201" s="37">
        <f>IF(AF201="",0,IF(ISTEXT(AF201),H201*VALUE(SUBSTITUTE(AF201,"%",""))/100,H201*AF201))-Tabela1[[#This Row],[PRONTO ACABADO2]]</f>
        <v>0</v>
      </c>
      <c r="AT201" s="37">
        <f>IF(AG201="",0,IF(ISTEXT(AG201),H201*VALUE(SUBSTITUTE(AG201,"%",""))/100,H201*AG201))-Tabela1[[#This Row],[PESO EXPEDIDO2]]</f>
        <v>0</v>
      </c>
      <c r="AU201" s="37">
        <f t="shared" si="46"/>
        <v>47.36</v>
      </c>
      <c r="AV201" s="37">
        <f t="shared" si="47"/>
        <v>47.36</v>
      </c>
      <c r="AW201" s="37"/>
    </row>
    <row r="202" spans="1:49" ht="15.75" hidden="1" customHeight="1" x14ac:dyDescent="0.25">
      <c r="A202" s="6" t="s">
        <v>3820</v>
      </c>
      <c r="B202" s="21" t="s">
        <v>3825</v>
      </c>
      <c r="C202" s="7">
        <v>6</v>
      </c>
      <c r="D202" s="39" t="s">
        <v>3807</v>
      </c>
      <c r="E202" s="7">
        <v>4087</v>
      </c>
      <c r="F202" s="7" t="s">
        <v>3788</v>
      </c>
      <c r="G202" s="23">
        <v>23.68</v>
      </c>
      <c r="H202" s="34">
        <f>Tabela1[[#This Row],[PESO UNI]]*Tabela1[[#This Row],[QTE]]</f>
        <v>142.07999999999998</v>
      </c>
      <c r="I202" s="7">
        <v>1</v>
      </c>
      <c r="J202" s="8" t="s">
        <v>3789</v>
      </c>
      <c r="K202" s="8" t="s">
        <v>327</v>
      </c>
      <c r="L202" s="9" t="s">
        <v>2069</v>
      </c>
      <c r="M202" s="10">
        <v>46127</v>
      </c>
      <c r="N202" s="8" t="s">
        <v>327</v>
      </c>
      <c r="O202" s="12"/>
      <c r="P202" s="13"/>
      <c r="Q202" s="14">
        <f>Tabela1[[#This Row],[QTDE/ Fabricação]]-Tabela1[[#This Row],[QTE]]</f>
        <v>-6</v>
      </c>
      <c r="R202" s="18">
        <f t="shared" si="41"/>
        <v>142.07999999999998</v>
      </c>
      <c r="S202" s="18">
        <f t="shared" si="49"/>
        <v>142.07999999999998</v>
      </c>
      <c r="T202" s="19">
        <f t="shared" si="43"/>
        <v>0</v>
      </c>
      <c r="U202" s="203">
        <v>6</v>
      </c>
      <c r="V202" s="12" t="str">
        <f>IFERROR(VLOOKUP(Tabela1[[#This Row],[COD.MDE]],'LISTA DE EMBARQUE'!B:L,11,0),"")</f>
        <v/>
      </c>
      <c r="W202" s="13"/>
      <c r="X202" s="14">
        <f>IFERROR(Tabela1[[#This Row],[QIANTIDADE EXPEDIDA]]*Tabela1[[#This Row],[PESO UNI]],"")</f>
        <v>142.07999999999998</v>
      </c>
      <c r="Y202" s="14">
        <f t="shared" si="48"/>
        <v>0</v>
      </c>
      <c r="Z202" s="20">
        <f>Tabela1[[#This Row],[PESO TOTAL]]-Tabela1[[#This Row],[Peso Expedido]]</f>
        <v>0</v>
      </c>
      <c r="AA202" s="17">
        <v>1</v>
      </c>
      <c r="AB202" s="33"/>
      <c r="AC202" s="33">
        <v>1</v>
      </c>
      <c r="AD202" s="33">
        <v>1</v>
      </c>
      <c r="AE202" s="33">
        <v>1</v>
      </c>
      <c r="AF202" s="33">
        <v>1</v>
      </c>
      <c r="AG202" s="33">
        <v>1</v>
      </c>
      <c r="AH202" s="33">
        <v>1</v>
      </c>
      <c r="AI202" s="33" t="str">
        <f t="shared" si="45"/>
        <v>ok</v>
      </c>
      <c r="AJ202" s="5"/>
      <c r="AK202" t="str">
        <f>Tabela1[[#This Row],[Coluna1]]&amp;Tabela1[[#This Row],[PEDIDO]]</f>
        <v>P-188</v>
      </c>
      <c r="AL202"/>
      <c r="AM202"/>
      <c r="AN202"/>
      <c r="AO202" t="str">
        <f t="shared" si="50"/>
        <v>T-072956-1/1073-TC-006/007</v>
      </c>
      <c r="AP202" t="str">
        <f>Tabela1[[#This Row],[TAG]]&amp;Tabela1[[#This Row],[PEDIDO]]&amp;Tabela1[[#This Row],[PRODUTO]]</f>
        <v>1073-TC-006/007P-188RMF</v>
      </c>
      <c r="AQ202" s="22" t="str">
        <f>Tabela1[[#This Row],[PRODUTO]]&amp;Tabela1[[#This Row],[TAG]]</f>
        <v>RMF1073-TC-006/007</v>
      </c>
      <c r="AR202" s="24" t="str">
        <f>Tabela1[[#This Row],[PEDIDO]]&amp;Tabela1[[#This Row],[PRODUTO]]</f>
        <v>P-188RMF</v>
      </c>
      <c r="AS202" s="37">
        <f>IF(AF202="",0,IF(ISTEXT(AF202),H202*VALUE(SUBSTITUTE(AF202,"%",""))/100,H202*AF202))-Tabela1[[#This Row],[PRONTO ACABADO2]]</f>
        <v>0</v>
      </c>
      <c r="AT202" s="37">
        <f>IF(AG202="",0,IF(ISTEXT(AG202),H202*VALUE(SUBSTITUTE(AG202,"%",""))/100,H202*AG202))-Tabela1[[#This Row],[PESO EXPEDIDO2]]</f>
        <v>0</v>
      </c>
      <c r="AU202" s="37">
        <f t="shared" si="46"/>
        <v>142.07999999999998</v>
      </c>
      <c r="AV202" s="37">
        <f t="shared" si="47"/>
        <v>142.07999999999998</v>
      </c>
      <c r="AW202" s="37"/>
    </row>
    <row r="203" spans="1:49" ht="15.75" hidden="1" customHeight="1" x14ac:dyDescent="0.25">
      <c r="A203" s="6" t="s">
        <v>3820</v>
      </c>
      <c r="B203" s="21" t="s">
        <v>3826</v>
      </c>
      <c r="C203" s="7">
        <v>4</v>
      </c>
      <c r="D203" s="39" t="s">
        <v>3807</v>
      </c>
      <c r="E203" s="7">
        <v>4088</v>
      </c>
      <c r="F203" s="7" t="s">
        <v>3788</v>
      </c>
      <c r="G203" s="23">
        <v>25.94</v>
      </c>
      <c r="H203" s="34">
        <f>Tabela1[[#This Row],[PESO UNI]]*Tabela1[[#This Row],[QTE]]</f>
        <v>103.76</v>
      </c>
      <c r="I203" s="7">
        <v>1</v>
      </c>
      <c r="J203" s="8" t="s">
        <v>3789</v>
      </c>
      <c r="K203" s="8" t="s">
        <v>327</v>
      </c>
      <c r="L203" s="9" t="s">
        <v>2069</v>
      </c>
      <c r="M203" s="10">
        <v>46127</v>
      </c>
      <c r="N203" s="8" t="s">
        <v>327</v>
      </c>
      <c r="O203" s="12"/>
      <c r="P203" s="13"/>
      <c r="Q203" s="14">
        <f>Tabela1[[#This Row],[QTDE/ Fabricação]]-Tabela1[[#This Row],[QTE]]</f>
        <v>-4</v>
      </c>
      <c r="R203" s="18">
        <f t="shared" si="41"/>
        <v>103.76</v>
      </c>
      <c r="S203" s="18">
        <f t="shared" si="49"/>
        <v>103.76</v>
      </c>
      <c r="T203" s="19">
        <f t="shared" si="43"/>
        <v>0</v>
      </c>
      <c r="U203" s="203">
        <v>4</v>
      </c>
      <c r="V203" s="12" t="str">
        <f>IFERROR(VLOOKUP(Tabela1[[#This Row],[COD.MDE]],'LISTA DE EMBARQUE'!B:L,11,0),"")</f>
        <v/>
      </c>
      <c r="W203" s="13"/>
      <c r="X203" s="14">
        <f>IFERROR(Tabela1[[#This Row],[QIANTIDADE EXPEDIDA]]*Tabela1[[#This Row],[PESO UNI]],"")</f>
        <v>103.76</v>
      </c>
      <c r="Y203" s="14">
        <f t="shared" si="48"/>
        <v>0</v>
      </c>
      <c r="Z203" s="20">
        <f>Tabela1[[#This Row],[PESO TOTAL]]-Tabela1[[#This Row],[Peso Expedido]]</f>
        <v>0</v>
      </c>
      <c r="AA203" s="17">
        <v>1</v>
      </c>
      <c r="AB203" s="33"/>
      <c r="AC203" s="33">
        <v>1</v>
      </c>
      <c r="AD203" s="33">
        <v>1</v>
      </c>
      <c r="AE203" s="33">
        <v>1</v>
      </c>
      <c r="AF203" s="33">
        <v>1</v>
      </c>
      <c r="AG203" s="33">
        <v>1</v>
      </c>
      <c r="AH203" s="33">
        <v>1</v>
      </c>
      <c r="AI203" s="33" t="str">
        <f t="shared" si="45"/>
        <v>ok</v>
      </c>
      <c r="AJ203" s="5"/>
      <c r="AK203" t="str">
        <f>Tabela1[[#This Row],[Coluna1]]&amp;Tabela1[[#This Row],[PEDIDO]]</f>
        <v>P-188</v>
      </c>
      <c r="AL203"/>
      <c r="AM203"/>
      <c r="AN203"/>
      <c r="AO203" t="str">
        <f t="shared" si="50"/>
        <v>T-072956-1/1073-TC-006/007</v>
      </c>
      <c r="AP203" t="str">
        <f>Tabela1[[#This Row],[TAG]]&amp;Tabela1[[#This Row],[PEDIDO]]&amp;Tabela1[[#This Row],[PRODUTO]]</f>
        <v>1073-TC-006/007P-188RMF</v>
      </c>
      <c r="AQ203" s="22" t="str">
        <f>Tabela1[[#This Row],[PRODUTO]]&amp;Tabela1[[#This Row],[TAG]]</f>
        <v>RMF1073-TC-006/007</v>
      </c>
      <c r="AR203" s="24" t="str">
        <f>Tabela1[[#This Row],[PEDIDO]]&amp;Tabela1[[#This Row],[PRODUTO]]</f>
        <v>P-188RMF</v>
      </c>
      <c r="AS203" s="37">
        <f>IF(AF203="",0,IF(ISTEXT(AF203),H203*VALUE(SUBSTITUTE(AF203,"%",""))/100,H203*AF203))-Tabela1[[#This Row],[PRONTO ACABADO2]]</f>
        <v>0</v>
      </c>
      <c r="AT203" s="37">
        <f>IF(AG203="",0,IF(ISTEXT(AG203),H203*VALUE(SUBSTITUTE(AG203,"%",""))/100,H203*AG203))-Tabela1[[#This Row],[PESO EXPEDIDO2]]</f>
        <v>0</v>
      </c>
      <c r="AU203" s="37">
        <f t="shared" si="46"/>
        <v>103.76</v>
      </c>
      <c r="AV203" s="37">
        <f t="shared" si="47"/>
        <v>103.76</v>
      </c>
      <c r="AW203" s="37"/>
    </row>
    <row r="204" spans="1:49" ht="15.75" hidden="1" customHeight="1" x14ac:dyDescent="0.25">
      <c r="A204" s="6" t="s">
        <v>3827</v>
      </c>
      <c r="B204" s="21" t="s">
        <v>3828</v>
      </c>
      <c r="C204" s="7">
        <v>4</v>
      </c>
      <c r="D204" s="39" t="s">
        <v>3813</v>
      </c>
      <c r="E204" s="7">
        <v>4089</v>
      </c>
      <c r="F204" s="7" t="s">
        <v>3788</v>
      </c>
      <c r="G204" s="23">
        <v>77</v>
      </c>
      <c r="H204" s="34">
        <f>Tabela1[[#This Row],[PESO UNI]]*Tabela1[[#This Row],[QTE]]</f>
        <v>308</v>
      </c>
      <c r="I204" s="7">
        <v>1</v>
      </c>
      <c r="J204" s="8" t="s">
        <v>3789</v>
      </c>
      <c r="K204" s="8" t="s">
        <v>327</v>
      </c>
      <c r="L204" s="9" t="s">
        <v>2069</v>
      </c>
      <c r="M204" s="10">
        <v>46127</v>
      </c>
      <c r="N204" s="8" t="s">
        <v>327</v>
      </c>
      <c r="O204" s="12"/>
      <c r="P204" s="13"/>
      <c r="Q204" s="14">
        <f>Tabela1[[#This Row],[QTDE/ Fabricação]]-Tabela1[[#This Row],[QTE]]</f>
        <v>-4</v>
      </c>
      <c r="R204" s="18">
        <f t="shared" si="41"/>
        <v>308</v>
      </c>
      <c r="S204" s="18">
        <f t="shared" si="49"/>
        <v>308</v>
      </c>
      <c r="T204" s="19">
        <f t="shared" si="43"/>
        <v>0</v>
      </c>
      <c r="U204" s="203">
        <v>4</v>
      </c>
      <c r="V204" s="12" t="str">
        <f>IFERROR(VLOOKUP(Tabela1[[#This Row],[COD.MDE]],'LISTA DE EMBARQUE'!B:L,11,0),"")</f>
        <v/>
      </c>
      <c r="W204" s="13"/>
      <c r="X204" s="14">
        <f>IFERROR(Tabela1[[#This Row],[QIANTIDADE EXPEDIDA]]*Tabela1[[#This Row],[PESO UNI]],"")</f>
        <v>308</v>
      </c>
      <c r="Y204" s="14">
        <f t="shared" si="48"/>
        <v>0</v>
      </c>
      <c r="Z204" s="20">
        <f>Tabela1[[#This Row],[PESO TOTAL]]-Tabela1[[#This Row],[Peso Expedido]]</f>
        <v>0</v>
      </c>
      <c r="AA204" s="17">
        <v>1</v>
      </c>
      <c r="AB204" s="33"/>
      <c r="AC204" s="33">
        <v>1</v>
      </c>
      <c r="AD204" s="33">
        <v>1</v>
      </c>
      <c r="AE204" s="33">
        <v>1</v>
      </c>
      <c r="AF204" s="33">
        <v>1</v>
      </c>
      <c r="AG204" s="33">
        <v>1</v>
      </c>
      <c r="AH204" s="33">
        <v>1</v>
      </c>
      <c r="AI204" s="33" t="str">
        <f t="shared" si="45"/>
        <v>ok</v>
      </c>
      <c r="AJ204" s="5"/>
      <c r="AK204" t="str">
        <f>Tabela1[[#This Row],[Coluna1]]&amp;Tabela1[[#This Row],[PEDIDO]]</f>
        <v>P-188</v>
      </c>
      <c r="AL204"/>
      <c r="AM204"/>
      <c r="AN204"/>
      <c r="AO204" t="str">
        <f t="shared" si="50"/>
        <v>T-072957-1/1073-TC-006/007</v>
      </c>
      <c r="AP204" t="str">
        <f>Tabela1[[#This Row],[TAG]]&amp;Tabela1[[#This Row],[PEDIDO]]&amp;Tabela1[[#This Row],[PRODUTO]]</f>
        <v>1073-TC-006/007P-188RMF</v>
      </c>
      <c r="AQ204" s="22" t="str">
        <f>Tabela1[[#This Row],[PRODUTO]]&amp;Tabela1[[#This Row],[TAG]]</f>
        <v>RMF1073-TC-006/007</v>
      </c>
      <c r="AR204" s="24" t="str">
        <f>Tabela1[[#This Row],[PEDIDO]]&amp;Tabela1[[#This Row],[PRODUTO]]</f>
        <v>P-188RMF</v>
      </c>
      <c r="AS204" s="37">
        <f>IF(AF204="",0,IF(ISTEXT(AF204),H204*VALUE(SUBSTITUTE(AF204,"%",""))/100,H204*AF204))-Tabela1[[#This Row],[PRONTO ACABADO2]]</f>
        <v>0</v>
      </c>
      <c r="AT204" s="37">
        <f>IF(AG204="",0,IF(ISTEXT(AG204),H204*VALUE(SUBSTITUTE(AG204,"%",""))/100,H204*AG204))-Tabela1[[#This Row],[PESO EXPEDIDO2]]</f>
        <v>0</v>
      </c>
      <c r="AU204" s="37">
        <f t="shared" si="46"/>
        <v>308</v>
      </c>
      <c r="AV204" s="37">
        <f t="shared" si="47"/>
        <v>308</v>
      </c>
      <c r="AW204" s="37"/>
    </row>
    <row r="205" spans="1:49" ht="15.75" hidden="1" customHeight="1" x14ac:dyDescent="0.25">
      <c r="A205" s="6" t="s">
        <v>3827</v>
      </c>
      <c r="B205" s="21" t="s">
        <v>3829</v>
      </c>
      <c r="C205" s="7">
        <v>4</v>
      </c>
      <c r="D205" s="39" t="s">
        <v>3815</v>
      </c>
      <c r="E205" s="7">
        <v>4090</v>
      </c>
      <c r="F205" s="7" t="s">
        <v>3788</v>
      </c>
      <c r="G205" s="23">
        <v>85</v>
      </c>
      <c r="H205" s="34">
        <f>Tabela1[[#This Row],[PESO UNI]]*Tabela1[[#This Row],[QTE]]</f>
        <v>340</v>
      </c>
      <c r="I205" s="7">
        <v>1</v>
      </c>
      <c r="J205" s="8" t="s">
        <v>3789</v>
      </c>
      <c r="K205" s="8" t="s">
        <v>327</v>
      </c>
      <c r="L205" s="9" t="s">
        <v>2069</v>
      </c>
      <c r="M205" s="10">
        <v>46127</v>
      </c>
      <c r="N205" s="8" t="s">
        <v>327</v>
      </c>
      <c r="O205" s="12"/>
      <c r="P205" s="13"/>
      <c r="Q205" s="14">
        <f>Tabela1[[#This Row],[QTDE/ Fabricação]]-Tabela1[[#This Row],[QTE]]</f>
        <v>-4</v>
      </c>
      <c r="R205" s="18">
        <f t="shared" si="41"/>
        <v>340</v>
      </c>
      <c r="S205" s="18">
        <f t="shared" si="49"/>
        <v>340</v>
      </c>
      <c r="T205" s="19">
        <f t="shared" si="43"/>
        <v>0</v>
      </c>
      <c r="U205" s="203">
        <v>4</v>
      </c>
      <c r="V205" s="12" t="str">
        <f>IFERROR(VLOOKUP(Tabela1[[#This Row],[COD.MDE]],'LISTA DE EMBARQUE'!B:L,11,0),"")</f>
        <v/>
      </c>
      <c r="W205" s="13"/>
      <c r="X205" s="14">
        <f>IFERROR(Tabela1[[#This Row],[QIANTIDADE EXPEDIDA]]*Tabela1[[#This Row],[PESO UNI]],"")</f>
        <v>340</v>
      </c>
      <c r="Y205" s="14">
        <f t="shared" si="48"/>
        <v>0</v>
      </c>
      <c r="Z205" s="20">
        <f>Tabela1[[#This Row],[PESO TOTAL]]-Tabela1[[#This Row],[Peso Expedido]]</f>
        <v>0</v>
      </c>
      <c r="AA205" s="17">
        <v>1</v>
      </c>
      <c r="AB205" s="33"/>
      <c r="AC205" s="33">
        <v>1</v>
      </c>
      <c r="AD205" s="33">
        <v>1</v>
      </c>
      <c r="AE205" s="33">
        <v>1</v>
      </c>
      <c r="AF205" s="33">
        <v>1</v>
      </c>
      <c r="AG205" s="33">
        <v>1</v>
      </c>
      <c r="AH205" s="33">
        <v>1</v>
      </c>
      <c r="AI205" s="33" t="str">
        <f t="shared" si="45"/>
        <v>ok</v>
      </c>
      <c r="AJ205" s="5"/>
      <c r="AK205" t="str">
        <f>Tabela1[[#This Row],[Coluna1]]&amp;Tabela1[[#This Row],[PEDIDO]]</f>
        <v>P-188</v>
      </c>
      <c r="AL205"/>
      <c r="AM205"/>
      <c r="AN205"/>
      <c r="AO205" t="str">
        <f t="shared" si="50"/>
        <v>T-072957-1/1073-TC-006/007</v>
      </c>
      <c r="AP205" t="str">
        <f>Tabela1[[#This Row],[TAG]]&amp;Tabela1[[#This Row],[PEDIDO]]&amp;Tabela1[[#This Row],[PRODUTO]]</f>
        <v>1073-TC-006/007P-188RMF</v>
      </c>
      <c r="AQ205" s="22" t="str">
        <f>Tabela1[[#This Row],[PRODUTO]]&amp;Tabela1[[#This Row],[TAG]]</f>
        <v>RMF1073-TC-006/007</v>
      </c>
      <c r="AR205" s="24" t="str">
        <f>Tabela1[[#This Row],[PEDIDO]]&amp;Tabela1[[#This Row],[PRODUTO]]</f>
        <v>P-188RMF</v>
      </c>
      <c r="AS205" s="37">
        <f>IF(AF205="",0,IF(ISTEXT(AF205),H205*VALUE(SUBSTITUTE(AF205,"%",""))/100,H205*AF205))-Tabela1[[#This Row],[PRONTO ACABADO2]]</f>
        <v>0</v>
      </c>
      <c r="AT205" s="37">
        <f>IF(AG205="",0,IF(ISTEXT(AG205),H205*VALUE(SUBSTITUTE(AG205,"%",""))/100,H205*AG205))-Tabela1[[#This Row],[PESO EXPEDIDO2]]</f>
        <v>0</v>
      </c>
      <c r="AU205" s="37">
        <f t="shared" si="46"/>
        <v>340</v>
      </c>
      <c r="AV205" s="37">
        <f t="shared" si="47"/>
        <v>340</v>
      </c>
      <c r="AW205" s="37"/>
    </row>
    <row r="206" spans="1:49" ht="15.75" hidden="1" customHeight="1" x14ac:dyDescent="0.25">
      <c r="A206" s="6" t="s">
        <v>3827</v>
      </c>
      <c r="B206" s="21" t="s">
        <v>3830</v>
      </c>
      <c r="C206" s="7">
        <v>4</v>
      </c>
      <c r="D206" s="39" t="s">
        <v>3817</v>
      </c>
      <c r="E206" s="7">
        <v>4091</v>
      </c>
      <c r="F206" s="7" t="s">
        <v>3788</v>
      </c>
      <c r="G206" s="23">
        <v>50</v>
      </c>
      <c r="H206" s="34">
        <f>Tabela1[[#This Row],[PESO UNI]]*Tabela1[[#This Row],[QTE]]</f>
        <v>200</v>
      </c>
      <c r="I206" s="7">
        <v>1</v>
      </c>
      <c r="J206" s="8" t="s">
        <v>3789</v>
      </c>
      <c r="K206" s="8" t="s">
        <v>327</v>
      </c>
      <c r="L206" s="9" t="s">
        <v>2069</v>
      </c>
      <c r="M206" s="10">
        <v>46127</v>
      </c>
      <c r="N206" s="8" t="s">
        <v>327</v>
      </c>
      <c r="O206" s="12"/>
      <c r="P206" s="13"/>
      <c r="Q206" s="14">
        <f>Tabela1[[#This Row],[QTDE/ Fabricação]]-Tabela1[[#This Row],[QTE]]</f>
        <v>-4</v>
      </c>
      <c r="R206" s="18">
        <f t="shared" si="41"/>
        <v>200</v>
      </c>
      <c r="S206" s="18">
        <f t="shared" si="49"/>
        <v>200</v>
      </c>
      <c r="T206" s="19">
        <f t="shared" si="43"/>
        <v>0</v>
      </c>
      <c r="U206" s="16">
        <v>4</v>
      </c>
      <c r="V206" s="12" t="str">
        <f>IFERROR(VLOOKUP(Tabela1[[#This Row],[COD.MDE]],'LISTA DE EMBARQUE'!B:L,11,0),"")</f>
        <v/>
      </c>
      <c r="W206" s="13" t="str">
        <f>IFERROR(VLOOKUP(Tabela1[[#This Row],[COD.MDE]],'LISTA DE EMBARQUE'!B:M,12,0),"")</f>
        <v/>
      </c>
      <c r="X206" s="14">
        <f>IFERROR(Tabela1[[#This Row],[QIANTIDADE EXPEDIDA]]*Tabela1[[#This Row],[PESO UNI]],"")</f>
        <v>200</v>
      </c>
      <c r="Y206" s="14">
        <f t="shared" si="48"/>
        <v>0</v>
      </c>
      <c r="Z206" s="20">
        <f>Tabela1[[#This Row],[PESO TOTAL]]-Tabela1[[#This Row],[Peso Expedido]]</f>
        <v>0</v>
      </c>
      <c r="AA206" s="17">
        <v>1</v>
      </c>
      <c r="AB206" s="33"/>
      <c r="AC206" s="33">
        <v>1</v>
      </c>
      <c r="AD206" s="33">
        <v>1</v>
      </c>
      <c r="AE206" s="33">
        <v>1</v>
      </c>
      <c r="AF206" s="33">
        <v>1</v>
      </c>
      <c r="AG206" s="33">
        <v>1</v>
      </c>
      <c r="AH206" s="33">
        <v>1</v>
      </c>
      <c r="AI206" s="33" t="str">
        <f t="shared" si="45"/>
        <v>ok</v>
      </c>
      <c r="AJ206" s="5"/>
      <c r="AK206" t="str">
        <f>Tabela1[[#This Row],[Coluna1]]&amp;Tabela1[[#This Row],[PEDIDO]]</f>
        <v>P-188</v>
      </c>
      <c r="AL206"/>
      <c r="AM206"/>
      <c r="AN206"/>
      <c r="AO206" t="str">
        <f t="shared" si="50"/>
        <v>T-072957-1/1073-TC-006/007</v>
      </c>
      <c r="AP206" t="str">
        <f>Tabela1[[#This Row],[TAG]]&amp;Tabela1[[#This Row],[PEDIDO]]&amp;Tabela1[[#This Row],[PRODUTO]]</f>
        <v>1073-TC-006/007P-188RMF</v>
      </c>
      <c r="AQ206" s="22" t="str">
        <f>Tabela1[[#This Row],[PRODUTO]]&amp;Tabela1[[#This Row],[TAG]]</f>
        <v>RMF1073-TC-006/007</v>
      </c>
      <c r="AR206" s="24" t="str">
        <f>Tabela1[[#This Row],[PEDIDO]]&amp;Tabela1[[#This Row],[PRODUTO]]</f>
        <v>P-188RMF</v>
      </c>
      <c r="AS206" s="37">
        <f>IF(AF206="",0,IF(ISTEXT(AF206),H206*VALUE(SUBSTITUTE(AF206,"%",""))/100,H206*AF206))-Tabela1[[#This Row],[PRONTO ACABADO2]]</f>
        <v>0</v>
      </c>
      <c r="AT206" s="37">
        <f>IF(AG206="",0,IF(ISTEXT(AG206),H206*VALUE(SUBSTITUTE(AG206,"%",""))/100,H206*AG206))-Tabela1[[#This Row],[PESO EXPEDIDO2]]</f>
        <v>0</v>
      </c>
      <c r="AU206" s="37">
        <f t="shared" si="46"/>
        <v>200</v>
      </c>
      <c r="AV206" s="37">
        <f t="shared" si="47"/>
        <v>200</v>
      </c>
      <c r="AW206" s="37"/>
    </row>
    <row r="207" spans="1:49" ht="15.75" hidden="1" customHeight="1" x14ac:dyDescent="0.25">
      <c r="A207" s="6" t="s">
        <v>3831</v>
      </c>
      <c r="B207" s="21" t="s">
        <v>3832</v>
      </c>
      <c r="C207" s="7">
        <v>2</v>
      </c>
      <c r="D207" s="39" t="s">
        <v>3813</v>
      </c>
      <c r="E207" s="7">
        <v>4092</v>
      </c>
      <c r="F207" s="7" t="s">
        <v>3788</v>
      </c>
      <c r="G207" s="23">
        <v>81.680000000000007</v>
      </c>
      <c r="H207" s="34">
        <f>Tabela1[[#This Row],[PESO UNI]]*Tabela1[[#This Row],[QTE]]</f>
        <v>163.36000000000001</v>
      </c>
      <c r="I207" s="7">
        <v>0</v>
      </c>
      <c r="J207" s="8" t="s">
        <v>3789</v>
      </c>
      <c r="K207" s="8" t="s">
        <v>327</v>
      </c>
      <c r="L207" s="9" t="s">
        <v>2069</v>
      </c>
      <c r="M207" s="10">
        <v>46127</v>
      </c>
      <c r="N207" s="8" t="s">
        <v>327</v>
      </c>
      <c r="O207" s="12"/>
      <c r="P207" s="13"/>
      <c r="Q207" s="14">
        <f>Tabela1[[#This Row],[QTDE/ Fabricação]]-Tabela1[[#This Row],[QTE]]</f>
        <v>-2</v>
      </c>
      <c r="R207" s="18">
        <f t="shared" si="41"/>
        <v>163.36000000000001</v>
      </c>
      <c r="S207" s="18">
        <f t="shared" si="49"/>
        <v>163.36000000000001</v>
      </c>
      <c r="T207" s="19">
        <f t="shared" si="43"/>
        <v>0</v>
      </c>
      <c r="U207" s="203">
        <v>2</v>
      </c>
      <c r="V207" s="12" t="str">
        <f>IFERROR(VLOOKUP(Tabela1[[#This Row],[COD.MDE]],'LISTA DE EMBARQUE'!B:L,11,0),"")</f>
        <v/>
      </c>
      <c r="W207" s="13"/>
      <c r="X207" s="14">
        <f>IFERROR(Tabela1[[#This Row],[QIANTIDADE EXPEDIDA]]*Tabela1[[#This Row],[PESO UNI]],"")</f>
        <v>163.36000000000001</v>
      </c>
      <c r="Y207" s="14">
        <f t="shared" si="48"/>
        <v>0</v>
      </c>
      <c r="Z207" s="20">
        <f>Tabela1[[#This Row],[PESO TOTAL]]-Tabela1[[#This Row],[Peso Expedido]]</f>
        <v>0</v>
      </c>
      <c r="AA207" s="17">
        <v>1</v>
      </c>
      <c r="AB207" s="33"/>
      <c r="AC207" s="33">
        <v>1</v>
      </c>
      <c r="AD207" s="33">
        <v>1</v>
      </c>
      <c r="AE207" s="33">
        <v>1</v>
      </c>
      <c r="AF207" s="33">
        <v>1</v>
      </c>
      <c r="AG207" s="33">
        <v>1</v>
      </c>
      <c r="AH207" s="33">
        <v>1</v>
      </c>
      <c r="AI207" s="33" t="str">
        <f t="shared" si="45"/>
        <v>ok</v>
      </c>
      <c r="AJ207" s="5"/>
      <c r="AK207" t="str">
        <f>Tabela1[[#This Row],[Coluna1]]&amp;Tabela1[[#This Row],[PEDIDO]]</f>
        <v>P-188</v>
      </c>
      <c r="AL207"/>
      <c r="AM207"/>
      <c r="AN207"/>
      <c r="AO207" t="str">
        <f t="shared" si="50"/>
        <v>T-072960-1/1073-TC-006/007</v>
      </c>
      <c r="AP207" t="str">
        <f>Tabela1[[#This Row],[TAG]]&amp;Tabela1[[#This Row],[PEDIDO]]&amp;Tabela1[[#This Row],[PRODUTO]]</f>
        <v>1073-TC-006/007P-188RMF</v>
      </c>
      <c r="AQ207" s="22" t="str">
        <f>Tabela1[[#This Row],[PRODUTO]]&amp;Tabela1[[#This Row],[TAG]]</f>
        <v>RMF1073-TC-006/007</v>
      </c>
      <c r="AR207" s="24" t="str">
        <f>Tabela1[[#This Row],[PEDIDO]]&amp;Tabela1[[#This Row],[PRODUTO]]</f>
        <v>P-188RMF</v>
      </c>
      <c r="AS207" s="37">
        <f>IF(AF207="",0,IF(ISTEXT(AF207),H207*VALUE(SUBSTITUTE(AF207,"%",""))/100,H207*AF207))-Tabela1[[#This Row],[PRONTO ACABADO2]]</f>
        <v>0</v>
      </c>
      <c r="AT207" s="37">
        <f>IF(AG207="",0,IF(ISTEXT(AG207),H207*VALUE(SUBSTITUTE(AG207,"%",""))/100,H207*AG207))-Tabela1[[#This Row],[PESO EXPEDIDO2]]</f>
        <v>0</v>
      </c>
      <c r="AU207" s="37">
        <f t="shared" si="46"/>
        <v>163.36000000000001</v>
      </c>
      <c r="AV207" s="37">
        <f t="shared" si="47"/>
        <v>163.36000000000001</v>
      </c>
      <c r="AW207" s="37"/>
    </row>
    <row r="208" spans="1:49" ht="15.75" hidden="1" customHeight="1" x14ac:dyDescent="0.25">
      <c r="A208" s="6" t="s">
        <v>3831</v>
      </c>
      <c r="B208" s="21" t="s">
        <v>3833</v>
      </c>
      <c r="C208" s="7">
        <v>2</v>
      </c>
      <c r="D208" s="39" t="s">
        <v>3815</v>
      </c>
      <c r="E208" s="7">
        <v>4093</v>
      </c>
      <c r="F208" s="7" t="s">
        <v>3788</v>
      </c>
      <c r="G208" s="23">
        <v>83.17</v>
      </c>
      <c r="H208" s="34">
        <f>Tabela1[[#This Row],[PESO UNI]]*Tabela1[[#This Row],[QTE]]</f>
        <v>166.34</v>
      </c>
      <c r="I208" s="7">
        <v>0</v>
      </c>
      <c r="J208" s="8" t="s">
        <v>3789</v>
      </c>
      <c r="K208" s="8" t="s">
        <v>327</v>
      </c>
      <c r="L208" s="9" t="s">
        <v>2069</v>
      </c>
      <c r="M208" s="10">
        <v>46127</v>
      </c>
      <c r="N208" s="8" t="s">
        <v>327</v>
      </c>
      <c r="O208" s="12"/>
      <c r="P208" s="13"/>
      <c r="Q208" s="14">
        <f>Tabela1[[#This Row],[QTDE/ Fabricação]]-Tabela1[[#This Row],[QTE]]</f>
        <v>-2</v>
      </c>
      <c r="R208" s="18">
        <f t="shared" si="41"/>
        <v>166.34</v>
      </c>
      <c r="S208" s="18">
        <f t="shared" si="49"/>
        <v>166.34</v>
      </c>
      <c r="T208" s="19">
        <f t="shared" si="43"/>
        <v>0</v>
      </c>
      <c r="U208" s="203">
        <v>2</v>
      </c>
      <c r="V208" s="12" t="str">
        <f>IFERROR(VLOOKUP(Tabela1[[#This Row],[COD.MDE]],'LISTA DE EMBARQUE'!B:L,11,0),"")</f>
        <v/>
      </c>
      <c r="W208" s="13"/>
      <c r="X208" s="14">
        <f>IFERROR(Tabela1[[#This Row],[QIANTIDADE EXPEDIDA]]*Tabela1[[#This Row],[PESO UNI]],"")</f>
        <v>166.34</v>
      </c>
      <c r="Y208" s="14">
        <f t="shared" si="48"/>
        <v>0</v>
      </c>
      <c r="Z208" s="20">
        <f>Tabela1[[#This Row],[PESO TOTAL]]-Tabela1[[#This Row],[Peso Expedido]]</f>
        <v>0</v>
      </c>
      <c r="AA208" s="17">
        <v>1</v>
      </c>
      <c r="AB208" s="33"/>
      <c r="AC208" s="33">
        <v>1</v>
      </c>
      <c r="AD208" s="33">
        <v>1</v>
      </c>
      <c r="AE208" s="33">
        <v>1</v>
      </c>
      <c r="AF208" s="33">
        <v>1</v>
      </c>
      <c r="AG208" s="33">
        <v>1</v>
      </c>
      <c r="AH208" s="33">
        <v>1</v>
      </c>
      <c r="AI208" s="33" t="str">
        <f t="shared" si="45"/>
        <v>ok</v>
      </c>
      <c r="AJ208" s="5"/>
      <c r="AK208" t="str">
        <f>Tabela1[[#This Row],[Coluna1]]&amp;Tabela1[[#This Row],[PEDIDO]]</f>
        <v>P-188</v>
      </c>
      <c r="AL208"/>
      <c r="AM208"/>
      <c r="AN208"/>
      <c r="AO208" t="str">
        <f t="shared" si="50"/>
        <v>T-072960-1/1073-TC-006/007</v>
      </c>
      <c r="AP208" t="str">
        <f>Tabela1[[#This Row],[TAG]]&amp;Tabela1[[#This Row],[PEDIDO]]&amp;Tabela1[[#This Row],[PRODUTO]]</f>
        <v>1073-TC-006/007P-188RMF</v>
      </c>
      <c r="AQ208" s="22" t="str">
        <f>Tabela1[[#This Row],[PRODUTO]]&amp;Tabela1[[#This Row],[TAG]]</f>
        <v>RMF1073-TC-006/007</v>
      </c>
      <c r="AR208" s="24" t="str">
        <f>Tabela1[[#This Row],[PEDIDO]]&amp;Tabela1[[#This Row],[PRODUTO]]</f>
        <v>P-188RMF</v>
      </c>
      <c r="AS208" s="37">
        <f>IF(AF208="",0,IF(ISTEXT(AF208),H208*VALUE(SUBSTITUTE(AF208,"%",""))/100,H208*AF208))-Tabela1[[#This Row],[PRONTO ACABADO2]]</f>
        <v>0</v>
      </c>
      <c r="AT208" s="37">
        <f>IF(AG208="",0,IF(ISTEXT(AG208),H208*VALUE(SUBSTITUTE(AG208,"%",""))/100,H208*AG208))-Tabela1[[#This Row],[PESO EXPEDIDO2]]</f>
        <v>0</v>
      </c>
      <c r="AU208" s="37">
        <f t="shared" si="46"/>
        <v>166.34</v>
      </c>
      <c r="AV208" s="37">
        <f t="shared" si="47"/>
        <v>166.34</v>
      </c>
      <c r="AW208" s="37"/>
    </row>
    <row r="209" spans="1:49" ht="15.75" hidden="1" customHeight="1" x14ac:dyDescent="0.25">
      <c r="A209" s="6" t="s">
        <v>3831</v>
      </c>
      <c r="B209" s="21" t="s">
        <v>3834</v>
      </c>
      <c r="C209" s="7">
        <v>2</v>
      </c>
      <c r="D209" s="39" t="s">
        <v>3817</v>
      </c>
      <c r="E209" s="7">
        <v>4094</v>
      </c>
      <c r="F209" s="7" t="s">
        <v>3788</v>
      </c>
      <c r="G209" s="23">
        <v>115.1</v>
      </c>
      <c r="H209" s="34">
        <f>Tabela1[[#This Row],[PESO UNI]]*Tabela1[[#This Row],[QTE]]</f>
        <v>230.2</v>
      </c>
      <c r="I209" s="7">
        <v>0</v>
      </c>
      <c r="J209" s="8" t="s">
        <v>3789</v>
      </c>
      <c r="K209" s="8" t="s">
        <v>327</v>
      </c>
      <c r="L209" s="9" t="s">
        <v>2069</v>
      </c>
      <c r="M209" s="10">
        <v>46127</v>
      </c>
      <c r="N209" s="8" t="s">
        <v>327</v>
      </c>
      <c r="O209" s="12"/>
      <c r="P209" s="13"/>
      <c r="Q209" s="14">
        <f>Tabela1[[#This Row],[QTDE/ Fabricação]]-Tabela1[[#This Row],[QTE]]</f>
        <v>-2</v>
      </c>
      <c r="R209" s="18">
        <f t="shared" si="41"/>
        <v>230.2</v>
      </c>
      <c r="S209" s="18">
        <f t="shared" si="49"/>
        <v>230.2</v>
      </c>
      <c r="T209" s="19">
        <f t="shared" si="43"/>
        <v>0</v>
      </c>
      <c r="U209" s="203">
        <v>2</v>
      </c>
      <c r="V209" s="12" t="str">
        <f>IFERROR(VLOOKUP(Tabela1[[#This Row],[COD.MDE]],'LISTA DE EMBARQUE'!B:L,11,0),"")</f>
        <v/>
      </c>
      <c r="W209" s="13"/>
      <c r="X209" s="14">
        <f>IFERROR(Tabela1[[#This Row],[QIANTIDADE EXPEDIDA]]*Tabela1[[#This Row],[PESO UNI]],"")</f>
        <v>230.2</v>
      </c>
      <c r="Y209" s="14">
        <f t="shared" si="48"/>
        <v>0</v>
      </c>
      <c r="Z209" s="20">
        <f>Tabela1[[#This Row],[PESO TOTAL]]-Tabela1[[#This Row],[Peso Expedido]]</f>
        <v>0</v>
      </c>
      <c r="AA209" s="17">
        <v>1</v>
      </c>
      <c r="AB209" s="33"/>
      <c r="AC209" s="33">
        <v>1</v>
      </c>
      <c r="AD209" s="33">
        <v>1</v>
      </c>
      <c r="AE209" s="33">
        <v>1</v>
      </c>
      <c r="AF209" s="33">
        <v>1</v>
      </c>
      <c r="AG209" s="33">
        <v>1</v>
      </c>
      <c r="AH209" s="33">
        <v>1</v>
      </c>
      <c r="AI209" s="33" t="str">
        <f t="shared" si="45"/>
        <v>ok</v>
      </c>
      <c r="AJ209" s="5"/>
      <c r="AK209" t="str">
        <f>Tabela1[[#This Row],[Coluna1]]&amp;Tabela1[[#This Row],[PEDIDO]]</f>
        <v>P-188</v>
      </c>
      <c r="AL209"/>
      <c r="AM209"/>
      <c r="AN209"/>
      <c r="AO209" t="str">
        <f t="shared" si="50"/>
        <v>T-072960-1/1073-TC-006/007</v>
      </c>
      <c r="AP209" t="str">
        <f>Tabela1[[#This Row],[TAG]]&amp;Tabela1[[#This Row],[PEDIDO]]&amp;Tabela1[[#This Row],[PRODUTO]]</f>
        <v>1073-TC-006/007P-188RMF</v>
      </c>
      <c r="AQ209" s="22" t="str">
        <f>Tabela1[[#This Row],[PRODUTO]]&amp;Tabela1[[#This Row],[TAG]]</f>
        <v>RMF1073-TC-006/007</v>
      </c>
      <c r="AR209" s="24" t="str">
        <f>Tabela1[[#This Row],[PEDIDO]]&amp;Tabela1[[#This Row],[PRODUTO]]</f>
        <v>P-188RMF</v>
      </c>
      <c r="AS209" s="37">
        <f>IF(AF209="",0,IF(ISTEXT(AF209),H209*VALUE(SUBSTITUTE(AF209,"%",""))/100,H209*AF209))-Tabela1[[#This Row],[PRONTO ACABADO2]]</f>
        <v>0</v>
      </c>
      <c r="AT209" s="37">
        <f>IF(AG209="",0,IF(ISTEXT(AG209),H209*VALUE(SUBSTITUTE(AG209,"%",""))/100,H209*AG209))-Tabela1[[#This Row],[PESO EXPEDIDO2]]</f>
        <v>0</v>
      </c>
      <c r="AU209" s="37">
        <f t="shared" si="46"/>
        <v>230.2</v>
      </c>
      <c r="AV209" s="37">
        <f t="shared" si="47"/>
        <v>230.2</v>
      </c>
      <c r="AW209" s="37"/>
    </row>
    <row r="210" spans="1:49" ht="15.75" hidden="1" customHeight="1" x14ac:dyDescent="0.25">
      <c r="A210" s="6" t="s">
        <v>3831</v>
      </c>
      <c r="B210" s="21" t="s">
        <v>3835</v>
      </c>
      <c r="C210" s="7">
        <v>2</v>
      </c>
      <c r="D210" s="39" t="s">
        <v>3819</v>
      </c>
      <c r="E210" s="7">
        <v>4095</v>
      </c>
      <c r="F210" s="7" t="s">
        <v>3788</v>
      </c>
      <c r="G210" s="23">
        <v>44.32</v>
      </c>
      <c r="H210" s="34">
        <f>Tabela1[[#This Row],[PESO UNI]]*Tabela1[[#This Row],[QTE]]</f>
        <v>88.64</v>
      </c>
      <c r="I210" s="7">
        <v>0</v>
      </c>
      <c r="J210" s="8" t="s">
        <v>3789</v>
      </c>
      <c r="K210" s="8" t="s">
        <v>327</v>
      </c>
      <c r="L210" s="9" t="s">
        <v>2069</v>
      </c>
      <c r="M210" s="10">
        <v>46127</v>
      </c>
      <c r="N210" s="8" t="s">
        <v>327</v>
      </c>
      <c r="O210" s="12"/>
      <c r="P210" s="13"/>
      <c r="Q210" s="14">
        <f>Tabela1[[#This Row],[QTDE/ Fabricação]]-Tabela1[[#This Row],[QTE]]</f>
        <v>-2</v>
      </c>
      <c r="R210" s="18">
        <f t="shared" si="41"/>
        <v>88.64</v>
      </c>
      <c r="S210" s="18">
        <f t="shared" si="49"/>
        <v>88.64</v>
      </c>
      <c r="T210" s="19">
        <f t="shared" si="43"/>
        <v>0</v>
      </c>
      <c r="U210" s="203">
        <v>2</v>
      </c>
      <c r="V210" s="12" t="str">
        <f>IFERROR(VLOOKUP(Tabela1[[#This Row],[COD.MDE]],'LISTA DE EMBARQUE'!B:L,11,0),"")</f>
        <v/>
      </c>
      <c r="W210" s="13"/>
      <c r="X210" s="14">
        <f>IFERROR(Tabela1[[#This Row],[QIANTIDADE EXPEDIDA]]*Tabela1[[#This Row],[PESO UNI]],"")</f>
        <v>88.64</v>
      </c>
      <c r="Y210" s="14">
        <f t="shared" si="48"/>
        <v>0</v>
      </c>
      <c r="Z210" s="20">
        <f>Tabela1[[#This Row],[PESO TOTAL]]-Tabela1[[#This Row],[Peso Expedido]]</f>
        <v>0</v>
      </c>
      <c r="AA210" s="17">
        <v>1</v>
      </c>
      <c r="AB210" s="33"/>
      <c r="AC210" s="33">
        <v>1</v>
      </c>
      <c r="AD210" s="33">
        <v>1</v>
      </c>
      <c r="AE210" s="33">
        <v>1</v>
      </c>
      <c r="AF210" s="33">
        <v>1</v>
      </c>
      <c r="AG210" s="33">
        <v>1</v>
      </c>
      <c r="AH210" s="33">
        <v>1</v>
      </c>
      <c r="AI210" s="33" t="str">
        <f t="shared" si="45"/>
        <v>ok</v>
      </c>
      <c r="AJ210" s="5"/>
      <c r="AK210" t="str">
        <f>Tabela1[[#This Row],[Coluna1]]&amp;Tabela1[[#This Row],[PEDIDO]]</f>
        <v>P-188</v>
      </c>
      <c r="AL210"/>
      <c r="AM210"/>
      <c r="AN210"/>
      <c r="AO210" t="str">
        <f t="shared" si="50"/>
        <v>T-072960-1/1073-TC-006/007</v>
      </c>
      <c r="AP210" t="str">
        <f>Tabela1[[#This Row],[TAG]]&amp;Tabela1[[#This Row],[PEDIDO]]&amp;Tabela1[[#This Row],[PRODUTO]]</f>
        <v>1073-TC-006/007P-188RMF</v>
      </c>
      <c r="AQ210" s="22" t="str">
        <f>Tabela1[[#This Row],[PRODUTO]]&amp;Tabela1[[#This Row],[TAG]]</f>
        <v>RMF1073-TC-006/007</v>
      </c>
      <c r="AR210" s="24" t="str">
        <f>Tabela1[[#This Row],[PEDIDO]]&amp;Tabela1[[#This Row],[PRODUTO]]</f>
        <v>P-188RMF</v>
      </c>
      <c r="AS210" s="37">
        <f>IF(AF210="",0,IF(ISTEXT(AF210),H210*VALUE(SUBSTITUTE(AF210,"%",""))/100,H210*AF210))-Tabela1[[#This Row],[PRONTO ACABADO2]]</f>
        <v>0</v>
      </c>
      <c r="AT210" s="37">
        <f>IF(AG210="",0,IF(ISTEXT(AG210),H210*VALUE(SUBSTITUTE(AG210,"%",""))/100,H210*AG210))-Tabela1[[#This Row],[PESO EXPEDIDO2]]</f>
        <v>0</v>
      </c>
      <c r="AU210" s="37">
        <f t="shared" si="46"/>
        <v>88.64</v>
      </c>
      <c r="AV210" s="37">
        <f t="shared" si="47"/>
        <v>88.64</v>
      </c>
      <c r="AW210" s="37"/>
    </row>
    <row r="211" spans="1:49" ht="15.75" hidden="1" customHeight="1" x14ac:dyDescent="0.25">
      <c r="A211" s="6" t="s">
        <v>3836</v>
      </c>
      <c r="B211" s="21" t="s">
        <v>3837</v>
      </c>
      <c r="C211" s="7">
        <v>2</v>
      </c>
      <c r="D211" s="39" t="s">
        <v>3813</v>
      </c>
      <c r="E211" s="7">
        <v>4096</v>
      </c>
      <c r="F211" s="7" t="s">
        <v>3788</v>
      </c>
      <c r="G211" s="23">
        <v>101.75</v>
      </c>
      <c r="H211" s="34">
        <f>Tabela1[[#This Row],[PESO UNI]]*Tabela1[[#This Row],[QTE]]</f>
        <v>203.5</v>
      </c>
      <c r="I211" s="7">
        <v>0</v>
      </c>
      <c r="J211" s="8" t="s">
        <v>3789</v>
      </c>
      <c r="K211" s="8" t="s">
        <v>327</v>
      </c>
      <c r="L211" s="9" t="s">
        <v>2069</v>
      </c>
      <c r="M211" s="10">
        <v>46127</v>
      </c>
      <c r="N211" s="8" t="s">
        <v>327</v>
      </c>
      <c r="O211" s="12"/>
      <c r="P211" s="13"/>
      <c r="Q211" s="14">
        <f>Tabela1[[#This Row],[QTDE/ Fabricação]]-Tabela1[[#This Row],[QTE]]</f>
        <v>-2</v>
      </c>
      <c r="R211" s="18">
        <f t="shared" si="41"/>
        <v>203.5</v>
      </c>
      <c r="S211" s="18">
        <f t="shared" si="49"/>
        <v>203.5</v>
      </c>
      <c r="T211" s="19">
        <f t="shared" si="43"/>
        <v>0</v>
      </c>
      <c r="U211" s="203">
        <v>2</v>
      </c>
      <c r="V211" s="12" t="str">
        <f>IFERROR(VLOOKUP(Tabela1[[#This Row],[COD.MDE]],'LISTA DE EMBARQUE'!B:L,11,0),"")</f>
        <v/>
      </c>
      <c r="W211" s="13"/>
      <c r="X211" s="14">
        <f>IFERROR(Tabela1[[#This Row],[QIANTIDADE EXPEDIDA]]*Tabela1[[#This Row],[PESO UNI]],"")</f>
        <v>203.5</v>
      </c>
      <c r="Y211" s="14">
        <f t="shared" si="48"/>
        <v>0</v>
      </c>
      <c r="Z211" s="20">
        <f>Tabela1[[#This Row],[PESO TOTAL]]-Tabela1[[#This Row],[Peso Expedido]]</f>
        <v>0</v>
      </c>
      <c r="AA211" s="17">
        <v>1</v>
      </c>
      <c r="AB211" s="33"/>
      <c r="AC211" s="33">
        <v>1</v>
      </c>
      <c r="AD211" s="33">
        <v>1</v>
      </c>
      <c r="AE211" s="33">
        <v>1</v>
      </c>
      <c r="AF211" s="33">
        <v>1</v>
      </c>
      <c r="AG211" s="33">
        <v>1</v>
      </c>
      <c r="AH211" s="33">
        <v>1</v>
      </c>
      <c r="AI211" s="33" t="str">
        <f t="shared" si="45"/>
        <v>ok</v>
      </c>
      <c r="AJ211" s="5"/>
      <c r="AK211" t="str">
        <f>Tabela1[[#This Row],[Coluna1]]&amp;Tabela1[[#This Row],[PEDIDO]]</f>
        <v>P-188</v>
      </c>
      <c r="AL211"/>
      <c r="AM211"/>
      <c r="AN211"/>
      <c r="AO211" t="str">
        <f t="shared" si="50"/>
        <v>T-072964-1/1073-TC-006/007</v>
      </c>
      <c r="AP211" t="str">
        <f>Tabela1[[#This Row],[TAG]]&amp;Tabela1[[#This Row],[PEDIDO]]&amp;Tabela1[[#This Row],[PRODUTO]]</f>
        <v>1073-TC-006/007P-188RMF</v>
      </c>
      <c r="AQ211" s="22" t="str">
        <f>Tabela1[[#This Row],[PRODUTO]]&amp;Tabela1[[#This Row],[TAG]]</f>
        <v>RMF1073-TC-006/007</v>
      </c>
      <c r="AR211" s="24" t="str">
        <f>Tabela1[[#This Row],[PEDIDO]]&amp;Tabela1[[#This Row],[PRODUTO]]</f>
        <v>P-188RMF</v>
      </c>
      <c r="AS211" s="37">
        <f>IF(AF211="",0,IF(ISTEXT(AF211),H211*VALUE(SUBSTITUTE(AF211,"%",""))/100,H211*AF211))-Tabela1[[#This Row],[PRONTO ACABADO2]]</f>
        <v>0</v>
      </c>
      <c r="AT211" s="37">
        <f>IF(AG211="",0,IF(ISTEXT(AG211),H211*VALUE(SUBSTITUTE(AG211,"%",""))/100,H211*AG211))-Tabela1[[#This Row],[PESO EXPEDIDO2]]</f>
        <v>0</v>
      </c>
      <c r="AU211" s="37">
        <f t="shared" si="46"/>
        <v>203.5</v>
      </c>
      <c r="AV211" s="37">
        <f t="shared" si="47"/>
        <v>203.5</v>
      </c>
      <c r="AW211" s="37"/>
    </row>
    <row r="212" spans="1:49" ht="15.75" hidden="1" customHeight="1" x14ac:dyDescent="0.25">
      <c r="A212" s="6" t="s">
        <v>3836</v>
      </c>
      <c r="B212" s="21" t="s">
        <v>3838</v>
      </c>
      <c r="C212" s="7">
        <v>4</v>
      </c>
      <c r="D212" s="39" t="s">
        <v>3815</v>
      </c>
      <c r="E212" s="7">
        <v>4097</v>
      </c>
      <c r="F212" s="7" t="s">
        <v>3788</v>
      </c>
      <c r="G212" s="23">
        <v>31.39</v>
      </c>
      <c r="H212" s="34">
        <f>Tabela1[[#This Row],[PESO UNI]]*Tabela1[[#This Row],[QTE]]</f>
        <v>125.56</v>
      </c>
      <c r="I212" s="7">
        <v>0</v>
      </c>
      <c r="J212" s="8" t="s">
        <v>3789</v>
      </c>
      <c r="K212" s="8" t="s">
        <v>327</v>
      </c>
      <c r="L212" s="9" t="s">
        <v>2069</v>
      </c>
      <c r="M212" s="10">
        <v>46127</v>
      </c>
      <c r="N212" s="8" t="s">
        <v>327</v>
      </c>
      <c r="O212" s="12"/>
      <c r="P212" s="13"/>
      <c r="Q212" s="14">
        <f>Tabela1[[#This Row],[QTDE/ Fabricação]]-Tabela1[[#This Row],[QTE]]</f>
        <v>-4</v>
      </c>
      <c r="R212" s="18">
        <f t="shared" si="41"/>
        <v>125.56</v>
      </c>
      <c r="S212" s="18">
        <f t="shared" si="49"/>
        <v>125.56</v>
      </c>
      <c r="T212" s="19">
        <f t="shared" si="43"/>
        <v>0</v>
      </c>
      <c r="U212" s="203">
        <v>4</v>
      </c>
      <c r="V212" s="12" t="str">
        <f>IFERROR(VLOOKUP(Tabela1[[#This Row],[COD.MDE]],'LISTA DE EMBARQUE'!B:L,11,0),"")</f>
        <v/>
      </c>
      <c r="W212" s="13"/>
      <c r="X212" s="14">
        <f>IFERROR(Tabela1[[#This Row],[QIANTIDADE EXPEDIDA]]*Tabela1[[#This Row],[PESO UNI]],"")</f>
        <v>125.56</v>
      </c>
      <c r="Y212" s="14">
        <f t="shared" si="48"/>
        <v>0</v>
      </c>
      <c r="Z212" s="20">
        <f>Tabela1[[#This Row],[PESO TOTAL]]-Tabela1[[#This Row],[Peso Expedido]]</f>
        <v>0</v>
      </c>
      <c r="AA212" s="17">
        <v>1</v>
      </c>
      <c r="AB212" s="33"/>
      <c r="AC212" s="33">
        <v>1</v>
      </c>
      <c r="AD212" s="33">
        <v>1</v>
      </c>
      <c r="AE212" s="33">
        <v>1</v>
      </c>
      <c r="AF212" s="33">
        <v>1</v>
      </c>
      <c r="AG212" s="33">
        <v>1</v>
      </c>
      <c r="AH212" s="33">
        <v>1</v>
      </c>
      <c r="AI212" s="33" t="str">
        <f t="shared" si="45"/>
        <v>ok</v>
      </c>
      <c r="AJ212" s="5"/>
      <c r="AK212" t="str">
        <f>Tabela1[[#This Row],[Coluna1]]&amp;Tabela1[[#This Row],[PEDIDO]]</f>
        <v>P-188</v>
      </c>
      <c r="AL212"/>
      <c r="AM212"/>
      <c r="AN212"/>
      <c r="AO212" t="str">
        <f t="shared" si="50"/>
        <v>T-072964-1/1073-TC-006/007</v>
      </c>
      <c r="AP212" t="str">
        <f>Tabela1[[#This Row],[TAG]]&amp;Tabela1[[#This Row],[PEDIDO]]&amp;Tabela1[[#This Row],[PRODUTO]]</f>
        <v>1073-TC-006/007P-188RMF</v>
      </c>
      <c r="AQ212" s="22" t="str">
        <f>Tabela1[[#This Row],[PRODUTO]]&amp;Tabela1[[#This Row],[TAG]]</f>
        <v>RMF1073-TC-006/007</v>
      </c>
      <c r="AR212" s="24" t="str">
        <f>Tabela1[[#This Row],[PEDIDO]]&amp;Tabela1[[#This Row],[PRODUTO]]</f>
        <v>P-188RMF</v>
      </c>
      <c r="AS212" s="37">
        <f>IF(AF212="",0,IF(ISTEXT(AF212),H212*VALUE(SUBSTITUTE(AF212,"%",""))/100,H212*AF212))-Tabela1[[#This Row],[PRONTO ACABADO2]]</f>
        <v>0</v>
      </c>
      <c r="AT212" s="37">
        <f>IF(AG212="",0,IF(ISTEXT(AG212),H212*VALUE(SUBSTITUTE(AG212,"%",""))/100,H212*AG212))-Tabela1[[#This Row],[PESO EXPEDIDO2]]</f>
        <v>0</v>
      </c>
      <c r="AU212" s="37">
        <f t="shared" si="46"/>
        <v>125.56</v>
      </c>
      <c r="AV212" s="37">
        <f t="shared" si="47"/>
        <v>125.56</v>
      </c>
      <c r="AW212" s="37"/>
    </row>
    <row r="213" spans="1:49" ht="15.75" hidden="1" customHeight="1" x14ac:dyDescent="0.25">
      <c r="A213" s="6" t="s">
        <v>3836</v>
      </c>
      <c r="B213" s="21" t="s">
        <v>3839</v>
      </c>
      <c r="C213" s="7">
        <v>2</v>
      </c>
      <c r="D213" s="39" t="s">
        <v>3817</v>
      </c>
      <c r="E213" s="7">
        <v>4098</v>
      </c>
      <c r="F213" s="7" t="s">
        <v>3788</v>
      </c>
      <c r="G213" s="23">
        <v>62.12</v>
      </c>
      <c r="H213" s="34">
        <f>Tabela1[[#This Row],[PESO UNI]]*Tabela1[[#This Row],[QTE]]</f>
        <v>124.24</v>
      </c>
      <c r="I213" s="7">
        <v>0</v>
      </c>
      <c r="J213" s="8" t="s">
        <v>3789</v>
      </c>
      <c r="K213" s="8" t="s">
        <v>327</v>
      </c>
      <c r="L213" s="9" t="s">
        <v>2069</v>
      </c>
      <c r="M213" s="10">
        <v>46127</v>
      </c>
      <c r="N213" s="8" t="s">
        <v>327</v>
      </c>
      <c r="O213" s="12"/>
      <c r="P213" s="13"/>
      <c r="Q213" s="14">
        <f>Tabela1[[#This Row],[QTDE/ Fabricação]]-Tabela1[[#This Row],[QTE]]</f>
        <v>-2</v>
      </c>
      <c r="R213" s="18">
        <f t="shared" si="41"/>
        <v>124.24</v>
      </c>
      <c r="S213" s="18">
        <f t="shared" si="49"/>
        <v>124.24</v>
      </c>
      <c r="T213" s="19">
        <f t="shared" si="43"/>
        <v>0</v>
      </c>
      <c r="U213" s="203">
        <v>2</v>
      </c>
      <c r="V213" s="12" t="str">
        <f>IFERROR(VLOOKUP(Tabela1[[#This Row],[COD.MDE]],'LISTA DE EMBARQUE'!B:L,11,0),"")</f>
        <v/>
      </c>
      <c r="W213" s="13"/>
      <c r="X213" s="14">
        <f>IFERROR(Tabela1[[#This Row],[QIANTIDADE EXPEDIDA]]*Tabela1[[#This Row],[PESO UNI]],"")</f>
        <v>124.24</v>
      </c>
      <c r="Y213" s="14">
        <f t="shared" si="48"/>
        <v>0</v>
      </c>
      <c r="Z213" s="20">
        <f>Tabela1[[#This Row],[PESO TOTAL]]-Tabela1[[#This Row],[Peso Expedido]]</f>
        <v>0</v>
      </c>
      <c r="AA213" s="17">
        <v>1</v>
      </c>
      <c r="AB213" s="33"/>
      <c r="AC213" s="33">
        <v>1</v>
      </c>
      <c r="AD213" s="33">
        <v>1</v>
      </c>
      <c r="AE213" s="33">
        <v>1</v>
      </c>
      <c r="AF213" s="33">
        <v>1</v>
      </c>
      <c r="AG213" s="33">
        <v>1</v>
      </c>
      <c r="AH213" s="33">
        <v>1</v>
      </c>
      <c r="AI213" s="33" t="str">
        <f t="shared" si="45"/>
        <v>ok</v>
      </c>
      <c r="AJ213" s="5"/>
      <c r="AK213" t="str">
        <f>Tabela1[[#This Row],[Coluna1]]&amp;Tabela1[[#This Row],[PEDIDO]]</f>
        <v>P-188</v>
      </c>
      <c r="AL213"/>
      <c r="AM213"/>
      <c r="AN213"/>
      <c r="AO213" t="str">
        <f t="shared" si="50"/>
        <v>T-072964-1/1073-TC-006/007</v>
      </c>
      <c r="AP213" t="str">
        <f>Tabela1[[#This Row],[TAG]]&amp;Tabela1[[#This Row],[PEDIDO]]&amp;Tabela1[[#This Row],[PRODUTO]]</f>
        <v>1073-TC-006/007P-188RMF</v>
      </c>
      <c r="AQ213" s="22" t="str">
        <f>Tabela1[[#This Row],[PRODUTO]]&amp;Tabela1[[#This Row],[TAG]]</f>
        <v>RMF1073-TC-006/007</v>
      </c>
      <c r="AR213" s="24" t="str">
        <f>Tabela1[[#This Row],[PEDIDO]]&amp;Tabela1[[#This Row],[PRODUTO]]</f>
        <v>P-188RMF</v>
      </c>
      <c r="AS213" s="37">
        <f>IF(AF213="",0,IF(ISTEXT(AF213),H213*VALUE(SUBSTITUTE(AF213,"%",""))/100,H213*AF213))-Tabela1[[#This Row],[PRONTO ACABADO2]]</f>
        <v>0</v>
      </c>
      <c r="AT213" s="37">
        <f>IF(AG213="",0,IF(ISTEXT(AG213),H213*VALUE(SUBSTITUTE(AG213,"%",""))/100,H213*AG213))-Tabela1[[#This Row],[PESO EXPEDIDO2]]</f>
        <v>0</v>
      </c>
      <c r="AU213" s="37">
        <f t="shared" si="46"/>
        <v>124.24</v>
      </c>
      <c r="AV213" s="37">
        <f t="shared" si="47"/>
        <v>124.24</v>
      </c>
      <c r="AW213" s="37"/>
    </row>
    <row r="214" spans="1:49" ht="15.75" hidden="1" customHeight="1" x14ac:dyDescent="0.25">
      <c r="A214" s="6" t="s">
        <v>3836</v>
      </c>
      <c r="B214" s="21" t="s">
        <v>3840</v>
      </c>
      <c r="C214" s="7">
        <v>2</v>
      </c>
      <c r="D214" s="39" t="s">
        <v>3819</v>
      </c>
      <c r="E214" s="7">
        <v>4099</v>
      </c>
      <c r="F214" s="7" t="s">
        <v>3788</v>
      </c>
      <c r="G214" s="23">
        <v>40.82</v>
      </c>
      <c r="H214" s="34">
        <f>Tabela1[[#This Row],[PESO UNI]]*Tabela1[[#This Row],[QTE]]</f>
        <v>81.64</v>
      </c>
      <c r="I214" s="7">
        <v>0</v>
      </c>
      <c r="J214" s="8" t="s">
        <v>3789</v>
      </c>
      <c r="K214" s="8" t="s">
        <v>327</v>
      </c>
      <c r="L214" s="9" t="s">
        <v>2069</v>
      </c>
      <c r="M214" s="10">
        <v>46127</v>
      </c>
      <c r="N214" s="8" t="s">
        <v>327</v>
      </c>
      <c r="O214" s="12"/>
      <c r="P214" s="13"/>
      <c r="Q214" s="14">
        <f>Tabela1[[#This Row],[QTDE/ Fabricação]]-Tabela1[[#This Row],[QTE]]</f>
        <v>-2</v>
      </c>
      <c r="R214" s="18">
        <f t="shared" si="41"/>
        <v>81.64</v>
      </c>
      <c r="S214" s="18">
        <f t="shared" si="49"/>
        <v>81.64</v>
      </c>
      <c r="T214" s="19">
        <f t="shared" si="43"/>
        <v>0</v>
      </c>
      <c r="U214" s="203">
        <v>2</v>
      </c>
      <c r="V214" s="12" t="str">
        <f>IFERROR(VLOOKUP(Tabela1[[#This Row],[COD.MDE]],'LISTA DE EMBARQUE'!B:L,11,0),"")</f>
        <v/>
      </c>
      <c r="W214" s="13"/>
      <c r="X214" s="14">
        <f>IFERROR(Tabela1[[#This Row],[QIANTIDADE EXPEDIDA]]*Tabela1[[#This Row],[PESO UNI]],"")</f>
        <v>81.64</v>
      </c>
      <c r="Y214" s="14">
        <f t="shared" si="48"/>
        <v>0</v>
      </c>
      <c r="Z214" s="20">
        <f>Tabela1[[#This Row],[PESO TOTAL]]-Tabela1[[#This Row],[Peso Expedido]]</f>
        <v>0</v>
      </c>
      <c r="AA214" s="17">
        <v>1</v>
      </c>
      <c r="AB214" s="33"/>
      <c r="AC214" s="33">
        <v>1</v>
      </c>
      <c r="AD214" s="33">
        <v>1</v>
      </c>
      <c r="AE214" s="33">
        <v>1</v>
      </c>
      <c r="AF214" s="33">
        <v>1</v>
      </c>
      <c r="AG214" s="33">
        <v>1</v>
      </c>
      <c r="AH214" s="33">
        <v>1</v>
      </c>
      <c r="AI214" s="33" t="str">
        <f t="shared" si="45"/>
        <v>ok</v>
      </c>
      <c r="AJ214" s="5"/>
      <c r="AK214" t="str">
        <f>Tabela1[[#This Row],[Coluna1]]&amp;Tabela1[[#This Row],[PEDIDO]]</f>
        <v>P-188</v>
      </c>
      <c r="AL214"/>
      <c r="AM214"/>
      <c r="AN214"/>
      <c r="AO214" t="str">
        <f t="shared" si="50"/>
        <v>T-072964-1/1073-TC-006/007</v>
      </c>
      <c r="AP214" t="str">
        <f>Tabela1[[#This Row],[TAG]]&amp;Tabela1[[#This Row],[PEDIDO]]&amp;Tabela1[[#This Row],[PRODUTO]]</f>
        <v>1073-TC-006/007P-188RMF</v>
      </c>
      <c r="AQ214" s="22" t="str">
        <f>Tabela1[[#This Row],[PRODUTO]]&amp;Tabela1[[#This Row],[TAG]]</f>
        <v>RMF1073-TC-006/007</v>
      </c>
      <c r="AR214" s="24" t="str">
        <f>Tabela1[[#This Row],[PEDIDO]]&amp;Tabela1[[#This Row],[PRODUTO]]</f>
        <v>P-188RMF</v>
      </c>
      <c r="AS214" s="37">
        <f>IF(AF214="",0,IF(ISTEXT(AF214),H214*VALUE(SUBSTITUTE(AF214,"%",""))/100,H214*AF214))-Tabela1[[#This Row],[PRONTO ACABADO2]]</f>
        <v>0</v>
      </c>
      <c r="AT214" s="37">
        <f>IF(AG214="",0,IF(ISTEXT(AG214),H214*VALUE(SUBSTITUTE(AG214,"%",""))/100,H214*AG214))-Tabela1[[#This Row],[PESO EXPEDIDO2]]</f>
        <v>0</v>
      </c>
      <c r="AU214" s="37">
        <f t="shared" si="46"/>
        <v>81.64</v>
      </c>
      <c r="AV214" s="37">
        <f t="shared" si="47"/>
        <v>81.64</v>
      </c>
      <c r="AW214" s="37"/>
    </row>
    <row r="215" spans="1:49" ht="15.75" hidden="1" customHeight="1" x14ac:dyDescent="0.25">
      <c r="A215" s="6" t="s">
        <v>3841</v>
      </c>
      <c r="B215" s="21" t="s">
        <v>3842</v>
      </c>
      <c r="C215" s="7">
        <v>2</v>
      </c>
      <c r="D215" s="39" t="s">
        <v>3843</v>
      </c>
      <c r="E215" s="7">
        <v>4100</v>
      </c>
      <c r="F215" s="7" t="s">
        <v>3788</v>
      </c>
      <c r="G215" s="23">
        <v>39.380000000000003</v>
      </c>
      <c r="H215" s="34">
        <f>Tabela1[[#This Row],[PESO UNI]]*Tabela1[[#This Row],[QTE]]</f>
        <v>78.760000000000005</v>
      </c>
      <c r="I215" s="7">
        <v>2</v>
      </c>
      <c r="J215" s="8" t="s">
        <v>3789</v>
      </c>
      <c r="K215" s="8" t="s">
        <v>327</v>
      </c>
      <c r="L215" s="9" t="s">
        <v>2069</v>
      </c>
      <c r="M215" s="10">
        <v>46127</v>
      </c>
      <c r="N215" s="8" t="s">
        <v>327</v>
      </c>
      <c r="O215" s="12"/>
      <c r="P215" s="13"/>
      <c r="Q215" s="14">
        <f>Tabela1[[#This Row],[QTDE/ Fabricação]]-Tabela1[[#This Row],[QTE]]</f>
        <v>-2</v>
      </c>
      <c r="R215" s="18">
        <f t="shared" si="41"/>
        <v>78.760000000000005</v>
      </c>
      <c r="S215" s="18">
        <f t="shared" si="49"/>
        <v>78.760000000000005</v>
      </c>
      <c r="T215" s="19">
        <f t="shared" si="43"/>
        <v>0</v>
      </c>
      <c r="U215" s="203">
        <v>2</v>
      </c>
      <c r="V215" s="12" t="str">
        <f>IFERROR(VLOOKUP(Tabela1[[#This Row],[COD.MDE]],'LISTA DE EMBARQUE'!B:L,11,0),"")</f>
        <v/>
      </c>
      <c r="W215" s="13"/>
      <c r="X215" s="14">
        <f>IFERROR(Tabela1[[#This Row],[QIANTIDADE EXPEDIDA]]*Tabela1[[#This Row],[PESO UNI]],"")</f>
        <v>78.760000000000005</v>
      </c>
      <c r="Y215" s="14">
        <f t="shared" si="48"/>
        <v>0</v>
      </c>
      <c r="Z215" s="20">
        <f>Tabela1[[#This Row],[PESO TOTAL]]-Tabela1[[#This Row],[Peso Expedido]]</f>
        <v>0</v>
      </c>
      <c r="AA215" s="17">
        <v>1</v>
      </c>
      <c r="AB215" s="33"/>
      <c r="AC215" s="33">
        <v>1</v>
      </c>
      <c r="AD215" s="33">
        <v>1</v>
      </c>
      <c r="AE215" s="33">
        <v>1</v>
      </c>
      <c r="AF215" s="33">
        <v>1</v>
      </c>
      <c r="AG215" s="33">
        <v>1</v>
      </c>
      <c r="AH215" s="33">
        <v>1</v>
      </c>
      <c r="AI215" s="33" t="str">
        <f t="shared" si="45"/>
        <v>ok</v>
      </c>
      <c r="AJ215" s="5"/>
      <c r="AK215" t="str">
        <f>Tabela1[[#This Row],[Coluna1]]&amp;Tabela1[[#This Row],[PEDIDO]]</f>
        <v>P-188</v>
      </c>
      <c r="AL215"/>
      <c r="AM215"/>
      <c r="AN215"/>
      <c r="AO215" t="str">
        <f t="shared" si="50"/>
        <v>T-072965-1/1073-TC-006/007</v>
      </c>
      <c r="AP215" t="str">
        <f>Tabela1[[#This Row],[TAG]]&amp;Tabela1[[#This Row],[PEDIDO]]&amp;Tabela1[[#This Row],[PRODUTO]]</f>
        <v>1073-TC-006/007P-188RMF</v>
      </c>
      <c r="AQ215" s="22" t="str">
        <f>Tabela1[[#This Row],[PRODUTO]]&amp;Tabela1[[#This Row],[TAG]]</f>
        <v>RMF1073-TC-006/007</v>
      </c>
      <c r="AR215" s="24" t="str">
        <f>Tabela1[[#This Row],[PEDIDO]]&amp;Tabela1[[#This Row],[PRODUTO]]</f>
        <v>P-188RMF</v>
      </c>
      <c r="AS215" s="37">
        <f>IF(AF215="",0,IF(ISTEXT(AF215),H215*VALUE(SUBSTITUTE(AF215,"%",""))/100,H215*AF215))-Tabela1[[#This Row],[PRONTO ACABADO2]]</f>
        <v>0</v>
      </c>
      <c r="AT215" s="37">
        <f>IF(AG215="",0,IF(ISTEXT(AG215),H215*VALUE(SUBSTITUTE(AG215,"%",""))/100,H215*AG215))-Tabela1[[#This Row],[PESO EXPEDIDO2]]</f>
        <v>0</v>
      </c>
      <c r="AU215" s="37">
        <f t="shared" si="46"/>
        <v>78.760000000000005</v>
      </c>
      <c r="AV215" s="37">
        <f t="shared" si="47"/>
        <v>78.760000000000005</v>
      </c>
      <c r="AW215" s="37"/>
    </row>
    <row r="216" spans="1:49" ht="15.75" hidden="1" customHeight="1" x14ac:dyDescent="0.25">
      <c r="A216" s="6" t="s">
        <v>3841</v>
      </c>
      <c r="B216" s="21" t="s">
        <v>3844</v>
      </c>
      <c r="C216" s="7">
        <v>4</v>
      </c>
      <c r="D216" s="39" t="s">
        <v>3845</v>
      </c>
      <c r="E216" s="7">
        <v>4101</v>
      </c>
      <c r="F216" s="7" t="s">
        <v>3788</v>
      </c>
      <c r="G216" s="23">
        <v>39.78</v>
      </c>
      <c r="H216" s="34">
        <f>Tabela1[[#This Row],[PESO UNI]]*Tabela1[[#This Row],[QTE]]</f>
        <v>159.12</v>
      </c>
      <c r="I216" s="7">
        <v>2</v>
      </c>
      <c r="J216" s="8" t="s">
        <v>3789</v>
      </c>
      <c r="K216" s="8" t="s">
        <v>327</v>
      </c>
      <c r="L216" s="9" t="s">
        <v>2069</v>
      </c>
      <c r="M216" s="10">
        <v>46127</v>
      </c>
      <c r="N216" s="8" t="s">
        <v>327</v>
      </c>
      <c r="O216" s="12"/>
      <c r="P216" s="13"/>
      <c r="Q216" s="14">
        <f>Tabela1[[#This Row],[QTDE/ Fabricação]]-Tabela1[[#This Row],[QTE]]</f>
        <v>-4</v>
      </c>
      <c r="R216" s="18">
        <f t="shared" si="41"/>
        <v>159.12</v>
      </c>
      <c r="S216" s="18">
        <f t="shared" si="49"/>
        <v>159.12</v>
      </c>
      <c r="T216" s="19">
        <f t="shared" si="43"/>
        <v>0</v>
      </c>
      <c r="U216" s="203">
        <v>4</v>
      </c>
      <c r="V216" s="12" t="str">
        <f>IFERROR(VLOOKUP(Tabela1[[#This Row],[COD.MDE]],'LISTA DE EMBARQUE'!B:L,11,0),"")</f>
        <v/>
      </c>
      <c r="W216" s="13"/>
      <c r="X216" s="14">
        <f>IFERROR(Tabela1[[#This Row],[QIANTIDADE EXPEDIDA]]*Tabela1[[#This Row],[PESO UNI]],"")</f>
        <v>159.12</v>
      </c>
      <c r="Y216" s="14">
        <f t="shared" si="48"/>
        <v>0</v>
      </c>
      <c r="Z216" s="20">
        <f>Tabela1[[#This Row],[PESO TOTAL]]-Tabela1[[#This Row],[Peso Expedido]]</f>
        <v>0</v>
      </c>
      <c r="AA216" s="17">
        <v>1</v>
      </c>
      <c r="AB216" s="33"/>
      <c r="AC216" s="33">
        <v>1</v>
      </c>
      <c r="AD216" s="33">
        <v>1</v>
      </c>
      <c r="AE216" s="33">
        <v>1</v>
      </c>
      <c r="AF216" s="33">
        <v>1</v>
      </c>
      <c r="AG216" s="33">
        <v>1</v>
      </c>
      <c r="AH216" s="33">
        <v>1</v>
      </c>
      <c r="AI216" s="33" t="str">
        <f t="shared" si="45"/>
        <v>ok</v>
      </c>
      <c r="AJ216" s="5"/>
      <c r="AK216" t="str">
        <f>Tabela1[[#This Row],[Coluna1]]&amp;Tabela1[[#This Row],[PEDIDO]]</f>
        <v>P-188</v>
      </c>
      <c r="AL216"/>
      <c r="AM216"/>
      <c r="AN216"/>
      <c r="AO216" t="str">
        <f t="shared" si="50"/>
        <v>T-072965-1/1073-TC-006/007</v>
      </c>
      <c r="AP216" t="str">
        <f>Tabela1[[#This Row],[TAG]]&amp;Tabela1[[#This Row],[PEDIDO]]&amp;Tabela1[[#This Row],[PRODUTO]]</f>
        <v>1073-TC-006/007P-188RMF</v>
      </c>
      <c r="AQ216" s="22" t="str">
        <f>Tabela1[[#This Row],[PRODUTO]]&amp;Tabela1[[#This Row],[TAG]]</f>
        <v>RMF1073-TC-006/007</v>
      </c>
      <c r="AR216" s="24" t="str">
        <f>Tabela1[[#This Row],[PEDIDO]]&amp;Tabela1[[#This Row],[PRODUTO]]</f>
        <v>P-188RMF</v>
      </c>
      <c r="AS216" s="37">
        <f>IF(AF216="",0,IF(ISTEXT(AF216),H216*VALUE(SUBSTITUTE(AF216,"%",""))/100,H216*AF216))-Tabela1[[#This Row],[PRONTO ACABADO2]]</f>
        <v>0</v>
      </c>
      <c r="AT216" s="37">
        <f>IF(AG216="",0,IF(ISTEXT(AG216),H216*VALUE(SUBSTITUTE(AG216,"%",""))/100,H216*AG216))-Tabela1[[#This Row],[PESO EXPEDIDO2]]</f>
        <v>0</v>
      </c>
      <c r="AU216" s="37">
        <f t="shared" si="46"/>
        <v>159.12</v>
      </c>
      <c r="AV216" s="37">
        <f t="shared" si="47"/>
        <v>159.12</v>
      </c>
      <c r="AW216" s="37"/>
    </row>
    <row r="217" spans="1:49" ht="15.75" hidden="1" customHeight="1" x14ac:dyDescent="0.25">
      <c r="A217" s="6" t="s">
        <v>3841</v>
      </c>
      <c r="B217" s="21" t="s">
        <v>3846</v>
      </c>
      <c r="C217" s="7">
        <v>4</v>
      </c>
      <c r="D217" s="39" t="s">
        <v>3847</v>
      </c>
      <c r="E217" s="7">
        <v>4102</v>
      </c>
      <c r="F217" s="7" t="s">
        <v>3788</v>
      </c>
      <c r="G217" s="23">
        <v>134.97999999999999</v>
      </c>
      <c r="H217" s="34">
        <f>Tabela1[[#This Row],[PESO UNI]]*Tabela1[[#This Row],[QTE]]</f>
        <v>539.91999999999996</v>
      </c>
      <c r="I217" s="7">
        <v>2</v>
      </c>
      <c r="J217" s="8" t="s">
        <v>3789</v>
      </c>
      <c r="K217" s="8" t="s">
        <v>327</v>
      </c>
      <c r="L217" s="9" t="s">
        <v>2069</v>
      </c>
      <c r="M217" s="10">
        <v>46127</v>
      </c>
      <c r="N217" s="8" t="s">
        <v>327</v>
      </c>
      <c r="O217" s="12"/>
      <c r="P217" s="13"/>
      <c r="Q217" s="14">
        <f>Tabela1[[#This Row],[QTDE/ Fabricação]]-Tabela1[[#This Row],[QTE]]</f>
        <v>-4</v>
      </c>
      <c r="R217" s="18">
        <f t="shared" si="41"/>
        <v>539.91999999999996</v>
      </c>
      <c r="S217" s="18">
        <f t="shared" si="49"/>
        <v>539.91999999999996</v>
      </c>
      <c r="T217" s="19">
        <f t="shared" si="43"/>
        <v>0</v>
      </c>
      <c r="U217" s="203">
        <v>4</v>
      </c>
      <c r="V217" s="12" t="str">
        <f>IFERROR(VLOOKUP(Tabela1[[#This Row],[COD.MDE]],'LISTA DE EMBARQUE'!B:L,11,0),"")</f>
        <v/>
      </c>
      <c r="W217" s="13"/>
      <c r="X217" s="14">
        <f>IFERROR(Tabela1[[#This Row],[QIANTIDADE EXPEDIDA]]*Tabela1[[#This Row],[PESO UNI]],"")</f>
        <v>539.91999999999996</v>
      </c>
      <c r="Y217" s="14">
        <f t="shared" si="48"/>
        <v>0</v>
      </c>
      <c r="Z217" s="20">
        <f>Tabela1[[#This Row],[PESO TOTAL]]-Tabela1[[#This Row],[Peso Expedido]]</f>
        <v>0</v>
      </c>
      <c r="AA217" s="17">
        <v>1</v>
      </c>
      <c r="AB217" s="33"/>
      <c r="AC217" s="33">
        <v>1</v>
      </c>
      <c r="AD217" s="33">
        <v>1</v>
      </c>
      <c r="AE217" s="33">
        <v>1</v>
      </c>
      <c r="AF217" s="33">
        <v>1</v>
      </c>
      <c r="AG217" s="33">
        <v>1</v>
      </c>
      <c r="AH217" s="33">
        <v>1</v>
      </c>
      <c r="AI217" s="33" t="str">
        <f t="shared" si="45"/>
        <v>ok</v>
      </c>
      <c r="AJ217" s="5"/>
      <c r="AK217" t="str">
        <f>Tabela1[[#This Row],[Coluna1]]&amp;Tabela1[[#This Row],[PEDIDO]]</f>
        <v>P-188</v>
      </c>
      <c r="AL217"/>
      <c r="AM217"/>
      <c r="AN217"/>
      <c r="AO217" t="str">
        <f t="shared" si="50"/>
        <v>T-072965-1/1073-TC-006/007</v>
      </c>
      <c r="AP217" t="str">
        <f>Tabela1[[#This Row],[TAG]]&amp;Tabela1[[#This Row],[PEDIDO]]&amp;Tabela1[[#This Row],[PRODUTO]]</f>
        <v>1073-TC-006/007P-188RMF</v>
      </c>
      <c r="AQ217" s="22" t="str">
        <f>Tabela1[[#This Row],[PRODUTO]]&amp;Tabela1[[#This Row],[TAG]]</f>
        <v>RMF1073-TC-006/007</v>
      </c>
      <c r="AR217" s="24" t="str">
        <f>Tabela1[[#This Row],[PEDIDO]]&amp;Tabela1[[#This Row],[PRODUTO]]</f>
        <v>P-188RMF</v>
      </c>
      <c r="AS217" s="37">
        <f>IF(AF217="",0,IF(ISTEXT(AF217),H217*VALUE(SUBSTITUTE(AF217,"%",""))/100,H217*AF217))-Tabela1[[#This Row],[PRONTO ACABADO2]]</f>
        <v>0</v>
      </c>
      <c r="AT217" s="37">
        <f>IF(AG217="",0,IF(ISTEXT(AG217),H217*VALUE(SUBSTITUTE(AG217,"%",""))/100,H217*AG217))-Tabela1[[#This Row],[PESO EXPEDIDO2]]</f>
        <v>0</v>
      </c>
      <c r="AU217" s="37">
        <f t="shared" si="46"/>
        <v>539.91999999999996</v>
      </c>
      <c r="AV217" s="37">
        <f t="shared" si="47"/>
        <v>539.91999999999996</v>
      </c>
      <c r="AW217" s="37"/>
    </row>
    <row r="218" spans="1:49" ht="15.75" hidden="1" customHeight="1" x14ac:dyDescent="0.25">
      <c r="A218" s="6" t="s">
        <v>3848</v>
      </c>
      <c r="B218" s="21" t="s">
        <v>3849</v>
      </c>
      <c r="C218" s="7">
        <v>4</v>
      </c>
      <c r="D218" s="39" t="s">
        <v>3813</v>
      </c>
      <c r="E218" s="7">
        <v>4103</v>
      </c>
      <c r="F218" s="7" t="s">
        <v>3788</v>
      </c>
      <c r="G218" s="23">
        <v>47.47</v>
      </c>
      <c r="H218" s="34">
        <f>Tabela1[[#This Row],[PESO UNI]]*Tabela1[[#This Row],[QTE]]</f>
        <v>189.88</v>
      </c>
      <c r="I218" s="7">
        <v>0</v>
      </c>
      <c r="J218" s="8" t="s">
        <v>3789</v>
      </c>
      <c r="K218" s="8" t="s">
        <v>327</v>
      </c>
      <c r="L218" s="9" t="s">
        <v>2069</v>
      </c>
      <c r="M218" s="10">
        <v>46127</v>
      </c>
      <c r="N218" s="8" t="s">
        <v>327</v>
      </c>
      <c r="O218" s="12"/>
      <c r="P218" s="13"/>
      <c r="Q218" s="14">
        <f>Tabela1[[#This Row],[QTDE/ Fabricação]]-Tabela1[[#This Row],[QTE]]</f>
        <v>-4</v>
      </c>
      <c r="R218" s="18">
        <f t="shared" ref="R218:R281" si="51">IFERROR(H218*((AA218*0.25)+(AC218*0.25)+(AD218*0.225)+(AE218*0.225)+(AF218*0.05)),"")</f>
        <v>189.88</v>
      </c>
      <c r="S218" s="18">
        <f t="shared" si="49"/>
        <v>189.88</v>
      </c>
      <c r="T218" s="19">
        <f t="shared" ref="T218:T281" si="52">IFERROR(S218-H218,"")</f>
        <v>0</v>
      </c>
      <c r="U218" s="203">
        <v>4</v>
      </c>
      <c r="V218" s="12">
        <v>13</v>
      </c>
      <c r="W218" s="13"/>
      <c r="X218" s="14">
        <f>IFERROR(Tabela1[[#This Row],[QIANTIDADE EXPEDIDA]]*Tabela1[[#This Row],[PESO UNI]],"")</f>
        <v>189.88</v>
      </c>
      <c r="Y218" s="14">
        <f t="shared" si="48"/>
        <v>0</v>
      </c>
      <c r="Z218" s="20">
        <f>Tabela1[[#This Row],[PESO TOTAL]]-Tabela1[[#This Row],[Peso Expedido]]</f>
        <v>0</v>
      </c>
      <c r="AA218" s="17">
        <v>1</v>
      </c>
      <c r="AB218" s="33"/>
      <c r="AC218" s="33">
        <v>1</v>
      </c>
      <c r="AD218" s="33">
        <v>1</v>
      </c>
      <c r="AE218" s="33">
        <v>1</v>
      </c>
      <c r="AF218" s="33">
        <v>1</v>
      </c>
      <c r="AG218" s="33">
        <v>1</v>
      </c>
      <c r="AH218" s="33">
        <v>1</v>
      </c>
      <c r="AI218" s="33" t="str">
        <f t="shared" si="45"/>
        <v>ok</v>
      </c>
      <c r="AJ218" s="5"/>
      <c r="AK218" t="str">
        <f>Tabela1[[#This Row],[Coluna1]]&amp;Tabela1[[#This Row],[PEDIDO]]</f>
        <v>P-188</v>
      </c>
      <c r="AL218"/>
      <c r="AM218"/>
      <c r="AN218"/>
      <c r="AO218" t="str">
        <f t="shared" si="50"/>
        <v>T-072966-1/1073-TC-006/007</v>
      </c>
      <c r="AP218" t="str">
        <f>Tabela1[[#This Row],[TAG]]&amp;Tabela1[[#This Row],[PEDIDO]]&amp;Tabela1[[#This Row],[PRODUTO]]</f>
        <v>1073-TC-006/007P-188RMF</v>
      </c>
      <c r="AQ218" s="22" t="str">
        <f>Tabela1[[#This Row],[PRODUTO]]&amp;Tabela1[[#This Row],[TAG]]</f>
        <v>RMF1073-TC-006/007</v>
      </c>
      <c r="AR218" s="24" t="str">
        <f>Tabela1[[#This Row],[PEDIDO]]&amp;Tabela1[[#This Row],[PRODUTO]]</f>
        <v>P-188RMF</v>
      </c>
      <c r="AS218" s="37">
        <f>IF(AF218="",0,IF(ISTEXT(AF218),H218*VALUE(SUBSTITUTE(AF218,"%",""))/100,H218*AF218))-Tabela1[[#This Row],[PRONTO ACABADO2]]</f>
        <v>0</v>
      </c>
      <c r="AT218" s="37">
        <f>IF(AG218="",0,IF(ISTEXT(AG218),H218*VALUE(SUBSTITUTE(AG218,"%",""))/100,H218*AG218))-Tabela1[[#This Row],[PESO EXPEDIDO2]]</f>
        <v>0</v>
      </c>
      <c r="AU218" s="37">
        <f t="shared" si="46"/>
        <v>189.88</v>
      </c>
      <c r="AV218" s="37">
        <f t="shared" si="47"/>
        <v>189.88</v>
      </c>
      <c r="AW218" s="37"/>
    </row>
    <row r="219" spans="1:49" ht="15.75" hidden="1" customHeight="1" x14ac:dyDescent="0.25">
      <c r="A219" s="6" t="s">
        <v>3848</v>
      </c>
      <c r="B219" s="21" t="s">
        <v>3850</v>
      </c>
      <c r="C219" s="7">
        <v>2</v>
      </c>
      <c r="D219" s="39" t="s">
        <v>3815</v>
      </c>
      <c r="E219" s="7">
        <v>4104</v>
      </c>
      <c r="F219" s="7" t="s">
        <v>3788</v>
      </c>
      <c r="G219" s="23">
        <v>50.82</v>
      </c>
      <c r="H219" s="34">
        <f>Tabela1[[#This Row],[PESO UNI]]*Tabela1[[#This Row],[QTE]]</f>
        <v>101.64</v>
      </c>
      <c r="I219" s="7">
        <v>0</v>
      </c>
      <c r="J219" s="8" t="s">
        <v>3789</v>
      </c>
      <c r="K219" s="8" t="s">
        <v>327</v>
      </c>
      <c r="L219" s="9" t="s">
        <v>2069</v>
      </c>
      <c r="M219" s="10">
        <v>46127</v>
      </c>
      <c r="N219" s="8" t="s">
        <v>327</v>
      </c>
      <c r="O219" s="12"/>
      <c r="P219" s="13"/>
      <c r="Q219" s="14">
        <f>Tabela1[[#This Row],[QTDE/ Fabricação]]-Tabela1[[#This Row],[QTE]]</f>
        <v>-2</v>
      </c>
      <c r="R219" s="18">
        <f t="shared" si="51"/>
        <v>101.64</v>
      </c>
      <c r="S219" s="18">
        <f t="shared" si="49"/>
        <v>101.64</v>
      </c>
      <c r="T219" s="19">
        <f t="shared" si="52"/>
        <v>0</v>
      </c>
      <c r="U219" s="203">
        <v>2</v>
      </c>
      <c r="V219" s="12">
        <v>13</v>
      </c>
      <c r="W219" s="13"/>
      <c r="X219" s="14">
        <f>IFERROR(Tabela1[[#This Row],[QIANTIDADE EXPEDIDA]]*Tabela1[[#This Row],[PESO UNI]],"")</f>
        <v>101.64</v>
      </c>
      <c r="Y219" s="14">
        <f t="shared" si="48"/>
        <v>0</v>
      </c>
      <c r="Z219" s="20">
        <f>Tabela1[[#This Row],[PESO TOTAL]]-Tabela1[[#This Row],[Peso Expedido]]</f>
        <v>0</v>
      </c>
      <c r="AA219" s="17">
        <v>1</v>
      </c>
      <c r="AB219" s="33"/>
      <c r="AC219" s="33">
        <v>1</v>
      </c>
      <c r="AD219" s="33">
        <v>1</v>
      </c>
      <c r="AE219" s="33">
        <v>1</v>
      </c>
      <c r="AF219" s="33">
        <v>1</v>
      </c>
      <c r="AG219" s="33">
        <v>1</v>
      </c>
      <c r="AH219" s="33">
        <v>1</v>
      </c>
      <c r="AI219" s="33" t="str">
        <f t="shared" si="45"/>
        <v>ok</v>
      </c>
      <c r="AJ219" s="5"/>
      <c r="AK219" t="str">
        <f>Tabela1[[#This Row],[Coluna1]]&amp;Tabela1[[#This Row],[PEDIDO]]</f>
        <v>P-188</v>
      </c>
      <c r="AL219"/>
      <c r="AM219"/>
      <c r="AN219"/>
      <c r="AO219" t="str">
        <f t="shared" si="50"/>
        <v>T-072966-1/1073-TC-006/007</v>
      </c>
      <c r="AP219" t="str">
        <f>Tabela1[[#This Row],[TAG]]&amp;Tabela1[[#This Row],[PEDIDO]]&amp;Tabela1[[#This Row],[PRODUTO]]</f>
        <v>1073-TC-006/007P-188RMF</v>
      </c>
      <c r="AQ219" s="22" t="str">
        <f>Tabela1[[#This Row],[PRODUTO]]&amp;Tabela1[[#This Row],[TAG]]</f>
        <v>RMF1073-TC-006/007</v>
      </c>
      <c r="AR219" s="24" t="str">
        <f>Tabela1[[#This Row],[PEDIDO]]&amp;Tabela1[[#This Row],[PRODUTO]]</f>
        <v>P-188RMF</v>
      </c>
      <c r="AS219" s="37">
        <f>IF(AF219="",0,IF(ISTEXT(AF219),H219*VALUE(SUBSTITUTE(AF219,"%",""))/100,H219*AF219))-Tabela1[[#This Row],[PRONTO ACABADO2]]</f>
        <v>0</v>
      </c>
      <c r="AT219" s="37">
        <f>IF(AG219="",0,IF(ISTEXT(AG219),H219*VALUE(SUBSTITUTE(AG219,"%",""))/100,H219*AG219))-Tabela1[[#This Row],[PESO EXPEDIDO2]]</f>
        <v>0</v>
      </c>
      <c r="AU219" s="37">
        <f t="shared" si="46"/>
        <v>101.64</v>
      </c>
      <c r="AV219" s="37">
        <f t="shared" si="47"/>
        <v>101.64</v>
      </c>
      <c r="AW219" s="37"/>
    </row>
    <row r="220" spans="1:49" ht="15.75" hidden="1" customHeight="1" x14ac:dyDescent="0.25">
      <c r="A220" s="6" t="s">
        <v>3848</v>
      </c>
      <c r="B220" s="21" t="s">
        <v>3851</v>
      </c>
      <c r="C220" s="7">
        <v>2</v>
      </c>
      <c r="D220" s="39" t="s">
        <v>3817</v>
      </c>
      <c r="E220" s="7">
        <v>4105</v>
      </c>
      <c r="F220" s="7" t="s">
        <v>3788</v>
      </c>
      <c r="G220" s="23">
        <v>55.81</v>
      </c>
      <c r="H220" s="34">
        <f>Tabela1[[#This Row],[PESO UNI]]*Tabela1[[#This Row],[QTE]]</f>
        <v>111.62</v>
      </c>
      <c r="I220" s="7">
        <v>0</v>
      </c>
      <c r="J220" s="8" t="s">
        <v>3789</v>
      </c>
      <c r="K220" s="8" t="s">
        <v>327</v>
      </c>
      <c r="L220" s="9" t="s">
        <v>2069</v>
      </c>
      <c r="M220" s="10">
        <v>46127</v>
      </c>
      <c r="N220" s="8" t="s">
        <v>327</v>
      </c>
      <c r="O220" s="12"/>
      <c r="P220" s="13"/>
      <c r="Q220" s="14">
        <f>Tabela1[[#This Row],[QTDE/ Fabricação]]-Tabela1[[#This Row],[QTE]]</f>
        <v>-2</v>
      </c>
      <c r="R220" s="18">
        <f t="shared" si="51"/>
        <v>111.62</v>
      </c>
      <c r="S220" s="18">
        <f t="shared" si="49"/>
        <v>111.62</v>
      </c>
      <c r="T220" s="19">
        <f t="shared" si="52"/>
        <v>0</v>
      </c>
      <c r="U220" s="203">
        <v>2</v>
      </c>
      <c r="V220" s="12">
        <v>13</v>
      </c>
      <c r="W220" s="13"/>
      <c r="X220" s="14">
        <f>IFERROR(Tabela1[[#This Row],[QIANTIDADE EXPEDIDA]]*Tabela1[[#This Row],[PESO UNI]],"")</f>
        <v>111.62</v>
      </c>
      <c r="Y220" s="14">
        <f t="shared" si="48"/>
        <v>0</v>
      </c>
      <c r="Z220" s="20">
        <f>Tabela1[[#This Row],[PESO TOTAL]]-Tabela1[[#This Row],[Peso Expedido]]</f>
        <v>0</v>
      </c>
      <c r="AA220" s="17">
        <v>1</v>
      </c>
      <c r="AB220" s="33"/>
      <c r="AC220" s="33">
        <v>1</v>
      </c>
      <c r="AD220" s="33">
        <v>1</v>
      </c>
      <c r="AE220" s="33">
        <v>1</v>
      </c>
      <c r="AF220" s="33">
        <v>1</v>
      </c>
      <c r="AG220" s="33">
        <v>1</v>
      </c>
      <c r="AH220" s="33">
        <v>1</v>
      </c>
      <c r="AI220" s="33" t="str">
        <f t="shared" ref="AI220:AI283" si="53">IF(Z220&lt;=0,"ok","")</f>
        <v>ok</v>
      </c>
      <c r="AJ220" s="5"/>
      <c r="AK220" t="str">
        <f>Tabela1[[#This Row],[Coluna1]]&amp;Tabela1[[#This Row],[PEDIDO]]</f>
        <v>P-188</v>
      </c>
      <c r="AL220"/>
      <c r="AM220"/>
      <c r="AN220"/>
      <c r="AO220" t="str">
        <f t="shared" si="50"/>
        <v>T-072966-1/1073-TC-006/007</v>
      </c>
      <c r="AP220" t="str">
        <f>Tabela1[[#This Row],[TAG]]&amp;Tabela1[[#This Row],[PEDIDO]]&amp;Tabela1[[#This Row],[PRODUTO]]</f>
        <v>1073-TC-006/007P-188RMF</v>
      </c>
      <c r="AQ220" s="22" t="str">
        <f>Tabela1[[#This Row],[PRODUTO]]&amp;Tabela1[[#This Row],[TAG]]</f>
        <v>RMF1073-TC-006/007</v>
      </c>
      <c r="AR220" s="24" t="str">
        <f>Tabela1[[#This Row],[PEDIDO]]&amp;Tabela1[[#This Row],[PRODUTO]]</f>
        <v>P-188RMF</v>
      </c>
      <c r="AS220" s="37">
        <f>IF(AF220="",0,IF(ISTEXT(AF220),H220*VALUE(SUBSTITUTE(AF220,"%",""))/100,H220*AF220))-Tabela1[[#This Row],[PRONTO ACABADO2]]</f>
        <v>0</v>
      </c>
      <c r="AT220" s="37">
        <f>IF(AG220="",0,IF(ISTEXT(AG220),H220*VALUE(SUBSTITUTE(AG220,"%",""))/100,H220*AG220))-Tabela1[[#This Row],[PESO EXPEDIDO2]]</f>
        <v>0</v>
      </c>
      <c r="AU220" s="37">
        <f t="shared" si="46"/>
        <v>111.62</v>
      </c>
      <c r="AV220" s="37">
        <f t="shared" si="47"/>
        <v>111.62</v>
      </c>
      <c r="AW220" s="37"/>
    </row>
    <row r="221" spans="1:49" ht="15.75" hidden="1" customHeight="1" x14ac:dyDescent="0.25">
      <c r="A221" s="6" t="s">
        <v>3848</v>
      </c>
      <c r="B221" s="21" t="s">
        <v>3852</v>
      </c>
      <c r="C221" s="7">
        <v>2</v>
      </c>
      <c r="D221" s="39" t="s">
        <v>3819</v>
      </c>
      <c r="E221" s="7">
        <v>4106</v>
      </c>
      <c r="F221" s="7" t="s">
        <v>3788</v>
      </c>
      <c r="G221" s="23">
        <v>78.33</v>
      </c>
      <c r="H221" s="34">
        <f>Tabela1[[#This Row],[PESO UNI]]*Tabela1[[#This Row],[QTE]]</f>
        <v>156.66</v>
      </c>
      <c r="I221" s="7">
        <v>0</v>
      </c>
      <c r="J221" s="8" t="s">
        <v>3789</v>
      </c>
      <c r="K221" s="8" t="s">
        <v>327</v>
      </c>
      <c r="L221" s="9" t="s">
        <v>2069</v>
      </c>
      <c r="M221" s="10">
        <v>46127</v>
      </c>
      <c r="N221" s="8" t="s">
        <v>327</v>
      </c>
      <c r="O221" s="12"/>
      <c r="P221" s="13"/>
      <c r="Q221" s="14">
        <f>Tabela1[[#This Row],[QTDE/ Fabricação]]-Tabela1[[#This Row],[QTE]]</f>
        <v>-2</v>
      </c>
      <c r="R221" s="18">
        <f t="shared" si="51"/>
        <v>156.66</v>
      </c>
      <c r="S221" s="18">
        <f t="shared" si="49"/>
        <v>156.66</v>
      </c>
      <c r="T221" s="19">
        <f t="shared" si="52"/>
        <v>0</v>
      </c>
      <c r="U221" s="203">
        <v>2</v>
      </c>
      <c r="V221" s="12">
        <v>13</v>
      </c>
      <c r="W221" s="13"/>
      <c r="X221" s="14">
        <f>IFERROR(Tabela1[[#This Row],[QIANTIDADE EXPEDIDA]]*Tabela1[[#This Row],[PESO UNI]],"")</f>
        <v>156.66</v>
      </c>
      <c r="Y221" s="14">
        <f t="shared" si="48"/>
        <v>0</v>
      </c>
      <c r="Z221" s="20">
        <f>Tabela1[[#This Row],[PESO TOTAL]]-Tabela1[[#This Row],[Peso Expedido]]</f>
        <v>0</v>
      </c>
      <c r="AA221" s="17">
        <v>1</v>
      </c>
      <c r="AB221" s="33"/>
      <c r="AC221" s="33">
        <v>1</v>
      </c>
      <c r="AD221" s="33">
        <v>1</v>
      </c>
      <c r="AE221" s="33">
        <v>1</v>
      </c>
      <c r="AF221" s="33">
        <v>1</v>
      </c>
      <c r="AG221" s="33">
        <v>1</v>
      </c>
      <c r="AH221" s="33">
        <v>1</v>
      </c>
      <c r="AI221" s="33" t="str">
        <f t="shared" si="53"/>
        <v>ok</v>
      </c>
      <c r="AJ221" s="5"/>
      <c r="AK221" t="str">
        <f>Tabela1[[#This Row],[Coluna1]]&amp;Tabela1[[#This Row],[PEDIDO]]</f>
        <v>P-188</v>
      </c>
      <c r="AL221"/>
      <c r="AM221"/>
      <c r="AN221"/>
      <c r="AO221" t="str">
        <f t="shared" si="50"/>
        <v>T-072966-1/1073-TC-006/007</v>
      </c>
      <c r="AP221" t="str">
        <f>Tabela1[[#This Row],[TAG]]&amp;Tabela1[[#This Row],[PEDIDO]]&amp;Tabela1[[#This Row],[PRODUTO]]</f>
        <v>1073-TC-006/007P-188RMF</v>
      </c>
      <c r="AQ221" s="22" t="str">
        <f>Tabela1[[#This Row],[PRODUTO]]&amp;Tabela1[[#This Row],[TAG]]</f>
        <v>RMF1073-TC-006/007</v>
      </c>
      <c r="AR221" s="24" t="str">
        <f>Tabela1[[#This Row],[PEDIDO]]&amp;Tabela1[[#This Row],[PRODUTO]]</f>
        <v>P-188RMF</v>
      </c>
      <c r="AS221" s="37">
        <f>IF(AF221="",0,IF(ISTEXT(AF221),H221*VALUE(SUBSTITUTE(AF221,"%",""))/100,H221*AF221))-Tabela1[[#This Row],[PRONTO ACABADO2]]</f>
        <v>0</v>
      </c>
      <c r="AT221" s="37">
        <f>IF(AG221="",0,IF(ISTEXT(AG221),H221*VALUE(SUBSTITUTE(AG221,"%",""))/100,H221*AG221))-Tabela1[[#This Row],[PESO EXPEDIDO2]]</f>
        <v>0</v>
      </c>
      <c r="AU221" s="37">
        <f t="shared" si="46"/>
        <v>156.66</v>
      </c>
      <c r="AV221" s="37">
        <f t="shared" si="47"/>
        <v>156.66</v>
      </c>
      <c r="AW221" s="37"/>
    </row>
    <row r="222" spans="1:49" ht="15.75" hidden="1" customHeight="1" x14ac:dyDescent="0.25">
      <c r="A222" s="6" t="s">
        <v>3848</v>
      </c>
      <c r="B222" s="21" t="s">
        <v>3853</v>
      </c>
      <c r="C222" s="7">
        <v>2</v>
      </c>
      <c r="D222" s="39" t="s">
        <v>3843</v>
      </c>
      <c r="E222" s="7">
        <v>4107</v>
      </c>
      <c r="F222" s="7" t="s">
        <v>3788</v>
      </c>
      <c r="G222" s="23">
        <v>75.52</v>
      </c>
      <c r="H222" s="34">
        <f>Tabela1[[#This Row],[PESO UNI]]*Tabela1[[#This Row],[QTE]]</f>
        <v>151.04</v>
      </c>
      <c r="I222" s="7">
        <v>0</v>
      </c>
      <c r="J222" s="8" t="s">
        <v>3789</v>
      </c>
      <c r="K222" s="8" t="s">
        <v>327</v>
      </c>
      <c r="L222" s="9" t="s">
        <v>2069</v>
      </c>
      <c r="M222" s="10">
        <v>46127</v>
      </c>
      <c r="N222" s="8" t="s">
        <v>327</v>
      </c>
      <c r="O222" s="12"/>
      <c r="P222" s="13"/>
      <c r="Q222" s="14">
        <f>Tabela1[[#This Row],[QTDE/ Fabricação]]-Tabela1[[#This Row],[QTE]]</f>
        <v>-2</v>
      </c>
      <c r="R222" s="18">
        <f t="shared" si="51"/>
        <v>151.04</v>
      </c>
      <c r="S222" s="18">
        <f t="shared" si="49"/>
        <v>151.04</v>
      </c>
      <c r="T222" s="19">
        <f t="shared" si="52"/>
        <v>0</v>
      </c>
      <c r="U222" s="203">
        <v>2</v>
      </c>
      <c r="V222" s="12">
        <v>13</v>
      </c>
      <c r="W222" s="13"/>
      <c r="X222" s="14">
        <f>IFERROR(Tabela1[[#This Row],[QIANTIDADE EXPEDIDA]]*Tabela1[[#This Row],[PESO UNI]],"")</f>
        <v>151.04</v>
      </c>
      <c r="Y222" s="14">
        <f t="shared" si="48"/>
        <v>0</v>
      </c>
      <c r="Z222" s="20">
        <f>Tabela1[[#This Row],[PESO TOTAL]]-Tabela1[[#This Row],[Peso Expedido]]</f>
        <v>0</v>
      </c>
      <c r="AA222" s="17">
        <v>1</v>
      </c>
      <c r="AB222" s="33"/>
      <c r="AC222" s="33">
        <v>1</v>
      </c>
      <c r="AD222" s="33">
        <v>1</v>
      </c>
      <c r="AE222" s="33">
        <v>1</v>
      </c>
      <c r="AF222" s="33">
        <v>1</v>
      </c>
      <c r="AG222" s="33">
        <v>1</v>
      </c>
      <c r="AH222" s="33">
        <v>1</v>
      </c>
      <c r="AI222" s="33" t="str">
        <f t="shared" si="53"/>
        <v>ok</v>
      </c>
      <c r="AJ222" s="5"/>
      <c r="AK222" t="str">
        <f>Tabela1[[#This Row],[Coluna1]]&amp;Tabela1[[#This Row],[PEDIDO]]</f>
        <v>P-188</v>
      </c>
      <c r="AL222"/>
      <c r="AM222"/>
      <c r="AN222"/>
      <c r="AO222" t="str">
        <f t="shared" si="50"/>
        <v>T-072966-1/1073-TC-006/007</v>
      </c>
      <c r="AP222" t="str">
        <f>Tabela1[[#This Row],[TAG]]&amp;Tabela1[[#This Row],[PEDIDO]]&amp;Tabela1[[#This Row],[PRODUTO]]</f>
        <v>1073-TC-006/007P-188RMF</v>
      </c>
      <c r="AQ222" s="22" t="str">
        <f>Tabela1[[#This Row],[PRODUTO]]&amp;Tabela1[[#This Row],[TAG]]</f>
        <v>RMF1073-TC-006/007</v>
      </c>
      <c r="AR222" s="24" t="str">
        <f>Tabela1[[#This Row],[PEDIDO]]&amp;Tabela1[[#This Row],[PRODUTO]]</f>
        <v>P-188RMF</v>
      </c>
      <c r="AS222" s="37">
        <f>IF(AF222="",0,IF(ISTEXT(AF222),H222*VALUE(SUBSTITUTE(AF222,"%",""))/100,H222*AF222))-Tabela1[[#This Row],[PRONTO ACABADO2]]</f>
        <v>0</v>
      </c>
      <c r="AT222" s="37">
        <f>IF(AG222="",0,IF(ISTEXT(AG222),H222*VALUE(SUBSTITUTE(AG222,"%",""))/100,H222*AG222))-Tabela1[[#This Row],[PESO EXPEDIDO2]]</f>
        <v>0</v>
      </c>
      <c r="AU222" s="37">
        <f t="shared" si="46"/>
        <v>151.04</v>
      </c>
      <c r="AV222" s="37">
        <f t="shared" si="47"/>
        <v>151.04</v>
      </c>
      <c r="AW222" s="37"/>
    </row>
    <row r="223" spans="1:49" ht="15.75" hidden="1" customHeight="1" x14ac:dyDescent="0.25">
      <c r="A223" s="6" t="s">
        <v>3854</v>
      </c>
      <c r="B223" s="21" t="s">
        <v>3855</v>
      </c>
      <c r="C223" s="7">
        <v>2</v>
      </c>
      <c r="D223" s="39" t="s">
        <v>3856</v>
      </c>
      <c r="E223" s="7">
        <v>4108</v>
      </c>
      <c r="F223" s="7" t="s">
        <v>3788</v>
      </c>
      <c r="G223" s="23">
        <v>175.04</v>
      </c>
      <c r="H223" s="34">
        <f>Tabela1[[#This Row],[PESO UNI]]*Tabela1[[#This Row],[QTE]]</f>
        <v>350.08</v>
      </c>
      <c r="I223" s="7">
        <v>1</v>
      </c>
      <c r="J223" s="8" t="s">
        <v>3789</v>
      </c>
      <c r="K223" s="8" t="s">
        <v>327</v>
      </c>
      <c r="L223" s="9" t="s">
        <v>2069</v>
      </c>
      <c r="M223" s="10">
        <v>46153</v>
      </c>
      <c r="N223" s="8" t="s">
        <v>327</v>
      </c>
      <c r="O223" s="12"/>
      <c r="P223" s="13"/>
      <c r="Q223" s="14">
        <f>Tabela1[[#This Row],[QTDE/ Fabricação]]-Tabela1[[#This Row],[QTE]]</f>
        <v>-2</v>
      </c>
      <c r="R223" s="18">
        <f t="shared" si="51"/>
        <v>350.08</v>
      </c>
      <c r="S223" s="18">
        <f t="shared" si="49"/>
        <v>350.08</v>
      </c>
      <c r="T223" s="19">
        <f t="shared" si="52"/>
        <v>0</v>
      </c>
      <c r="U223" s="16">
        <v>2</v>
      </c>
      <c r="V223" s="12" t="str">
        <f>IFERROR(VLOOKUP(Tabela1[[#This Row],[COD.MDE]],'LISTA DE EMBARQUE'!B:L,11,0),"")</f>
        <v/>
      </c>
      <c r="W223" s="13" t="str">
        <f>IFERROR(VLOOKUP(Tabela1[[#This Row],[COD.MDE]],'LISTA DE EMBARQUE'!B:M,12,0),"")</f>
        <v/>
      </c>
      <c r="X223" s="14">
        <f>IFERROR(Tabela1[[#This Row],[QIANTIDADE EXPEDIDA]]*Tabela1[[#This Row],[PESO UNI]],"")</f>
        <v>350.08</v>
      </c>
      <c r="Y223" s="14">
        <f t="shared" si="48"/>
        <v>0</v>
      </c>
      <c r="Z223" s="20">
        <f>Tabela1[[#This Row],[PESO TOTAL]]-Tabela1[[#This Row],[Peso Expedido]]</f>
        <v>0</v>
      </c>
      <c r="AA223" s="17">
        <v>1</v>
      </c>
      <c r="AB223" s="33"/>
      <c r="AC223" s="33">
        <v>1</v>
      </c>
      <c r="AD223" s="33">
        <v>1</v>
      </c>
      <c r="AE223" s="33">
        <v>1</v>
      </c>
      <c r="AF223" s="33">
        <v>1</v>
      </c>
      <c r="AG223" s="33">
        <v>1</v>
      </c>
      <c r="AH223" s="33">
        <v>1</v>
      </c>
      <c r="AI223" s="33" t="str">
        <f t="shared" si="53"/>
        <v>ok</v>
      </c>
      <c r="AJ223" s="5"/>
      <c r="AK223" t="str">
        <f>Tabela1[[#This Row],[Coluna1]]&amp;Tabela1[[#This Row],[PEDIDO]]</f>
        <v>P-188</v>
      </c>
      <c r="AL223"/>
      <c r="AM223"/>
      <c r="AN223"/>
      <c r="AO223" t="str">
        <f t="shared" si="50"/>
        <v>T-072963-1/1073-TC-006/007</v>
      </c>
      <c r="AP223" t="str">
        <f>Tabela1[[#This Row],[TAG]]&amp;Tabela1[[#This Row],[PEDIDO]]&amp;Tabela1[[#This Row],[PRODUTO]]</f>
        <v>1073-TC-006/007P-188RMF</v>
      </c>
      <c r="AQ223" s="22" t="str">
        <f>Tabela1[[#This Row],[PRODUTO]]&amp;Tabela1[[#This Row],[TAG]]</f>
        <v>RMF1073-TC-006/007</v>
      </c>
      <c r="AR223" s="24" t="str">
        <f>Tabela1[[#This Row],[PEDIDO]]&amp;Tabela1[[#This Row],[PRODUTO]]</f>
        <v>P-188RMF</v>
      </c>
      <c r="AS223" s="37">
        <f>IF(AF223="",0,IF(ISTEXT(AF223),H223*VALUE(SUBSTITUTE(AF223,"%",""))/100,H223*AF223))-Tabela1[[#This Row],[PRONTO ACABADO2]]</f>
        <v>0</v>
      </c>
      <c r="AT223" s="37">
        <f>IF(AG223="",0,IF(ISTEXT(AG223),H223*VALUE(SUBSTITUTE(AG223,"%",""))/100,H223*AG223))-Tabela1[[#This Row],[PESO EXPEDIDO2]]</f>
        <v>0</v>
      </c>
      <c r="AU223" s="37">
        <f t="shared" si="46"/>
        <v>350.08</v>
      </c>
      <c r="AV223" s="37">
        <f t="shared" si="47"/>
        <v>350.08</v>
      </c>
      <c r="AW223" s="37"/>
    </row>
    <row r="224" spans="1:49" ht="15.75" hidden="1" customHeight="1" x14ac:dyDescent="0.25">
      <c r="A224" s="6" t="s">
        <v>3857</v>
      </c>
      <c r="B224" s="21" t="s">
        <v>3858</v>
      </c>
      <c r="C224" s="7">
        <v>2</v>
      </c>
      <c r="D224" s="39" t="s">
        <v>3803</v>
      </c>
      <c r="E224" s="7">
        <v>4109</v>
      </c>
      <c r="F224" s="7" t="s">
        <v>3788</v>
      </c>
      <c r="G224" s="23">
        <v>152.22</v>
      </c>
      <c r="H224" s="34">
        <f>Tabela1[[#This Row],[PESO UNI]]*Tabela1[[#This Row],[QTE]]</f>
        <v>304.44</v>
      </c>
      <c r="I224" s="7">
        <v>0</v>
      </c>
      <c r="J224" s="8" t="s">
        <v>3789</v>
      </c>
      <c r="K224" s="8" t="s">
        <v>327</v>
      </c>
      <c r="L224" s="9" t="s">
        <v>2069</v>
      </c>
      <c r="M224" s="10">
        <v>46127</v>
      </c>
      <c r="N224" s="8" t="s">
        <v>327</v>
      </c>
      <c r="O224" s="12"/>
      <c r="P224" s="13"/>
      <c r="Q224" s="14">
        <f>Tabela1[[#This Row],[QTDE/ Fabricação]]-Tabela1[[#This Row],[QTE]]</f>
        <v>-2</v>
      </c>
      <c r="R224" s="18">
        <f t="shared" si="51"/>
        <v>304.44</v>
      </c>
      <c r="S224" s="18">
        <f t="shared" si="49"/>
        <v>304.44</v>
      </c>
      <c r="T224" s="19">
        <f t="shared" si="52"/>
        <v>0</v>
      </c>
      <c r="U224" s="203">
        <v>2</v>
      </c>
      <c r="V224" s="12" t="str">
        <f>IFERROR(VLOOKUP(Tabela1[[#This Row],[COD.MDE]],'LISTA DE EMBARQUE'!B:L,11,0),"")</f>
        <v/>
      </c>
      <c r="W224" s="13"/>
      <c r="X224" s="14">
        <f>IFERROR(Tabela1[[#This Row],[QIANTIDADE EXPEDIDA]]*Tabela1[[#This Row],[PESO UNI]],"")</f>
        <v>304.44</v>
      </c>
      <c r="Y224" s="14">
        <f t="shared" si="48"/>
        <v>0</v>
      </c>
      <c r="Z224" s="20">
        <f>Tabela1[[#This Row],[PESO TOTAL]]-Tabela1[[#This Row],[Peso Expedido]]</f>
        <v>0</v>
      </c>
      <c r="AA224" s="17">
        <v>1</v>
      </c>
      <c r="AB224" s="33"/>
      <c r="AC224" s="33">
        <v>1</v>
      </c>
      <c r="AD224" s="33">
        <v>1</v>
      </c>
      <c r="AE224" s="33">
        <v>1</v>
      </c>
      <c r="AF224" s="33">
        <v>1</v>
      </c>
      <c r="AG224" s="33">
        <v>1</v>
      </c>
      <c r="AH224" s="33">
        <v>1</v>
      </c>
      <c r="AI224" s="33" t="str">
        <f t="shared" si="53"/>
        <v>ok</v>
      </c>
      <c r="AJ224" s="5"/>
      <c r="AK224" t="str">
        <f>Tabela1[[#This Row],[Coluna1]]&amp;Tabela1[[#This Row],[PEDIDO]]</f>
        <v>P-188</v>
      </c>
      <c r="AL224"/>
      <c r="AM224"/>
      <c r="AN224"/>
      <c r="AO224" t="str">
        <f t="shared" si="50"/>
        <v>T-072959-1/1073-TC-006/007</v>
      </c>
      <c r="AP224" t="str">
        <f>Tabela1[[#This Row],[TAG]]&amp;Tabela1[[#This Row],[PEDIDO]]&amp;Tabela1[[#This Row],[PRODUTO]]</f>
        <v>1073-TC-006/007P-188RMF</v>
      </c>
      <c r="AQ224" s="22" t="str">
        <f>Tabela1[[#This Row],[PRODUTO]]&amp;Tabela1[[#This Row],[TAG]]</f>
        <v>RMF1073-TC-006/007</v>
      </c>
      <c r="AR224" s="24" t="str">
        <f>Tabela1[[#This Row],[PEDIDO]]&amp;Tabela1[[#This Row],[PRODUTO]]</f>
        <v>P-188RMF</v>
      </c>
      <c r="AS224" s="37">
        <f>IF(AF224="",0,IF(ISTEXT(AF224),H224*VALUE(SUBSTITUTE(AF224,"%",""))/100,H224*AF224))-Tabela1[[#This Row],[PRONTO ACABADO2]]</f>
        <v>0</v>
      </c>
      <c r="AT224" s="37">
        <f>IF(AG224="",0,IF(ISTEXT(AG224),H224*VALUE(SUBSTITUTE(AG224,"%",""))/100,H224*AG224))-Tabela1[[#This Row],[PESO EXPEDIDO2]]</f>
        <v>0</v>
      </c>
      <c r="AU224" s="37">
        <f t="shared" si="46"/>
        <v>304.44</v>
      </c>
      <c r="AV224" s="37">
        <f t="shared" si="47"/>
        <v>304.44</v>
      </c>
      <c r="AW224" s="37"/>
    </row>
    <row r="225" spans="1:49" ht="15.75" hidden="1" customHeight="1" x14ac:dyDescent="0.25">
      <c r="A225" s="6" t="s">
        <v>3857</v>
      </c>
      <c r="B225" s="21" t="s">
        <v>3859</v>
      </c>
      <c r="C225" s="7">
        <v>2</v>
      </c>
      <c r="D225" s="39" t="s">
        <v>3805</v>
      </c>
      <c r="E225" s="7">
        <v>4110</v>
      </c>
      <c r="F225" s="7" t="s">
        <v>3788</v>
      </c>
      <c r="G225" s="23">
        <v>152.22</v>
      </c>
      <c r="H225" s="34">
        <f>Tabela1[[#This Row],[PESO UNI]]*Tabela1[[#This Row],[QTE]]</f>
        <v>304.44</v>
      </c>
      <c r="I225" s="7">
        <v>0</v>
      </c>
      <c r="J225" s="8" t="s">
        <v>3789</v>
      </c>
      <c r="K225" s="8" t="s">
        <v>327</v>
      </c>
      <c r="L225" s="9" t="s">
        <v>2069</v>
      </c>
      <c r="M225" s="10">
        <v>46127</v>
      </c>
      <c r="N225" s="8" t="s">
        <v>327</v>
      </c>
      <c r="O225" s="12"/>
      <c r="P225" s="13"/>
      <c r="Q225" s="14">
        <f>Tabela1[[#This Row],[QTDE/ Fabricação]]-Tabela1[[#This Row],[QTE]]</f>
        <v>-2</v>
      </c>
      <c r="R225" s="18">
        <f t="shared" si="51"/>
        <v>304.44</v>
      </c>
      <c r="S225" s="18">
        <f t="shared" si="49"/>
        <v>304.44</v>
      </c>
      <c r="T225" s="19">
        <f t="shared" si="52"/>
        <v>0</v>
      </c>
      <c r="U225" s="203">
        <v>2</v>
      </c>
      <c r="V225" s="12" t="str">
        <f>IFERROR(VLOOKUP(Tabela1[[#This Row],[COD.MDE]],'LISTA DE EMBARQUE'!B:L,11,0),"")</f>
        <v/>
      </c>
      <c r="W225" s="13"/>
      <c r="X225" s="14">
        <f>IFERROR(Tabela1[[#This Row],[QIANTIDADE EXPEDIDA]]*Tabela1[[#This Row],[PESO UNI]],"")</f>
        <v>304.44</v>
      </c>
      <c r="Y225" s="14">
        <f t="shared" si="48"/>
        <v>0</v>
      </c>
      <c r="Z225" s="20">
        <f>Tabela1[[#This Row],[PESO TOTAL]]-Tabela1[[#This Row],[Peso Expedido]]</f>
        <v>0</v>
      </c>
      <c r="AA225" s="17">
        <v>1</v>
      </c>
      <c r="AB225" s="33"/>
      <c r="AC225" s="33">
        <v>1</v>
      </c>
      <c r="AD225" s="33">
        <v>1</v>
      </c>
      <c r="AE225" s="33">
        <v>1</v>
      </c>
      <c r="AF225" s="33">
        <v>1</v>
      </c>
      <c r="AG225" s="33">
        <v>1</v>
      </c>
      <c r="AH225" s="33">
        <v>1</v>
      </c>
      <c r="AI225" s="33" t="str">
        <f t="shared" si="53"/>
        <v>ok</v>
      </c>
      <c r="AJ225" s="5"/>
      <c r="AK225" t="str">
        <f>Tabela1[[#This Row],[Coluna1]]&amp;Tabela1[[#This Row],[PEDIDO]]</f>
        <v>P-188</v>
      </c>
      <c r="AL225"/>
      <c r="AM225"/>
      <c r="AN225"/>
      <c r="AO225" t="str">
        <f t="shared" si="50"/>
        <v>T-072959-1/1073-TC-006/007</v>
      </c>
      <c r="AP225" t="str">
        <f>Tabela1[[#This Row],[TAG]]&amp;Tabela1[[#This Row],[PEDIDO]]&amp;Tabela1[[#This Row],[PRODUTO]]</f>
        <v>1073-TC-006/007P-188RMF</v>
      </c>
      <c r="AQ225" s="22" t="str">
        <f>Tabela1[[#This Row],[PRODUTO]]&amp;Tabela1[[#This Row],[TAG]]</f>
        <v>RMF1073-TC-006/007</v>
      </c>
      <c r="AR225" s="24" t="str">
        <f>Tabela1[[#This Row],[PEDIDO]]&amp;Tabela1[[#This Row],[PRODUTO]]</f>
        <v>P-188RMF</v>
      </c>
      <c r="AS225" s="37">
        <f>IF(AF225="",0,IF(ISTEXT(AF225),H225*VALUE(SUBSTITUTE(AF225,"%",""))/100,H225*AF225))-Tabela1[[#This Row],[PRONTO ACABADO2]]</f>
        <v>0</v>
      </c>
      <c r="AT225" s="37">
        <f>IF(AG225="",0,IF(ISTEXT(AG225),H225*VALUE(SUBSTITUTE(AG225,"%",""))/100,H225*AG225))-Tabela1[[#This Row],[PESO EXPEDIDO2]]</f>
        <v>0</v>
      </c>
      <c r="AU225" s="37">
        <f t="shared" si="46"/>
        <v>304.44</v>
      </c>
      <c r="AV225" s="37">
        <f t="shared" si="47"/>
        <v>304.44</v>
      </c>
      <c r="AW225" s="37"/>
    </row>
    <row r="226" spans="1:49" ht="15.75" hidden="1" customHeight="1" x14ac:dyDescent="0.25">
      <c r="A226" s="6" t="s">
        <v>3857</v>
      </c>
      <c r="B226" s="21" t="s">
        <v>3860</v>
      </c>
      <c r="C226" s="7">
        <v>10</v>
      </c>
      <c r="D226" s="39" t="s">
        <v>3807</v>
      </c>
      <c r="E226" s="7">
        <v>4111</v>
      </c>
      <c r="F226" s="7" t="s">
        <v>3788</v>
      </c>
      <c r="G226" s="23">
        <v>27.9</v>
      </c>
      <c r="H226" s="34">
        <f>Tabela1[[#This Row],[PESO UNI]]*Tabela1[[#This Row],[QTE]]</f>
        <v>279</v>
      </c>
      <c r="I226" s="7">
        <v>0</v>
      </c>
      <c r="J226" s="8" t="s">
        <v>3789</v>
      </c>
      <c r="K226" s="8" t="s">
        <v>327</v>
      </c>
      <c r="L226" s="9" t="s">
        <v>2069</v>
      </c>
      <c r="M226" s="10">
        <v>46127</v>
      </c>
      <c r="N226" s="8" t="s">
        <v>327</v>
      </c>
      <c r="O226" s="12"/>
      <c r="P226" s="13"/>
      <c r="Q226" s="14">
        <f>Tabela1[[#This Row],[QTDE/ Fabricação]]-Tabela1[[#This Row],[QTE]]</f>
        <v>-10</v>
      </c>
      <c r="R226" s="18">
        <f t="shared" si="51"/>
        <v>279</v>
      </c>
      <c r="S226" s="18">
        <f t="shared" si="49"/>
        <v>279</v>
      </c>
      <c r="T226" s="19">
        <f t="shared" si="52"/>
        <v>0</v>
      </c>
      <c r="U226" s="203">
        <v>10</v>
      </c>
      <c r="V226" s="12" t="str">
        <f>IFERROR(VLOOKUP(Tabela1[[#This Row],[COD.MDE]],'LISTA DE EMBARQUE'!B:L,11,0),"")</f>
        <v/>
      </c>
      <c r="W226" s="13"/>
      <c r="X226" s="14">
        <f>IFERROR(Tabela1[[#This Row],[QIANTIDADE EXPEDIDA]]*Tabela1[[#This Row],[PESO UNI]],"")</f>
        <v>279</v>
      </c>
      <c r="Y226" s="14">
        <f t="shared" si="48"/>
        <v>0</v>
      </c>
      <c r="Z226" s="20">
        <f>Tabela1[[#This Row],[PESO TOTAL]]-Tabela1[[#This Row],[Peso Expedido]]</f>
        <v>0</v>
      </c>
      <c r="AA226" s="17">
        <v>1</v>
      </c>
      <c r="AB226" s="33"/>
      <c r="AC226" s="33">
        <v>1</v>
      </c>
      <c r="AD226" s="33">
        <v>1</v>
      </c>
      <c r="AE226" s="33">
        <v>1</v>
      </c>
      <c r="AF226" s="33">
        <v>1</v>
      </c>
      <c r="AG226" s="33">
        <v>1</v>
      </c>
      <c r="AH226" s="33">
        <v>1</v>
      </c>
      <c r="AI226" s="33" t="str">
        <f t="shared" si="53"/>
        <v>ok</v>
      </c>
      <c r="AJ226" s="5"/>
      <c r="AK226" t="str">
        <f>Tabela1[[#This Row],[Coluna1]]&amp;Tabela1[[#This Row],[PEDIDO]]</f>
        <v>P-188</v>
      </c>
      <c r="AL226"/>
      <c r="AM226"/>
      <c r="AN226"/>
      <c r="AO226" t="str">
        <f t="shared" si="50"/>
        <v>T-072959-1/1073-TC-006/007</v>
      </c>
      <c r="AP226" t="str">
        <f>Tabela1[[#This Row],[TAG]]&amp;Tabela1[[#This Row],[PEDIDO]]&amp;Tabela1[[#This Row],[PRODUTO]]</f>
        <v>1073-TC-006/007P-188RMF</v>
      </c>
      <c r="AQ226" s="22" t="str">
        <f>Tabela1[[#This Row],[PRODUTO]]&amp;Tabela1[[#This Row],[TAG]]</f>
        <v>RMF1073-TC-006/007</v>
      </c>
      <c r="AR226" s="24" t="str">
        <f>Tabela1[[#This Row],[PEDIDO]]&amp;Tabela1[[#This Row],[PRODUTO]]</f>
        <v>P-188RMF</v>
      </c>
      <c r="AS226" s="37">
        <f>IF(AF226="",0,IF(ISTEXT(AF226),H226*VALUE(SUBSTITUTE(AF226,"%",""))/100,H226*AF226))-Tabela1[[#This Row],[PRONTO ACABADO2]]</f>
        <v>0</v>
      </c>
      <c r="AT226" s="37">
        <f>IF(AG226="",0,IF(ISTEXT(AG226),H226*VALUE(SUBSTITUTE(AG226,"%",""))/100,H226*AG226))-Tabela1[[#This Row],[PESO EXPEDIDO2]]</f>
        <v>0</v>
      </c>
      <c r="AU226" s="37">
        <f t="shared" si="46"/>
        <v>279</v>
      </c>
      <c r="AV226" s="37">
        <f t="shared" si="47"/>
        <v>279</v>
      </c>
      <c r="AW226" s="37"/>
    </row>
    <row r="227" spans="1:49" ht="15.75" hidden="1" customHeight="1" x14ac:dyDescent="0.25">
      <c r="A227" s="6" t="s">
        <v>3857</v>
      </c>
      <c r="B227" s="21" t="s">
        <v>3861</v>
      </c>
      <c r="C227" s="7">
        <v>2</v>
      </c>
      <c r="D227" s="39" t="s">
        <v>3807</v>
      </c>
      <c r="E227" s="7">
        <v>4112</v>
      </c>
      <c r="F227" s="7" t="s">
        <v>3788</v>
      </c>
      <c r="G227" s="23">
        <v>25.02</v>
      </c>
      <c r="H227" s="34">
        <f>Tabela1[[#This Row],[PESO UNI]]*Tabela1[[#This Row],[QTE]]</f>
        <v>50.04</v>
      </c>
      <c r="I227" s="7">
        <v>0</v>
      </c>
      <c r="J227" s="8" t="s">
        <v>3789</v>
      </c>
      <c r="K227" s="8" t="s">
        <v>327</v>
      </c>
      <c r="L227" s="9" t="s">
        <v>2069</v>
      </c>
      <c r="M227" s="10">
        <v>46127</v>
      </c>
      <c r="N227" s="8" t="s">
        <v>327</v>
      </c>
      <c r="O227" s="12"/>
      <c r="P227" s="13"/>
      <c r="Q227" s="14">
        <f>Tabela1[[#This Row],[QTDE/ Fabricação]]-Tabela1[[#This Row],[QTE]]</f>
        <v>-2</v>
      </c>
      <c r="R227" s="18">
        <f t="shared" si="51"/>
        <v>50.04</v>
      </c>
      <c r="S227" s="18">
        <f t="shared" si="49"/>
        <v>50.04</v>
      </c>
      <c r="T227" s="19">
        <f t="shared" si="52"/>
        <v>0</v>
      </c>
      <c r="U227" s="203">
        <v>2</v>
      </c>
      <c r="V227" s="12" t="str">
        <f>IFERROR(VLOOKUP(Tabela1[[#This Row],[COD.MDE]],'LISTA DE EMBARQUE'!B:L,11,0),"")</f>
        <v/>
      </c>
      <c r="W227" s="13"/>
      <c r="X227" s="14">
        <f>IFERROR(Tabela1[[#This Row],[QIANTIDADE EXPEDIDA]]*Tabela1[[#This Row],[PESO UNI]],"")</f>
        <v>50.04</v>
      </c>
      <c r="Y227" s="14">
        <f t="shared" si="48"/>
        <v>0</v>
      </c>
      <c r="Z227" s="20">
        <f>Tabela1[[#This Row],[PESO TOTAL]]-Tabela1[[#This Row],[Peso Expedido]]</f>
        <v>0</v>
      </c>
      <c r="AA227" s="17">
        <v>1</v>
      </c>
      <c r="AB227" s="33"/>
      <c r="AC227" s="33">
        <v>1</v>
      </c>
      <c r="AD227" s="33">
        <v>1</v>
      </c>
      <c r="AE227" s="33">
        <v>1</v>
      </c>
      <c r="AF227" s="33">
        <v>1</v>
      </c>
      <c r="AG227" s="33">
        <v>1</v>
      </c>
      <c r="AH227" s="33">
        <v>1</v>
      </c>
      <c r="AI227" s="33" t="str">
        <f t="shared" si="53"/>
        <v>ok</v>
      </c>
      <c r="AJ227" s="5"/>
      <c r="AK227" t="str">
        <f>Tabela1[[#This Row],[Coluna1]]&amp;Tabela1[[#This Row],[PEDIDO]]</f>
        <v>P-188</v>
      </c>
      <c r="AL227"/>
      <c r="AM227"/>
      <c r="AN227"/>
      <c r="AO227" t="str">
        <f t="shared" si="50"/>
        <v>T-072959-1/1073-TC-006/007</v>
      </c>
      <c r="AP227" t="str">
        <f>Tabela1[[#This Row],[TAG]]&amp;Tabela1[[#This Row],[PEDIDO]]&amp;Tabela1[[#This Row],[PRODUTO]]</f>
        <v>1073-TC-006/007P-188RMF</v>
      </c>
      <c r="AQ227" s="22" t="str">
        <f>Tabela1[[#This Row],[PRODUTO]]&amp;Tabela1[[#This Row],[TAG]]</f>
        <v>RMF1073-TC-006/007</v>
      </c>
      <c r="AR227" s="24" t="str">
        <f>Tabela1[[#This Row],[PEDIDO]]&amp;Tabela1[[#This Row],[PRODUTO]]</f>
        <v>P-188RMF</v>
      </c>
      <c r="AS227" s="37">
        <f>IF(AF227="",0,IF(ISTEXT(AF227),H227*VALUE(SUBSTITUTE(AF227,"%",""))/100,H227*AF227))-Tabela1[[#This Row],[PRONTO ACABADO2]]</f>
        <v>0</v>
      </c>
      <c r="AT227" s="37">
        <f>IF(AG227="",0,IF(ISTEXT(AG227),H227*VALUE(SUBSTITUTE(AG227,"%",""))/100,H227*AG227))-Tabela1[[#This Row],[PESO EXPEDIDO2]]</f>
        <v>0</v>
      </c>
      <c r="AU227" s="37">
        <f t="shared" si="46"/>
        <v>50.04</v>
      </c>
      <c r="AV227" s="37">
        <f t="shared" si="47"/>
        <v>50.04</v>
      </c>
      <c r="AW227" s="37"/>
    </row>
    <row r="228" spans="1:49" ht="15.75" hidden="1" customHeight="1" x14ac:dyDescent="0.25">
      <c r="A228" s="6" t="s">
        <v>3857</v>
      </c>
      <c r="B228" s="21" t="s">
        <v>3862</v>
      </c>
      <c r="C228" s="7">
        <v>2</v>
      </c>
      <c r="D228" s="39" t="s">
        <v>3807</v>
      </c>
      <c r="E228" s="7">
        <v>4113</v>
      </c>
      <c r="F228" s="7" t="s">
        <v>3788</v>
      </c>
      <c r="G228" s="23">
        <v>23.68</v>
      </c>
      <c r="H228" s="34">
        <f>Tabela1[[#This Row],[PESO UNI]]*Tabela1[[#This Row],[QTE]]</f>
        <v>47.36</v>
      </c>
      <c r="I228" s="7">
        <v>0</v>
      </c>
      <c r="J228" s="8" t="s">
        <v>3789</v>
      </c>
      <c r="K228" s="8" t="s">
        <v>327</v>
      </c>
      <c r="L228" s="9" t="s">
        <v>2069</v>
      </c>
      <c r="M228" s="10">
        <v>46127</v>
      </c>
      <c r="N228" s="8" t="s">
        <v>327</v>
      </c>
      <c r="O228" s="12"/>
      <c r="P228" s="13"/>
      <c r="Q228" s="14">
        <f>Tabela1[[#This Row],[QTDE/ Fabricação]]-Tabela1[[#This Row],[QTE]]</f>
        <v>-2</v>
      </c>
      <c r="R228" s="18">
        <f t="shared" si="51"/>
        <v>47.36</v>
      </c>
      <c r="S228" s="18">
        <f t="shared" si="49"/>
        <v>47.36</v>
      </c>
      <c r="T228" s="19">
        <f t="shared" si="52"/>
        <v>0</v>
      </c>
      <c r="U228" s="203">
        <v>2</v>
      </c>
      <c r="V228" s="12" t="str">
        <f>IFERROR(VLOOKUP(Tabela1[[#This Row],[COD.MDE]],'LISTA DE EMBARQUE'!B:L,11,0),"")</f>
        <v/>
      </c>
      <c r="W228" s="13"/>
      <c r="X228" s="14">
        <f>IFERROR(Tabela1[[#This Row],[QIANTIDADE EXPEDIDA]]*Tabela1[[#This Row],[PESO UNI]],"")</f>
        <v>47.36</v>
      </c>
      <c r="Y228" s="14">
        <f t="shared" si="48"/>
        <v>0</v>
      </c>
      <c r="Z228" s="20">
        <f>Tabela1[[#This Row],[PESO TOTAL]]-Tabela1[[#This Row],[Peso Expedido]]</f>
        <v>0</v>
      </c>
      <c r="AA228" s="17">
        <v>1</v>
      </c>
      <c r="AB228" s="33"/>
      <c r="AC228" s="33">
        <v>1</v>
      </c>
      <c r="AD228" s="33">
        <v>1</v>
      </c>
      <c r="AE228" s="33">
        <v>1</v>
      </c>
      <c r="AF228" s="33">
        <v>1</v>
      </c>
      <c r="AG228" s="33">
        <v>1</v>
      </c>
      <c r="AH228" s="33">
        <v>1</v>
      </c>
      <c r="AI228" s="33" t="str">
        <f t="shared" si="53"/>
        <v>ok</v>
      </c>
      <c r="AJ228" s="5"/>
      <c r="AK228" t="str">
        <f>Tabela1[[#This Row],[Coluna1]]&amp;Tabela1[[#This Row],[PEDIDO]]</f>
        <v>P-188</v>
      </c>
      <c r="AL228"/>
      <c r="AM228"/>
      <c r="AN228"/>
      <c r="AO228" t="str">
        <f t="shared" si="50"/>
        <v>T-072959-1/1073-TC-006/007</v>
      </c>
      <c r="AP228" t="str">
        <f>Tabela1[[#This Row],[TAG]]&amp;Tabela1[[#This Row],[PEDIDO]]&amp;Tabela1[[#This Row],[PRODUTO]]</f>
        <v>1073-TC-006/007P-188RMF</v>
      </c>
      <c r="AQ228" s="22" t="str">
        <f>Tabela1[[#This Row],[PRODUTO]]&amp;Tabela1[[#This Row],[TAG]]</f>
        <v>RMF1073-TC-006/007</v>
      </c>
      <c r="AR228" s="24" t="str">
        <f>Tabela1[[#This Row],[PEDIDO]]&amp;Tabela1[[#This Row],[PRODUTO]]</f>
        <v>P-188RMF</v>
      </c>
      <c r="AS228" s="37">
        <f>IF(AF228="",0,IF(ISTEXT(AF228),H228*VALUE(SUBSTITUTE(AF228,"%",""))/100,H228*AF228))-Tabela1[[#This Row],[PRONTO ACABADO2]]</f>
        <v>0</v>
      </c>
      <c r="AT228" s="37">
        <f>IF(AG228="",0,IF(ISTEXT(AG228),H228*VALUE(SUBSTITUTE(AG228,"%",""))/100,H228*AG228))-Tabela1[[#This Row],[PESO EXPEDIDO2]]</f>
        <v>0</v>
      </c>
      <c r="AU228" s="37">
        <f t="shared" si="46"/>
        <v>47.36</v>
      </c>
      <c r="AV228" s="37">
        <f t="shared" si="47"/>
        <v>47.36</v>
      </c>
      <c r="AW228" s="37"/>
    </row>
    <row r="229" spans="1:49" ht="15.75" hidden="1" customHeight="1" x14ac:dyDescent="0.25">
      <c r="A229" s="6" t="s">
        <v>3863</v>
      </c>
      <c r="B229" s="21" t="s">
        <v>3864</v>
      </c>
      <c r="C229" s="7">
        <v>2</v>
      </c>
      <c r="D229" s="39" t="s">
        <v>3803</v>
      </c>
      <c r="E229" s="7">
        <v>4114</v>
      </c>
      <c r="F229" s="7" t="s">
        <v>3788</v>
      </c>
      <c r="G229" s="23">
        <v>122.98</v>
      </c>
      <c r="H229" s="34">
        <f>Tabela1[[#This Row],[PESO UNI]]*Tabela1[[#This Row],[QTE]]</f>
        <v>245.96</v>
      </c>
      <c r="I229" s="7">
        <v>0</v>
      </c>
      <c r="J229" s="8" t="s">
        <v>3789</v>
      </c>
      <c r="K229" s="8" t="s">
        <v>327</v>
      </c>
      <c r="L229" s="9" t="s">
        <v>2069</v>
      </c>
      <c r="M229" s="10">
        <v>46127</v>
      </c>
      <c r="N229" s="8" t="s">
        <v>327</v>
      </c>
      <c r="O229" s="12"/>
      <c r="P229" s="13"/>
      <c r="Q229" s="14">
        <f>Tabela1[[#This Row],[QTDE/ Fabricação]]-Tabela1[[#This Row],[QTE]]</f>
        <v>-2</v>
      </c>
      <c r="R229" s="18">
        <f t="shared" si="51"/>
        <v>245.96</v>
      </c>
      <c r="S229" s="18">
        <f t="shared" si="49"/>
        <v>245.96</v>
      </c>
      <c r="T229" s="19">
        <f t="shared" si="52"/>
        <v>0</v>
      </c>
      <c r="U229" s="203">
        <v>2</v>
      </c>
      <c r="V229" s="12">
        <v>13</v>
      </c>
      <c r="W229" s="13"/>
      <c r="X229" s="14">
        <f>IFERROR(Tabela1[[#This Row],[QIANTIDADE EXPEDIDA]]*Tabela1[[#This Row],[PESO UNI]],"")</f>
        <v>245.96</v>
      </c>
      <c r="Y229" s="14">
        <f t="shared" si="48"/>
        <v>0</v>
      </c>
      <c r="Z229" s="20">
        <f>Tabela1[[#This Row],[PESO TOTAL]]-Tabela1[[#This Row],[Peso Expedido]]</f>
        <v>0</v>
      </c>
      <c r="AA229" s="17">
        <v>1</v>
      </c>
      <c r="AB229" s="33"/>
      <c r="AC229" s="33">
        <v>1</v>
      </c>
      <c r="AD229" s="33">
        <v>1</v>
      </c>
      <c r="AE229" s="33">
        <v>1</v>
      </c>
      <c r="AF229" s="33">
        <v>1</v>
      </c>
      <c r="AG229" s="33">
        <v>1</v>
      </c>
      <c r="AH229" s="33">
        <v>1</v>
      </c>
      <c r="AI229" s="33" t="str">
        <f t="shared" si="53"/>
        <v>ok</v>
      </c>
      <c r="AJ229" s="5"/>
      <c r="AK229" t="str">
        <f>Tabela1[[#This Row],[Coluna1]]&amp;Tabela1[[#This Row],[PEDIDO]]</f>
        <v>P-188</v>
      </c>
      <c r="AL229"/>
      <c r="AM229"/>
      <c r="AN229"/>
      <c r="AO229" t="str">
        <f t="shared" si="50"/>
        <v>T-072962-1/1073-TC-006/007</v>
      </c>
      <c r="AP229" t="str">
        <f>Tabela1[[#This Row],[TAG]]&amp;Tabela1[[#This Row],[PEDIDO]]&amp;Tabela1[[#This Row],[PRODUTO]]</f>
        <v>1073-TC-006/007P-188RMF</v>
      </c>
      <c r="AQ229" s="22" t="str">
        <f>Tabela1[[#This Row],[PRODUTO]]&amp;Tabela1[[#This Row],[TAG]]</f>
        <v>RMF1073-TC-006/007</v>
      </c>
      <c r="AR229" s="24" t="str">
        <f>Tabela1[[#This Row],[PEDIDO]]&amp;Tabela1[[#This Row],[PRODUTO]]</f>
        <v>P-188RMF</v>
      </c>
      <c r="AS229" s="37">
        <f>IF(AF229="",0,IF(ISTEXT(AF229),H229*VALUE(SUBSTITUTE(AF229,"%",""))/100,H229*AF229))-Tabela1[[#This Row],[PRONTO ACABADO2]]</f>
        <v>0</v>
      </c>
      <c r="AT229" s="37">
        <f>IF(AG229="",0,IF(ISTEXT(AG229),H229*VALUE(SUBSTITUTE(AG229,"%",""))/100,H229*AG229))-Tabela1[[#This Row],[PESO EXPEDIDO2]]</f>
        <v>0</v>
      </c>
      <c r="AU229" s="37">
        <f t="shared" ref="AU229:AU292" si="54">IF(AH229="",0,IF(ISTEXT(AH229),H229*VALUE(SUBSTITUTE(AH229,"%",""))/100,H229*AH229))</f>
        <v>245.96</v>
      </c>
      <c r="AV229" s="37">
        <f t="shared" ref="AV229:AV292" si="55">IF(AG229="",0,IF(ISTEXT(AG229),H229*VALUE(SUBSTITUTE(AG229,"%",""))/100,H229*AG229))</f>
        <v>245.96</v>
      </c>
      <c r="AW229" s="37"/>
    </row>
    <row r="230" spans="1:49" ht="15.75" hidden="1" customHeight="1" x14ac:dyDescent="0.25">
      <c r="A230" s="6" t="s">
        <v>3863</v>
      </c>
      <c r="B230" s="21" t="s">
        <v>3865</v>
      </c>
      <c r="C230" s="7">
        <v>2</v>
      </c>
      <c r="D230" s="39" t="s">
        <v>3805</v>
      </c>
      <c r="E230" s="7">
        <v>4115</v>
      </c>
      <c r="F230" s="7" t="s">
        <v>3788</v>
      </c>
      <c r="G230" s="23">
        <v>122.98</v>
      </c>
      <c r="H230" s="34">
        <f>Tabela1[[#This Row],[PESO UNI]]*Tabela1[[#This Row],[QTE]]</f>
        <v>245.96</v>
      </c>
      <c r="I230" s="7">
        <v>0</v>
      </c>
      <c r="J230" s="8" t="s">
        <v>3789</v>
      </c>
      <c r="K230" s="8" t="s">
        <v>327</v>
      </c>
      <c r="L230" s="9" t="s">
        <v>2069</v>
      </c>
      <c r="M230" s="10">
        <v>46127</v>
      </c>
      <c r="N230" s="8" t="s">
        <v>327</v>
      </c>
      <c r="O230" s="12"/>
      <c r="P230" s="13"/>
      <c r="Q230" s="14">
        <f>Tabela1[[#This Row],[QTDE/ Fabricação]]-Tabela1[[#This Row],[QTE]]</f>
        <v>-2</v>
      </c>
      <c r="R230" s="18">
        <f t="shared" si="51"/>
        <v>245.96</v>
      </c>
      <c r="S230" s="18">
        <f t="shared" si="49"/>
        <v>245.96</v>
      </c>
      <c r="T230" s="19">
        <f t="shared" si="52"/>
        <v>0</v>
      </c>
      <c r="U230" s="203">
        <v>2</v>
      </c>
      <c r="V230" s="12">
        <v>13</v>
      </c>
      <c r="W230" s="13"/>
      <c r="X230" s="14">
        <f>IFERROR(Tabela1[[#This Row],[QIANTIDADE EXPEDIDA]]*Tabela1[[#This Row],[PESO UNI]],"")</f>
        <v>245.96</v>
      </c>
      <c r="Y230" s="14">
        <f t="shared" si="48"/>
        <v>0</v>
      </c>
      <c r="Z230" s="20">
        <f>Tabela1[[#This Row],[PESO TOTAL]]-Tabela1[[#This Row],[Peso Expedido]]</f>
        <v>0</v>
      </c>
      <c r="AA230" s="17">
        <v>1</v>
      </c>
      <c r="AB230" s="33"/>
      <c r="AC230" s="33">
        <v>1</v>
      </c>
      <c r="AD230" s="33">
        <v>1</v>
      </c>
      <c r="AE230" s="33">
        <v>1</v>
      </c>
      <c r="AF230" s="33">
        <v>1</v>
      </c>
      <c r="AG230" s="33">
        <v>1</v>
      </c>
      <c r="AH230" s="33">
        <v>1</v>
      </c>
      <c r="AI230" s="33" t="str">
        <f t="shared" si="53"/>
        <v>ok</v>
      </c>
      <c r="AJ230" s="5"/>
      <c r="AK230" t="str">
        <f>Tabela1[[#This Row],[Coluna1]]&amp;Tabela1[[#This Row],[PEDIDO]]</f>
        <v>P-188</v>
      </c>
      <c r="AL230"/>
      <c r="AM230"/>
      <c r="AN230"/>
      <c r="AO230" t="str">
        <f t="shared" si="50"/>
        <v>T-072962-1/1073-TC-006/007</v>
      </c>
      <c r="AP230" t="str">
        <f>Tabela1[[#This Row],[TAG]]&amp;Tabela1[[#This Row],[PEDIDO]]&amp;Tabela1[[#This Row],[PRODUTO]]</f>
        <v>1073-TC-006/007P-188RMF</v>
      </c>
      <c r="AQ230" s="22" t="str">
        <f>Tabela1[[#This Row],[PRODUTO]]&amp;Tabela1[[#This Row],[TAG]]</f>
        <v>RMF1073-TC-006/007</v>
      </c>
      <c r="AR230" s="24" t="str">
        <f>Tabela1[[#This Row],[PEDIDO]]&amp;Tabela1[[#This Row],[PRODUTO]]</f>
        <v>P-188RMF</v>
      </c>
      <c r="AS230" s="37">
        <f>IF(AF230="",0,IF(ISTEXT(AF230),H230*VALUE(SUBSTITUTE(AF230,"%",""))/100,H230*AF230))-Tabela1[[#This Row],[PRONTO ACABADO2]]</f>
        <v>0</v>
      </c>
      <c r="AT230" s="37">
        <f>IF(AG230="",0,IF(ISTEXT(AG230),H230*VALUE(SUBSTITUTE(AG230,"%",""))/100,H230*AG230))-Tabela1[[#This Row],[PESO EXPEDIDO2]]</f>
        <v>0</v>
      </c>
      <c r="AU230" s="37">
        <f t="shared" si="54"/>
        <v>245.96</v>
      </c>
      <c r="AV230" s="37">
        <f t="shared" si="55"/>
        <v>245.96</v>
      </c>
      <c r="AW230" s="37"/>
    </row>
    <row r="231" spans="1:49" ht="15.75" hidden="1" customHeight="1" x14ac:dyDescent="0.25">
      <c r="A231" s="6" t="s">
        <v>3863</v>
      </c>
      <c r="B231" s="21" t="s">
        <v>3866</v>
      </c>
      <c r="C231" s="7">
        <v>2</v>
      </c>
      <c r="D231" s="39" t="s">
        <v>3807</v>
      </c>
      <c r="E231" s="7">
        <v>4116</v>
      </c>
      <c r="F231" s="7" t="s">
        <v>3788</v>
      </c>
      <c r="G231" s="23">
        <v>34.4</v>
      </c>
      <c r="H231" s="34">
        <f>Tabela1[[#This Row],[PESO UNI]]*Tabela1[[#This Row],[QTE]]</f>
        <v>68.8</v>
      </c>
      <c r="I231" s="7">
        <v>0</v>
      </c>
      <c r="J231" s="8" t="s">
        <v>3789</v>
      </c>
      <c r="K231" s="8" t="s">
        <v>327</v>
      </c>
      <c r="L231" s="9" t="s">
        <v>2069</v>
      </c>
      <c r="M231" s="10">
        <v>46127</v>
      </c>
      <c r="N231" s="8" t="s">
        <v>327</v>
      </c>
      <c r="O231" s="12"/>
      <c r="P231" s="13"/>
      <c r="Q231" s="14">
        <f>Tabela1[[#This Row],[QTDE/ Fabricação]]-Tabela1[[#This Row],[QTE]]</f>
        <v>-2</v>
      </c>
      <c r="R231" s="18">
        <f t="shared" si="51"/>
        <v>68.8</v>
      </c>
      <c r="S231" s="18">
        <f t="shared" si="49"/>
        <v>68.8</v>
      </c>
      <c r="T231" s="19">
        <f t="shared" si="52"/>
        <v>0</v>
      </c>
      <c r="U231" s="203">
        <v>2</v>
      </c>
      <c r="V231" s="12">
        <v>13</v>
      </c>
      <c r="W231" s="13"/>
      <c r="X231" s="14">
        <f>IFERROR(Tabela1[[#This Row],[QIANTIDADE EXPEDIDA]]*Tabela1[[#This Row],[PESO UNI]],"")</f>
        <v>68.8</v>
      </c>
      <c r="Y231" s="14">
        <f t="shared" si="48"/>
        <v>0</v>
      </c>
      <c r="Z231" s="20">
        <f>Tabela1[[#This Row],[PESO TOTAL]]-Tabela1[[#This Row],[Peso Expedido]]</f>
        <v>0</v>
      </c>
      <c r="AA231" s="17">
        <v>1</v>
      </c>
      <c r="AB231" s="33"/>
      <c r="AC231" s="33">
        <v>1</v>
      </c>
      <c r="AD231" s="33">
        <v>1</v>
      </c>
      <c r="AE231" s="33">
        <v>1</v>
      </c>
      <c r="AF231" s="33">
        <v>1</v>
      </c>
      <c r="AG231" s="33">
        <v>1</v>
      </c>
      <c r="AH231" s="33">
        <v>1</v>
      </c>
      <c r="AI231" s="33" t="str">
        <f t="shared" si="53"/>
        <v>ok</v>
      </c>
      <c r="AJ231" s="5"/>
      <c r="AK231" t="str">
        <f>Tabela1[[#This Row],[Coluna1]]&amp;Tabela1[[#This Row],[PEDIDO]]</f>
        <v>P-188</v>
      </c>
      <c r="AL231"/>
      <c r="AM231"/>
      <c r="AN231"/>
      <c r="AO231" t="str">
        <f t="shared" si="50"/>
        <v>T-072962-1/1073-TC-006/007</v>
      </c>
      <c r="AP231" t="str">
        <f>Tabela1[[#This Row],[TAG]]&amp;Tabela1[[#This Row],[PEDIDO]]&amp;Tabela1[[#This Row],[PRODUTO]]</f>
        <v>1073-TC-006/007P-188RMF</v>
      </c>
      <c r="AQ231" s="22" t="str">
        <f>Tabela1[[#This Row],[PRODUTO]]&amp;Tabela1[[#This Row],[TAG]]</f>
        <v>RMF1073-TC-006/007</v>
      </c>
      <c r="AR231" s="24" t="str">
        <f>Tabela1[[#This Row],[PEDIDO]]&amp;Tabela1[[#This Row],[PRODUTO]]</f>
        <v>P-188RMF</v>
      </c>
      <c r="AS231" s="37">
        <f>IF(AF231="",0,IF(ISTEXT(AF231),H231*VALUE(SUBSTITUTE(AF231,"%",""))/100,H231*AF231))-Tabela1[[#This Row],[PRONTO ACABADO2]]</f>
        <v>0</v>
      </c>
      <c r="AT231" s="37">
        <f>IF(AG231="",0,IF(ISTEXT(AG231),H231*VALUE(SUBSTITUTE(AG231,"%",""))/100,H231*AG231))-Tabela1[[#This Row],[PESO EXPEDIDO2]]</f>
        <v>0</v>
      </c>
      <c r="AU231" s="37">
        <f t="shared" si="54"/>
        <v>68.8</v>
      </c>
      <c r="AV231" s="37">
        <f t="shared" si="55"/>
        <v>68.8</v>
      </c>
      <c r="AW231" s="37"/>
    </row>
    <row r="232" spans="1:49" ht="15.75" hidden="1" customHeight="1" x14ac:dyDescent="0.25">
      <c r="A232" s="6" t="s">
        <v>3863</v>
      </c>
      <c r="B232" s="21" t="s">
        <v>3867</v>
      </c>
      <c r="C232" s="7">
        <v>2</v>
      </c>
      <c r="D232" s="39" t="s">
        <v>3807</v>
      </c>
      <c r="E232" s="7">
        <v>4117</v>
      </c>
      <c r="F232" s="7" t="s">
        <v>3788</v>
      </c>
      <c r="G232" s="23">
        <v>34.369999999999997</v>
      </c>
      <c r="H232" s="34">
        <f>Tabela1[[#This Row],[PESO UNI]]*Tabela1[[#This Row],[QTE]]</f>
        <v>68.739999999999995</v>
      </c>
      <c r="I232" s="7">
        <v>0</v>
      </c>
      <c r="J232" s="8" t="s">
        <v>3789</v>
      </c>
      <c r="K232" s="8" t="s">
        <v>327</v>
      </c>
      <c r="L232" s="9" t="s">
        <v>2069</v>
      </c>
      <c r="M232" s="10">
        <v>46127</v>
      </c>
      <c r="N232" s="8" t="s">
        <v>327</v>
      </c>
      <c r="O232" s="12"/>
      <c r="P232" s="13"/>
      <c r="Q232" s="14">
        <f>Tabela1[[#This Row],[QTDE/ Fabricação]]-Tabela1[[#This Row],[QTE]]</f>
        <v>-2</v>
      </c>
      <c r="R232" s="18">
        <f t="shared" si="51"/>
        <v>68.739999999999995</v>
      </c>
      <c r="S232" s="18">
        <f t="shared" si="49"/>
        <v>68.739999999999995</v>
      </c>
      <c r="T232" s="19">
        <f t="shared" si="52"/>
        <v>0</v>
      </c>
      <c r="U232" s="203">
        <v>2</v>
      </c>
      <c r="V232" s="12">
        <v>13</v>
      </c>
      <c r="W232" s="13"/>
      <c r="X232" s="14">
        <f>IFERROR(Tabela1[[#This Row],[QIANTIDADE EXPEDIDA]]*Tabela1[[#This Row],[PESO UNI]],"")</f>
        <v>68.739999999999995</v>
      </c>
      <c r="Y232" s="14">
        <f t="shared" si="48"/>
        <v>0</v>
      </c>
      <c r="Z232" s="20">
        <f>Tabela1[[#This Row],[PESO TOTAL]]-Tabela1[[#This Row],[Peso Expedido]]</f>
        <v>0</v>
      </c>
      <c r="AA232" s="17">
        <v>1</v>
      </c>
      <c r="AB232" s="33"/>
      <c r="AC232" s="33">
        <v>1</v>
      </c>
      <c r="AD232" s="33">
        <v>1</v>
      </c>
      <c r="AE232" s="33">
        <v>1</v>
      </c>
      <c r="AF232" s="33">
        <v>1</v>
      </c>
      <c r="AG232" s="33">
        <v>1</v>
      </c>
      <c r="AH232" s="33">
        <v>1</v>
      </c>
      <c r="AI232" s="33" t="str">
        <f t="shared" si="53"/>
        <v>ok</v>
      </c>
      <c r="AJ232" s="5"/>
      <c r="AK232" t="str">
        <f>Tabela1[[#This Row],[Coluna1]]&amp;Tabela1[[#This Row],[PEDIDO]]</f>
        <v>P-188</v>
      </c>
      <c r="AL232"/>
      <c r="AM232"/>
      <c r="AN232"/>
      <c r="AO232" t="str">
        <f t="shared" si="50"/>
        <v>T-072962-1/1073-TC-006/007</v>
      </c>
      <c r="AP232" t="str">
        <f>Tabela1[[#This Row],[TAG]]&amp;Tabela1[[#This Row],[PEDIDO]]&amp;Tabela1[[#This Row],[PRODUTO]]</f>
        <v>1073-TC-006/007P-188RMF</v>
      </c>
      <c r="AQ232" s="22" t="str">
        <f>Tabela1[[#This Row],[PRODUTO]]&amp;Tabela1[[#This Row],[TAG]]</f>
        <v>RMF1073-TC-006/007</v>
      </c>
      <c r="AR232" s="24" t="str">
        <f>Tabela1[[#This Row],[PEDIDO]]&amp;Tabela1[[#This Row],[PRODUTO]]</f>
        <v>P-188RMF</v>
      </c>
      <c r="AS232" s="37">
        <f>IF(AF232="",0,IF(ISTEXT(AF232),H232*VALUE(SUBSTITUTE(AF232,"%",""))/100,H232*AF232))-Tabela1[[#This Row],[PRONTO ACABADO2]]</f>
        <v>0</v>
      </c>
      <c r="AT232" s="37">
        <f>IF(AG232="",0,IF(ISTEXT(AG232),H232*VALUE(SUBSTITUTE(AG232,"%",""))/100,H232*AG232))-Tabela1[[#This Row],[PESO EXPEDIDO2]]</f>
        <v>0</v>
      </c>
      <c r="AU232" s="37">
        <f t="shared" si="54"/>
        <v>68.739999999999995</v>
      </c>
      <c r="AV232" s="37">
        <f t="shared" si="55"/>
        <v>68.739999999999995</v>
      </c>
      <c r="AW232" s="37"/>
    </row>
    <row r="233" spans="1:49" ht="15.75" hidden="1" customHeight="1" x14ac:dyDescent="0.25">
      <c r="A233" s="6" t="s">
        <v>3863</v>
      </c>
      <c r="B233" s="21" t="s">
        <v>3868</v>
      </c>
      <c r="C233" s="7">
        <v>2</v>
      </c>
      <c r="D233" s="39" t="s">
        <v>3807</v>
      </c>
      <c r="E233" s="7">
        <v>4118</v>
      </c>
      <c r="F233" s="7" t="s">
        <v>3788</v>
      </c>
      <c r="G233" s="23">
        <v>34.369999999999997</v>
      </c>
      <c r="H233" s="34">
        <f>Tabela1[[#This Row],[PESO UNI]]*Tabela1[[#This Row],[QTE]]</f>
        <v>68.739999999999995</v>
      </c>
      <c r="I233" s="7">
        <v>0</v>
      </c>
      <c r="J233" s="8" t="s">
        <v>3789</v>
      </c>
      <c r="K233" s="8" t="s">
        <v>327</v>
      </c>
      <c r="L233" s="9" t="s">
        <v>2069</v>
      </c>
      <c r="M233" s="10">
        <v>46127</v>
      </c>
      <c r="N233" s="8" t="s">
        <v>327</v>
      </c>
      <c r="O233" s="12"/>
      <c r="P233" s="13"/>
      <c r="Q233" s="14">
        <f>Tabela1[[#This Row],[QTDE/ Fabricação]]-Tabela1[[#This Row],[QTE]]</f>
        <v>-2</v>
      </c>
      <c r="R233" s="18">
        <f t="shared" si="51"/>
        <v>68.739999999999995</v>
      </c>
      <c r="S233" s="18">
        <f t="shared" si="49"/>
        <v>68.739999999999995</v>
      </c>
      <c r="T233" s="19">
        <f t="shared" si="52"/>
        <v>0</v>
      </c>
      <c r="U233" s="203">
        <v>2</v>
      </c>
      <c r="V233" s="12">
        <v>13</v>
      </c>
      <c r="W233" s="13"/>
      <c r="X233" s="14">
        <f>IFERROR(Tabela1[[#This Row],[QIANTIDADE EXPEDIDA]]*Tabela1[[#This Row],[PESO UNI]],"")</f>
        <v>68.739999999999995</v>
      </c>
      <c r="Y233" s="14">
        <f t="shared" si="48"/>
        <v>0</v>
      </c>
      <c r="Z233" s="20">
        <f>Tabela1[[#This Row],[PESO TOTAL]]-Tabela1[[#This Row],[Peso Expedido]]</f>
        <v>0</v>
      </c>
      <c r="AA233" s="17">
        <v>1</v>
      </c>
      <c r="AB233" s="33"/>
      <c r="AC233" s="33">
        <v>1</v>
      </c>
      <c r="AD233" s="33">
        <v>1</v>
      </c>
      <c r="AE233" s="33">
        <v>1</v>
      </c>
      <c r="AF233" s="33">
        <v>1</v>
      </c>
      <c r="AG233" s="33">
        <v>1</v>
      </c>
      <c r="AH233" s="33">
        <v>1</v>
      </c>
      <c r="AI233" s="33" t="str">
        <f t="shared" si="53"/>
        <v>ok</v>
      </c>
      <c r="AJ233" s="5"/>
      <c r="AK233" t="str">
        <f>Tabela1[[#This Row],[Coluna1]]&amp;Tabela1[[#This Row],[PEDIDO]]</f>
        <v>P-188</v>
      </c>
      <c r="AL233"/>
      <c r="AM233"/>
      <c r="AN233"/>
      <c r="AO233" t="str">
        <f t="shared" si="50"/>
        <v>T-072962-1/1073-TC-006/007</v>
      </c>
      <c r="AP233" t="str">
        <f>Tabela1[[#This Row],[TAG]]&amp;Tabela1[[#This Row],[PEDIDO]]&amp;Tabela1[[#This Row],[PRODUTO]]</f>
        <v>1073-TC-006/007P-188RMF</v>
      </c>
      <c r="AQ233" s="22" t="str">
        <f>Tabela1[[#This Row],[PRODUTO]]&amp;Tabela1[[#This Row],[TAG]]</f>
        <v>RMF1073-TC-006/007</v>
      </c>
      <c r="AR233" s="24" t="str">
        <f>Tabela1[[#This Row],[PEDIDO]]&amp;Tabela1[[#This Row],[PRODUTO]]</f>
        <v>P-188RMF</v>
      </c>
      <c r="AS233" s="37">
        <f>IF(AF233="",0,IF(ISTEXT(AF233),H233*VALUE(SUBSTITUTE(AF233,"%",""))/100,H233*AF233))-Tabela1[[#This Row],[PRONTO ACABADO2]]</f>
        <v>0</v>
      </c>
      <c r="AT233" s="37">
        <f>IF(AG233="",0,IF(ISTEXT(AG233),H233*VALUE(SUBSTITUTE(AG233,"%",""))/100,H233*AG233))-Tabela1[[#This Row],[PESO EXPEDIDO2]]</f>
        <v>0</v>
      </c>
      <c r="AU233" s="37">
        <f t="shared" si="54"/>
        <v>68.739999999999995</v>
      </c>
      <c r="AV233" s="37">
        <f t="shared" si="55"/>
        <v>68.739999999999995</v>
      </c>
      <c r="AW233" s="37"/>
    </row>
    <row r="234" spans="1:49" ht="15.75" hidden="1" customHeight="1" x14ac:dyDescent="0.25">
      <c r="A234" s="6" t="s">
        <v>3863</v>
      </c>
      <c r="B234" s="21" t="s">
        <v>3869</v>
      </c>
      <c r="C234" s="7">
        <v>2</v>
      </c>
      <c r="D234" s="39" t="s">
        <v>3807</v>
      </c>
      <c r="E234" s="7">
        <v>4119</v>
      </c>
      <c r="F234" s="7" t="s">
        <v>3788</v>
      </c>
      <c r="G234" s="23">
        <v>27.01</v>
      </c>
      <c r="H234" s="34">
        <f>Tabela1[[#This Row],[PESO UNI]]*Tabela1[[#This Row],[QTE]]</f>
        <v>54.02</v>
      </c>
      <c r="I234" s="7">
        <v>0</v>
      </c>
      <c r="J234" s="8" t="s">
        <v>3789</v>
      </c>
      <c r="K234" s="8" t="s">
        <v>327</v>
      </c>
      <c r="L234" s="9" t="s">
        <v>2069</v>
      </c>
      <c r="M234" s="10">
        <v>46127</v>
      </c>
      <c r="N234" s="8" t="s">
        <v>327</v>
      </c>
      <c r="O234" s="12"/>
      <c r="P234" s="13"/>
      <c r="Q234" s="14">
        <f>Tabela1[[#This Row],[QTDE/ Fabricação]]-Tabela1[[#This Row],[QTE]]</f>
        <v>-2</v>
      </c>
      <c r="R234" s="18">
        <f t="shared" si="51"/>
        <v>54.02</v>
      </c>
      <c r="S234" s="18">
        <f t="shared" si="49"/>
        <v>54.02</v>
      </c>
      <c r="T234" s="19">
        <f t="shared" si="52"/>
        <v>0</v>
      </c>
      <c r="U234" s="203">
        <v>2</v>
      </c>
      <c r="V234" s="12">
        <v>13</v>
      </c>
      <c r="W234" s="13"/>
      <c r="X234" s="14">
        <f>IFERROR(Tabela1[[#This Row],[QIANTIDADE EXPEDIDA]]*Tabela1[[#This Row],[PESO UNI]],"")</f>
        <v>54.02</v>
      </c>
      <c r="Y234" s="14">
        <f t="shared" si="48"/>
        <v>0</v>
      </c>
      <c r="Z234" s="20">
        <f>Tabela1[[#This Row],[PESO TOTAL]]-Tabela1[[#This Row],[Peso Expedido]]</f>
        <v>0</v>
      </c>
      <c r="AA234" s="17">
        <v>1</v>
      </c>
      <c r="AB234" s="33"/>
      <c r="AC234" s="33">
        <v>1</v>
      </c>
      <c r="AD234" s="33">
        <v>1</v>
      </c>
      <c r="AE234" s="33">
        <v>1</v>
      </c>
      <c r="AF234" s="33">
        <v>1</v>
      </c>
      <c r="AG234" s="33">
        <v>1</v>
      </c>
      <c r="AH234" s="33">
        <v>1</v>
      </c>
      <c r="AI234" s="33" t="str">
        <f t="shared" si="53"/>
        <v>ok</v>
      </c>
      <c r="AJ234" s="5"/>
      <c r="AK234" t="str">
        <f>Tabela1[[#This Row],[Coluna1]]&amp;Tabela1[[#This Row],[PEDIDO]]</f>
        <v>P-188</v>
      </c>
      <c r="AL234"/>
      <c r="AM234"/>
      <c r="AN234"/>
      <c r="AO234" t="str">
        <f t="shared" si="50"/>
        <v>T-072962-1/1073-TC-006/007</v>
      </c>
      <c r="AP234" t="str">
        <f>Tabela1[[#This Row],[TAG]]&amp;Tabela1[[#This Row],[PEDIDO]]&amp;Tabela1[[#This Row],[PRODUTO]]</f>
        <v>1073-TC-006/007P-188RMF</v>
      </c>
      <c r="AQ234" s="22" t="str">
        <f>Tabela1[[#This Row],[PRODUTO]]&amp;Tabela1[[#This Row],[TAG]]</f>
        <v>RMF1073-TC-006/007</v>
      </c>
      <c r="AR234" s="24" t="str">
        <f>Tabela1[[#This Row],[PEDIDO]]&amp;Tabela1[[#This Row],[PRODUTO]]</f>
        <v>P-188RMF</v>
      </c>
      <c r="AS234" s="37">
        <f>IF(AF234="",0,IF(ISTEXT(AF234),H234*VALUE(SUBSTITUTE(AF234,"%",""))/100,H234*AF234))-Tabela1[[#This Row],[PRONTO ACABADO2]]</f>
        <v>0</v>
      </c>
      <c r="AT234" s="37">
        <f>IF(AG234="",0,IF(ISTEXT(AG234),H234*VALUE(SUBSTITUTE(AG234,"%",""))/100,H234*AG234))-Tabela1[[#This Row],[PESO EXPEDIDO2]]</f>
        <v>0</v>
      </c>
      <c r="AU234" s="37">
        <f t="shared" si="54"/>
        <v>54.02</v>
      </c>
      <c r="AV234" s="37">
        <f t="shared" si="55"/>
        <v>54.02</v>
      </c>
      <c r="AW234" s="37"/>
    </row>
    <row r="235" spans="1:49" ht="15.75" hidden="1" customHeight="1" x14ac:dyDescent="0.25">
      <c r="A235" s="6" t="s">
        <v>3863</v>
      </c>
      <c r="B235" s="21" t="s">
        <v>3870</v>
      </c>
      <c r="C235" s="7">
        <v>2</v>
      </c>
      <c r="D235" s="39" t="s">
        <v>3807</v>
      </c>
      <c r="E235" s="7">
        <v>4120</v>
      </c>
      <c r="F235" s="7" t="s">
        <v>3788</v>
      </c>
      <c r="G235" s="23">
        <v>27.01</v>
      </c>
      <c r="H235" s="34">
        <f>Tabela1[[#This Row],[PESO UNI]]*Tabela1[[#This Row],[QTE]]</f>
        <v>54.02</v>
      </c>
      <c r="I235" s="7">
        <v>0</v>
      </c>
      <c r="J235" s="8" t="s">
        <v>3789</v>
      </c>
      <c r="K235" s="8" t="s">
        <v>327</v>
      </c>
      <c r="L235" s="9" t="s">
        <v>2069</v>
      </c>
      <c r="M235" s="10">
        <v>46127</v>
      </c>
      <c r="N235" s="8" t="s">
        <v>327</v>
      </c>
      <c r="O235" s="12"/>
      <c r="P235" s="13"/>
      <c r="Q235" s="14">
        <f>Tabela1[[#This Row],[QTDE/ Fabricação]]-Tabela1[[#This Row],[QTE]]</f>
        <v>-2</v>
      </c>
      <c r="R235" s="18">
        <f t="shared" si="51"/>
        <v>54.02</v>
      </c>
      <c r="S235" s="18">
        <f t="shared" si="49"/>
        <v>54.02</v>
      </c>
      <c r="T235" s="19">
        <f t="shared" si="52"/>
        <v>0</v>
      </c>
      <c r="U235" s="203">
        <v>2</v>
      </c>
      <c r="V235" s="12">
        <v>13</v>
      </c>
      <c r="W235" s="13"/>
      <c r="X235" s="14">
        <f>IFERROR(Tabela1[[#This Row],[QIANTIDADE EXPEDIDA]]*Tabela1[[#This Row],[PESO UNI]],"")</f>
        <v>54.02</v>
      </c>
      <c r="Y235" s="14">
        <f t="shared" si="48"/>
        <v>0</v>
      </c>
      <c r="Z235" s="20">
        <f>Tabela1[[#This Row],[PESO TOTAL]]-Tabela1[[#This Row],[Peso Expedido]]</f>
        <v>0</v>
      </c>
      <c r="AA235" s="17">
        <v>1</v>
      </c>
      <c r="AB235" s="33"/>
      <c r="AC235" s="33">
        <v>1</v>
      </c>
      <c r="AD235" s="33">
        <v>1</v>
      </c>
      <c r="AE235" s="33">
        <v>1</v>
      </c>
      <c r="AF235" s="33">
        <v>1</v>
      </c>
      <c r="AG235" s="33">
        <v>1</v>
      </c>
      <c r="AH235" s="33">
        <v>1</v>
      </c>
      <c r="AI235" s="33" t="str">
        <f t="shared" si="53"/>
        <v>ok</v>
      </c>
      <c r="AJ235" s="5"/>
      <c r="AK235" t="str">
        <f>Tabela1[[#This Row],[Coluna1]]&amp;Tabela1[[#This Row],[PEDIDO]]</f>
        <v>P-188</v>
      </c>
      <c r="AL235"/>
      <c r="AM235"/>
      <c r="AN235"/>
      <c r="AO235" t="str">
        <f t="shared" si="50"/>
        <v>T-072962-1/1073-TC-006/007</v>
      </c>
      <c r="AP235" t="str">
        <f>Tabela1[[#This Row],[TAG]]&amp;Tabela1[[#This Row],[PEDIDO]]&amp;Tabela1[[#This Row],[PRODUTO]]</f>
        <v>1073-TC-006/007P-188RMF</v>
      </c>
      <c r="AQ235" s="22" t="str">
        <f>Tabela1[[#This Row],[PRODUTO]]&amp;Tabela1[[#This Row],[TAG]]</f>
        <v>RMF1073-TC-006/007</v>
      </c>
      <c r="AR235" s="24" t="str">
        <f>Tabela1[[#This Row],[PEDIDO]]&amp;Tabela1[[#This Row],[PRODUTO]]</f>
        <v>P-188RMF</v>
      </c>
      <c r="AS235" s="37">
        <f>IF(AF235="",0,IF(ISTEXT(AF235),H235*VALUE(SUBSTITUTE(AF235,"%",""))/100,H235*AF235))-Tabela1[[#This Row],[PRONTO ACABADO2]]</f>
        <v>0</v>
      </c>
      <c r="AT235" s="37">
        <f>IF(AG235="",0,IF(ISTEXT(AG235),H235*VALUE(SUBSTITUTE(AG235,"%",""))/100,H235*AG235))-Tabela1[[#This Row],[PESO EXPEDIDO2]]</f>
        <v>0</v>
      </c>
      <c r="AU235" s="37">
        <f t="shared" si="54"/>
        <v>54.02</v>
      </c>
      <c r="AV235" s="37">
        <f t="shared" si="55"/>
        <v>54.02</v>
      </c>
      <c r="AW235" s="37"/>
    </row>
    <row r="236" spans="1:49" ht="15.75" hidden="1" customHeight="1" x14ac:dyDescent="0.25">
      <c r="A236" s="6" t="s">
        <v>3863</v>
      </c>
      <c r="B236" s="21" t="s">
        <v>3871</v>
      </c>
      <c r="C236" s="7">
        <v>4</v>
      </c>
      <c r="D236" s="39" t="s">
        <v>3807</v>
      </c>
      <c r="E236" s="7">
        <v>4121</v>
      </c>
      <c r="F236" s="7" t="s">
        <v>3788</v>
      </c>
      <c r="G236" s="23">
        <v>23.75</v>
      </c>
      <c r="H236" s="34">
        <f>Tabela1[[#This Row],[PESO UNI]]*Tabela1[[#This Row],[QTE]]</f>
        <v>95</v>
      </c>
      <c r="I236" s="7">
        <v>0</v>
      </c>
      <c r="J236" s="8" t="s">
        <v>3789</v>
      </c>
      <c r="K236" s="8" t="s">
        <v>327</v>
      </c>
      <c r="L236" s="9" t="s">
        <v>2069</v>
      </c>
      <c r="M236" s="10">
        <v>46127</v>
      </c>
      <c r="N236" s="8" t="s">
        <v>327</v>
      </c>
      <c r="O236" s="12"/>
      <c r="P236" s="13"/>
      <c r="Q236" s="14">
        <f>Tabela1[[#This Row],[QTDE/ Fabricação]]-Tabela1[[#This Row],[QTE]]</f>
        <v>-4</v>
      </c>
      <c r="R236" s="18">
        <f t="shared" si="51"/>
        <v>95</v>
      </c>
      <c r="S236" s="18">
        <f t="shared" si="49"/>
        <v>95</v>
      </c>
      <c r="T236" s="19">
        <f t="shared" si="52"/>
        <v>0</v>
      </c>
      <c r="U236" s="203">
        <v>4</v>
      </c>
      <c r="V236" s="12">
        <v>13</v>
      </c>
      <c r="W236" s="13"/>
      <c r="X236" s="14">
        <f>IFERROR(Tabela1[[#This Row],[QIANTIDADE EXPEDIDA]]*Tabela1[[#This Row],[PESO UNI]],"")</f>
        <v>95</v>
      </c>
      <c r="Y236" s="14">
        <f t="shared" si="48"/>
        <v>0</v>
      </c>
      <c r="Z236" s="20">
        <f>Tabela1[[#This Row],[PESO TOTAL]]-Tabela1[[#This Row],[Peso Expedido]]</f>
        <v>0</v>
      </c>
      <c r="AA236" s="17">
        <v>1</v>
      </c>
      <c r="AB236" s="33"/>
      <c r="AC236" s="33">
        <v>1</v>
      </c>
      <c r="AD236" s="33">
        <v>1</v>
      </c>
      <c r="AE236" s="33">
        <v>1</v>
      </c>
      <c r="AF236" s="33">
        <v>1</v>
      </c>
      <c r="AG236" s="33">
        <v>1</v>
      </c>
      <c r="AH236" s="33">
        <v>1</v>
      </c>
      <c r="AI236" s="33" t="str">
        <f t="shared" si="53"/>
        <v>ok</v>
      </c>
      <c r="AJ236" s="5"/>
      <c r="AK236" t="str">
        <f>Tabela1[[#This Row],[Coluna1]]&amp;Tabela1[[#This Row],[PEDIDO]]</f>
        <v>P-188</v>
      </c>
      <c r="AL236"/>
      <c r="AM236"/>
      <c r="AN236"/>
      <c r="AO236" t="str">
        <f t="shared" si="50"/>
        <v>T-072962-1/1073-TC-006/007</v>
      </c>
      <c r="AP236" t="str">
        <f>Tabela1[[#This Row],[TAG]]&amp;Tabela1[[#This Row],[PEDIDO]]&amp;Tabela1[[#This Row],[PRODUTO]]</f>
        <v>1073-TC-006/007P-188RMF</v>
      </c>
      <c r="AQ236" s="22" t="str">
        <f>Tabela1[[#This Row],[PRODUTO]]&amp;Tabela1[[#This Row],[TAG]]</f>
        <v>RMF1073-TC-006/007</v>
      </c>
      <c r="AR236" s="24" t="str">
        <f>Tabela1[[#This Row],[PEDIDO]]&amp;Tabela1[[#This Row],[PRODUTO]]</f>
        <v>P-188RMF</v>
      </c>
      <c r="AS236" s="37">
        <f>IF(AF236="",0,IF(ISTEXT(AF236),H236*VALUE(SUBSTITUTE(AF236,"%",""))/100,H236*AF236))-Tabela1[[#This Row],[PRONTO ACABADO2]]</f>
        <v>0</v>
      </c>
      <c r="AT236" s="37">
        <f>IF(AG236="",0,IF(ISTEXT(AG236),H236*VALUE(SUBSTITUTE(AG236,"%",""))/100,H236*AG236))-Tabela1[[#This Row],[PESO EXPEDIDO2]]</f>
        <v>0</v>
      </c>
      <c r="AU236" s="37">
        <f t="shared" si="54"/>
        <v>95</v>
      </c>
      <c r="AV236" s="37">
        <f t="shared" si="55"/>
        <v>95</v>
      </c>
      <c r="AW236" s="37"/>
    </row>
    <row r="237" spans="1:49" ht="15.75" hidden="1" customHeight="1" x14ac:dyDescent="0.25">
      <c r="A237" s="6" t="s">
        <v>3872</v>
      </c>
      <c r="B237" s="21" t="s">
        <v>3828</v>
      </c>
      <c r="C237" s="7">
        <v>2</v>
      </c>
      <c r="D237" s="39" t="s">
        <v>3803</v>
      </c>
      <c r="E237" s="7">
        <v>4122</v>
      </c>
      <c r="F237" s="7" t="s">
        <v>3788</v>
      </c>
      <c r="G237" s="23">
        <v>129.09</v>
      </c>
      <c r="H237" s="34">
        <f>Tabela1[[#This Row],[PESO UNI]]*Tabela1[[#This Row],[QTE]]</f>
        <v>258.18</v>
      </c>
      <c r="I237" s="7">
        <v>0</v>
      </c>
      <c r="J237" s="8" t="s">
        <v>3789</v>
      </c>
      <c r="K237" s="8" t="s">
        <v>327</v>
      </c>
      <c r="L237" s="9" t="s">
        <v>2069</v>
      </c>
      <c r="M237" s="10">
        <v>46127</v>
      </c>
      <c r="N237" s="8" t="s">
        <v>327</v>
      </c>
      <c r="O237" s="12"/>
      <c r="P237" s="13"/>
      <c r="Q237" s="14">
        <f>Tabela1[[#This Row],[QTDE/ Fabricação]]-Tabela1[[#This Row],[QTE]]</f>
        <v>-2</v>
      </c>
      <c r="R237" s="18">
        <f t="shared" si="51"/>
        <v>258.18</v>
      </c>
      <c r="S237" s="18">
        <f t="shared" si="49"/>
        <v>258.18</v>
      </c>
      <c r="T237" s="19">
        <f t="shared" si="52"/>
        <v>0</v>
      </c>
      <c r="U237" s="203">
        <v>2</v>
      </c>
      <c r="V237" s="12" t="str">
        <f>IFERROR(VLOOKUP(Tabela1[[#This Row],[COD.MDE]],'LISTA DE EMBARQUE'!B:L,11,0),"")</f>
        <v/>
      </c>
      <c r="W237" s="13"/>
      <c r="X237" s="14">
        <f>IFERROR(Tabela1[[#This Row],[QIANTIDADE EXPEDIDA]]*Tabela1[[#This Row],[PESO UNI]],"")</f>
        <v>258.18</v>
      </c>
      <c r="Y237" s="14">
        <f t="shared" si="48"/>
        <v>0</v>
      </c>
      <c r="Z237" s="20">
        <f>Tabela1[[#This Row],[PESO TOTAL]]-Tabela1[[#This Row],[Peso Expedido]]</f>
        <v>0</v>
      </c>
      <c r="AA237" s="17">
        <v>1</v>
      </c>
      <c r="AB237" s="33"/>
      <c r="AC237" s="33">
        <v>1</v>
      </c>
      <c r="AD237" s="33">
        <v>1</v>
      </c>
      <c r="AE237" s="33">
        <v>1</v>
      </c>
      <c r="AF237" s="33">
        <v>1</v>
      </c>
      <c r="AG237" s="33">
        <v>1</v>
      </c>
      <c r="AH237" s="33">
        <v>1</v>
      </c>
      <c r="AI237" s="33" t="str">
        <f t="shared" si="53"/>
        <v>ok</v>
      </c>
      <c r="AJ237" s="5"/>
      <c r="AK237" t="str">
        <f>Tabela1[[#This Row],[Coluna1]]&amp;Tabela1[[#This Row],[PEDIDO]]</f>
        <v>P-188</v>
      </c>
      <c r="AL237"/>
      <c r="AM237"/>
      <c r="AN237"/>
      <c r="AO237" t="str">
        <f t="shared" si="50"/>
        <v>T-072967-1/1073-TC-006/007</v>
      </c>
      <c r="AP237" t="str">
        <f>Tabela1[[#This Row],[TAG]]&amp;Tabela1[[#This Row],[PEDIDO]]&amp;Tabela1[[#This Row],[PRODUTO]]</f>
        <v>1073-TC-006/007P-188RMF</v>
      </c>
      <c r="AQ237" s="22" t="str">
        <f>Tabela1[[#This Row],[PRODUTO]]&amp;Tabela1[[#This Row],[TAG]]</f>
        <v>RMF1073-TC-006/007</v>
      </c>
      <c r="AR237" s="24" t="str">
        <f>Tabela1[[#This Row],[PEDIDO]]&amp;Tabela1[[#This Row],[PRODUTO]]</f>
        <v>P-188RMF</v>
      </c>
      <c r="AS237" s="37">
        <f>IF(AF237="",0,IF(ISTEXT(AF237),H237*VALUE(SUBSTITUTE(AF237,"%",""))/100,H237*AF237))-Tabela1[[#This Row],[PRONTO ACABADO2]]</f>
        <v>0</v>
      </c>
      <c r="AT237" s="37">
        <f>IF(AG237="",0,IF(ISTEXT(AG237),H237*VALUE(SUBSTITUTE(AG237,"%",""))/100,H237*AG237))-Tabela1[[#This Row],[PESO EXPEDIDO2]]</f>
        <v>0</v>
      </c>
      <c r="AU237" s="37">
        <f t="shared" si="54"/>
        <v>258.18</v>
      </c>
      <c r="AV237" s="37">
        <f t="shared" si="55"/>
        <v>258.18</v>
      </c>
      <c r="AW237" s="37"/>
    </row>
    <row r="238" spans="1:49" ht="15.75" hidden="1" customHeight="1" x14ac:dyDescent="0.25">
      <c r="A238" s="6" t="s">
        <v>3872</v>
      </c>
      <c r="B238" s="21" t="s">
        <v>3829</v>
      </c>
      <c r="C238" s="7">
        <v>2</v>
      </c>
      <c r="D238" s="39" t="s">
        <v>3805</v>
      </c>
      <c r="E238" s="7">
        <v>4123</v>
      </c>
      <c r="F238" s="7" t="s">
        <v>3788</v>
      </c>
      <c r="G238" s="23">
        <v>129.09</v>
      </c>
      <c r="H238" s="34">
        <f>Tabela1[[#This Row],[PESO UNI]]*Tabela1[[#This Row],[QTE]]</f>
        <v>258.18</v>
      </c>
      <c r="I238" s="7">
        <v>0</v>
      </c>
      <c r="J238" s="8" t="s">
        <v>3789</v>
      </c>
      <c r="K238" s="8" t="s">
        <v>327</v>
      </c>
      <c r="L238" s="9" t="s">
        <v>2069</v>
      </c>
      <c r="M238" s="10">
        <v>46127</v>
      </c>
      <c r="N238" s="8" t="s">
        <v>327</v>
      </c>
      <c r="O238" s="12"/>
      <c r="P238" s="13"/>
      <c r="Q238" s="14">
        <f>Tabela1[[#This Row],[QTDE/ Fabricação]]-Tabela1[[#This Row],[QTE]]</f>
        <v>-2</v>
      </c>
      <c r="R238" s="18">
        <f t="shared" si="51"/>
        <v>258.18</v>
      </c>
      <c r="S238" s="18">
        <f t="shared" si="49"/>
        <v>258.18</v>
      </c>
      <c r="T238" s="19">
        <f t="shared" si="52"/>
        <v>0</v>
      </c>
      <c r="U238" s="203">
        <v>2</v>
      </c>
      <c r="V238" s="12" t="str">
        <f>IFERROR(VLOOKUP(Tabela1[[#This Row],[COD.MDE]],'LISTA DE EMBARQUE'!B:L,11,0),"")</f>
        <v/>
      </c>
      <c r="W238" s="13"/>
      <c r="X238" s="14">
        <f>IFERROR(Tabela1[[#This Row],[QIANTIDADE EXPEDIDA]]*Tabela1[[#This Row],[PESO UNI]],"")</f>
        <v>258.18</v>
      </c>
      <c r="Y238" s="14">
        <f t="shared" si="48"/>
        <v>0</v>
      </c>
      <c r="Z238" s="20">
        <f>Tabela1[[#This Row],[PESO TOTAL]]-Tabela1[[#This Row],[Peso Expedido]]</f>
        <v>0</v>
      </c>
      <c r="AA238" s="17">
        <v>1</v>
      </c>
      <c r="AB238" s="33"/>
      <c r="AC238" s="33">
        <v>1</v>
      </c>
      <c r="AD238" s="33">
        <v>1</v>
      </c>
      <c r="AE238" s="33">
        <v>1</v>
      </c>
      <c r="AF238" s="33">
        <v>1</v>
      </c>
      <c r="AG238" s="33">
        <v>1</v>
      </c>
      <c r="AH238" s="33">
        <v>1</v>
      </c>
      <c r="AI238" s="33" t="str">
        <f t="shared" si="53"/>
        <v>ok</v>
      </c>
      <c r="AJ238" s="5"/>
      <c r="AK238" t="str">
        <f>Tabela1[[#This Row],[Coluna1]]&amp;Tabela1[[#This Row],[PEDIDO]]</f>
        <v>P-188</v>
      </c>
      <c r="AL238"/>
      <c r="AM238"/>
      <c r="AN238"/>
      <c r="AO238" t="str">
        <f t="shared" si="50"/>
        <v>T-072967-1/1073-TC-006/007</v>
      </c>
      <c r="AP238" t="str">
        <f>Tabela1[[#This Row],[TAG]]&amp;Tabela1[[#This Row],[PEDIDO]]&amp;Tabela1[[#This Row],[PRODUTO]]</f>
        <v>1073-TC-006/007P-188RMF</v>
      </c>
      <c r="AQ238" s="22" t="str">
        <f>Tabela1[[#This Row],[PRODUTO]]&amp;Tabela1[[#This Row],[TAG]]</f>
        <v>RMF1073-TC-006/007</v>
      </c>
      <c r="AR238" s="24" t="str">
        <f>Tabela1[[#This Row],[PEDIDO]]&amp;Tabela1[[#This Row],[PRODUTO]]</f>
        <v>P-188RMF</v>
      </c>
      <c r="AS238" s="37">
        <f>IF(AF238="",0,IF(ISTEXT(AF238),H238*VALUE(SUBSTITUTE(AF238,"%",""))/100,H238*AF238))-Tabela1[[#This Row],[PRONTO ACABADO2]]</f>
        <v>0</v>
      </c>
      <c r="AT238" s="37">
        <f>IF(AG238="",0,IF(ISTEXT(AG238),H238*VALUE(SUBSTITUTE(AG238,"%",""))/100,H238*AG238))-Tabela1[[#This Row],[PESO EXPEDIDO2]]</f>
        <v>0</v>
      </c>
      <c r="AU238" s="37">
        <f t="shared" si="54"/>
        <v>258.18</v>
      </c>
      <c r="AV238" s="37">
        <f t="shared" si="55"/>
        <v>258.18</v>
      </c>
      <c r="AW238" s="37"/>
    </row>
    <row r="239" spans="1:49" ht="15.75" hidden="1" customHeight="1" x14ac:dyDescent="0.25">
      <c r="A239" s="6" t="s">
        <v>3872</v>
      </c>
      <c r="B239" s="21" t="s">
        <v>3873</v>
      </c>
      <c r="C239" s="7">
        <v>12</v>
      </c>
      <c r="D239" s="39" t="s">
        <v>3807</v>
      </c>
      <c r="E239" s="7">
        <v>4124</v>
      </c>
      <c r="F239" s="7" t="s">
        <v>3788</v>
      </c>
      <c r="G239" s="23">
        <v>23.68</v>
      </c>
      <c r="H239" s="34">
        <f>Tabela1[[#This Row],[PESO UNI]]*Tabela1[[#This Row],[QTE]]</f>
        <v>284.15999999999997</v>
      </c>
      <c r="I239" s="7">
        <v>0</v>
      </c>
      <c r="J239" s="8" t="s">
        <v>3789</v>
      </c>
      <c r="K239" s="8" t="s">
        <v>327</v>
      </c>
      <c r="L239" s="9" t="s">
        <v>2069</v>
      </c>
      <c r="M239" s="10">
        <v>46127</v>
      </c>
      <c r="N239" s="8" t="s">
        <v>327</v>
      </c>
      <c r="O239" s="12"/>
      <c r="P239" s="13"/>
      <c r="Q239" s="14">
        <f>Tabela1[[#This Row],[QTDE/ Fabricação]]-Tabela1[[#This Row],[QTE]]</f>
        <v>-12</v>
      </c>
      <c r="R239" s="18">
        <f t="shared" si="51"/>
        <v>284.15999999999997</v>
      </c>
      <c r="S239" s="18">
        <f t="shared" si="49"/>
        <v>284.15999999999997</v>
      </c>
      <c r="T239" s="19">
        <f t="shared" si="52"/>
        <v>0</v>
      </c>
      <c r="U239" s="203">
        <v>12</v>
      </c>
      <c r="V239" s="12" t="str">
        <f>IFERROR(VLOOKUP(Tabela1[[#This Row],[COD.MDE]],'LISTA DE EMBARQUE'!B:L,11,0),"")</f>
        <v/>
      </c>
      <c r="W239" s="13"/>
      <c r="X239" s="14">
        <f>IFERROR(Tabela1[[#This Row],[QIANTIDADE EXPEDIDA]]*Tabela1[[#This Row],[PESO UNI]],"")</f>
        <v>284.15999999999997</v>
      </c>
      <c r="Y239" s="14">
        <f t="shared" si="48"/>
        <v>0</v>
      </c>
      <c r="Z239" s="20">
        <f>Tabela1[[#This Row],[PESO TOTAL]]-Tabela1[[#This Row],[Peso Expedido]]</f>
        <v>0</v>
      </c>
      <c r="AA239" s="17">
        <v>1</v>
      </c>
      <c r="AB239" s="33"/>
      <c r="AC239" s="33">
        <v>1</v>
      </c>
      <c r="AD239" s="33">
        <v>1</v>
      </c>
      <c r="AE239" s="33">
        <v>1</v>
      </c>
      <c r="AF239" s="33">
        <v>1</v>
      </c>
      <c r="AG239" s="33">
        <v>1</v>
      </c>
      <c r="AH239" s="33">
        <v>1</v>
      </c>
      <c r="AI239" s="33" t="str">
        <f t="shared" si="53"/>
        <v>ok</v>
      </c>
      <c r="AJ239" s="5"/>
      <c r="AK239" t="str">
        <f>Tabela1[[#This Row],[Coluna1]]&amp;Tabela1[[#This Row],[PEDIDO]]</f>
        <v>P-188</v>
      </c>
      <c r="AL239"/>
      <c r="AM239"/>
      <c r="AN239"/>
      <c r="AO239" t="str">
        <f t="shared" si="50"/>
        <v>T-072967-1/1073-TC-006/007</v>
      </c>
      <c r="AP239" t="str">
        <f>Tabela1[[#This Row],[TAG]]&amp;Tabela1[[#This Row],[PEDIDO]]&amp;Tabela1[[#This Row],[PRODUTO]]</f>
        <v>1073-TC-006/007P-188RMF</v>
      </c>
      <c r="AQ239" s="22" t="str">
        <f>Tabela1[[#This Row],[PRODUTO]]&amp;Tabela1[[#This Row],[TAG]]</f>
        <v>RMF1073-TC-006/007</v>
      </c>
      <c r="AR239" s="24" t="str">
        <f>Tabela1[[#This Row],[PEDIDO]]&amp;Tabela1[[#This Row],[PRODUTO]]</f>
        <v>P-188RMF</v>
      </c>
      <c r="AS239" s="37">
        <f>IF(AF239="",0,IF(ISTEXT(AF239),H239*VALUE(SUBSTITUTE(AF239,"%",""))/100,H239*AF239))-Tabela1[[#This Row],[PRONTO ACABADO2]]</f>
        <v>0</v>
      </c>
      <c r="AT239" s="37">
        <f>IF(AG239="",0,IF(ISTEXT(AG239),H239*VALUE(SUBSTITUTE(AG239,"%",""))/100,H239*AG239))-Tabela1[[#This Row],[PESO EXPEDIDO2]]</f>
        <v>0</v>
      </c>
      <c r="AU239" s="37">
        <f t="shared" si="54"/>
        <v>284.15999999999997</v>
      </c>
      <c r="AV239" s="37">
        <f t="shared" si="55"/>
        <v>284.15999999999997</v>
      </c>
      <c r="AW239" s="37"/>
    </row>
    <row r="240" spans="1:49" ht="15.75" hidden="1" customHeight="1" x14ac:dyDescent="0.25">
      <c r="A240" s="6" t="s">
        <v>3872</v>
      </c>
      <c r="B240" s="21" t="s">
        <v>3829</v>
      </c>
      <c r="C240" s="7">
        <v>4</v>
      </c>
      <c r="D240" s="39" t="s">
        <v>3813</v>
      </c>
      <c r="E240" s="7">
        <v>4125</v>
      </c>
      <c r="F240" s="7" t="s">
        <v>3788</v>
      </c>
      <c r="G240" s="23">
        <v>71.44</v>
      </c>
      <c r="H240" s="34">
        <f>Tabela1[[#This Row],[PESO UNI]]*Tabela1[[#This Row],[QTE]]</f>
        <v>285.76</v>
      </c>
      <c r="I240" s="7">
        <v>0</v>
      </c>
      <c r="J240" s="8" t="s">
        <v>3789</v>
      </c>
      <c r="K240" s="8" t="s">
        <v>327</v>
      </c>
      <c r="L240" s="9" t="s">
        <v>2069</v>
      </c>
      <c r="M240" s="10">
        <v>46127</v>
      </c>
      <c r="N240" s="8" t="s">
        <v>327</v>
      </c>
      <c r="O240" s="12"/>
      <c r="P240" s="13"/>
      <c r="Q240" s="14">
        <f>Tabela1[[#This Row],[QTDE/ Fabricação]]-Tabela1[[#This Row],[QTE]]</f>
        <v>-4</v>
      </c>
      <c r="R240" s="18">
        <f t="shared" si="51"/>
        <v>285.76</v>
      </c>
      <c r="S240" s="18">
        <f t="shared" si="49"/>
        <v>285.76</v>
      </c>
      <c r="T240" s="19">
        <f t="shared" si="52"/>
        <v>0</v>
      </c>
      <c r="U240" s="203">
        <v>4</v>
      </c>
      <c r="V240" s="12" t="str">
        <f>IFERROR(VLOOKUP(Tabela1[[#This Row],[COD.MDE]],'LISTA DE EMBARQUE'!B:L,11,0),"")</f>
        <v/>
      </c>
      <c r="W240" s="13"/>
      <c r="X240" s="14">
        <f>IFERROR(Tabela1[[#This Row],[QIANTIDADE EXPEDIDA]]*Tabela1[[#This Row],[PESO UNI]],"")</f>
        <v>285.76</v>
      </c>
      <c r="Y240" s="14">
        <f t="shared" si="48"/>
        <v>0</v>
      </c>
      <c r="Z240" s="20">
        <f>Tabela1[[#This Row],[PESO TOTAL]]-Tabela1[[#This Row],[Peso Expedido]]</f>
        <v>0</v>
      </c>
      <c r="AA240" s="17">
        <v>1</v>
      </c>
      <c r="AB240" s="33"/>
      <c r="AC240" s="33">
        <v>1</v>
      </c>
      <c r="AD240" s="33">
        <v>1</v>
      </c>
      <c r="AE240" s="33">
        <v>1</v>
      </c>
      <c r="AF240" s="33">
        <v>1</v>
      </c>
      <c r="AG240" s="33">
        <v>1</v>
      </c>
      <c r="AH240" s="33">
        <v>1</v>
      </c>
      <c r="AI240" s="33" t="str">
        <f t="shared" si="53"/>
        <v>ok</v>
      </c>
      <c r="AJ240" s="5"/>
      <c r="AK240" t="str">
        <f>Tabela1[[#This Row],[Coluna1]]&amp;Tabela1[[#This Row],[PEDIDO]]</f>
        <v>P-188</v>
      </c>
      <c r="AL240"/>
      <c r="AM240"/>
      <c r="AN240"/>
      <c r="AO240" t="str">
        <f t="shared" si="50"/>
        <v>T-072967-1/1073-TC-006/007</v>
      </c>
      <c r="AP240" t="str">
        <f>Tabela1[[#This Row],[TAG]]&amp;Tabela1[[#This Row],[PEDIDO]]&amp;Tabela1[[#This Row],[PRODUTO]]</f>
        <v>1073-TC-006/007P-188RMF</v>
      </c>
      <c r="AQ240" s="22" t="str">
        <f>Tabela1[[#This Row],[PRODUTO]]&amp;Tabela1[[#This Row],[TAG]]</f>
        <v>RMF1073-TC-006/007</v>
      </c>
      <c r="AR240" s="24" t="str">
        <f>Tabela1[[#This Row],[PEDIDO]]&amp;Tabela1[[#This Row],[PRODUTO]]</f>
        <v>P-188RMF</v>
      </c>
      <c r="AS240" s="37">
        <f>IF(AF240="",0,IF(ISTEXT(AF240),H240*VALUE(SUBSTITUTE(AF240,"%",""))/100,H240*AF240))-Tabela1[[#This Row],[PRONTO ACABADO2]]</f>
        <v>0</v>
      </c>
      <c r="AT240" s="37">
        <f>IF(AG240="",0,IF(ISTEXT(AG240),H240*VALUE(SUBSTITUTE(AG240,"%",""))/100,H240*AG240))-Tabela1[[#This Row],[PESO EXPEDIDO2]]</f>
        <v>0</v>
      </c>
      <c r="AU240" s="37">
        <f t="shared" si="54"/>
        <v>285.76</v>
      </c>
      <c r="AV240" s="37">
        <f t="shared" si="55"/>
        <v>285.76</v>
      </c>
      <c r="AW240" s="37"/>
    </row>
    <row r="241" spans="1:49" ht="15.75" hidden="1" customHeight="1" x14ac:dyDescent="0.25">
      <c r="A241" s="6" t="s">
        <v>3872</v>
      </c>
      <c r="B241" s="21" t="s">
        <v>3830</v>
      </c>
      <c r="C241" s="7">
        <v>4</v>
      </c>
      <c r="D241" s="39" t="s">
        <v>3815</v>
      </c>
      <c r="E241" s="7">
        <v>4126</v>
      </c>
      <c r="F241" s="7" t="s">
        <v>3788</v>
      </c>
      <c r="G241" s="23">
        <v>71.44</v>
      </c>
      <c r="H241" s="34">
        <f>Tabela1[[#This Row],[PESO UNI]]*Tabela1[[#This Row],[QTE]]</f>
        <v>285.76</v>
      </c>
      <c r="I241" s="7">
        <v>0</v>
      </c>
      <c r="J241" s="8" t="s">
        <v>3789</v>
      </c>
      <c r="K241" s="8" t="s">
        <v>327</v>
      </c>
      <c r="L241" s="9" t="s">
        <v>2069</v>
      </c>
      <c r="M241" s="10">
        <v>46127</v>
      </c>
      <c r="N241" s="8" t="s">
        <v>327</v>
      </c>
      <c r="O241" s="12"/>
      <c r="P241" s="13"/>
      <c r="Q241" s="14">
        <f>Tabela1[[#This Row],[QTDE/ Fabricação]]-Tabela1[[#This Row],[QTE]]</f>
        <v>-4</v>
      </c>
      <c r="R241" s="18">
        <f t="shared" si="51"/>
        <v>285.76</v>
      </c>
      <c r="S241" s="18">
        <f t="shared" si="49"/>
        <v>285.76</v>
      </c>
      <c r="T241" s="19">
        <f t="shared" si="52"/>
        <v>0</v>
      </c>
      <c r="U241" s="203">
        <v>4</v>
      </c>
      <c r="V241" s="12" t="str">
        <f>IFERROR(VLOOKUP(Tabela1[[#This Row],[COD.MDE]],'LISTA DE EMBARQUE'!B:L,11,0),"")</f>
        <v/>
      </c>
      <c r="W241" s="13"/>
      <c r="X241" s="14">
        <f>IFERROR(Tabela1[[#This Row],[QIANTIDADE EXPEDIDA]]*Tabela1[[#This Row],[PESO UNI]],"")</f>
        <v>285.76</v>
      </c>
      <c r="Y241" s="14">
        <f t="shared" si="48"/>
        <v>0</v>
      </c>
      <c r="Z241" s="20">
        <f>Tabela1[[#This Row],[PESO TOTAL]]-Tabela1[[#This Row],[Peso Expedido]]</f>
        <v>0</v>
      </c>
      <c r="AA241" s="17">
        <v>1</v>
      </c>
      <c r="AB241" s="33"/>
      <c r="AC241" s="33">
        <v>1</v>
      </c>
      <c r="AD241" s="33">
        <v>1</v>
      </c>
      <c r="AE241" s="33">
        <v>1</v>
      </c>
      <c r="AF241" s="33">
        <v>1</v>
      </c>
      <c r="AG241" s="33">
        <v>1</v>
      </c>
      <c r="AH241" s="33">
        <v>1</v>
      </c>
      <c r="AI241" s="33" t="str">
        <f t="shared" si="53"/>
        <v>ok</v>
      </c>
      <c r="AJ241" s="5"/>
      <c r="AK241" t="str">
        <f>Tabela1[[#This Row],[Coluna1]]&amp;Tabela1[[#This Row],[PEDIDO]]</f>
        <v>P-188</v>
      </c>
      <c r="AL241"/>
      <c r="AM241"/>
      <c r="AN241"/>
      <c r="AO241" t="str">
        <f t="shared" si="50"/>
        <v>T-072967-1/1073-TC-006/007</v>
      </c>
      <c r="AP241" t="str">
        <f>Tabela1[[#This Row],[TAG]]&amp;Tabela1[[#This Row],[PEDIDO]]&amp;Tabela1[[#This Row],[PRODUTO]]</f>
        <v>1073-TC-006/007P-188RMF</v>
      </c>
      <c r="AQ241" s="22" t="str">
        <f>Tabela1[[#This Row],[PRODUTO]]&amp;Tabela1[[#This Row],[TAG]]</f>
        <v>RMF1073-TC-006/007</v>
      </c>
      <c r="AR241" s="24" t="str">
        <f>Tabela1[[#This Row],[PEDIDO]]&amp;Tabela1[[#This Row],[PRODUTO]]</f>
        <v>P-188RMF</v>
      </c>
      <c r="AS241" s="37">
        <f>IF(AF241="",0,IF(ISTEXT(AF241),H241*VALUE(SUBSTITUTE(AF241,"%",""))/100,H241*AF241))-Tabela1[[#This Row],[PRONTO ACABADO2]]</f>
        <v>0</v>
      </c>
      <c r="AT241" s="37">
        <f>IF(AG241="",0,IF(ISTEXT(AG241),H241*VALUE(SUBSTITUTE(AG241,"%",""))/100,H241*AG241))-Tabela1[[#This Row],[PESO EXPEDIDO2]]</f>
        <v>0</v>
      </c>
      <c r="AU241" s="37">
        <f t="shared" si="54"/>
        <v>285.76</v>
      </c>
      <c r="AV241" s="37">
        <f t="shared" si="55"/>
        <v>285.76</v>
      </c>
      <c r="AW241" s="37"/>
    </row>
    <row r="242" spans="1:49" ht="15.75" hidden="1" customHeight="1" x14ac:dyDescent="0.25">
      <c r="A242" s="6" t="s">
        <v>3874</v>
      </c>
      <c r="B242" s="21" t="s">
        <v>3875</v>
      </c>
      <c r="C242" s="7">
        <v>2</v>
      </c>
      <c r="D242" s="39" t="s">
        <v>3803</v>
      </c>
      <c r="E242" s="7">
        <v>4127</v>
      </c>
      <c r="F242" s="7" t="s">
        <v>3788</v>
      </c>
      <c r="G242" s="23">
        <v>128.86000000000001</v>
      </c>
      <c r="H242" s="34">
        <f>Tabela1[[#This Row],[PESO UNI]]*Tabela1[[#This Row],[QTE]]</f>
        <v>257.72000000000003</v>
      </c>
      <c r="I242" s="7">
        <v>0</v>
      </c>
      <c r="J242" s="8" t="s">
        <v>3789</v>
      </c>
      <c r="K242" s="8" t="s">
        <v>327</v>
      </c>
      <c r="L242" s="9" t="s">
        <v>2069</v>
      </c>
      <c r="M242" s="10">
        <v>46127</v>
      </c>
      <c r="N242" s="8" t="s">
        <v>327</v>
      </c>
      <c r="O242" s="12"/>
      <c r="P242" s="13"/>
      <c r="Q242" s="14">
        <f>Tabela1[[#This Row],[QTDE/ Fabricação]]-Tabela1[[#This Row],[QTE]]</f>
        <v>-2</v>
      </c>
      <c r="R242" s="18">
        <f t="shared" si="51"/>
        <v>257.72000000000003</v>
      </c>
      <c r="S242" s="18">
        <f t="shared" si="49"/>
        <v>257.72000000000003</v>
      </c>
      <c r="T242" s="19">
        <f t="shared" si="52"/>
        <v>0</v>
      </c>
      <c r="U242" s="203">
        <v>2</v>
      </c>
      <c r="V242" s="12" t="str">
        <f>IFERROR(VLOOKUP(Tabela1[[#This Row],[COD.MDE]],'LISTA DE EMBARQUE'!B:L,11,0),"")</f>
        <v/>
      </c>
      <c r="W242" s="13"/>
      <c r="X242" s="14">
        <f>IFERROR(Tabela1[[#This Row],[QIANTIDADE EXPEDIDA]]*Tabela1[[#This Row],[PESO UNI]],"")</f>
        <v>257.72000000000003</v>
      </c>
      <c r="Y242" s="14">
        <f t="shared" si="48"/>
        <v>0</v>
      </c>
      <c r="Z242" s="20">
        <f>Tabela1[[#This Row],[PESO TOTAL]]-Tabela1[[#This Row],[Peso Expedido]]</f>
        <v>0</v>
      </c>
      <c r="AA242" s="17">
        <v>1</v>
      </c>
      <c r="AB242" s="33"/>
      <c r="AC242" s="33">
        <v>1</v>
      </c>
      <c r="AD242" s="33">
        <v>1</v>
      </c>
      <c r="AE242" s="33">
        <v>1</v>
      </c>
      <c r="AF242" s="33">
        <v>1</v>
      </c>
      <c r="AG242" s="33">
        <v>1</v>
      </c>
      <c r="AH242" s="33">
        <v>1</v>
      </c>
      <c r="AI242" s="33" t="str">
        <f t="shared" si="53"/>
        <v>ok</v>
      </c>
      <c r="AJ242" s="5"/>
      <c r="AK242" t="str">
        <f>Tabela1[[#This Row],[Coluna1]]&amp;Tabela1[[#This Row],[PEDIDO]]</f>
        <v>P-188</v>
      </c>
      <c r="AL242"/>
      <c r="AM242"/>
      <c r="AN242"/>
      <c r="AO242" t="str">
        <f t="shared" si="50"/>
        <v>T-072958-1/1073-TC-006/007</v>
      </c>
      <c r="AP242" t="str">
        <f>Tabela1[[#This Row],[TAG]]&amp;Tabela1[[#This Row],[PEDIDO]]&amp;Tabela1[[#This Row],[PRODUTO]]</f>
        <v>1073-TC-006/007P-188RMF</v>
      </c>
      <c r="AQ242" s="22" t="str">
        <f>Tabela1[[#This Row],[PRODUTO]]&amp;Tabela1[[#This Row],[TAG]]</f>
        <v>RMF1073-TC-006/007</v>
      </c>
      <c r="AR242" s="24" t="str">
        <f>Tabela1[[#This Row],[PEDIDO]]&amp;Tabela1[[#This Row],[PRODUTO]]</f>
        <v>P-188RMF</v>
      </c>
      <c r="AS242" s="37">
        <f>IF(AF242="",0,IF(ISTEXT(AF242),H242*VALUE(SUBSTITUTE(AF242,"%",""))/100,H242*AF242))-Tabela1[[#This Row],[PRONTO ACABADO2]]</f>
        <v>0</v>
      </c>
      <c r="AT242" s="37">
        <f>IF(AG242="",0,IF(ISTEXT(AG242),H242*VALUE(SUBSTITUTE(AG242,"%",""))/100,H242*AG242))-Tabela1[[#This Row],[PESO EXPEDIDO2]]</f>
        <v>0</v>
      </c>
      <c r="AU242" s="37">
        <f t="shared" si="54"/>
        <v>257.72000000000003</v>
      </c>
      <c r="AV242" s="37">
        <f t="shared" si="55"/>
        <v>257.72000000000003</v>
      </c>
      <c r="AW242" s="37"/>
    </row>
    <row r="243" spans="1:49" ht="15.75" hidden="1" customHeight="1" x14ac:dyDescent="0.25">
      <c r="A243" s="6" t="s">
        <v>3874</v>
      </c>
      <c r="B243" s="21" t="s">
        <v>3876</v>
      </c>
      <c r="C243" s="7">
        <v>2</v>
      </c>
      <c r="D243" s="39" t="s">
        <v>3805</v>
      </c>
      <c r="E243" s="7">
        <v>4128</v>
      </c>
      <c r="F243" s="7" t="s">
        <v>3788</v>
      </c>
      <c r="G243" s="23">
        <v>128.86000000000001</v>
      </c>
      <c r="H243" s="34">
        <f>Tabela1[[#This Row],[PESO UNI]]*Tabela1[[#This Row],[QTE]]</f>
        <v>257.72000000000003</v>
      </c>
      <c r="I243" s="7">
        <v>0</v>
      </c>
      <c r="J243" s="8" t="s">
        <v>3789</v>
      </c>
      <c r="K243" s="8" t="s">
        <v>327</v>
      </c>
      <c r="L243" s="9" t="s">
        <v>2069</v>
      </c>
      <c r="M243" s="10">
        <v>46127</v>
      </c>
      <c r="N243" s="8" t="s">
        <v>327</v>
      </c>
      <c r="O243" s="12"/>
      <c r="P243" s="13"/>
      <c r="Q243" s="14">
        <f>Tabela1[[#This Row],[QTDE/ Fabricação]]-Tabela1[[#This Row],[QTE]]</f>
        <v>-2</v>
      </c>
      <c r="R243" s="18">
        <f t="shared" si="51"/>
        <v>257.72000000000003</v>
      </c>
      <c r="S243" s="18">
        <f t="shared" si="49"/>
        <v>257.72000000000003</v>
      </c>
      <c r="T243" s="19">
        <f t="shared" si="52"/>
        <v>0</v>
      </c>
      <c r="U243" s="203">
        <v>2</v>
      </c>
      <c r="V243" s="12" t="str">
        <f>IFERROR(VLOOKUP(Tabela1[[#This Row],[COD.MDE]],'LISTA DE EMBARQUE'!B:L,11,0),"")</f>
        <v/>
      </c>
      <c r="W243" s="13"/>
      <c r="X243" s="14">
        <f>IFERROR(Tabela1[[#This Row],[QIANTIDADE EXPEDIDA]]*Tabela1[[#This Row],[PESO UNI]],"")</f>
        <v>257.72000000000003</v>
      </c>
      <c r="Y243" s="14">
        <f t="shared" si="48"/>
        <v>0</v>
      </c>
      <c r="Z243" s="20">
        <f>Tabela1[[#This Row],[PESO TOTAL]]-Tabela1[[#This Row],[Peso Expedido]]</f>
        <v>0</v>
      </c>
      <c r="AA243" s="17">
        <v>1</v>
      </c>
      <c r="AB243" s="33"/>
      <c r="AC243" s="33">
        <v>1</v>
      </c>
      <c r="AD243" s="33">
        <v>1</v>
      </c>
      <c r="AE243" s="33">
        <v>1</v>
      </c>
      <c r="AF243" s="33">
        <v>1</v>
      </c>
      <c r="AG243" s="33">
        <v>1</v>
      </c>
      <c r="AH243" s="33">
        <v>1</v>
      </c>
      <c r="AI243" s="33" t="str">
        <f t="shared" si="53"/>
        <v>ok</v>
      </c>
      <c r="AJ243" s="5"/>
      <c r="AK243" t="str">
        <f>Tabela1[[#This Row],[Coluna1]]&amp;Tabela1[[#This Row],[PEDIDO]]</f>
        <v>P-188</v>
      </c>
      <c r="AL243"/>
      <c r="AM243"/>
      <c r="AN243"/>
      <c r="AO243" t="str">
        <f t="shared" si="50"/>
        <v>T-072958-1/1073-TC-006/007</v>
      </c>
      <c r="AP243" t="str">
        <f>Tabela1[[#This Row],[TAG]]&amp;Tabela1[[#This Row],[PEDIDO]]&amp;Tabela1[[#This Row],[PRODUTO]]</f>
        <v>1073-TC-006/007P-188RMF</v>
      </c>
      <c r="AQ243" s="22" t="str">
        <f>Tabela1[[#This Row],[PRODUTO]]&amp;Tabela1[[#This Row],[TAG]]</f>
        <v>RMF1073-TC-006/007</v>
      </c>
      <c r="AR243" s="24" t="str">
        <f>Tabela1[[#This Row],[PEDIDO]]&amp;Tabela1[[#This Row],[PRODUTO]]</f>
        <v>P-188RMF</v>
      </c>
      <c r="AS243" s="37">
        <f>IF(AF243="",0,IF(ISTEXT(AF243),H243*VALUE(SUBSTITUTE(AF243,"%",""))/100,H243*AF243))-Tabela1[[#This Row],[PRONTO ACABADO2]]</f>
        <v>0</v>
      </c>
      <c r="AT243" s="37">
        <f>IF(AG243="",0,IF(ISTEXT(AG243),H243*VALUE(SUBSTITUTE(AG243,"%",""))/100,H243*AG243))-Tabela1[[#This Row],[PESO EXPEDIDO2]]</f>
        <v>0</v>
      </c>
      <c r="AU243" s="37">
        <f t="shared" si="54"/>
        <v>257.72000000000003</v>
      </c>
      <c r="AV243" s="37">
        <f t="shared" si="55"/>
        <v>257.72000000000003</v>
      </c>
      <c r="AW243" s="37"/>
    </row>
    <row r="244" spans="1:49" ht="15.75" hidden="1" customHeight="1" x14ac:dyDescent="0.25">
      <c r="A244" s="6" t="s">
        <v>3874</v>
      </c>
      <c r="B244" s="21" t="s">
        <v>3877</v>
      </c>
      <c r="C244" s="7">
        <v>12</v>
      </c>
      <c r="D244" s="39" t="s">
        <v>3807</v>
      </c>
      <c r="E244" s="7">
        <v>4129</v>
      </c>
      <c r="F244" s="7" t="s">
        <v>3788</v>
      </c>
      <c r="G244" s="23">
        <v>23.68</v>
      </c>
      <c r="H244" s="34">
        <f>Tabela1[[#This Row],[PESO UNI]]*Tabela1[[#This Row],[QTE]]</f>
        <v>284.15999999999997</v>
      </c>
      <c r="I244" s="7">
        <v>0</v>
      </c>
      <c r="J244" s="8" t="s">
        <v>3789</v>
      </c>
      <c r="K244" s="8" t="s">
        <v>327</v>
      </c>
      <c r="L244" s="9" t="s">
        <v>2069</v>
      </c>
      <c r="M244" s="10">
        <v>46127</v>
      </c>
      <c r="N244" s="8" t="s">
        <v>327</v>
      </c>
      <c r="O244" s="12"/>
      <c r="P244" s="13"/>
      <c r="Q244" s="14">
        <f>Tabela1[[#This Row],[QTDE/ Fabricação]]-Tabela1[[#This Row],[QTE]]</f>
        <v>-12</v>
      </c>
      <c r="R244" s="18">
        <f t="shared" si="51"/>
        <v>284.15999999999997</v>
      </c>
      <c r="S244" s="18">
        <f t="shared" si="49"/>
        <v>284.15999999999997</v>
      </c>
      <c r="T244" s="19">
        <f t="shared" si="52"/>
        <v>0</v>
      </c>
      <c r="U244" s="203">
        <v>12</v>
      </c>
      <c r="V244" s="12" t="str">
        <f>IFERROR(VLOOKUP(Tabela1[[#This Row],[COD.MDE]],'LISTA DE EMBARQUE'!B:L,11,0),"")</f>
        <v/>
      </c>
      <c r="W244" s="13"/>
      <c r="X244" s="14">
        <f>IFERROR(Tabela1[[#This Row],[QIANTIDADE EXPEDIDA]]*Tabela1[[#This Row],[PESO UNI]],"")</f>
        <v>284.15999999999997</v>
      </c>
      <c r="Y244" s="14">
        <f t="shared" si="48"/>
        <v>0</v>
      </c>
      <c r="Z244" s="20">
        <f>Tabela1[[#This Row],[PESO TOTAL]]-Tabela1[[#This Row],[Peso Expedido]]</f>
        <v>0</v>
      </c>
      <c r="AA244" s="17">
        <v>1</v>
      </c>
      <c r="AB244" s="33"/>
      <c r="AC244" s="33">
        <v>1</v>
      </c>
      <c r="AD244" s="33">
        <v>1</v>
      </c>
      <c r="AE244" s="33">
        <v>1</v>
      </c>
      <c r="AF244" s="33">
        <v>1</v>
      </c>
      <c r="AG244" s="33">
        <v>1</v>
      </c>
      <c r="AH244" s="33">
        <v>1</v>
      </c>
      <c r="AI244" s="33" t="str">
        <f t="shared" si="53"/>
        <v>ok</v>
      </c>
      <c r="AJ244" s="5"/>
      <c r="AK244" t="str">
        <f>Tabela1[[#This Row],[Coluna1]]&amp;Tabela1[[#This Row],[PEDIDO]]</f>
        <v>P-188</v>
      </c>
      <c r="AL244"/>
      <c r="AM244"/>
      <c r="AN244"/>
      <c r="AO244" t="str">
        <f t="shared" si="50"/>
        <v>T-072958-1/1073-TC-006/007</v>
      </c>
      <c r="AP244" t="str">
        <f>Tabela1[[#This Row],[TAG]]&amp;Tabela1[[#This Row],[PEDIDO]]&amp;Tabela1[[#This Row],[PRODUTO]]</f>
        <v>1073-TC-006/007P-188RMF</v>
      </c>
      <c r="AQ244" s="22" t="str">
        <f>Tabela1[[#This Row],[PRODUTO]]&amp;Tabela1[[#This Row],[TAG]]</f>
        <v>RMF1073-TC-006/007</v>
      </c>
      <c r="AR244" s="24" t="str">
        <f>Tabela1[[#This Row],[PEDIDO]]&amp;Tabela1[[#This Row],[PRODUTO]]</f>
        <v>P-188RMF</v>
      </c>
      <c r="AS244" s="37">
        <f>IF(AF244="",0,IF(ISTEXT(AF244),H244*VALUE(SUBSTITUTE(AF244,"%",""))/100,H244*AF244))-Tabela1[[#This Row],[PRONTO ACABADO2]]</f>
        <v>0</v>
      </c>
      <c r="AT244" s="37">
        <f>IF(AG244="",0,IF(ISTEXT(AG244),H244*VALUE(SUBSTITUTE(AG244,"%",""))/100,H244*AG244))-Tabela1[[#This Row],[PESO EXPEDIDO2]]</f>
        <v>0</v>
      </c>
      <c r="AU244" s="37">
        <f t="shared" si="54"/>
        <v>284.15999999999997</v>
      </c>
      <c r="AV244" s="37">
        <f t="shared" si="55"/>
        <v>284.15999999999997</v>
      </c>
      <c r="AW244" s="37"/>
    </row>
    <row r="245" spans="1:49" ht="15.75" hidden="1" customHeight="1" x14ac:dyDescent="0.25">
      <c r="A245" s="6" t="s">
        <v>3874</v>
      </c>
      <c r="B245" s="21" t="s">
        <v>3829</v>
      </c>
      <c r="C245" s="7">
        <v>8</v>
      </c>
      <c r="D245" s="39" t="s">
        <v>3878</v>
      </c>
      <c r="E245" s="7">
        <v>4130</v>
      </c>
      <c r="F245" s="7" t="s">
        <v>3788</v>
      </c>
      <c r="G245" s="23">
        <v>71.44</v>
      </c>
      <c r="H245" s="34">
        <f>Tabela1[[#This Row],[PESO UNI]]*Tabela1[[#This Row],[QTE]]</f>
        <v>571.52</v>
      </c>
      <c r="I245" s="7">
        <v>0</v>
      </c>
      <c r="J245" s="8" t="s">
        <v>3789</v>
      </c>
      <c r="K245" s="8" t="s">
        <v>327</v>
      </c>
      <c r="L245" s="9" t="s">
        <v>2069</v>
      </c>
      <c r="M245" s="10">
        <v>46127</v>
      </c>
      <c r="N245" s="8" t="s">
        <v>327</v>
      </c>
      <c r="O245" s="12"/>
      <c r="P245" s="13"/>
      <c r="Q245" s="14">
        <f>Tabela1[[#This Row],[QTDE/ Fabricação]]-Tabela1[[#This Row],[QTE]]</f>
        <v>-8</v>
      </c>
      <c r="R245" s="18">
        <f t="shared" si="51"/>
        <v>571.52</v>
      </c>
      <c r="S245" s="18">
        <f t="shared" si="49"/>
        <v>571.52</v>
      </c>
      <c r="T245" s="19">
        <f t="shared" si="52"/>
        <v>0</v>
      </c>
      <c r="U245" s="203">
        <v>8</v>
      </c>
      <c r="V245" s="12" t="str">
        <f>IFERROR(VLOOKUP(Tabela1[[#This Row],[COD.MDE]],'LISTA DE EMBARQUE'!B:L,11,0),"")</f>
        <v/>
      </c>
      <c r="W245" s="13"/>
      <c r="X245" s="14">
        <f>IFERROR(Tabela1[[#This Row],[QIANTIDADE EXPEDIDA]]*Tabela1[[#This Row],[PESO UNI]],"")</f>
        <v>571.52</v>
      </c>
      <c r="Y245" s="14">
        <f t="shared" ref="Y245:Y308" si="56">U245-C245</f>
        <v>0</v>
      </c>
      <c r="Z245" s="20">
        <f>Tabela1[[#This Row],[PESO TOTAL]]-Tabela1[[#This Row],[Peso Expedido]]</f>
        <v>0</v>
      </c>
      <c r="AA245" s="17">
        <v>1</v>
      </c>
      <c r="AB245" s="33"/>
      <c r="AC245" s="33">
        <v>1</v>
      </c>
      <c r="AD245" s="33">
        <v>1</v>
      </c>
      <c r="AE245" s="33">
        <v>1</v>
      </c>
      <c r="AF245" s="33">
        <v>1</v>
      </c>
      <c r="AG245" s="33">
        <v>1</v>
      </c>
      <c r="AH245" s="33">
        <v>1</v>
      </c>
      <c r="AI245" s="33" t="str">
        <f t="shared" si="53"/>
        <v>ok</v>
      </c>
      <c r="AJ245" s="5"/>
      <c r="AK245" t="str">
        <f>Tabela1[[#This Row],[Coluna1]]&amp;Tabela1[[#This Row],[PEDIDO]]</f>
        <v>P-188</v>
      </c>
      <c r="AL245"/>
      <c r="AM245"/>
      <c r="AN245"/>
      <c r="AO245" t="str">
        <f t="shared" si="50"/>
        <v>T-072958-1/1073-TC-006/007</v>
      </c>
      <c r="AP245" t="str">
        <f>Tabela1[[#This Row],[TAG]]&amp;Tabela1[[#This Row],[PEDIDO]]&amp;Tabela1[[#This Row],[PRODUTO]]</f>
        <v>1073-TC-006/007P-188RMF</v>
      </c>
      <c r="AQ245" s="22" t="str">
        <f>Tabela1[[#This Row],[PRODUTO]]&amp;Tabela1[[#This Row],[TAG]]</f>
        <v>RMF1073-TC-006/007</v>
      </c>
      <c r="AR245" s="24" t="str">
        <f>Tabela1[[#This Row],[PEDIDO]]&amp;Tabela1[[#This Row],[PRODUTO]]</f>
        <v>P-188RMF</v>
      </c>
      <c r="AS245" s="37">
        <f>IF(AF245="",0,IF(ISTEXT(AF245),H245*VALUE(SUBSTITUTE(AF245,"%",""))/100,H245*AF245))-Tabela1[[#This Row],[PRONTO ACABADO2]]</f>
        <v>0</v>
      </c>
      <c r="AT245" s="37">
        <f>IF(AG245="",0,IF(ISTEXT(AG245),H245*VALUE(SUBSTITUTE(AG245,"%",""))/100,H245*AG245))-Tabela1[[#This Row],[PESO EXPEDIDO2]]</f>
        <v>0</v>
      </c>
      <c r="AU245" s="37">
        <f t="shared" si="54"/>
        <v>571.52</v>
      </c>
      <c r="AV245" s="37">
        <f t="shared" si="55"/>
        <v>571.52</v>
      </c>
      <c r="AW245" s="37"/>
    </row>
    <row r="246" spans="1:49" ht="15.75" hidden="1" customHeight="1" x14ac:dyDescent="0.25">
      <c r="A246" s="6" t="s">
        <v>3879</v>
      </c>
      <c r="B246" s="21" t="s">
        <v>3880</v>
      </c>
      <c r="C246" s="7">
        <v>1</v>
      </c>
      <c r="D246" s="39" t="s">
        <v>3881</v>
      </c>
      <c r="E246" s="7">
        <v>4131</v>
      </c>
      <c r="F246" s="7" t="s">
        <v>3882</v>
      </c>
      <c r="G246" s="23">
        <v>383.4</v>
      </c>
      <c r="H246" s="34">
        <f>Tabela1[[#This Row],[PESO UNI]]*Tabela1[[#This Row],[QTE]]</f>
        <v>383.4</v>
      </c>
      <c r="I246" s="7">
        <v>2</v>
      </c>
      <c r="J246" s="8" t="s">
        <v>2274</v>
      </c>
      <c r="K246" s="8" t="s">
        <v>327</v>
      </c>
      <c r="L246" s="9" t="s">
        <v>2069</v>
      </c>
      <c r="M246" s="10">
        <v>46150</v>
      </c>
      <c r="N246" s="8" t="s">
        <v>327</v>
      </c>
      <c r="O246" s="12"/>
      <c r="P246" s="13"/>
      <c r="Q246" s="14">
        <f>Tabela1[[#This Row],[QTDE/ Fabricação]]-Tabela1[[#This Row],[QTE]]</f>
        <v>-1</v>
      </c>
      <c r="R246" s="18">
        <f t="shared" si="51"/>
        <v>383.4</v>
      </c>
      <c r="S246" s="18">
        <f t="shared" ref="S246:S309" si="57">IFERROR(H246*AG246,"")</f>
        <v>383.4</v>
      </c>
      <c r="T246" s="19">
        <f t="shared" si="52"/>
        <v>0</v>
      </c>
      <c r="U246" s="203">
        <v>1</v>
      </c>
      <c r="V246" s="12">
        <v>1</v>
      </c>
      <c r="W246" s="13"/>
      <c r="X246" s="14">
        <f>IFERROR(Tabela1[[#This Row],[QIANTIDADE EXPEDIDA]]*Tabela1[[#This Row],[PESO UNI]],"")</f>
        <v>383.4</v>
      </c>
      <c r="Y246" s="14">
        <f t="shared" si="56"/>
        <v>0</v>
      </c>
      <c r="Z246" s="20">
        <f>Tabela1[[#This Row],[PESO TOTAL]]-Tabela1[[#This Row],[Peso Expedido]]</f>
        <v>0</v>
      </c>
      <c r="AA246" s="17">
        <v>1</v>
      </c>
      <c r="AB246" s="33"/>
      <c r="AC246" s="33">
        <v>1</v>
      </c>
      <c r="AD246" s="33">
        <v>1</v>
      </c>
      <c r="AE246" s="33">
        <v>1</v>
      </c>
      <c r="AF246" s="33">
        <v>1</v>
      </c>
      <c r="AG246" s="33">
        <v>1</v>
      </c>
      <c r="AH246" s="33">
        <v>1</v>
      </c>
      <c r="AI246" s="33" t="str">
        <f t="shared" si="53"/>
        <v>ok</v>
      </c>
      <c r="AJ246" s="5"/>
      <c r="AK246" t="str">
        <f>Tabela1[[#This Row],[Coluna1]]&amp;Tabela1[[#This Row],[PEDIDO]]</f>
        <v>P-188</v>
      </c>
      <c r="AL246"/>
      <c r="AM246"/>
      <c r="AN246"/>
      <c r="AO246" t="str">
        <f t="shared" si="50"/>
        <v>T-072978-1/1073-TC-006</v>
      </c>
      <c r="AP246" t="str">
        <f>Tabela1[[#This Row],[TAG]]&amp;Tabela1[[#This Row],[PEDIDO]]&amp;Tabela1[[#This Row],[PRODUTO]]</f>
        <v>1073-TC-006P-188RMF</v>
      </c>
      <c r="AQ246" s="22" t="str">
        <f>Tabela1[[#This Row],[PRODUTO]]&amp;Tabela1[[#This Row],[TAG]]</f>
        <v>RMF1073-TC-006</v>
      </c>
      <c r="AR246" s="24" t="str">
        <f>Tabela1[[#This Row],[PEDIDO]]&amp;Tabela1[[#This Row],[PRODUTO]]</f>
        <v>P-188RMF</v>
      </c>
      <c r="AS246" s="37">
        <f>IF(AF246="",0,IF(ISTEXT(AF246),H246*VALUE(SUBSTITUTE(AF246,"%",""))/100,H246*AF246))-Tabela1[[#This Row],[PRONTO ACABADO2]]</f>
        <v>0</v>
      </c>
      <c r="AT246" s="37">
        <f>IF(AG246="",0,IF(ISTEXT(AG246),H246*VALUE(SUBSTITUTE(AG246,"%",""))/100,H246*AG246))-Tabela1[[#This Row],[PESO EXPEDIDO2]]</f>
        <v>0</v>
      </c>
      <c r="AU246" s="37">
        <f t="shared" si="54"/>
        <v>383.4</v>
      </c>
      <c r="AV246" s="37">
        <f t="shared" si="55"/>
        <v>383.4</v>
      </c>
      <c r="AW246" s="37"/>
    </row>
    <row r="247" spans="1:49" ht="15.75" hidden="1" customHeight="1" x14ac:dyDescent="0.25">
      <c r="A247" s="6" t="s">
        <v>3879</v>
      </c>
      <c r="B247" s="21" t="s">
        <v>3883</v>
      </c>
      <c r="C247" s="7">
        <v>4</v>
      </c>
      <c r="D247" s="39" t="s">
        <v>3884</v>
      </c>
      <c r="E247" s="7">
        <v>4132</v>
      </c>
      <c r="F247" s="7" t="s">
        <v>3882</v>
      </c>
      <c r="G247" s="23">
        <v>0.3</v>
      </c>
      <c r="H247" s="34">
        <f>Tabela1[[#This Row],[PESO UNI]]*Tabela1[[#This Row],[QTE]]</f>
        <v>1.2</v>
      </c>
      <c r="I247" s="7">
        <v>2</v>
      </c>
      <c r="J247" s="8" t="s">
        <v>2274</v>
      </c>
      <c r="K247" s="8" t="s">
        <v>327</v>
      </c>
      <c r="L247" s="9" t="s">
        <v>2069</v>
      </c>
      <c r="M247" s="10">
        <v>46150</v>
      </c>
      <c r="N247" s="8" t="s">
        <v>327</v>
      </c>
      <c r="O247" s="12"/>
      <c r="P247" s="13"/>
      <c r="Q247" s="14">
        <f>Tabela1[[#This Row],[QTDE/ Fabricação]]-Tabela1[[#This Row],[QTE]]</f>
        <v>-4</v>
      </c>
      <c r="R247" s="18">
        <f t="shared" si="51"/>
        <v>1.2</v>
      </c>
      <c r="S247" s="18">
        <f t="shared" si="57"/>
        <v>1.2</v>
      </c>
      <c r="T247" s="19">
        <f t="shared" si="52"/>
        <v>0</v>
      </c>
      <c r="U247" s="203">
        <v>4</v>
      </c>
      <c r="V247" s="12" t="str">
        <f>IFERROR(VLOOKUP(Tabela1[[#This Row],[COD.MDE]],'LISTA DE EMBARQUE'!B:L,11,0),"")</f>
        <v/>
      </c>
      <c r="W247" s="13"/>
      <c r="X247" s="14">
        <f>IFERROR(Tabela1[[#This Row],[QIANTIDADE EXPEDIDA]]*Tabela1[[#This Row],[PESO UNI]],"")</f>
        <v>1.2</v>
      </c>
      <c r="Y247" s="14">
        <f t="shared" si="56"/>
        <v>0</v>
      </c>
      <c r="Z247" s="20">
        <f>Tabela1[[#This Row],[PESO TOTAL]]-Tabela1[[#This Row],[Peso Expedido]]</f>
        <v>0</v>
      </c>
      <c r="AA247" s="17">
        <v>1</v>
      </c>
      <c r="AB247" s="33"/>
      <c r="AC247" s="33">
        <v>1</v>
      </c>
      <c r="AD247" s="33">
        <v>1</v>
      </c>
      <c r="AE247" s="33">
        <v>1</v>
      </c>
      <c r="AF247" s="33">
        <v>1</v>
      </c>
      <c r="AG247" s="33">
        <v>1</v>
      </c>
      <c r="AH247" s="33">
        <v>1</v>
      </c>
      <c r="AI247" s="33" t="str">
        <f t="shared" si="53"/>
        <v>ok</v>
      </c>
      <c r="AJ247" s="5"/>
      <c r="AK247" t="str">
        <f>Tabela1[[#This Row],[Coluna1]]&amp;Tabela1[[#This Row],[PEDIDO]]</f>
        <v>P-188</v>
      </c>
      <c r="AL247"/>
      <c r="AM247"/>
      <c r="AN247"/>
      <c r="AO247" t="str">
        <f t="shared" si="50"/>
        <v>T-072978-1/1073-TC-006</v>
      </c>
      <c r="AP247" t="str">
        <f>Tabela1[[#This Row],[TAG]]&amp;Tabela1[[#This Row],[PEDIDO]]&amp;Tabela1[[#This Row],[PRODUTO]]</f>
        <v>1073-TC-006P-188RMF</v>
      </c>
      <c r="AQ247" s="22" t="str">
        <f>Tabela1[[#This Row],[PRODUTO]]&amp;Tabela1[[#This Row],[TAG]]</f>
        <v>RMF1073-TC-006</v>
      </c>
      <c r="AR247" s="24" t="str">
        <f>Tabela1[[#This Row],[PEDIDO]]&amp;Tabela1[[#This Row],[PRODUTO]]</f>
        <v>P-188RMF</v>
      </c>
      <c r="AS247" s="37">
        <f>IF(AF247="",0,IF(ISTEXT(AF247),H247*VALUE(SUBSTITUTE(AF247,"%",""))/100,H247*AF247))-Tabela1[[#This Row],[PRONTO ACABADO2]]</f>
        <v>0</v>
      </c>
      <c r="AT247" s="37">
        <f>IF(AG247="",0,IF(ISTEXT(AG247),H247*VALUE(SUBSTITUTE(AG247,"%",""))/100,H247*AG247))-Tabela1[[#This Row],[PESO EXPEDIDO2]]</f>
        <v>0</v>
      </c>
      <c r="AU247" s="37">
        <f t="shared" si="54"/>
        <v>1.2</v>
      </c>
      <c r="AV247" s="37">
        <f t="shared" si="55"/>
        <v>1.2</v>
      </c>
      <c r="AW247" s="37"/>
    </row>
    <row r="248" spans="1:49" ht="15.75" hidden="1" customHeight="1" x14ac:dyDescent="0.25">
      <c r="A248" s="6" t="s">
        <v>3879</v>
      </c>
      <c r="B248" s="21" t="s">
        <v>3880</v>
      </c>
      <c r="C248" s="7">
        <v>1</v>
      </c>
      <c r="D248" s="39" t="s">
        <v>3881</v>
      </c>
      <c r="E248" s="7">
        <v>4133</v>
      </c>
      <c r="F248" s="7" t="s">
        <v>3882</v>
      </c>
      <c r="G248" s="23">
        <v>383.4</v>
      </c>
      <c r="H248" s="34">
        <f>Tabela1[[#This Row],[PESO UNI]]*Tabela1[[#This Row],[QTE]]</f>
        <v>383.4</v>
      </c>
      <c r="I248" s="7">
        <v>2</v>
      </c>
      <c r="J248" s="8" t="s">
        <v>2276</v>
      </c>
      <c r="K248" s="8" t="s">
        <v>327</v>
      </c>
      <c r="L248" s="9" t="s">
        <v>2069</v>
      </c>
      <c r="M248" s="10">
        <v>46150</v>
      </c>
      <c r="N248" s="8" t="s">
        <v>327</v>
      </c>
      <c r="O248" s="12"/>
      <c r="P248" s="13"/>
      <c r="Q248" s="14">
        <f>Tabela1[[#This Row],[QTDE/ Fabricação]]-Tabela1[[#This Row],[QTE]]</f>
        <v>-1</v>
      </c>
      <c r="R248" s="18">
        <f t="shared" si="51"/>
        <v>383.4</v>
      </c>
      <c r="S248" s="18">
        <f t="shared" si="57"/>
        <v>383.4</v>
      </c>
      <c r="T248" s="19">
        <f t="shared" si="52"/>
        <v>0</v>
      </c>
      <c r="U248" s="203">
        <v>1</v>
      </c>
      <c r="V248" s="12">
        <v>1</v>
      </c>
      <c r="W248" s="13"/>
      <c r="X248" s="14">
        <f>IFERROR(Tabela1[[#This Row],[QIANTIDADE EXPEDIDA]]*Tabela1[[#This Row],[PESO UNI]],"")</f>
        <v>383.4</v>
      </c>
      <c r="Y248" s="14">
        <f t="shared" si="56"/>
        <v>0</v>
      </c>
      <c r="Z248" s="20">
        <f>Tabela1[[#This Row],[PESO TOTAL]]-Tabela1[[#This Row],[Peso Expedido]]</f>
        <v>0</v>
      </c>
      <c r="AA248" s="17">
        <v>1</v>
      </c>
      <c r="AB248" s="33"/>
      <c r="AC248" s="33">
        <v>1</v>
      </c>
      <c r="AD248" s="33">
        <v>1</v>
      </c>
      <c r="AE248" s="33">
        <v>1</v>
      </c>
      <c r="AF248" s="33">
        <v>1</v>
      </c>
      <c r="AG248" s="33">
        <v>1</v>
      </c>
      <c r="AH248" s="33">
        <v>1</v>
      </c>
      <c r="AI248" s="33" t="str">
        <f t="shared" si="53"/>
        <v>ok</v>
      </c>
      <c r="AJ248" s="5"/>
      <c r="AK248" t="str">
        <f>Tabela1[[#This Row],[Coluna1]]&amp;Tabela1[[#This Row],[PEDIDO]]</f>
        <v>P-188</v>
      </c>
      <c r="AL248"/>
      <c r="AM248"/>
      <c r="AN248"/>
      <c r="AO248" t="str">
        <f t="shared" si="50"/>
        <v>T-072978-1/1073-TC-007</v>
      </c>
      <c r="AP248" t="str">
        <f>Tabela1[[#This Row],[TAG]]&amp;Tabela1[[#This Row],[PEDIDO]]&amp;Tabela1[[#This Row],[PRODUTO]]</f>
        <v>1073-TC-007P-188RMF</v>
      </c>
      <c r="AQ248" s="22" t="str">
        <f>Tabela1[[#This Row],[PRODUTO]]&amp;Tabela1[[#This Row],[TAG]]</f>
        <v>RMF1073-TC-007</v>
      </c>
      <c r="AR248" s="24" t="str">
        <f>Tabela1[[#This Row],[PEDIDO]]&amp;Tabela1[[#This Row],[PRODUTO]]</f>
        <v>P-188RMF</v>
      </c>
      <c r="AS248" s="37">
        <f>IF(AF248="",0,IF(ISTEXT(AF248),H248*VALUE(SUBSTITUTE(AF248,"%",""))/100,H248*AF248))-Tabela1[[#This Row],[PRONTO ACABADO2]]</f>
        <v>0</v>
      </c>
      <c r="AT248" s="37">
        <f>IF(AG248="",0,IF(ISTEXT(AG248),H248*VALUE(SUBSTITUTE(AG248,"%",""))/100,H248*AG248))-Tabela1[[#This Row],[PESO EXPEDIDO2]]</f>
        <v>0</v>
      </c>
      <c r="AU248" s="37">
        <f t="shared" si="54"/>
        <v>383.4</v>
      </c>
      <c r="AV248" s="37">
        <f t="shared" si="55"/>
        <v>383.4</v>
      </c>
      <c r="AW248" s="37"/>
    </row>
    <row r="249" spans="1:49" ht="15.75" hidden="1" customHeight="1" x14ac:dyDescent="0.25">
      <c r="A249" s="6" t="s">
        <v>3879</v>
      </c>
      <c r="B249" s="21" t="s">
        <v>3883</v>
      </c>
      <c r="C249" s="7">
        <v>4</v>
      </c>
      <c r="D249" s="39" t="s">
        <v>3884</v>
      </c>
      <c r="E249" s="7">
        <v>4134</v>
      </c>
      <c r="F249" s="7" t="s">
        <v>3882</v>
      </c>
      <c r="G249" s="23">
        <v>0.3</v>
      </c>
      <c r="H249" s="34">
        <f>Tabela1[[#This Row],[PESO UNI]]*Tabela1[[#This Row],[QTE]]</f>
        <v>1.2</v>
      </c>
      <c r="I249" s="7">
        <v>2</v>
      </c>
      <c r="J249" s="8" t="s">
        <v>2276</v>
      </c>
      <c r="K249" s="8" t="s">
        <v>327</v>
      </c>
      <c r="L249" s="9" t="s">
        <v>2069</v>
      </c>
      <c r="M249" s="10">
        <v>46150</v>
      </c>
      <c r="N249" s="8" t="s">
        <v>327</v>
      </c>
      <c r="O249" s="12"/>
      <c r="P249" s="13"/>
      <c r="Q249" s="14">
        <f>Tabela1[[#This Row],[QTDE/ Fabricação]]-Tabela1[[#This Row],[QTE]]</f>
        <v>-4</v>
      </c>
      <c r="R249" s="18">
        <f t="shared" si="51"/>
        <v>1.2</v>
      </c>
      <c r="S249" s="18">
        <f t="shared" si="57"/>
        <v>1.2</v>
      </c>
      <c r="T249" s="19">
        <f t="shared" si="52"/>
        <v>0</v>
      </c>
      <c r="U249" s="203">
        <v>4</v>
      </c>
      <c r="V249" s="12" t="str">
        <f>IFERROR(VLOOKUP(Tabela1[[#This Row],[COD.MDE]],'LISTA DE EMBARQUE'!B:L,11,0),"")</f>
        <v/>
      </c>
      <c r="W249" s="13"/>
      <c r="X249" s="14">
        <f>IFERROR(Tabela1[[#This Row],[QIANTIDADE EXPEDIDA]]*Tabela1[[#This Row],[PESO UNI]],"")</f>
        <v>1.2</v>
      </c>
      <c r="Y249" s="14">
        <f t="shared" si="56"/>
        <v>0</v>
      </c>
      <c r="Z249" s="20">
        <f>Tabela1[[#This Row],[PESO TOTAL]]-Tabela1[[#This Row],[Peso Expedido]]</f>
        <v>0</v>
      </c>
      <c r="AA249" s="17">
        <v>1</v>
      </c>
      <c r="AB249" s="33"/>
      <c r="AC249" s="33">
        <v>1</v>
      </c>
      <c r="AD249" s="33">
        <v>1</v>
      </c>
      <c r="AE249" s="33">
        <v>1</v>
      </c>
      <c r="AF249" s="33">
        <v>1</v>
      </c>
      <c r="AG249" s="33">
        <v>1</v>
      </c>
      <c r="AH249" s="33">
        <v>1</v>
      </c>
      <c r="AI249" s="33" t="str">
        <f t="shared" si="53"/>
        <v>ok</v>
      </c>
      <c r="AJ249" s="5"/>
      <c r="AK249" t="str">
        <f>Tabela1[[#This Row],[Coluna1]]&amp;Tabela1[[#This Row],[PEDIDO]]</f>
        <v>P-188</v>
      </c>
      <c r="AL249"/>
      <c r="AM249"/>
      <c r="AN249"/>
      <c r="AO249" t="str">
        <f t="shared" si="50"/>
        <v>T-072978-1/1073-TC-007</v>
      </c>
      <c r="AP249" t="str">
        <f>Tabela1[[#This Row],[TAG]]&amp;Tabela1[[#This Row],[PEDIDO]]&amp;Tabela1[[#This Row],[PRODUTO]]</f>
        <v>1073-TC-007P-188RMF</v>
      </c>
      <c r="AQ249" s="22" t="str">
        <f>Tabela1[[#This Row],[PRODUTO]]&amp;Tabela1[[#This Row],[TAG]]</f>
        <v>RMF1073-TC-007</v>
      </c>
      <c r="AR249" s="24" t="str">
        <f>Tabela1[[#This Row],[PEDIDO]]&amp;Tabela1[[#This Row],[PRODUTO]]</f>
        <v>P-188RMF</v>
      </c>
      <c r="AS249" s="37">
        <f>IF(AF249="",0,IF(ISTEXT(AF249),H249*VALUE(SUBSTITUTE(AF249,"%",""))/100,H249*AF249))-Tabela1[[#This Row],[PRONTO ACABADO2]]</f>
        <v>0</v>
      </c>
      <c r="AT249" s="37">
        <f>IF(AG249="",0,IF(ISTEXT(AG249),H249*VALUE(SUBSTITUTE(AG249,"%",""))/100,H249*AG249))-Tabela1[[#This Row],[PESO EXPEDIDO2]]</f>
        <v>0</v>
      </c>
      <c r="AU249" s="37">
        <f t="shared" si="54"/>
        <v>1.2</v>
      </c>
      <c r="AV249" s="37">
        <f t="shared" si="55"/>
        <v>1.2</v>
      </c>
      <c r="AW249" s="37"/>
    </row>
    <row r="250" spans="1:49" ht="15.75" hidden="1" customHeight="1" x14ac:dyDescent="0.25">
      <c r="A250" s="6" t="s">
        <v>3885</v>
      </c>
      <c r="B250" s="21" t="s">
        <v>3886</v>
      </c>
      <c r="C250" s="7">
        <v>1</v>
      </c>
      <c r="D250" s="39" t="s">
        <v>3887</v>
      </c>
      <c r="E250" s="7">
        <v>4135</v>
      </c>
      <c r="F250" s="7" t="s">
        <v>3888</v>
      </c>
      <c r="G250" s="23">
        <v>638</v>
      </c>
      <c r="H250" s="34">
        <f>Tabela1[[#This Row],[PESO UNI]]*Tabela1[[#This Row],[QTE]]</f>
        <v>638</v>
      </c>
      <c r="I250" s="7">
        <v>3</v>
      </c>
      <c r="J250" s="8" t="s">
        <v>2274</v>
      </c>
      <c r="K250" s="8" t="s">
        <v>327</v>
      </c>
      <c r="L250" s="9" t="s">
        <v>2069</v>
      </c>
      <c r="M250" s="10">
        <v>46192</v>
      </c>
      <c r="N250" s="8" t="s">
        <v>327</v>
      </c>
      <c r="O250" s="12"/>
      <c r="P250" s="13"/>
      <c r="Q250" s="14">
        <f>Tabela1[[#This Row],[QTDE/ Fabricação]]-Tabela1[[#This Row],[QTE]]</f>
        <v>-1</v>
      </c>
      <c r="R250" s="18">
        <f t="shared" si="51"/>
        <v>638</v>
      </c>
      <c r="S250" s="18">
        <f t="shared" si="57"/>
        <v>638</v>
      </c>
      <c r="T250" s="19">
        <f t="shared" si="52"/>
        <v>0</v>
      </c>
      <c r="U250" s="16">
        <v>1</v>
      </c>
      <c r="V250" s="12">
        <f>IFERROR(VLOOKUP(Tabela1[[#This Row],[COD.MDE]],'LISTA DE EMBARQUE'!B:L,11,0),"")</f>
        <v>14</v>
      </c>
      <c r="W250" s="13">
        <f>IFERROR(VLOOKUP(Tabela1[[#This Row],[COD.MDE]],'LISTA DE EMBARQUE'!B:M,12,0),"")</f>
        <v>46261</v>
      </c>
      <c r="X250" s="14">
        <f>IFERROR(Tabela1[[#This Row],[QIANTIDADE EXPEDIDA]]*Tabela1[[#This Row],[PESO UNI]],"")</f>
        <v>638</v>
      </c>
      <c r="Y250" s="14">
        <f t="shared" si="56"/>
        <v>0</v>
      </c>
      <c r="Z250" s="20">
        <f>Tabela1[[#This Row],[PESO TOTAL]]-Tabela1[[#This Row],[Peso Expedido]]</f>
        <v>0</v>
      </c>
      <c r="AA250" s="17">
        <v>1</v>
      </c>
      <c r="AB250" s="33"/>
      <c r="AC250" s="33">
        <v>1</v>
      </c>
      <c r="AD250" s="33">
        <v>1</v>
      </c>
      <c r="AE250" s="33">
        <v>1</v>
      </c>
      <c r="AF250" s="33">
        <v>1</v>
      </c>
      <c r="AG250" s="33">
        <v>1</v>
      </c>
      <c r="AH250" s="33">
        <v>1</v>
      </c>
      <c r="AI250" s="33" t="str">
        <f t="shared" si="53"/>
        <v>ok</v>
      </c>
      <c r="AJ250" s="5"/>
      <c r="AK250" t="str">
        <f>Tabela1[[#This Row],[Coluna1]]&amp;Tabela1[[#This Row],[PEDIDO]]</f>
        <v>P-188</v>
      </c>
      <c r="AL250"/>
      <c r="AM250"/>
      <c r="AN250"/>
      <c r="AO250" t="str">
        <f t="shared" si="50"/>
        <v>T-072979-1/1073-TC-006</v>
      </c>
      <c r="AP250" t="str">
        <f>Tabela1[[#This Row],[TAG]]&amp;Tabela1[[#This Row],[PEDIDO]]&amp;Tabela1[[#This Row],[PRODUTO]]</f>
        <v>1073-TC-006P-188RMF</v>
      </c>
      <c r="AQ250" s="22" t="str">
        <f>Tabela1[[#This Row],[PRODUTO]]&amp;Tabela1[[#This Row],[TAG]]</f>
        <v>RMF1073-TC-006</v>
      </c>
      <c r="AR250" s="24" t="str">
        <f>Tabela1[[#This Row],[PEDIDO]]&amp;Tabela1[[#This Row],[PRODUTO]]</f>
        <v>P-188RMF</v>
      </c>
      <c r="AS250" s="37">
        <f>IF(AF250="",0,IF(ISTEXT(AF250),H250*VALUE(SUBSTITUTE(AF250,"%",""))/100,H250*AF250))-Tabela1[[#This Row],[PRONTO ACABADO2]]</f>
        <v>0</v>
      </c>
      <c r="AT250" s="37">
        <f>IF(AG250="",0,IF(ISTEXT(AG250),H250*VALUE(SUBSTITUTE(AG250,"%",""))/100,H250*AG250))-Tabela1[[#This Row],[PESO EXPEDIDO2]]</f>
        <v>0</v>
      </c>
      <c r="AU250" s="37">
        <f t="shared" si="54"/>
        <v>638</v>
      </c>
      <c r="AV250" s="37">
        <f t="shared" si="55"/>
        <v>638</v>
      </c>
      <c r="AW250" s="37"/>
    </row>
    <row r="251" spans="1:49" ht="15.75" hidden="1" customHeight="1" x14ac:dyDescent="0.25">
      <c r="A251" s="6" t="s">
        <v>3885</v>
      </c>
      <c r="B251" s="21" t="s">
        <v>3889</v>
      </c>
      <c r="C251" s="7">
        <v>4</v>
      </c>
      <c r="D251" s="39" t="s">
        <v>3890</v>
      </c>
      <c r="E251" s="7">
        <v>4136</v>
      </c>
      <c r="F251" s="7" t="s">
        <v>3888</v>
      </c>
      <c r="G251" s="23">
        <v>4.5</v>
      </c>
      <c r="H251" s="34">
        <f>Tabela1[[#This Row],[PESO UNI]]*Tabela1[[#This Row],[QTE]]</f>
        <v>18</v>
      </c>
      <c r="I251" s="7">
        <v>3</v>
      </c>
      <c r="J251" s="8" t="s">
        <v>2274</v>
      </c>
      <c r="K251" s="8" t="s">
        <v>327</v>
      </c>
      <c r="L251" s="9" t="s">
        <v>2069</v>
      </c>
      <c r="M251" s="10">
        <v>46192</v>
      </c>
      <c r="N251" s="8" t="s">
        <v>327</v>
      </c>
      <c r="O251" s="12"/>
      <c r="P251" s="13"/>
      <c r="Q251" s="14">
        <f>Tabela1[[#This Row],[QTDE/ Fabricação]]-Tabela1[[#This Row],[QTE]]</f>
        <v>-4</v>
      </c>
      <c r="R251" s="18">
        <f t="shared" si="51"/>
        <v>18</v>
      </c>
      <c r="S251" s="18">
        <f t="shared" si="57"/>
        <v>18</v>
      </c>
      <c r="T251" s="19">
        <f t="shared" si="52"/>
        <v>0</v>
      </c>
      <c r="U251" s="16">
        <v>4</v>
      </c>
      <c r="V251" s="12">
        <f>IFERROR(VLOOKUP(Tabela1[[#This Row],[COD.MDE]],'LISTA DE EMBARQUE'!B:L,11,0),"")</f>
        <v>14</v>
      </c>
      <c r="W251" s="13">
        <f>IFERROR(VLOOKUP(Tabela1[[#This Row],[COD.MDE]],'LISTA DE EMBARQUE'!B:M,12,0),"")</f>
        <v>46261</v>
      </c>
      <c r="X251" s="14">
        <f>IFERROR(Tabela1[[#This Row],[QIANTIDADE EXPEDIDA]]*Tabela1[[#This Row],[PESO UNI]],"")</f>
        <v>18</v>
      </c>
      <c r="Y251" s="14">
        <f t="shared" si="56"/>
        <v>0</v>
      </c>
      <c r="Z251" s="20">
        <f>Tabela1[[#This Row],[PESO TOTAL]]-Tabela1[[#This Row],[Peso Expedido]]</f>
        <v>0</v>
      </c>
      <c r="AA251" s="17">
        <v>1</v>
      </c>
      <c r="AB251" s="33"/>
      <c r="AC251" s="33">
        <v>1</v>
      </c>
      <c r="AD251" s="33">
        <v>1</v>
      </c>
      <c r="AE251" s="33">
        <v>1</v>
      </c>
      <c r="AF251" s="33">
        <v>1</v>
      </c>
      <c r="AG251" s="33">
        <v>1</v>
      </c>
      <c r="AH251" s="33">
        <v>1</v>
      </c>
      <c r="AI251" s="33" t="str">
        <f t="shared" si="53"/>
        <v>ok</v>
      </c>
      <c r="AJ251" s="5"/>
      <c r="AK251" t="str">
        <f>Tabela1[[#This Row],[Coluna1]]&amp;Tabela1[[#This Row],[PEDIDO]]</f>
        <v>P-188</v>
      </c>
      <c r="AL251"/>
      <c r="AM251"/>
      <c r="AN251"/>
      <c r="AO251" t="str">
        <f t="shared" si="50"/>
        <v>T-072979-1/1073-TC-006</v>
      </c>
      <c r="AP251" t="str">
        <f>Tabela1[[#This Row],[TAG]]&amp;Tabela1[[#This Row],[PEDIDO]]&amp;Tabela1[[#This Row],[PRODUTO]]</f>
        <v>1073-TC-006P-188RMF</v>
      </c>
      <c r="AQ251" s="22" t="str">
        <f>Tabela1[[#This Row],[PRODUTO]]&amp;Tabela1[[#This Row],[TAG]]</f>
        <v>RMF1073-TC-006</v>
      </c>
      <c r="AR251" s="24" t="str">
        <f>Tabela1[[#This Row],[PEDIDO]]&amp;Tabela1[[#This Row],[PRODUTO]]</f>
        <v>P-188RMF</v>
      </c>
      <c r="AS251" s="37">
        <f>IF(AF251="",0,IF(ISTEXT(AF251),H251*VALUE(SUBSTITUTE(AF251,"%",""))/100,H251*AF251))-Tabela1[[#This Row],[PRONTO ACABADO2]]</f>
        <v>0</v>
      </c>
      <c r="AT251" s="37">
        <f>IF(AG251="",0,IF(ISTEXT(AG251),H251*VALUE(SUBSTITUTE(AG251,"%",""))/100,H251*AG251))-Tabela1[[#This Row],[PESO EXPEDIDO2]]</f>
        <v>0</v>
      </c>
      <c r="AU251" s="37">
        <f t="shared" si="54"/>
        <v>18</v>
      </c>
      <c r="AV251" s="37">
        <f t="shared" si="55"/>
        <v>18</v>
      </c>
      <c r="AW251" s="37"/>
    </row>
    <row r="252" spans="1:49" ht="15.75" hidden="1" customHeight="1" x14ac:dyDescent="0.25">
      <c r="A252" s="6" t="s">
        <v>3885</v>
      </c>
      <c r="B252" s="21" t="s">
        <v>3891</v>
      </c>
      <c r="C252" s="7">
        <v>4</v>
      </c>
      <c r="D252" s="39" t="s">
        <v>3892</v>
      </c>
      <c r="E252" s="7">
        <v>4137</v>
      </c>
      <c r="F252" s="7" t="s">
        <v>3888</v>
      </c>
      <c r="G252" s="23">
        <v>5.8</v>
      </c>
      <c r="H252" s="34">
        <f>Tabela1[[#This Row],[PESO UNI]]*Tabela1[[#This Row],[QTE]]</f>
        <v>23.2</v>
      </c>
      <c r="I252" s="7">
        <v>3</v>
      </c>
      <c r="J252" s="8" t="s">
        <v>2274</v>
      </c>
      <c r="K252" s="8" t="s">
        <v>327</v>
      </c>
      <c r="L252" s="9" t="s">
        <v>2069</v>
      </c>
      <c r="M252" s="10">
        <v>46192</v>
      </c>
      <c r="N252" s="8" t="s">
        <v>327</v>
      </c>
      <c r="O252" s="12"/>
      <c r="P252" s="13"/>
      <c r="Q252" s="14">
        <f>Tabela1[[#This Row],[QTDE/ Fabricação]]-Tabela1[[#This Row],[QTE]]</f>
        <v>-4</v>
      </c>
      <c r="R252" s="18">
        <f t="shared" si="51"/>
        <v>23.2</v>
      </c>
      <c r="S252" s="18">
        <f t="shared" si="57"/>
        <v>23.2</v>
      </c>
      <c r="T252" s="19">
        <f t="shared" si="52"/>
        <v>0</v>
      </c>
      <c r="U252" s="16">
        <v>4</v>
      </c>
      <c r="V252" s="12">
        <f>IFERROR(VLOOKUP(Tabela1[[#This Row],[COD.MDE]],'LISTA DE EMBARQUE'!B:L,11,0),"")</f>
        <v>14</v>
      </c>
      <c r="W252" s="13">
        <f>IFERROR(VLOOKUP(Tabela1[[#This Row],[COD.MDE]],'LISTA DE EMBARQUE'!B:M,12,0),"")</f>
        <v>46261</v>
      </c>
      <c r="X252" s="14">
        <f>IFERROR(Tabela1[[#This Row],[QIANTIDADE EXPEDIDA]]*Tabela1[[#This Row],[PESO UNI]],"")</f>
        <v>23.2</v>
      </c>
      <c r="Y252" s="14">
        <f t="shared" si="56"/>
        <v>0</v>
      </c>
      <c r="Z252" s="20">
        <f>Tabela1[[#This Row],[PESO TOTAL]]-Tabela1[[#This Row],[Peso Expedido]]</f>
        <v>0</v>
      </c>
      <c r="AA252" s="17">
        <v>1</v>
      </c>
      <c r="AB252" s="33"/>
      <c r="AC252" s="33">
        <v>1</v>
      </c>
      <c r="AD252" s="33">
        <v>1</v>
      </c>
      <c r="AE252" s="33">
        <v>1</v>
      </c>
      <c r="AF252" s="33">
        <v>1</v>
      </c>
      <c r="AG252" s="33">
        <v>1</v>
      </c>
      <c r="AH252" s="33">
        <v>1</v>
      </c>
      <c r="AI252" s="33" t="str">
        <f t="shared" si="53"/>
        <v>ok</v>
      </c>
      <c r="AJ252" s="5"/>
      <c r="AK252" t="str">
        <f>Tabela1[[#This Row],[Coluna1]]&amp;Tabela1[[#This Row],[PEDIDO]]</f>
        <v>P-188</v>
      </c>
      <c r="AL252"/>
      <c r="AM252"/>
      <c r="AN252"/>
      <c r="AO252" t="str">
        <f t="shared" si="50"/>
        <v>T-072979-1/1073-TC-006</v>
      </c>
      <c r="AP252" t="str">
        <f>Tabela1[[#This Row],[TAG]]&amp;Tabela1[[#This Row],[PEDIDO]]&amp;Tabela1[[#This Row],[PRODUTO]]</f>
        <v>1073-TC-006P-188RMF</v>
      </c>
      <c r="AQ252" s="22" t="str">
        <f>Tabela1[[#This Row],[PRODUTO]]&amp;Tabela1[[#This Row],[TAG]]</f>
        <v>RMF1073-TC-006</v>
      </c>
      <c r="AR252" s="24" t="str">
        <f>Tabela1[[#This Row],[PEDIDO]]&amp;Tabela1[[#This Row],[PRODUTO]]</f>
        <v>P-188RMF</v>
      </c>
      <c r="AS252" s="37">
        <f>IF(AF252="",0,IF(ISTEXT(AF252),H252*VALUE(SUBSTITUTE(AF252,"%",""))/100,H252*AF252))-Tabela1[[#This Row],[PRONTO ACABADO2]]</f>
        <v>0</v>
      </c>
      <c r="AT252" s="37">
        <f>IF(AG252="",0,IF(ISTEXT(AG252),H252*VALUE(SUBSTITUTE(AG252,"%",""))/100,H252*AG252))-Tabela1[[#This Row],[PESO EXPEDIDO2]]</f>
        <v>0</v>
      </c>
      <c r="AU252" s="37">
        <f t="shared" si="54"/>
        <v>23.2</v>
      </c>
      <c r="AV252" s="37">
        <f t="shared" si="55"/>
        <v>23.2</v>
      </c>
      <c r="AW252" s="37"/>
    </row>
    <row r="253" spans="1:49" ht="15.75" hidden="1" customHeight="1" x14ac:dyDescent="0.25">
      <c r="A253" s="6" t="s">
        <v>3885</v>
      </c>
      <c r="B253" s="21" t="s">
        <v>3893</v>
      </c>
      <c r="C253" s="7">
        <v>8</v>
      </c>
      <c r="D253" s="39" t="s">
        <v>3894</v>
      </c>
      <c r="E253" s="7">
        <v>4138</v>
      </c>
      <c r="F253" s="7" t="s">
        <v>3888</v>
      </c>
      <c r="G253" s="23">
        <v>0.1</v>
      </c>
      <c r="H253" s="34">
        <f>Tabela1[[#This Row],[PESO UNI]]*Tabela1[[#This Row],[QTE]]</f>
        <v>0.8</v>
      </c>
      <c r="I253" s="7">
        <v>3</v>
      </c>
      <c r="J253" s="8" t="s">
        <v>2274</v>
      </c>
      <c r="K253" s="8" t="s">
        <v>327</v>
      </c>
      <c r="L253" s="9" t="s">
        <v>2069</v>
      </c>
      <c r="M253" s="10">
        <v>46192</v>
      </c>
      <c r="N253" s="8" t="s">
        <v>327</v>
      </c>
      <c r="O253" s="12"/>
      <c r="P253" s="13"/>
      <c r="Q253" s="14">
        <f>Tabela1[[#This Row],[QTDE/ Fabricação]]-Tabela1[[#This Row],[QTE]]</f>
        <v>-8</v>
      </c>
      <c r="R253" s="18">
        <f t="shared" si="51"/>
        <v>0.8</v>
      </c>
      <c r="S253" s="18">
        <f t="shared" si="57"/>
        <v>0.8</v>
      </c>
      <c r="T253" s="19">
        <f t="shared" si="52"/>
        <v>0</v>
      </c>
      <c r="U253" s="16">
        <v>8</v>
      </c>
      <c r="V253" s="12">
        <f>IFERROR(VLOOKUP(Tabela1[[#This Row],[COD.MDE]],'LISTA DE EMBARQUE'!B:L,11,0),"")</f>
        <v>14</v>
      </c>
      <c r="W253" s="13">
        <f>IFERROR(VLOOKUP(Tabela1[[#This Row],[COD.MDE]],'LISTA DE EMBARQUE'!B:M,12,0),"")</f>
        <v>46261</v>
      </c>
      <c r="X253" s="14">
        <f>IFERROR(Tabela1[[#This Row],[QIANTIDADE EXPEDIDA]]*Tabela1[[#This Row],[PESO UNI]],"")</f>
        <v>0.8</v>
      </c>
      <c r="Y253" s="14">
        <f t="shared" si="56"/>
        <v>0</v>
      </c>
      <c r="Z253" s="20">
        <f>Tabela1[[#This Row],[PESO TOTAL]]-Tabela1[[#This Row],[Peso Expedido]]</f>
        <v>0</v>
      </c>
      <c r="AA253" s="17">
        <v>1</v>
      </c>
      <c r="AB253" s="33"/>
      <c r="AC253" s="33">
        <v>1</v>
      </c>
      <c r="AD253" s="33">
        <v>1</v>
      </c>
      <c r="AE253" s="33">
        <v>1</v>
      </c>
      <c r="AF253" s="33">
        <v>1</v>
      </c>
      <c r="AG253" s="33">
        <v>1</v>
      </c>
      <c r="AH253" s="33">
        <v>1</v>
      </c>
      <c r="AI253" s="33" t="str">
        <f t="shared" si="53"/>
        <v>ok</v>
      </c>
      <c r="AJ253" s="5"/>
      <c r="AK253" t="str">
        <f>Tabela1[[#This Row],[Coluna1]]&amp;Tabela1[[#This Row],[PEDIDO]]</f>
        <v>P-188</v>
      </c>
      <c r="AL253"/>
      <c r="AM253"/>
      <c r="AN253"/>
      <c r="AO253" t="str">
        <f t="shared" si="50"/>
        <v>T-072979-1/1073-TC-006</v>
      </c>
      <c r="AP253" t="str">
        <f>Tabela1[[#This Row],[TAG]]&amp;Tabela1[[#This Row],[PEDIDO]]&amp;Tabela1[[#This Row],[PRODUTO]]</f>
        <v>1073-TC-006P-188RMF</v>
      </c>
      <c r="AQ253" s="22" t="str">
        <f>Tabela1[[#This Row],[PRODUTO]]&amp;Tabela1[[#This Row],[TAG]]</f>
        <v>RMF1073-TC-006</v>
      </c>
      <c r="AR253" s="24" t="str">
        <f>Tabela1[[#This Row],[PEDIDO]]&amp;Tabela1[[#This Row],[PRODUTO]]</f>
        <v>P-188RMF</v>
      </c>
      <c r="AS253" s="37">
        <f>IF(AF253="",0,IF(ISTEXT(AF253),H253*VALUE(SUBSTITUTE(AF253,"%",""))/100,H253*AF253))-Tabela1[[#This Row],[PRONTO ACABADO2]]</f>
        <v>0</v>
      </c>
      <c r="AT253" s="37">
        <f>IF(AG253="",0,IF(ISTEXT(AG253),H253*VALUE(SUBSTITUTE(AG253,"%",""))/100,H253*AG253))-Tabela1[[#This Row],[PESO EXPEDIDO2]]</f>
        <v>0</v>
      </c>
      <c r="AU253" s="37">
        <f t="shared" si="54"/>
        <v>0.8</v>
      </c>
      <c r="AV253" s="37">
        <f t="shared" si="55"/>
        <v>0.8</v>
      </c>
      <c r="AW253" s="37"/>
    </row>
    <row r="254" spans="1:49" ht="15.75" hidden="1" customHeight="1" x14ac:dyDescent="0.25">
      <c r="A254" s="6" t="s">
        <v>3885</v>
      </c>
      <c r="B254" s="21" t="s">
        <v>3895</v>
      </c>
      <c r="C254" s="7">
        <v>8</v>
      </c>
      <c r="D254" s="39" t="s">
        <v>3896</v>
      </c>
      <c r="E254" s="7">
        <v>4139</v>
      </c>
      <c r="F254" s="7" t="s">
        <v>3888</v>
      </c>
      <c r="G254" s="23">
        <v>0.1</v>
      </c>
      <c r="H254" s="34">
        <f>Tabela1[[#This Row],[PESO UNI]]*Tabela1[[#This Row],[QTE]]</f>
        <v>0.8</v>
      </c>
      <c r="I254" s="7">
        <v>3</v>
      </c>
      <c r="J254" s="8" t="s">
        <v>2274</v>
      </c>
      <c r="K254" s="8" t="s">
        <v>327</v>
      </c>
      <c r="L254" s="9" t="s">
        <v>2069</v>
      </c>
      <c r="M254" s="10">
        <v>46192</v>
      </c>
      <c r="N254" s="8" t="s">
        <v>327</v>
      </c>
      <c r="O254" s="12"/>
      <c r="P254" s="13"/>
      <c r="Q254" s="14">
        <f>Tabela1[[#This Row],[QTDE/ Fabricação]]-Tabela1[[#This Row],[QTE]]</f>
        <v>-8</v>
      </c>
      <c r="R254" s="18">
        <f t="shared" si="51"/>
        <v>0.8</v>
      </c>
      <c r="S254" s="18">
        <f t="shared" si="57"/>
        <v>0.8</v>
      </c>
      <c r="T254" s="19">
        <f t="shared" si="52"/>
        <v>0</v>
      </c>
      <c r="U254" s="16">
        <v>8</v>
      </c>
      <c r="V254" s="12">
        <f>IFERROR(VLOOKUP(Tabela1[[#This Row],[COD.MDE]],'LISTA DE EMBARQUE'!B:L,11,0),"")</f>
        <v>14</v>
      </c>
      <c r="W254" s="13">
        <f>IFERROR(VLOOKUP(Tabela1[[#This Row],[COD.MDE]],'LISTA DE EMBARQUE'!B:M,12,0),"")</f>
        <v>46261</v>
      </c>
      <c r="X254" s="14">
        <f>IFERROR(Tabela1[[#This Row],[QIANTIDADE EXPEDIDA]]*Tabela1[[#This Row],[PESO UNI]],"")</f>
        <v>0.8</v>
      </c>
      <c r="Y254" s="14">
        <f t="shared" si="56"/>
        <v>0</v>
      </c>
      <c r="Z254" s="20">
        <f>Tabela1[[#This Row],[PESO TOTAL]]-Tabela1[[#This Row],[Peso Expedido]]</f>
        <v>0</v>
      </c>
      <c r="AA254" s="17">
        <v>1</v>
      </c>
      <c r="AB254" s="33"/>
      <c r="AC254" s="33">
        <v>1</v>
      </c>
      <c r="AD254" s="33">
        <v>1</v>
      </c>
      <c r="AE254" s="33">
        <v>1</v>
      </c>
      <c r="AF254" s="33">
        <v>1</v>
      </c>
      <c r="AG254" s="33">
        <v>1</v>
      </c>
      <c r="AH254" s="33">
        <v>1</v>
      </c>
      <c r="AI254" s="33" t="str">
        <f t="shared" si="53"/>
        <v>ok</v>
      </c>
      <c r="AJ254" s="5"/>
      <c r="AK254" t="str">
        <f>Tabela1[[#This Row],[Coluna1]]&amp;Tabela1[[#This Row],[PEDIDO]]</f>
        <v>P-188</v>
      </c>
      <c r="AL254"/>
      <c r="AM254"/>
      <c r="AN254"/>
      <c r="AO254" t="str">
        <f t="shared" si="50"/>
        <v>T-072979-1/1073-TC-006</v>
      </c>
      <c r="AP254" t="str">
        <f>Tabela1[[#This Row],[TAG]]&amp;Tabela1[[#This Row],[PEDIDO]]&amp;Tabela1[[#This Row],[PRODUTO]]</f>
        <v>1073-TC-006P-188RMF</v>
      </c>
      <c r="AQ254" s="22" t="str">
        <f>Tabela1[[#This Row],[PRODUTO]]&amp;Tabela1[[#This Row],[TAG]]</f>
        <v>RMF1073-TC-006</v>
      </c>
      <c r="AR254" s="24" t="str">
        <f>Tabela1[[#This Row],[PEDIDO]]&amp;Tabela1[[#This Row],[PRODUTO]]</f>
        <v>P-188RMF</v>
      </c>
      <c r="AS254" s="37">
        <f>IF(AF254="",0,IF(ISTEXT(AF254),H254*VALUE(SUBSTITUTE(AF254,"%",""))/100,H254*AF254))-Tabela1[[#This Row],[PRONTO ACABADO2]]</f>
        <v>0</v>
      </c>
      <c r="AT254" s="37">
        <f>IF(AG254="",0,IF(ISTEXT(AG254),H254*VALUE(SUBSTITUTE(AG254,"%",""))/100,H254*AG254))-Tabela1[[#This Row],[PESO EXPEDIDO2]]</f>
        <v>0</v>
      </c>
      <c r="AU254" s="37">
        <f t="shared" si="54"/>
        <v>0.8</v>
      </c>
      <c r="AV254" s="37">
        <f t="shared" si="55"/>
        <v>0.8</v>
      </c>
      <c r="AW254" s="37"/>
    </row>
    <row r="255" spans="1:49" ht="15.75" hidden="1" customHeight="1" x14ac:dyDescent="0.25">
      <c r="A255" s="6" t="s">
        <v>3885</v>
      </c>
      <c r="B255" s="21" t="s">
        <v>3897</v>
      </c>
      <c r="C255" s="7">
        <v>4</v>
      </c>
      <c r="D255" s="39" t="s">
        <v>3896</v>
      </c>
      <c r="E255" s="7">
        <v>4140</v>
      </c>
      <c r="F255" s="7" t="s">
        <v>3888</v>
      </c>
      <c r="G255" s="23">
        <v>0.1</v>
      </c>
      <c r="H255" s="34">
        <f>Tabela1[[#This Row],[PESO UNI]]*Tabela1[[#This Row],[QTE]]</f>
        <v>0.4</v>
      </c>
      <c r="I255" s="7">
        <v>3</v>
      </c>
      <c r="J255" s="8" t="s">
        <v>2274</v>
      </c>
      <c r="K255" s="8" t="s">
        <v>327</v>
      </c>
      <c r="L255" s="9" t="s">
        <v>2069</v>
      </c>
      <c r="M255" s="10">
        <v>46192</v>
      </c>
      <c r="N255" s="8" t="s">
        <v>327</v>
      </c>
      <c r="O255" s="12"/>
      <c r="P255" s="13"/>
      <c r="Q255" s="14">
        <f>Tabela1[[#This Row],[QTDE/ Fabricação]]-Tabela1[[#This Row],[QTE]]</f>
        <v>-4</v>
      </c>
      <c r="R255" s="18">
        <f t="shared" si="51"/>
        <v>0.4</v>
      </c>
      <c r="S255" s="18">
        <f t="shared" si="57"/>
        <v>0.4</v>
      </c>
      <c r="T255" s="19">
        <f t="shared" si="52"/>
        <v>0</v>
      </c>
      <c r="U255" s="16">
        <v>4</v>
      </c>
      <c r="V255" s="12">
        <f>IFERROR(VLOOKUP(Tabela1[[#This Row],[COD.MDE]],'LISTA DE EMBARQUE'!B:L,11,0),"")</f>
        <v>14</v>
      </c>
      <c r="W255" s="13">
        <f>IFERROR(VLOOKUP(Tabela1[[#This Row],[COD.MDE]],'LISTA DE EMBARQUE'!B:M,12,0),"")</f>
        <v>46261</v>
      </c>
      <c r="X255" s="14">
        <f>IFERROR(Tabela1[[#This Row],[QIANTIDADE EXPEDIDA]]*Tabela1[[#This Row],[PESO UNI]],"")</f>
        <v>0.4</v>
      </c>
      <c r="Y255" s="14">
        <f t="shared" si="56"/>
        <v>0</v>
      </c>
      <c r="Z255" s="20">
        <f>Tabela1[[#This Row],[PESO TOTAL]]-Tabela1[[#This Row],[Peso Expedido]]</f>
        <v>0</v>
      </c>
      <c r="AA255" s="17">
        <v>1</v>
      </c>
      <c r="AB255" s="33"/>
      <c r="AC255" s="33">
        <v>1</v>
      </c>
      <c r="AD255" s="33">
        <v>1</v>
      </c>
      <c r="AE255" s="33">
        <v>1</v>
      </c>
      <c r="AF255" s="33">
        <v>1</v>
      </c>
      <c r="AG255" s="33">
        <v>1</v>
      </c>
      <c r="AH255" s="33">
        <v>1</v>
      </c>
      <c r="AI255" s="33" t="str">
        <f t="shared" si="53"/>
        <v>ok</v>
      </c>
      <c r="AJ255" s="5"/>
      <c r="AK255" t="str">
        <f>Tabela1[[#This Row],[Coluna1]]&amp;Tabela1[[#This Row],[PEDIDO]]</f>
        <v>P-188</v>
      </c>
      <c r="AL255"/>
      <c r="AM255"/>
      <c r="AN255"/>
      <c r="AO255" t="str">
        <f t="shared" si="50"/>
        <v>T-072979-1/1073-TC-006</v>
      </c>
      <c r="AP255" t="str">
        <f>Tabela1[[#This Row],[TAG]]&amp;Tabela1[[#This Row],[PEDIDO]]&amp;Tabela1[[#This Row],[PRODUTO]]</f>
        <v>1073-TC-006P-188RMF</v>
      </c>
      <c r="AQ255" s="22" t="str">
        <f>Tabela1[[#This Row],[PRODUTO]]&amp;Tabela1[[#This Row],[TAG]]</f>
        <v>RMF1073-TC-006</v>
      </c>
      <c r="AR255" s="24" t="str">
        <f>Tabela1[[#This Row],[PEDIDO]]&amp;Tabela1[[#This Row],[PRODUTO]]</f>
        <v>P-188RMF</v>
      </c>
      <c r="AS255" s="37">
        <f>IF(AF255="",0,IF(ISTEXT(AF255),H255*VALUE(SUBSTITUTE(AF255,"%",""))/100,H255*AF255))-Tabela1[[#This Row],[PRONTO ACABADO2]]</f>
        <v>0</v>
      </c>
      <c r="AT255" s="37">
        <f>IF(AG255="",0,IF(ISTEXT(AG255),H255*VALUE(SUBSTITUTE(AG255,"%",""))/100,H255*AG255))-Tabela1[[#This Row],[PESO EXPEDIDO2]]</f>
        <v>0</v>
      </c>
      <c r="AU255" s="37">
        <f t="shared" si="54"/>
        <v>0.4</v>
      </c>
      <c r="AV255" s="37">
        <f t="shared" si="55"/>
        <v>0.4</v>
      </c>
      <c r="AW255" s="37"/>
    </row>
    <row r="256" spans="1:49" ht="15.75" hidden="1" customHeight="1" x14ac:dyDescent="0.25">
      <c r="A256" s="6" t="s">
        <v>3885</v>
      </c>
      <c r="B256" s="21" t="s">
        <v>3898</v>
      </c>
      <c r="C256" s="7">
        <v>4</v>
      </c>
      <c r="D256" s="39" t="s">
        <v>3896</v>
      </c>
      <c r="E256" s="7">
        <v>4141</v>
      </c>
      <c r="F256" s="7" t="s">
        <v>3888</v>
      </c>
      <c r="G256" s="23">
        <v>0.1</v>
      </c>
      <c r="H256" s="34">
        <f>Tabela1[[#This Row],[PESO UNI]]*Tabela1[[#This Row],[QTE]]</f>
        <v>0.4</v>
      </c>
      <c r="I256" s="7">
        <v>3</v>
      </c>
      <c r="J256" s="8" t="s">
        <v>2274</v>
      </c>
      <c r="K256" s="8" t="s">
        <v>327</v>
      </c>
      <c r="L256" s="9" t="s">
        <v>2069</v>
      </c>
      <c r="M256" s="10">
        <v>46192</v>
      </c>
      <c r="N256" s="8" t="s">
        <v>327</v>
      </c>
      <c r="O256" s="12"/>
      <c r="P256" s="13"/>
      <c r="Q256" s="14">
        <f>Tabela1[[#This Row],[QTDE/ Fabricação]]-Tabela1[[#This Row],[QTE]]</f>
        <v>-4</v>
      </c>
      <c r="R256" s="18">
        <f t="shared" si="51"/>
        <v>0.4</v>
      </c>
      <c r="S256" s="18">
        <f t="shared" si="57"/>
        <v>0.4</v>
      </c>
      <c r="T256" s="19">
        <f t="shared" si="52"/>
        <v>0</v>
      </c>
      <c r="U256" s="16">
        <v>4</v>
      </c>
      <c r="V256" s="12">
        <f>IFERROR(VLOOKUP(Tabela1[[#This Row],[COD.MDE]],'LISTA DE EMBARQUE'!B:L,11,0),"")</f>
        <v>14</v>
      </c>
      <c r="W256" s="13">
        <f>IFERROR(VLOOKUP(Tabela1[[#This Row],[COD.MDE]],'LISTA DE EMBARQUE'!B:M,12,0),"")</f>
        <v>46261</v>
      </c>
      <c r="X256" s="14">
        <f>IFERROR(Tabela1[[#This Row],[QIANTIDADE EXPEDIDA]]*Tabela1[[#This Row],[PESO UNI]],"")</f>
        <v>0.4</v>
      </c>
      <c r="Y256" s="14">
        <f t="shared" si="56"/>
        <v>0</v>
      </c>
      <c r="Z256" s="20">
        <f>Tabela1[[#This Row],[PESO TOTAL]]-Tabela1[[#This Row],[Peso Expedido]]</f>
        <v>0</v>
      </c>
      <c r="AA256" s="17">
        <v>1</v>
      </c>
      <c r="AB256" s="33"/>
      <c r="AC256" s="33">
        <v>1</v>
      </c>
      <c r="AD256" s="33">
        <v>1</v>
      </c>
      <c r="AE256" s="33">
        <v>1</v>
      </c>
      <c r="AF256" s="33">
        <v>1</v>
      </c>
      <c r="AG256" s="33">
        <v>1</v>
      </c>
      <c r="AH256" s="33">
        <v>1</v>
      </c>
      <c r="AI256" s="33" t="str">
        <f t="shared" si="53"/>
        <v>ok</v>
      </c>
      <c r="AJ256" s="5"/>
      <c r="AK256" t="str">
        <f>Tabela1[[#This Row],[Coluna1]]&amp;Tabela1[[#This Row],[PEDIDO]]</f>
        <v>P-188</v>
      </c>
      <c r="AL256"/>
      <c r="AM256"/>
      <c r="AN256"/>
      <c r="AO256" t="str">
        <f t="shared" si="50"/>
        <v>T-072979-1/1073-TC-006</v>
      </c>
      <c r="AP256" t="str">
        <f>Tabela1[[#This Row],[TAG]]&amp;Tabela1[[#This Row],[PEDIDO]]&amp;Tabela1[[#This Row],[PRODUTO]]</f>
        <v>1073-TC-006P-188RMF</v>
      </c>
      <c r="AQ256" s="22" t="str">
        <f>Tabela1[[#This Row],[PRODUTO]]&amp;Tabela1[[#This Row],[TAG]]</f>
        <v>RMF1073-TC-006</v>
      </c>
      <c r="AR256" s="24" t="str">
        <f>Tabela1[[#This Row],[PEDIDO]]&amp;Tabela1[[#This Row],[PRODUTO]]</f>
        <v>P-188RMF</v>
      </c>
      <c r="AS256" s="37">
        <f>IF(AF256="",0,IF(ISTEXT(AF256),H256*VALUE(SUBSTITUTE(AF256,"%",""))/100,H256*AF256))-Tabela1[[#This Row],[PRONTO ACABADO2]]</f>
        <v>0</v>
      </c>
      <c r="AT256" s="37">
        <f>IF(AG256="",0,IF(ISTEXT(AG256),H256*VALUE(SUBSTITUTE(AG256,"%",""))/100,H256*AG256))-Tabela1[[#This Row],[PESO EXPEDIDO2]]</f>
        <v>0</v>
      </c>
      <c r="AU256" s="37">
        <f t="shared" si="54"/>
        <v>0.4</v>
      </c>
      <c r="AV256" s="37">
        <f t="shared" si="55"/>
        <v>0.4</v>
      </c>
      <c r="AW256" s="37"/>
    </row>
    <row r="257" spans="1:49" ht="15.75" hidden="1" customHeight="1" x14ac:dyDescent="0.25">
      <c r="A257" s="6" t="s">
        <v>3885</v>
      </c>
      <c r="B257" s="21" t="s">
        <v>3886</v>
      </c>
      <c r="C257" s="7">
        <v>1</v>
      </c>
      <c r="D257" s="39" t="s">
        <v>3887</v>
      </c>
      <c r="E257" s="7">
        <v>4142</v>
      </c>
      <c r="F257" s="7" t="s">
        <v>3888</v>
      </c>
      <c r="G257" s="23">
        <v>638</v>
      </c>
      <c r="H257" s="34">
        <f>Tabela1[[#This Row],[PESO UNI]]*Tabela1[[#This Row],[QTE]]</f>
        <v>638</v>
      </c>
      <c r="I257" s="7">
        <v>3</v>
      </c>
      <c r="J257" s="8" t="s">
        <v>2276</v>
      </c>
      <c r="K257" s="8" t="s">
        <v>327</v>
      </c>
      <c r="L257" s="9" t="s">
        <v>2069</v>
      </c>
      <c r="M257" s="10">
        <v>46192</v>
      </c>
      <c r="N257" s="8" t="s">
        <v>327</v>
      </c>
      <c r="O257" s="12"/>
      <c r="P257" s="13"/>
      <c r="Q257" s="14">
        <f>Tabela1[[#This Row],[QTDE/ Fabricação]]-Tabela1[[#This Row],[QTE]]</f>
        <v>-1</v>
      </c>
      <c r="R257" s="18">
        <f t="shared" si="51"/>
        <v>638</v>
      </c>
      <c r="S257" s="18">
        <f t="shared" si="57"/>
        <v>638</v>
      </c>
      <c r="T257" s="19">
        <f t="shared" si="52"/>
        <v>0</v>
      </c>
      <c r="U257" s="16">
        <v>1</v>
      </c>
      <c r="V257" s="12">
        <f>IFERROR(VLOOKUP(Tabela1[[#This Row],[COD.MDE]],'LISTA DE EMBARQUE'!B:L,11,0),"")</f>
        <v>14</v>
      </c>
      <c r="W257" s="13">
        <f>IFERROR(VLOOKUP(Tabela1[[#This Row],[COD.MDE]],'LISTA DE EMBARQUE'!B:M,12,0),"")</f>
        <v>46261</v>
      </c>
      <c r="X257" s="14">
        <f>IFERROR(Tabela1[[#This Row],[QIANTIDADE EXPEDIDA]]*Tabela1[[#This Row],[PESO UNI]],"")</f>
        <v>638</v>
      </c>
      <c r="Y257" s="14">
        <f t="shared" si="56"/>
        <v>0</v>
      </c>
      <c r="Z257" s="20">
        <f>Tabela1[[#This Row],[PESO TOTAL]]-Tabela1[[#This Row],[Peso Expedido]]</f>
        <v>0</v>
      </c>
      <c r="AA257" s="17">
        <v>1</v>
      </c>
      <c r="AB257" s="33"/>
      <c r="AC257" s="33">
        <v>1</v>
      </c>
      <c r="AD257" s="33">
        <v>1</v>
      </c>
      <c r="AE257" s="33">
        <v>1</v>
      </c>
      <c r="AF257" s="33">
        <v>1</v>
      </c>
      <c r="AG257" s="33">
        <v>1</v>
      </c>
      <c r="AH257" s="33">
        <v>1</v>
      </c>
      <c r="AI257" s="33" t="str">
        <f t="shared" si="53"/>
        <v>ok</v>
      </c>
      <c r="AJ257" s="5"/>
      <c r="AK257" t="str">
        <f>Tabela1[[#This Row],[Coluna1]]&amp;Tabela1[[#This Row],[PEDIDO]]</f>
        <v>P-188</v>
      </c>
      <c r="AL257"/>
      <c r="AM257"/>
      <c r="AN257"/>
      <c r="AO257" t="str">
        <f t="shared" si="50"/>
        <v>T-072979-1/1073-TC-007</v>
      </c>
      <c r="AP257" t="str">
        <f>Tabela1[[#This Row],[TAG]]&amp;Tabela1[[#This Row],[PEDIDO]]&amp;Tabela1[[#This Row],[PRODUTO]]</f>
        <v>1073-TC-007P-188RMF</v>
      </c>
      <c r="AQ257" s="22" t="str">
        <f>Tabela1[[#This Row],[PRODUTO]]&amp;Tabela1[[#This Row],[TAG]]</f>
        <v>RMF1073-TC-007</v>
      </c>
      <c r="AR257" s="24" t="str">
        <f>Tabela1[[#This Row],[PEDIDO]]&amp;Tabela1[[#This Row],[PRODUTO]]</f>
        <v>P-188RMF</v>
      </c>
      <c r="AS257" s="37">
        <f>IF(AF257="",0,IF(ISTEXT(AF257),H257*VALUE(SUBSTITUTE(AF257,"%",""))/100,H257*AF257))-Tabela1[[#This Row],[PRONTO ACABADO2]]</f>
        <v>0</v>
      </c>
      <c r="AT257" s="37">
        <f>IF(AG257="",0,IF(ISTEXT(AG257),H257*VALUE(SUBSTITUTE(AG257,"%",""))/100,H257*AG257))-Tabela1[[#This Row],[PESO EXPEDIDO2]]</f>
        <v>0</v>
      </c>
      <c r="AU257" s="37">
        <f t="shared" si="54"/>
        <v>638</v>
      </c>
      <c r="AV257" s="37">
        <f t="shared" si="55"/>
        <v>638</v>
      </c>
      <c r="AW257" s="37"/>
    </row>
    <row r="258" spans="1:49" ht="15.75" hidden="1" customHeight="1" x14ac:dyDescent="0.25">
      <c r="A258" s="6" t="s">
        <v>3885</v>
      </c>
      <c r="B258" s="21" t="s">
        <v>3889</v>
      </c>
      <c r="C258" s="7">
        <v>4</v>
      </c>
      <c r="D258" s="39" t="s">
        <v>3890</v>
      </c>
      <c r="E258" s="7">
        <v>4143</v>
      </c>
      <c r="F258" s="7" t="s">
        <v>3888</v>
      </c>
      <c r="G258" s="23">
        <v>4.5</v>
      </c>
      <c r="H258" s="34">
        <f>Tabela1[[#This Row],[PESO UNI]]*Tabela1[[#This Row],[QTE]]</f>
        <v>18</v>
      </c>
      <c r="I258" s="7">
        <v>3</v>
      </c>
      <c r="J258" s="8" t="s">
        <v>2276</v>
      </c>
      <c r="K258" s="8" t="s">
        <v>327</v>
      </c>
      <c r="L258" s="9" t="s">
        <v>2069</v>
      </c>
      <c r="M258" s="10">
        <v>46192</v>
      </c>
      <c r="N258" s="8" t="s">
        <v>327</v>
      </c>
      <c r="O258" s="12"/>
      <c r="P258" s="13"/>
      <c r="Q258" s="14">
        <f>Tabela1[[#This Row],[QTDE/ Fabricação]]-Tabela1[[#This Row],[QTE]]</f>
        <v>-4</v>
      </c>
      <c r="R258" s="18">
        <f t="shared" si="51"/>
        <v>18</v>
      </c>
      <c r="S258" s="18">
        <f t="shared" si="57"/>
        <v>18</v>
      </c>
      <c r="T258" s="19">
        <f t="shared" si="52"/>
        <v>0</v>
      </c>
      <c r="U258" s="16">
        <v>4</v>
      </c>
      <c r="V258" s="12">
        <f>IFERROR(VLOOKUP(Tabela1[[#This Row],[COD.MDE]],'LISTA DE EMBARQUE'!B:L,11,0),"")</f>
        <v>14</v>
      </c>
      <c r="W258" s="13">
        <f>IFERROR(VLOOKUP(Tabela1[[#This Row],[COD.MDE]],'LISTA DE EMBARQUE'!B:M,12,0),"")</f>
        <v>46261</v>
      </c>
      <c r="X258" s="14">
        <f>IFERROR(Tabela1[[#This Row],[QIANTIDADE EXPEDIDA]]*Tabela1[[#This Row],[PESO UNI]],"")</f>
        <v>18</v>
      </c>
      <c r="Y258" s="14">
        <f t="shared" si="56"/>
        <v>0</v>
      </c>
      <c r="Z258" s="20">
        <f>Tabela1[[#This Row],[PESO TOTAL]]-Tabela1[[#This Row],[Peso Expedido]]</f>
        <v>0</v>
      </c>
      <c r="AA258" s="17">
        <v>1</v>
      </c>
      <c r="AB258" s="33"/>
      <c r="AC258" s="33">
        <v>1</v>
      </c>
      <c r="AD258" s="33">
        <v>1</v>
      </c>
      <c r="AE258" s="33">
        <v>1</v>
      </c>
      <c r="AF258" s="33">
        <v>1</v>
      </c>
      <c r="AG258" s="33">
        <v>1</v>
      </c>
      <c r="AH258" s="33">
        <v>1</v>
      </c>
      <c r="AI258" s="33" t="str">
        <f t="shared" si="53"/>
        <v>ok</v>
      </c>
      <c r="AJ258" s="5"/>
      <c r="AK258" t="str">
        <f>Tabela1[[#This Row],[Coluna1]]&amp;Tabela1[[#This Row],[PEDIDO]]</f>
        <v>P-188</v>
      </c>
      <c r="AL258"/>
      <c r="AM258"/>
      <c r="AN258"/>
      <c r="AO258" t="str">
        <f t="shared" si="50"/>
        <v>T-072979-1/1073-TC-007</v>
      </c>
      <c r="AP258" t="str">
        <f>Tabela1[[#This Row],[TAG]]&amp;Tabela1[[#This Row],[PEDIDO]]&amp;Tabela1[[#This Row],[PRODUTO]]</f>
        <v>1073-TC-007P-188RMF</v>
      </c>
      <c r="AQ258" s="22" t="str">
        <f>Tabela1[[#This Row],[PRODUTO]]&amp;Tabela1[[#This Row],[TAG]]</f>
        <v>RMF1073-TC-007</v>
      </c>
      <c r="AR258" s="24" t="str">
        <f>Tabela1[[#This Row],[PEDIDO]]&amp;Tabela1[[#This Row],[PRODUTO]]</f>
        <v>P-188RMF</v>
      </c>
      <c r="AS258" s="37">
        <f>IF(AF258="",0,IF(ISTEXT(AF258),H258*VALUE(SUBSTITUTE(AF258,"%",""))/100,H258*AF258))-Tabela1[[#This Row],[PRONTO ACABADO2]]</f>
        <v>0</v>
      </c>
      <c r="AT258" s="37">
        <f>IF(AG258="",0,IF(ISTEXT(AG258),H258*VALUE(SUBSTITUTE(AG258,"%",""))/100,H258*AG258))-Tabela1[[#This Row],[PESO EXPEDIDO2]]</f>
        <v>0</v>
      </c>
      <c r="AU258" s="37">
        <f t="shared" si="54"/>
        <v>18</v>
      </c>
      <c r="AV258" s="37">
        <f t="shared" si="55"/>
        <v>18</v>
      </c>
      <c r="AW258" s="37"/>
    </row>
    <row r="259" spans="1:49" ht="15.75" hidden="1" customHeight="1" x14ac:dyDescent="0.25">
      <c r="A259" s="6" t="s">
        <v>3885</v>
      </c>
      <c r="B259" s="21" t="s">
        <v>3891</v>
      </c>
      <c r="C259" s="7">
        <v>4</v>
      </c>
      <c r="D259" s="39" t="s">
        <v>3892</v>
      </c>
      <c r="E259" s="7">
        <v>4144</v>
      </c>
      <c r="F259" s="7" t="s">
        <v>3888</v>
      </c>
      <c r="G259" s="23">
        <v>5.8</v>
      </c>
      <c r="H259" s="34">
        <f>Tabela1[[#This Row],[PESO UNI]]*Tabela1[[#This Row],[QTE]]</f>
        <v>23.2</v>
      </c>
      <c r="I259" s="7">
        <v>3</v>
      </c>
      <c r="J259" s="8" t="s">
        <v>2276</v>
      </c>
      <c r="K259" s="8" t="s">
        <v>327</v>
      </c>
      <c r="L259" s="9" t="s">
        <v>2069</v>
      </c>
      <c r="M259" s="10">
        <v>46192</v>
      </c>
      <c r="N259" s="8" t="s">
        <v>327</v>
      </c>
      <c r="O259" s="12"/>
      <c r="P259" s="13"/>
      <c r="Q259" s="14">
        <f>Tabela1[[#This Row],[QTDE/ Fabricação]]-Tabela1[[#This Row],[QTE]]</f>
        <v>-4</v>
      </c>
      <c r="R259" s="18">
        <f t="shared" si="51"/>
        <v>23.2</v>
      </c>
      <c r="S259" s="18">
        <f t="shared" si="57"/>
        <v>23.2</v>
      </c>
      <c r="T259" s="19">
        <f t="shared" si="52"/>
        <v>0</v>
      </c>
      <c r="U259" s="16">
        <v>4</v>
      </c>
      <c r="V259" s="12">
        <f>IFERROR(VLOOKUP(Tabela1[[#This Row],[COD.MDE]],'LISTA DE EMBARQUE'!B:L,11,0),"")</f>
        <v>14</v>
      </c>
      <c r="W259" s="13">
        <f>IFERROR(VLOOKUP(Tabela1[[#This Row],[COD.MDE]],'LISTA DE EMBARQUE'!B:M,12,0),"")</f>
        <v>46261</v>
      </c>
      <c r="X259" s="14">
        <f>IFERROR(Tabela1[[#This Row],[QIANTIDADE EXPEDIDA]]*Tabela1[[#This Row],[PESO UNI]],"")</f>
        <v>23.2</v>
      </c>
      <c r="Y259" s="14">
        <f t="shared" si="56"/>
        <v>0</v>
      </c>
      <c r="Z259" s="20">
        <f>Tabela1[[#This Row],[PESO TOTAL]]-Tabela1[[#This Row],[Peso Expedido]]</f>
        <v>0</v>
      </c>
      <c r="AA259" s="17">
        <v>1</v>
      </c>
      <c r="AB259" s="33"/>
      <c r="AC259" s="33">
        <v>1</v>
      </c>
      <c r="AD259" s="33">
        <v>1</v>
      </c>
      <c r="AE259" s="33">
        <v>1</v>
      </c>
      <c r="AF259" s="33">
        <v>1</v>
      </c>
      <c r="AG259" s="33">
        <v>1</v>
      </c>
      <c r="AH259" s="33">
        <v>1</v>
      </c>
      <c r="AI259" s="33" t="str">
        <f t="shared" si="53"/>
        <v>ok</v>
      </c>
      <c r="AJ259" s="5"/>
      <c r="AK259" t="str">
        <f>Tabela1[[#This Row],[Coluna1]]&amp;Tabela1[[#This Row],[PEDIDO]]</f>
        <v>P-188</v>
      </c>
      <c r="AL259"/>
      <c r="AM259"/>
      <c r="AN259"/>
      <c r="AO259" t="str">
        <f t="shared" si="50"/>
        <v>T-072979-1/1073-TC-007</v>
      </c>
      <c r="AP259" t="str">
        <f>Tabela1[[#This Row],[TAG]]&amp;Tabela1[[#This Row],[PEDIDO]]&amp;Tabela1[[#This Row],[PRODUTO]]</f>
        <v>1073-TC-007P-188RMF</v>
      </c>
      <c r="AQ259" s="22" t="str">
        <f>Tabela1[[#This Row],[PRODUTO]]&amp;Tabela1[[#This Row],[TAG]]</f>
        <v>RMF1073-TC-007</v>
      </c>
      <c r="AR259" s="24" t="str">
        <f>Tabela1[[#This Row],[PEDIDO]]&amp;Tabela1[[#This Row],[PRODUTO]]</f>
        <v>P-188RMF</v>
      </c>
      <c r="AS259" s="37">
        <f>IF(AF259="",0,IF(ISTEXT(AF259),H259*VALUE(SUBSTITUTE(AF259,"%",""))/100,H259*AF259))-Tabela1[[#This Row],[PRONTO ACABADO2]]</f>
        <v>0</v>
      </c>
      <c r="AT259" s="37">
        <f>IF(AG259="",0,IF(ISTEXT(AG259),H259*VALUE(SUBSTITUTE(AG259,"%",""))/100,H259*AG259))-Tabela1[[#This Row],[PESO EXPEDIDO2]]</f>
        <v>0</v>
      </c>
      <c r="AU259" s="37">
        <f t="shared" si="54"/>
        <v>23.2</v>
      </c>
      <c r="AV259" s="37">
        <f t="shared" si="55"/>
        <v>23.2</v>
      </c>
      <c r="AW259" s="37"/>
    </row>
    <row r="260" spans="1:49" ht="15.75" hidden="1" customHeight="1" x14ac:dyDescent="0.25">
      <c r="A260" s="6" t="s">
        <v>3885</v>
      </c>
      <c r="B260" s="21" t="s">
        <v>3893</v>
      </c>
      <c r="C260" s="7">
        <v>8</v>
      </c>
      <c r="D260" s="39" t="s">
        <v>3894</v>
      </c>
      <c r="E260" s="7">
        <v>4145</v>
      </c>
      <c r="F260" s="7" t="s">
        <v>3888</v>
      </c>
      <c r="G260" s="23">
        <v>0.1</v>
      </c>
      <c r="H260" s="34">
        <f>Tabela1[[#This Row],[PESO UNI]]*Tabela1[[#This Row],[QTE]]</f>
        <v>0.8</v>
      </c>
      <c r="I260" s="7">
        <v>3</v>
      </c>
      <c r="J260" s="8" t="s">
        <v>2276</v>
      </c>
      <c r="K260" s="8" t="s">
        <v>327</v>
      </c>
      <c r="L260" s="9" t="s">
        <v>2069</v>
      </c>
      <c r="M260" s="10">
        <v>46192</v>
      </c>
      <c r="N260" s="8" t="s">
        <v>327</v>
      </c>
      <c r="O260" s="12"/>
      <c r="P260" s="13"/>
      <c r="Q260" s="14">
        <f>Tabela1[[#This Row],[QTDE/ Fabricação]]-Tabela1[[#This Row],[QTE]]</f>
        <v>-8</v>
      </c>
      <c r="R260" s="18">
        <f t="shared" si="51"/>
        <v>0.8</v>
      </c>
      <c r="S260" s="18">
        <f t="shared" si="57"/>
        <v>0.8</v>
      </c>
      <c r="T260" s="19">
        <f t="shared" si="52"/>
        <v>0</v>
      </c>
      <c r="U260" s="16">
        <v>8</v>
      </c>
      <c r="V260" s="12">
        <f>IFERROR(VLOOKUP(Tabela1[[#This Row],[COD.MDE]],'LISTA DE EMBARQUE'!B:L,11,0),"")</f>
        <v>14</v>
      </c>
      <c r="W260" s="13">
        <f>IFERROR(VLOOKUP(Tabela1[[#This Row],[COD.MDE]],'LISTA DE EMBARQUE'!B:M,12,0),"")</f>
        <v>46261</v>
      </c>
      <c r="X260" s="14">
        <f>IFERROR(Tabela1[[#This Row],[QIANTIDADE EXPEDIDA]]*Tabela1[[#This Row],[PESO UNI]],"")</f>
        <v>0.8</v>
      </c>
      <c r="Y260" s="14">
        <f t="shared" si="56"/>
        <v>0</v>
      </c>
      <c r="Z260" s="20">
        <f>Tabela1[[#This Row],[PESO TOTAL]]-Tabela1[[#This Row],[Peso Expedido]]</f>
        <v>0</v>
      </c>
      <c r="AA260" s="17">
        <v>1</v>
      </c>
      <c r="AB260" s="33"/>
      <c r="AC260" s="33">
        <v>1</v>
      </c>
      <c r="AD260" s="33">
        <v>1</v>
      </c>
      <c r="AE260" s="33">
        <v>1</v>
      </c>
      <c r="AF260" s="33">
        <v>1</v>
      </c>
      <c r="AG260" s="33">
        <v>1</v>
      </c>
      <c r="AH260" s="33">
        <v>1</v>
      </c>
      <c r="AI260" s="33" t="str">
        <f t="shared" si="53"/>
        <v>ok</v>
      </c>
      <c r="AJ260" s="5"/>
      <c r="AK260" t="str">
        <f>Tabela1[[#This Row],[Coluna1]]&amp;Tabela1[[#This Row],[PEDIDO]]</f>
        <v>P-188</v>
      </c>
      <c r="AL260"/>
      <c r="AM260"/>
      <c r="AN260"/>
      <c r="AO260" t="str">
        <f t="shared" si="50"/>
        <v>T-072979-1/1073-TC-007</v>
      </c>
      <c r="AP260" t="str">
        <f>Tabela1[[#This Row],[TAG]]&amp;Tabela1[[#This Row],[PEDIDO]]&amp;Tabela1[[#This Row],[PRODUTO]]</f>
        <v>1073-TC-007P-188RMF</v>
      </c>
      <c r="AQ260" s="22" t="str">
        <f>Tabela1[[#This Row],[PRODUTO]]&amp;Tabela1[[#This Row],[TAG]]</f>
        <v>RMF1073-TC-007</v>
      </c>
      <c r="AR260" s="24" t="str">
        <f>Tabela1[[#This Row],[PEDIDO]]&amp;Tabela1[[#This Row],[PRODUTO]]</f>
        <v>P-188RMF</v>
      </c>
      <c r="AS260" s="37">
        <f>IF(AF260="",0,IF(ISTEXT(AF260),H260*VALUE(SUBSTITUTE(AF260,"%",""))/100,H260*AF260))-Tabela1[[#This Row],[PRONTO ACABADO2]]</f>
        <v>0</v>
      </c>
      <c r="AT260" s="37">
        <f>IF(AG260="",0,IF(ISTEXT(AG260),H260*VALUE(SUBSTITUTE(AG260,"%",""))/100,H260*AG260))-Tabela1[[#This Row],[PESO EXPEDIDO2]]</f>
        <v>0</v>
      </c>
      <c r="AU260" s="37">
        <f t="shared" si="54"/>
        <v>0.8</v>
      </c>
      <c r="AV260" s="37">
        <f t="shared" si="55"/>
        <v>0.8</v>
      </c>
      <c r="AW260" s="37"/>
    </row>
    <row r="261" spans="1:49" ht="15.75" hidden="1" customHeight="1" x14ac:dyDescent="0.25">
      <c r="A261" s="6" t="s">
        <v>3885</v>
      </c>
      <c r="B261" s="21" t="s">
        <v>3895</v>
      </c>
      <c r="C261" s="7">
        <v>8</v>
      </c>
      <c r="D261" s="39" t="s">
        <v>3896</v>
      </c>
      <c r="E261" s="7">
        <v>4146</v>
      </c>
      <c r="F261" s="7" t="s">
        <v>3888</v>
      </c>
      <c r="G261" s="23">
        <v>0.1</v>
      </c>
      <c r="H261" s="34">
        <f>Tabela1[[#This Row],[PESO UNI]]*Tabela1[[#This Row],[QTE]]</f>
        <v>0.8</v>
      </c>
      <c r="I261" s="7">
        <v>3</v>
      </c>
      <c r="J261" s="8" t="s">
        <v>2276</v>
      </c>
      <c r="K261" s="8" t="s">
        <v>327</v>
      </c>
      <c r="L261" s="9" t="s">
        <v>2069</v>
      </c>
      <c r="M261" s="10">
        <v>46192</v>
      </c>
      <c r="N261" s="8" t="s">
        <v>327</v>
      </c>
      <c r="O261" s="12"/>
      <c r="P261" s="13"/>
      <c r="Q261" s="14">
        <f>Tabela1[[#This Row],[QTDE/ Fabricação]]-Tabela1[[#This Row],[QTE]]</f>
        <v>-8</v>
      </c>
      <c r="R261" s="18">
        <f t="shared" si="51"/>
        <v>0.8</v>
      </c>
      <c r="S261" s="18">
        <f t="shared" si="57"/>
        <v>0.8</v>
      </c>
      <c r="T261" s="19">
        <f t="shared" si="52"/>
        <v>0</v>
      </c>
      <c r="U261" s="16">
        <v>8</v>
      </c>
      <c r="V261" s="12" t="str">
        <f>IFERROR(VLOOKUP(Tabela1[[#This Row],[COD.MDE]],'LISTA DE EMBARQUE'!B:L,11,0),"")</f>
        <v/>
      </c>
      <c r="W261" s="13" t="str">
        <f>IFERROR(VLOOKUP(Tabela1[[#This Row],[COD.MDE]],'LISTA DE EMBARQUE'!B:M,12,0),"")</f>
        <v/>
      </c>
      <c r="X261" s="14">
        <f>IFERROR(Tabela1[[#This Row],[QIANTIDADE EXPEDIDA]]*Tabela1[[#This Row],[PESO UNI]],"")</f>
        <v>0.8</v>
      </c>
      <c r="Y261" s="14">
        <f t="shared" si="56"/>
        <v>0</v>
      </c>
      <c r="Z261" s="20">
        <f>Tabela1[[#This Row],[PESO TOTAL]]-Tabela1[[#This Row],[Peso Expedido]]</f>
        <v>0</v>
      </c>
      <c r="AA261" s="17">
        <v>1</v>
      </c>
      <c r="AB261" s="33"/>
      <c r="AC261" s="33">
        <v>1</v>
      </c>
      <c r="AD261" s="33">
        <v>1</v>
      </c>
      <c r="AE261" s="33">
        <v>1</v>
      </c>
      <c r="AF261" s="33">
        <v>1</v>
      </c>
      <c r="AG261" s="33">
        <v>1</v>
      </c>
      <c r="AH261" s="33">
        <v>1</v>
      </c>
      <c r="AI261" s="33" t="str">
        <f t="shared" si="53"/>
        <v>ok</v>
      </c>
      <c r="AJ261" s="5"/>
      <c r="AK261" t="str">
        <f>Tabela1[[#This Row],[Coluna1]]&amp;Tabela1[[#This Row],[PEDIDO]]</f>
        <v>P-188</v>
      </c>
      <c r="AL261"/>
      <c r="AM261"/>
      <c r="AN261"/>
      <c r="AO261" t="str">
        <f t="shared" ref="AO261:AO324" si="58">A261&amp;"/"&amp;J261</f>
        <v>T-072979-1/1073-TC-007</v>
      </c>
      <c r="AP261" t="str">
        <f>Tabela1[[#This Row],[TAG]]&amp;Tabela1[[#This Row],[PEDIDO]]&amp;Tabela1[[#This Row],[PRODUTO]]</f>
        <v>1073-TC-007P-188RMF</v>
      </c>
      <c r="AQ261" s="22" t="str">
        <f>Tabela1[[#This Row],[PRODUTO]]&amp;Tabela1[[#This Row],[TAG]]</f>
        <v>RMF1073-TC-007</v>
      </c>
      <c r="AR261" s="24" t="str">
        <f>Tabela1[[#This Row],[PEDIDO]]&amp;Tabela1[[#This Row],[PRODUTO]]</f>
        <v>P-188RMF</v>
      </c>
      <c r="AS261" s="37">
        <f>IF(AF261="",0,IF(ISTEXT(AF261),H261*VALUE(SUBSTITUTE(AF261,"%",""))/100,H261*AF261))-Tabela1[[#This Row],[PRONTO ACABADO2]]</f>
        <v>0</v>
      </c>
      <c r="AT261" s="37">
        <f>IF(AG261="",0,IF(ISTEXT(AG261),H261*VALUE(SUBSTITUTE(AG261,"%",""))/100,H261*AG261))-Tabela1[[#This Row],[PESO EXPEDIDO2]]</f>
        <v>0</v>
      </c>
      <c r="AU261" s="37">
        <f t="shared" si="54"/>
        <v>0.8</v>
      </c>
      <c r="AV261" s="37">
        <f t="shared" si="55"/>
        <v>0.8</v>
      </c>
      <c r="AW261" s="37"/>
    </row>
    <row r="262" spans="1:49" ht="15.75" hidden="1" customHeight="1" x14ac:dyDescent="0.25">
      <c r="A262" s="6" t="s">
        <v>3885</v>
      </c>
      <c r="B262" s="21" t="s">
        <v>3897</v>
      </c>
      <c r="C262" s="7">
        <v>4</v>
      </c>
      <c r="D262" s="39" t="s">
        <v>3896</v>
      </c>
      <c r="E262" s="7">
        <v>4147</v>
      </c>
      <c r="F262" s="7" t="s">
        <v>3888</v>
      </c>
      <c r="G262" s="23">
        <v>0.1</v>
      </c>
      <c r="H262" s="34">
        <f>Tabela1[[#This Row],[PESO UNI]]*Tabela1[[#This Row],[QTE]]</f>
        <v>0.4</v>
      </c>
      <c r="I262" s="7">
        <v>3</v>
      </c>
      <c r="J262" s="8" t="s">
        <v>2276</v>
      </c>
      <c r="K262" s="8" t="s">
        <v>327</v>
      </c>
      <c r="L262" s="9" t="s">
        <v>2069</v>
      </c>
      <c r="M262" s="10">
        <v>46192</v>
      </c>
      <c r="N262" s="8" t="s">
        <v>327</v>
      </c>
      <c r="O262" s="12"/>
      <c r="P262" s="13"/>
      <c r="Q262" s="14">
        <f>Tabela1[[#This Row],[QTDE/ Fabricação]]-Tabela1[[#This Row],[QTE]]</f>
        <v>-4</v>
      </c>
      <c r="R262" s="18">
        <f t="shared" si="51"/>
        <v>0.4</v>
      </c>
      <c r="S262" s="18">
        <f t="shared" si="57"/>
        <v>0.4</v>
      </c>
      <c r="T262" s="19">
        <f t="shared" si="52"/>
        <v>0</v>
      </c>
      <c r="U262" s="16">
        <v>4</v>
      </c>
      <c r="V262" s="12" t="str">
        <f>IFERROR(VLOOKUP(Tabela1[[#This Row],[COD.MDE]],'LISTA DE EMBARQUE'!B:L,11,0),"")</f>
        <v/>
      </c>
      <c r="W262" s="13" t="str">
        <f>IFERROR(VLOOKUP(Tabela1[[#This Row],[COD.MDE]],'LISTA DE EMBARQUE'!B:M,12,0),"")</f>
        <v/>
      </c>
      <c r="X262" s="14">
        <f>IFERROR(Tabela1[[#This Row],[QIANTIDADE EXPEDIDA]]*Tabela1[[#This Row],[PESO UNI]],"")</f>
        <v>0.4</v>
      </c>
      <c r="Y262" s="14">
        <f t="shared" si="56"/>
        <v>0</v>
      </c>
      <c r="Z262" s="20">
        <f>Tabela1[[#This Row],[PESO TOTAL]]-Tabela1[[#This Row],[Peso Expedido]]</f>
        <v>0</v>
      </c>
      <c r="AA262" s="17">
        <v>1</v>
      </c>
      <c r="AB262" s="33"/>
      <c r="AC262" s="33">
        <v>1</v>
      </c>
      <c r="AD262" s="33">
        <v>1</v>
      </c>
      <c r="AE262" s="33">
        <v>1</v>
      </c>
      <c r="AF262" s="33">
        <v>1</v>
      </c>
      <c r="AG262" s="33">
        <v>1</v>
      </c>
      <c r="AH262" s="33">
        <v>1</v>
      </c>
      <c r="AI262" s="33" t="str">
        <f t="shared" si="53"/>
        <v>ok</v>
      </c>
      <c r="AJ262" s="5"/>
      <c r="AK262" t="str">
        <f>Tabela1[[#This Row],[Coluna1]]&amp;Tabela1[[#This Row],[PEDIDO]]</f>
        <v>P-188</v>
      </c>
      <c r="AL262"/>
      <c r="AM262"/>
      <c r="AN262"/>
      <c r="AO262" t="str">
        <f t="shared" si="58"/>
        <v>T-072979-1/1073-TC-007</v>
      </c>
      <c r="AP262" t="str">
        <f>Tabela1[[#This Row],[TAG]]&amp;Tabela1[[#This Row],[PEDIDO]]&amp;Tabela1[[#This Row],[PRODUTO]]</f>
        <v>1073-TC-007P-188RMF</v>
      </c>
      <c r="AQ262" s="22" t="str">
        <f>Tabela1[[#This Row],[PRODUTO]]&amp;Tabela1[[#This Row],[TAG]]</f>
        <v>RMF1073-TC-007</v>
      </c>
      <c r="AR262" s="24" t="str">
        <f>Tabela1[[#This Row],[PEDIDO]]&amp;Tabela1[[#This Row],[PRODUTO]]</f>
        <v>P-188RMF</v>
      </c>
      <c r="AS262" s="37">
        <f>IF(AF262="",0,IF(ISTEXT(AF262),H262*VALUE(SUBSTITUTE(AF262,"%",""))/100,H262*AF262))-Tabela1[[#This Row],[PRONTO ACABADO2]]</f>
        <v>0</v>
      </c>
      <c r="AT262" s="37">
        <f>IF(AG262="",0,IF(ISTEXT(AG262),H262*VALUE(SUBSTITUTE(AG262,"%",""))/100,H262*AG262))-Tabela1[[#This Row],[PESO EXPEDIDO2]]</f>
        <v>0</v>
      </c>
      <c r="AU262" s="37">
        <f t="shared" si="54"/>
        <v>0.4</v>
      </c>
      <c r="AV262" s="37">
        <f t="shared" si="55"/>
        <v>0.4</v>
      </c>
      <c r="AW262" s="37"/>
    </row>
    <row r="263" spans="1:49" ht="15.75" hidden="1" customHeight="1" x14ac:dyDescent="0.25">
      <c r="A263" s="6" t="s">
        <v>3885</v>
      </c>
      <c r="B263" s="21" t="s">
        <v>3898</v>
      </c>
      <c r="C263" s="7">
        <v>4</v>
      </c>
      <c r="D263" s="39" t="s">
        <v>3896</v>
      </c>
      <c r="E263" s="7">
        <v>4148</v>
      </c>
      <c r="F263" s="7" t="s">
        <v>3888</v>
      </c>
      <c r="G263" s="23">
        <v>0.1</v>
      </c>
      <c r="H263" s="34">
        <f>Tabela1[[#This Row],[PESO UNI]]*Tabela1[[#This Row],[QTE]]</f>
        <v>0.4</v>
      </c>
      <c r="I263" s="7">
        <v>3</v>
      </c>
      <c r="J263" s="8" t="s">
        <v>2274</v>
      </c>
      <c r="K263" s="8" t="s">
        <v>327</v>
      </c>
      <c r="L263" s="9" t="s">
        <v>2069</v>
      </c>
      <c r="M263" s="10">
        <v>46192</v>
      </c>
      <c r="N263" s="8" t="s">
        <v>327</v>
      </c>
      <c r="O263" s="12"/>
      <c r="P263" s="13"/>
      <c r="Q263" s="14">
        <f>Tabela1[[#This Row],[QTDE/ Fabricação]]-Tabela1[[#This Row],[QTE]]</f>
        <v>-4</v>
      </c>
      <c r="R263" s="18">
        <f t="shared" si="51"/>
        <v>0.4</v>
      </c>
      <c r="S263" s="18">
        <f t="shared" si="57"/>
        <v>0.4</v>
      </c>
      <c r="T263" s="19">
        <f t="shared" si="52"/>
        <v>0</v>
      </c>
      <c r="U263" s="16">
        <v>4</v>
      </c>
      <c r="V263" s="12" t="str">
        <f>IFERROR(VLOOKUP(Tabela1[[#This Row],[COD.MDE]],'LISTA DE EMBARQUE'!B:L,11,0),"")</f>
        <v/>
      </c>
      <c r="W263" s="13" t="str">
        <f>IFERROR(VLOOKUP(Tabela1[[#This Row],[COD.MDE]],'LISTA DE EMBARQUE'!B:M,12,0),"")</f>
        <v/>
      </c>
      <c r="X263" s="14">
        <f>IFERROR(Tabela1[[#This Row],[QIANTIDADE EXPEDIDA]]*Tabela1[[#This Row],[PESO UNI]],"")</f>
        <v>0.4</v>
      </c>
      <c r="Y263" s="14">
        <f t="shared" si="56"/>
        <v>0</v>
      </c>
      <c r="Z263" s="20">
        <f>Tabela1[[#This Row],[PESO TOTAL]]-Tabela1[[#This Row],[Peso Expedido]]</f>
        <v>0</v>
      </c>
      <c r="AA263" s="17">
        <v>1</v>
      </c>
      <c r="AB263" s="33"/>
      <c r="AC263" s="33">
        <v>1</v>
      </c>
      <c r="AD263" s="33">
        <v>1</v>
      </c>
      <c r="AE263" s="33">
        <v>1</v>
      </c>
      <c r="AF263" s="33">
        <v>1</v>
      </c>
      <c r="AG263" s="33">
        <v>1</v>
      </c>
      <c r="AH263" s="33">
        <v>1</v>
      </c>
      <c r="AI263" s="33" t="str">
        <f t="shared" si="53"/>
        <v>ok</v>
      </c>
      <c r="AJ263" s="5"/>
      <c r="AK263" t="str">
        <f>Tabela1[[#This Row],[Coluna1]]&amp;Tabela1[[#This Row],[PEDIDO]]</f>
        <v>P-188</v>
      </c>
      <c r="AL263"/>
      <c r="AM263"/>
      <c r="AN263"/>
      <c r="AO263" t="str">
        <f t="shared" si="58"/>
        <v>T-072979-1/1073-TC-006</v>
      </c>
      <c r="AP263" t="str">
        <f>Tabela1[[#This Row],[TAG]]&amp;Tabela1[[#This Row],[PEDIDO]]&amp;Tabela1[[#This Row],[PRODUTO]]</f>
        <v>1073-TC-006P-188RMF</v>
      </c>
      <c r="AQ263" s="22" t="str">
        <f>Tabela1[[#This Row],[PRODUTO]]&amp;Tabela1[[#This Row],[TAG]]</f>
        <v>RMF1073-TC-006</v>
      </c>
      <c r="AR263" s="24" t="str">
        <f>Tabela1[[#This Row],[PEDIDO]]&amp;Tabela1[[#This Row],[PRODUTO]]</f>
        <v>P-188RMF</v>
      </c>
      <c r="AS263" s="37">
        <f>IF(AF263="",0,IF(ISTEXT(AF263),H263*VALUE(SUBSTITUTE(AF263,"%",""))/100,H263*AF263))-Tabela1[[#This Row],[PRONTO ACABADO2]]</f>
        <v>0</v>
      </c>
      <c r="AT263" s="37">
        <f>IF(AG263="",0,IF(ISTEXT(AG263),H263*VALUE(SUBSTITUTE(AG263,"%",""))/100,H263*AG263))-Tabela1[[#This Row],[PESO EXPEDIDO2]]</f>
        <v>0</v>
      </c>
      <c r="AU263" s="37">
        <f t="shared" si="54"/>
        <v>0.4</v>
      </c>
      <c r="AV263" s="37">
        <f t="shared" si="55"/>
        <v>0.4</v>
      </c>
      <c r="AW263" s="37"/>
    </row>
    <row r="264" spans="1:49" ht="15.75" hidden="1" customHeight="1" x14ac:dyDescent="0.25">
      <c r="A264" s="6" t="s">
        <v>3899</v>
      </c>
      <c r="B264" s="21" t="s">
        <v>3900</v>
      </c>
      <c r="C264" s="7">
        <v>1</v>
      </c>
      <c r="D264" s="39" t="s">
        <v>3901</v>
      </c>
      <c r="E264" s="7">
        <v>4149</v>
      </c>
      <c r="F264" s="7" t="s">
        <v>3902</v>
      </c>
      <c r="G264" s="23">
        <v>300.39999999999998</v>
      </c>
      <c r="H264" s="34">
        <f>Tabela1[[#This Row],[PESO UNI]]*Tabela1[[#This Row],[QTE]]</f>
        <v>300.39999999999998</v>
      </c>
      <c r="I264" s="7">
        <v>0</v>
      </c>
      <c r="J264" s="8" t="s">
        <v>2274</v>
      </c>
      <c r="K264" s="8" t="s">
        <v>327</v>
      </c>
      <c r="L264" s="9" t="s">
        <v>2069</v>
      </c>
      <c r="M264" s="10">
        <v>46134</v>
      </c>
      <c r="N264" s="8" t="s">
        <v>327</v>
      </c>
      <c r="O264" s="12"/>
      <c r="P264" s="13"/>
      <c r="Q264" s="14">
        <f>Tabela1[[#This Row],[QTDE/ Fabricação]]-Tabela1[[#This Row],[QTE]]</f>
        <v>-1</v>
      </c>
      <c r="R264" s="18">
        <f t="shared" si="51"/>
        <v>300.39999999999998</v>
      </c>
      <c r="S264" s="18">
        <f t="shared" si="57"/>
        <v>300.39999999999998</v>
      </c>
      <c r="T264" s="19">
        <f t="shared" si="52"/>
        <v>0</v>
      </c>
      <c r="U264" s="203">
        <v>1</v>
      </c>
      <c r="V264" s="12" t="str">
        <f>IFERROR(VLOOKUP(Tabela1[[#This Row],[COD.MDE]],'LISTA DE EMBARQUE'!B:L,11,0),"")</f>
        <v/>
      </c>
      <c r="W264" s="13"/>
      <c r="X264" s="14">
        <f>IFERROR(Tabela1[[#This Row],[QIANTIDADE EXPEDIDA]]*Tabela1[[#This Row],[PESO UNI]],"")</f>
        <v>300.39999999999998</v>
      </c>
      <c r="Y264" s="14">
        <f t="shared" si="56"/>
        <v>0</v>
      </c>
      <c r="Z264" s="20">
        <f>Tabela1[[#This Row],[PESO TOTAL]]-Tabela1[[#This Row],[Peso Expedido]]</f>
        <v>0</v>
      </c>
      <c r="AA264" s="17">
        <v>1</v>
      </c>
      <c r="AB264" s="33"/>
      <c r="AC264" s="33">
        <v>1</v>
      </c>
      <c r="AD264" s="33">
        <v>1</v>
      </c>
      <c r="AE264" s="33">
        <v>1</v>
      </c>
      <c r="AF264" s="33">
        <v>1</v>
      </c>
      <c r="AG264" s="33">
        <v>1</v>
      </c>
      <c r="AH264" s="33">
        <v>1</v>
      </c>
      <c r="AI264" s="33" t="str">
        <f t="shared" si="53"/>
        <v>ok</v>
      </c>
      <c r="AJ264" s="5"/>
      <c r="AK264" t="str">
        <f>Tabela1[[#This Row],[Coluna1]]&amp;Tabela1[[#This Row],[PEDIDO]]</f>
        <v>P-188</v>
      </c>
      <c r="AL264"/>
      <c r="AM264"/>
      <c r="AN264"/>
      <c r="AO264" t="str">
        <f t="shared" si="58"/>
        <v>T-072981-1/1073-TC-006</v>
      </c>
      <c r="AP264" t="str">
        <f>Tabela1[[#This Row],[TAG]]&amp;Tabela1[[#This Row],[PEDIDO]]&amp;Tabela1[[#This Row],[PRODUTO]]</f>
        <v>1073-TC-006P-188RMF</v>
      </c>
      <c r="AQ264" s="22" t="str">
        <f>Tabela1[[#This Row],[PRODUTO]]&amp;Tabela1[[#This Row],[TAG]]</f>
        <v>RMF1073-TC-006</v>
      </c>
      <c r="AR264" s="24" t="str">
        <f>Tabela1[[#This Row],[PEDIDO]]&amp;Tabela1[[#This Row],[PRODUTO]]</f>
        <v>P-188RMF</v>
      </c>
      <c r="AS264" s="37">
        <f>IF(AF264="",0,IF(ISTEXT(AF264),H264*VALUE(SUBSTITUTE(AF264,"%",""))/100,H264*AF264))-Tabela1[[#This Row],[PRONTO ACABADO2]]</f>
        <v>0</v>
      </c>
      <c r="AT264" s="37">
        <f>IF(AG264="",0,IF(ISTEXT(AG264),H264*VALUE(SUBSTITUTE(AG264,"%",""))/100,H264*AG264))-Tabela1[[#This Row],[PESO EXPEDIDO2]]</f>
        <v>0</v>
      </c>
      <c r="AU264" s="37">
        <f t="shared" si="54"/>
        <v>300.39999999999998</v>
      </c>
      <c r="AV264" s="37">
        <f t="shared" si="55"/>
        <v>300.39999999999998</v>
      </c>
      <c r="AW264" s="37"/>
    </row>
    <row r="265" spans="1:49" ht="15.75" hidden="1" customHeight="1" x14ac:dyDescent="0.25">
      <c r="A265" s="6" t="s">
        <v>3899</v>
      </c>
      <c r="B265" s="21" t="s">
        <v>3900</v>
      </c>
      <c r="C265" s="7">
        <v>1</v>
      </c>
      <c r="D265" s="39" t="s">
        <v>3901</v>
      </c>
      <c r="E265" s="7">
        <v>4150</v>
      </c>
      <c r="F265" s="7" t="s">
        <v>3902</v>
      </c>
      <c r="G265" s="23">
        <v>300.39999999999998</v>
      </c>
      <c r="H265" s="34">
        <f>Tabela1[[#This Row],[PESO UNI]]*Tabela1[[#This Row],[QTE]]</f>
        <v>300.39999999999998</v>
      </c>
      <c r="I265" s="7">
        <v>0</v>
      </c>
      <c r="J265" s="8" t="s">
        <v>2276</v>
      </c>
      <c r="K265" s="8" t="s">
        <v>327</v>
      </c>
      <c r="L265" s="9" t="s">
        <v>2069</v>
      </c>
      <c r="M265" s="10">
        <v>46134</v>
      </c>
      <c r="N265" s="8" t="s">
        <v>327</v>
      </c>
      <c r="O265" s="12"/>
      <c r="P265" s="13"/>
      <c r="Q265" s="14">
        <f>Tabela1[[#This Row],[QTDE/ Fabricação]]-Tabela1[[#This Row],[QTE]]</f>
        <v>-1</v>
      </c>
      <c r="R265" s="18">
        <f t="shared" si="51"/>
        <v>300.39999999999998</v>
      </c>
      <c r="S265" s="18">
        <f t="shared" si="57"/>
        <v>300.39999999999998</v>
      </c>
      <c r="T265" s="19">
        <f t="shared" si="52"/>
        <v>0</v>
      </c>
      <c r="U265" s="203">
        <v>1</v>
      </c>
      <c r="V265" s="12" t="str">
        <f>IFERROR(VLOOKUP(Tabela1[[#This Row],[COD.MDE]],'LISTA DE EMBARQUE'!B:L,11,0),"")</f>
        <v/>
      </c>
      <c r="W265" s="13"/>
      <c r="X265" s="14">
        <f>IFERROR(Tabela1[[#This Row],[QIANTIDADE EXPEDIDA]]*Tabela1[[#This Row],[PESO UNI]],"")</f>
        <v>300.39999999999998</v>
      </c>
      <c r="Y265" s="14">
        <f t="shared" si="56"/>
        <v>0</v>
      </c>
      <c r="Z265" s="20">
        <f>Tabela1[[#This Row],[PESO TOTAL]]-Tabela1[[#This Row],[Peso Expedido]]</f>
        <v>0</v>
      </c>
      <c r="AA265" s="17">
        <v>1</v>
      </c>
      <c r="AB265" s="33"/>
      <c r="AC265" s="33">
        <v>1</v>
      </c>
      <c r="AD265" s="33">
        <v>1</v>
      </c>
      <c r="AE265" s="33">
        <v>1</v>
      </c>
      <c r="AF265" s="33">
        <v>1</v>
      </c>
      <c r="AG265" s="33">
        <v>1</v>
      </c>
      <c r="AH265" s="33">
        <v>1</v>
      </c>
      <c r="AI265" s="33" t="str">
        <f t="shared" si="53"/>
        <v>ok</v>
      </c>
      <c r="AJ265" s="5"/>
      <c r="AK265" t="str">
        <f>Tabela1[[#This Row],[Coluna1]]&amp;Tabela1[[#This Row],[PEDIDO]]</f>
        <v>P-188</v>
      </c>
      <c r="AL265"/>
      <c r="AM265"/>
      <c r="AN265"/>
      <c r="AO265" t="str">
        <f t="shared" si="58"/>
        <v>T-072981-1/1073-TC-007</v>
      </c>
      <c r="AP265" t="str">
        <f>Tabela1[[#This Row],[TAG]]&amp;Tabela1[[#This Row],[PEDIDO]]&amp;Tabela1[[#This Row],[PRODUTO]]</f>
        <v>1073-TC-007P-188RMF</v>
      </c>
      <c r="AQ265" s="22" t="str">
        <f>Tabela1[[#This Row],[PRODUTO]]&amp;Tabela1[[#This Row],[TAG]]</f>
        <v>RMF1073-TC-007</v>
      </c>
      <c r="AR265" s="24" t="str">
        <f>Tabela1[[#This Row],[PEDIDO]]&amp;Tabela1[[#This Row],[PRODUTO]]</f>
        <v>P-188RMF</v>
      </c>
      <c r="AS265" s="37">
        <f>IF(AF265="",0,IF(ISTEXT(AF265),H265*VALUE(SUBSTITUTE(AF265,"%",""))/100,H265*AF265))-Tabela1[[#This Row],[PRONTO ACABADO2]]</f>
        <v>0</v>
      </c>
      <c r="AT265" s="37">
        <f>IF(AG265="",0,IF(ISTEXT(AG265),H265*VALUE(SUBSTITUTE(AG265,"%",""))/100,H265*AG265))-Tabela1[[#This Row],[PESO EXPEDIDO2]]</f>
        <v>0</v>
      </c>
      <c r="AU265" s="37">
        <f t="shared" si="54"/>
        <v>300.39999999999998</v>
      </c>
      <c r="AV265" s="37">
        <f t="shared" si="55"/>
        <v>300.39999999999998</v>
      </c>
      <c r="AW265" s="37"/>
    </row>
    <row r="266" spans="1:49" ht="15.75" hidden="1" customHeight="1" x14ac:dyDescent="0.25">
      <c r="A266" s="6" t="s">
        <v>3903</v>
      </c>
      <c r="B266" s="21" t="s">
        <v>3904</v>
      </c>
      <c r="C266" s="7">
        <v>1</v>
      </c>
      <c r="D266" s="39" t="s">
        <v>3905</v>
      </c>
      <c r="E266" s="7">
        <v>4151</v>
      </c>
      <c r="F266" s="7" t="s">
        <v>3902</v>
      </c>
      <c r="G266" s="23">
        <v>273.2</v>
      </c>
      <c r="H266" s="34">
        <f>Tabela1[[#This Row],[PESO UNI]]*Tabela1[[#This Row],[QTE]]</f>
        <v>273.2</v>
      </c>
      <c r="I266" s="7">
        <v>1</v>
      </c>
      <c r="J266" s="8" t="s">
        <v>2274</v>
      </c>
      <c r="K266" s="8" t="s">
        <v>327</v>
      </c>
      <c r="L266" s="9" t="s">
        <v>2069</v>
      </c>
      <c r="M266" s="10">
        <v>46134</v>
      </c>
      <c r="N266" s="8" t="s">
        <v>327</v>
      </c>
      <c r="O266" s="12"/>
      <c r="P266" s="13"/>
      <c r="Q266" s="14">
        <f>Tabela1[[#This Row],[QTDE/ Fabricação]]-Tabela1[[#This Row],[QTE]]</f>
        <v>-1</v>
      </c>
      <c r="R266" s="18">
        <f t="shared" si="51"/>
        <v>273.2</v>
      </c>
      <c r="S266" s="18">
        <f t="shared" si="57"/>
        <v>273.2</v>
      </c>
      <c r="T266" s="19">
        <f t="shared" si="52"/>
        <v>0</v>
      </c>
      <c r="U266" s="203">
        <v>1</v>
      </c>
      <c r="V266" s="12">
        <v>13</v>
      </c>
      <c r="W266" s="13"/>
      <c r="X266" s="14">
        <f>IFERROR(Tabela1[[#This Row],[QIANTIDADE EXPEDIDA]]*Tabela1[[#This Row],[PESO UNI]],"")</f>
        <v>273.2</v>
      </c>
      <c r="Y266" s="14">
        <f t="shared" si="56"/>
        <v>0</v>
      </c>
      <c r="Z266" s="20">
        <f>Tabela1[[#This Row],[PESO TOTAL]]-Tabela1[[#This Row],[Peso Expedido]]</f>
        <v>0</v>
      </c>
      <c r="AA266" s="17">
        <v>1</v>
      </c>
      <c r="AB266" s="33"/>
      <c r="AC266" s="33">
        <v>1</v>
      </c>
      <c r="AD266" s="33">
        <v>1</v>
      </c>
      <c r="AE266" s="33">
        <v>1</v>
      </c>
      <c r="AF266" s="33">
        <v>1</v>
      </c>
      <c r="AG266" s="33">
        <v>1</v>
      </c>
      <c r="AH266" s="33">
        <v>1</v>
      </c>
      <c r="AI266" s="33" t="str">
        <f t="shared" si="53"/>
        <v>ok</v>
      </c>
      <c r="AJ266" s="5"/>
      <c r="AK266" t="str">
        <f>Tabela1[[#This Row],[Coluna1]]&amp;Tabela1[[#This Row],[PEDIDO]]</f>
        <v>P-188</v>
      </c>
      <c r="AL266"/>
      <c r="AM266"/>
      <c r="AN266"/>
      <c r="AO266" t="str">
        <f t="shared" si="58"/>
        <v>T-072982-1/1073-TC-006</v>
      </c>
      <c r="AP266" t="str">
        <f>Tabela1[[#This Row],[TAG]]&amp;Tabela1[[#This Row],[PEDIDO]]&amp;Tabela1[[#This Row],[PRODUTO]]</f>
        <v>1073-TC-006P-188RMF</v>
      </c>
      <c r="AQ266" s="22" t="str">
        <f>Tabela1[[#This Row],[PRODUTO]]&amp;Tabela1[[#This Row],[TAG]]</f>
        <v>RMF1073-TC-006</v>
      </c>
      <c r="AR266" s="24" t="str">
        <f>Tabela1[[#This Row],[PEDIDO]]&amp;Tabela1[[#This Row],[PRODUTO]]</f>
        <v>P-188RMF</v>
      </c>
      <c r="AS266" s="37">
        <f>IF(AF266="",0,IF(ISTEXT(AF266),H266*VALUE(SUBSTITUTE(AF266,"%",""))/100,H266*AF266))-Tabela1[[#This Row],[PRONTO ACABADO2]]</f>
        <v>0</v>
      </c>
      <c r="AT266" s="37">
        <f>IF(AG266="",0,IF(ISTEXT(AG266),H266*VALUE(SUBSTITUTE(AG266,"%",""))/100,H266*AG266))-Tabela1[[#This Row],[PESO EXPEDIDO2]]</f>
        <v>0</v>
      </c>
      <c r="AU266" s="37">
        <f t="shared" si="54"/>
        <v>273.2</v>
      </c>
      <c r="AV266" s="37">
        <f t="shared" si="55"/>
        <v>273.2</v>
      </c>
      <c r="AW266" s="37"/>
    </row>
    <row r="267" spans="1:49" ht="15.75" hidden="1" customHeight="1" x14ac:dyDescent="0.25">
      <c r="A267" s="6" t="s">
        <v>3903</v>
      </c>
      <c r="B267" s="21" t="s">
        <v>3906</v>
      </c>
      <c r="C267" s="7">
        <v>1</v>
      </c>
      <c r="D267" s="39" t="s">
        <v>3907</v>
      </c>
      <c r="E267" s="7">
        <v>4152</v>
      </c>
      <c r="F267" s="7" t="s">
        <v>3902</v>
      </c>
      <c r="G267" s="23">
        <v>97.8</v>
      </c>
      <c r="H267" s="34">
        <f>Tabela1[[#This Row],[PESO UNI]]*Tabela1[[#This Row],[QTE]]</f>
        <v>97.8</v>
      </c>
      <c r="I267" s="7">
        <v>1</v>
      </c>
      <c r="J267" s="8" t="s">
        <v>2274</v>
      </c>
      <c r="K267" s="8" t="s">
        <v>327</v>
      </c>
      <c r="L267" s="9" t="s">
        <v>2069</v>
      </c>
      <c r="M267" s="10">
        <v>46134</v>
      </c>
      <c r="N267" s="8" t="s">
        <v>327</v>
      </c>
      <c r="O267" s="12"/>
      <c r="P267" s="13"/>
      <c r="Q267" s="14">
        <f>Tabela1[[#This Row],[QTDE/ Fabricação]]-Tabela1[[#This Row],[QTE]]</f>
        <v>-1</v>
      </c>
      <c r="R267" s="18">
        <f t="shared" si="51"/>
        <v>97.8</v>
      </c>
      <c r="S267" s="18">
        <f t="shared" si="57"/>
        <v>97.8</v>
      </c>
      <c r="T267" s="19">
        <f t="shared" si="52"/>
        <v>0</v>
      </c>
      <c r="U267" s="203">
        <v>1</v>
      </c>
      <c r="V267" s="12">
        <v>13</v>
      </c>
      <c r="W267" s="13"/>
      <c r="X267" s="14">
        <f>IFERROR(Tabela1[[#This Row],[QIANTIDADE EXPEDIDA]]*Tabela1[[#This Row],[PESO UNI]],"")</f>
        <v>97.8</v>
      </c>
      <c r="Y267" s="14">
        <f t="shared" si="56"/>
        <v>0</v>
      </c>
      <c r="Z267" s="20">
        <f>Tabela1[[#This Row],[PESO TOTAL]]-Tabela1[[#This Row],[Peso Expedido]]</f>
        <v>0</v>
      </c>
      <c r="AA267" s="17">
        <v>1</v>
      </c>
      <c r="AB267" s="33"/>
      <c r="AC267" s="33">
        <v>1</v>
      </c>
      <c r="AD267" s="33">
        <v>1</v>
      </c>
      <c r="AE267" s="33">
        <v>1</v>
      </c>
      <c r="AF267" s="33">
        <v>1</v>
      </c>
      <c r="AG267" s="33">
        <v>1</v>
      </c>
      <c r="AH267" s="33">
        <v>1</v>
      </c>
      <c r="AI267" s="33" t="str">
        <f t="shared" si="53"/>
        <v>ok</v>
      </c>
      <c r="AJ267" s="5"/>
      <c r="AK267" t="str">
        <f>Tabela1[[#This Row],[Coluna1]]&amp;Tabela1[[#This Row],[PEDIDO]]</f>
        <v>P-188</v>
      </c>
      <c r="AL267"/>
      <c r="AM267"/>
      <c r="AN267"/>
      <c r="AO267" t="str">
        <f t="shared" si="58"/>
        <v>T-072982-1/1073-TC-006</v>
      </c>
      <c r="AP267" t="str">
        <f>Tabela1[[#This Row],[TAG]]&amp;Tabela1[[#This Row],[PEDIDO]]&amp;Tabela1[[#This Row],[PRODUTO]]</f>
        <v>1073-TC-006P-188RMF</v>
      </c>
      <c r="AQ267" s="22" t="str">
        <f>Tabela1[[#This Row],[PRODUTO]]&amp;Tabela1[[#This Row],[TAG]]</f>
        <v>RMF1073-TC-006</v>
      </c>
      <c r="AR267" s="24" t="str">
        <f>Tabela1[[#This Row],[PEDIDO]]&amp;Tabela1[[#This Row],[PRODUTO]]</f>
        <v>P-188RMF</v>
      </c>
      <c r="AS267" s="37">
        <f>IF(AF267="",0,IF(ISTEXT(AF267),H267*VALUE(SUBSTITUTE(AF267,"%",""))/100,H267*AF267))-Tabela1[[#This Row],[PRONTO ACABADO2]]</f>
        <v>0</v>
      </c>
      <c r="AT267" s="37">
        <f>IF(AG267="",0,IF(ISTEXT(AG267),H267*VALUE(SUBSTITUTE(AG267,"%",""))/100,H267*AG267))-Tabela1[[#This Row],[PESO EXPEDIDO2]]</f>
        <v>0</v>
      </c>
      <c r="AU267" s="37">
        <f t="shared" si="54"/>
        <v>97.8</v>
      </c>
      <c r="AV267" s="37">
        <f t="shared" si="55"/>
        <v>97.8</v>
      </c>
      <c r="AW267" s="37"/>
    </row>
    <row r="268" spans="1:49" ht="15.75" hidden="1" customHeight="1" x14ac:dyDescent="0.25">
      <c r="A268" s="6" t="s">
        <v>3903</v>
      </c>
      <c r="B268" s="21" t="s">
        <v>3904</v>
      </c>
      <c r="C268" s="7">
        <v>1</v>
      </c>
      <c r="D268" s="39" t="s">
        <v>3905</v>
      </c>
      <c r="E268" s="7">
        <v>4153</v>
      </c>
      <c r="F268" s="7" t="s">
        <v>3902</v>
      </c>
      <c r="G268" s="23">
        <v>273.2</v>
      </c>
      <c r="H268" s="34">
        <f>Tabela1[[#This Row],[PESO UNI]]*Tabela1[[#This Row],[QTE]]</f>
        <v>273.2</v>
      </c>
      <c r="I268" s="7">
        <v>1</v>
      </c>
      <c r="J268" s="8" t="s">
        <v>2276</v>
      </c>
      <c r="K268" s="8" t="s">
        <v>327</v>
      </c>
      <c r="L268" s="9" t="s">
        <v>2069</v>
      </c>
      <c r="M268" s="10">
        <v>46134</v>
      </c>
      <c r="N268" s="8" t="s">
        <v>327</v>
      </c>
      <c r="O268" s="12"/>
      <c r="P268" s="13"/>
      <c r="Q268" s="14">
        <f>Tabela1[[#This Row],[QTDE/ Fabricação]]-Tabela1[[#This Row],[QTE]]</f>
        <v>-1</v>
      </c>
      <c r="R268" s="18">
        <f t="shared" si="51"/>
        <v>273.2</v>
      </c>
      <c r="S268" s="18">
        <f t="shared" si="57"/>
        <v>273.2</v>
      </c>
      <c r="T268" s="19">
        <f t="shared" si="52"/>
        <v>0</v>
      </c>
      <c r="U268" s="16">
        <v>1</v>
      </c>
      <c r="V268" s="12">
        <v>13</v>
      </c>
      <c r="W268" s="13" t="str">
        <f>IFERROR(VLOOKUP(Tabela1[[#This Row],[COD.MDE]],'LISTA DE EMBARQUE'!B:M,12,0),"")</f>
        <v/>
      </c>
      <c r="X268" s="14">
        <f>IFERROR(Tabela1[[#This Row],[QIANTIDADE EXPEDIDA]]*Tabela1[[#This Row],[PESO UNI]],"")</f>
        <v>273.2</v>
      </c>
      <c r="Y268" s="14">
        <f t="shared" si="56"/>
        <v>0</v>
      </c>
      <c r="Z268" s="20">
        <f>Tabela1[[#This Row],[PESO TOTAL]]-Tabela1[[#This Row],[Peso Expedido]]</f>
        <v>0</v>
      </c>
      <c r="AA268" s="17">
        <v>1</v>
      </c>
      <c r="AB268" s="33"/>
      <c r="AC268" s="33">
        <v>1</v>
      </c>
      <c r="AD268" s="33">
        <v>1</v>
      </c>
      <c r="AE268" s="33">
        <v>1</v>
      </c>
      <c r="AF268" s="33">
        <v>1</v>
      </c>
      <c r="AG268" s="33">
        <v>1</v>
      </c>
      <c r="AH268" s="33">
        <v>1</v>
      </c>
      <c r="AI268" s="33" t="str">
        <f t="shared" si="53"/>
        <v>ok</v>
      </c>
      <c r="AJ268" s="5"/>
      <c r="AK268" t="str">
        <f>Tabela1[[#This Row],[Coluna1]]&amp;Tabela1[[#This Row],[PEDIDO]]</f>
        <v>P-188</v>
      </c>
      <c r="AL268"/>
      <c r="AM268"/>
      <c r="AN268"/>
      <c r="AO268" t="str">
        <f t="shared" si="58"/>
        <v>T-072982-1/1073-TC-007</v>
      </c>
      <c r="AP268" t="str">
        <f>Tabela1[[#This Row],[TAG]]&amp;Tabela1[[#This Row],[PEDIDO]]&amp;Tabela1[[#This Row],[PRODUTO]]</f>
        <v>1073-TC-007P-188RMF</v>
      </c>
      <c r="AQ268" s="22" t="str">
        <f>Tabela1[[#This Row],[PRODUTO]]&amp;Tabela1[[#This Row],[TAG]]</f>
        <v>RMF1073-TC-007</v>
      </c>
      <c r="AR268" s="24" t="str">
        <f>Tabela1[[#This Row],[PEDIDO]]&amp;Tabela1[[#This Row],[PRODUTO]]</f>
        <v>P-188RMF</v>
      </c>
      <c r="AS268" s="37">
        <f>IF(AF268="",0,IF(ISTEXT(AF268),H268*VALUE(SUBSTITUTE(AF268,"%",""))/100,H268*AF268))-Tabela1[[#This Row],[PRONTO ACABADO2]]</f>
        <v>0</v>
      </c>
      <c r="AT268" s="37">
        <f>IF(AG268="",0,IF(ISTEXT(AG268),H268*VALUE(SUBSTITUTE(AG268,"%",""))/100,H268*AG268))-Tabela1[[#This Row],[PESO EXPEDIDO2]]</f>
        <v>0</v>
      </c>
      <c r="AU268" s="37">
        <f t="shared" si="54"/>
        <v>273.2</v>
      </c>
      <c r="AV268" s="37">
        <f t="shared" si="55"/>
        <v>273.2</v>
      </c>
      <c r="AW268" s="37"/>
    </row>
    <row r="269" spans="1:49" ht="15.75" hidden="1" customHeight="1" x14ac:dyDescent="0.25">
      <c r="A269" s="6" t="s">
        <v>3903</v>
      </c>
      <c r="B269" s="21" t="s">
        <v>3906</v>
      </c>
      <c r="C269" s="7">
        <v>1</v>
      </c>
      <c r="D269" s="39" t="s">
        <v>3907</v>
      </c>
      <c r="E269" s="7">
        <v>4154</v>
      </c>
      <c r="F269" s="7" t="s">
        <v>3902</v>
      </c>
      <c r="G269" s="23">
        <v>97.8</v>
      </c>
      <c r="H269" s="34">
        <f>Tabela1[[#This Row],[PESO UNI]]*Tabela1[[#This Row],[QTE]]</f>
        <v>97.8</v>
      </c>
      <c r="I269" s="7">
        <v>1</v>
      </c>
      <c r="J269" s="8" t="s">
        <v>2276</v>
      </c>
      <c r="K269" s="8" t="s">
        <v>327</v>
      </c>
      <c r="L269" s="9" t="s">
        <v>2069</v>
      </c>
      <c r="M269" s="10">
        <v>46134</v>
      </c>
      <c r="N269" s="8" t="s">
        <v>327</v>
      </c>
      <c r="O269" s="12"/>
      <c r="P269" s="13"/>
      <c r="Q269" s="14">
        <f>Tabela1[[#This Row],[QTDE/ Fabricação]]-Tabela1[[#This Row],[QTE]]</f>
        <v>-1</v>
      </c>
      <c r="R269" s="18">
        <f t="shared" si="51"/>
        <v>97.8</v>
      </c>
      <c r="S269" s="18">
        <f t="shared" si="57"/>
        <v>97.8</v>
      </c>
      <c r="T269" s="19">
        <f t="shared" si="52"/>
        <v>0</v>
      </c>
      <c r="U269" s="203">
        <v>1</v>
      </c>
      <c r="V269" s="12">
        <v>13</v>
      </c>
      <c r="W269" s="13"/>
      <c r="X269" s="14">
        <f>IFERROR(Tabela1[[#This Row],[QIANTIDADE EXPEDIDA]]*Tabela1[[#This Row],[PESO UNI]],"")</f>
        <v>97.8</v>
      </c>
      <c r="Y269" s="14">
        <f t="shared" si="56"/>
        <v>0</v>
      </c>
      <c r="Z269" s="20">
        <f>Tabela1[[#This Row],[PESO TOTAL]]-Tabela1[[#This Row],[Peso Expedido]]</f>
        <v>0</v>
      </c>
      <c r="AA269" s="17">
        <v>1</v>
      </c>
      <c r="AB269" s="33"/>
      <c r="AC269" s="33">
        <v>1</v>
      </c>
      <c r="AD269" s="33">
        <v>1</v>
      </c>
      <c r="AE269" s="33">
        <v>1</v>
      </c>
      <c r="AF269" s="33">
        <v>1</v>
      </c>
      <c r="AG269" s="33">
        <v>1</v>
      </c>
      <c r="AH269" s="33">
        <v>1</v>
      </c>
      <c r="AI269" s="33" t="str">
        <f t="shared" si="53"/>
        <v>ok</v>
      </c>
      <c r="AJ269" s="5"/>
      <c r="AK269" t="str">
        <f>Tabela1[[#This Row],[Coluna1]]&amp;Tabela1[[#This Row],[PEDIDO]]</f>
        <v>P-188</v>
      </c>
      <c r="AL269"/>
      <c r="AM269"/>
      <c r="AN269"/>
      <c r="AO269" t="str">
        <f t="shared" si="58"/>
        <v>T-072982-1/1073-TC-007</v>
      </c>
      <c r="AP269" t="str">
        <f>Tabela1[[#This Row],[TAG]]&amp;Tabela1[[#This Row],[PEDIDO]]&amp;Tabela1[[#This Row],[PRODUTO]]</f>
        <v>1073-TC-007P-188RMF</v>
      </c>
      <c r="AQ269" s="22" t="str">
        <f>Tabela1[[#This Row],[PRODUTO]]&amp;Tabela1[[#This Row],[TAG]]</f>
        <v>RMF1073-TC-007</v>
      </c>
      <c r="AR269" s="24" t="str">
        <f>Tabela1[[#This Row],[PEDIDO]]&amp;Tabela1[[#This Row],[PRODUTO]]</f>
        <v>P-188RMF</v>
      </c>
      <c r="AS269" s="37">
        <f>IF(AF269="",0,IF(ISTEXT(AF269),H269*VALUE(SUBSTITUTE(AF269,"%",""))/100,H269*AF269))-Tabela1[[#This Row],[PRONTO ACABADO2]]</f>
        <v>0</v>
      </c>
      <c r="AT269" s="37">
        <f>IF(AG269="",0,IF(ISTEXT(AG269),H269*VALUE(SUBSTITUTE(AG269,"%",""))/100,H269*AG269))-Tabela1[[#This Row],[PESO EXPEDIDO2]]</f>
        <v>0</v>
      </c>
      <c r="AU269" s="37">
        <f t="shared" si="54"/>
        <v>97.8</v>
      </c>
      <c r="AV269" s="37">
        <f t="shared" si="55"/>
        <v>97.8</v>
      </c>
      <c r="AW269" s="37"/>
    </row>
    <row r="270" spans="1:49" ht="15.75" hidden="1" customHeight="1" x14ac:dyDescent="0.25">
      <c r="A270" s="6" t="s">
        <v>3908</v>
      </c>
      <c r="B270" s="21" t="s">
        <v>3909</v>
      </c>
      <c r="C270" s="7">
        <v>1</v>
      </c>
      <c r="D270" s="39" t="s">
        <v>3910</v>
      </c>
      <c r="E270" s="7">
        <v>4155</v>
      </c>
      <c r="F270" s="7" t="s">
        <v>3902</v>
      </c>
      <c r="G270" s="23">
        <v>20.350000000000001</v>
      </c>
      <c r="H270" s="34">
        <f>Tabela1[[#This Row],[PESO UNI]]*Tabela1[[#This Row],[QTE]]</f>
        <v>20.350000000000001</v>
      </c>
      <c r="I270" s="7">
        <v>0</v>
      </c>
      <c r="J270" s="8" t="s">
        <v>2274</v>
      </c>
      <c r="K270" s="8" t="s">
        <v>327</v>
      </c>
      <c r="L270" s="9" t="s">
        <v>2069</v>
      </c>
      <c r="M270" s="10">
        <v>46134</v>
      </c>
      <c r="N270" s="8" t="s">
        <v>327</v>
      </c>
      <c r="O270" s="12"/>
      <c r="P270" s="13"/>
      <c r="Q270" s="14">
        <f>Tabela1[[#This Row],[QTDE/ Fabricação]]-Tabela1[[#This Row],[QTE]]</f>
        <v>-1</v>
      </c>
      <c r="R270" s="18">
        <f t="shared" si="51"/>
        <v>20.350000000000001</v>
      </c>
      <c r="S270" s="18">
        <f t="shared" si="57"/>
        <v>20.350000000000001</v>
      </c>
      <c r="T270" s="19">
        <f t="shared" si="52"/>
        <v>0</v>
      </c>
      <c r="U270" s="203">
        <v>1</v>
      </c>
      <c r="V270" s="12">
        <v>13</v>
      </c>
      <c r="W270" s="13"/>
      <c r="X270" s="14">
        <f>IFERROR(Tabela1[[#This Row],[QIANTIDADE EXPEDIDA]]*Tabela1[[#This Row],[PESO UNI]],"")</f>
        <v>20.350000000000001</v>
      </c>
      <c r="Y270" s="14">
        <f t="shared" si="56"/>
        <v>0</v>
      </c>
      <c r="Z270" s="20">
        <f>Tabela1[[#This Row],[PESO TOTAL]]-Tabela1[[#This Row],[Peso Expedido]]</f>
        <v>0</v>
      </c>
      <c r="AA270" s="17">
        <v>1</v>
      </c>
      <c r="AB270" s="33"/>
      <c r="AC270" s="33">
        <v>1</v>
      </c>
      <c r="AD270" s="33">
        <v>1</v>
      </c>
      <c r="AE270" s="33">
        <v>1</v>
      </c>
      <c r="AF270" s="33">
        <v>1</v>
      </c>
      <c r="AG270" s="33">
        <v>1</v>
      </c>
      <c r="AH270" s="33">
        <v>1</v>
      </c>
      <c r="AI270" s="33" t="str">
        <f t="shared" si="53"/>
        <v>ok</v>
      </c>
      <c r="AJ270" s="5"/>
      <c r="AK270" t="str">
        <f>Tabela1[[#This Row],[Coluna1]]&amp;Tabela1[[#This Row],[PEDIDO]]</f>
        <v>P-188</v>
      </c>
      <c r="AL270"/>
      <c r="AM270"/>
      <c r="AN270"/>
      <c r="AO270" t="str">
        <f t="shared" si="58"/>
        <v>T-072983-1/1073-TC-006</v>
      </c>
      <c r="AP270" t="str">
        <f>Tabela1[[#This Row],[TAG]]&amp;Tabela1[[#This Row],[PEDIDO]]&amp;Tabela1[[#This Row],[PRODUTO]]</f>
        <v>1073-TC-006P-188RMF</v>
      </c>
      <c r="AQ270" s="22" t="str">
        <f>Tabela1[[#This Row],[PRODUTO]]&amp;Tabela1[[#This Row],[TAG]]</f>
        <v>RMF1073-TC-006</v>
      </c>
      <c r="AR270" s="24" t="str">
        <f>Tabela1[[#This Row],[PEDIDO]]&amp;Tabela1[[#This Row],[PRODUTO]]</f>
        <v>P-188RMF</v>
      </c>
      <c r="AS270" s="37">
        <f>IF(AF270="",0,IF(ISTEXT(AF270),H270*VALUE(SUBSTITUTE(AF270,"%",""))/100,H270*AF270))-Tabela1[[#This Row],[PRONTO ACABADO2]]</f>
        <v>0</v>
      </c>
      <c r="AT270" s="37">
        <f>IF(AG270="",0,IF(ISTEXT(AG270),H270*VALUE(SUBSTITUTE(AG270,"%",""))/100,H270*AG270))-Tabela1[[#This Row],[PESO EXPEDIDO2]]</f>
        <v>0</v>
      </c>
      <c r="AU270" s="37">
        <f t="shared" si="54"/>
        <v>20.350000000000001</v>
      </c>
      <c r="AV270" s="37">
        <f t="shared" si="55"/>
        <v>20.350000000000001</v>
      </c>
      <c r="AW270" s="37"/>
    </row>
    <row r="271" spans="1:49" ht="15.75" hidden="1" customHeight="1" x14ac:dyDescent="0.25">
      <c r="A271" s="6" t="s">
        <v>3908</v>
      </c>
      <c r="B271" s="21" t="s">
        <v>2996</v>
      </c>
      <c r="C271" s="7">
        <v>1</v>
      </c>
      <c r="D271" s="39" t="s">
        <v>3911</v>
      </c>
      <c r="E271" s="7">
        <v>4156</v>
      </c>
      <c r="F271" s="7" t="s">
        <v>3902</v>
      </c>
      <c r="G271" s="23">
        <v>1</v>
      </c>
      <c r="H271" s="34">
        <f>Tabela1[[#This Row],[PESO UNI]]*Tabela1[[#This Row],[QTE]]</f>
        <v>1</v>
      </c>
      <c r="I271" s="7">
        <v>0</v>
      </c>
      <c r="J271" s="8" t="s">
        <v>2274</v>
      </c>
      <c r="K271" s="8" t="s">
        <v>327</v>
      </c>
      <c r="L271" s="9" t="s">
        <v>2069</v>
      </c>
      <c r="M271" s="10">
        <v>46134</v>
      </c>
      <c r="N271" s="8" t="s">
        <v>327</v>
      </c>
      <c r="O271" s="12"/>
      <c r="P271" s="13"/>
      <c r="Q271" s="14">
        <f>Tabela1[[#This Row],[QTDE/ Fabricação]]-Tabela1[[#This Row],[QTE]]</f>
        <v>-1</v>
      </c>
      <c r="R271" s="18">
        <f t="shared" si="51"/>
        <v>1</v>
      </c>
      <c r="S271" s="18">
        <f t="shared" si="57"/>
        <v>1</v>
      </c>
      <c r="T271" s="19">
        <f t="shared" si="52"/>
        <v>0</v>
      </c>
      <c r="U271" s="203">
        <v>1</v>
      </c>
      <c r="V271" s="12">
        <v>13</v>
      </c>
      <c r="W271" s="13"/>
      <c r="X271" s="14">
        <f>IFERROR(Tabela1[[#This Row],[QIANTIDADE EXPEDIDA]]*Tabela1[[#This Row],[PESO UNI]],"")</f>
        <v>1</v>
      </c>
      <c r="Y271" s="14">
        <f t="shared" si="56"/>
        <v>0</v>
      </c>
      <c r="Z271" s="20">
        <f>Tabela1[[#This Row],[PESO TOTAL]]-Tabela1[[#This Row],[Peso Expedido]]</f>
        <v>0</v>
      </c>
      <c r="AA271" s="17">
        <v>1</v>
      </c>
      <c r="AB271" s="33"/>
      <c r="AC271" s="33">
        <v>1</v>
      </c>
      <c r="AD271" s="33">
        <v>1</v>
      </c>
      <c r="AE271" s="33">
        <v>1</v>
      </c>
      <c r="AF271" s="33">
        <v>1</v>
      </c>
      <c r="AG271" s="33">
        <v>1</v>
      </c>
      <c r="AH271" s="33">
        <v>1</v>
      </c>
      <c r="AI271" s="33" t="str">
        <f t="shared" si="53"/>
        <v>ok</v>
      </c>
      <c r="AJ271" s="5"/>
      <c r="AK271" t="str">
        <f>Tabela1[[#This Row],[Coluna1]]&amp;Tabela1[[#This Row],[PEDIDO]]</f>
        <v>P-188</v>
      </c>
      <c r="AL271"/>
      <c r="AM271"/>
      <c r="AN271"/>
      <c r="AO271" t="str">
        <f t="shared" si="58"/>
        <v>T-072983-1/1073-TC-006</v>
      </c>
      <c r="AP271" t="str">
        <f>Tabela1[[#This Row],[TAG]]&amp;Tabela1[[#This Row],[PEDIDO]]&amp;Tabela1[[#This Row],[PRODUTO]]</f>
        <v>1073-TC-006P-188RMF</v>
      </c>
      <c r="AQ271" s="22" t="str">
        <f>Tabela1[[#This Row],[PRODUTO]]&amp;Tabela1[[#This Row],[TAG]]</f>
        <v>RMF1073-TC-006</v>
      </c>
      <c r="AR271" s="24" t="str">
        <f>Tabela1[[#This Row],[PEDIDO]]&amp;Tabela1[[#This Row],[PRODUTO]]</f>
        <v>P-188RMF</v>
      </c>
      <c r="AS271" s="37">
        <f>IF(AF271="",0,IF(ISTEXT(AF271),H271*VALUE(SUBSTITUTE(AF271,"%",""))/100,H271*AF271))-Tabela1[[#This Row],[PRONTO ACABADO2]]</f>
        <v>0</v>
      </c>
      <c r="AT271" s="37">
        <f>IF(AG271="",0,IF(ISTEXT(AG271),H271*VALUE(SUBSTITUTE(AG271,"%",""))/100,H271*AG271))-Tabela1[[#This Row],[PESO EXPEDIDO2]]</f>
        <v>0</v>
      </c>
      <c r="AU271" s="37">
        <f t="shared" si="54"/>
        <v>1</v>
      </c>
      <c r="AV271" s="37">
        <f t="shared" si="55"/>
        <v>1</v>
      </c>
      <c r="AW271" s="37"/>
    </row>
    <row r="272" spans="1:49" ht="15.75" hidden="1" customHeight="1" x14ac:dyDescent="0.25">
      <c r="A272" s="6" t="s">
        <v>3908</v>
      </c>
      <c r="B272" s="21" t="s">
        <v>3909</v>
      </c>
      <c r="C272" s="7">
        <v>1</v>
      </c>
      <c r="D272" s="39" t="s">
        <v>3910</v>
      </c>
      <c r="E272" s="7">
        <v>4157</v>
      </c>
      <c r="F272" s="7" t="s">
        <v>3902</v>
      </c>
      <c r="G272" s="23">
        <v>20.350000000000001</v>
      </c>
      <c r="H272" s="34">
        <f>Tabela1[[#This Row],[PESO UNI]]*Tabela1[[#This Row],[QTE]]</f>
        <v>20.350000000000001</v>
      </c>
      <c r="I272" s="7">
        <v>0</v>
      </c>
      <c r="J272" s="8" t="s">
        <v>2276</v>
      </c>
      <c r="K272" s="8" t="s">
        <v>327</v>
      </c>
      <c r="L272" s="9" t="s">
        <v>2069</v>
      </c>
      <c r="M272" s="10">
        <v>46134</v>
      </c>
      <c r="N272" s="8" t="s">
        <v>327</v>
      </c>
      <c r="O272" s="12"/>
      <c r="P272" s="13"/>
      <c r="Q272" s="14">
        <f>Tabela1[[#This Row],[QTDE/ Fabricação]]-Tabela1[[#This Row],[QTE]]</f>
        <v>-1</v>
      </c>
      <c r="R272" s="18">
        <f t="shared" si="51"/>
        <v>20.350000000000001</v>
      </c>
      <c r="S272" s="18">
        <f t="shared" si="57"/>
        <v>20.350000000000001</v>
      </c>
      <c r="T272" s="19">
        <f t="shared" si="52"/>
        <v>0</v>
      </c>
      <c r="U272" s="203">
        <v>1</v>
      </c>
      <c r="V272" s="12">
        <v>13</v>
      </c>
      <c r="W272" s="13"/>
      <c r="X272" s="14">
        <f>IFERROR(Tabela1[[#This Row],[QIANTIDADE EXPEDIDA]]*Tabela1[[#This Row],[PESO UNI]],"")</f>
        <v>20.350000000000001</v>
      </c>
      <c r="Y272" s="14">
        <f t="shared" si="56"/>
        <v>0</v>
      </c>
      <c r="Z272" s="20">
        <f>Tabela1[[#This Row],[PESO TOTAL]]-Tabela1[[#This Row],[Peso Expedido]]</f>
        <v>0</v>
      </c>
      <c r="AA272" s="17">
        <v>1</v>
      </c>
      <c r="AB272" s="33"/>
      <c r="AC272" s="33">
        <v>1</v>
      </c>
      <c r="AD272" s="33">
        <v>1</v>
      </c>
      <c r="AE272" s="33">
        <v>1</v>
      </c>
      <c r="AF272" s="33">
        <v>1</v>
      </c>
      <c r="AG272" s="33">
        <v>1</v>
      </c>
      <c r="AH272" s="33">
        <v>1</v>
      </c>
      <c r="AI272" s="33" t="str">
        <f t="shared" si="53"/>
        <v>ok</v>
      </c>
      <c r="AJ272" s="5"/>
      <c r="AK272" t="str">
        <f>Tabela1[[#This Row],[Coluna1]]&amp;Tabela1[[#This Row],[PEDIDO]]</f>
        <v>P-188</v>
      </c>
      <c r="AL272"/>
      <c r="AM272"/>
      <c r="AN272"/>
      <c r="AO272" t="str">
        <f t="shared" si="58"/>
        <v>T-072983-1/1073-TC-007</v>
      </c>
      <c r="AP272" t="str">
        <f>Tabela1[[#This Row],[TAG]]&amp;Tabela1[[#This Row],[PEDIDO]]&amp;Tabela1[[#This Row],[PRODUTO]]</f>
        <v>1073-TC-007P-188RMF</v>
      </c>
      <c r="AQ272" s="22" t="str">
        <f>Tabela1[[#This Row],[PRODUTO]]&amp;Tabela1[[#This Row],[TAG]]</f>
        <v>RMF1073-TC-007</v>
      </c>
      <c r="AR272" s="24" t="str">
        <f>Tabela1[[#This Row],[PEDIDO]]&amp;Tabela1[[#This Row],[PRODUTO]]</f>
        <v>P-188RMF</v>
      </c>
      <c r="AS272" s="37">
        <f>IF(AF272="",0,IF(ISTEXT(AF272),H272*VALUE(SUBSTITUTE(AF272,"%",""))/100,H272*AF272))-Tabela1[[#This Row],[PRONTO ACABADO2]]</f>
        <v>0</v>
      </c>
      <c r="AT272" s="37">
        <f>IF(AG272="",0,IF(ISTEXT(AG272),H272*VALUE(SUBSTITUTE(AG272,"%",""))/100,H272*AG272))-Tabela1[[#This Row],[PESO EXPEDIDO2]]</f>
        <v>0</v>
      </c>
      <c r="AU272" s="37">
        <f t="shared" si="54"/>
        <v>20.350000000000001</v>
      </c>
      <c r="AV272" s="37">
        <f t="shared" si="55"/>
        <v>20.350000000000001</v>
      </c>
      <c r="AW272" s="37"/>
    </row>
    <row r="273" spans="1:49" ht="15.75" hidden="1" customHeight="1" x14ac:dyDescent="0.25">
      <c r="A273" s="6" t="s">
        <v>3908</v>
      </c>
      <c r="B273" s="21" t="s">
        <v>2996</v>
      </c>
      <c r="C273" s="7">
        <v>1</v>
      </c>
      <c r="D273" s="39" t="s">
        <v>3911</v>
      </c>
      <c r="E273" s="7">
        <v>4158</v>
      </c>
      <c r="F273" s="7" t="s">
        <v>3902</v>
      </c>
      <c r="G273" s="23">
        <v>1</v>
      </c>
      <c r="H273" s="34">
        <f>Tabela1[[#This Row],[PESO UNI]]*Tabela1[[#This Row],[QTE]]</f>
        <v>1</v>
      </c>
      <c r="I273" s="7">
        <v>0</v>
      </c>
      <c r="J273" s="8" t="s">
        <v>2276</v>
      </c>
      <c r="K273" s="8" t="s">
        <v>327</v>
      </c>
      <c r="L273" s="9" t="s">
        <v>2069</v>
      </c>
      <c r="M273" s="10">
        <v>46134</v>
      </c>
      <c r="N273" s="8" t="s">
        <v>327</v>
      </c>
      <c r="O273" s="12"/>
      <c r="P273" s="13"/>
      <c r="Q273" s="14">
        <f>Tabela1[[#This Row],[QTDE/ Fabricação]]-Tabela1[[#This Row],[QTE]]</f>
        <v>-1</v>
      </c>
      <c r="R273" s="18">
        <f t="shared" si="51"/>
        <v>1</v>
      </c>
      <c r="S273" s="18">
        <f t="shared" si="57"/>
        <v>1</v>
      </c>
      <c r="T273" s="19">
        <f t="shared" si="52"/>
        <v>0</v>
      </c>
      <c r="U273" s="203">
        <v>1</v>
      </c>
      <c r="V273" s="12">
        <v>13</v>
      </c>
      <c r="W273" s="13"/>
      <c r="X273" s="14">
        <f>IFERROR(Tabela1[[#This Row],[QIANTIDADE EXPEDIDA]]*Tabela1[[#This Row],[PESO UNI]],"")</f>
        <v>1</v>
      </c>
      <c r="Y273" s="14">
        <f t="shared" si="56"/>
        <v>0</v>
      </c>
      <c r="Z273" s="20">
        <f>Tabela1[[#This Row],[PESO TOTAL]]-Tabela1[[#This Row],[Peso Expedido]]</f>
        <v>0</v>
      </c>
      <c r="AA273" s="17">
        <v>1</v>
      </c>
      <c r="AB273" s="33"/>
      <c r="AC273" s="33">
        <v>1</v>
      </c>
      <c r="AD273" s="33">
        <v>1</v>
      </c>
      <c r="AE273" s="33">
        <v>1</v>
      </c>
      <c r="AF273" s="33">
        <v>1</v>
      </c>
      <c r="AG273" s="33">
        <v>1</v>
      </c>
      <c r="AH273" s="33">
        <v>1</v>
      </c>
      <c r="AI273" s="33" t="str">
        <f t="shared" si="53"/>
        <v>ok</v>
      </c>
      <c r="AJ273" s="5"/>
      <c r="AK273" t="str">
        <f>Tabela1[[#This Row],[Coluna1]]&amp;Tabela1[[#This Row],[PEDIDO]]</f>
        <v>P-188</v>
      </c>
      <c r="AL273"/>
      <c r="AM273"/>
      <c r="AN273"/>
      <c r="AO273" t="str">
        <f t="shared" si="58"/>
        <v>T-072983-1/1073-TC-007</v>
      </c>
      <c r="AP273" t="str">
        <f>Tabela1[[#This Row],[TAG]]&amp;Tabela1[[#This Row],[PEDIDO]]&amp;Tabela1[[#This Row],[PRODUTO]]</f>
        <v>1073-TC-007P-188RMF</v>
      </c>
      <c r="AQ273" s="22" t="str">
        <f>Tabela1[[#This Row],[PRODUTO]]&amp;Tabela1[[#This Row],[TAG]]</f>
        <v>RMF1073-TC-007</v>
      </c>
      <c r="AR273" s="24" t="str">
        <f>Tabela1[[#This Row],[PEDIDO]]&amp;Tabela1[[#This Row],[PRODUTO]]</f>
        <v>P-188RMF</v>
      </c>
      <c r="AS273" s="37">
        <f>IF(AF273="",0,IF(ISTEXT(AF273),H273*VALUE(SUBSTITUTE(AF273,"%",""))/100,H273*AF273))-Tabela1[[#This Row],[PRONTO ACABADO2]]</f>
        <v>0</v>
      </c>
      <c r="AT273" s="37">
        <f>IF(AG273="",0,IF(ISTEXT(AG273),H273*VALUE(SUBSTITUTE(AG273,"%",""))/100,H273*AG273))-Tabela1[[#This Row],[PESO EXPEDIDO2]]</f>
        <v>0</v>
      </c>
      <c r="AU273" s="37">
        <f t="shared" si="54"/>
        <v>1</v>
      </c>
      <c r="AV273" s="37">
        <f t="shared" si="55"/>
        <v>1</v>
      </c>
      <c r="AW273" s="37"/>
    </row>
    <row r="274" spans="1:49" ht="15.75" hidden="1" customHeight="1" x14ac:dyDescent="0.25">
      <c r="A274" s="6" t="s">
        <v>3912</v>
      </c>
      <c r="B274" s="21" t="s">
        <v>3913</v>
      </c>
      <c r="C274" s="7">
        <v>30</v>
      </c>
      <c r="D274" s="39" t="s">
        <v>3914</v>
      </c>
      <c r="E274" s="7">
        <v>4159</v>
      </c>
      <c r="F274" s="7" t="s">
        <v>3915</v>
      </c>
      <c r="G274" s="23">
        <v>8.8699999999999992</v>
      </c>
      <c r="H274" s="34">
        <f>Tabela1[[#This Row],[PESO UNI]]*Tabela1[[#This Row],[QTE]]</f>
        <v>266.09999999999997</v>
      </c>
      <c r="I274" s="7">
        <v>0</v>
      </c>
      <c r="J274" s="8" t="s">
        <v>3789</v>
      </c>
      <c r="K274" s="8" t="s">
        <v>327</v>
      </c>
      <c r="L274" s="9" t="s">
        <v>2069</v>
      </c>
      <c r="M274" s="10">
        <v>46134</v>
      </c>
      <c r="N274" s="8" t="s">
        <v>327</v>
      </c>
      <c r="O274" s="12"/>
      <c r="P274" s="13"/>
      <c r="Q274" s="14">
        <f>Tabela1[[#This Row],[QTDE/ Fabricação]]-Tabela1[[#This Row],[QTE]]</f>
        <v>-30</v>
      </c>
      <c r="R274" s="18">
        <f t="shared" si="51"/>
        <v>266.09999999999997</v>
      </c>
      <c r="S274" s="18">
        <f t="shared" si="57"/>
        <v>266.09999999999997</v>
      </c>
      <c r="T274" s="19">
        <f t="shared" si="52"/>
        <v>0</v>
      </c>
      <c r="U274" s="203">
        <v>30</v>
      </c>
      <c r="V274" s="12" t="str">
        <f>IFERROR(VLOOKUP(Tabela1[[#This Row],[COD.MDE]],'LISTA DE EMBARQUE'!B:L,11,0),"")</f>
        <v/>
      </c>
      <c r="W274" s="13"/>
      <c r="X274" s="14">
        <f>IFERROR(Tabela1[[#This Row],[QIANTIDADE EXPEDIDA]]*Tabela1[[#This Row],[PESO UNI]],"")</f>
        <v>266.09999999999997</v>
      </c>
      <c r="Y274" s="14">
        <f t="shared" si="56"/>
        <v>0</v>
      </c>
      <c r="Z274" s="20">
        <f>Tabela1[[#This Row],[PESO TOTAL]]-Tabela1[[#This Row],[Peso Expedido]]</f>
        <v>0</v>
      </c>
      <c r="AA274" s="17">
        <v>1</v>
      </c>
      <c r="AB274" s="33"/>
      <c r="AC274" s="33">
        <v>1</v>
      </c>
      <c r="AD274" s="33">
        <v>1</v>
      </c>
      <c r="AE274" s="33">
        <v>1</v>
      </c>
      <c r="AF274" s="33">
        <v>1</v>
      </c>
      <c r="AG274" s="33">
        <v>1</v>
      </c>
      <c r="AH274" s="33">
        <v>1</v>
      </c>
      <c r="AI274" s="33" t="str">
        <f t="shared" si="53"/>
        <v>ok</v>
      </c>
      <c r="AJ274" s="5"/>
      <c r="AK274" t="str">
        <f>Tabela1[[#This Row],[Coluna1]]&amp;Tabela1[[#This Row],[PEDIDO]]</f>
        <v>P-188</v>
      </c>
      <c r="AL274"/>
      <c r="AM274"/>
      <c r="AN274"/>
      <c r="AO274" t="str">
        <f t="shared" si="58"/>
        <v>T-072968-1/1073-TC-006/007</v>
      </c>
      <c r="AP274" t="str">
        <f>Tabela1[[#This Row],[TAG]]&amp;Tabela1[[#This Row],[PEDIDO]]&amp;Tabela1[[#This Row],[PRODUTO]]</f>
        <v>1073-TC-006/007P-188RMF</v>
      </c>
      <c r="AQ274" s="22" t="str">
        <f>Tabela1[[#This Row],[PRODUTO]]&amp;Tabela1[[#This Row],[TAG]]</f>
        <v>RMF1073-TC-006/007</v>
      </c>
      <c r="AR274" s="24" t="str">
        <f>Tabela1[[#This Row],[PEDIDO]]&amp;Tabela1[[#This Row],[PRODUTO]]</f>
        <v>P-188RMF</v>
      </c>
      <c r="AS274" s="37">
        <f>IF(AF274="",0,IF(ISTEXT(AF274),H274*VALUE(SUBSTITUTE(AF274,"%",""))/100,H274*AF274))-Tabela1[[#This Row],[PRONTO ACABADO2]]</f>
        <v>0</v>
      </c>
      <c r="AT274" s="37">
        <f>IF(AG274="",0,IF(ISTEXT(AG274),H274*VALUE(SUBSTITUTE(AG274,"%",""))/100,H274*AG274))-Tabela1[[#This Row],[PESO EXPEDIDO2]]</f>
        <v>0</v>
      </c>
      <c r="AU274" s="37">
        <f t="shared" si="54"/>
        <v>266.09999999999997</v>
      </c>
      <c r="AV274" s="37">
        <f t="shared" si="55"/>
        <v>266.09999999999997</v>
      </c>
      <c r="AW274" s="37"/>
    </row>
    <row r="275" spans="1:49" ht="15.75" hidden="1" customHeight="1" x14ac:dyDescent="0.25">
      <c r="A275" s="6" t="s">
        <v>3912</v>
      </c>
      <c r="B275" s="21" t="s">
        <v>3916</v>
      </c>
      <c r="C275" s="7">
        <v>30</v>
      </c>
      <c r="D275" s="39" t="s">
        <v>3917</v>
      </c>
      <c r="E275" s="7">
        <v>4160</v>
      </c>
      <c r="F275" s="7" t="s">
        <v>3915</v>
      </c>
      <c r="G275" s="23">
        <v>8.8699999999999992</v>
      </c>
      <c r="H275" s="34">
        <f>Tabela1[[#This Row],[PESO UNI]]*Tabela1[[#This Row],[QTE]]</f>
        <v>266.09999999999997</v>
      </c>
      <c r="I275" s="7">
        <v>0</v>
      </c>
      <c r="J275" s="8" t="s">
        <v>3789</v>
      </c>
      <c r="K275" s="8" t="s">
        <v>327</v>
      </c>
      <c r="L275" s="9" t="s">
        <v>2069</v>
      </c>
      <c r="M275" s="10">
        <v>46134</v>
      </c>
      <c r="N275" s="8" t="s">
        <v>327</v>
      </c>
      <c r="O275" s="12"/>
      <c r="P275" s="13"/>
      <c r="Q275" s="14">
        <f>Tabela1[[#This Row],[QTDE/ Fabricação]]-Tabela1[[#This Row],[QTE]]</f>
        <v>-30</v>
      </c>
      <c r="R275" s="18">
        <f t="shared" si="51"/>
        <v>266.09999999999997</v>
      </c>
      <c r="S275" s="18">
        <f t="shared" si="57"/>
        <v>266.09999999999997</v>
      </c>
      <c r="T275" s="19">
        <f t="shared" si="52"/>
        <v>0</v>
      </c>
      <c r="U275" s="203">
        <v>30</v>
      </c>
      <c r="V275" s="12" t="str">
        <f>IFERROR(VLOOKUP(Tabela1[[#This Row],[COD.MDE]],'LISTA DE EMBARQUE'!B:L,11,0),"")</f>
        <v/>
      </c>
      <c r="W275" s="13"/>
      <c r="X275" s="14">
        <f>IFERROR(Tabela1[[#This Row],[QIANTIDADE EXPEDIDA]]*Tabela1[[#This Row],[PESO UNI]],"")</f>
        <v>266.09999999999997</v>
      </c>
      <c r="Y275" s="14">
        <f t="shared" si="56"/>
        <v>0</v>
      </c>
      <c r="Z275" s="20">
        <f>Tabela1[[#This Row],[PESO TOTAL]]-Tabela1[[#This Row],[Peso Expedido]]</f>
        <v>0</v>
      </c>
      <c r="AA275" s="17">
        <v>1</v>
      </c>
      <c r="AB275" s="33"/>
      <c r="AC275" s="33">
        <v>1</v>
      </c>
      <c r="AD275" s="33">
        <v>1</v>
      </c>
      <c r="AE275" s="33">
        <v>1</v>
      </c>
      <c r="AF275" s="33">
        <v>1</v>
      </c>
      <c r="AG275" s="33">
        <v>1</v>
      </c>
      <c r="AH275" s="33">
        <v>1</v>
      </c>
      <c r="AI275" s="33" t="str">
        <f t="shared" si="53"/>
        <v>ok</v>
      </c>
      <c r="AJ275" s="5"/>
      <c r="AK275" t="str">
        <f>Tabela1[[#This Row],[Coluna1]]&amp;Tabela1[[#This Row],[PEDIDO]]</f>
        <v>P-188</v>
      </c>
      <c r="AL275"/>
      <c r="AM275"/>
      <c r="AN275"/>
      <c r="AO275" t="str">
        <f t="shared" si="58"/>
        <v>T-072968-1/1073-TC-006/007</v>
      </c>
      <c r="AP275" t="str">
        <f>Tabela1[[#This Row],[TAG]]&amp;Tabela1[[#This Row],[PEDIDO]]&amp;Tabela1[[#This Row],[PRODUTO]]</f>
        <v>1073-TC-006/007P-188RMF</v>
      </c>
      <c r="AQ275" s="22" t="str">
        <f>Tabela1[[#This Row],[PRODUTO]]&amp;Tabela1[[#This Row],[TAG]]</f>
        <v>RMF1073-TC-006/007</v>
      </c>
      <c r="AR275" s="24" t="str">
        <f>Tabela1[[#This Row],[PEDIDO]]&amp;Tabela1[[#This Row],[PRODUTO]]</f>
        <v>P-188RMF</v>
      </c>
      <c r="AS275" s="37">
        <f>IF(AF275="",0,IF(ISTEXT(AF275),H275*VALUE(SUBSTITUTE(AF275,"%",""))/100,H275*AF275))-Tabela1[[#This Row],[PRONTO ACABADO2]]</f>
        <v>0</v>
      </c>
      <c r="AT275" s="37">
        <f>IF(AG275="",0,IF(ISTEXT(AG275),H275*VALUE(SUBSTITUTE(AG275,"%",""))/100,H275*AG275))-Tabela1[[#This Row],[PESO EXPEDIDO2]]</f>
        <v>0</v>
      </c>
      <c r="AU275" s="37">
        <f t="shared" si="54"/>
        <v>266.09999999999997</v>
      </c>
      <c r="AV275" s="37">
        <f t="shared" si="55"/>
        <v>266.09999999999997</v>
      </c>
      <c r="AW275" s="37"/>
    </row>
    <row r="276" spans="1:49" ht="15.75" hidden="1" customHeight="1" x14ac:dyDescent="0.25">
      <c r="A276" s="6" t="s">
        <v>3912</v>
      </c>
      <c r="B276" s="21" t="s">
        <v>3918</v>
      </c>
      <c r="C276" s="7">
        <v>40</v>
      </c>
      <c r="D276" s="39" t="s">
        <v>3919</v>
      </c>
      <c r="E276" s="7">
        <v>4161</v>
      </c>
      <c r="F276" s="7" t="s">
        <v>3915</v>
      </c>
      <c r="G276" s="23">
        <v>4.3099999999999996</v>
      </c>
      <c r="H276" s="34">
        <f>Tabela1[[#This Row],[PESO UNI]]*Tabela1[[#This Row],[QTE]]</f>
        <v>172.39999999999998</v>
      </c>
      <c r="I276" s="7">
        <v>0</v>
      </c>
      <c r="J276" s="8" t="s">
        <v>3789</v>
      </c>
      <c r="K276" s="8" t="s">
        <v>327</v>
      </c>
      <c r="L276" s="9" t="s">
        <v>2069</v>
      </c>
      <c r="M276" s="10">
        <v>46134</v>
      </c>
      <c r="N276" s="8" t="s">
        <v>327</v>
      </c>
      <c r="O276" s="12"/>
      <c r="P276" s="13"/>
      <c r="Q276" s="14">
        <f>Tabela1[[#This Row],[QTDE/ Fabricação]]-Tabela1[[#This Row],[QTE]]</f>
        <v>-40</v>
      </c>
      <c r="R276" s="18">
        <f t="shared" si="51"/>
        <v>172.39999999999998</v>
      </c>
      <c r="S276" s="18">
        <f t="shared" si="57"/>
        <v>172.39999999999998</v>
      </c>
      <c r="T276" s="19">
        <f t="shared" si="52"/>
        <v>0</v>
      </c>
      <c r="U276" s="203">
        <v>40</v>
      </c>
      <c r="V276" s="12" t="str">
        <f>IFERROR(VLOOKUP(Tabela1[[#This Row],[COD.MDE]],'LISTA DE EMBARQUE'!B:L,11,0),"")</f>
        <v/>
      </c>
      <c r="W276" s="13"/>
      <c r="X276" s="14">
        <f>IFERROR(Tabela1[[#This Row],[QIANTIDADE EXPEDIDA]]*Tabela1[[#This Row],[PESO UNI]],"")</f>
        <v>172.39999999999998</v>
      </c>
      <c r="Y276" s="14">
        <f t="shared" si="56"/>
        <v>0</v>
      </c>
      <c r="Z276" s="20">
        <f>Tabela1[[#This Row],[PESO TOTAL]]-Tabela1[[#This Row],[Peso Expedido]]</f>
        <v>0</v>
      </c>
      <c r="AA276" s="17">
        <v>1</v>
      </c>
      <c r="AB276" s="33"/>
      <c r="AC276" s="33">
        <v>1</v>
      </c>
      <c r="AD276" s="33">
        <v>1</v>
      </c>
      <c r="AE276" s="33">
        <v>1</v>
      </c>
      <c r="AF276" s="33">
        <v>1</v>
      </c>
      <c r="AG276" s="33">
        <v>1</v>
      </c>
      <c r="AH276" s="33">
        <v>1</v>
      </c>
      <c r="AI276" s="33" t="str">
        <f t="shared" si="53"/>
        <v>ok</v>
      </c>
      <c r="AJ276" s="5"/>
      <c r="AK276" t="str">
        <f>Tabela1[[#This Row],[Coluna1]]&amp;Tabela1[[#This Row],[PEDIDO]]</f>
        <v>P-188</v>
      </c>
      <c r="AL276"/>
      <c r="AM276"/>
      <c r="AN276"/>
      <c r="AO276" t="str">
        <f t="shared" si="58"/>
        <v>T-072968-1/1073-TC-006/007</v>
      </c>
      <c r="AP276" t="str">
        <f>Tabela1[[#This Row],[TAG]]&amp;Tabela1[[#This Row],[PEDIDO]]&amp;Tabela1[[#This Row],[PRODUTO]]</f>
        <v>1073-TC-006/007P-188RMF</v>
      </c>
      <c r="AQ276" s="22" t="str">
        <f>Tabela1[[#This Row],[PRODUTO]]&amp;Tabela1[[#This Row],[TAG]]</f>
        <v>RMF1073-TC-006/007</v>
      </c>
      <c r="AR276" s="24" t="str">
        <f>Tabela1[[#This Row],[PEDIDO]]&amp;Tabela1[[#This Row],[PRODUTO]]</f>
        <v>P-188RMF</v>
      </c>
      <c r="AS276" s="37">
        <f>IF(AF276="",0,IF(ISTEXT(AF276),H276*VALUE(SUBSTITUTE(AF276,"%",""))/100,H276*AF276))-Tabela1[[#This Row],[PRONTO ACABADO2]]</f>
        <v>0</v>
      </c>
      <c r="AT276" s="37">
        <f>IF(AG276="",0,IF(ISTEXT(AG276),H276*VALUE(SUBSTITUTE(AG276,"%",""))/100,H276*AG276))-Tabela1[[#This Row],[PESO EXPEDIDO2]]</f>
        <v>0</v>
      </c>
      <c r="AU276" s="37">
        <f t="shared" si="54"/>
        <v>172.39999999999998</v>
      </c>
      <c r="AV276" s="37">
        <f t="shared" si="55"/>
        <v>172.39999999999998</v>
      </c>
      <c r="AW276" s="37"/>
    </row>
    <row r="277" spans="1:49" ht="15.75" hidden="1" customHeight="1" x14ac:dyDescent="0.25">
      <c r="A277" s="6" t="s">
        <v>3912</v>
      </c>
      <c r="B277" s="21" t="s">
        <v>3920</v>
      </c>
      <c r="C277" s="7">
        <v>10</v>
      </c>
      <c r="D277" s="39" t="s">
        <v>3921</v>
      </c>
      <c r="E277" s="7">
        <v>4162</v>
      </c>
      <c r="F277" s="7" t="s">
        <v>3915</v>
      </c>
      <c r="G277" s="23">
        <v>83.6</v>
      </c>
      <c r="H277" s="34">
        <f>Tabela1[[#This Row],[PESO UNI]]*Tabela1[[#This Row],[QTE]]</f>
        <v>836</v>
      </c>
      <c r="I277" s="7">
        <v>0</v>
      </c>
      <c r="J277" s="8" t="s">
        <v>3789</v>
      </c>
      <c r="K277" s="8" t="s">
        <v>327</v>
      </c>
      <c r="L277" s="9" t="s">
        <v>2069</v>
      </c>
      <c r="M277" s="10">
        <v>46134</v>
      </c>
      <c r="N277" s="8" t="s">
        <v>327</v>
      </c>
      <c r="O277" s="12"/>
      <c r="P277" s="13"/>
      <c r="Q277" s="14">
        <f>Tabela1[[#This Row],[QTDE/ Fabricação]]-Tabela1[[#This Row],[QTE]]</f>
        <v>-10</v>
      </c>
      <c r="R277" s="18">
        <f t="shared" si="51"/>
        <v>836</v>
      </c>
      <c r="S277" s="18">
        <f t="shared" si="57"/>
        <v>836</v>
      </c>
      <c r="T277" s="19">
        <f t="shared" si="52"/>
        <v>0</v>
      </c>
      <c r="U277" s="203">
        <v>10</v>
      </c>
      <c r="V277" s="12" t="str">
        <f>IFERROR(VLOOKUP(Tabela1[[#This Row],[COD.MDE]],'LISTA DE EMBARQUE'!B:L,11,0),"")</f>
        <v/>
      </c>
      <c r="W277" s="13"/>
      <c r="X277" s="14">
        <f>IFERROR(Tabela1[[#This Row],[QIANTIDADE EXPEDIDA]]*Tabela1[[#This Row],[PESO UNI]],"")</f>
        <v>836</v>
      </c>
      <c r="Y277" s="14">
        <f t="shared" si="56"/>
        <v>0</v>
      </c>
      <c r="Z277" s="20">
        <f>Tabela1[[#This Row],[PESO TOTAL]]-Tabela1[[#This Row],[Peso Expedido]]</f>
        <v>0</v>
      </c>
      <c r="AA277" s="17">
        <v>1</v>
      </c>
      <c r="AB277" s="33"/>
      <c r="AC277" s="33">
        <v>1</v>
      </c>
      <c r="AD277" s="33">
        <v>1</v>
      </c>
      <c r="AE277" s="33">
        <v>1</v>
      </c>
      <c r="AF277" s="33">
        <v>1</v>
      </c>
      <c r="AG277" s="33">
        <v>1</v>
      </c>
      <c r="AH277" s="33">
        <v>1</v>
      </c>
      <c r="AI277" s="33" t="str">
        <f t="shared" si="53"/>
        <v>ok</v>
      </c>
      <c r="AJ277" s="5"/>
      <c r="AK277" t="str">
        <f>Tabela1[[#This Row],[Coluna1]]&amp;Tabela1[[#This Row],[PEDIDO]]</f>
        <v>P-188</v>
      </c>
      <c r="AL277"/>
      <c r="AM277"/>
      <c r="AN277"/>
      <c r="AO277" t="str">
        <f t="shared" si="58"/>
        <v>T-072968-1/1073-TC-006/007</v>
      </c>
      <c r="AP277" t="str">
        <f>Tabela1[[#This Row],[TAG]]&amp;Tabela1[[#This Row],[PEDIDO]]&amp;Tabela1[[#This Row],[PRODUTO]]</f>
        <v>1073-TC-006/007P-188RMF</v>
      </c>
      <c r="AQ277" s="22" t="str">
        <f>Tabela1[[#This Row],[PRODUTO]]&amp;Tabela1[[#This Row],[TAG]]</f>
        <v>RMF1073-TC-006/007</v>
      </c>
      <c r="AR277" s="24" t="str">
        <f>Tabela1[[#This Row],[PEDIDO]]&amp;Tabela1[[#This Row],[PRODUTO]]</f>
        <v>P-188RMF</v>
      </c>
      <c r="AS277" s="37">
        <f>IF(AF277="",0,IF(ISTEXT(AF277),H277*VALUE(SUBSTITUTE(AF277,"%",""))/100,H277*AF277))-Tabela1[[#This Row],[PRONTO ACABADO2]]</f>
        <v>0</v>
      </c>
      <c r="AT277" s="37">
        <f>IF(AG277="",0,IF(ISTEXT(AG277),H277*VALUE(SUBSTITUTE(AG277,"%",""))/100,H277*AG277))-Tabela1[[#This Row],[PESO EXPEDIDO2]]</f>
        <v>0</v>
      </c>
      <c r="AU277" s="37">
        <f t="shared" si="54"/>
        <v>836</v>
      </c>
      <c r="AV277" s="37">
        <f t="shared" si="55"/>
        <v>836</v>
      </c>
      <c r="AW277" s="37"/>
    </row>
    <row r="278" spans="1:49" ht="15.75" hidden="1" customHeight="1" x14ac:dyDescent="0.25">
      <c r="A278" s="6" t="s">
        <v>3912</v>
      </c>
      <c r="B278" s="21" t="s">
        <v>3922</v>
      </c>
      <c r="C278" s="7">
        <v>10</v>
      </c>
      <c r="D278" s="39" t="s">
        <v>3923</v>
      </c>
      <c r="E278" s="7">
        <v>4163</v>
      </c>
      <c r="F278" s="7" t="s">
        <v>3915</v>
      </c>
      <c r="G278" s="23">
        <v>83.6</v>
      </c>
      <c r="H278" s="34">
        <f>Tabela1[[#This Row],[PESO UNI]]*Tabela1[[#This Row],[QTE]]</f>
        <v>836</v>
      </c>
      <c r="I278" s="7">
        <v>0</v>
      </c>
      <c r="J278" s="8" t="s">
        <v>3789</v>
      </c>
      <c r="K278" s="8" t="s">
        <v>327</v>
      </c>
      <c r="L278" s="9" t="s">
        <v>2069</v>
      </c>
      <c r="M278" s="10">
        <v>46134</v>
      </c>
      <c r="N278" s="8" t="s">
        <v>327</v>
      </c>
      <c r="O278" s="12"/>
      <c r="P278" s="13"/>
      <c r="Q278" s="14">
        <f>Tabela1[[#This Row],[QTDE/ Fabricação]]-Tabela1[[#This Row],[QTE]]</f>
        <v>-10</v>
      </c>
      <c r="R278" s="18">
        <f t="shared" si="51"/>
        <v>836</v>
      </c>
      <c r="S278" s="18">
        <f t="shared" si="57"/>
        <v>836</v>
      </c>
      <c r="T278" s="19">
        <f t="shared" si="52"/>
        <v>0</v>
      </c>
      <c r="U278" s="203">
        <v>10</v>
      </c>
      <c r="V278" s="12" t="str">
        <f>IFERROR(VLOOKUP(Tabela1[[#This Row],[COD.MDE]],'LISTA DE EMBARQUE'!B:L,11,0),"")</f>
        <v/>
      </c>
      <c r="W278" s="13"/>
      <c r="X278" s="14">
        <f>IFERROR(Tabela1[[#This Row],[QIANTIDADE EXPEDIDA]]*Tabela1[[#This Row],[PESO UNI]],"")</f>
        <v>836</v>
      </c>
      <c r="Y278" s="14">
        <f t="shared" si="56"/>
        <v>0</v>
      </c>
      <c r="Z278" s="20">
        <f>Tabela1[[#This Row],[PESO TOTAL]]-Tabela1[[#This Row],[Peso Expedido]]</f>
        <v>0</v>
      </c>
      <c r="AA278" s="17">
        <v>1</v>
      </c>
      <c r="AB278" s="33"/>
      <c r="AC278" s="33">
        <v>1</v>
      </c>
      <c r="AD278" s="33">
        <v>1</v>
      </c>
      <c r="AE278" s="33">
        <v>1</v>
      </c>
      <c r="AF278" s="33">
        <v>1</v>
      </c>
      <c r="AG278" s="33">
        <v>1</v>
      </c>
      <c r="AH278" s="33">
        <v>1</v>
      </c>
      <c r="AI278" s="33" t="str">
        <f t="shared" si="53"/>
        <v>ok</v>
      </c>
      <c r="AJ278" s="5"/>
      <c r="AK278" t="str">
        <f>Tabela1[[#This Row],[Coluna1]]&amp;Tabela1[[#This Row],[PEDIDO]]</f>
        <v>P-188</v>
      </c>
      <c r="AL278"/>
      <c r="AM278"/>
      <c r="AN278"/>
      <c r="AO278" t="str">
        <f t="shared" si="58"/>
        <v>T-072968-1/1073-TC-006/007</v>
      </c>
      <c r="AP278" t="str">
        <f>Tabela1[[#This Row],[TAG]]&amp;Tabela1[[#This Row],[PEDIDO]]&amp;Tabela1[[#This Row],[PRODUTO]]</f>
        <v>1073-TC-006/007P-188RMF</v>
      </c>
      <c r="AQ278" s="22" t="str">
        <f>Tabela1[[#This Row],[PRODUTO]]&amp;Tabela1[[#This Row],[TAG]]</f>
        <v>RMF1073-TC-006/007</v>
      </c>
      <c r="AR278" s="24" t="str">
        <f>Tabela1[[#This Row],[PEDIDO]]&amp;Tabela1[[#This Row],[PRODUTO]]</f>
        <v>P-188RMF</v>
      </c>
      <c r="AS278" s="37">
        <f>IF(AF278="",0,IF(ISTEXT(AF278),H278*VALUE(SUBSTITUTE(AF278,"%",""))/100,H278*AF278))-Tabela1[[#This Row],[PRONTO ACABADO2]]</f>
        <v>0</v>
      </c>
      <c r="AT278" s="37">
        <f>IF(AG278="",0,IF(ISTEXT(AG278),H278*VALUE(SUBSTITUTE(AG278,"%",""))/100,H278*AG278))-Tabela1[[#This Row],[PESO EXPEDIDO2]]</f>
        <v>0</v>
      </c>
      <c r="AU278" s="37">
        <f t="shared" si="54"/>
        <v>836</v>
      </c>
      <c r="AV278" s="37">
        <f t="shared" si="55"/>
        <v>836</v>
      </c>
      <c r="AW278" s="37"/>
    </row>
    <row r="279" spans="1:49" ht="15.75" hidden="1" customHeight="1" x14ac:dyDescent="0.25">
      <c r="A279" s="6" t="s">
        <v>3912</v>
      </c>
      <c r="B279" s="21" t="s">
        <v>3924</v>
      </c>
      <c r="C279" s="7">
        <v>22</v>
      </c>
      <c r="D279" s="39" t="s">
        <v>3925</v>
      </c>
      <c r="E279" s="7">
        <v>4164</v>
      </c>
      <c r="F279" s="7" t="s">
        <v>3915</v>
      </c>
      <c r="G279" s="23">
        <v>2.85</v>
      </c>
      <c r="H279" s="34">
        <f>Tabela1[[#This Row],[PESO UNI]]*Tabela1[[#This Row],[QTE]]</f>
        <v>62.7</v>
      </c>
      <c r="I279" s="7">
        <v>0</v>
      </c>
      <c r="J279" s="8" t="s">
        <v>3789</v>
      </c>
      <c r="K279" s="8" t="s">
        <v>327</v>
      </c>
      <c r="L279" s="9" t="s">
        <v>2069</v>
      </c>
      <c r="M279" s="10">
        <v>46134</v>
      </c>
      <c r="N279" s="8" t="s">
        <v>327</v>
      </c>
      <c r="O279" s="12"/>
      <c r="P279" s="13"/>
      <c r="Q279" s="14">
        <f>Tabela1[[#This Row],[QTDE/ Fabricação]]-Tabela1[[#This Row],[QTE]]</f>
        <v>-22</v>
      </c>
      <c r="R279" s="18">
        <f t="shared" si="51"/>
        <v>62.7</v>
      </c>
      <c r="S279" s="18">
        <f t="shared" si="57"/>
        <v>62.7</v>
      </c>
      <c r="T279" s="19">
        <f t="shared" si="52"/>
        <v>0</v>
      </c>
      <c r="U279" s="203">
        <v>22</v>
      </c>
      <c r="V279" s="12" t="str">
        <f>IFERROR(VLOOKUP(Tabela1[[#This Row],[COD.MDE]],'LISTA DE EMBARQUE'!B:L,11,0),"")</f>
        <v/>
      </c>
      <c r="W279" s="13"/>
      <c r="X279" s="14">
        <f>IFERROR(Tabela1[[#This Row],[QIANTIDADE EXPEDIDA]]*Tabela1[[#This Row],[PESO UNI]],"")</f>
        <v>62.7</v>
      </c>
      <c r="Y279" s="14">
        <f t="shared" si="56"/>
        <v>0</v>
      </c>
      <c r="Z279" s="20">
        <f>Tabela1[[#This Row],[PESO TOTAL]]-Tabela1[[#This Row],[Peso Expedido]]</f>
        <v>0</v>
      </c>
      <c r="AA279" s="17">
        <v>1</v>
      </c>
      <c r="AB279" s="33"/>
      <c r="AC279" s="33">
        <v>1</v>
      </c>
      <c r="AD279" s="33">
        <v>1</v>
      </c>
      <c r="AE279" s="33">
        <v>1</v>
      </c>
      <c r="AF279" s="33">
        <v>1</v>
      </c>
      <c r="AG279" s="33">
        <v>1</v>
      </c>
      <c r="AH279" s="33">
        <v>1</v>
      </c>
      <c r="AI279" s="33" t="str">
        <f t="shared" si="53"/>
        <v>ok</v>
      </c>
      <c r="AJ279" s="5"/>
      <c r="AK279" t="str">
        <f>Tabela1[[#This Row],[Coluna1]]&amp;Tabela1[[#This Row],[PEDIDO]]</f>
        <v>P-188</v>
      </c>
      <c r="AL279"/>
      <c r="AM279"/>
      <c r="AN279"/>
      <c r="AO279" t="str">
        <f t="shared" si="58"/>
        <v>T-072968-1/1073-TC-006/007</v>
      </c>
      <c r="AP279" t="str">
        <f>Tabela1[[#This Row],[TAG]]&amp;Tabela1[[#This Row],[PEDIDO]]&amp;Tabela1[[#This Row],[PRODUTO]]</f>
        <v>1073-TC-006/007P-188RMF</v>
      </c>
      <c r="AQ279" s="22" t="str">
        <f>Tabela1[[#This Row],[PRODUTO]]&amp;Tabela1[[#This Row],[TAG]]</f>
        <v>RMF1073-TC-006/007</v>
      </c>
      <c r="AR279" s="24" t="str">
        <f>Tabela1[[#This Row],[PEDIDO]]&amp;Tabela1[[#This Row],[PRODUTO]]</f>
        <v>P-188RMF</v>
      </c>
      <c r="AS279" s="37">
        <f>IF(AF279="",0,IF(ISTEXT(AF279),H279*VALUE(SUBSTITUTE(AF279,"%",""))/100,H279*AF279))-Tabela1[[#This Row],[PRONTO ACABADO2]]</f>
        <v>0</v>
      </c>
      <c r="AT279" s="37">
        <f>IF(AG279="",0,IF(ISTEXT(AG279),H279*VALUE(SUBSTITUTE(AG279,"%",""))/100,H279*AG279))-Tabela1[[#This Row],[PESO EXPEDIDO2]]</f>
        <v>0</v>
      </c>
      <c r="AU279" s="37">
        <f t="shared" si="54"/>
        <v>62.7</v>
      </c>
      <c r="AV279" s="37">
        <f t="shared" si="55"/>
        <v>62.7</v>
      </c>
      <c r="AW279" s="37"/>
    </row>
    <row r="280" spans="1:49" ht="15.75" hidden="1" customHeight="1" x14ac:dyDescent="0.25">
      <c r="A280" s="6" t="s">
        <v>3912</v>
      </c>
      <c r="B280" s="21" t="s">
        <v>3926</v>
      </c>
      <c r="C280" s="7">
        <v>2</v>
      </c>
      <c r="D280" s="39" t="s">
        <v>3927</v>
      </c>
      <c r="E280" s="7">
        <v>4165</v>
      </c>
      <c r="F280" s="7" t="s">
        <v>3915</v>
      </c>
      <c r="G280" s="23">
        <v>23</v>
      </c>
      <c r="H280" s="34">
        <f>Tabela1[[#This Row],[PESO UNI]]*Tabela1[[#This Row],[QTE]]</f>
        <v>46</v>
      </c>
      <c r="I280" s="7">
        <v>0</v>
      </c>
      <c r="J280" s="8" t="s">
        <v>3789</v>
      </c>
      <c r="K280" s="8" t="s">
        <v>327</v>
      </c>
      <c r="L280" s="9" t="s">
        <v>2069</v>
      </c>
      <c r="M280" s="10">
        <v>46134</v>
      </c>
      <c r="N280" s="8" t="s">
        <v>327</v>
      </c>
      <c r="O280" s="12"/>
      <c r="P280" s="13"/>
      <c r="Q280" s="14">
        <f>Tabela1[[#This Row],[QTDE/ Fabricação]]-Tabela1[[#This Row],[QTE]]</f>
        <v>-2</v>
      </c>
      <c r="R280" s="18">
        <f t="shared" si="51"/>
        <v>46</v>
      </c>
      <c r="S280" s="18">
        <f t="shared" si="57"/>
        <v>46</v>
      </c>
      <c r="T280" s="19">
        <f t="shared" si="52"/>
        <v>0</v>
      </c>
      <c r="U280" s="203">
        <v>2</v>
      </c>
      <c r="V280" s="12" t="str">
        <f>IFERROR(VLOOKUP(Tabela1[[#This Row],[COD.MDE]],'LISTA DE EMBARQUE'!B:L,11,0),"")</f>
        <v/>
      </c>
      <c r="W280" s="13"/>
      <c r="X280" s="14">
        <f>IFERROR(Tabela1[[#This Row],[QIANTIDADE EXPEDIDA]]*Tabela1[[#This Row],[PESO UNI]],"")</f>
        <v>46</v>
      </c>
      <c r="Y280" s="14">
        <f t="shared" si="56"/>
        <v>0</v>
      </c>
      <c r="Z280" s="20">
        <f>Tabela1[[#This Row],[PESO TOTAL]]-Tabela1[[#This Row],[Peso Expedido]]</f>
        <v>0</v>
      </c>
      <c r="AA280" s="17">
        <v>1</v>
      </c>
      <c r="AB280" s="33"/>
      <c r="AC280" s="33">
        <v>1</v>
      </c>
      <c r="AD280" s="33">
        <v>1</v>
      </c>
      <c r="AE280" s="33">
        <v>1</v>
      </c>
      <c r="AF280" s="33">
        <v>1</v>
      </c>
      <c r="AG280" s="33">
        <v>1</v>
      </c>
      <c r="AH280" s="33">
        <v>1</v>
      </c>
      <c r="AI280" s="33" t="str">
        <f t="shared" si="53"/>
        <v>ok</v>
      </c>
      <c r="AJ280" s="5"/>
      <c r="AK280" t="str">
        <f>Tabela1[[#This Row],[Coluna1]]&amp;Tabela1[[#This Row],[PEDIDO]]</f>
        <v>P-188</v>
      </c>
      <c r="AL280"/>
      <c r="AM280"/>
      <c r="AN280"/>
      <c r="AO280" t="str">
        <f t="shared" si="58"/>
        <v>T-072968-1/1073-TC-006/007</v>
      </c>
      <c r="AP280" t="str">
        <f>Tabela1[[#This Row],[TAG]]&amp;Tabela1[[#This Row],[PEDIDO]]&amp;Tabela1[[#This Row],[PRODUTO]]</f>
        <v>1073-TC-006/007P-188RMF</v>
      </c>
      <c r="AQ280" s="22" t="str">
        <f>Tabela1[[#This Row],[PRODUTO]]&amp;Tabela1[[#This Row],[TAG]]</f>
        <v>RMF1073-TC-006/007</v>
      </c>
      <c r="AR280" s="24" t="str">
        <f>Tabela1[[#This Row],[PEDIDO]]&amp;Tabela1[[#This Row],[PRODUTO]]</f>
        <v>P-188RMF</v>
      </c>
      <c r="AS280" s="37">
        <f>IF(AF280="",0,IF(ISTEXT(AF280),H280*VALUE(SUBSTITUTE(AF280,"%",""))/100,H280*AF280))-Tabela1[[#This Row],[PRONTO ACABADO2]]</f>
        <v>0</v>
      </c>
      <c r="AT280" s="37">
        <f>IF(AG280="",0,IF(ISTEXT(AG280),H280*VALUE(SUBSTITUTE(AG280,"%",""))/100,H280*AG280))-Tabela1[[#This Row],[PESO EXPEDIDO2]]</f>
        <v>0</v>
      </c>
      <c r="AU280" s="37">
        <f t="shared" si="54"/>
        <v>46</v>
      </c>
      <c r="AV280" s="37">
        <f t="shared" si="55"/>
        <v>46</v>
      </c>
      <c r="AW280" s="37"/>
    </row>
    <row r="281" spans="1:49" ht="15.75" hidden="1" customHeight="1" x14ac:dyDescent="0.25">
      <c r="A281" s="6" t="s">
        <v>3912</v>
      </c>
      <c r="B281" s="21" t="s">
        <v>3928</v>
      </c>
      <c r="C281" s="7">
        <v>60</v>
      </c>
      <c r="D281" s="39" t="s">
        <v>3896</v>
      </c>
      <c r="E281" s="7">
        <v>4166</v>
      </c>
      <c r="F281" s="7" t="s">
        <v>3915</v>
      </c>
      <c r="G281" s="23">
        <v>0.64</v>
      </c>
      <c r="H281" s="34">
        <f>Tabela1[[#This Row],[PESO UNI]]*Tabela1[[#This Row],[QTE]]</f>
        <v>38.4</v>
      </c>
      <c r="I281" s="7">
        <v>0</v>
      </c>
      <c r="J281" s="8" t="s">
        <v>3789</v>
      </c>
      <c r="K281" s="8" t="s">
        <v>327</v>
      </c>
      <c r="L281" s="9" t="s">
        <v>2069</v>
      </c>
      <c r="M281" s="10">
        <v>46134</v>
      </c>
      <c r="N281" s="8" t="s">
        <v>327</v>
      </c>
      <c r="O281" s="12"/>
      <c r="P281" s="13"/>
      <c r="Q281" s="14">
        <f>Tabela1[[#This Row],[QTDE/ Fabricação]]-Tabela1[[#This Row],[QTE]]</f>
        <v>-60</v>
      </c>
      <c r="R281" s="18">
        <f t="shared" si="51"/>
        <v>38.4</v>
      </c>
      <c r="S281" s="18">
        <f t="shared" si="57"/>
        <v>38.4</v>
      </c>
      <c r="T281" s="19">
        <f t="shared" si="52"/>
        <v>0</v>
      </c>
      <c r="U281" s="203">
        <v>60</v>
      </c>
      <c r="V281" s="12" t="str">
        <f>IFERROR(VLOOKUP(Tabela1[[#This Row],[COD.MDE]],'LISTA DE EMBARQUE'!B:L,11,0),"")</f>
        <v/>
      </c>
      <c r="W281" s="13"/>
      <c r="X281" s="14">
        <f>IFERROR(Tabela1[[#This Row],[QIANTIDADE EXPEDIDA]]*Tabela1[[#This Row],[PESO UNI]],"")</f>
        <v>38.4</v>
      </c>
      <c r="Y281" s="14">
        <f t="shared" si="56"/>
        <v>0</v>
      </c>
      <c r="Z281" s="20">
        <f>Tabela1[[#This Row],[PESO TOTAL]]-Tabela1[[#This Row],[Peso Expedido]]</f>
        <v>0</v>
      </c>
      <c r="AA281" s="17">
        <v>1</v>
      </c>
      <c r="AB281" s="33"/>
      <c r="AC281" s="33">
        <v>1</v>
      </c>
      <c r="AD281" s="33">
        <v>1</v>
      </c>
      <c r="AE281" s="33">
        <v>1</v>
      </c>
      <c r="AF281" s="33">
        <v>1</v>
      </c>
      <c r="AG281" s="33">
        <v>1</v>
      </c>
      <c r="AH281" s="33">
        <v>1</v>
      </c>
      <c r="AI281" s="33" t="str">
        <f t="shared" si="53"/>
        <v>ok</v>
      </c>
      <c r="AJ281" s="5"/>
      <c r="AK281" t="str">
        <f>Tabela1[[#This Row],[Coluna1]]&amp;Tabela1[[#This Row],[PEDIDO]]</f>
        <v>P-188</v>
      </c>
      <c r="AL281"/>
      <c r="AM281"/>
      <c r="AN281"/>
      <c r="AO281" t="str">
        <f t="shared" si="58"/>
        <v>T-072968-1/1073-TC-006/007</v>
      </c>
      <c r="AP281" t="str">
        <f>Tabela1[[#This Row],[TAG]]&amp;Tabela1[[#This Row],[PEDIDO]]&amp;Tabela1[[#This Row],[PRODUTO]]</f>
        <v>1073-TC-006/007P-188RMF</v>
      </c>
      <c r="AQ281" s="22" t="str">
        <f>Tabela1[[#This Row],[PRODUTO]]&amp;Tabela1[[#This Row],[TAG]]</f>
        <v>RMF1073-TC-006/007</v>
      </c>
      <c r="AR281" s="24" t="str">
        <f>Tabela1[[#This Row],[PEDIDO]]&amp;Tabela1[[#This Row],[PRODUTO]]</f>
        <v>P-188RMF</v>
      </c>
      <c r="AS281" s="37">
        <f>IF(AF281="",0,IF(ISTEXT(AF281),H281*VALUE(SUBSTITUTE(AF281,"%",""))/100,H281*AF281))-Tabela1[[#This Row],[PRONTO ACABADO2]]</f>
        <v>0</v>
      </c>
      <c r="AT281" s="37">
        <f>IF(AG281="",0,IF(ISTEXT(AG281),H281*VALUE(SUBSTITUTE(AG281,"%",""))/100,H281*AG281))-Tabela1[[#This Row],[PESO EXPEDIDO2]]</f>
        <v>0</v>
      </c>
      <c r="AU281" s="37">
        <f t="shared" si="54"/>
        <v>38.4</v>
      </c>
      <c r="AV281" s="37">
        <f t="shared" si="55"/>
        <v>38.4</v>
      </c>
      <c r="AW281" s="37"/>
    </row>
    <row r="282" spans="1:49" ht="15.75" hidden="1" customHeight="1" x14ac:dyDescent="0.25">
      <c r="A282" s="6" t="s">
        <v>3929</v>
      </c>
      <c r="B282" s="21" t="s">
        <v>3930</v>
      </c>
      <c r="C282" s="7">
        <v>1</v>
      </c>
      <c r="D282" s="39" t="s">
        <v>3780</v>
      </c>
      <c r="E282" s="7">
        <v>4167</v>
      </c>
      <c r="F282" s="7" t="s">
        <v>3931</v>
      </c>
      <c r="G282" s="23">
        <v>466.3</v>
      </c>
      <c r="H282" s="34">
        <f>Tabela1[[#This Row],[PESO UNI]]*Tabela1[[#This Row],[QTE]]</f>
        <v>466.3</v>
      </c>
      <c r="I282" s="7">
        <v>2</v>
      </c>
      <c r="J282" s="8" t="s">
        <v>2274</v>
      </c>
      <c r="K282" s="8" t="s">
        <v>327</v>
      </c>
      <c r="L282" s="9" t="s">
        <v>2069</v>
      </c>
      <c r="M282" s="10">
        <v>46150</v>
      </c>
      <c r="N282" s="8" t="s">
        <v>327</v>
      </c>
      <c r="O282" s="12"/>
      <c r="P282" s="13"/>
      <c r="Q282" s="14">
        <f>Tabela1[[#This Row],[QTDE/ Fabricação]]-Tabela1[[#This Row],[QTE]]</f>
        <v>-1</v>
      </c>
      <c r="R282" s="18">
        <f t="shared" ref="R282:R345" si="59">IFERROR(H282*((AA282*0.25)+(AC282*0.25)+(AD282*0.225)+(AE282*0.225)+(AF282*0.05)),"")</f>
        <v>466.3</v>
      </c>
      <c r="S282" s="18">
        <f t="shared" si="57"/>
        <v>466.3</v>
      </c>
      <c r="T282" s="19">
        <f t="shared" ref="T282:T345" si="60">IFERROR(S282-H282,"")</f>
        <v>0</v>
      </c>
      <c r="U282" s="203">
        <v>1</v>
      </c>
      <c r="V282" s="12" t="str">
        <f>IFERROR(VLOOKUP(Tabela1[[#This Row],[COD.MDE]],'LISTA DE EMBARQUE'!B:L,11,0),"")</f>
        <v/>
      </c>
      <c r="W282" s="13"/>
      <c r="X282" s="14">
        <f>IFERROR(Tabela1[[#This Row],[QIANTIDADE EXPEDIDA]]*Tabela1[[#This Row],[PESO UNI]],"")</f>
        <v>466.3</v>
      </c>
      <c r="Y282" s="14">
        <f t="shared" si="56"/>
        <v>0</v>
      </c>
      <c r="Z282" s="20">
        <f>Tabela1[[#This Row],[PESO TOTAL]]-Tabela1[[#This Row],[Peso Expedido]]</f>
        <v>0</v>
      </c>
      <c r="AA282" s="17">
        <v>1</v>
      </c>
      <c r="AB282" s="33"/>
      <c r="AC282" s="33">
        <v>1</v>
      </c>
      <c r="AD282" s="33">
        <v>1</v>
      </c>
      <c r="AE282" s="33">
        <v>1</v>
      </c>
      <c r="AF282" s="33">
        <v>1</v>
      </c>
      <c r="AG282" s="33">
        <v>1</v>
      </c>
      <c r="AH282" s="33">
        <v>1</v>
      </c>
      <c r="AI282" s="33" t="str">
        <f t="shared" si="53"/>
        <v>ok</v>
      </c>
      <c r="AJ282" s="5"/>
      <c r="AK282" t="str">
        <f>Tabela1[[#This Row],[Coluna1]]&amp;Tabela1[[#This Row],[PEDIDO]]</f>
        <v>P-188</v>
      </c>
      <c r="AL282"/>
      <c r="AM282"/>
      <c r="AN282"/>
      <c r="AO282" t="str">
        <f t="shared" si="58"/>
        <v>T-072984-1/1073-TC-006</v>
      </c>
      <c r="AP282" t="str">
        <f>Tabela1[[#This Row],[TAG]]&amp;Tabela1[[#This Row],[PEDIDO]]&amp;Tabela1[[#This Row],[PRODUTO]]</f>
        <v>1073-TC-006P-188RMF</v>
      </c>
      <c r="AQ282" s="22" t="str">
        <f>Tabela1[[#This Row],[PRODUTO]]&amp;Tabela1[[#This Row],[TAG]]</f>
        <v>RMF1073-TC-006</v>
      </c>
      <c r="AR282" s="24" t="str">
        <f>Tabela1[[#This Row],[PEDIDO]]&amp;Tabela1[[#This Row],[PRODUTO]]</f>
        <v>P-188RMF</v>
      </c>
      <c r="AS282" s="37">
        <f>IF(AF282="",0,IF(ISTEXT(AF282),H282*VALUE(SUBSTITUTE(AF282,"%",""))/100,H282*AF282))-Tabela1[[#This Row],[PRONTO ACABADO2]]</f>
        <v>0</v>
      </c>
      <c r="AT282" s="37">
        <f>IF(AG282="",0,IF(ISTEXT(AG282),H282*VALUE(SUBSTITUTE(AG282,"%",""))/100,H282*AG282))-Tabela1[[#This Row],[PESO EXPEDIDO2]]</f>
        <v>0</v>
      </c>
      <c r="AU282" s="37">
        <f t="shared" si="54"/>
        <v>466.3</v>
      </c>
      <c r="AV282" s="37">
        <f t="shared" si="55"/>
        <v>466.3</v>
      </c>
      <c r="AW282" s="37"/>
    </row>
    <row r="283" spans="1:49" ht="15.75" hidden="1" customHeight="1" x14ac:dyDescent="0.25">
      <c r="A283" s="6" t="s">
        <v>3929</v>
      </c>
      <c r="B283" s="21" t="s">
        <v>3930</v>
      </c>
      <c r="C283" s="7">
        <v>1</v>
      </c>
      <c r="D283" s="39" t="s">
        <v>3780</v>
      </c>
      <c r="E283" s="7">
        <v>4168</v>
      </c>
      <c r="F283" s="7" t="s">
        <v>3931</v>
      </c>
      <c r="G283" s="23">
        <v>466.3</v>
      </c>
      <c r="H283" s="34">
        <f>Tabela1[[#This Row],[PESO UNI]]*Tabela1[[#This Row],[QTE]]</f>
        <v>466.3</v>
      </c>
      <c r="I283" s="7">
        <v>2</v>
      </c>
      <c r="J283" s="8" t="s">
        <v>2276</v>
      </c>
      <c r="K283" s="8" t="s">
        <v>327</v>
      </c>
      <c r="L283" s="9" t="s">
        <v>2069</v>
      </c>
      <c r="M283" s="10">
        <v>46150</v>
      </c>
      <c r="N283" s="8" t="s">
        <v>327</v>
      </c>
      <c r="O283" s="12"/>
      <c r="P283" s="13"/>
      <c r="Q283" s="14">
        <f>Tabela1[[#This Row],[QTDE/ Fabricação]]-Tabela1[[#This Row],[QTE]]</f>
        <v>-1</v>
      </c>
      <c r="R283" s="18">
        <f t="shared" si="59"/>
        <v>466.3</v>
      </c>
      <c r="S283" s="18">
        <f t="shared" si="57"/>
        <v>466.3</v>
      </c>
      <c r="T283" s="19">
        <f t="shared" si="60"/>
        <v>0</v>
      </c>
      <c r="U283" s="203">
        <v>1</v>
      </c>
      <c r="V283" s="12" t="str">
        <f>IFERROR(VLOOKUP(Tabela1[[#This Row],[COD.MDE]],'LISTA DE EMBARQUE'!B:L,11,0),"")</f>
        <v/>
      </c>
      <c r="W283" s="13"/>
      <c r="X283" s="14">
        <f>IFERROR(Tabela1[[#This Row],[QIANTIDADE EXPEDIDA]]*Tabela1[[#This Row],[PESO UNI]],"")</f>
        <v>466.3</v>
      </c>
      <c r="Y283" s="14">
        <f t="shared" si="56"/>
        <v>0</v>
      </c>
      <c r="Z283" s="20">
        <f>Tabela1[[#This Row],[PESO TOTAL]]-Tabela1[[#This Row],[Peso Expedido]]</f>
        <v>0</v>
      </c>
      <c r="AA283" s="17">
        <v>1</v>
      </c>
      <c r="AB283" s="33"/>
      <c r="AC283" s="33">
        <v>1</v>
      </c>
      <c r="AD283" s="33">
        <v>1</v>
      </c>
      <c r="AE283" s="33">
        <v>1</v>
      </c>
      <c r="AF283" s="33">
        <v>1</v>
      </c>
      <c r="AG283" s="33">
        <v>1</v>
      </c>
      <c r="AH283" s="33">
        <v>1</v>
      </c>
      <c r="AI283" s="33" t="str">
        <f t="shared" si="53"/>
        <v>ok</v>
      </c>
      <c r="AJ283" s="5"/>
      <c r="AK283" t="str">
        <f>Tabela1[[#This Row],[Coluna1]]&amp;Tabela1[[#This Row],[PEDIDO]]</f>
        <v>P-188</v>
      </c>
      <c r="AL283"/>
      <c r="AM283"/>
      <c r="AN283"/>
      <c r="AO283" t="str">
        <f t="shared" si="58"/>
        <v>T-072984-1/1073-TC-007</v>
      </c>
      <c r="AP283" t="str">
        <f>Tabela1[[#This Row],[TAG]]&amp;Tabela1[[#This Row],[PEDIDO]]&amp;Tabela1[[#This Row],[PRODUTO]]</f>
        <v>1073-TC-007P-188RMF</v>
      </c>
      <c r="AQ283" s="22" t="str">
        <f>Tabela1[[#This Row],[PRODUTO]]&amp;Tabela1[[#This Row],[TAG]]</f>
        <v>RMF1073-TC-007</v>
      </c>
      <c r="AR283" s="24" t="str">
        <f>Tabela1[[#This Row],[PEDIDO]]&amp;Tabela1[[#This Row],[PRODUTO]]</f>
        <v>P-188RMF</v>
      </c>
      <c r="AS283" s="37">
        <f>IF(AF283="",0,IF(ISTEXT(AF283),H283*VALUE(SUBSTITUTE(AF283,"%",""))/100,H283*AF283))-Tabela1[[#This Row],[PRONTO ACABADO2]]</f>
        <v>0</v>
      </c>
      <c r="AT283" s="37">
        <f>IF(AG283="",0,IF(ISTEXT(AG283),H283*VALUE(SUBSTITUTE(AG283,"%",""))/100,H283*AG283))-Tabela1[[#This Row],[PESO EXPEDIDO2]]</f>
        <v>0</v>
      </c>
      <c r="AU283" s="37">
        <f t="shared" si="54"/>
        <v>466.3</v>
      </c>
      <c r="AV283" s="37">
        <f t="shared" si="55"/>
        <v>466.3</v>
      </c>
      <c r="AW283" s="37"/>
    </row>
    <row r="284" spans="1:49" ht="15.75" hidden="1" customHeight="1" x14ac:dyDescent="0.25">
      <c r="A284" s="6" t="s">
        <v>3932</v>
      </c>
      <c r="B284" s="21" t="s">
        <v>3933</v>
      </c>
      <c r="C284" s="7">
        <v>1</v>
      </c>
      <c r="D284" s="39" t="s">
        <v>3780</v>
      </c>
      <c r="E284" s="7">
        <v>4169</v>
      </c>
      <c r="F284" s="7" t="s">
        <v>3931</v>
      </c>
      <c r="G284" s="23">
        <v>320.39999999999998</v>
      </c>
      <c r="H284" s="34">
        <f>Tabela1[[#This Row],[PESO UNI]]*Tabela1[[#This Row],[QTE]]</f>
        <v>320.39999999999998</v>
      </c>
      <c r="I284" s="7">
        <v>2</v>
      </c>
      <c r="J284" s="8" t="s">
        <v>2274</v>
      </c>
      <c r="K284" s="8" t="s">
        <v>327</v>
      </c>
      <c r="L284" s="9" t="s">
        <v>2069</v>
      </c>
      <c r="M284" s="10">
        <v>46150</v>
      </c>
      <c r="N284" s="8" t="s">
        <v>327</v>
      </c>
      <c r="O284" s="12"/>
      <c r="P284" s="13"/>
      <c r="Q284" s="14">
        <f>Tabela1[[#This Row],[QTDE/ Fabricação]]-Tabela1[[#This Row],[QTE]]</f>
        <v>-1</v>
      </c>
      <c r="R284" s="18">
        <f t="shared" si="59"/>
        <v>320.39999999999998</v>
      </c>
      <c r="S284" s="18">
        <f t="shared" si="57"/>
        <v>320.39999999999998</v>
      </c>
      <c r="T284" s="19">
        <f t="shared" si="60"/>
        <v>0</v>
      </c>
      <c r="U284" s="203">
        <v>1</v>
      </c>
      <c r="V284" s="12" t="str">
        <f>IFERROR(VLOOKUP(Tabela1[[#This Row],[COD.MDE]],'LISTA DE EMBARQUE'!B:L,11,0),"")</f>
        <v/>
      </c>
      <c r="W284" s="13"/>
      <c r="X284" s="14">
        <f>IFERROR(Tabela1[[#This Row],[QIANTIDADE EXPEDIDA]]*Tabela1[[#This Row],[PESO UNI]],"")</f>
        <v>320.39999999999998</v>
      </c>
      <c r="Y284" s="14">
        <f t="shared" si="56"/>
        <v>0</v>
      </c>
      <c r="Z284" s="20">
        <f>Tabela1[[#This Row],[PESO TOTAL]]-Tabela1[[#This Row],[Peso Expedido]]</f>
        <v>0</v>
      </c>
      <c r="AA284" s="17">
        <v>1</v>
      </c>
      <c r="AB284" s="33"/>
      <c r="AC284" s="33">
        <v>1</v>
      </c>
      <c r="AD284" s="33">
        <v>1</v>
      </c>
      <c r="AE284" s="33">
        <v>1</v>
      </c>
      <c r="AF284" s="33">
        <v>1</v>
      </c>
      <c r="AG284" s="33">
        <v>1</v>
      </c>
      <c r="AH284" s="33">
        <v>1</v>
      </c>
      <c r="AI284" s="33" t="str">
        <f t="shared" ref="AI284:AI347" si="61">IF(Z284&lt;=0,"ok","")</f>
        <v>ok</v>
      </c>
      <c r="AJ284" s="5"/>
      <c r="AK284" t="str">
        <f>Tabela1[[#This Row],[Coluna1]]&amp;Tabela1[[#This Row],[PEDIDO]]</f>
        <v>P-188</v>
      </c>
      <c r="AL284"/>
      <c r="AM284"/>
      <c r="AN284"/>
      <c r="AO284" t="str">
        <f t="shared" si="58"/>
        <v>T-072985-1/1073-TC-006</v>
      </c>
      <c r="AP284" t="str">
        <f>Tabela1[[#This Row],[TAG]]&amp;Tabela1[[#This Row],[PEDIDO]]&amp;Tabela1[[#This Row],[PRODUTO]]</f>
        <v>1073-TC-006P-188RMF</v>
      </c>
      <c r="AQ284" s="22" t="str">
        <f>Tabela1[[#This Row],[PRODUTO]]&amp;Tabela1[[#This Row],[TAG]]</f>
        <v>RMF1073-TC-006</v>
      </c>
      <c r="AR284" s="24" t="str">
        <f>Tabela1[[#This Row],[PEDIDO]]&amp;Tabela1[[#This Row],[PRODUTO]]</f>
        <v>P-188RMF</v>
      </c>
      <c r="AS284" s="37">
        <f>IF(AF284="",0,IF(ISTEXT(AF284),H284*VALUE(SUBSTITUTE(AF284,"%",""))/100,H284*AF284))-Tabela1[[#This Row],[PRONTO ACABADO2]]</f>
        <v>0</v>
      </c>
      <c r="AT284" s="37">
        <f>IF(AG284="",0,IF(ISTEXT(AG284),H284*VALUE(SUBSTITUTE(AG284,"%",""))/100,H284*AG284))-Tabela1[[#This Row],[PESO EXPEDIDO2]]</f>
        <v>0</v>
      </c>
      <c r="AU284" s="37">
        <f t="shared" si="54"/>
        <v>320.39999999999998</v>
      </c>
      <c r="AV284" s="37">
        <f t="shared" si="55"/>
        <v>320.39999999999998</v>
      </c>
      <c r="AW284" s="37"/>
    </row>
    <row r="285" spans="1:49" ht="15.75" hidden="1" customHeight="1" x14ac:dyDescent="0.25">
      <c r="A285" s="6" t="s">
        <v>3932</v>
      </c>
      <c r="B285" s="21" t="s">
        <v>3933</v>
      </c>
      <c r="C285" s="7">
        <v>1</v>
      </c>
      <c r="D285" s="39" t="s">
        <v>3780</v>
      </c>
      <c r="E285" s="7">
        <v>4170</v>
      </c>
      <c r="F285" s="7" t="s">
        <v>3931</v>
      </c>
      <c r="G285" s="23">
        <v>320.39999999999998</v>
      </c>
      <c r="H285" s="34">
        <f>Tabela1[[#This Row],[PESO UNI]]*Tabela1[[#This Row],[QTE]]</f>
        <v>320.39999999999998</v>
      </c>
      <c r="I285" s="7">
        <v>2</v>
      </c>
      <c r="J285" s="8" t="s">
        <v>2276</v>
      </c>
      <c r="K285" s="8" t="s">
        <v>327</v>
      </c>
      <c r="L285" s="9" t="s">
        <v>2069</v>
      </c>
      <c r="M285" s="10">
        <v>46150</v>
      </c>
      <c r="N285" s="8" t="s">
        <v>327</v>
      </c>
      <c r="O285" s="12"/>
      <c r="P285" s="13"/>
      <c r="Q285" s="14">
        <f>Tabela1[[#This Row],[QTDE/ Fabricação]]-Tabela1[[#This Row],[QTE]]</f>
        <v>-1</v>
      </c>
      <c r="R285" s="18">
        <f t="shared" si="59"/>
        <v>320.39999999999998</v>
      </c>
      <c r="S285" s="18">
        <f t="shared" si="57"/>
        <v>320.39999999999998</v>
      </c>
      <c r="T285" s="19">
        <f t="shared" si="60"/>
        <v>0</v>
      </c>
      <c r="U285" s="203">
        <v>1</v>
      </c>
      <c r="V285" s="12" t="str">
        <f>IFERROR(VLOOKUP(Tabela1[[#This Row],[COD.MDE]],'LISTA DE EMBARQUE'!B:L,11,0),"")</f>
        <v/>
      </c>
      <c r="W285" s="13"/>
      <c r="X285" s="14">
        <f>IFERROR(Tabela1[[#This Row],[QIANTIDADE EXPEDIDA]]*Tabela1[[#This Row],[PESO UNI]],"")</f>
        <v>320.39999999999998</v>
      </c>
      <c r="Y285" s="14">
        <f t="shared" si="56"/>
        <v>0</v>
      </c>
      <c r="Z285" s="20">
        <f>Tabela1[[#This Row],[PESO TOTAL]]-Tabela1[[#This Row],[Peso Expedido]]</f>
        <v>0</v>
      </c>
      <c r="AA285" s="17">
        <v>1</v>
      </c>
      <c r="AB285" s="33"/>
      <c r="AC285" s="33">
        <v>1</v>
      </c>
      <c r="AD285" s="33">
        <v>1</v>
      </c>
      <c r="AE285" s="33">
        <v>1</v>
      </c>
      <c r="AF285" s="33">
        <v>1</v>
      </c>
      <c r="AG285" s="33">
        <v>1</v>
      </c>
      <c r="AH285" s="33">
        <v>1</v>
      </c>
      <c r="AI285" s="33" t="str">
        <f t="shared" si="61"/>
        <v>ok</v>
      </c>
      <c r="AJ285" s="5"/>
      <c r="AK285" t="str">
        <f>Tabela1[[#This Row],[Coluna1]]&amp;Tabela1[[#This Row],[PEDIDO]]</f>
        <v>P-188</v>
      </c>
      <c r="AL285"/>
      <c r="AM285"/>
      <c r="AN285"/>
      <c r="AO285" t="str">
        <f t="shared" si="58"/>
        <v>T-072985-1/1073-TC-007</v>
      </c>
      <c r="AP285" t="str">
        <f>Tabela1[[#This Row],[TAG]]&amp;Tabela1[[#This Row],[PEDIDO]]&amp;Tabela1[[#This Row],[PRODUTO]]</f>
        <v>1073-TC-007P-188RMF</v>
      </c>
      <c r="AQ285" s="22" t="str">
        <f>Tabela1[[#This Row],[PRODUTO]]&amp;Tabela1[[#This Row],[TAG]]</f>
        <v>RMF1073-TC-007</v>
      </c>
      <c r="AR285" s="24" t="str">
        <f>Tabela1[[#This Row],[PEDIDO]]&amp;Tabela1[[#This Row],[PRODUTO]]</f>
        <v>P-188RMF</v>
      </c>
      <c r="AS285" s="37">
        <f>IF(AF285="",0,IF(ISTEXT(AF285),H285*VALUE(SUBSTITUTE(AF285,"%",""))/100,H285*AF285))-Tabela1[[#This Row],[PRONTO ACABADO2]]</f>
        <v>0</v>
      </c>
      <c r="AT285" s="37">
        <f>IF(AG285="",0,IF(ISTEXT(AG285),H285*VALUE(SUBSTITUTE(AG285,"%",""))/100,H285*AG285))-Tabela1[[#This Row],[PESO EXPEDIDO2]]</f>
        <v>0</v>
      </c>
      <c r="AU285" s="37">
        <f t="shared" si="54"/>
        <v>320.39999999999998</v>
      </c>
      <c r="AV285" s="37">
        <f t="shared" si="55"/>
        <v>320.39999999999998</v>
      </c>
      <c r="AW285" s="37"/>
    </row>
    <row r="286" spans="1:49" ht="15.75" hidden="1" customHeight="1" x14ac:dyDescent="0.25">
      <c r="A286" s="6" t="s">
        <v>3934</v>
      </c>
      <c r="B286" s="21" t="s">
        <v>3935</v>
      </c>
      <c r="C286" s="7">
        <v>1</v>
      </c>
      <c r="D286" s="39" t="s">
        <v>3936</v>
      </c>
      <c r="E286" s="7">
        <v>4171</v>
      </c>
      <c r="F286" s="7" t="s">
        <v>3931</v>
      </c>
      <c r="G286" s="23">
        <v>32.9</v>
      </c>
      <c r="H286" s="34">
        <f>Tabela1[[#This Row],[PESO UNI]]*Tabela1[[#This Row],[QTE]]</f>
        <v>32.9</v>
      </c>
      <c r="I286" s="7">
        <v>0</v>
      </c>
      <c r="J286" s="8" t="s">
        <v>2274</v>
      </c>
      <c r="K286" s="8" t="s">
        <v>327</v>
      </c>
      <c r="L286" s="9" t="s">
        <v>2069</v>
      </c>
      <c r="M286" s="10">
        <v>46136</v>
      </c>
      <c r="N286" s="8" t="s">
        <v>327</v>
      </c>
      <c r="O286" s="12"/>
      <c r="P286" s="13"/>
      <c r="Q286" s="14">
        <f>Tabela1[[#This Row],[QTDE/ Fabricação]]-Tabela1[[#This Row],[QTE]]</f>
        <v>-1</v>
      </c>
      <c r="R286" s="18">
        <f t="shared" si="59"/>
        <v>32.9</v>
      </c>
      <c r="S286" s="18">
        <f t="shared" si="57"/>
        <v>32.9</v>
      </c>
      <c r="T286" s="19">
        <f t="shared" si="60"/>
        <v>0</v>
      </c>
      <c r="U286" s="203">
        <v>1</v>
      </c>
      <c r="V286" s="12" t="str">
        <f>IFERROR(VLOOKUP(Tabela1[[#This Row],[COD.MDE]],'LISTA DE EMBARQUE'!B:L,11,0),"")</f>
        <v/>
      </c>
      <c r="W286" s="13"/>
      <c r="X286" s="14">
        <f>IFERROR(Tabela1[[#This Row],[QIANTIDADE EXPEDIDA]]*Tabela1[[#This Row],[PESO UNI]],"")</f>
        <v>32.9</v>
      </c>
      <c r="Y286" s="14">
        <f t="shared" si="56"/>
        <v>0</v>
      </c>
      <c r="Z286" s="20">
        <f>Tabela1[[#This Row],[PESO TOTAL]]-Tabela1[[#This Row],[Peso Expedido]]</f>
        <v>0</v>
      </c>
      <c r="AA286" s="17">
        <v>1</v>
      </c>
      <c r="AB286" s="33"/>
      <c r="AC286" s="33">
        <v>1</v>
      </c>
      <c r="AD286" s="33">
        <v>1</v>
      </c>
      <c r="AE286" s="33">
        <v>1</v>
      </c>
      <c r="AF286" s="33">
        <v>1</v>
      </c>
      <c r="AG286" s="33">
        <v>1</v>
      </c>
      <c r="AH286" s="33">
        <v>1</v>
      </c>
      <c r="AI286" s="33" t="str">
        <f t="shared" si="61"/>
        <v>ok</v>
      </c>
      <c r="AJ286" s="5"/>
      <c r="AK286" t="str">
        <f>Tabela1[[#This Row],[Coluna1]]&amp;Tabela1[[#This Row],[PEDIDO]]</f>
        <v>P-188</v>
      </c>
      <c r="AL286"/>
      <c r="AM286"/>
      <c r="AN286"/>
      <c r="AO286" t="str">
        <f t="shared" si="58"/>
        <v>T-072986-1/1073-TC-006</v>
      </c>
      <c r="AP286" t="str">
        <f>Tabela1[[#This Row],[TAG]]&amp;Tabela1[[#This Row],[PEDIDO]]&amp;Tabela1[[#This Row],[PRODUTO]]</f>
        <v>1073-TC-006P-188RMF</v>
      </c>
      <c r="AQ286" s="22" t="str">
        <f>Tabela1[[#This Row],[PRODUTO]]&amp;Tabela1[[#This Row],[TAG]]</f>
        <v>RMF1073-TC-006</v>
      </c>
      <c r="AR286" s="24" t="str">
        <f>Tabela1[[#This Row],[PEDIDO]]&amp;Tabela1[[#This Row],[PRODUTO]]</f>
        <v>P-188RMF</v>
      </c>
      <c r="AS286" s="37">
        <f>IF(AF286="",0,IF(ISTEXT(AF286),H286*VALUE(SUBSTITUTE(AF286,"%",""))/100,H286*AF286))-Tabela1[[#This Row],[PRONTO ACABADO2]]</f>
        <v>0</v>
      </c>
      <c r="AT286" s="37">
        <f>IF(AG286="",0,IF(ISTEXT(AG286),H286*VALUE(SUBSTITUTE(AG286,"%",""))/100,H286*AG286))-Tabela1[[#This Row],[PESO EXPEDIDO2]]</f>
        <v>0</v>
      </c>
      <c r="AU286" s="37">
        <f t="shared" si="54"/>
        <v>32.9</v>
      </c>
      <c r="AV286" s="37">
        <f t="shared" si="55"/>
        <v>32.9</v>
      </c>
      <c r="AW286" s="37"/>
    </row>
    <row r="287" spans="1:49" ht="15.75" hidden="1" customHeight="1" x14ac:dyDescent="0.25">
      <c r="A287" s="6" t="s">
        <v>3934</v>
      </c>
      <c r="B287" s="21" t="s">
        <v>3937</v>
      </c>
      <c r="C287" s="7">
        <v>1</v>
      </c>
      <c r="D287" s="39" t="s">
        <v>3936</v>
      </c>
      <c r="E287" s="7">
        <v>4172</v>
      </c>
      <c r="F287" s="7" t="s">
        <v>3931</v>
      </c>
      <c r="G287" s="23">
        <v>45.6</v>
      </c>
      <c r="H287" s="34">
        <f>Tabela1[[#This Row],[PESO UNI]]*Tabela1[[#This Row],[QTE]]</f>
        <v>45.6</v>
      </c>
      <c r="I287" s="7">
        <v>0</v>
      </c>
      <c r="J287" s="8" t="s">
        <v>2274</v>
      </c>
      <c r="K287" s="8" t="s">
        <v>327</v>
      </c>
      <c r="L287" s="9" t="s">
        <v>2069</v>
      </c>
      <c r="M287" s="10">
        <v>46136</v>
      </c>
      <c r="N287" s="8" t="s">
        <v>327</v>
      </c>
      <c r="O287" s="12"/>
      <c r="P287" s="13"/>
      <c r="Q287" s="14">
        <f>Tabela1[[#This Row],[QTDE/ Fabricação]]-Tabela1[[#This Row],[QTE]]</f>
        <v>-1</v>
      </c>
      <c r="R287" s="18">
        <f t="shared" si="59"/>
        <v>45.6</v>
      </c>
      <c r="S287" s="18">
        <f t="shared" si="57"/>
        <v>45.6</v>
      </c>
      <c r="T287" s="19">
        <f t="shared" si="60"/>
        <v>0</v>
      </c>
      <c r="U287" s="203">
        <v>1</v>
      </c>
      <c r="V287" s="12" t="str">
        <f>IFERROR(VLOOKUP(Tabela1[[#This Row],[COD.MDE]],'LISTA DE EMBARQUE'!B:L,11,0),"")</f>
        <v/>
      </c>
      <c r="W287" s="13"/>
      <c r="X287" s="14">
        <f>IFERROR(Tabela1[[#This Row],[QIANTIDADE EXPEDIDA]]*Tabela1[[#This Row],[PESO UNI]],"")</f>
        <v>45.6</v>
      </c>
      <c r="Y287" s="14">
        <f t="shared" si="56"/>
        <v>0</v>
      </c>
      <c r="Z287" s="20">
        <f>Tabela1[[#This Row],[PESO TOTAL]]-Tabela1[[#This Row],[Peso Expedido]]</f>
        <v>0</v>
      </c>
      <c r="AA287" s="17">
        <v>1</v>
      </c>
      <c r="AB287" s="33"/>
      <c r="AC287" s="33">
        <v>1</v>
      </c>
      <c r="AD287" s="33">
        <v>1</v>
      </c>
      <c r="AE287" s="33">
        <v>1</v>
      </c>
      <c r="AF287" s="33">
        <v>1</v>
      </c>
      <c r="AG287" s="33">
        <v>1</v>
      </c>
      <c r="AH287" s="33">
        <v>1</v>
      </c>
      <c r="AI287" s="33" t="str">
        <f t="shared" si="61"/>
        <v>ok</v>
      </c>
      <c r="AJ287" s="5"/>
      <c r="AK287" t="str">
        <f>Tabela1[[#This Row],[Coluna1]]&amp;Tabela1[[#This Row],[PEDIDO]]</f>
        <v>P-188</v>
      </c>
      <c r="AL287"/>
      <c r="AM287"/>
      <c r="AN287"/>
      <c r="AO287" t="str">
        <f t="shared" si="58"/>
        <v>T-072986-1/1073-TC-006</v>
      </c>
      <c r="AP287" t="str">
        <f>Tabela1[[#This Row],[TAG]]&amp;Tabela1[[#This Row],[PEDIDO]]&amp;Tabela1[[#This Row],[PRODUTO]]</f>
        <v>1073-TC-006P-188RMF</v>
      </c>
      <c r="AQ287" s="22" t="str">
        <f>Tabela1[[#This Row],[PRODUTO]]&amp;Tabela1[[#This Row],[TAG]]</f>
        <v>RMF1073-TC-006</v>
      </c>
      <c r="AR287" s="24" t="str">
        <f>Tabela1[[#This Row],[PEDIDO]]&amp;Tabela1[[#This Row],[PRODUTO]]</f>
        <v>P-188RMF</v>
      </c>
      <c r="AS287" s="37">
        <f>IF(AF287="",0,IF(ISTEXT(AF287),H287*VALUE(SUBSTITUTE(AF287,"%",""))/100,H287*AF287))-Tabela1[[#This Row],[PRONTO ACABADO2]]</f>
        <v>0</v>
      </c>
      <c r="AT287" s="37">
        <f>IF(AG287="",0,IF(ISTEXT(AG287),H287*VALUE(SUBSTITUTE(AG287,"%",""))/100,H287*AG287))-Tabela1[[#This Row],[PESO EXPEDIDO2]]</f>
        <v>0</v>
      </c>
      <c r="AU287" s="37">
        <f t="shared" si="54"/>
        <v>45.6</v>
      </c>
      <c r="AV287" s="37">
        <f t="shared" si="55"/>
        <v>45.6</v>
      </c>
      <c r="AW287" s="37"/>
    </row>
    <row r="288" spans="1:49" ht="15.75" hidden="1" customHeight="1" x14ac:dyDescent="0.25">
      <c r="A288" s="6" t="s">
        <v>3934</v>
      </c>
      <c r="B288" s="21" t="s">
        <v>3938</v>
      </c>
      <c r="C288" s="7">
        <v>1</v>
      </c>
      <c r="D288" s="39" t="s">
        <v>3936</v>
      </c>
      <c r="E288" s="7">
        <v>4173</v>
      </c>
      <c r="F288" s="7" t="s">
        <v>3931</v>
      </c>
      <c r="G288" s="23">
        <v>22.2</v>
      </c>
      <c r="H288" s="34">
        <f>Tabela1[[#This Row],[PESO UNI]]*Tabela1[[#This Row],[QTE]]</f>
        <v>22.2</v>
      </c>
      <c r="I288" s="7">
        <v>0</v>
      </c>
      <c r="J288" s="8" t="s">
        <v>2274</v>
      </c>
      <c r="K288" s="8" t="s">
        <v>327</v>
      </c>
      <c r="L288" s="9" t="s">
        <v>2069</v>
      </c>
      <c r="M288" s="10">
        <v>46136</v>
      </c>
      <c r="N288" s="8" t="s">
        <v>327</v>
      </c>
      <c r="O288" s="12"/>
      <c r="P288" s="13"/>
      <c r="Q288" s="14">
        <f>Tabela1[[#This Row],[QTDE/ Fabricação]]-Tabela1[[#This Row],[QTE]]</f>
        <v>-1</v>
      </c>
      <c r="R288" s="18">
        <f t="shared" si="59"/>
        <v>22.2</v>
      </c>
      <c r="S288" s="18">
        <f t="shared" si="57"/>
        <v>22.2</v>
      </c>
      <c r="T288" s="19">
        <f t="shared" si="60"/>
        <v>0</v>
      </c>
      <c r="U288" s="203">
        <v>1</v>
      </c>
      <c r="V288" s="12" t="str">
        <f>IFERROR(VLOOKUP(Tabela1[[#This Row],[COD.MDE]],'LISTA DE EMBARQUE'!B:L,11,0),"")</f>
        <v/>
      </c>
      <c r="W288" s="13"/>
      <c r="X288" s="14">
        <f>IFERROR(Tabela1[[#This Row],[QIANTIDADE EXPEDIDA]]*Tabela1[[#This Row],[PESO UNI]],"")</f>
        <v>22.2</v>
      </c>
      <c r="Y288" s="14">
        <f t="shared" si="56"/>
        <v>0</v>
      </c>
      <c r="Z288" s="20">
        <f>Tabela1[[#This Row],[PESO TOTAL]]-Tabela1[[#This Row],[Peso Expedido]]</f>
        <v>0</v>
      </c>
      <c r="AA288" s="17">
        <v>1</v>
      </c>
      <c r="AB288" s="33"/>
      <c r="AC288" s="33">
        <v>1</v>
      </c>
      <c r="AD288" s="33">
        <v>1</v>
      </c>
      <c r="AE288" s="33">
        <v>1</v>
      </c>
      <c r="AF288" s="33">
        <v>1</v>
      </c>
      <c r="AG288" s="33">
        <v>1</v>
      </c>
      <c r="AH288" s="33">
        <v>1</v>
      </c>
      <c r="AI288" s="33" t="str">
        <f t="shared" si="61"/>
        <v>ok</v>
      </c>
      <c r="AJ288" s="5"/>
      <c r="AK288" t="str">
        <f>Tabela1[[#This Row],[Coluna1]]&amp;Tabela1[[#This Row],[PEDIDO]]</f>
        <v>P-188</v>
      </c>
      <c r="AL288"/>
      <c r="AM288"/>
      <c r="AN288"/>
      <c r="AO288" t="str">
        <f t="shared" si="58"/>
        <v>T-072986-1/1073-TC-006</v>
      </c>
      <c r="AP288" t="str">
        <f>Tabela1[[#This Row],[TAG]]&amp;Tabela1[[#This Row],[PEDIDO]]&amp;Tabela1[[#This Row],[PRODUTO]]</f>
        <v>1073-TC-006P-188RMF</v>
      </c>
      <c r="AQ288" s="22" t="str">
        <f>Tabela1[[#This Row],[PRODUTO]]&amp;Tabela1[[#This Row],[TAG]]</f>
        <v>RMF1073-TC-006</v>
      </c>
      <c r="AR288" s="24" t="str">
        <f>Tabela1[[#This Row],[PEDIDO]]&amp;Tabela1[[#This Row],[PRODUTO]]</f>
        <v>P-188RMF</v>
      </c>
      <c r="AS288" s="37">
        <f>IF(AF288="",0,IF(ISTEXT(AF288),H288*VALUE(SUBSTITUTE(AF288,"%",""))/100,H288*AF288))-Tabela1[[#This Row],[PRONTO ACABADO2]]</f>
        <v>0</v>
      </c>
      <c r="AT288" s="37">
        <f>IF(AG288="",0,IF(ISTEXT(AG288),H288*VALUE(SUBSTITUTE(AG288,"%",""))/100,H288*AG288))-Tabela1[[#This Row],[PESO EXPEDIDO2]]</f>
        <v>0</v>
      </c>
      <c r="AU288" s="37">
        <f t="shared" si="54"/>
        <v>22.2</v>
      </c>
      <c r="AV288" s="37">
        <f t="shared" si="55"/>
        <v>22.2</v>
      </c>
      <c r="AW288" s="37"/>
    </row>
    <row r="289" spans="1:49" ht="15.75" hidden="1" customHeight="1" x14ac:dyDescent="0.25">
      <c r="A289" s="6" t="s">
        <v>3934</v>
      </c>
      <c r="B289" s="21" t="s">
        <v>3939</v>
      </c>
      <c r="C289" s="7">
        <v>1</v>
      </c>
      <c r="D289" s="39" t="s">
        <v>3936</v>
      </c>
      <c r="E289" s="7">
        <v>4174</v>
      </c>
      <c r="F289" s="7" t="s">
        <v>3931</v>
      </c>
      <c r="G289" s="23">
        <v>34</v>
      </c>
      <c r="H289" s="34">
        <f>Tabela1[[#This Row],[PESO UNI]]*Tabela1[[#This Row],[QTE]]</f>
        <v>34</v>
      </c>
      <c r="I289" s="7">
        <v>0</v>
      </c>
      <c r="J289" s="8" t="s">
        <v>2274</v>
      </c>
      <c r="K289" s="8" t="s">
        <v>327</v>
      </c>
      <c r="L289" s="9" t="s">
        <v>2069</v>
      </c>
      <c r="M289" s="10">
        <v>46136</v>
      </c>
      <c r="N289" s="8" t="s">
        <v>327</v>
      </c>
      <c r="O289" s="12"/>
      <c r="P289" s="13"/>
      <c r="Q289" s="14">
        <f>Tabela1[[#This Row],[QTDE/ Fabricação]]-Tabela1[[#This Row],[QTE]]</f>
        <v>-1</v>
      </c>
      <c r="R289" s="18">
        <f t="shared" si="59"/>
        <v>34</v>
      </c>
      <c r="S289" s="18">
        <f t="shared" si="57"/>
        <v>34</v>
      </c>
      <c r="T289" s="19">
        <f t="shared" si="60"/>
        <v>0</v>
      </c>
      <c r="U289" s="203">
        <v>1</v>
      </c>
      <c r="V289" s="12" t="str">
        <f>IFERROR(VLOOKUP(Tabela1[[#This Row],[COD.MDE]],'LISTA DE EMBARQUE'!B:L,11,0),"")</f>
        <v/>
      </c>
      <c r="W289" s="13"/>
      <c r="X289" s="14">
        <f>IFERROR(Tabela1[[#This Row],[QIANTIDADE EXPEDIDA]]*Tabela1[[#This Row],[PESO UNI]],"")</f>
        <v>34</v>
      </c>
      <c r="Y289" s="14">
        <f t="shared" si="56"/>
        <v>0</v>
      </c>
      <c r="Z289" s="20">
        <f>Tabela1[[#This Row],[PESO TOTAL]]-Tabela1[[#This Row],[Peso Expedido]]</f>
        <v>0</v>
      </c>
      <c r="AA289" s="17">
        <v>1</v>
      </c>
      <c r="AB289" s="33"/>
      <c r="AC289" s="33">
        <v>1</v>
      </c>
      <c r="AD289" s="33">
        <v>1</v>
      </c>
      <c r="AE289" s="33">
        <v>1</v>
      </c>
      <c r="AF289" s="33">
        <v>1</v>
      </c>
      <c r="AG289" s="33">
        <v>1</v>
      </c>
      <c r="AH289" s="33">
        <v>1</v>
      </c>
      <c r="AI289" s="33" t="str">
        <f t="shared" si="61"/>
        <v>ok</v>
      </c>
      <c r="AJ289" s="5"/>
      <c r="AK289" t="str">
        <f>Tabela1[[#This Row],[Coluna1]]&amp;Tabela1[[#This Row],[PEDIDO]]</f>
        <v>P-188</v>
      </c>
      <c r="AL289"/>
      <c r="AM289"/>
      <c r="AN289"/>
      <c r="AO289" t="str">
        <f t="shared" si="58"/>
        <v>T-072986-1/1073-TC-006</v>
      </c>
      <c r="AP289" t="str">
        <f>Tabela1[[#This Row],[TAG]]&amp;Tabela1[[#This Row],[PEDIDO]]&amp;Tabela1[[#This Row],[PRODUTO]]</f>
        <v>1073-TC-006P-188RMF</v>
      </c>
      <c r="AQ289" s="22" t="str">
        <f>Tabela1[[#This Row],[PRODUTO]]&amp;Tabela1[[#This Row],[TAG]]</f>
        <v>RMF1073-TC-006</v>
      </c>
      <c r="AR289" s="24" t="str">
        <f>Tabela1[[#This Row],[PEDIDO]]&amp;Tabela1[[#This Row],[PRODUTO]]</f>
        <v>P-188RMF</v>
      </c>
      <c r="AS289" s="37">
        <f>IF(AF289="",0,IF(ISTEXT(AF289),H289*VALUE(SUBSTITUTE(AF289,"%",""))/100,H289*AF289))-Tabela1[[#This Row],[PRONTO ACABADO2]]</f>
        <v>0</v>
      </c>
      <c r="AT289" s="37">
        <f>IF(AG289="",0,IF(ISTEXT(AG289),H289*VALUE(SUBSTITUTE(AG289,"%",""))/100,H289*AG289))-Tabela1[[#This Row],[PESO EXPEDIDO2]]</f>
        <v>0</v>
      </c>
      <c r="AU289" s="37">
        <f t="shared" si="54"/>
        <v>34</v>
      </c>
      <c r="AV289" s="37">
        <f t="shared" si="55"/>
        <v>34</v>
      </c>
      <c r="AW289" s="37"/>
    </row>
    <row r="290" spans="1:49" ht="15.75" hidden="1" customHeight="1" x14ac:dyDescent="0.25">
      <c r="A290" s="6" t="s">
        <v>3934</v>
      </c>
      <c r="B290" s="21" t="s">
        <v>3940</v>
      </c>
      <c r="C290" s="7">
        <v>1</v>
      </c>
      <c r="D290" s="39" t="s">
        <v>3936</v>
      </c>
      <c r="E290" s="7">
        <v>4175</v>
      </c>
      <c r="F290" s="7" t="s">
        <v>3931</v>
      </c>
      <c r="G290" s="23">
        <v>10.199999999999999</v>
      </c>
      <c r="H290" s="34">
        <f>Tabela1[[#This Row],[PESO UNI]]*Tabela1[[#This Row],[QTE]]</f>
        <v>10.199999999999999</v>
      </c>
      <c r="I290" s="7">
        <v>0</v>
      </c>
      <c r="J290" s="8" t="s">
        <v>2274</v>
      </c>
      <c r="K290" s="8" t="s">
        <v>327</v>
      </c>
      <c r="L290" s="9" t="s">
        <v>2069</v>
      </c>
      <c r="M290" s="10">
        <v>46136</v>
      </c>
      <c r="N290" s="8" t="s">
        <v>327</v>
      </c>
      <c r="O290" s="12"/>
      <c r="P290" s="13"/>
      <c r="Q290" s="14">
        <f>Tabela1[[#This Row],[QTDE/ Fabricação]]-Tabela1[[#This Row],[QTE]]</f>
        <v>-1</v>
      </c>
      <c r="R290" s="18">
        <f t="shared" si="59"/>
        <v>10.199999999999999</v>
      </c>
      <c r="S290" s="18">
        <f t="shared" si="57"/>
        <v>10.199999999999999</v>
      </c>
      <c r="T290" s="19">
        <f t="shared" si="60"/>
        <v>0</v>
      </c>
      <c r="U290" s="203">
        <v>1</v>
      </c>
      <c r="V290" s="12" t="str">
        <f>IFERROR(VLOOKUP(Tabela1[[#This Row],[COD.MDE]],'LISTA DE EMBARQUE'!B:L,11,0),"")</f>
        <v/>
      </c>
      <c r="W290" s="13"/>
      <c r="X290" s="14">
        <f>IFERROR(Tabela1[[#This Row],[QIANTIDADE EXPEDIDA]]*Tabela1[[#This Row],[PESO UNI]],"")</f>
        <v>10.199999999999999</v>
      </c>
      <c r="Y290" s="14">
        <f t="shared" si="56"/>
        <v>0</v>
      </c>
      <c r="Z290" s="20">
        <f>Tabela1[[#This Row],[PESO TOTAL]]-Tabela1[[#This Row],[Peso Expedido]]</f>
        <v>0</v>
      </c>
      <c r="AA290" s="17">
        <v>1</v>
      </c>
      <c r="AB290" s="33"/>
      <c r="AC290" s="33">
        <v>1</v>
      </c>
      <c r="AD290" s="33">
        <v>1</v>
      </c>
      <c r="AE290" s="33">
        <v>1</v>
      </c>
      <c r="AF290" s="33">
        <v>1</v>
      </c>
      <c r="AG290" s="33">
        <v>1</v>
      </c>
      <c r="AH290" s="33">
        <v>1</v>
      </c>
      <c r="AI290" s="33" t="str">
        <f t="shared" si="61"/>
        <v>ok</v>
      </c>
      <c r="AJ290" s="5"/>
      <c r="AK290" t="str">
        <f>Tabela1[[#This Row],[Coluna1]]&amp;Tabela1[[#This Row],[PEDIDO]]</f>
        <v>P-188</v>
      </c>
      <c r="AL290"/>
      <c r="AM290"/>
      <c r="AN290"/>
      <c r="AO290" t="str">
        <f t="shared" si="58"/>
        <v>T-072986-1/1073-TC-006</v>
      </c>
      <c r="AP290" t="str">
        <f>Tabela1[[#This Row],[TAG]]&amp;Tabela1[[#This Row],[PEDIDO]]&amp;Tabela1[[#This Row],[PRODUTO]]</f>
        <v>1073-TC-006P-188RMF</v>
      </c>
      <c r="AQ290" s="22" t="str">
        <f>Tabela1[[#This Row],[PRODUTO]]&amp;Tabela1[[#This Row],[TAG]]</f>
        <v>RMF1073-TC-006</v>
      </c>
      <c r="AR290" s="24" t="str">
        <f>Tabela1[[#This Row],[PEDIDO]]&amp;Tabela1[[#This Row],[PRODUTO]]</f>
        <v>P-188RMF</v>
      </c>
      <c r="AS290" s="37">
        <f>IF(AF290="",0,IF(ISTEXT(AF290),H290*VALUE(SUBSTITUTE(AF290,"%",""))/100,H290*AF290))-Tabela1[[#This Row],[PRONTO ACABADO2]]</f>
        <v>0</v>
      </c>
      <c r="AT290" s="37">
        <f>IF(AG290="",0,IF(ISTEXT(AG290),H290*VALUE(SUBSTITUTE(AG290,"%",""))/100,H290*AG290))-Tabela1[[#This Row],[PESO EXPEDIDO2]]</f>
        <v>0</v>
      </c>
      <c r="AU290" s="37">
        <f t="shared" si="54"/>
        <v>10.199999999999999</v>
      </c>
      <c r="AV290" s="37">
        <f t="shared" si="55"/>
        <v>10.199999999999999</v>
      </c>
      <c r="AW290" s="37"/>
    </row>
    <row r="291" spans="1:49" ht="15.75" hidden="1" customHeight="1" x14ac:dyDescent="0.25">
      <c r="A291" s="6" t="s">
        <v>3934</v>
      </c>
      <c r="B291" s="21" t="s">
        <v>3941</v>
      </c>
      <c r="C291" s="7">
        <v>1</v>
      </c>
      <c r="D291" s="39" t="s">
        <v>3936</v>
      </c>
      <c r="E291" s="7">
        <v>4176</v>
      </c>
      <c r="F291" s="7" t="s">
        <v>3931</v>
      </c>
      <c r="G291" s="23">
        <v>49.8</v>
      </c>
      <c r="H291" s="34">
        <f>Tabela1[[#This Row],[PESO UNI]]*Tabela1[[#This Row],[QTE]]</f>
        <v>49.8</v>
      </c>
      <c r="I291" s="7">
        <v>0</v>
      </c>
      <c r="J291" s="8" t="s">
        <v>2274</v>
      </c>
      <c r="K291" s="8" t="s">
        <v>327</v>
      </c>
      <c r="L291" s="9" t="s">
        <v>2069</v>
      </c>
      <c r="M291" s="10">
        <v>46136</v>
      </c>
      <c r="N291" s="8" t="s">
        <v>327</v>
      </c>
      <c r="O291" s="12"/>
      <c r="P291" s="13"/>
      <c r="Q291" s="14">
        <f>Tabela1[[#This Row],[QTDE/ Fabricação]]-Tabela1[[#This Row],[QTE]]</f>
        <v>-1</v>
      </c>
      <c r="R291" s="18">
        <f t="shared" si="59"/>
        <v>49.8</v>
      </c>
      <c r="S291" s="18">
        <f t="shared" si="57"/>
        <v>49.8</v>
      </c>
      <c r="T291" s="19">
        <f t="shared" si="60"/>
        <v>0</v>
      </c>
      <c r="U291" s="203">
        <v>1</v>
      </c>
      <c r="V291" s="12" t="str">
        <f>IFERROR(VLOOKUP(Tabela1[[#This Row],[COD.MDE]],'LISTA DE EMBARQUE'!B:L,11,0),"")</f>
        <v/>
      </c>
      <c r="W291" s="13"/>
      <c r="X291" s="14">
        <f>IFERROR(Tabela1[[#This Row],[QIANTIDADE EXPEDIDA]]*Tabela1[[#This Row],[PESO UNI]],"")</f>
        <v>49.8</v>
      </c>
      <c r="Y291" s="14">
        <f t="shared" si="56"/>
        <v>0</v>
      </c>
      <c r="Z291" s="20">
        <f>Tabela1[[#This Row],[PESO TOTAL]]-Tabela1[[#This Row],[Peso Expedido]]</f>
        <v>0</v>
      </c>
      <c r="AA291" s="17">
        <v>1</v>
      </c>
      <c r="AB291" s="33"/>
      <c r="AC291" s="33">
        <v>1</v>
      </c>
      <c r="AD291" s="33">
        <v>1</v>
      </c>
      <c r="AE291" s="33">
        <v>1</v>
      </c>
      <c r="AF291" s="33">
        <v>1</v>
      </c>
      <c r="AG291" s="33">
        <v>1</v>
      </c>
      <c r="AH291" s="33">
        <v>1</v>
      </c>
      <c r="AI291" s="33" t="str">
        <f t="shared" si="61"/>
        <v>ok</v>
      </c>
      <c r="AJ291" s="5"/>
      <c r="AK291" t="str">
        <f>Tabela1[[#This Row],[Coluna1]]&amp;Tabela1[[#This Row],[PEDIDO]]</f>
        <v>P-188</v>
      </c>
      <c r="AL291"/>
      <c r="AM291"/>
      <c r="AN291"/>
      <c r="AO291" t="str">
        <f t="shared" si="58"/>
        <v>T-072986-1/1073-TC-006</v>
      </c>
      <c r="AP291" t="str">
        <f>Tabela1[[#This Row],[TAG]]&amp;Tabela1[[#This Row],[PEDIDO]]&amp;Tabela1[[#This Row],[PRODUTO]]</f>
        <v>1073-TC-006P-188RMF</v>
      </c>
      <c r="AQ291" s="22" t="str">
        <f>Tabela1[[#This Row],[PRODUTO]]&amp;Tabela1[[#This Row],[TAG]]</f>
        <v>RMF1073-TC-006</v>
      </c>
      <c r="AR291" s="24" t="str">
        <f>Tabela1[[#This Row],[PEDIDO]]&amp;Tabela1[[#This Row],[PRODUTO]]</f>
        <v>P-188RMF</v>
      </c>
      <c r="AS291" s="37">
        <f>IF(AF291="",0,IF(ISTEXT(AF291),H291*VALUE(SUBSTITUTE(AF291,"%",""))/100,H291*AF291))-Tabela1[[#This Row],[PRONTO ACABADO2]]</f>
        <v>0</v>
      </c>
      <c r="AT291" s="37">
        <f>IF(AG291="",0,IF(ISTEXT(AG291),H291*VALUE(SUBSTITUTE(AG291,"%",""))/100,H291*AG291))-Tabela1[[#This Row],[PESO EXPEDIDO2]]</f>
        <v>0</v>
      </c>
      <c r="AU291" s="37">
        <f t="shared" si="54"/>
        <v>49.8</v>
      </c>
      <c r="AV291" s="37">
        <f t="shared" si="55"/>
        <v>49.8</v>
      </c>
      <c r="AW291" s="37"/>
    </row>
    <row r="292" spans="1:49" ht="15.75" hidden="1" customHeight="1" x14ac:dyDescent="0.25">
      <c r="A292" s="6" t="s">
        <v>3934</v>
      </c>
      <c r="B292" s="21" t="s">
        <v>3942</v>
      </c>
      <c r="C292" s="7">
        <v>1</v>
      </c>
      <c r="D292" s="39" t="s">
        <v>3936</v>
      </c>
      <c r="E292" s="7">
        <v>4177</v>
      </c>
      <c r="F292" s="7" t="s">
        <v>3931</v>
      </c>
      <c r="G292" s="23">
        <v>24.3</v>
      </c>
      <c r="H292" s="34">
        <f>Tabela1[[#This Row],[PESO UNI]]*Tabela1[[#This Row],[QTE]]</f>
        <v>24.3</v>
      </c>
      <c r="I292" s="7">
        <v>0</v>
      </c>
      <c r="J292" s="8" t="s">
        <v>2274</v>
      </c>
      <c r="K292" s="8" t="s">
        <v>327</v>
      </c>
      <c r="L292" s="9" t="s">
        <v>2069</v>
      </c>
      <c r="M292" s="10">
        <v>46136</v>
      </c>
      <c r="N292" s="8" t="s">
        <v>327</v>
      </c>
      <c r="O292" s="12"/>
      <c r="P292" s="13"/>
      <c r="Q292" s="14">
        <f>Tabela1[[#This Row],[QTDE/ Fabricação]]-Tabela1[[#This Row],[QTE]]</f>
        <v>-1</v>
      </c>
      <c r="R292" s="18">
        <f t="shared" si="59"/>
        <v>24.3</v>
      </c>
      <c r="S292" s="18">
        <f t="shared" si="57"/>
        <v>24.3</v>
      </c>
      <c r="T292" s="19">
        <f t="shared" si="60"/>
        <v>0</v>
      </c>
      <c r="U292" s="203">
        <v>1</v>
      </c>
      <c r="V292" s="12" t="str">
        <f>IFERROR(VLOOKUP(Tabela1[[#This Row],[COD.MDE]],'LISTA DE EMBARQUE'!B:L,11,0),"")</f>
        <v/>
      </c>
      <c r="W292" s="13"/>
      <c r="X292" s="14">
        <f>IFERROR(Tabela1[[#This Row],[QIANTIDADE EXPEDIDA]]*Tabela1[[#This Row],[PESO UNI]],"")</f>
        <v>24.3</v>
      </c>
      <c r="Y292" s="14">
        <f t="shared" si="56"/>
        <v>0</v>
      </c>
      <c r="Z292" s="20">
        <f>Tabela1[[#This Row],[PESO TOTAL]]-Tabela1[[#This Row],[Peso Expedido]]</f>
        <v>0</v>
      </c>
      <c r="AA292" s="17">
        <v>1</v>
      </c>
      <c r="AB292" s="33"/>
      <c r="AC292" s="33">
        <v>1</v>
      </c>
      <c r="AD292" s="33">
        <v>1</v>
      </c>
      <c r="AE292" s="33">
        <v>1</v>
      </c>
      <c r="AF292" s="33">
        <v>1</v>
      </c>
      <c r="AG292" s="33">
        <v>1</v>
      </c>
      <c r="AH292" s="33">
        <v>1</v>
      </c>
      <c r="AI292" s="33" t="str">
        <f t="shared" si="61"/>
        <v>ok</v>
      </c>
      <c r="AJ292" s="5"/>
      <c r="AK292" t="str">
        <f>Tabela1[[#This Row],[Coluna1]]&amp;Tabela1[[#This Row],[PEDIDO]]</f>
        <v>P-188</v>
      </c>
      <c r="AL292"/>
      <c r="AM292"/>
      <c r="AN292"/>
      <c r="AO292" t="str">
        <f t="shared" si="58"/>
        <v>T-072986-1/1073-TC-006</v>
      </c>
      <c r="AP292" t="str">
        <f>Tabela1[[#This Row],[TAG]]&amp;Tabela1[[#This Row],[PEDIDO]]&amp;Tabela1[[#This Row],[PRODUTO]]</f>
        <v>1073-TC-006P-188RMF</v>
      </c>
      <c r="AQ292" s="22" t="str">
        <f>Tabela1[[#This Row],[PRODUTO]]&amp;Tabela1[[#This Row],[TAG]]</f>
        <v>RMF1073-TC-006</v>
      </c>
      <c r="AR292" s="24" t="str">
        <f>Tabela1[[#This Row],[PEDIDO]]&amp;Tabela1[[#This Row],[PRODUTO]]</f>
        <v>P-188RMF</v>
      </c>
      <c r="AS292" s="37">
        <f>IF(AF292="",0,IF(ISTEXT(AF292),H292*VALUE(SUBSTITUTE(AF292,"%",""))/100,H292*AF292))-Tabela1[[#This Row],[PRONTO ACABADO2]]</f>
        <v>0</v>
      </c>
      <c r="AT292" s="37">
        <f>IF(AG292="",0,IF(ISTEXT(AG292),H292*VALUE(SUBSTITUTE(AG292,"%",""))/100,H292*AG292))-Tabela1[[#This Row],[PESO EXPEDIDO2]]</f>
        <v>0</v>
      </c>
      <c r="AU292" s="37">
        <f t="shared" si="54"/>
        <v>24.3</v>
      </c>
      <c r="AV292" s="37">
        <f t="shared" si="55"/>
        <v>24.3</v>
      </c>
      <c r="AW292" s="37"/>
    </row>
    <row r="293" spans="1:49" ht="15.75" hidden="1" customHeight="1" x14ac:dyDescent="0.25">
      <c r="A293" s="6" t="s">
        <v>3934</v>
      </c>
      <c r="B293" s="21" t="s">
        <v>3943</v>
      </c>
      <c r="C293" s="7">
        <v>4</v>
      </c>
      <c r="D293" s="39" t="s">
        <v>3944</v>
      </c>
      <c r="E293" s="7">
        <v>4178</v>
      </c>
      <c r="F293" s="7" t="s">
        <v>3931</v>
      </c>
      <c r="G293" s="23">
        <v>27.2</v>
      </c>
      <c r="H293" s="34">
        <f>Tabela1[[#This Row],[PESO UNI]]*Tabela1[[#This Row],[QTE]]</f>
        <v>108.8</v>
      </c>
      <c r="I293" s="7">
        <v>0</v>
      </c>
      <c r="J293" s="8" t="s">
        <v>2274</v>
      </c>
      <c r="K293" s="8" t="s">
        <v>327</v>
      </c>
      <c r="L293" s="9" t="s">
        <v>2069</v>
      </c>
      <c r="M293" s="10">
        <v>46136</v>
      </c>
      <c r="N293" s="8" t="s">
        <v>327</v>
      </c>
      <c r="O293" s="12"/>
      <c r="P293" s="13"/>
      <c r="Q293" s="14">
        <f>Tabela1[[#This Row],[QTDE/ Fabricação]]-Tabela1[[#This Row],[QTE]]</f>
        <v>-4</v>
      </c>
      <c r="R293" s="18">
        <f t="shared" si="59"/>
        <v>108.8</v>
      </c>
      <c r="S293" s="18">
        <f t="shared" si="57"/>
        <v>108.8</v>
      </c>
      <c r="T293" s="19">
        <f t="shared" si="60"/>
        <v>0</v>
      </c>
      <c r="U293" s="16">
        <v>4</v>
      </c>
      <c r="V293" s="12" t="str">
        <f>IFERROR(VLOOKUP(Tabela1[[#This Row],[COD.MDE]],'LISTA DE EMBARQUE'!B:L,11,0),"")</f>
        <v/>
      </c>
      <c r="W293" s="13" t="str">
        <f>IFERROR(VLOOKUP(Tabela1[[#This Row],[COD.MDE]],'LISTA DE EMBARQUE'!B:M,12,0),"")</f>
        <v/>
      </c>
      <c r="X293" s="14">
        <f>IFERROR(Tabela1[[#This Row],[QIANTIDADE EXPEDIDA]]*Tabela1[[#This Row],[PESO UNI]],"")</f>
        <v>108.8</v>
      </c>
      <c r="Y293" s="14">
        <f t="shared" si="56"/>
        <v>0</v>
      </c>
      <c r="Z293" s="20">
        <f>Tabela1[[#This Row],[PESO TOTAL]]-Tabela1[[#This Row],[Peso Expedido]]</f>
        <v>0</v>
      </c>
      <c r="AA293" s="17">
        <v>1</v>
      </c>
      <c r="AB293" s="33"/>
      <c r="AC293" s="33">
        <v>1</v>
      </c>
      <c r="AD293" s="33">
        <v>1</v>
      </c>
      <c r="AE293" s="33">
        <v>1</v>
      </c>
      <c r="AF293" s="33">
        <v>1</v>
      </c>
      <c r="AG293" s="33">
        <v>1</v>
      </c>
      <c r="AH293" s="33">
        <v>1</v>
      </c>
      <c r="AI293" s="33" t="str">
        <f t="shared" si="61"/>
        <v>ok</v>
      </c>
      <c r="AJ293" s="5"/>
      <c r="AK293" t="str">
        <f>Tabela1[[#This Row],[Coluna1]]&amp;Tabela1[[#This Row],[PEDIDO]]</f>
        <v>P-188</v>
      </c>
      <c r="AL293"/>
      <c r="AM293"/>
      <c r="AN293"/>
      <c r="AO293" t="str">
        <f t="shared" si="58"/>
        <v>T-072986-1/1073-TC-006</v>
      </c>
      <c r="AP293" t="str">
        <f>Tabela1[[#This Row],[TAG]]&amp;Tabela1[[#This Row],[PEDIDO]]&amp;Tabela1[[#This Row],[PRODUTO]]</f>
        <v>1073-TC-006P-188RMF</v>
      </c>
      <c r="AQ293" s="22" t="str">
        <f>Tabela1[[#This Row],[PRODUTO]]&amp;Tabela1[[#This Row],[TAG]]</f>
        <v>RMF1073-TC-006</v>
      </c>
      <c r="AR293" s="24" t="str">
        <f>Tabela1[[#This Row],[PEDIDO]]&amp;Tabela1[[#This Row],[PRODUTO]]</f>
        <v>P-188RMF</v>
      </c>
      <c r="AS293" s="37">
        <f>IF(AF293="",0,IF(ISTEXT(AF293),H293*VALUE(SUBSTITUTE(AF293,"%",""))/100,H293*AF293))-Tabela1[[#This Row],[PRONTO ACABADO2]]</f>
        <v>0</v>
      </c>
      <c r="AT293" s="37">
        <f>IF(AG293="",0,IF(ISTEXT(AG293),H293*VALUE(SUBSTITUTE(AG293,"%",""))/100,H293*AG293))-Tabela1[[#This Row],[PESO EXPEDIDO2]]</f>
        <v>0</v>
      </c>
      <c r="AU293" s="37">
        <f t="shared" ref="AU293:AU356" si="62">IF(AH293="",0,IF(ISTEXT(AH293),H293*VALUE(SUBSTITUTE(AH293,"%",""))/100,H293*AH293))</f>
        <v>108.8</v>
      </c>
      <c r="AV293" s="37">
        <f t="shared" ref="AV293:AV356" si="63">IF(AG293="",0,IF(ISTEXT(AG293),H293*VALUE(SUBSTITUTE(AG293,"%",""))/100,H293*AG293))</f>
        <v>108.8</v>
      </c>
      <c r="AW293" s="37"/>
    </row>
    <row r="294" spans="1:49" ht="15.75" hidden="1" customHeight="1" x14ac:dyDescent="0.25">
      <c r="A294" s="6" t="s">
        <v>3934</v>
      </c>
      <c r="B294" s="21" t="s">
        <v>3935</v>
      </c>
      <c r="C294" s="7">
        <v>1</v>
      </c>
      <c r="D294" s="39" t="s">
        <v>3936</v>
      </c>
      <c r="E294" s="7">
        <v>4179</v>
      </c>
      <c r="F294" s="7" t="s">
        <v>3931</v>
      </c>
      <c r="G294" s="23">
        <v>32.9</v>
      </c>
      <c r="H294" s="34">
        <f>Tabela1[[#This Row],[PESO UNI]]*Tabela1[[#This Row],[QTE]]</f>
        <v>32.9</v>
      </c>
      <c r="I294" s="7">
        <v>0</v>
      </c>
      <c r="J294" s="8" t="s">
        <v>2276</v>
      </c>
      <c r="K294" s="8" t="s">
        <v>327</v>
      </c>
      <c r="L294" s="9" t="s">
        <v>2069</v>
      </c>
      <c r="M294" s="10">
        <v>46136</v>
      </c>
      <c r="N294" s="8" t="s">
        <v>327</v>
      </c>
      <c r="O294" s="12"/>
      <c r="P294" s="13"/>
      <c r="Q294" s="14">
        <f>Tabela1[[#This Row],[QTDE/ Fabricação]]-Tabela1[[#This Row],[QTE]]</f>
        <v>-1</v>
      </c>
      <c r="R294" s="18">
        <f t="shared" si="59"/>
        <v>32.9</v>
      </c>
      <c r="S294" s="18">
        <f t="shared" si="57"/>
        <v>32.9</v>
      </c>
      <c r="T294" s="19">
        <f t="shared" si="60"/>
        <v>0</v>
      </c>
      <c r="U294" s="203">
        <v>1</v>
      </c>
      <c r="V294" s="12" t="str">
        <f>IFERROR(VLOOKUP(Tabela1[[#This Row],[COD.MDE]],'LISTA DE EMBARQUE'!B:L,11,0),"")</f>
        <v/>
      </c>
      <c r="W294" s="13"/>
      <c r="X294" s="14">
        <f>IFERROR(Tabela1[[#This Row],[QIANTIDADE EXPEDIDA]]*Tabela1[[#This Row],[PESO UNI]],"")</f>
        <v>32.9</v>
      </c>
      <c r="Y294" s="14">
        <f t="shared" si="56"/>
        <v>0</v>
      </c>
      <c r="Z294" s="20">
        <f>Tabela1[[#This Row],[PESO TOTAL]]-Tabela1[[#This Row],[Peso Expedido]]</f>
        <v>0</v>
      </c>
      <c r="AA294" s="17">
        <v>1</v>
      </c>
      <c r="AB294" s="33"/>
      <c r="AC294" s="33">
        <v>1</v>
      </c>
      <c r="AD294" s="33">
        <v>1</v>
      </c>
      <c r="AE294" s="33">
        <v>1</v>
      </c>
      <c r="AF294" s="33">
        <v>1</v>
      </c>
      <c r="AG294" s="33">
        <v>1</v>
      </c>
      <c r="AH294" s="33">
        <v>1</v>
      </c>
      <c r="AI294" s="33" t="str">
        <f t="shared" si="61"/>
        <v>ok</v>
      </c>
      <c r="AJ294" s="5"/>
      <c r="AK294" t="str">
        <f>Tabela1[[#This Row],[Coluna1]]&amp;Tabela1[[#This Row],[PEDIDO]]</f>
        <v>P-188</v>
      </c>
      <c r="AL294"/>
      <c r="AM294"/>
      <c r="AN294"/>
      <c r="AO294" t="str">
        <f t="shared" si="58"/>
        <v>T-072986-1/1073-TC-007</v>
      </c>
      <c r="AP294" t="str">
        <f>Tabela1[[#This Row],[TAG]]&amp;Tabela1[[#This Row],[PEDIDO]]&amp;Tabela1[[#This Row],[PRODUTO]]</f>
        <v>1073-TC-007P-188RMF</v>
      </c>
      <c r="AQ294" s="22" t="str">
        <f>Tabela1[[#This Row],[PRODUTO]]&amp;Tabela1[[#This Row],[TAG]]</f>
        <v>RMF1073-TC-007</v>
      </c>
      <c r="AR294" s="24" t="str">
        <f>Tabela1[[#This Row],[PEDIDO]]&amp;Tabela1[[#This Row],[PRODUTO]]</f>
        <v>P-188RMF</v>
      </c>
      <c r="AS294" s="37">
        <f>IF(AF294="",0,IF(ISTEXT(AF294),H294*VALUE(SUBSTITUTE(AF294,"%",""))/100,H294*AF294))-Tabela1[[#This Row],[PRONTO ACABADO2]]</f>
        <v>0</v>
      </c>
      <c r="AT294" s="37">
        <f>IF(AG294="",0,IF(ISTEXT(AG294),H294*VALUE(SUBSTITUTE(AG294,"%",""))/100,H294*AG294))-Tabela1[[#This Row],[PESO EXPEDIDO2]]</f>
        <v>0</v>
      </c>
      <c r="AU294" s="37">
        <f t="shared" si="62"/>
        <v>32.9</v>
      </c>
      <c r="AV294" s="37">
        <f t="shared" si="63"/>
        <v>32.9</v>
      </c>
      <c r="AW294" s="37"/>
    </row>
    <row r="295" spans="1:49" ht="15.75" hidden="1" customHeight="1" x14ac:dyDescent="0.25">
      <c r="A295" s="6" t="s">
        <v>3934</v>
      </c>
      <c r="B295" s="21" t="s">
        <v>3937</v>
      </c>
      <c r="C295" s="7">
        <v>1</v>
      </c>
      <c r="D295" s="39" t="s">
        <v>3936</v>
      </c>
      <c r="E295" s="7">
        <v>4180</v>
      </c>
      <c r="F295" s="7" t="s">
        <v>3931</v>
      </c>
      <c r="G295" s="23">
        <v>45.6</v>
      </c>
      <c r="H295" s="34">
        <f>Tabela1[[#This Row],[PESO UNI]]*Tabela1[[#This Row],[QTE]]</f>
        <v>45.6</v>
      </c>
      <c r="I295" s="7">
        <v>0</v>
      </c>
      <c r="J295" s="8" t="s">
        <v>2276</v>
      </c>
      <c r="K295" s="8" t="s">
        <v>327</v>
      </c>
      <c r="L295" s="9" t="s">
        <v>2069</v>
      </c>
      <c r="M295" s="10">
        <v>46136</v>
      </c>
      <c r="N295" s="8" t="s">
        <v>327</v>
      </c>
      <c r="O295" s="12"/>
      <c r="P295" s="13"/>
      <c r="Q295" s="14">
        <f>Tabela1[[#This Row],[QTDE/ Fabricação]]-Tabela1[[#This Row],[QTE]]</f>
        <v>-1</v>
      </c>
      <c r="R295" s="18">
        <f t="shared" si="59"/>
        <v>45.6</v>
      </c>
      <c r="S295" s="18">
        <f t="shared" si="57"/>
        <v>45.6</v>
      </c>
      <c r="T295" s="19">
        <f t="shared" si="60"/>
        <v>0</v>
      </c>
      <c r="U295" s="203">
        <v>1</v>
      </c>
      <c r="V295" s="12" t="str">
        <f>IFERROR(VLOOKUP(Tabela1[[#This Row],[COD.MDE]],'LISTA DE EMBARQUE'!B:L,11,0),"")</f>
        <v/>
      </c>
      <c r="W295" s="13"/>
      <c r="X295" s="14">
        <f>IFERROR(Tabela1[[#This Row],[QIANTIDADE EXPEDIDA]]*Tabela1[[#This Row],[PESO UNI]],"")</f>
        <v>45.6</v>
      </c>
      <c r="Y295" s="14">
        <f t="shared" si="56"/>
        <v>0</v>
      </c>
      <c r="Z295" s="20">
        <f>Tabela1[[#This Row],[PESO TOTAL]]-Tabela1[[#This Row],[Peso Expedido]]</f>
        <v>0</v>
      </c>
      <c r="AA295" s="17">
        <v>1</v>
      </c>
      <c r="AB295" s="33"/>
      <c r="AC295" s="33">
        <v>1</v>
      </c>
      <c r="AD295" s="33">
        <v>1</v>
      </c>
      <c r="AE295" s="33">
        <v>1</v>
      </c>
      <c r="AF295" s="33">
        <v>1</v>
      </c>
      <c r="AG295" s="33">
        <v>1</v>
      </c>
      <c r="AH295" s="33">
        <v>1</v>
      </c>
      <c r="AI295" s="33" t="str">
        <f t="shared" si="61"/>
        <v>ok</v>
      </c>
      <c r="AJ295" s="5"/>
      <c r="AK295" t="str">
        <f>Tabela1[[#This Row],[Coluna1]]&amp;Tabela1[[#This Row],[PEDIDO]]</f>
        <v>P-188</v>
      </c>
      <c r="AL295"/>
      <c r="AM295"/>
      <c r="AN295"/>
      <c r="AO295" t="str">
        <f t="shared" si="58"/>
        <v>T-072986-1/1073-TC-007</v>
      </c>
      <c r="AP295" t="str">
        <f>Tabela1[[#This Row],[TAG]]&amp;Tabela1[[#This Row],[PEDIDO]]&amp;Tabela1[[#This Row],[PRODUTO]]</f>
        <v>1073-TC-007P-188RMF</v>
      </c>
      <c r="AQ295" s="22" t="str">
        <f>Tabela1[[#This Row],[PRODUTO]]&amp;Tabela1[[#This Row],[TAG]]</f>
        <v>RMF1073-TC-007</v>
      </c>
      <c r="AR295" s="24" t="str">
        <f>Tabela1[[#This Row],[PEDIDO]]&amp;Tabela1[[#This Row],[PRODUTO]]</f>
        <v>P-188RMF</v>
      </c>
      <c r="AS295" s="37">
        <f>IF(AF295="",0,IF(ISTEXT(AF295),H295*VALUE(SUBSTITUTE(AF295,"%",""))/100,H295*AF295))-Tabela1[[#This Row],[PRONTO ACABADO2]]</f>
        <v>0</v>
      </c>
      <c r="AT295" s="37">
        <f>IF(AG295="",0,IF(ISTEXT(AG295),H295*VALUE(SUBSTITUTE(AG295,"%",""))/100,H295*AG295))-Tabela1[[#This Row],[PESO EXPEDIDO2]]</f>
        <v>0</v>
      </c>
      <c r="AU295" s="37">
        <f t="shared" si="62"/>
        <v>45.6</v>
      </c>
      <c r="AV295" s="37">
        <f t="shared" si="63"/>
        <v>45.6</v>
      </c>
      <c r="AW295" s="37"/>
    </row>
    <row r="296" spans="1:49" ht="15.75" hidden="1" customHeight="1" x14ac:dyDescent="0.25">
      <c r="A296" s="6" t="s">
        <v>3934</v>
      </c>
      <c r="B296" s="21" t="s">
        <v>3938</v>
      </c>
      <c r="C296" s="7">
        <v>1</v>
      </c>
      <c r="D296" s="39" t="s">
        <v>3936</v>
      </c>
      <c r="E296" s="7">
        <v>4181</v>
      </c>
      <c r="F296" s="7" t="s">
        <v>3931</v>
      </c>
      <c r="G296" s="23">
        <v>22.2</v>
      </c>
      <c r="H296" s="34">
        <f>Tabela1[[#This Row],[PESO UNI]]*Tabela1[[#This Row],[QTE]]</f>
        <v>22.2</v>
      </c>
      <c r="I296" s="7">
        <v>0</v>
      </c>
      <c r="J296" s="8" t="s">
        <v>2276</v>
      </c>
      <c r="K296" s="8" t="s">
        <v>327</v>
      </c>
      <c r="L296" s="9" t="s">
        <v>2069</v>
      </c>
      <c r="M296" s="10">
        <v>46136</v>
      </c>
      <c r="N296" s="8" t="s">
        <v>327</v>
      </c>
      <c r="O296" s="12"/>
      <c r="P296" s="13"/>
      <c r="Q296" s="14">
        <f>Tabela1[[#This Row],[QTDE/ Fabricação]]-Tabela1[[#This Row],[QTE]]</f>
        <v>-1</v>
      </c>
      <c r="R296" s="18">
        <f t="shared" si="59"/>
        <v>22.2</v>
      </c>
      <c r="S296" s="18">
        <f t="shared" si="57"/>
        <v>22.2</v>
      </c>
      <c r="T296" s="19">
        <f t="shared" si="60"/>
        <v>0</v>
      </c>
      <c r="U296" s="203">
        <v>1</v>
      </c>
      <c r="V296" s="12" t="str">
        <f>IFERROR(VLOOKUP(Tabela1[[#This Row],[COD.MDE]],'LISTA DE EMBARQUE'!B:L,11,0),"")</f>
        <v/>
      </c>
      <c r="W296" s="13"/>
      <c r="X296" s="14">
        <f>IFERROR(Tabela1[[#This Row],[QIANTIDADE EXPEDIDA]]*Tabela1[[#This Row],[PESO UNI]],"")</f>
        <v>22.2</v>
      </c>
      <c r="Y296" s="14">
        <f t="shared" si="56"/>
        <v>0</v>
      </c>
      <c r="Z296" s="20">
        <f>Tabela1[[#This Row],[PESO TOTAL]]-Tabela1[[#This Row],[Peso Expedido]]</f>
        <v>0</v>
      </c>
      <c r="AA296" s="17">
        <v>1</v>
      </c>
      <c r="AB296" s="33"/>
      <c r="AC296" s="33">
        <v>1</v>
      </c>
      <c r="AD296" s="33">
        <v>1</v>
      </c>
      <c r="AE296" s="33">
        <v>1</v>
      </c>
      <c r="AF296" s="33">
        <v>1</v>
      </c>
      <c r="AG296" s="33">
        <v>1</v>
      </c>
      <c r="AH296" s="33">
        <v>1</v>
      </c>
      <c r="AI296" s="33" t="str">
        <f t="shared" si="61"/>
        <v>ok</v>
      </c>
      <c r="AJ296" s="5"/>
      <c r="AK296" t="str">
        <f>Tabela1[[#This Row],[Coluna1]]&amp;Tabela1[[#This Row],[PEDIDO]]</f>
        <v>P-188</v>
      </c>
      <c r="AL296"/>
      <c r="AM296"/>
      <c r="AN296"/>
      <c r="AO296" t="str">
        <f t="shared" si="58"/>
        <v>T-072986-1/1073-TC-007</v>
      </c>
      <c r="AP296" t="str">
        <f>Tabela1[[#This Row],[TAG]]&amp;Tabela1[[#This Row],[PEDIDO]]&amp;Tabela1[[#This Row],[PRODUTO]]</f>
        <v>1073-TC-007P-188RMF</v>
      </c>
      <c r="AQ296" s="22" t="str">
        <f>Tabela1[[#This Row],[PRODUTO]]&amp;Tabela1[[#This Row],[TAG]]</f>
        <v>RMF1073-TC-007</v>
      </c>
      <c r="AR296" s="24" t="str">
        <f>Tabela1[[#This Row],[PEDIDO]]&amp;Tabela1[[#This Row],[PRODUTO]]</f>
        <v>P-188RMF</v>
      </c>
      <c r="AS296" s="37">
        <f>IF(AF296="",0,IF(ISTEXT(AF296),H296*VALUE(SUBSTITUTE(AF296,"%",""))/100,H296*AF296))-Tabela1[[#This Row],[PRONTO ACABADO2]]</f>
        <v>0</v>
      </c>
      <c r="AT296" s="37">
        <f>IF(AG296="",0,IF(ISTEXT(AG296),H296*VALUE(SUBSTITUTE(AG296,"%",""))/100,H296*AG296))-Tabela1[[#This Row],[PESO EXPEDIDO2]]</f>
        <v>0</v>
      </c>
      <c r="AU296" s="37">
        <f t="shared" si="62"/>
        <v>22.2</v>
      </c>
      <c r="AV296" s="37">
        <f t="shared" si="63"/>
        <v>22.2</v>
      </c>
      <c r="AW296" s="37"/>
    </row>
    <row r="297" spans="1:49" ht="15.75" hidden="1" customHeight="1" x14ac:dyDescent="0.25">
      <c r="A297" s="6" t="s">
        <v>3934</v>
      </c>
      <c r="B297" s="21" t="s">
        <v>3939</v>
      </c>
      <c r="C297" s="7">
        <v>1</v>
      </c>
      <c r="D297" s="39" t="s">
        <v>3936</v>
      </c>
      <c r="E297" s="7">
        <v>4182</v>
      </c>
      <c r="F297" s="7" t="s">
        <v>3931</v>
      </c>
      <c r="G297" s="23">
        <v>34</v>
      </c>
      <c r="H297" s="34">
        <f>Tabela1[[#This Row],[PESO UNI]]*Tabela1[[#This Row],[QTE]]</f>
        <v>34</v>
      </c>
      <c r="I297" s="7">
        <v>0</v>
      </c>
      <c r="J297" s="8" t="s">
        <v>2276</v>
      </c>
      <c r="K297" s="8" t="s">
        <v>327</v>
      </c>
      <c r="L297" s="9" t="s">
        <v>2069</v>
      </c>
      <c r="M297" s="10">
        <v>46136</v>
      </c>
      <c r="N297" s="8" t="s">
        <v>327</v>
      </c>
      <c r="O297" s="12"/>
      <c r="P297" s="13"/>
      <c r="Q297" s="14">
        <f>Tabela1[[#This Row],[QTDE/ Fabricação]]-Tabela1[[#This Row],[QTE]]</f>
        <v>-1</v>
      </c>
      <c r="R297" s="18">
        <f t="shared" si="59"/>
        <v>34</v>
      </c>
      <c r="S297" s="18">
        <f t="shared" si="57"/>
        <v>34</v>
      </c>
      <c r="T297" s="19">
        <f t="shared" si="60"/>
        <v>0</v>
      </c>
      <c r="U297" s="203">
        <v>1</v>
      </c>
      <c r="V297" s="12" t="str">
        <f>IFERROR(VLOOKUP(Tabela1[[#This Row],[COD.MDE]],'LISTA DE EMBARQUE'!B:L,11,0),"")</f>
        <v/>
      </c>
      <c r="W297" s="13"/>
      <c r="X297" s="14">
        <f>IFERROR(Tabela1[[#This Row],[QIANTIDADE EXPEDIDA]]*Tabela1[[#This Row],[PESO UNI]],"")</f>
        <v>34</v>
      </c>
      <c r="Y297" s="14">
        <f t="shared" si="56"/>
        <v>0</v>
      </c>
      <c r="Z297" s="20">
        <f>Tabela1[[#This Row],[PESO TOTAL]]-Tabela1[[#This Row],[Peso Expedido]]</f>
        <v>0</v>
      </c>
      <c r="AA297" s="17">
        <v>1</v>
      </c>
      <c r="AB297" s="33"/>
      <c r="AC297" s="33">
        <v>1</v>
      </c>
      <c r="AD297" s="33">
        <v>1</v>
      </c>
      <c r="AE297" s="33">
        <v>1</v>
      </c>
      <c r="AF297" s="33">
        <v>1</v>
      </c>
      <c r="AG297" s="33">
        <v>1</v>
      </c>
      <c r="AH297" s="33">
        <v>1</v>
      </c>
      <c r="AI297" s="33" t="str">
        <f t="shared" si="61"/>
        <v>ok</v>
      </c>
      <c r="AJ297" s="5"/>
      <c r="AK297" t="str">
        <f>Tabela1[[#This Row],[Coluna1]]&amp;Tabela1[[#This Row],[PEDIDO]]</f>
        <v>P-188</v>
      </c>
      <c r="AL297"/>
      <c r="AM297"/>
      <c r="AN297"/>
      <c r="AO297" t="str">
        <f t="shared" si="58"/>
        <v>T-072986-1/1073-TC-007</v>
      </c>
      <c r="AP297" t="str">
        <f>Tabela1[[#This Row],[TAG]]&amp;Tabela1[[#This Row],[PEDIDO]]&amp;Tabela1[[#This Row],[PRODUTO]]</f>
        <v>1073-TC-007P-188RMF</v>
      </c>
      <c r="AQ297" s="22" t="str">
        <f>Tabela1[[#This Row],[PRODUTO]]&amp;Tabela1[[#This Row],[TAG]]</f>
        <v>RMF1073-TC-007</v>
      </c>
      <c r="AR297" s="24" t="str">
        <f>Tabela1[[#This Row],[PEDIDO]]&amp;Tabela1[[#This Row],[PRODUTO]]</f>
        <v>P-188RMF</v>
      </c>
      <c r="AS297" s="37">
        <f>IF(AF297="",0,IF(ISTEXT(AF297),H297*VALUE(SUBSTITUTE(AF297,"%",""))/100,H297*AF297))-Tabela1[[#This Row],[PRONTO ACABADO2]]</f>
        <v>0</v>
      </c>
      <c r="AT297" s="37">
        <f>IF(AG297="",0,IF(ISTEXT(AG297),H297*VALUE(SUBSTITUTE(AG297,"%",""))/100,H297*AG297))-Tabela1[[#This Row],[PESO EXPEDIDO2]]</f>
        <v>0</v>
      </c>
      <c r="AU297" s="37">
        <f t="shared" si="62"/>
        <v>34</v>
      </c>
      <c r="AV297" s="37">
        <f t="shared" si="63"/>
        <v>34</v>
      </c>
      <c r="AW297" s="37"/>
    </row>
    <row r="298" spans="1:49" ht="15.75" hidden="1" customHeight="1" x14ac:dyDescent="0.25">
      <c r="A298" s="6" t="s">
        <v>3934</v>
      </c>
      <c r="B298" s="21" t="s">
        <v>3940</v>
      </c>
      <c r="C298" s="7">
        <v>1</v>
      </c>
      <c r="D298" s="39" t="s">
        <v>3936</v>
      </c>
      <c r="E298" s="7">
        <v>4183</v>
      </c>
      <c r="F298" s="7" t="s">
        <v>3931</v>
      </c>
      <c r="G298" s="23">
        <v>10.199999999999999</v>
      </c>
      <c r="H298" s="34">
        <f>Tabela1[[#This Row],[PESO UNI]]*Tabela1[[#This Row],[QTE]]</f>
        <v>10.199999999999999</v>
      </c>
      <c r="I298" s="7">
        <v>0</v>
      </c>
      <c r="J298" s="8" t="s">
        <v>2276</v>
      </c>
      <c r="K298" s="8" t="s">
        <v>327</v>
      </c>
      <c r="L298" s="9" t="s">
        <v>2069</v>
      </c>
      <c r="M298" s="10">
        <v>46136</v>
      </c>
      <c r="N298" s="8" t="s">
        <v>327</v>
      </c>
      <c r="O298" s="12"/>
      <c r="P298" s="13"/>
      <c r="Q298" s="14">
        <f>Tabela1[[#This Row],[QTDE/ Fabricação]]-Tabela1[[#This Row],[QTE]]</f>
        <v>-1</v>
      </c>
      <c r="R298" s="18">
        <f t="shared" si="59"/>
        <v>10.199999999999999</v>
      </c>
      <c r="S298" s="18">
        <f t="shared" si="57"/>
        <v>10.199999999999999</v>
      </c>
      <c r="T298" s="19">
        <f t="shared" si="60"/>
        <v>0</v>
      </c>
      <c r="U298" s="203">
        <v>1</v>
      </c>
      <c r="V298" s="12" t="str">
        <f>IFERROR(VLOOKUP(Tabela1[[#This Row],[COD.MDE]],'LISTA DE EMBARQUE'!B:L,11,0),"")</f>
        <v/>
      </c>
      <c r="W298" s="13"/>
      <c r="X298" s="14">
        <f>IFERROR(Tabela1[[#This Row],[QIANTIDADE EXPEDIDA]]*Tabela1[[#This Row],[PESO UNI]],"")</f>
        <v>10.199999999999999</v>
      </c>
      <c r="Y298" s="14">
        <f t="shared" si="56"/>
        <v>0</v>
      </c>
      <c r="Z298" s="20">
        <f>Tabela1[[#This Row],[PESO TOTAL]]-Tabela1[[#This Row],[Peso Expedido]]</f>
        <v>0</v>
      </c>
      <c r="AA298" s="17">
        <v>1</v>
      </c>
      <c r="AB298" s="33"/>
      <c r="AC298" s="33">
        <v>1</v>
      </c>
      <c r="AD298" s="33">
        <v>1</v>
      </c>
      <c r="AE298" s="33">
        <v>1</v>
      </c>
      <c r="AF298" s="33">
        <v>1</v>
      </c>
      <c r="AG298" s="33">
        <v>1</v>
      </c>
      <c r="AH298" s="33">
        <v>1</v>
      </c>
      <c r="AI298" s="33" t="str">
        <f t="shared" si="61"/>
        <v>ok</v>
      </c>
      <c r="AJ298" s="5"/>
      <c r="AK298" t="str">
        <f>Tabela1[[#This Row],[Coluna1]]&amp;Tabela1[[#This Row],[PEDIDO]]</f>
        <v>P-188</v>
      </c>
      <c r="AL298"/>
      <c r="AM298"/>
      <c r="AN298"/>
      <c r="AO298" t="str">
        <f t="shared" si="58"/>
        <v>T-072986-1/1073-TC-007</v>
      </c>
      <c r="AP298" t="str">
        <f>Tabela1[[#This Row],[TAG]]&amp;Tabela1[[#This Row],[PEDIDO]]&amp;Tabela1[[#This Row],[PRODUTO]]</f>
        <v>1073-TC-007P-188RMF</v>
      </c>
      <c r="AQ298" s="22" t="str">
        <f>Tabela1[[#This Row],[PRODUTO]]&amp;Tabela1[[#This Row],[TAG]]</f>
        <v>RMF1073-TC-007</v>
      </c>
      <c r="AR298" s="24" t="str">
        <f>Tabela1[[#This Row],[PEDIDO]]&amp;Tabela1[[#This Row],[PRODUTO]]</f>
        <v>P-188RMF</v>
      </c>
      <c r="AS298" s="37">
        <f>IF(AF298="",0,IF(ISTEXT(AF298),H298*VALUE(SUBSTITUTE(AF298,"%",""))/100,H298*AF298))-Tabela1[[#This Row],[PRONTO ACABADO2]]</f>
        <v>0</v>
      </c>
      <c r="AT298" s="37">
        <f>IF(AG298="",0,IF(ISTEXT(AG298),H298*VALUE(SUBSTITUTE(AG298,"%",""))/100,H298*AG298))-Tabela1[[#This Row],[PESO EXPEDIDO2]]</f>
        <v>0</v>
      </c>
      <c r="AU298" s="37">
        <f t="shared" si="62"/>
        <v>10.199999999999999</v>
      </c>
      <c r="AV298" s="37">
        <f t="shared" si="63"/>
        <v>10.199999999999999</v>
      </c>
      <c r="AW298" s="37"/>
    </row>
    <row r="299" spans="1:49" ht="15.75" hidden="1" customHeight="1" x14ac:dyDescent="0.25">
      <c r="A299" s="6" t="s">
        <v>3934</v>
      </c>
      <c r="B299" s="21" t="s">
        <v>3941</v>
      </c>
      <c r="C299" s="7">
        <v>1</v>
      </c>
      <c r="D299" s="39" t="s">
        <v>3936</v>
      </c>
      <c r="E299" s="7">
        <v>4184</v>
      </c>
      <c r="F299" s="7" t="s">
        <v>3931</v>
      </c>
      <c r="G299" s="23">
        <v>49.8</v>
      </c>
      <c r="H299" s="34">
        <f>Tabela1[[#This Row],[PESO UNI]]*Tabela1[[#This Row],[QTE]]</f>
        <v>49.8</v>
      </c>
      <c r="I299" s="7">
        <v>0</v>
      </c>
      <c r="J299" s="8" t="s">
        <v>2276</v>
      </c>
      <c r="K299" s="8" t="s">
        <v>327</v>
      </c>
      <c r="L299" s="9" t="s">
        <v>2069</v>
      </c>
      <c r="M299" s="10">
        <v>46136</v>
      </c>
      <c r="N299" s="8" t="s">
        <v>327</v>
      </c>
      <c r="O299" s="12"/>
      <c r="P299" s="13"/>
      <c r="Q299" s="14">
        <f>Tabela1[[#This Row],[QTDE/ Fabricação]]-Tabela1[[#This Row],[QTE]]</f>
        <v>-1</v>
      </c>
      <c r="R299" s="18">
        <f t="shared" si="59"/>
        <v>49.8</v>
      </c>
      <c r="S299" s="18">
        <f t="shared" si="57"/>
        <v>49.8</v>
      </c>
      <c r="T299" s="19">
        <f t="shared" si="60"/>
        <v>0</v>
      </c>
      <c r="U299" s="203">
        <v>1</v>
      </c>
      <c r="V299" s="12" t="str">
        <f>IFERROR(VLOOKUP(Tabela1[[#This Row],[COD.MDE]],'LISTA DE EMBARQUE'!B:L,11,0),"")</f>
        <v/>
      </c>
      <c r="W299" s="13"/>
      <c r="X299" s="14">
        <f>IFERROR(Tabela1[[#This Row],[QIANTIDADE EXPEDIDA]]*Tabela1[[#This Row],[PESO UNI]],"")</f>
        <v>49.8</v>
      </c>
      <c r="Y299" s="14">
        <f t="shared" si="56"/>
        <v>0</v>
      </c>
      <c r="Z299" s="20">
        <f>Tabela1[[#This Row],[PESO TOTAL]]-Tabela1[[#This Row],[Peso Expedido]]</f>
        <v>0</v>
      </c>
      <c r="AA299" s="17">
        <v>1</v>
      </c>
      <c r="AB299" s="33"/>
      <c r="AC299" s="33">
        <v>1</v>
      </c>
      <c r="AD299" s="33">
        <v>1</v>
      </c>
      <c r="AE299" s="33">
        <v>1</v>
      </c>
      <c r="AF299" s="33">
        <v>1</v>
      </c>
      <c r="AG299" s="33">
        <v>1</v>
      </c>
      <c r="AH299" s="33">
        <v>1</v>
      </c>
      <c r="AI299" s="33" t="str">
        <f t="shared" si="61"/>
        <v>ok</v>
      </c>
      <c r="AJ299" s="5"/>
      <c r="AK299" t="str">
        <f>Tabela1[[#This Row],[Coluna1]]&amp;Tabela1[[#This Row],[PEDIDO]]</f>
        <v>P-188</v>
      </c>
      <c r="AL299"/>
      <c r="AM299"/>
      <c r="AN299"/>
      <c r="AO299" t="str">
        <f t="shared" si="58"/>
        <v>T-072986-1/1073-TC-007</v>
      </c>
      <c r="AP299" t="str">
        <f>Tabela1[[#This Row],[TAG]]&amp;Tabela1[[#This Row],[PEDIDO]]&amp;Tabela1[[#This Row],[PRODUTO]]</f>
        <v>1073-TC-007P-188RMF</v>
      </c>
      <c r="AQ299" s="22" t="str">
        <f>Tabela1[[#This Row],[PRODUTO]]&amp;Tabela1[[#This Row],[TAG]]</f>
        <v>RMF1073-TC-007</v>
      </c>
      <c r="AR299" s="24" t="str">
        <f>Tabela1[[#This Row],[PEDIDO]]&amp;Tabela1[[#This Row],[PRODUTO]]</f>
        <v>P-188RMF</v>
      </c>
      <c r="AS299" s="37">
        <f>IF(AF299="",0,IF(ISTEXT(AF299),H299*VALUE(SUBSTITUTE(AF299,"%",""))/100,H299*AF299))-Tabela1[[#This Row],[PRONTO ACABADO2]]</f>
        <v>0</v>
      </c>
      <c r="AT299" s="37">
        <f>IF(AG299="",0,IF(ISTEXT(AG299),H299*VALUE(SUBSTITUTE(AG299,"%",""))/100,H299*AG299))-Tabela1[[#This Row],[PESO EXPEDIDO2]]</f>
        <v>0</v>
      </c>
      <c r="AU299" s="37">
        <f t="shared" si="62"/>
        <v>49.8</v>
      </c>
      <c r="AV299" s="37">
        <f t="shared" si="63"/>
        <v>49.8</v>
      </c>
      <c r="AW299" s="37"/>
    </row>
    <row r="300" spans="1:49" ht="15.75" hidden="1" customHeight="1" x14ac:dyDescent="0.25">
      <c r="A300" s="6" t="s">
        <v>3934</v>
      </c>
      <c r="B300" s="21" t="s">
        <v>3942</v>
      </c>
      <c r="C300" s="7">
        <v>1</v>
      </c>
      <c r="D300" s="39" t="s">
        <v>3936</v>
      </c>
      <c r="E300" s="7">
        <v>4185</v>
      </c>
      <c r="F300" s="7" t="s">
        <v>3931</v>
      </c>
      <c r="G300" s="23">
        <v>24.3</v>
      </c>
      <c r="H300" s="34">
        <f>Tabela1[[#This Row],[PESO UNI]]*Tabela1[[#This Row],[QTE]]</f>
        <v>24.3</v>
      </c>
      <c r="I300" s="7">
        <v>0</v>
      </c>
      <c r="J300" s="8" t="s">
        <v>2276</v>
      </c>
      <c r="K300" s="8" t="s">
        <v>327</v>
      </c>
      <c r="L300" s="9" t="s">
        <v>2069</v>
      </c>
      <c r="M300" s="10">
        <v>46136</v>
      </c>
      <c r="N300" s="8" t="s">
        <v>327</v>
      </c>
      <c r="O300" s="12"/>
      <c r="P300" s="13"/>
      <c r="Q300" s="14">
        <f>Tabela1[[#This Row],[QTDE/ Fabricação]]-Tabela1[[#This Row],[QTE]]</f>
        <v>-1</v>
      </c>
      <c r="R300" s="18">
        <f t="shared" si="59"/>
        <v>24.3</v>
      </c>
      <c r="S300" s="18">
        <f t="shared" si="57"/>
        <v>24.3</v>
      </c>
      <c r="T300" s="19">
        <f t="shared" si="60"/>
        <v>0</v>
      </c>
      <c r="U300" s="203">
        <v>1</v>
      </c>
      <c r="V300" s="12" t="str">
        <f>IFERROR(VLOOKUP(Tabela1[[#This Row],[COD.MDE]],'LISTA DE EMBARQUE'!B:L,11,0),"")</f>
        <v/>
      </c>
      <c r="W300" s="13"/>
      <c r="X300" s="14">
        <f>IFERROR(Tabela1[[#This Row],[QIANTIDADE EXPEDIDA]]*Tabela1[[#This Row],[PESO UNI]],"")</f>
        <v>24.3</v>
      </c>
      <c r="Y300" s="14">
        <f t="shared" si="56"/>
        <v>0</v>
      </c>
      <c r="Z300" s="20">
        <f>Tabela1[[#This Row],[PESO TOTAL]]-Tabela1[[#This Row],[Peso Expedido]]</f>
        <v>0</v>
      </c>
      <c r="AA300" s="17">
        <v>1</v>
      </c>
      <c r="AB300" s="33"/>
      <c r="AC300" s="33">
        <v>1</v>
      </c>
      <c r="AD300" s="33">
        <v>1</v>
      </c>
      <c r="AE300" s="33">
        <v>1</v>
      </c>
      <c r="AF300" s="33">
        <v>1</v>
      </c>
      <c r="AG300" s="33">
        <v>1</v>
      </c>
      <c r="AH300" s="33">
        <v>1</v>
      </c>
      <c r="AI300" s="33" t="str">
        <f t="shared" si="61"/>
        <v>ok</v>
      </c>
      <c r="AJ300" s="5"/>
      <c r="AK300" t="str">
        <f>Tabela1[[#This Row],[Coluna1]]&amp;Tabela1[[#This Row],[PEDIDO]]</f>
        <v>P-188</v>
      </c>
      <c r="AL300"/>
      <c r="AM300"/>
      <c r="AN300"/>
      <c r="AO300" t="str">
        <f t="shared" si="58"/>
        <v>T-072986-1/1073-TC-007</v>
      </c>
      <c r="AP300" t="str">
        <f>Tabela1[[#This Row],[TAG]]&amp;Tabela1[[#This Row],[PEDIDO]]&amp;Tabela1[[#This Row],[PRODUTO]]</f>
        <v>1073-TC-007P-188RMF</v>
      </c>
      <c r="AQ300" s="22" t="str">
        <f>Tabela1[[#This Row],[PRODUTO]]&amp;Tabela1[[#This Row],[TAG]]</f>
        <v>RMF1073-TC-007</v>
      </c>
      <c r="AR300" s="24" t="str">
        <f>Tabela1[[#This Row],[PEDIDO]]&amp;Tabela1[[#This Row],[PRODUTO]]</f>
        <v>P-188RMF</v>
      </c>
      <c r="AS300" s="37">
        <f>IF(AF300="",0,IF(ISTEXT(AF300),H300*VALUE(SUBSTITUTE(AF300,"%",""))/100,H300*AF300))-Tabela1[[#This Row],[PRONTO ACABADO2]]</f>
        <v>0</v>
      </c>
      <c r="AT300" s="37">
        <f>IF(AG300="",0,IF(ISTEXT(AG300),H300*VALUE(SUBSTITUTE(AG300,"%",""))/100,H300*AG300))-Tabela1[[#This Row],[PESO EXPEDIDO2]]</f>
        <v>0</v>
      </c>
      <c r="AU300" s="37">
        <f t="shared" si="62"/>
        <v>24.3</v>
      </c>
      <c r="AV300" s="37">
        <f t="shared" si="63"/>
        <v>24.3</v>
      </c>
      <c r="AW300" s="37"/>
    </row>
    <row r="301" spans="1:49" ht="15.75" hidden="1" customHeight="1" x14ac:dyDescent="0.25">
      <c r="A301" s="6" t="s">
        <v>3934</v>
      </c>
      <c r="B301" s="21" t="s">
        <v>3943</v>
      </c>
      <c r="C301" s="7">
        <v>4</v>
      </c>
      <c r="D301" s="39" t="s">
        <v>3944</v>
      </c>
      <c r="E301" s="7">
        <v>4186</v>
      </c>
      <c r="F301" s="7" t="s">
        <v>3931</v>
      </c>
      <c r="G301" s="23">
        <v>27.2</v>
      </c>
      <c r="H301" s="34">
        <f>Tabela1[[#This Row],[PESO UNI]]*Tabela1[[#This Row],[QTE]]</f>
        <v>108.8</v>
      </c>
      <c r="I301" s="7">
        <v>0</v>
      </c>
      <c r="J301" s="8" t="s">
        <v>2276</v>
      </c>
      <c r="K301" s="8" t="s">
        <v>327</v>
      </c>
      <c r="L301" s="9" t="s">
        <v>2069</v>
      </c>
      <c r="M301" s="10">
        <v>46136</v>
      </c>
      <c r="N301" s="8" t="s">
        <v>327</v>
      </c>
      <c r="O301" s="12"/>
      <c r="P301" s="13"/>
      <c r="Q301" s="14">
        <f>Tabela1[[#This Row],[QTDE/ Fabricação]]-Tabela1[[#This Row],[QTE]]</f>
        <v>-4</v>
      </c>
      <c r="R301" s="18">
        <f t="shared" si="59"/>
        <v>108.8</v>
      </c>
      <c r="S301" s="18">
        <f t="shared" si="57"/>
        <v>108.8</v>
      </c>
      <c r="T301" s="19">
        <f t="shared" si="60"/>
        <v>0</v>
      </c>
      <c r="U301" s="16">
        <v>4</v>
      </c>
      <c r="V301" s="12" t="str">
        <f>IFERROR(VLOOKUP(Tabela1[[#This Row],[COD.MDE]],'LISTA DE EMBARQUE'!B:L,11,0),"")</f>
        <v/>
      </c>
      <c r="W301" s="13" t="str">
        <f>IFERROR(VLOOKUP(Tabela1[[#This Row],[COD.MDE]],'LISTA DE EMBARQUE'!B:M,12,0),"")</f>
        <v/>
      </c>
      <c r="X301" s="14">
        <f>IFERROR(Tabela1[[#This Row],[QIANTIDADE EXPEDIDA]]*Tabela1[[#This Row],[PESO UNI]],"")</f>
        <v>108.8</v>
      </c>
      <c r="Y301" s="14">
        <f t="shared" si="56"/>
        <v>0</v>
      </c>
      <c r="Z301" s="20">
        <f>Tabela1[[#This Row],[PESO TOTAL]]-Tabela1[[#This Row],[Peso Expedido]]</f>
        <v>0</v>
      </c>
      <c r="AA301" s="17">
        <v>1</v>
      </c>
      <c r="AB301" s="33"/>
      <c r="AC301" s="33">
        <v>1</v>
      </c>
      <c r="AD301" s="33">
        <v>1</v>
      </c>
      <c r="AE301" s="33">
        <v>1</v>
      </c>
      <c r="AF301" s="33">
        <v>1</v>
      </c>
      <c r="AG301" s="33">
        <v>1</v>
      </c>
      <c r="AH301" s="33">
        <v>1</v>
      </c>
      <c r="AI301" s="33" t="str">
        <f t="shared" si="61"/>
        <v>ok</v>
      </c>
      <c r="AJ301" s="5"/>
      <c r="AK301" t="str">
        <f>Tabela1[[#This Row],[Coluna1]]&amp;Tabela1[[#This Row],[PEDIDO]]</f>
        <v>P-188</v>
      </c>
      <c r="AL301"/>
      <c r="AM301"/>
      <c r="AN301"/>
      <c r="AO301" t="str">
        <f t="shared" si="58"/>
        <v>T-072986-1/1073-TC-007</v>
      </c>
      <c r="AP301" t="str">
        <f>Tabela1[[#This Row],[TAG]]&amp;Tabela1[[#This Row],[PEDIDO]]&amp;Tabela1[[#This Row],[PRODUTO]]</f>
        <v>1073-TC-007P-188RMF</v>
      </c>
      <c r="AQ301" s="22" t="str">
        <f>Tabela1[[#This Row],[PRODUTO]]&amp;Tabela1[[#This Row],[TAG]]</f>
        <v>RMF1073-TC-007</v>
      </c>
      <c r="AR301" s="24" t="str">
        <f>Tabela1[[#This Row],[PEDIDO]]&amp;Tabela1[[#This Row],[PRODUTO]]</f>
        <v>P-188RMF</v>
      </c>
      <c r="AS301" s="37">
        <f>IF(AF301="",0,IF(ISTEXT(AF301),H301*VALUE(SUBSTITUTE(AF301,"%",""))/100,H301*AF301))-Tabela1[[#This Row],[PRONTO ACABADO2]]</f>
        <v>0</v>
      </c>
      <c r="AT301" s="37">
        <f>IF(AG301="",0,IF(ISTEXT(AG301),H301*VALUE(SUBSTITUTE(AG301,"%",""))/100,H301*AG301))-Tabela1[[#This Row],[PESO EXPEDIDO2]]</f>
        <v>0</v>
      </c>
      <c r="AU301" s="37">
        <f t="shared" si="62"/>
        <v>108.8</v>
      </c>
      <c r="AV301" s="37">
        <f t="shared" si="63"/>
        <v>108.8</v>
      </c>
      <c r="AW301" s="37"/>
    </row>
    <row r="302" spans="1:49" ht="15.75" hidden="1" customHeight="1" x14ac:dyDescent="0.25">
      <c r="A302" s="6" t="s">
        <v>3778</v>
      </c>
      <c r="B302" s="21" t="s">
        <v>3945</v>
      </c>
      <c r="C302" s="7">
        <v>2</v>
      </c>
      <c r="D302" s="39" t="s">
        <v>3946</v>
      </c>
      <c r="E302" s="7">
        <v>4187</v>
      </c>
      <c r="F302" s="7" t="s">
        <v>3781</v>
      </c>
      <c r="G302" s="23">
        <v>108.2</v>
      </c>
      <c r="H302" s="34">
        <f>Tabela1[[#This Row],[PESO UNI]]*Tabela1[[#This Row],[QTE]]</f>
        <v>216.4</v>
      </c>
      <c r="I302" s="7">
        <v>1</v>
      </c>
      <c r="J302" s="8" t="s">
        <v>2274</v>
      </c>
      <c r="K302" s="8" t="s">
        <v>327</v>
      </c>
      <c r="L302" s="9" t="s">
        <v>2069</v>
      </c>
      <c r="M302" s="10">
        <v>46139</v>
      </c>
      <c r="N302" s="8" t="s">
        <v>327</v>
      </c>
      <c r="O302" s="12"/>
      <c r="P302" s="13"/>
      <c r="Q302" s="14">
        <f>Tabela1[[#This Row],[QTDE/ Fabricação]]-Tabela1[[#This Row],[QTE]]</f>
        <v>-2</v>
      </c>
      <c r="R302" s="18">
        <f t="shared" si="59"/>
        <v>216.4</v>
      </c>
      <c r="S302" s="18">
        <f t="shared" si="57"/>
        <v>216.4</v>
      </c>
      <c r="T302" s="19">
        <f t="shared" si="60"/>
        <v>0</v>
      </c>
      <c r="U302" s="203">
        <v>2</v>
      </c>
      <c r="V302" s="12" t="str">
        <f>IFERROR(VLOOKUP(Tabela1[[#This Row],[COD.MDE]],'LISTA DE EMBARQUE'!B:L,11,0),"")</f>
        <v/>
      </c>
      <c r="W302" s="13"/>
      <c r="X302" s="14">
        <f>IFERROR(Tabela1[[#This Row],[QIANTIDADE EXPEDIDA]]*Tabela1[[#This Row],[PESO UNI]],"")</f>
        <v>216.4</v>
      </c>
      <c r="Y302" s="14">
        <f t="shared" si="56"/>
        <v>0</v>
      </c>
      <c r="Z302" s="20">
        <f>Tabela1[[#This Row],[PESO TOTAL]]-Tabela1[[#This Row],[Peso Expedido]]</f>
        <v>0</v>
      </c>
      <c r="AA302" s="17">
        <v>1</v>
      </c>
      <c r="AB302" s="33"/>
      <c r="AC302" s="33">
        <v>1</v>
      </c>
      <c r="AD302" s="33">
        <v>1</v>
      </c>
      <c r="AE302" s="33">
        <v>1</v>
      </c>
      <c r="AF302" s="33">
        <v>1</v>
      </c>
      <c r="AG302" s="33">
        <v>1</v>
      </c>
      <c r="AH302" s="33">
        <v>1</v>
      </c>
      <c r="AI302" s="33" t="str">
        <f t="shared" si="61"/>
        <v>ok</v>
      </c>
      <c r="AJ302" s="5"/>
      <c r="AK302" t="str">
        <f>Tabela1[[#This Row],[Coluna1]]&amp;Tabela1[[#This Row],[PEDIDO]]</f>
        <v>P-188</v>
      </c>
      <c r="AL302"/>
      <c r="AM302"/>
      <c r="AN302"/>
      <c r="AO302" t="str">
        <f t="shared" si="58"/>
        <v>T-072975-1/1073-TC-006</v>
      </c>
      <c r="AP302" t="str">
        <f>Tabela1[[#This Row],[TAG]]&amp;Tabela1[[#This Row],[PEDIDO]]&amp;Tabela1[[#This Row],[PRODUTO]]</f>
        <v>1073-TC-006P-188RMF</v>
      </c>
      <c r="AQ302" s="22" t="str">
        <f>Tabela1[[#This Row],[PRODUTO]]&amp;Tabela1[[#This Row],[TAG]]</f>
        <v>RMF1073-TC-006</v>
      </c>
      <c r="AR302" s="24" t="str">
        <f>Tabela1[[#This Row],[PEDIDO]]&amp;Tabela1[[#This Row],[PRODUTO]]</f>
        <v>P-188RMF</v>
      </c>
      <c r="AS302" s="37">
        <f>IF(AF302="",0,IF(ISTEXT(AF302),H302*VALUE(SUBSTITUTE(AF302,"%",""))/100,H302*AF302))-Tabela1[[#This Row],[PRONTO ACABADO2]]</f>
        <v>0</v>
      </c>
      <c r="AT302" s="37">
        <f>IF(AG302="",0,IF(ISTEXT(AG302),H302*VALUE(SUBSTITUTE(AG302,"%",""))/100,H302*AG302))-Tabela1[[#This Row],[PESO EXPEDIDO2]]</f>
        <v>0</v>
      </c>
      <c r="AU302" s="37">
        <f t="shared" si="62"/>
        <v>216.4</v>
      </c>
      <c r="AV302" s="37">
        <f t="shared" si="63"/>
        <v>216.4</v>
      </c>
      <c r="AW302" s="37"/>
    </row>
    <row r="303" spans="1:49" ht="15.75" hidden="1" customHeight="1" x14ac:dyDescent="0.25">
      <c r="A303" s="6" t="s">
        <v>3778</v>
      </c>
      <c r="B303" s="21" t="s">
        <v>3945</v>
      </c>
      <c r="C303" s="7">
        <v>2</v>
      </c>
      <c r="D303" s="39" t="s">
        <v>3946</v>
      </c>
      <c r="E303" s="7">
        <v>4188</v>
      </c>
      <c r="F303" s="7" t="s">
        <v>3781</v>
      </c>
      <c r="G303" s="23">
        <v>108.2</v>
      </c>
      <c r="H303" s="34">
        <f>Tabela1[[#This Row],[PESO UNI]]*Tabela1[[#This Row],[QTE]]</f>
        <v>216.4</v>
      </c>
      <c r="I303" s="7">
        <v>1</v>
      </c>
      <c r="J303" s="8" t="s">
        <v>2276</v>
      </c>
      <c r="K303" s="8" t="s">
        <v>327</v>
      </c>
      <c r="L303" s="9" t="s">
        <v>2069</v>
      </c>
      <c r="M303" s="10">
        <v>46139</v>
      </c>
      <c r="N303" s="8" t="s">
        <v>327</v>
      </c>
      <c r="O303" s="12"/>
      <c r="P303" s="13"/>
      <c r="Q303" s="14">
        <f>Tabela1[[#This Row],[QTDE/ Fabricação]]-Tabela1[[#This Row],[QTE]]</f>
        <v>-2</v>
      </c>
      <c r="R303" s="18">
        <f t="shared" si="59"/>
        <v>216.4</v>
      </c>
      <c r="S303" s="18">
        <f t="shared" si="57"/>
        <v>216.4</v>
      </c>
      <c r="T303" s="19">
        <f t="shared" si="60"/>
        <v>0</v>
      </c>
      <c r="U303" s="203">
        <v>2</v>
      </c>
      <c r="V303" s="12" t="str">
        <f>IFERROR(VLOOKUP(Tabela1[[#This Row],[COD.MDE]],'LISTA DE EMBARQUE'!B:L,11,0),"")</f>
        <v/>
      </c>
      <c r="W303" s="13"/>
      <c r="X303" s="14">
        <f>IFERROR(Tabela1[[#This Row],[QIANTIDADE EXPEDIDA]]*Tabela1[[#This Row],[PESO UNI]],"")</f>
        <v>216.4</v>
      </c>
      <c r="Y303" s="14">
        <f t="shared" si="56"/>
        <v>0</v>
      </c>
      <c r="Z303" s="20">
        <f>Tabela1[[#This Row],[PESO TOTAL]]-Tabela1[[#This Row],[Peso Expedido]]</f>
        <v>0</v>
      </c>
      <c r="AA303" s="17">
        <v>1</v>
      </c>
      <c r="AB303" s="33"/>
      <c r="AC303" s="33">
        <v>1</v>
      </c>
      <c r="AD303" s="33">
        <v>1</v>
      </c>
      <c r="AE303" s="33">
        <v>1</v>
      </c>
      <c r="AF303" s="33">
        <v>1</v>
      </c>
      <c r="AG303" s="33">
        <v>1</v>
      </c>
      <c r="AH303" s="33">
        <v>1</v>
      </c>
      <c r="AI303" s="33" t="str">
        <f t="shared" si="61"/>
        <v>ok</v>
      </c>
      <c r="AJ303" s="5"/>
      <c r="AK303" t="str">
        <f>Tabela1[[#This Row],[Coluna1]]&amp;Tabela1[[#This Row],[PEDIDO]]</f>
        <v>P-188</v>
      </c>
      <c r="AL303"/>
      <c r="AM303"/>
      <c r="AN303"/>
      <c r="AO303" t="str">
        <f t="shared" si="58"/>
        <v>T-072975-1/1073-TC-007</v>
      </c>
      <c r="AP303" t="str">
        <f>Tabela1[[#This Row],[TAG]]&amp;Tabela1[[#This Row],[PEDIDO]]&amp;Tabela1[[#This Row],[PRODUTO]]</f>
        <v>1073-TC-007P-188RMF</v>
      </c>
      <c r="AQ303" s="22" t="str">
        <f>Tabela1[[#This Row],[PRODUTO]]&amp;Tabela1[[#This Row],[TAG]]</f>
        <v>RMF1073-TC-007</v>
      </c>
      <c r="AR303" s="24" t="str">
        <f>Tabela1[[#This Row],[PEDIDO]]&amp;Tabela1[[#This Row],[PRODUTO]]</f>
        <v>P-188RMF</v>
      </c>
      <c r="AS303" s="37">
        <f>IF(AF303="",0,IF(ISTEXT(AF303),H303*VALUE(SUBSTITUTE(AF303,"%",""))/100,H303*AF303))-Tabela1[[#This Row],[PRONTO ACABADO2]]</f>
        <v>0</v>
      </c>
      <c r="AT303" s="37">
        <f>IF(AG303="",0,IF(ISTEXT(AG303),H303*VALUE(SUBSTITUTE(AG303,"%",""))/100,H303*AG303))-Tabela1[[#This Row],[PESO EXPEDIDO2]]</f>
        <v>0</v>
      </c>
      <c r="AU303" s="37">
        <f t="shared" si="62"/>
        <v>216.4</v>
      </c>
      <c r="AV303" s="37">
        <f t="shared" si="63"/>
        <v>216.4</v>
      </c>
      <c r="AW303" s="37"/>
    </row>
    <row r="304" spans="1:49" ht="15.75" hidden="1" customHeight="1" x14ac:dyDescent="0.25">
      <c r="A304" s="6" t="s">
        <v>3947</v>
      </c>
      <c r="B304" s="21" t="s">
        <v>3948</v>
      </c>
      <c r="C304" s="7">
        <v>76</v>
      </c>
      <c r="D304" s="39" t="s">
        <v>3949</v>
      </c>
      <c r="E304" s="7">
        <v>4189</v>
      </c>
      <c r="F304" s="7" t="s">
        <v>3950</v>
      </c>
      <c r="G304" s="23">
        <v>1.4</v>
      </c>
      <c r="H304" s="34">
        <f>Tabela1[[#This Row],[PESO UNI]]*Tabela1[[#This Row],[QTE]]</f>
        <v>106.39999999999999</v>
      </c>
      <c r="I304" s="7" t="s">
        <v>6129</v>
      </c>
      <c r="J304" s="8" t="s">
        <v>2274</v>
      </c>
      <c r="K304" s="8" t="s">
        <v>327</v>
      </c>
      <c r="L304" s="9" t="s">
        <v>2069</v>
      </c>
      <c r="M304" s="10">
        <v>46154</v>
      </c>
      <c r="N304" s="8" t="s">
        <v>327</v>
      </c>
      <c r="O304" s="12"/>
      <c r="P304" s="13"/>
      <c r="Q304" s="14">
        <f>Tabela1[[#This Row],[QTDE/ Fabricação]]-Tabela1[[#This Row],[QTE]]</f>
        <v>-76</v>
      </c>
      <c r="R304" s="18">
        <f t="shared" si="59"/>
        <v>106.39999999999999</v>
      </c>
      <c r="S304" s="18">
        <f t="shared" si="57"/>
        <v>106.39999999999999</v>
      </c>
      <c r="T304" s="19">
        <f t="shared" si="60"/>
        <v>0</v>
      </c>
      <c r="U304" s="16">
        <v>76</v>
      </c>
      <c r="V304" s="12" t="str">
        <f>IFERROR(VLOOKUP(Tabela1[[#This Row],[COD.MDE]],'LISTA DE EMBARQUE'!B:L,11,0),"")</f>
        <v/>
      </c>
      <c r="W304" s="13" t="str">
        <f>IFERROR(VLOOKUP(Tabela1[[#This Row],[COD.MDE]],'LISTA DE EMBARQUE'!B:M,12,0),"")</f>
        <v/>
      </c>
      <c r="X304" s="14">
        <f>IFERROR(Tabela1[[#This Row],[QIANTIDADE EXPEDIDA]]*Tabela1[[#This Row],[PESO UNI]],"")</f>
        <v>106.39999999999999</v>
      </c>
      <c r="Y304" s="14">
        <f t="shared" si="56"/>
        <v>0</v>
      </c>
      <c r="Z304" s="20">
        <f>Tabela1[[#This Row],[PESO TOTAL]]-Tabela1[[#This Row],[Peso Expedido]]</f>
        <v>0</v>
      </c>
      <c r="AA304" s="17">
        <v>1</v>
      </c>
      <c r="AB304" s="33"/>
      <c r="AC304" s="33">
        <v>1</v>
      </c>
      <c r="AD304" s="33">
        <v>1</v>
      </c>
      <c r="AE304" s="33">
        <v>1</v>
      </c>
      <c r="AF304" s="33">
        <v>1</v>
      </c>
      <c r="AG304" s="33">
        <v>1</v>
      </c>
      <c r="AH304" s="33">
        <v>1</v>
      </c>
      <c r="AI304" s="33" t="str">
        <f t="shared" si="61"/>
        <v>ok</v>
      </c>
      <c r="AJ304" s="5"/>
      <c r="AK304" t="str">
        <f>Tabela1[[#This Row],[Coluna1]]&amp;Tabela1[[#This Row],[PEDIDO]]</f>
        <v>P-188</v>
      </c>
      <c r="AL304"/>
      <c r="AM304"/>
      <c r="AN304"/>
      <c r="AO304" t="str">
        <f t="shared" si="58"/>
        <v>T-072928-1/1073-TC-006</v>
      </c>
      <c r="AP304" t="str">
        <f>Tabela1[[#This Row],[TAG]]&amp;Tabela1[[#This Row],[PEDIDO]]&amp;Tabela1[[#This Row],[PRODUTO]]</f>
        <v>1073-TC-006P-188RMF</v>
      </c>
      <c r="AQ304" s="22" t="str">
        <f>Tabela1[[#This Row],[PRODUTO]]&amp;Tabela1[[#This Row],[TAG]]</f>
        <v>RMF1073-TC-006</v>
      </c>
      <c r="AR304" s="24" t="str">
        <f>Tabela1[[#This Row],[PEDIDO]]&amp;Tabela1[[#This Row],[PRODUTO]]</f>
        <v>P-188RMF</v>
      </c>
      <c r="AS304" s="37">
        <f>IF(AF304="",0,IF(ISTEXT(AF304),H304*VALUE(SUBSTITUTE(AF304,"%",""))/100,H304*AF304))-Tabela1[[#This Row],[PRONTO ACABADO2]]</f>
        <v>0</v>
      </c>
      <c r="AT304" s="37">
        <f>IF(AG304="",0,IF(ISTEXT(AG304),H304*VALUE(SUBSTITUTE(AG304,"%",""))/100,H304*AG304))-Tabela1[[#This Row],[PESO EXPEDIDO2]]</f>
        <v>0</v>
      </c>
      <c r="AU304" s="37">
        <f t="shared" si="62"/>
        <v>106.39999999999999</v>
      </c>
      <c r="AV304" s="37">
        <f t="shared" si="63"/>
        <v>106.39999999999999</v>
      </c>
      <c r="AW304" s="37"/>
    </row>
    <row r="305" spans="1:49" ht="15.75" hidden="1" customHeight="1" x14ac:dyDescent="0.25">
      <c r="A305" s="6" t="s">
        <v>3947</v>
      </c>
      <c r="B305" s="21" t="s">
        <v>3951</v>
      </c>
      <c r="C305" s="7">
        <v>8</v>
      </c>
      <c r="D305" s="39" t="s">
        <v>3949</v>
      </c>
      <c r="E305" s="7">
        <v>4190</v>
      </c>
      <c r="F305" s="7" t="s">
        <v>3950</v>
      </c>
      <c r="G305" s="23">
        <v>2.8</v>
      </c>
      <c r="H305" s="34">
        <f>Tabela1[[#This Row],[PESO UNI]]*Tabela1[[#This Row],[QTE]]</f>
        <v>22.4</v>
      </c>
      <c r="I305" s="7" t="s">
        <v>6129</v>
      </c>
      <c r="J305" s="8" t="s">
        <v>2274</v>
      </c>
      <c r="K305" s="8" t="s">
        <v>327</v>
      </c>
      <c r="L305" s="9" t="s">
        <v>2069</v>
      </c>
      <c r="M305" s="10">
        <v>46154</v>
      </c>
      <c r="N305" s="8" t="s">
        <v>327</v>
      </c>
      <c r="O305" s="12"/>
      <c r="P305" s="13"/>
      <c r="Q305" s="14">
        <f>Tabela1[[#This Row],[QTDE/ Fabricação]]-Tabela1[[#This Row],[QTE]]</f>
        <v>-8</v>
      </c>
      <c r="R305" s="18">
        <f t="shared" si="59"/>
        <v>22.4</v>
      </c>
      <c r="S305" s="18">
        <f t="shared" si="57"/>
        <v>22.4</v>
      </c>
      <c r="T305" s="19">
        <f t="shared" si="60"/>
        <v>0</v>
      </c>
      <c r="U305" s="16">
        <v>8</v>
      </c>
      <c r="V305" s="12" t="str">
        <f>IFERROR(VLOOKUP(Tabela1[[#This Row],[COD.MDE]],'LISTA DE EMBARQUE'!B:L,11,0),"")</f>
        <v/>
      </c>
      <c r="W305" s="13" t="str">
        <f>IFERROR(VLOOKUP(Tabela1[[#This Row],[COD.MDE]],'LISTA DE EMBARQUE'!B:M,12,0),"")</f>
        <v/>
      </c>
      <c r="X305" s="14">
        <f>IFERROR(Tabela1[[#This Row],[QIANTIDADE EXPEDIDA]]*Tabela1[[#This Row],[PESO UNI]],"")</f>
        <v>22.4</v>
      </c>
      <c r="Y305" s="14">
        <f t="shared" si="56"/>
        <v>0</v>
      </c>
      <c r="Z305" s="20">
        <f>Tabela1[[#This Row],[PESO TOTAL]]-Tabela1[[#This Row],[Peso Expedido]]</f>
        <v>0</v>
      </c>
      <c r="AA305" s="17">
        <v>1</v>
      </c>
      <c r="AB305" s="33"/>
      <c r="AC305" s="33">
        <v>1</v>
      </c>
      <c r="AD305" s="33">
        <v>1</v>
      </c>
      <c r="AE305" s="33">
        <v>1</v>
      </c>
      <c r="AF305" s="33">
        <v>1</v>
      </c>
      <c r="AG305" s="33">
        <v>1</v>
      </c>
      <c r="AH305" s="33">
        <v>1</v>
      </c>
      <c r="AI305" s="33" t="str">
        <f t="shared" si="61"/>
        <v>ok</v>
      </c>
      <c r="AJ305" s="5"/>
      <c r="AK305" t="str">
        <f>Tabela1[[#This Row],[Coluna1]]&amp;Tabela1[[#This Row],[PEDIDO]]</f>
        <v>P-188</v>
      </c>
      <c r="AL305"/>
      <c r="AM305"/>
      <c r="AN305"/>
      <c r="AO305" t="str">
        <f t="shared" si="58"/>
        <v>T-072928-1/1073-TC-006</v>
      </c>
      <c r="AP305" t="str">
        <f>Tabela1[[#This Row],[TAG]]&amp;Tabela1[[#This Row],[PEDIDO]]&amp;Tabela1[[#This Row],[PRODUTO]]</f>
        <v>1073-TC-006P-188RMF</v>
      </c>
      <c r="AQ305" s="22" t="str">
        <f>Tabela1[[#This Row],[PRODUTO]]&amp;Tabela1[[#This Row],[TAG]]</f>
        <v>RMF1073-TC-006</v>
      </c>
      <c r="AR305" s="24" t="str">
        <f>Tabela1[[#This Row],[PEDIDO]]&amp;Tabela1[[#This Row],[PRODUTO]]</f>
        <v>P-188RMF</v>
      </c>
      <c r="AS305" s="37">
        <f>IF(AF305="",0,IF(ISTEXT(AF305),H305*VALUE(SUBSTITUTE(AF305,"%",""))/100,H305*AF305))-Tabela1[[#This Row],[PRONTO ACABADO2]]</f>
        <v>0</v>
      </c>
      <c r="AT305" s="37">
        <f>IF(AG305="",0,IF(ISTEXT(AG305),H305*VALUE(SUBSTITUTE(AG305,"%",""))/100,H305*AG305))-Tabela1[[#This Row],[PESO EXPEDIDO2]]</f>
        <v>0</v>
      </c>
      <c r="AU305" s="37">
        <f t="shared" si="62"/>
        <v>22.4</v>
      </c>
      <c r="AV305" s="37">
        <f t="shared" si="63"/>
        <v>22.4</v>
      </c>
      <c r="AW305" s="37"/>
    </row>
    <row r="306" spans="1:49" ht="15.75" hidden="1" customHeight="1" x14ac:dyDescent="0.25">
      <c r="A306" s="6" t="s">
        <v>3947</v>
      </c>
      <c r="B306" s="21" t="s">
        <v>3952</v>
      </c>
      <c r="C306" s="7">
        <v>2</v>
      </c>
      <c r="D306" s="39" t="s">
        <v>3953</v>
      </c>
      <c r="E306" s="7">
        <v>4191</v>
      </c>
      <c r="F306" s="7" t="s">
        <v>3950</v>
      </c>
      <c r="G306" s="23">
        <v>17.3</v>
      </c>
      <c r="H306" s="34">
        <f>Tabela1[[#This Row],[PESO UNI]]*Tabela1[[#This Row],[QTE]]</f>
        <v>34.6</v>
      </c>
      <c r="I306" s="7" t="s">
        <v>6129</v>
      </c>
      <c r="J306" s="8" t="s">
        <v>2274</v>
      </c>
      <c r="K306" s="8" t="s">
        <v>327</v>
      </c>
      <c r="L306" s="9" t="s">
        <v>2069</v>
      </c>
      <c r="M306" s="10">
        <v>46154</v>
      </c>
      <c r="N306" s="8" t="s">
        <v>327</v>
      </c>
      <c r="O306" s="12"/>
      <c r="P306" s="13"/>
      <c r="Q306" s="14">
        <f>Tabela1[[#This Row],[QTDE/ Fabricação]]-Tabela1[[#This Row],[QTE]]</f>
        <v>-2</v>
      </c>
      <c r="R306" s="18">
        <f t="shared" si="59"/>
        <v>34.6</v>
      </c>
      <c r="S306" s="18">
        <f t="shared" si="57"/>
        <v>34.6</v>
      </c>
      <c r="T306" s="19">
        <f t="shared" si="60"/>
        <v>0</v>
      </c>
      <c r="U306" s="16">
        <v>2</v>
      </c>
      <c r="V306" s="12" t="str">
        <f>IFERROR(VLOOKUP(Tabela1[[#This Row],[COD.MDE]],'LISTA DE EMBARQUE'!B:L,11,0),"")</f>
        <v/>
      </c>
      <c r="W306" s="13" t="str">
        <f>IFERROR(VLOOKUP(Tabela1[[#This Row],[COD.MDE]],'LISTA DE EMBARQUE'!B:M,12,0),"")</f>
        <v/>
      </c>
      <c r="X306" s="14">
        <f>IFERROR(Tabela1[[#This Row],[QIANTIDADE EXPEDIDA]]*Tabela1[[#This Row],[PESO UNI]],"")</f>
        <v>34.6</v>
      </c>
      <c r="Y306" s="14">
        <f t="shared" si="56"/>
        <v>0</v>
      </c>
      <c r="Z306" s="20">
        <f>Tabela1[[#This Row],[PESO TOTAL]]-Tabela1[[#This Row],[Peso Expedido]]</f>
        <v>0</v>
      </c>
      <c r="AA306" s="17">
        <v>1</v>
      </c>
      <c r="AB306" s="33"/>
      <c r="AC306" s="33">
        <v>1</v>
      </c>
      <c r="AD306" s="33">
        <v>1</v>
      </c>
      <c r="AE306" s="33">
        <v>1</v>
      </c>
      <c r="AF306" s="33">
        <v>1</v>
      </c>
      <c r="AG306" s="33">
        <v>1</v>
      </c>
      <c r="AH306" s="33">
        <v>1</v>
      </c>
      <c r="AI306" s="33" t="str">
        <f t="shared" si="61"/>
        <v>ok</v>
      </c>
      <c r="AJ306" s="5"/>
      <c r="AK306" t="str">
        <f>Tabela1[[#This Row],[Coluna1]]&amp;Tabela1[[#This Row],[PEDIDO]]</f>
        <v>P-188</v>
      </c>
      <c r="AL306"/>
      <c r="AM306"/>
      <c r="AN306"/>
      <c r="AO306" t="str">
        <f t="shared" si="58"/>
        <v>T-072928-1/1073-TC-006</v>
      </c>
      <c r="AP306" t="str">
        <f>Tabela1[[#This Row],[TAG]]&amp;Tabela1[[#This Row],[PEDIDO]]&amp;Tabela1[[#This Row],[PRODUTO]]</f>
        <v>1073-TC-006P-188RMF</v>
      </c>
      <c r="AQ306" s="22" t="str">
        <f>Tabela1[[#This Row],[PRODUTO]]&amp;Tabela1[[#This Row],[TAG]]</f>
        <v>RMF1073-TC-006</v>
      </c>
      <c r="AR306" s="24" t="str">
        <f>Tabela1[[#This Row],[PEDIDO]]&amp;Tabela1[[#This Row],[PRODUTO]]</f>
        <v>P-188RMF</v>
      </c>
      <c r="AS306" s="37">
        <f>IF(AF306="",0,IF(ISTEXT(AF306),H306*VALUE(SUBSTITUTE(AF306,"%",""))/100,H306*AF306))-Tabela1[[#This Row],[PRONTO ACABADO2]]</f>
        <v>0</v>
      </c>
      <c r="AT306" s="37">
        <f>IF(AG306="",0,IF(ISTEXT(AG306),H306*VALUE(SUBSTITUTE(AG306,"%",""))/100,H306*AG306))-Tabela1[[#This Row],[PESO EXPEDIDO2]]</f>
        <v>0</v>
      </c>
      <c r="AU306" s="37">
        <f t="shared" si="62"/>
        <v>34.6</v>
      </c>
      <c r="AV306" s="37">
        <f t="shared" si="63"/>
        <v>34.6</v>
      </c>
      <c r="AW306" s="37"/>
    </row>
    <row r="307" spans="1:49" ht="15.75" hidden="1" customHeight="1" x14ac:dyDescent="0.25">
      <c r="A307" s="6" t="s">
        <v>3947</v>
      </c>
      <c r="B307" s="21" t="s">
        <v>3954</v>
      </c>
      <c r="C307" s="7">
        <v>4</v>
      </c>
      <c r="D307" s="39" t="s">
        <v>3953</v>
      </c>
      <c r="E307" s="7">
        <v>4192</v>
      </c>
      <c r="F307" s="7" t="s">
        <v>3950</v>
      </c>
      <c r="G307" s="23">
        <v>22.8</v>
      </c>
      <c r="H307" s="34">
        <f>Tabela1[[#This Row],[PESO UNI]]*Tabela1[[#This Row],[QTE]]</f>
        <v>91.2</v>
      </c>
      <c r="I307" s="7" t="s">
        <v>6129</v>
      </c>
      <c r="J307" s="8" t="s">
        <v>2274</v>
      </c>
      <c r="K307" s="8" t="s">
        <v>327</v>
      </c>
      <c r="L307" s="9" t="s">
        <v>2069</v>
      </c>
      <c r="M307" s="10">
        <v>46154</v>
      </c>
      <c r="N307" s="8" t="s">
        <v>327</v>
      </c>
      <c r="O307" s="12"/>
      <c r="P307" s="13"/>
      <c r="Q307" s="14">
        <f>Tabela1[[#This Row],[QTDE/ Fabricação]]-Tabela1[[#This Row],[QTE]]</f>
        <v>-4</v>
      </c>
      <c r="R307" s="18">
        <f t="shared" si="59"/>
        <v>91.2</v>
      </c>
      <c r="S307" s="18">
        <f t="shared" si="57"/>
        <v>91.2</v>
      </c>
      <c r="T307" s="19">
        <f t="shared" si="60"/>
        <v>0</v>
      </c>
      <c r="U307" s="16">
        <v>4</v>
      </c>
      <c r="V307" s="12" t="str">
        <f>IFERROR(VLOOKUP(Tabela1[[#This Row],[COD.MDE]],'LISTA DE EMBARQUE'!B:L,11,0),"")</f>
        <v/>
      </c>
      <c r="W307" s="13" t="str">
        <f>IFERROR(VLOOKUP(Tabela1[[#This Row],[COD.MDE]],'LISTA DE EMBARQUE'!B:M,12,0),"")</f>
        <v/>
      </c>
      <c r="X307" s="14">
        <f>IFERROR(Tabela1[[#This Row],[QIANTIDADE EXPEDIDA]]*Tabela1[[#This Row],[PESO UNI]],"")</f>
        <v>91.2</v>
      </c>
      <c r="Y307" s="14">
        <f t="shared" si="56"/>
        <v>0</v>
      </c>
      <c r="Z307" s="20">
        <f>Tabela1[[#This Row],[PESO TOTAL]]-Tabela1[[#This Row],[Peso Expedido]]</f>
        <v>0</v>
      </c>
      <c r="AA307" s="17">
        <v>1</v>
      </c>
      <c r="AB307" s="33"/>
      <c r="AC307" s="33">
        <v>1</v>
      </c>
      <c r="AD307" s="33">
        <v>1</v>
      </c>
      <c r="AE307" s="33">
        <v>1</v>
      </c>
      <c r="AF307" s="33">
        <v>1</v>
      </c>
      <c r="AG307" s="33">
        <v>1</v>
      </c>
      <c r="AH307" s="33">
        <v>1</v>
      </c>
      <c r="AI307" s="33" t="str">
        <f t="shared" si="61"/>
        <v>ok</v>
      </c>
      <c r="AJ307" s="5"/>
      <c r="AK307" t="str">
        <f>Tabela1[[#This Row],[Coluna1]]&amp;Tabela1[[#This Row],[PEDIDO]]</f>
        <v>P-188</v>
      </c>
      <c r="AL307"/>
      <c r="AM307"/>
      <c r="AN307"/>
      <c r="AO307" t="str">
        <f t="shared" si="58"/>
        <v>T-072928-1/1073-TC-006</v>
      </c>
      <c r="AP307" t="str">
        <f>Tabela1[[#This Row],[TAG]]&amp;Tabela1[[#This Row],[PEDIDO]]&amp;Tabela1[[#This Row],[PRODUTO]]</f>
        <v>1073-TC-006P-188RMF</v>
      </c>
      <c r="AQ307" s="22" t="str">
        <f>Tabela1[[#This Row],[PRODUTO]]&amp;Tabela1[[#This Row],[TAG]]</f>
        <v>RMF1073-TC-006</v>
      </c>
      <c r="AR307" s="200" t="str">
        <f>Tabela1[[#This Row],[PEDIDO]]&amp;Tabela1[[#This Row],[PRODUTO]]</f>
        <v>P-188RMF</v>
      </c>
      <c r="AS307" s="32">
        <f>IF(AF307="",0,IF(ISTEXT(AF307),H307*VALUE(SUBSTITUTE(AF307,"%",""))/100,H307*AF307))-Tabela1[[#This Row],[PRONTO ACABADO2]]</f>
        <v>0</v>
      </c>
      <c r="AT307" s="32">
        <f>IF(AG307="",0,IF(ISTEXT(AG307),H307*VALUE(SUBSTITUTE(AG307,"%",""))/100,H307*AG307))-Tabela1[[#This Row],[PESO EXPEDIDO2]]</f>
        <v>0</v>
      </c>
      <c r="AU307" s="32">
        <f t="shared" si="62"/>
        <v>91.2</v>
      </c>
      <c r="AV307" s="32">
        <f t="shared" si="63"/>
        <v>91.2</v>
      </c>
      <c r="AW307" s="32"/>
    </row>
    <row r="308" spans="1:49" ht="15.75" hidden="1" customHeight="1" x14ac:dyDescent="0.25">
      <c r="A308" s="6" t="s">
        <v>3947</v>
      </c>
      <c r="B308" s="21" t="s">
        <v>3955</v>
      </c>
      <c r="C308" s="7">
        <v>2</v>
      </c>
      <c r="D308" s="39" t="s">
        <v>3953</v>
      </c>
      <c r="E308" s="7">
        <v>4193</v>
      </c>
      <c r="F308" s="7" t="s">
        <v>3950</v>
      </c>
      <c r="G308" s="23">
        <v>17.100000000000001</v>
      </c>
      <c r="H308" s="34">
        <f>Tabela1[[#This Row],[PESO UNI]]*Tabela1[[#This Row],[QTE]]</f>
        <v>34.200000000000003</v>
      </c>
      <c r="I308" s="7" t="s">
        <v>6129</v>
      </c>
      <c r="J308" s="8" t="s">
        <v>2274</v>
      </c>
      <c r="K308" s="8" t="s">
        <v>327</v>
      </c>
      <c r="L308" s="9" t="s">
        <v>2069</v>
      </c>
      <c r="M308" s="10">
        <v>46154</v>
      </c>
      <c r="N308" s="8" t="s">
        <v>327</v>
      </c>
      <c r="O308" s="12"/>
      <c r="P308" s="13"/>
      <c r="Q308" s="14">
        <f>Tabela1[[#This Row],[QTDE/ Fabricação]]-Tabela1[[#This Row],[QTE]]</f>
        <v>-2</v>
      </c>
      <c r="R308" s="18">
        <f t="shared" si="59"/>
        <v>34.200000000000003</v>
      </c>
      <c r="S308" s="18">
        <f t="shared" si="57"/>
        <v>34.200000000000003</v>
      </c>
      <c r="T308" s="19">
        <f t="shared" si="60"/>
        <v>0</v>
      </c>
      <c r="U308" s="16">
        <v>2</v>
      </c>
      <c r="V308" s="12" t="str">
        <f>IFERROR(VLOOKUP(Tabela1[[#This Row],[COD.MDE]],'LISTA DE EMBARQUE'!B:L,11,0),"")</f>
        <v/>
      </c>
      <c r="W308" s="13" t="str">
        <f>IFERROR(VLOOKUP(Tabela1[[#This Row],[COD.MDE]],'LISTA DE EMBARQUE'!B:M,12,0),"")</f>
        <v/>
      </c>
      <c r="X308" s="14">
        <f>IFERROR(Tabela1[[#This Row],[QIANTIDADE EXPEDIDA]]*Tabela1[[#This Row],[PESO UNI]],"")</f>
        <v>34.200000000000003</v>
      </c>
      <c r="Y308" s="14">
        <f t="shared" si="56"/>
        <v>0</v>
      </c>
      <c r="Z308" s="20">
        <f>Tabela1[[#This Row],[PESO TOTAL]]-Tabela1[[#This Row],[Peso Expedido]]</f>
        <v>0</v>
      </c>
      <c r="AA308" s="17">
        <v>1</v>
      </c>
      <c r="AB308" s="33"/>
      <c r="AC308" s="33">
        <v>1</v>
      </c>
      <c r="AD308" s="33">
        <v>1</v>
      </c>
      <c r="AE308" s="33">
        <v>1</v>
      </c>
      <c r="AF308" s="33">
        <v>1</v>
      </c>
      <c r="AG308" s="33">
        <v>1</v>
      </c>
      <c r="AH308" s="33">
        <v>1</v>
      </c>
      <c r="AI308" s="33" t="str">
        <f t="shared" si="61"/>
        <v>ok</v>
      </c>
      <c r="AJ308" s="5"/>
      <c r="AK308" t="str">
        <f>Tabela1[[#This Row],[Coluna1]]&amp;Tabela1[[#This Row],[PEDIDO]]</f>
        <v>P-188</v>
      </c>
      <c r="AL308"/>
      <c r="AM308"/>
      <c r="AN308"/>
      <c r="AO308" t="str">
        <f t="shared" si="58"/>
        <v>T-072928-1/1073-TC-006</v>
      </c>
      <c r="AP308" t="str">
        <f>Tabela1[[#This Row],[TAG]]&amp;Tabela1[[#This Row],[PEDIDO]]&amp;Tabela1[[#This Row],[PRODUTO]]</f>
        <v>1073-TC-006P-188RMF</v>
      </c>
      <c r="AQ308" s="22" t="str">
        <f>Tabela1[[#This Row],[PRODUTO]]&amp;Tabela1[[#This Row],[TAG]]</f>
        <v>RMF1073-TC-006</v>
      </c>
      <c r="AR308" s="24" t="str">
        <f>Tabela1[[#This Row],[PEDIDO]]&amp;Tabela1[[#This Row],[PRODUTO]]</f>
        <v>P-188RMF</v>
      </c>
      <c r="AS308" s="37">
        <f>IF(AF308="",0,IF(ISTEXT(AF308),H308*VALUE(SUBSTITUTE(AF308,"%",""))/100,H308*AF308))-Tabela1[[#This Row],[PRONTO ACABADO2]]</f>
        <v>0</v>
      </c>
      <c r="AT308" s="37">
        <f>IF(AG308="",0,IF(ISTEXT(AG308),H308*VALUE(SUBSTITUTE(AG308,"%",""))/100,H308*AG308))-Tabela1[[#This Row],[PESO EXPEDIDO2]]</f>
        <v>0</v>
      </c>
      <c r="AU308" s="37">
        <f t="shared" si="62"/>
        <v>34.200000000000003</v>
      </c>
      <c r="AV308" s="37">
        <f t="shared" si="63"/>
        <v>34.200000000000003</v>
      </c>
      <c r="AW308" s="37"/>
    </row>
    <row r="309" spans="1:49" ht="15.75" hidden="1" customHeight="1" x14ac:dyDescent="0.25">
      <c r="A309" s="6" t="s">
        <v>3947</v>
      </c>
      <c r="B309" s="21" t="s">
        <v>3956</v>
      </c>
      <c r="C309" s="7">
        <v>4</v>
      </c>
      <c r="D309" s="39" t="s">
        <v>3953</v>
      </c>
      <c r="E309" s="7">
        <v>4194</v>
      </c>
      <c r="F309" s="7" t="s">
        <v>3950</v>
      </c>
      <c r="G309" s="23">
        <v>13.1</v>
      </c>
      <c r="H309" s="34">
        <f>Tabela1[[#This Row],[PESO UNI]]*Tabela1[[#This Row],[QTE]]</f>
        <v>52.4</v>
      </c>
      <c r="I309" s="7" t="s">
        <v>6129</v>
      </c>
      <c r="J309" s="8" t="s">
        <v>2274</v>
      </c>
      <c r="K309" s="8" t="s">
        <v>327</v>
      </c>
      <c r="L309" s="9" t="s">
        <v>2069</v>
      </c>
      <c r="M309" s="10">
        <v>46154</v>
      </c>
      <c r="N309" s="8" t="s">
        <v>327</v>
      </c>
      <c r="O309" s="12"/>
      <c r="P309" s="13"/>
      <c r="Q309" s="14">
        <f>Tabela1[[#This Row],[QTDE/ Fabricação]]-Tabela1[[#This Row],[QTE]]</f>
        <v>-4</v>
      </c>
      <c r="R309" s="18">
        <f t="shared" si="59"/>
        <v>52.4</v>
      </c>
      <c r="S309" s="18">
        <f t="shared" si="57"/>
        <v>52.4</v>
      </c>
      <c r="T309" s="19">
        <f t="shared" si="60"/>
        <v>0</v>
      </c>
      <c r="U309" s="16">
        <v>4</v>
      </c>
      <c r="V309" s="12" t="str">
        <f>IFERROR(VLOOKUP(Tabela1[[#This Row],[COD.MDE]],'LISTA DE EMBARQUE'!B:L,11,0),"")</f>
        <v/>
      </c>
      <c r="W309" s="13" t="str">
        <f>IFERROR(VLOOKUP(Tabela1[[#This Row],[COD.MDE]],'LISTA DE EMBARQUE'!B:M,12,0),"")</f>
        <v/>
      </c>
      <c r="X309" s="14">
        <f>IFERROR(Tabela1[[#This Row],[QIANTIDADE EXPEDIDA]]*Tabela1[[#This Row],[PESO UNI]],"")</f>
        <v>52.4</v>
      </c>
      <c r="Y309" s="14">
        <f t="shared" ref="Y309:Y355" si="64">U309-C309</f>
        <v>0</v>
      </c>
      <c r="Z309" s="20">
        <f>Tabela1[[#This Row],[PESO TOTAL]]-Tabela1[[#This Row],[Peso Expedido]]</f>
        <v>0</v>
      </c>
      <c r="AA309" s="17">
        <v>1</v>
      </c>
      <c r="AB309" s="33"/>
      <c r="AC309" s="33">
        <v>1</v>
      </c>
      <c r="AD309" s="33">
        <v>1</v>
      </c>
      <c r="AE309" s="33">
        <v>1</v>
      </c>
      <c r="AF309" s="33">
        <v>1</v>
      </c>
      <c r="AG309" s="33">
        <v>1</v>
      </c>
      <c r="AH309" s="33">
        <v>1</v>
      </c>
      <c r="AI309" s="33" t="str">
        <f t="shared" si="61"/>
        <v>ok</v>
      </c>
      <c r="AJ309" s="5"/>
      <c r="AK309" t="str">
        <f>Tabela1[[#This Row],[Coluna1]]&amp;Tabela1[[#This Row],[PEDIDO]]</f>
        <v>P-188</v>
      </c>
      <c r="AL309"/>
      <c r="AM309"/>
      <c r="AN309"/>
      <c r="AO309" t="str">
        <f t="shared" si="58"/>
        <v>T-072928-1/1073-TC-006</v>
      </c>
      <c r="AP309" t="str">
        <f>Tabela1[[#This Row],[TAG]]&amp;Tabela1[[#This Row],[PEDIDO]]&amp;Tabela1[[#This Row],[PRODUTO]]</f>
        <v>1073-TC-006P-188RMF</v>
      </c>
      <c r="AQ309" s="22" t="str">
        <f>Tabela1[[#This Row],[PRODUTO]]&amp;Tabela1[[#This Row],[TAG]]</f>
        <v>RMF1073-TC-006</v>
      </c>
      <c r="AR309" s="24" t="str">
        <f>Tabela1[[#This Row],[PEDIDO]]&amp;Tabela1[[#This Row],[PRODUTO]]</f>
        <v>P-188RMF</v>
      </c>
      <c r="AS309" s="37">
        <f>IF(AF309="",0,IF(ISTEXT(AF309),H309*VALUE(SUBSTITUTE(AF309,"%",""))/100,H309*AF309))-Tabela1[[#This Row],[PRONTO ACABADO2]]</f>
        <v>0</v>
      </c>
      <c r="AT309" s="37">
        <f>IF(AG309="",0,IF(ISTEXT(AG309),H309*VALUE(SUBSTITUTE(AG309,"%",""))/100,H309*AG309))-Tabela1[[#This Row],[PESO EXPEDIDO2]]</f>
        <v>0</v>
      </c>
      <c r="AU309" s="37">
        <f t="shared" si="62"/>
        <v>52.4</v>
      </c>
      <c r="AV309" s="37">
        <f t="shared" si="63"/>
        <v>52.4</v>
      </c>
      <c r="AW309" s="37"/>
    </row>
    <row r="310" spans="1:49" ht="15.75" hidden="1" customHeight="1" x14ac:dyDescent="0.25">
      <c r="A310" s="6" t="s">
        <v>3947</v>
      </c>
      <c r="B310" s="21" t="s">
        <v>3948</v>
      </c>
      <c r="C310" s="7">
        <v>76</v>
      </c>
      <c r="D310" s="39" t="s">
        <v>3949</v>
      </c>
      <c r="E310" s="7">
        <v>4195</v>
      </c>
      <c r="F310" s="7" t="s">
        <v>3950</v>
      </c>
      <c r="G310" s="23">
        <v>1.4</v>
      </c>
      <c r="H310" s="34">
        <f>Tabela1[[#This Row],[PESO UNI]]*Tabela1[[#This Row],[QTE]]</f>
        <v>106.39999999999999</v>
      </c>
      <c r="I310" s="7" t="s">
        <v>6129</v>
      </c>
      <c r="J310" s="8" t="s">
        <v>2276</v>
      </c>
      <c r="K310" s="8" t="s">
        <v>327</v>
      </c>
      <c r="L310" s="9" t="s">
        <v>2069</v>
      </c>
      <c r="M310" s="10">
        <v>46154</v>
      </c>
      <c r="N310" s="8" t="s">
        <v>327</v>
      </c>
      <c r="O310" s="12"/>
      <c r="P310" s="13"/>
      <c r="Q310" s="14">
        <f>Tabela1[[#This Row],[QTDE/ Fabricação]]-Tabela1[[#This Row],[QTE]]</f>
        <v>-76</v>
      </c>
      <c r="R310" s="18">
        <f t="shared" si="59"/>
        <v>106.39999999999999</v>
      </c>
      <c r="S310" s="18">
        <f t="shared" ref="S310:S373" si="65">IFERROR(H310*AG310,"")</f>
        <v>106.39999999999999</v>
      </c>
      <c r="T310" s="19">
        <f t="shared" si="60"/>
        <v>0</v>
      </c>
      <c r="U310" s="16">
        <v>76</v>
      </c>
      <c r="V310" s="12" t="str">
        <f>IFERROR(VLOOKUP(Tabela1[[#This Row],[COD.MDE]],'LISTA DE EMBARQUE'!B:L,11,0),"")</f>
        <v/>
      </c>
      <c r="W310" s="13" t="str">
        <f>IFERROR(VLOOKUP(Tabela1[[#This Row],[COD.MDE]],'LISTA DE EMBARQUE'!B:M,12,0),"")</f>
        <v/>
      </c>
      <c r="X310" s="14">
        <f>IFERROR(Tabela1[[#This Row],[QIANTIDADE EXPEDIDA]]*Tabela1[[#This Row],[PESO UNI]],"")</f>
        <v>106.39999999999999</v>
      </c>
      <c r="Y310" s="14">
        <f t="shared" si="64"/>
        <v>0</v>
      </c>
      <c r="Z310" s="20">
        <f>Tabela1[[#This Row],[PESO TOTAL]]-Tabela1[[#This Row],[Peso Expedido]]</f>
        <v>0</v>
      </c>
      <c r="AA310" s="17">
        <v>1</v>
      </c>
      <c r="AB310" s="33"/>
      <c r="AC310" s="33">
        <v>1</v>
      </c>
      <c r="AD310" s="33">
        <v>1</v>
      </c>
      <c r="AE310" s="33">
        <v>1</v>
      </c>
      <c r="AF310" s="33">
        <v>1</v>
      </c>
      <c r="AG310" s="33">
        <v>1</v>
      </c>
      <c r="AH310" s="33">
        <v>1</v>
      </c>
      <c r="AI310" s="33" t="str">
        <f t="shared" si="61"/>
        <v>ok</v>
      </c>
      <c r="AJ310" s="5"/>
      <c r="AK310" t="str">
        <f>Tabela1[[#This Row],[Coluna1]]&amp;Tabela1[[#This Row],[PEDIDO]]</f>
        <v>P-188</v>
      </c>
      <c r="AL310"/>
      <c r="AM310"/>
      <c r="AN310"/>
      <c r="AO310" t="str">
        <f t="shared" si="58"/>
        <v>T-072928-1/1073-TC-007</v>
      </c>
      <c r="AP310" t="str">
        <f>Tabela1[[#This Row],[TAG]]&amp;Tabela1[[#This Row],[PEDIDO]]&amp;Tabela1[[#This Row],[PRODUTO]]</f>
        <v>1073-TC-007P-188RMF</v>
      </c>
      <c r="AQ310" s="22" t="str">
        <f>Tabela1[[#This Row],[PRODUTO]]&amp;Tabela1[[#This Row],[TAG]]</f>
        <v>RMF1073-TC-007</v>
      </c>
      <c r="AR310" s="24" t="str">
        <f>Tabela1[[#This Row],[PEDIDO]]&amp;Tabela1[[#This Row],[PRODUTO]]</f>
        <v>P-188RMF</v>
      </c>
      <c r="AS310" s="37">
        <f>IF(AF310="",0,IF(ISTEXT(AF310),H310*VALUE(SUBSTITUTE(AF310,"%",""))/100,H310*AF310))-Tabela1[[#This Row],[PRONTO ACABADO2]]</f>
        <v>0</v>
      </c>
      <c r="AT310" s="37">
        <f>IF(AG310="",0,IF(ISTEXT(AG310),H310*VALUE(SUBSTITUTE(AG310,"%",""))/100,H310*AG310))-Tabela1[[#This Row],[PESO EXPEDIDO2]]</f>
        <v>0</v>
      </c>
      <c r="AU310" s="37">
        <f t="shared" si="62"/>
        <v>106.39999999999999</v>
      </c>
      <c r="AV310" s="37">
        <f t="shared" si="63"/>
        <v>106.39999999999999</v>
      </c>
      <c r="AW310" s="37"/>
    </row>
    <row r="311" spans="1:49" ht="15.75" hidden="1" customHeight="1" x14ac:dyDescent="0.25">
      <c r="A311" s="6" t="s">
        <v>3947</v>
      </c>
      <c r="B311" s="21" t="s">
        <v>3951</v>
      </c>
      <c r="C311" s="7">
        <v>8</v>
      </c>
      <c r="D311" s="39" t="s">
        <v>3949</v>
      </c>
      <c r="E311" s="7">
        <v>4196</v>
      </c>
      <c r="F311" s="7" t="s">
        <v>3950</v>
      </c>
      <c r="G311" s="23">
        <v>2.4</v>
      </c>
      <c r="H311" s="34">
        <f>Tabela1[[#This Row],[PESO UNI]]*Tabela1[[#This Row],[QTE]]</f>
        <v>19.2</v>
      </c>
      <c r="I311" s="7" t="s">
        <v>6129</v>
      </c>
      <c r="J311" s="8" t="s">
        <v>2276</v>
      </c>
      <c r="K311" s="8" t="s">
        <v>327</v>
      </c>
      <c r="L311" s="9" t="s">
        <v>2069</v>
      </c>
      <c r="M311" s="10">
        <v>46154</v>
      </c>
      <c r="N311" s="8" t="s">
        <v>327</v>
      </c>
      <c r="O311" s="12"/>
      <c r="P311" s="13"/>
      <c r="Q311" s="14">
        <f>Tabela1[[#This Row],[QTDE/ Fabricação]]-Tabela1[[#This Row],[QTE]]</f>
        <v>-8</v>
      </c>
      <c r="R311" s="18">
        <f t="shared" si="59"/>
        <v>19.2</v>
      </c>
      <c r="S311" s="18">
        <f t="shared" si="65"/>
        <v>19.2</v>
      </c>
      <c r="T311" s="19">
        <f t="shared" si="60"/>
        <v>0</v>
      </c>
      <c r="U311" s="16">
        <v>8</v>
      </c>
      <c r="V311" s="12" t="str">
        <f>IFERROR(VLOOKUP(Tabela1[[#This Row],[COD.MDE]],'LISTA DE EMBARQUE'!B:L,11,0),"")</f>
        <v/>
      </c>
      <c r="W311" s="13" t="str">
        <f>IFERROR(VLOOKUP(Tabela1[[#This Row],[COD.MDE]],'LISTA DE EMBARQUE'!B:M,12,0),"")</f>
        <v/>
      </c>
      <c r="X311" s="14">
        <f>IFERROR(Tabela1[[#This Row],[QIANTIDADE EXPEDIDA]]*Tabela1[[#This Row],[PESO UNI]],"")</f>
        <v>19.2</v>
      </c>
      <c r="Y311" s="14">
        <f t="shared" si="64"/>
        <v>0</v>
      </c>
      <c r="Z311" s="20">
        <f>Tabela1[[#This Row],[PESO TOTAL]]-Tabela1[[#This Row],[Peso Expedido]]</f>
        <v>0</v>
      </c>
      <c r="AA311" s="17">
        <v>1</v>
      </c>
      <c r="AB311" s="33"/>
      <c r="AC311" s="33">
        <v>1</v>
      </c>
      <c r="AD311" s="33">
        <v>1</v>
      </c>
      <c r="AE311" s="33">
        <v>1</v>
      </c>
      <c r="AF311" s="33">
        <v>1</v>
      </c>
      <c r="AG311" s="33">
        <v>1</v>
      </c>
      <c r="AH311" s="33">
        <v>1</v>
      </c>
      <c r="AI311" s="33" t="str">
        <f t="shared" si="61"/>
        <v>ok</v>
      </c>
      <c r="AJ311" s="5"/>
      <c r="AK311" t="str">
        <f>Tabela1[[#This Row],[Coluna1]]&amp;Tabela1[[#This Row],[PEDIDO]]</f>
        <v>P-188</v>
      </c>
      <c r="AL311"/>
      <c r="AM311"/>
      <c r="AN311"/>
      <c r="AO311" t="str">
        <f t="shared" si="58"/>
        <v>T-072928-1/1073-TC-007</v>
      </c>
      <c r="AP311" t="str">
        <f>Tabela1[[#This Row],[TAG]]&amp;Tabela1[[#This Row],[PEDIDO]]&amp;Tabela1[[#This Row],[PRODUTO]]</f>
        <v>1073-TC-007P-188RMF</v>
      </c>
      <c r="AQ311" s="22" t="str">
        <f>Tabela1[[#This Row],[PRODUTO]]&amp;Tabela1[[#This Row],[TAG]]</f>
        <v>RMF1073-TC-007</v>
      </c>
      <c r="AR311" s="24" t="str">
        <f>Tabela1[[#This Row],[PEDIDO]]&amp;Tabela1[[#This Row],[PRODUTO]]</f>
        <v>P-188RMF</v>
      </c>
      <c r="AS311" s="37">
        <f>IF(AF311="",0,IF(ISTEXT(AF311),H311*VALUE(SUBSTITUTE(AF311,"%",""))/100,H311*AF311))-Tabela1[[#This Row],[PRONTO ACABADO2]]</f>
        <v>0</v>
      </c>
      <c r="AT311" s="37">
        <f>IF(AG311="",0,IF(ISTEXT(AG311),H311*VALUE(SUBSTITUTE(AG311,"%",""))/100,H311*AG311))-Tabela1[[#This Row],[PESO EXPEDIDO2]]</f>
        <v>0</v>
      </c>
      <c r="AU311" s="37">
        <f t="shared" si="62"/>
        <v>19.2</v>
      </c>
      <c r="AV311" s="37">
        <f t="shared" si="63"/>
        <v>19.2</v>
      </c>
      <c r="AW311" s="37"/>
    </row>
    <row r="312" spans="1:49" ht="15.75" hidden="1" customHeight="1" x14ac:dyDescent="0.25">
      <c r="A312" s="6" t="s">
        <v>3947</v>
      </c>
      <c r="B312" s="21" t="s">
        <v>3952</v>
      </c>
      <c r="C312" s="7">
        <v>2</v>
      </c>
      <c r="D312" s="39" t="s">
        <v>3953</v>
      </c>
      <c r="E312" s="7">
        <v>4197</v>
      </c>
      <c r="F312" s="7" t="s">
        <v>3950</v>
      </c>
      <c r="G312" s="23">
        <v>17.3</v>
      </c>
      <c r="H312" s="34">
        <f>Tabela1[[#This Row],[PESO UNI]]*Tabela1[[#This Row],[QTE]]</f>
        <v>34.6</v>
      </c>
      <c r="I312" s="7" t="s">
        <v>6129</v>
      </c>
      <c r="J312" s="8" t="s">
        <v>2276</v>
      </c>
      <c r="K312" s="8" t="s">
        <v>327</v>
      </c>
      <c r="L312" s="9" t="s">
        <v>2069</v>
      </c>
      <c r="M312" s="10">
        <v>46154</v>
      </c>
      <c r="N312" s="8" t="s">
        <v>327</v>
      </c>
      <c r="O312" s="12"/>
      <c r="P312" s="13"/>
      <c r="Q312" s="14">
        <f>Tabela1[[#This Row],[QTDE/ Fabricação]]-Tabela1[[#This Row],[QTE]]</f>
        <v>-2</v>
      </c>
      <c r="R312" s="18">
        <f t="shared" si="59"/>
        <v>34.6</v>
      </c>
      <c r="S312" s="18">
        <f t="shared" si="65"/>
        <v>34.6</v>
      </c>
      <c r="T312" s="19">
        <f t="shared" si="60"/>
        <v>0</v>
      </c>
      <c r="U312" s="16">
        <v>2</v>
      </c>
      <c r="V312" s="12" t="str">
        <f>IFERROR(VLOOKUP(Tabela1[[#This Row],[COD.MDE]],'LISTA DE EMBARQUE'!B:L,11,0),"")</f>
        <v/>
      </c>
      <c r="W312" s="13" t="str">
        <f>IFERROR(VLOOKUP(Tabela1[[#This Row],[COD.MDE]],'LISTA DE EMBARQUE'!B:M,12,0),"")</f>
        <v/>
      </c>
      <c r="X312" s="14">
        <f>IFERROR(Tabela1[[#This Row],[QIANTIDADE EXPEDIDA]]*Tabela1[[#This Row],[PESO UNI]],"")</f>
        <v>34.6</v>
      </c>
      <c r="Y312" s="14">
        <f t="shared" si="64"/>
        <v>0</v>
      </c>
      <c r="Z312" s="20">
        <f>Tabela1[[#This Row],[PESO TOTAL]]-Tabela1[[#This Row],[Peso Expedido]]</f>
        <v>0</v>
      </c>
      <c r="AA312" s="17">
        <v>1</v>
      </c>
      <c r="AB312" s="33"/>
      <c r="AC312" s="33">
        <v>1</v>
      </c>
      <c r="AD312" s="33">
        <v>1</v>
      </c>
      <c r="AE312" s="33">
        <v>1</v>
      </c>
      <c r="AF312" s="33">
        <v>1</v>
      </c>
      <c r="AG312" s="33">
        <v>1</v>
      </c>
      <c r="AH312" s="33">
        <v>1</v>
      </c>
      <c r="AI312" s="33" t="str">
        <f t="shared" si="61"/>
        <v>ok</v>
      </c>
      <c r="AJ312" s="5"/>
      <c r="AK312" t="str">
        <f>Tabela1[[#This Row],[Coluna1]]&amp;Tabela1[[#This Row],[PEDIDO]]</f>
        <v>P-188</v>
      </c>
      <c r="AL312"/>
      <c r="AM312"/>
      <c r="AN312"/>
      <c r="AO312" t="str">
        <f t="shared" si="58"/>
        <v>T-072928-1/1073-TC-007</v>
      </c>
      <c r="AP312" t="str">
        <f>Tabela1[[#This Row],[TAG]]&amp;Tabela1[[#This Row],[PEDIDO]]&amp;Tabela1[[#This Row],[PRODUTO]]</f>
        <v>1073-TC-007P-188RMF</v>
      </c>
      <c r="AQ312" s="22" t="str">
        <f>Tabela1[[#This Row],[PRODUTO]]&amp;Tabela1[[#This Row],[TAG]]</f>
        <v>RMF1073-TC-007</v>
      </c>
      <c r="AR312" s="24" t="str">
        <f>Tabela1[[#This Row],[PEDIDO]]&amp;Tabela1[[#This Row],[PRODUTO]]</f>
        <v>P-188RMF</v>
      </c>
      <c r="AS312" s="37">
        <f>IF(AF312="",0,IF(ISTEXT(AF312),H312*VALUE(SUBSTITUTE(AF312,"%",""))/100,H312*AF312))-Tabela1[[#This Row],[PRONTO ACABADO2]]</f>
        <v>0</v>
      </c>
      <c r="AT312" s="37">
        <f>IF(AG312="",0,IF(ISTEXT(AG312),H312*VALUE(SUBSTITUTE(AG312,"%",""))/100,H312*AG312))-Tabela1[[#This Row],[PESO EXPEDIDO2]]</f>
        <v>0</v>
      </c>
      <c r="AU312" s="37">
        <f t="shared" si="62"/>
        <v>34.6</v>
      </c>
      <c r="AV312" s="37">
        <f t="shared" si="63"/>
        <v>34.6</v>
      </c>
      <c r="AW312" s="37"/>
    </row>
    <row r="313" spans="1:49" ht="15.75" hidden="1" customHeight="1" x14ac:dyDescent="0.25">
      <c r="A313" s="6" t="s">
        <v>3947</v>
      </c>
      <c r="B313" s="21" t="s">
        <v>3954</v>
      </c>
      <c r="C313" s="7">
        <v>4</v>
      </c>
      <c r="D313" s="39" t="s">
        <v>3953</v>
      </c>
      <c r="E313" s="7">
        <v>4198</v>
      </c>
      <c r="F313" s="7" t="s">
        <v>3950</v>
      </c>
      <c r="G313" s="23">
        <v>22.8</v>
      </c>
      <c r="H313" s="34">
        <f>Tabela1[[#This Row],[PESO UNI]]*Tabela1[[#This Row],[QTE]]</f>
        <v>91.2</v>
      </c>
      <c r="I313" s="7" t="s">
        <v>6129</v>
      </c>
      <c r="J313" s="8" t="s">
        <v>2276</v>
      </c>
      <c r="K313" s="8" t="s">
        <v>327</v>
      </c>
      <c r="L313" s="9" t="s">
        <v>2069</v>
      </c>
      <c r="M313" s="10">
        <v>46154</v>
      </c>
      <c r="N313" s="8" t="s">
        <v>327</v>
      </c>
      <c r="O313" s="12"/>
      <c r="P313" s="13"/>
      <c r="Q313" s="14">
        <f>Tabela1[[#This Row],[QTDE/ Fabricação]]-Tabela1[[#This Row],[QTE]]</f>
        <v>-4</v>
      </c>
      <c r="R313" s="18">
        <f t="shared" si="59"/>
        <v>91.2</v>
      </c>
      <c r="S313" s="18">
        <f t="shared" si="65"/>
        <v>91.2</v>
      </c>
      <c r="T313" s="19">
        <f t="shared" si="60"/>
        <v>0</v>
      </c>
      <c r="U313" s="16">
        <v>4</v>
      </c>
      <c r="V313" s="12" t="str">
        <f>IFERROR(VLOOKUP(Tabela1[[#This Row],[COD.MDE]],'LISTA DE EMBARQUE'!B:L,11,0),"")</f>
        <v/>
      </c>
      <c r="W313" s="13" t="str">
        <f>IFERROR(VLOOKUP(Tabela1[[#This Row],[COD.MDE]],'LISTA DE EMBARQUE'!B:M,12,0),"")</f>
        <v/>
      </c>
      <c r="X313" s="14">
        <f>IFERROR(Tabela1[[#This Row],[QIANTIDADE EXPEDIDA]]*Tabela1[[#This Row],[PESO UNI]],"")</f>
        <v>91.2</v>
      </c>
      <c r="Y313" s="14">
        <f t="shared" si="64"/>
        <v>0</v>
      </c>
      <c r="Z313" s="20">
        <f>Tabela1[[#This Row],[PESO TOTAL]]-Tabela1[[#This Row],[Peso Expedido]]</f>
        <v>0</v>
      </c>
      <c r="AA313" s="17">
        <v>1</v>
      </c>
      <c r="AB313" s="33"/>
      <c r="AC313" s="33">
        <v>1</v>
      </c>
      <c r="AD313" s="33">
        <v>1</v>
      </c>
      <c r="AE313" s="33">
        <v>1</v>
      </c>
      <c r="AF313" s="33">
        <v>1</v>
      </c>
      <c r="AG313" s="33">
        <v>1</v>
      </c>
      <c r="AH313" s="33">
        <v>1</v>
      </c>
      <c r="AI313" s="33" t="str">
        <f t="shared" si="61"/>
        <v>ok</v>
      </c>
      <c r="AJ313" s="5"/>
      <c r="AK313" t="str">
        <f>Tabela1[[#This Row],[Coluna1]]&amp;Tabela1[[#This Row],[PEDIDO]]</f>
        <v>P-188</v>
      </c>
      <c r="AL313"/>
      <c r="AM313"/>
      <c r="AN313"/>
      <c r="AO313" t="str">
        <f t="shared" si="58"/>
        <v>T-072928-1/1073-TC-007</v>
      </c>
      <c r="AP313" t="str">
        <f>Tabela1[[#This Row],[TAG]]&amp;Tabela1[[#This Row],[PEDIDO]]&amp;Tabela1[[#This Row],[PRODUTO]]</f>
        <v>1073-TC-007P-188RMF</v>
      </c>
      <c r="AQ313" s="22" t="str">
        <f>Tabela1[[#This Row],[PRODUTO]]&amp;Tabela1[[#This Row],[TAG]]</f>
        <v>RMF1073-TC-007</v>
      </c>
      <c r="AR313" s="24" t="str">
        <f>Tabela1[[#This Row],[PEDIDO]]&amp;Tabela1[[#This Row],[PRODUTO]]</f>
        <v>P-188RMF</v>
      </c>
      <c r="AS313" s="37">
        <f>IF(AF313="",0,IF(ISTEXT(AF313),H313*VALUE(SUBSTITUTE(AF313,"%",""))/100,H313*AF313))-Tabela1[[#This Row],[PRONTO ACABADO2]]</f>
        <v>0</v>
      </c>
      <c r="AT313" s="37">
        <f>IF(AG313="",0,IF(ISTEXT(AG313),H313*VALUE(SUBSTITUTE(AG313,"%",""))/100,H313*AG313))-Tabela1[[#This Row],[PESO EXPEDIDO2]]</f>
        <v>0</v>
      </c>
      <c r="AU313" s="37">
        <f t="shared" si="62"/>
        <v>91.2</v>
      </c>
      <c r="AV313" s="37">
        <f t="shared" si="63"/>
        <v>91.2</v>
      </c>
      <c r="AW313" s="37"/>
    </row>
    <row r="314" spans="1:49" ht="15.75" hidden="1" customHeight="1" x14ac:dyDescent="0.25">
      <c r="A314" s="6" t="s">
        <v>3947</v>
      </c>
      <c r="B314" s="21" t="s">
        <v>3955</v>
      </c>
      <c r="C314" s="7">
        <v>2</v>
      </c>
      <c r="D314" s="39" t="s">
        <v>3953</v>
      </c>
      <c r="E314" s="7">
        <v>4199</v>
      </c>
      <c r="F314" s="7" t="s">
        <v>3950</v>
      </c>
      <c r="G314" s="23">
        <v>17.100000000000001</v>
      </c>
      <c r="H314" s="34">
        <f>Tabela1[[#This Row],[PESO UNI]]*Tabela1[[#This Row],[QTE]]</f>
        <v>34.200000000000003</v>
      </c>
      <c r="I314" s="7" t="s">
        <v>6129</v>
      </c>
      <c r="J314" s="8" t="s">
        <v>2276</v>
      </c>
      <c r="K314" s="8" t="s">
        <v>327</v>
      </c>
      <c r="L314" s="9" t="s">
        <v>2069</v>
      </c>
      <c r="M314" s="10">
        <v>46154</v>
      </c>
      <c r="N314" s="8" t="s">
        <v>327</v>
      </c>
      <c r="O314" s="12"/>
      <c r="P314" s="13"/>
      <c r="Q314" s="14">
        <f>Tabela1[[#This Row],[QTDE/ Fabricação]]-Tabela1[[#This Row],[QTE]]</f>
        <v>-2</v>
      </c>
      <c r="R314" s="18">
        <f t="shared" si="59"/>
        <v>34.200000000000003</v>
      </c>
      <c r="S314" s="18">
        <f t="shared" si="65"/>
        <v>34.200000000000003</v>
      </c>
      <c r="T314" s="19">
        <f t="shared" si="60"/>
        <v>0</v>
      </c>
      <c r="U314" s="16">
        <v>2</v>
      </c>
      <c r="V314" s="12" t="str">
        <f>IFERROR(VLOOKUP(Tabela1[[#This Row],[COD.MDE]],'LISTA DE EMBARQUE'!B:L,11,0),"")</f>
        <v/>
      </c>
      <c r="W314" s="13" t="str">
        <f>IFERROR(VLOOKUP(Tabela1[[#This Row],[COD.MDE]],'LISTA DE EMBARQUE'!B:M,12,0),"")</f>
        <v/>
      </c>
      <c r="X314" s="14">
        <f>IFERROR(Tabela1[[#This Row],[QIANTIDADE EXPEDIDA]]*Tabela1[[#This Row],[PESO UNI]],"")</f>
        <v>34.200000000000003</v>
      </c>
      <c r="Y314" s="14">
        <f t="shared" si="64"/>
        <v>0</v>
      </c>
      <c r="Z314" s="20">
        <f>Tabela1[[#This Row],[PESO TOTAL]]-Tabela1[[#This Row],[Peso Expedido]]</f>
        <v>0</v>
      </c>
      <c r="AA314" s="17">
        <v>1</v>
      </c>
      <c r="AB314" s="33"/>
      <c r="AC314" s="33">
        <v>1</v>
      </c>
      <c r="AD314" s="33">
        <v>1</v>
      </c>
      <c r="AE314" s="33">
        <v>1</v>
      </c>
      <c r="AF314" s="33">
        <v>1</v>
      </c>
      <c r="AG314" s="33">
        <v>1</v>
      </c>
      <c r="AH314" s="33">
        <v>1</v>
      </c>
      <c r="AI314" s="33" t="str">
        <f t="shared" si="61"/>
        <v>ok</v>
      </c>
      <c r="AJ314" s="5"/>
      <c r="AK314" t="str">
        <f>Tabela1[[#This Row],[Coluna1]]&amp;Tabela1[[#This Row],[PEDIDO]]</f>
        <v>P-188</v>
      </c>
      <c r="AL314"/>
      <c r="AM314"/>
      <c r="AN314"/>
      <c r="AO314" t="str">
        <f t="shared" si="58"/>
        <v>T-072928-1/1073-TC-007</v>
      </c>
      <c r="AP314" t="str">
        <f>Tabela1[[#This Row],[TAG]]&amp;Tabela1[[#This Row],[PEDIDO]]&amp;Tabela1[[#This Row],[PRODUTO]]</f>
        <v>1073-TC-007P-188RMF</v>
      </c>
      <c r="AQ314" s="22" t="str">
        <f>Tabela1[[#This Row],[PRODUTO]]&amp;Tabela1[[#This Row],[TAG]]</f>
        <v>RMF1073-TC-007</v>
      </c>
      <c r="AR314" s="24" t="str">
        <f>Tabela1[[#This Row],[PEDIDO]]&amp;Tabela1[[#This Row],[PRODUTO]]</f>
        <v>P-188RMF</v>
      </c>
      <c r="AS314" s="37">
        <f>IF(AF314="",0,IF(ISTEXT(AF314),H314*VALUE(SUBSTITUTE(AF314,"%",""))/100,H314*AF314))-Tabela1[[#This Row],[PRONTO ACABADO2]]</f>
        <v>0</v>
      </c>
      <c r="AT314" s="37">
        <f>IF(AG314="",0,IF(ISTEXT(AG314),H314*VALUE(SUBSTITUTE(AG314,"%",""))/100,H314*AG314))-Tabela1[[#This Row],[PESO EXPEDIDO2]]</f>
        <v>0</v>
      </c>
      <c r="AU314" s="37">
        <f t="shared" si="62"/>
        <v>34.200000000000003</v>
      </c>
      <c r="AV314" s="37">
        <f t="shared" si="63"/>
        <v>34.200000000000003</v>
      </c>
      <c r="AW314" s="37"/>
    </row>
    <row r="315" spans="1:49" ht="15.75" hidden="1" customHeight="1" x14ac:dyDescent="0.25">
      <c r="A315" s="6" t="s">
        <v>3947</v>
      </c>
      <c r="B315" s="21" t="s">
        <v>3956</v>
      </c>
      <c r="C315" s="7">
        <v>4</v>
      </c>
      <c r="D315" s="39" t="s">
        <v>3953</v>
      </c>
      <c r="E315" s="7">
        <v>4200</v>
      </c>
      <c r="F315" s="7" t="s">
        <v>3950</v>
      </c>
      <c r="G315" s="23">
        <v>13.1</v>
      </c>
      <c r="H315" s="34">
        <f>Tabela1[[#This Row],[PESO UNI]]*Tabela1[[#This Row],[QTE]]</f>
        <v>52.4</v>
      </c>
      <c r="I315" s="7" t="s">
        <v>6129</v>
      </c>
      <c r="J315" s="8" t="s">
        <v>2276</v>
      </c>
      <c r="K315" s="8" t="s">
        <v>327</v>
      </c>
      <c r="L315" s="9" t="s">
        <v>2069</v>
      </c>
      <c r="M315" s="10">
        <v>46154</v>
      </c>
      <c r="N315" s="8" t="s">
        <v>327</v>
      </c>
      <c r="O315" s="12"/>
      <c r="P315" s="13"/>
      <c r="Q315" s="14">
        <f>Tabela1[[#This Row],[QTDE/ Fabricação]]-Tabela1[[#This Row],[QTE]]</f>
        <v>-4</v>
      </c>
      <c r="R315" s="18">
        <f t="shared" si="59"/>
        <v>52.4</v>
      </c>
      <c r="S315" s="18">
        <f t="shared" si="65"/>
        <v>52.4</v>
      </c>
      <c r="T315" s="19">
        <f t="shared" si="60"/>
        <v>0</v>
      </c>
      <c r="U315" s="16">
        <v>4</v>
      </c>
      <c r="V315" s="12" t="str">
        <f>IFERROR(VLOOKUP(Tabela1[[#This Row],[COD.MDE]],'LISTA DE EMBARQUE'!B:L,11,0),"")</f>
        <v/>
      </c>
      <c r="W315" s="13" t="str">
        <f>IFERROR(VLOOKUP(Tabela1[[#This Row],[COD.MDE]],'LISTA DE EMBARQUE'!B:M,12,0),"")</f>
        <v/>
      </c>
      <c r="X315" s="14">
        <f>IFERROR(Tabela1[[#This Row],[QIANTIDADE EXPEDIDA]]*Tabela1[[#This Row],[PESO UNI]],"")</f>
        <v>52.4</v>
      </c>
      <c r="Y315" s="14">
        <f t="shared" si="64"/>
        <v>0</v>
      </c>
      <c r="Z315" s="20">
        <f>Tabela1[[#This Row],[PESO TOTAL]]-Tabela1[[#This Row],[Peso Expedido]]</f>
        <v>0</v>
      </c>
      <c r="AA315" s="17">
        <v>1</v>
      </c>
      <c r="AB315" s="33"/>
      <c r="AC315" s="33">
        <v>1</v>
      </c>
      <c r="AD315" s="33">
        <v>1</v>
      </c>
      <c r="AE315" s="33">
        <v>1</v>
      </c>
      <c r="AF315" s="33">
        <v>1</v>
      </c>
      <c r="AG315" s="33">
        <v>1</v>
      </c>
      <c r="AH315" s="33">
        <v>1</v>
      </c>
      <c r="AI315" s="33" t="str">
        <f t="shared" si="61"/>
        <v>ok</v>
      </c>
      <c r="AJ315" s="5"/>
      <c r="AK315" t="str">
        <f>Tabela1[[#This Row],[Coluna1]]&amp;Tabela1[[#This Row],[PEDIDO]]</f>
        <v>P-188</v>
      </c>
      <c r="AL315"/>
      <c r="AM315"/>
      <c r="AN315"/>
      <c r="AO315" t="str">
        <f t="shared" si="58"/>
        <v>T-072928-1/1073-TC-007</v>
      </c>
      <c r="AP315" t="str">
        <f>Tabela1[[#This Row],[TAG]]&amp;Tabela1[[#This Row],[PEDIDO]]&amp;Tabela1[[#This Row],[PRODUTO]]</f>
        <v>1073-TC-007P-188RMF</v>
      </c>
      <c r="AQ315" s="22" t="str">
        <f>Tabela1[[#This Row],[PRODUTO]]&amp;Tabela1[[#This Row],[TAG]]</f>
        <v>RMF1073-TC-007</v>
      </c>
      <c r="AR315" s="24" t="str">
        <f>Tabela1[[#This Row],[PEDIDO]]&amp;Tabela1[[#This Row],[PRODUTO]]</f>
        <v>P-188RMF</v>
      </c>
      <c r="AS315" s="37">
        <f>IF(AF315="",0,IF(ISTEXT(AF315),H315*VALUE(SUBSTITUTE(AF315,"%",""))/100,H315*AF315))-Tabela1[[#This Row],[PRONTO ACABADO2]]</f>
        <v>0</v>
      </c>
      <c r="AT315" s="37">
        <f>IF(AG315="",0,IF(ISTEXT(AG315),H315*VALUE(SUBSTITUTE(AG315,"%",""))/100,H315*AG315))-Tabela1[[#This Row],[PESO EXPEDIDO2]]</f>
        <v>0</v>
      </c>
      <c r="AU315" s="37">
        <f t="shared" si="62"/>
        <v>52.4</v>
      </c>
      <c r="AV315" s="37">
        <f t="shared" si="63"/>
        <v>52.4</v>
      </c>
      <c r="AW315" s="37"/>
    </row>
    <row r="316" spans="1:49" ht="15.75" hidden="1" customHeight="1" x14ac:dyDescent="0.25">
      <c r="A316" s="6" t="s">
        <v>3957</v>
      </c>
      <c r="B316" s="21" t="s">
        <v>3958</v>
      </c>
      <c r="C316" s="7">
        <v>1</v>
      </c>
      <c r="D316" s="39" t="s">
        <v>3959</v>
      </c>
      <c r="E316" s="7">
        <v>4201</v>
      </c>
      <c r="F316" s="7" t="s">
        <v>3960</v>
      </c>
      <c r="G316" s="23">
        <v>96.4</v>
      </c>
      <c r="H316" s="34">
        <f>Tabela1[[#This Row],[PESO UNI]]*Tabela1[[#This Row],[QTE]]</f>
        <v>96.4</v>
      </c>
      <c r="I316" s="7">
        <v>1</v>
      </c>
      <c r="J316" s="8" t="s">
        <v>2274</v>
      </c>
      <c r="K316" s="8" t="s">
        <v>327</v>
      </c>
      <c r="L316" s="9" t="s">
        <v>2069</v>
      </c>
      <c r="M316" s="10">
        <v>46149</v>
      </c>
      <c r="N316" s="8" t="s">
        <v>327</v>
      </c>
      <c r="O316" s="12"/>
      <c r="P316" s="13"/>
      <c r="Q316" s="14">
        <f>Tabela1[[#This Row],[QTDE/ Fabricação]]-Tabela1[[#This Row],[QTE]]</f>
        <v>-1</v>
      </c>
      <c r="R316" s="18">
        <f t="shared" si="59"/>
        <v>96.4</v>
      </c>
      <c r="S316" s="18">
        <f t="shared" si="65"/>
        <v>96.4</v>
      </c>
      <c r="T316" s="19">
        <f t="shared" si="60"/>
        <v>0</v>
      </c>
      <c r="U316" s="16">
        <v>1</v>
      </c>
      <c r="V316" s="12">
        <v>13</v>
      </c>
      <c r="W316" s="13" t="str">
        <f>IFERROR(VLOOKUP(Tabela1[[#This Row],[COD.MDE]],'LISTA DE EMBARQUE'!B:M,12,0),"")</f>
        <v/>
      </c>
      <c r="X316" s="14">
        <f>IFERROR(Tabela1[[#This Row],[QIANTIDADE EXPEDIDA]]*Tabela1[[#This Row],[PESO UNI]],"")</f>
        <v>96.4</v>
      </c>
      <c r="Y316" s="14">
        <f t="shared" si="64"/>
        <v>0</v>
      </c>
      <c r="Z316" s="20">
        <f>Tabela1[[#This Row],[PESO TOTAL]]-Tabela1[[#This Row],[Peso Expedido]]</f>
        <v>0</v>
      </c>
      <c r="AA316" s="17">
        <v>1</v>
      </c>
      <c r="AB316" s="33"/>
      <c r="AC316" s="33">
        <v>1</v>
      </c>
      <c r="AD316" s="33">
        <v>1</v>
      </c>
      <c r="AE316" s="33">
        <v>1</v>
      </c>
      <c r="AF316" s="33">
        <v>1</v>
      </c>
      <c r="AG316" s="33">
        <v>1</v>
      </c>
      <c r="AH316" s="33">
        <v>1</v>
      </c>
      <c r="AI316" s="33" t="str">
        <f t="shared" si="61"/>
        <v>ok</v>
      </c>
      <c r="AJ316" s="5"/>
      <c r="AK316" t="str">
        <f>Tabela1[[#This Row],[Coluna1]]&amp;Tabela1[[#This Row],[PEDIDO]]</f>
        <v>P-188</v>
      </c>
      <c r="AL316"/>
      <c r="AM316"/>
      <c r="AN316"/>
      <c r="AO316" t="str">
        <f t="shared" si="58"/>
        <v>T-072989-1/1073-TC-006</v>
      </c>
      <c r="AP316" t="str">
        <f>Tabela1[[#This Row],[TAG]]&amp;Tabela1[[#This Row],[PEDIDO]]&amp;Tabela1[[#This Row],[PRODUTO]]</f>
        <v>1073-TC-006P-188RMF</v>
      </c>
      <c r="AQ316" s="22" t="str">
        <f>Tabela1[[#This Row],[PRODUTO]]&amp;Tabela1[[#This Row],[TAG]]</f>
        <v>RMF1073-TC-006</v>
      </c>
      <c r="AR316" s="24" t="str">
        <f>Tabela1[[#This Row],[PEDIDO]]&amp;Tabela1[[#This Row],[PRODUTO]]</f>
        <v>P-188RMF</v>
      </c>
      <c r="AS316" s="37">
        <f>IF(AF316="",0,IF(ISTEXT(AF316),H316*VALUE(SUBSTITUTE(AF316,"%",""))/100,H316*AF316))-Tabela1[[#This Row],[PRONTO ACABADO2]]</f>
        <v>0</v>
      </c>
      <c r="AT316" s="37">
        <f>IF(AG316="",0,IF(ISTEXT(AG316),H316*VALUE(SUBSTITUTE(AG316,"%",""))/100,H316*AG316))-Tabela1[[#This Row],[PESO EXPEDIDO2]]</f>
        <v>0</v>
      </c>
      <c r="AU316" s="37">
        <f t="shared" si="62"/>
        <v>96.4</v>
      </c>
      <c r="AV316" s="37">
        <f t="shared" si="63"/>
        <v>96.4</v>
      </c>
      <c r="AW316" s="37"/>
    </row>
    <row r="317" spans="1:49" ht="15.75" hidden="1" customHeight="1" x14ac:dyDescent="0.25">
      <c r="A317" s="6" t="s">
        <v>3957</v>
      </c>
      <c r="B317" s="21" t="s">
        <v>3961</v>
      </c>
      <c r="C317" s="7">
        <v>1</v>
      </c>
      <c r="D317" s="39" t="s">
        <v>3962</v>
      </c>
      <c r="E317" s="7">
        <v>4202</v>
      </c>
      <c r="F317" s="7" t="s">
        <v>3960</v>
      </c>
      <c r="G317" s="23">
        <v>25.2</v>
      </c>
      <c r="H317" s="34">
        <f>Tabela1[[#This Row],[PESO UNI]]*Tabela1[[#This Row],[QTE]]</f>
        <v>25.2</v>
      </c>
      <c r="I317" s="7">
        <v>1</v>
      </c>
      <c r="J317" s="8" t="s">
        <v>2274</v>
      </c>
      <c r="K317" s="8" t="s">
        <v>327</v>
      </c>
      <c r="L317" s="9" t="s">
        <v>2069</v>
      </c>
      <c r="M317" s="10">
        <v>46149</v>
      </c>
      <c r="N317" s="8" t="s">
        <v>327</v>
      </c>
      <c r="O317" s="12"/>
      <c r="P317" s="13"/>
      <c r="Q317" s="14">
        <f>Tabela1[[#This Row],[QTDE/ Fabricação]]-Tabela1[[#This Row],[QTE]]</f>
        <v>-1</v>
      </c>
      <c r="R317" s="18">
        <f t="shared" si="59"/>
        <v>25.2</v>
      </c>
      <c r="S317" s="18">
        <f t="shared" si="65"/>
        <v>25.2</v>
      </c>
      <c r="T317" s="19">
        <f t="shared" si="60"/>
        <v>0</v>
      </c>
      <c r="U317" s="16">
        <v>1</v>
      </c>
      <c r="V317" s="12">
        <v>13</v>
      </c>
      <c r="W317" s="13" t="str">
        <f>IFERROR(VLOOKUP(Tabela1[[#This Row],[COD.MDE]],'LISTA DE EMBARQUE'!B:M,12,0),"")</f>
        <v/>
      </c>
      <c r="X317" s="14">
        <f>IFERROR(Tabela1[[#This Row],[QIANTIDADE EXPEDIDA]]*Tabela1[[#This Row],[PESO UNI]],"")</f>
        <v>25.2</v>
      </c>
      <c r="Y317" s="14">
        <f t="shared" si="64"/>
        <v>0</v>
      </c>
      <c r="Z317" s="20">
        <f>Tabela1[[#This Row],[PESO TOTAL]]-Tabela1[[#This Row],[Peso Expedido]]</f>
        <v>0</v>
      </c>
      <c r="AA317" s="17">
        <v>1</v>
      </c>
      <c r="AB317" s="33"/>
      <c r="AC317" s="33">
        <v>1</v>
      </c>
      <c r="AD317" s="33">
        <v>1</v>
      </c>
      <c r="AE317" s="33">
        <v>1</v>
      </c>
      <c r="AF317" s="33">
        <v>1</v>
      </c>
      <c r="AG317" s="33">
        <v>1</v>
      </c>
      <c r="AH317" s="33">
        <v>1</v>
      </c>
      <c r="AI317" s="33" t="str">
        <f t="shared" si="61"/>
        <v>ok</v>
      </c>
      <c r="AJ317" s="5"/>
      <c r="AK317" t="str">
        <f>Tabela1[[#This Row],[Coluna1]]&amp;Tabela1[[#This Row],[PEDIDO]]</f>
        <v>P-188</v>
      </c>
      <c r="AL317"/>
      <c r="AM317"/>
      <c r="AN317"/>
      <c r="AO317" t="str">
        <f t="shared" si="58"/>
        <v>T-072989-1/1073-TC-006</v>
      </c>
      <c r="AP317" t="str">
        <f>Tabela1[[#This Row],[TAG]]&amp;Tabela1[[#This Row],[PEDIDO]]&amp;Tabela1[[#This Row],[PRODUTO]]</f>
        <v>1073-TC-006P-188RMF</v>
      </c>
      <c r="AQ317" s="22" t="str">
        <f>Tabela1[[#This Row],[PRODUTO]]&amp;Tabela1[[#This Row],[TAG]]</f>
        <v>RMF1073-TC-006</v>
      </c>
      <c r="AR317" s="24" t="str">
        <f>Tabela1[[#This Row],[PEDIDO]]&amp;Tabela1[[#This Row],[PRODUTO]]</f>
        <v>P-188RMF</v>
      </c>
      <c r="AS317" s="37">
        <f>IF(AF317="",0,IF(ISTEXT(AF317),H317*VALUE(SUBSTITUTE(AF317,"%",""))/100,H317*AF317))-Tabela1[[#This Row],[PRONTO ACABADO2]]</f>
        <v>0</v>
      </c>
      <c r="AT317" s="37">
        <f>IF(AG317="",0,IF(ISTEXT(AG317),H317*VALUE(SUBSTITUTE(AG317,"%",""))/100,H317*AG317))-Tabela1[[#This Row],[PESO EXPEDIDO2]]</f>
        <v>0</v>
      </c>
      <c r="AU317" s="37">
        <f t="shared" si="62"/>
        <v>25.2</v>
      </c>
      <c r="AV317" s="37">
        <f t="shared" si="63"/>
        <v>25.2</v>
      </c>
      <c r="AW317" s="37"/>
    </row>
    <row r="318" spans="1:49" ht="15.75" hidden="1" customHeight="1" x14ac:dyDescent="0.25">
      <c r="A318" s="6" t="s">
        <v>3957</v>
      </c>
      <c r="B318" s="21" t="s">
        <v>3963</v>
      </c>
      <c r="C318" s="7">
        <v>2</v>
      </c>
      <c r="D318" s="39" t="s">
        <v>3964</v>
      </c>
      <c r="E318" s="7">
        <v>4203</v>
      </c>
      <c r="F318" s="7" t="s">
        <v>3960</v>
      </c>
      <c r="G318" s="23">
        <v>2</v>
      </c>
      <c r="H318" s="34">
        <f>Tabela1[[#This Row],[PESO UNI]]*Tabela1[[#This Row],[QTE]]</f>
        <v>4</v>
      </c>
      <c r="I318" s="7">
        <v>1</v>
      </c>
      <c r="J318" s="8" t="s">
        <v>2274</v>
      </c>
      <c r="K318" s="8" t="s">
        <v>327</v>
      </c>
      <c r="L318" s="9" t="s">
        <v>2069</v>
      </c>
      <c r="M318" s="10">
        <v>46149</v>
      </c>
      <c r="N318" s="8" t="s">
        <v>327</v>
      </c>
      <c r="O318" s="12"/>
      <c r="P318" s="13"/>
      <c r="Q318" s="14">
        <f>Tabela1[[#This Row],[QTDE/ Fabricação]]-Tabela1[[#This Row],[QTE]]</f>
        <v>-2</v>
      </c>
      <c r="R318" s="18">
        <f t="shared" si="59"/>
        <v>4</v>
      </c>
      <c r="S318" s="18">
        <f t="shared" si="65"/>
        <v>4</v>
      </c>
      <c r="T318" s="19">
        <f t="shared" si="60"/>
        <v>0</v>
      </c>
      <c r="U318" s="16">
        <v>2</v>
      </c>
      <c r="V318" s="12">
        <v>13</v>
      </c>
      <c r="W318" s="13" t="str">
        <f>IFERROR(VLOOKUP(Tabela1[[#This Row],[COD.MDE]],'LISTA DE EMBARQUE'!B:M,12,0),"")</f>
        <v/>
      </c>
      <c r="X318" s="14">
        <f>IFERROR(Tabela1[[#This Row],[QIANTIDADE EXPEDIDA]]*Tabela1[[#This Row],[PESO UNI]],"")</f>
        <v>4</v>
      </c>
      <c r="Y318" s="14">
        <f t="shared" si="64"/>
        <v>0</v>
      </c>
      <c r="Z318" s="20">
        <f>Tabela1[[#This Row],[PESO TOTAL]]-Tabela1[[#This Row],[Peso Expedido]]</f>
        <v>0</v>
      </c>
      <c r="AA318" s="17">
        <v>1</v>
      </c>
      <c r="AB318" s="33"/>
      <c r="AC318" s="33">
        <v>1</v>
      </c>
      <c r="AD318" s="33">
        <v>1</v>
      </c>
      <c r="AE318" s="33">
        <v>1</v>
      </c>
      <c r="AF318" s="33">
        <v>1</v>
      </c>
      <c r="AG318" s="33">
        <v>1</v>
      </c>
      <c r="AH318" s="33">
        <v>1</v>
      </c>
      <c r="AI318" s="33" t="str">
        <f t="shared" si="61"/>
        <v>ok</v>
      </c>
      <c r="AJ318" s="5"/>
      <c r="AK318" t="str">
        <f>Tabela1[[#This Row],[Coluna1]]&amp;Tabela1[[#This Row],[PEDIDO]]</f>
        <v>P-188</v>
      </c>
      <c r="AL318"/>
      <c r="AM318"/>
      <c r="AN318"/>
      <c r="AO318" t="str">
        <f t="shared" si="58"/>
        <v>T-072989-1/1073-TC-006</v>
      </c>
      <c r="AP318" t="str">
        <f>Tabela1[[#This Row],[TAG]]&amp;Tabela1[[#This Row],[PEDIDO]]&amp;Tabela1[[#This Row],[PRODUTO]]</f>
        <v>1073-TC-006P-188RMF</v>
      </c>
      <c r="AQ318" s="22" t="str">
        <f>Tabela1[[#This Row],[PRODUTO]]&amp;Tabela1[[#This Row],[TAG]]</f>
        <v>RMF1073-TC-006</v>
      </c>
      <c r="AR318" s="24" t="str">
        <f>Tabela1[[#This Row],[PEDIDO]]&amp;Tabela1[[#This Row],[PRODUTO]]</f>
        <v>P-188RMF</v>
      </c>
      <c r="AS318" s="37">
        <f>IF(AF318="",0,IF(ISTEXT(AF318),H318*VALUE(SUBSTITUTE(AF318,"%",""))/100,H318*AF318))-Tabela1[[#This Row],[PRONTO ACABADO2]]</f>
        <v>0</v>
      </c>
      <c r="AT318" s="37">
        <f>IF(AG318="",0,IF(ISTEXT(AG318),H318*VALUE(SUBSTITUTE(AG318,"%",""))/100,H318*AG318))-Tabela1[[#This Row],[PESO EXPEDIDO2]]</f>
        <v>0</v>
      </c>
      <c r="AU318" s="37">
        <f t="shared" si="62"/>
        <v>4</v>
      </c>
      <c r="AV318" s="37">
        <f t="shared" si="63"/>
        <v>4</v>
      </c>
      <c r="AW318" s="37"/>
    </row>
    <row r="319" spans="1:49" ht="15.75" hidden="1" customHeight="1" x14ac:dyDescent="0.25">
      <c r="A319" s="6" t="s">
        <v>3957</v>
      </c>
      <c r="B319" s="21" t="s">
        <v>3958</v>
      </c>
      <c r="C319" s="7">
        <v>1</v>
      </c>
      <c r="D319" s="39" t="s">
        <v>3959</v>
      </c>
      <c r="E319" s="7">
        <v>4204</v>
      </c>
      <c r="F319" s="7" t="s">
        <v>3960</v>
      </c>
      <c r="G319" s="23">
        <v>96.4</v>
      </c>
      <c r="H319" s="34">
        <f>Tabela1[[#This Row],[PESO UNI]]*Tabela1[[#This Row],[QTE]]</f>
        <v>96.4</v>
      </c>
      <c r="I319" s="7">
        <v>1</v>
      </c>
      <c r="J319" s="8" t="s">
        <v>2276</v>
      </c>
      <c r="K319" s="8" t="s">
        <v>327</v>
      </c>
      <c r="L319" s="9" t="s">
        <v>2069</v>
      </c>
      <c r="M319" s="10">
        <v>46149</v>
      </c>
      <c r="N319" s="8" t="s">
        <v>327</v>
      </c>
      <c r="O319" s="12"/>
      <c r="P319" s="13"/>
      <c r="Q319" s="14">
        <f>Tabela1[[#This Row],[QTDE/ Fabricação]]-Tabela1[[#This Row],[QTE]]</f>
        <v>-1</v>
      </c>
      <c r="R319" s="18">
        <f t="shared" si="59"/>
        <v>96.4</v>
      </c>
      <c r="S319" s="18">
        <f t="shared" si="65"/>
        <v>96.4</v>
      </c>
      <c r="T319" s="19">
        <f t="shared" si="60"/>
        <v>0</v>
      </c>
      <c r="U319" s="16">
        <v>1</v>
      </c>
      <c r="V319" s="12">
        <v>13</v>
      </c>
      <c r="W319" s="13" t="str">
        <f>IFERROR(VLOOKUP(Tabela1[[#This Row],[COD.MDE]],'LISTA DE EMBARQUE'!B:M,12,0),"")</f>
        <v/>
      </c>
      <c r="X319" s="14">
        <f>IFERROR(Tabela1[[#This Row],[QIANTIDADE EXPEDIDA]]*Tabela1[[#This Row],[PESO UNI]],"")</f>
        <v>96.4</v>
      </c>
      <c r="Y319" s="14">
        <f t="shared" si="64"/>
        <v>0</v>
      </c>
      <c r="Z319" s="20">
        <f>Tabela1[[#This Row],[PESO TOTAL]]-Tabela1[[#This Row],[Peso Expedido]]</f>
        <v>0</v>
      </c>
      <c r="AA319" s="17">
        <v>1</v>
      </c>
      <c r="AB319" s="33"/>
      <c r="AC319" s="33">
        <v>1</v>
      </c>
      <c r="AD319" s="33">
        <v>1</v>
      </c>
      <c r="AE319" s="33">
        <v>1</v>
      </c>
      <c r="AF319" s="33">
        <v>1</v>
      </c>
      <c r="AG319" s="33">
        <v>1</v>
      </c>
      <c r="AH319" s="33">
        <v>1</v>
      </c>
      <c r="AI319" s="33" t="str">
        <f t="shared" si="61"/>
        <v>ok</v>
      </c>
      <c r="AJ319" s="5"/>
      <c r="AK319" t="str">
        <f>Tabela1[[#This Row],[Coluna1]]&amp;Tabela1[[#This Row],[PEDIDO]]</f>
        <v>P-188</v>
      </c>
      <c r="AL319"/>
      <c r="AM319"/>
      <c r="AN319"/>
      <c r="AO319" t="str">
        <f t="shared" si="58"/>
        <v>T-072989-1/1073-TC-007</v>
      </c>
      <c r="AP319" t="str">
        <f>Tabela1[[#This Row],[TAG]]&amp;Tabela1[[#This Row],[PEDIDO]]&amp;Tabela1[[#This Row],[PRODUTO]]</f>
        <v>1073-TC-007P-188RMF</v>
      </c>
      <c r="AQ319" s="22" t="str">
        <f>Tabela1[[#This Row],[PRODUTO]]&amp;Tabela1[[#This Row],[TAG]]</f>
        <v>RMF1073-TC-007</v>
      </c>
      <c r="AR319" s="24" t="str">
        <f>Tabela1[[#This Row],[PEDIDO]]&amp;Tabela1[[#This Row],[PRODUTO]]</f>
        <v>P-188RMF</v>
      </c>
      <c r="AS319" s="37">
        <f>IF(AF319="",0,IF(ISTEXT(AF319),H319*VALUE(SUBSTITUTE(AF319,"%",""))/100,H319*AF319))-Tabela1[[#This Row],[PRONTO ACABADO2]]</f>
        <v>0</v>
      </c>
      <c r="AT319" s="37">
        <f>IF(AG319="",0,IF(ISTEXT(AG319),H319*VALUE(SUBSTITUTE(AG319,"%",""))/100,H319*AG319))-Tabela1[[#This Row],[PESO EXPEDIDO2]]</f>
        <v>0</v>
      </c>
      <c r="AU319" s="37">
        <f t="shared" si="62"/>
        <v>96.4</v>
      </c>
      <c r="AV319" s="37">
        <f t="shared" si="63"/>
        <v>96.4</v>
      </c>
      <c r="AW319" s="37"/>
    </row>
    <row r="320" spans="1:49" ht="15.75" hidden="1" customHeight="1" x14ac:dyDescent="0.25">
      <c r="A320" s="6" t="s">
        <v>3957</v>
      </c>
      <c r="B320" s="21" t="s">
        <v>3961</v>
      </c>
      <c r="C320" s="7">
        <v>1</v>
      </c>
      <c r="D320" s="39" t="s">
        <v>3962</v>
      </c>
      <c r="E320" s="7">
        <v>4205</v>
      </c>
      <c r="F320" s="7" t="s">
        <v>3960</v>
      </c>
      <c r="G320" s="23">
        <v>25.2</v>
      </c>
      <c r="H320" s="34">
        <f>Tabela1[[#This Row],[PESO UNI]]*Tabela1[[#This Row],[QTE]]</f>
        <v>25.2</v>
      </c>
      <c r="I320" s="7">
        <v>1</v>
      </c>
      <c r="J320" s="8" t="s">
        <v>2276</v>
      </c>
      <c r="K320" s="8" t="s">
        <v>327</v>
      </c>
      <c r="L320" s="9" t="s">
        <v>2069</v>
      </c>
      <c r="M320" s="10">
        <v>46149</v>
      </c>
      <c r="N320" s="8" t="s">
        <v>327</v>
      </c>
      <c r="O320" s="12"/>
      <c r="P320" s="13"/>
      <c r="Q320" s="14">
        <f>Tabela1[[#This Row],[QTDE/ Fabricação]]-Tabela1[[#This Row],[QTE]]</f>
        <v>-1</v>
      </c>
      <c r="R320" s="18">
        <f t="shared" si="59"/>
        <v>25.2</v>
      </c>
      <c r="S320" s="18">
        <f t="shared" si="65"/>
        <v>25.2</v>
      </c>
      <c r="T320" s="19">
        <f t="shared" si="60"/>
        <v>0</v>
      </c>
      <c r="U320" s="16">
        <v>1</v>
      </c>
      <c r="V320" s="12">
        <v>13</v>
      </c>
      <c r="W320" s="13" t="str">
        <f>IFERROR(VLOOKUP(Tabela1[[#This Row],[COD.MDE]],'LISTA DE EMBARQUE'!B:M,12,0),"")</f>
        <v/>
      </c>
      <c r="X320" s="14">
        <f>IFERROR(Tabela1[[#This Row],[QIANTIDADE EXPEDIDA]]*Tabela1[[#This Row],[PESO UNI]],"")</f>
        <v>25.2</v>
      </c>
      <c r="Y320" s="14">
        <f t="shared" si="64"/>
        <v>0</v>
      </c>
      <c r="Z320" s="20">
        <f>Tabela1[[#This Row],[PESO TOTAL]]-Tabela1[[#This Row],[Peso Expedido]]</f>
        <v>0</v>
      </c>
      <c r="AA320" s="17">
        <v>1</v>
      </c>
      <c r="AB320" s="33"/>
      <c r="AC320" s="33">
        <v>1</v>
      </c>
      <c r="AD320" s="33">
        <v>1</v>
      </c>
      <c r="AE320" s="33">
        <v>1</v>
      </c>
      <c r="AF320" s="33">
        <v>1</v>
      </c>
      <c r="AG320" s="33">
        <v>1</v>
      </c>
      <c r="AH320" s="33">
        <v>1</v>
      </c>
      <c r="AI320" s="33" t="str">
        <f t="shared" si="61"/>
        <v>ok</v>
      </c>
      <c r="AJ320" s="5"/>
      <c r="AK320" t="str">
        <f>Tabela1[[#This Row],[Coluna1]]&amp;Tabela1[[#This Row],[PEDIDO]]</f>
        <v>P-188</v>
      </c>
      <c r="AL320"/>
      <c r="AM320"/>
      <c r="AN320"/>
      <c r="AO320" t="str">
        <f t="shared" si="58"/>
        <v>T-072989-1/1073-TC-007</v>
      </c>
      <c r="AP320" t="str">
        <f>Tabela1[[#This Row],[TAG]]&amp;Tabela1[[#This Row],[PEDIDO]]&amp;Tabela1[[#This Row],[PRODUTO]]</f>
        <v>1073-TC-007P-188RMF</v>
      </c>
      <c r="AQ320" s="22" t="str">
        <f>Tabela1[[#This Row],[PRODUTO]]&amp;Tabela1[[#This Row],[TAG]]</f>
        <v>RMF1073-TC-007</v>
      </c>
      <c r="AR320" s="24" t="str">
        <f>Tabela1[[#This Row],[PEDIDO]]&amp;Tabela1[[#This Row],[PRODUTO]]</f>
        <v>P-188RMF</v>
      </c>
      <c r="AS320" s="37">
        <f>IF(AF320="",0,IF(ISTEXT(AF320),H320*VALUE(SUBSTITUTE(AF320,"%",""))/100,H320*AF320))-Tabela1[[#This Row],[PRONTO ACABADO2]]</f>
        <v>0</v>
      </c>
      <c r="AT320" s="37">
        <f>IF(AG320="",0,IF(ISTEXT(AG320),H320*VALUE(SUBSTITUTE(AG320,"%",""))/100,H320*AG320))-Tabela1[[#This Row],[PESO EXPEDIDO2]]</f>
        <v>0</v>
      </c>
      <c r="AU320" s="37">
        <f t="shared" si="62"/>
        <v>25.2</v>
      </c>
      <c r="AV320" s="37">
        <f t="shared" si="63"/>
        <v>25.2</v>
      </c>
      <c r="AW320" s="37"/>
    </row>
    <row r="321" spans="1:49" ht="15.75" hidden="1" customHeight="1" x14ac:dyDescent="0.25">
      <c r="A321" s="6" t="s">
        <v>3957</v>
      </c>
      <c r="B321" s="21" t="s">
        <v>3963</v>
      </c>
      <c r="C321" s="7">
        <v>2</v>
      </c>
      <c r="D321" s="39" t="s">
        <v>3964</v>
      </c>
      <c r="E321" s="7">
        <v>4206</v>
      </c>
      <c r="F321" s="7" t="s">
        <v>3960</v>
      </c>
      <c r="G321" s="23">
        <v>2</v>
      </c>
      <c r="H321" s="34">
        <f>Tabela1[[#This Row],[PESO UNI]]*Tabela1[[#This Row],[QTE]]</f>
        <v>4</v>
      </c>
      <c r="I321" s="7">
        <v>1</v>
      </c>
      <c r="J321" s="8" t="s">
        <v>2276</v>
      </c>
      <c r="K321" s="8" t="s">
        <v>327</v>
      </c>
      <c r="L321" s="9" t="s">
        <v>2069</v>
      </c>
      <c r="M321" s="10">
        <v>46149</v>
      </c>
      <c r="N321" s="8" t="s">
        <v>327</v>
      </c>
      <c r="O321" s="12"/>
      <c r="P321" s="13"/>
      <c r="Q321" s="14">
        <f>Tabela1[[#This Row],[QTDE/ Fabricação]]-Tabela1[[#This Row],[QTE]]</f>
        <v>-2</v>
      </c>
      <c r="R321" s="18">
        <f t="shared" si="59"/>
        <v>4</v>
      </c>
      <c r="S321" s="18">
        <f t="shared" si="65"/>
        <v>4</v>
      </c>
      <c r="T321" s="19">
        <f t="shared" si="60"/>
        <v>0</v>
      </c>
      <c r="U321" s="16">
        <v>2</v>
      </c>
      <c r="V321" s="12">
        <v>13</v>
      </c>
      <c r="W321" s="13" t="str">
        <f>IFERROR(VLOOKUP(Tabela1[[#This Row],[COD.MDE]],'LISTA DE EMBARQUE'!B:M,12,0),"")</f>
        <v/>
      </c>
      <c r="X321" s="14">
        <f>IFERROR(Tabela1[[#This Row],[QIANTIDADE EXPEDIDA]]*Tabela1[[#This Row],[PESO UNI]],"")</f>
        <v>4</v>
      </c>
      <c r="Y321" s="14">
        <f t="shared" si="64"/>
        <v>0</v>
      </c>
      <c r="Z321" s="20">
        <f>Tabela1[[#This Row],[PESO TOTAL]]-Tabela1[[#This Row],[Peso Expedido]]</f>
        <v>0</v>
      </c>
      <c r="AA321" s="17">
        <v>1</v>
      </c>
      <c r="AB321" s="33"/>
      <c r="AC321" s="33">
        <v>1</v>
      </c>
      <c r="AD321" s="33">
        <v>1</v>
      </c>
      <c r="AE321" s="33">
        <v>1</v>
      </c>
      <c r="AF321" s="33">
        <v>1</v>
      </c>
      <c r="AG321" s="33">
        <v>1</v>
      </c>
      <c r="AH321" s="33">
        <v>1</v>
      </c>
      <c r="AI321" s="33" t="str">
        <f t="shared" si="61"/>
        <v>ok</v>
      </c>
      <c r="AJ321" s="5"/>
      <c r="AK321" t="str">
        <f>Tabela1[[#This Row],[Coluna1]]&amp;Tabela1[[#This Row],[PEDIDO]]</f>
        <v>P-188</v>
      </c>
      <c r="AL321"/>
      <c r="AM321"/>
      <c r="AN321"/>
      <c r="AO321" t="str">
        <f t="shared" si="58"/>
        <v>T-072989-1/1073-TC-007</v>
      </c>
      <c r="AP321" t="str">
        <f>Tabela1[[#This Row],[TAG]]&amp;Tabela1[[#This Row],[PEDIDO]]&amp;Tabela1[[#This Row],[PRODUTO]]</f>
        <v>1073-TC-007P-188RMF</v>
      </c>
      <c r="AQ321" s="22" t="str">
        <f>Tabela1[[#This Row],[PRODUTO]]&amp;Tabela1[[#This Row],[TAG]]</f>
        <v>RMF1073-TC-007</v>
      </c>
      <c r="AR321" s="24" t="str">
        <f>Tabela1[[#This Row],[PEDIDO]]&amp;Tabela1[[#This Row],[PRODUTO]]</f>
        <v>P-188RMF</v>
      </c>
      <c r="AS321" s="37">
        <f>IF(AF321="",0,IF(ISTEXT(AF321),H321*VALUE(SUBSTITUTE(AF321,"%",""))/100,H321*AF321))-Tabela1[[#This Row],[PRONTO ACABADO2]]</f>
        <v>0</v>
      </c>
      <c r="AT321" s="37">
        <f>IF(AG321="",0,IF(ISTEXT(AG321),H321*VALUE(SUBSTITUTE(AG321,"%",""))/100,H321*AG321))-Tabela1[[#This Row],[PESO EXPEDIDO2]]</f>
        <v>0</v>
      </c>
      <c r="AU321" s="37">
        <f t="shared" si="62"/>
        <v>4</v>
      </c>
      <c r="AV321" s="37">
        <f t="shared" si="63"/>
        <v>4</v>
      </c>
      <c r="AW321" s="37"/>
    </row>
    <row r="322" spans="1:49" ht="15.75" hidden="1" customHeight="1" x14ac:dyDescent="0.25">
      <c r="A322" s="6" t="s">
        <v>3965</v>
      </c>
      <c r="B322" s="21" t="s">
        <v>3966</v>
      </c>
      <c r="C322" s="7">
        <v>1</v>
      </c>
      <c r="D322" s="39" t="s">
        <v>3967</v>
      </c>
      <c r="E322" s="7">
        <v>4207</v>
      </c>
      <c r="F322" s="7" t="s">
        <v>3960</v>
      </c>
      <c r="G322" s="23">
        <v>97.6</v>
      </c>
      <c r="H322" s="34">
        <f>Tabela1[[#This Row],[PESO UNI]]*Tabela1[[#This Row],[QTE]]</f>
        <v>97.6</v>
      </c>
      <c r="I322" s="7">
        <v>0</v>
      </c>
      <c r="J322" s="8" t="s">
        <v>2274</v>
      </c>
      <c r="K322" s="8" t="s">
        <v>327</v>
      </c>
      <c r="L322" s="9" t="s">
        <v>2069</v>
      </c>
      <c r="M322" s="10">
        <v>46142</v>
      </c>
      <c r="N322" s="8" t="s">
        <v>327</v>
      </c>
      <c r="O322" s="12"/>
      <c r="P322" s="13"/>
      <c r="Q322" s="14">
        <f>Tabela1[[#This Row],[QTDE/ Fabricação]]-Tabela1[[#This Row],[QTE]]</f>
        <v>-1</v>
      </c>
      <c r="R322" s="18">
        <f t="shared" si="59"/>
        <v>97.6</v>
      </c>
      <c r="S322" s="18">
        <f t="shared" si="65"/>
        <v>97.6</v>
      </c>
      <c r="T322" s="19">
        <f t="shared" si="60"/>
        <v>0</v>
      </c>
      <c r="U322" s="16">
        <v>1</v>
      </c>
      <c r="V322" s="12">
        <v>13</v>
      </c>
      <c r="W322" s="13" t="str">
        <f>IFERROR(VLOOKUP(Tabela1[[#This Row],[COD.MDE]],'LISTA DE EMBARQUE'!B:M,12,0),"")</f>
        <v/>
      </c>
      <c r="X322" s="14">
        <f>IFERROR(Tabela1[[#This Row],[QIANTIDADE EXPEDIDA]]*Tabela1[[#This Row],[PESO UNI]],"")</f>
        <v>97.6</v>
      </c>
      <c r="Y322" s="14">
        <f t="shared" si="64"/>
        <v>0</v>
      </c>
      <c r="Z322" s="20">
        <f>Tabela1[[#This Row],[PESO TOTAL]]-Tabela1[[#This Row],[Peso Expedido]]</f>
        <v>0</v>
      </c>
      <c r="AA322" s="17">
        <v>1</v>
      </c>
      <c r="AB322" s="33"/>
      <c r="AC322" s="33">
        <v>1</v>
      </c>
      <c r="AD322" s="33">
        <v>1</v>
      </c>
      <c r="AE322" s="33">
        <v>1</v>
      </c>
      <c r="AF322" s="33">
        <v>1</v>
      </c>
      <c r="AG322" s="33">
        <v>1</v>
      </c>
      <c r="AH322" s="33">
        <v>1</v>
      </c>
      <c r="AI322" s="33" t="str">
        <f t="shared" si="61"/>
        <v>ok</v>
      </c>
      <c r="AJ322" s="5"/>
      <c r="AK322" t="str">
        <f>Tabela1[[#This Row],[Coluna1]]&amp;Tabela1[[#This Row],[PEDIDO]]</f>
        <v>P-188</v>
      </c>
      <c r="AL322"/>
      <c r="AM322"/>
      <c r="AN322"/>
      <c r="AO322" t="str">
        <f t="shared" si="58"/>
        <v>T-072990-1/1073-TC-006</v>
      </c>
      <c r="AP322" t="str">
        <f>Tabela1[[#This Row],[TAG]]&amp;Tabela1[[#This Row],[PEDIDO]]&amp;Tabela1[[#This Row],[PRODUTO]]</f>
        <v>1073-TC-006P-188RMF</v>
      </c>
      <c r="AQ322" s="22" t="str">
        <f>Tabela1[[#This Row],[PRODUTO]]&amp;Tabela1[[#This Row],[TAG]]</f>
        <v>RMF1073-TC-006</v>
      </c>
      <c r="AR322" s="24" t="str">
        <f>Tabela1[[#This Row],[PEDIDO]]&amp;Tabela1[[#This Row],[PRODUTO]]</f>
        <v>P-188RMF</v>
      </c>
      <c r="AS322" s="37">
        <f>IF(AF322="",0,IF(ISTEXT(AF322),H322*VALUE(SUBSTITUTE(AF322,"%",""))/100,H322*AF322))-Tabela1[[#This Row],[PRONTO ACABADO2]]</f>
        <v>0</v>
      </c>
      <c r="AT322" s="37">
        <f>IF(AG322="",0,IF(ISTEXT(AG322),H322*VALUE(SUBSTITUTE(AG322,"%",""))/100,H322*AG322))-Tabela1[[#This Row],[PESO EXPEDIDO2]]</f>
        <v>0</v>
      </c>
      <c r="AU322" s="37">
        <f t="shared" si="62"/>
        <v>97.6</v>
      </c>
      <c r="AV322" s="37">
        <f t="shared" si="63"/>
        <v>97.6</v>
      </c>
      <c r="AW322" s="37"/>
    </row>
    <row r="323" spans="1:49" ht="15.75" hidden="1" customHeight="1" x14ac:dyDescent="0.25">
      <c r="A323" s="6" t="s">
        <v>3965</v>
      </c>
      <c r="B323" s="21" t="s">
        <v>3968</v>
      </c>
      <c r="C323" s="7">
        <v>1</v>
      </c>
      <c r="D323" s="39" t="s">
        <v>3962</v>
      </c>
      <c r="E323" s="7">
        <v>4208</v>
      </c>
      <c r="F323" s="7" t="s">
        <v>3960</v>
      </c>
      <c r="G323" s="23">
        <v>25.2</v>
      </c>
      <c r="H323" s="34">
        <f>Tabela1[[#This Row],[PESO UNI]]*Tabela1[[#This Row],[QTE]]</f>
        <v>25.2</v>
      </c>
      <c r="I323" s="7">
        <v>0</v>
      </c>
      <c r="J323" s="8" t="s">
        <v>2274</v>
      </c>
      <c r="K323" s="8" t="s">
        <v>327</v>
      </c>
      <c r="L323" s="9" t="s">
        <v>2069</v>
      </c>
      <c r="M323" s="10">
        <v>46142</v>
      </c>
      <c r="N323" s="8" t="s">
        <v>327</v>
      </c>
      <c r="O323" s="12"/>
      <c r="P323" s="13"/>
      <c r="Q323" s="14">
        <f>Tabela1[[#This Row],[QTDE/ Fabricação]]-Tabela1[[#This Row],[QTE]]</f>
        <v>-1</v>
      </c>
      <c r="R323" s="18">
        <f t="shared" si="59"/>
        <v>25.2</v>
      </c>
      <c r="S323" s="18">
        <f t="shared" si="65"/>
        <v>25.2</v>
      </c>
      <c r="T323" s="19">
        <f t="shared" si="60"/>
        <v>0</v>
      </c>
      <c r="U323" s="16">
        <v>1</v>
      </c>
      <c r="V323" s="12">
        <v>13</v>
      </c>
      <c r="W323" s="13" t="str">
        <f>IFERROR(VLOOKUP(Tabela1[[#This Row],[COD.MDE]],'LISTA DE EMBARQUE'!B:M,12,0),"")</f>
        <v/>
      </c>
      <c r="X323" s="14">
        <f>IFERROR(Tabela1[[#This Row],[QIANTIDADE EXPEDIDA]]*Tabela1[[#This Row],[PESO UNI]],"")</f>
        <v>25.2</v>
      </c>
      <c r="Y323" s="14">
        <f t="shared" si="64"/>
        <v>0</v>
      </c>
      <c r="Z323" s="20">
        <f>Tabela1[[#This Row],[PESO TOTAL]]-Tabela1[[#This Row],[Peso Expedido]]</f>
        <v>0</v>
      </c>
      <c r="AA323" s="17">
        <v>1</v>
      </c>
      <c r="AB323" s="33"/>
      <c r="AC323" s="33">
        <v>1</v>
      </c>
      <c r="AD323" s="33">
        <v>1</v>
      </c>
      <c r="AE323" s="33">
        <v>1</v>
      </c>
      <c r="AF323" s="33">
        <v>1</v>
      </c>
      <c r="AG323" s="33">
        <v>1</v>
      </c>
      <c r="AH323" s="33">
        <v>1</v>
      </c>
      <c r="AI323" s="33" t="str">
        <f t="shared" si="61"/>
        <v>ok</v>
      </c>
      <c r="AJ323" s="5"/>
      <c r="AK323" t="str">
        <f>Tabela1[[#This Row],[Coluna1]]&amp;Tabela1[[#This Row],[PEDIDO]]</f>
        <v>P-188</v>
      </c>
      <c r="AL323"/>
      <c r="AM323"/>
      <c r="AN323"/>
      <c r="AO323" t="str">
        <f t="shared" si="58"/>
        <v>T-072990-1/1073-TC-006</v>
      </c>
      <c r="AP323" t="str">
        <f>Tabela1[[#This Row],[TAG]]&amp;Tabela1[[#This Row],[PEDIDO]]&amp;Tabela1[[#This Row],[PRODUTO]]</f>
        <v>1073-TC-006P-188RMF</v>
      </c>
      <c r="AQ323" s="22" t="str">
        <f>Tabela1[[#This Row],[PRODUTO]]&amp;Tabela1[[#This Row],[TAG]]</f>
        <v>RMF1073-TC-006</v>
      </c>
      <c r="AR323" s="24" t="str">
        <f>Tabela1[[#This Row],[PEDIDO]]&amp;Tabela1[[#This Row],[PRODUTO]]</f>
        <v>P-188RMF</v>
      </c>
      <c r="AS323" s="37">
        <f>IF(AF323="",0,IF(ISTEXT(AF323),H323*VALUE(SUBSTITUTE(AF323,"%",""))/100,H323*AF323))-Tabela1[[#This Row],[PRONTO ACABADO2]]</f>
        <v>0</v>
      </c>
      <c r="AT323" s="37">
        <f>IF(AG323="",0,IF(ISTEXT(AG323),H323*VALUE(SUBSTITUTE(AG323,"%",""))/100,H323*AG323))-Tabela1[[#This Row],[PESO EXPEDIDO2]]</f>
        <v>0</v>
      </c>
      <c r="AU323" s="37">
        <f t="shared" si="62"/>
        <v>25.2</v>
      </c>
      <c r="AV323" s="37">
        <f t="shared" si="63"/>
        <v>25.2</v>
      </c>
      <c r="AW323" s="37"/>
    </row>
    <row r="324" spans="1:49" ht="15.75" hidden="1" customHeight="1" x14ac:dyDescent="0.25">
      <c r="A324" s="6" t="s">
        <v>3965</v>
      </c>
      <c r="B324" s="21" t="s">
        <v>3969</v>
      </c>
      <c r="C324" s="7">
        <v>2</v>
      </c>
      <c r="D324" s="39" t="s">
        <v>3964</v>
      </c>
      <c r="E324" s="7">
        <v>4209</v>
      </c>
      <c r="F324" s="7" t="s">
        <v>3960</v>
      </c>
      <c r="G324" s="23">
        <v>2</v>
      </c>
      <c r="H324" s="34">
        <f>Tabela1[[#This Row],[PESO UNI]]*Tabela1[[#This Row],[QTE]]</f>
        <v>4</v>
      </c>
      <c r="I324" s="7">
        <v>0</v>
      </c>
      <c r="J324" s="8" t="s">
        <v>2274</v>
      </c>
      <c r="K324" s="8" t="s">
        <v>327</v>
      </c>
      <c r="L324" s="9" t="s">
        <v>2069</v>
      </c>
      <c r="M324" s="10">
        <v>46142</v>
      </c>
      <c r="N324" s="8" t="s">
        <v>327</v>
      </c>
      <c r="O324" s="12"/>
      <c r="P324" s="13"/>
      <c r="Q324" s="14">
        <f>Tabela1[[#This Row],[QTDE/ Fabricação]]-Tabela1[[#This Row],[QTE]]</f>
        <v>-2</v>
      </c>
      <c r="R324" s="18">
        <f t="shared" si="59"/>
        <v>4</v>
      </c>
      <c r="S324" s="18">
        <f t="shared" si="65"/>
        <v>4</v>
      </c>
      <c r="T324" s="19">
        <f t="shared" si="60"/>
        <v>0</v>
      </c>
      <c r="U324" s="16">
        <v>2</v>
      </c>
      <c r="V324" s="12">
        <v>13</v>
      </c>
      <c r="W324" s="13" t="str">
        <f>IFERROR(VLOOKUP(Tabela1[[#This Row],[COD.MDE]],'LISTA DE EMBARQUE'!B:M,12,0),"")</f>
        <v/>
      </c>
      <c r="X324" s="14">
        <f>IFERROR(Tabela1[[#This Row],[QIANTIDADE EXPEDIDA]]*Tabela1[[#This Row],[PESO UNI]],"")</f>
        <v>4</v>
      </c>
      <c r="Y324" s="14">
        <f t="shared" si="64"/>
        <v>0</v>
      </c>
      <c r="Z324" s="20">
        <f>Tabela1[[#This Row],[PESO TOTAL]]-Tabela1[[#This Row],[Peso Expedido]]</f>
        <v>0</v>
      </c>
      <c r="AA324" s="17">
        <v>1</v>
      </c>
      <c r="AB324" s="33"/>
      <c r="AC324" s="33">
        <v>1</v>
      </c>
      <c r="AD324" s="33">
        <v>1</v>
      </c>
      <c r="AE324" s="33">
        <v>1</v>
      </c>
      <c r="AF324" s="33">
        <v>1</v>
      </c>
      <c r="AG324" s="33">
        <v>1</v>
      </c>
      <c r="AH324" s="33">
        <v>1</v>
      </c>
      <c r="AI324" s="33" t="str">
        <f t="shared" si="61"/>
        <v>ok</v>
      </c>
      <c r="AJ324" s="5"/>
      <c r="AK324" t="str">
        <f>Tabela1[[#This Row],[Coluna1]]&amp;Tabela1[[#This Row],[PEDIDO]]</f>
        <v>P-188</v>
      </c>
      <c r="AL324"/>
      <c r="AM324"/>
      <c r="AN324"/>
      <c r="AO324" t="str">
        <f t="shared" si="58"/>
        <v>T-072990-1/1073-TC-006</v>
      </c>
      <c r="AP324" t="str">
        <f>Tabela1[[#This Row],[TAG]]&amp;Tabela1[[#This Row],[PEDIDO]]&amp;Tabela1[[#This Row],[PRODUTO]]</f>
        <v>1073-TC-006P-188RMF</v>
      </c>
      <c r="AQ324" s="22" t="str">
        <f>Tabela1[[#This Row],[PRODUTO]]&amp;Tabela1[[#This Row],[TAG]]</f>
        <v>RMF1073-TC-006</v>
      </c>
      <c r="AR324" s="24" t="str">
        <f>Tabela1[[#This Row],[PEDIDO]]&amp;Tabela1[[#This Row],[PRODUTO]]</f>
        <v>P-188RMF</v>
      </c>
      <c r="AS324" s="37">
        <f>IF(AF324="",0,IF(ISTEXT(AF324),H324*VALUE(SUBSTITUTE(AF324,"%",""))/100,H324*AF324))-Tabela1[[#This Row],[PRONTO ACABADO2]]</f>
        <v>0</v>
      </c>
      <c r="AT324" s="37">
        <f>IF(AG324="",0,IF(ISTEXT(AG324),H324*VALUE(SUBSTITUTE(AG324,"%",""))/100,H324*AG324))-Tabela1[[#This Row],[PESO EXPEDIDO2]]</f>
        <v>0</v>
      </c>
      <c r="AU324" s="37">
        <f t="shared" si="62"/>
        <v>4</v>
      </c>
      <c r="AV324" s="37">
        <f t="shared" si="63"/>
        <v>4</v>
      </c>
      <c r="AW324" s="37"/>
    </row>
    <row r="325" spans="1:49" ht="15.75" hidden="1" customHeight="1" x14ac:dyDescent="0.25">
      <c r="A325" s="6" t="s">
        <v>3965</v>
      </c>
      <c r="B325" s="21" t="s">
        <v>3966</v>
      </c>
      <c r="C325" s="7">
        <v>1</v>
      </c>
      <c r="D325" s="39" t="s">
        <v>3967</v>
      </c>
      <c r="E325" s="7">
        <v>4210</v>
      </c>
      <c r="F325" s="7" t="s">
        <v>3960</v>
      </c>
      <c r="G325" s="23">
        <v>97.6</v>
      </c>
      <c r="H325" s="34">
        <f>Tabela1[[#This Row],[PESO UNI]]*Tabela1[[#This Row],[QTE]]</f>
        <v>97.6</v>
      </c>
      <c r="I325" s="7">
        <v>0</v>
      </c>
      <c r="J325" s="8" t="s">
        <v>2276</v>
      </c>
      <c r="K325" s="8" t="s">
        <v>327</v>
      </c>
      <c r="L325" s="9" t="s">
        <v>2069</v>
      </c>
      <c r="M325" s="10">
        <v>46142</v>
      </c>
      <c r="N325" s="8" t="s">
        <v>327</v>
      </c>
      <c r="O325" s="12"/>
      <c r="P325" s="13"/>
      <c r="Q325" s="14">
        <f>Tabela1[[#This Row],[QTDE/ Fabricação]]-Tabela1[[#This Row],[QTE]]</f>
        <v>-1</v>
      </c>
      <c r="R325" s="18">
        <f t="shared" si="59"/>
        <v>97.6</v>
      </c>
      <c r="S325" s="18">
        <f t="shared" si="65"/>
        <v>97.6</v>
      </c>
      <c r="T325" s="19">
        <f t="shared" si="60"/>
        <v>0</v>
      </c>
      <c r="U325" s="16">
        <v>1</v>
      </c>
      <c r="V325" s="12">
        <v>13</v>
      </c>
      <c r="W325" s="13" t="str">
        <f>IFERROR(VLOOKUP(Tabela1[[#This Row],[COD.MDE]],'LISTA DE EMBARQUE'!B:M,12,0),"")</f>
        <v/>
      </c>
      <c r="X325" s="14">
        <f>IFERROR(Tabela1[[#This Row],[QIANTIDADE EXPEDIDA]]*Tabela1[[#This Row],[PESO UNI]],"")</f>
        <v>97.6</v>
      </c>
      <c r="Y325" s="14">
        <f t="shared" si="64"/>
        <v>0</v>
      </c>
      <c r="Z325" s="20">
        <f>Tabela1[[#This Row],[PESO TOTAL]]-Tabela1[[#This Row],[Peso Expedido]]</f>
        <v>0</v>
      </c>
      <c r="AA325" s="17">
        <v>1</v>
      </c>
      <c r="AB325" s="33"/>
      <c r="AC325" s="33">
        <v>1</v>
      </c>
      <c r="AD325" s="33">
        <v>1</v>
      </c>
      <c r="AE325" s="33">
        <v>1</v>
      </c>
      <c r="AF325" s="33">
        <v>1</v>
      </c>
      <c r="AG325" s="33">
        <v>1</v>
      </c>
      <c r="AH325" s="33">
        <v>1</v>
      </c>
      <c r="AI325" s="33" t="str">
        <f t="shared" si="61"/>
        <v>ok</v>
      </c>
      <c r="AJ325" s="5"/>
      <c r="AK325" t="str">
        <f>Tabela1[[#This Row],[Coluna1]]&amp;Tabela1[[#This Row],[PEDIDO]]</f>
        <v>P-188</v>
      </c>
      <c r="AL325"/>
      <c r="AM325"/>
      <c r="AN325"/>
      <c r="AO325" t="str">
        <f t="shared" ref="AO325:AO388" si="66">A325&amp;"/"&amp;J325</f>
        <v>T-072990-1/1073-TC-007</v>
      </c>
      <c r="AP325" t="str">
        <f>Tabela1[[#This Row],[TAG]]&amp;Tabela1[[#This Row],[PEDIDO]]&amp;Tabela1[[#This Row],[PRODUTO]]</f>
        <v>1073-TC-007P-188RMF</v>
      </c>
      <c r="AQ325" s="22" t="str">
        <f>Tabela1[[#This Row],[PRODUTO]]&amp;Tabela1[[#This Row],[TAG]]</f>
        <v>RMF1073-TC-007</v>
      </c>
      <c r="AR325" s="24" t="str">
        <f>Tabela1[[#This Row],[PEDIDO]]&amp;Tabela1[[#This Row],[PRODUTO]]</f>
        <v>P-188RMF</v>
      </c>
      <c r="AS325" s="37">
        <f>IF(AF325="",0,IF(ISTEXT(AF325),H325*VALUE(SUBSTITUTE(AF325,"%",""))/100,H325*AF325))-Tabela1[[#This Row],[PRONTO ACABADO2]]</f>
        <v>0</v>
      </c>
      <c r="AT325" s="37">
        <f>IF(AG325="",0,IF(ISTEXT(AG325),H325*VALUE(SUBSTITUTE(AG325,"%",""))/100,H325*AG325))-Tabela1[[#This Row],[PESO EXPEDIDO2]]</f>
        <v>0</v>
      </c>
      <c r="AU325" s="37">
        <f t="shared" si="62"/>
        <v>97.6</v>
      </c>
      <c r="AV325" s="37">
        <f t="shared" si="63"/>
        <v>97.6</v>
      </c>
      <c r="AW325" s="37"/>
    </row>
    <row r="326" spans="1:49" ht="15.75" hidden="1" customHeight="1" x14ac:dyDescent="0.25">
      <c r="A326" s="6" t="s">
        <v>3965</v>
      </c>
      <c r="B326" s="21" t="s">
        <v>3968</v>
      </c>
      <c r="C326" s="7">
        <v>1</v>
      </c>
      <c r="D326" s="39" t="s">
        <v>3962</v>
      </c>
      <c r="E326" s="7">
        <v>4211</v>
      </c>
      <c r="F326" s="7" t="s">
        <v>3960</v>
      </c>
      <c r="G326" s="23">
        <v>25.2</v>
      </c>
      <c r="H326" s="34">
        <f>Tabela1[[#This Row],[PESO UNI]]*Tabela1[[#This Row],[QTE]]</f>
        <v>25.2</v>
      </c>
      <c r="I326" s="7">
        <v>0</v>
      </c>
      <c r="J326" s="8" t="s">
        <v>2276</v>
      </c>
      <c r="K326" s="8" t="s">
        <v>327</v>
      </c>
      <c r="L326" s="9" t="s">
        <v>2069</v>
      </c>
      <c r="M326" s="10">
        <v>46142</v>
      </c>
      <c r="N326" s="8" t="s">
        <v>327</v>
      </c>
      <c r="O326" s="12"/>
      <c r="P326" s="13"/>
      <c r="Q326" s="14">
        <f>Tabela1[[#This Row],[QTDE/ Fabricação]]-Tabela1[[#This Row],[QTE]]</f>
        <v>-1</v>
      </c>
      <c r="R326" s="18">
        <f t="shared" si="59"/>
        <v>25.2</v>
      </c>
      <c r="S326" s="18">
        <f t="shared" si="65"/>
        <v>25.2</v>
      </c>
      <c r="T326" s="19">
        <f t="shared" si="60"/>
        <v>0</v>
      </c>
      <c r="U326" s="16">
        <v>1</v>
      </c>
      <c r="V326" s="12">
        <v>13</v>
      </c>
      <c r="W326" s="13" t="str">
        <f>IFERROR(VLOOKUP(Tabela1[[#This Row],[COD.MDE]],'LISTA DE EMBARQUE'!B:M,12,0),"")</f>
        <v/>
      </c>
      <c r="X326" s="14">
        <f>IFERROR(Tabela1[[#This Row],[QIANTIDADE EXPEDIDA]]*Tabela1[[#This Row],[PESO UNI]],"")</f>
        <v>25.2</v>
      </c>
      <c r="Y326" s="14">
        <f t="shared" si="64"/>
        <v>0</v>
      </c>
      <c r="Z326" s="20">
        <f>Tabela1[[#This Row],[PESO TOTAL]]-Tabela1[[#This Row],[Peso Expedido]]</f>
        <v>0</v>
      </c>
      <c r="AA326" s="17">
        <v>1</v>
      </c>
      <c r="AB326" s="33"/>
      <c r="AC326" s="33">
        <v>1</v>
      </c>
      <c r="AD326" s="33">
        <v>1</v>
      </c>
      <c r="AE326" s="33">
        <v>1</v>
      </c>
      <c r="AF326" s="33">
        <v>1</v>
      </c>
      <c r="AG326" s="33">
        <v>1</v>
      </c>
      <c r="AH326" s="33">
        <v>1</v>
      </c>
      <c r="AI326" s="33" t="str">
        <f t="shared" si="61"/>
        <v>ok</v>
      </c>
      <c r="AJ326" s="5"/>
      <c r="AK326" t="str">
        <f>Tabela1[[#This Row],[Coluna1]]&amp;Tabela1[[#This Row],[PEDIDO]]</f>
        <v>P-188</v>
      </c>
      <c r="AL326"/>
      <c r="AM326"/>
      <c r="AN326"/>
      <c r="AO326" t="str">
        <f t="shared" si="66"/>
        <v>T-072990-1/1073-TC-007</v>
      </c>
      <c r="AP326" t="str">
        <f>Tabela1[[#This Row],[TAG]]&amp;Tabela1[[#This Row],[PEDIDO]]&amp;Tabela1[[#This Row],[PRODUTO]]</f>
        <v>1073-TC-007P-188RMF</v>
      </c>
      <c r="AQ326" s="22" t="str">
        <f>Tabela1[[#This Row],[PRODUTO]]&amp;Tabela1[[#This Row],[TAG]]</f>
        <v>RMF1073-TC-007</v>
      </c>
      <c r="AR326" s="24" t="str">
        <f>Tabela1[[#This Row],[PEDIDO]]&amp;Tabela1[[#This Row],[PRODUTO]]</f>
        <v>P-188RMF</v>
      </c>
      <c r="AS326" s="37">
        <f>IF(AF326="",0,IF(ISTEXT(AF326),H326*VALUE(SUBSTITUTE(AF326,"%",""))/100,H326*AF326))-Tabela1[[#This Row],[PRONTO ACABADO2]]</f>
        <v>0</v>
      </c>
      <c r="AT326" s="37">
        <f>IF(AG326="",0,IF(ISTEXT(AG326),H326*VALUE(SUBSTITUTE(AG326,"%",""))/100,H326*AG326))-Tabela1[[#This Row],[PESO EXPEDIDO2]]</f>
        <v>0</v>
      </c>
      <c r="AU326" s="37">
        <f t="shared" si="62"/>
        <v>25.2</v>
      </c>
      <c r="AV326" s="37">
        <f t="shared" si="63"/>
        <v>25.2</v>
      </c>
      <c r="AW326" s="37"/>
    </row>
    <row r="327" spans="1:49" ht="15.75" hidden="1" customHeight="1" x14ac:dyDescent="0.25">
      <c r="A327" s="6" t="s">
        <v>3965</v>
      </c>
      <c r="B327" s="21" t="s">
        <v>3969</v>
      </c>
      <c r="C327" s="7">
        <v>2</v>
      </c>
      <c r="D327" s="39" t="s">
        <v>3964</v>
      </c>
      <c r="E327" s="7">
        <v>4212</v>
      </c>
      <c r="F327" s="7" t="s">
        <v>3960</v>
      </c>
      <c r="G327" s="23">
        <v>2</v>
      </c>
      <c r="H327" s="34">
        <f>Tabela1[[#This Row],[PESO UNI]]*Tabela1[[#This Row],[QTE]]</f>
        <v>4</v>
      </c>
      <c r="I327" s="7">
        <v>0</v>
      </c>
      <c r="J327" s="8" t="s">
        <v>2276</v>
      </c>
      <c r="K327" s="8" t="s">
        <v>327</v>
      </c>
      <c r="L327" s="9" t="s">
        <v>2069</v>
      </c>
      <c r="M327" s="10">
        <v>46142</v>
      </c>
      <c r="N327" s="8" t="s">
        <v>327</v>
      </c>
      <c r="O327" s="12"/>
      <c r="P327" s="13"/>
      <c r="Q327" s="14">
        <f>Tabela1[[#This Row],[QTDE/ Fabricação]]-Tabela1[[#This Row],[QTE]]</f>
        <v>-2</v>
      </c>
      <c r="R327" s="18">
        <f t="shared" si="59"/>
        <v>4</v>
      </c>
      <c r="S327" s="18">
        <f t="shared" si="65"/>
        <v>4</v>
      </c>
      <c r="T327" s="19">
        <f t="shared" si="60"/>
        <v>0</v>
      </c>
      <c r="U327" s="16">
        <v>2</v>
      </c>
      <c r="V327" s="12">
        <v>13</v>
      </c>
      <c r="W327" s="13" t="str">
        <f>IFERROR(VLOOKUP(Tabela1[[#This Row],[COD.MDE]],'LISTA DE EMBARQUE'!B:M,12,0),"")</f>
        <v/>
      </c>
      <c r="X327" s="14">
        <f>IFERROR(Tabela1[[#This Row],[QIANTIDADE EXPEDIDA]]*Tabela1[[#This Row],[PESO UNI]],"")</f>
        <v>4</v>
      </c>
      <c r="Y327" s="14">
        <f t="shared" si="64"/>
        <v>0</v>
      </c>
      <c r="Z327" s="20">
        <f>Tabela1[[#This Row],[PESO TOTAL]]-Tabela1[[#This Row],[Peso Expedido]]</f>
        <v>0</v>
      </c>
      <c r="AA327" s="17">
        <v>1</v>
      </c>
      <c r="AB327" s="33"/>
      <c r="AC327" s="33">
        <v>1</v>
      </c>
      <c r="AD327" s="33">
        <v>1</v>
      </c>
      <c r="AE327" s="33">
        <v>1</v>
      </c>
      <c r="AF327" s="33">
        <v>1</v>
      </c>
      <c r="AG327" s="33">
        <v>1</v>
      </c>
      <c r="AH327" s="33">
        <v>1</v>
      </c>
      <c r="AI327" s="33" t="str">
        <f t="shared" si="61"/>
        <v>ok</v>
      </c>
      <c r="AJ327" s="5"/>
      <c r="AK327" t="str">
        <f>Tabela1[[#This Row],[Coluna1]]&amp;Tabela1[[#This Row],[PEDIDO]]</f>
        <v>P-188</v>
      </c>
      <c r="AL327"/>
      <c r="AM327"/>
      <c r="AN327"/>
      <c r="AO327" t="str">
        <f t="shared" si="66"/>
        <v>T-072990-1/1073-TC-007</v>
      </c>
      <c r="AP327" t="str">
        <f>Tabela1[[#This Row],[TAG]]&amp;Tabela1[[#This Row],[PEDIDO]]&amp;Tabela1[[#This Row],[PRODUTO]]</f>
        <v>1073-TC-007P-188RMF</v>
      </c>
      <c r="AQ327" s="22" t="str">
        <f>Tabela1[[#This Row],[PRODUTO]]&amp;Tabela1[[#This Row],[TAG]]</f>
        <v>RMF1073-TC-007</v>
      </c>
      <c r="AR327" s="24" t="str">
        <f>Tabela1[[#This Row],[PEDIDO]]&amp;Tabela1[[#This Row],[PRODUTO]]</f>
        <v>P-188RMF</v>
      </c>
      <c r="AS327" s="37">
        <f>IF(AF327="",0,IF(ISTEXT(AF327),H327*VALUE(SUBSTITUTE(AF327,"%",""))/100,H327*AF327))-Tabela1[[#This Row],[PRONTO ACABADO2]]</f>
        <v>0</v>
      </c>
      <c r="AT327" s="37">
        <f>IF(AG327="",0,IF(ISTEXT(AG327),H327*VALUE(SUBSTITUTE(AG327,"%",""))/100,H327*AG327))-Tabela1[[#This Row],[PESO EXPEDIDO2]]</f>
        <v>0</v>
      </c>
      <c r="AU327" s="37">
        <f t="shared" si="62"/>
        <v>4</v>
      </c>
      <c r="AV327" s="37">
        <f t="shared" si="63"/>
        <v>4</v>
      </c>
      <c r="AW327" s="37"/>
    </row>
    <row r="328" spans="1:49" ht="15.75" hidden="1" customHeight="1" x14ac:dyDescent="0.25">
      <c r="A328" s="6" t="s">
        <v>3970</v>
      </c>
      <c r="B328" s="21" t="s">
        <v>3971</v>
      </c>
      <c r="C328" s="7">
        <v>1</v>
      </c>
      <c r="D328" s="39" t="s">
        <v>3972</v>
      </c>
      <c r="E328" s="7">
        <v>4213</v>
      </c>
      <c r="F328" s="7" t="s">
        <v>3973</v>
      </c>
      <c r="G328" s="23">
        <v>704.9</v>
      </c>
      <c r="H328" s="34">
        <f>Tabela1[[#This Row],[PESO UNI]]*Tabela1[[#This Row],[QTE]]</f>
        <v>704.9</v>
      </c>
      <c r="I328" s="7">
        <v>1</v>
      </c>
      <c r="J328" s="8" t="s">
        <v>2274</v>
      </c>
      <c r="K328" s="8" t="s">
        <v>327</v>
      </c>
      <c r="L328" s="9" t="s">
        <v>2069</v>
      </c>
      <c r="M328" s="10">
        <v>46142</v>
      </c>
      <c r="N328" s="8" t="s">
        <v>327</v>
      </c>
      <c r="O328" s="12"/>
      <c r="P328" s="13"/>
      <c r="Q328" s="14">
        <f>Tabela1[[#This Row],[QTDE/ Fabricação]]-Tabela1[[#This Row],[QTE]]</f>
        <v>-1</v>
      </c>
      <c r="R328" s="18">
        <f t="shared" si="59"/>
        <v>704.9</v>
      </c>
      <c r="S328" s="18">
        <f t="shared" si="65"/>
        <v>704.9</v>
      </c>
      <c r="T328" s="19">
        <f t="shared" si="60"/>
        <v>0</v>
      </c>
      <c r="U328" s="203">
        <v>1</v>
      </c>
      <c r="V328" s="12" t="str">
        <f>IFERROR(VLOOKUP(Tabela1[[#This Row],[COD.MDE]],'LISTA DE EMBARQUE'!B:L,11,0),"")</f>
        <v/>
      </c>
      <c r="W328" s="13"/>
      <c r="X328" s="14">
        <f>IFERROR(Tabela1[[#This Row],[QIANTIDADE EXPEDIDA]]*Tabela1[[#This Row],[PESO UNI]],"")</f>
        <v>704.9</v>
      </c>
      <c r="Y328" s="14">
        <f t="shared" si="64"/>
        <v>0</v>
      </c>
      <c r="Z328" s="20">
        <f>Tabela1[[#This Row],[PESO TOTAL]]-Tabela1[[#This Row],[Peso Expedido]]</f>
        <v>0</v>
      </c>
      <c r="AA328" s="17">
        <v>1</v>
      </c>
      <c r="AB328" s="33"/>
      <c r="AC328" s="33">
        <v>1</v>
      </c>
      <c r="AD328" s="33">
        <v>1</v>
      </c>
      <c r="AE328" s="33">
        <v>1</v>
      </c>
      <c r="AF328" s="33">
        <v>1</v>
      </c>
      <c r="AG328" s="33">
        <v>1</v>
      </c>
      <c r="AH328" s="33">
        <v>1</v>
      </c>
      <c r="AI328" s="33" t="str">
        <f t="shared" si="61"/>
        <v>ok</v>
      </c>
      <c r="AJ328" s="5"/>
      <c r="AK328" t="str">
        <f>Tabela1[[#This Row],[Coluna1]]&amp;Tabela1[[#This Row],[PEDIDO]]</f>
        <v>P-188</v>
      </c>
      <c r="AL328"/>
      <c r="AM328"/>
      <c r="AN328"/>
      <c r="AO328" t="str">
        <f t="shared" si="66"/>
        <v>T-072991-1/1073-TC-006</v>
      </c>
      <c r="AP328" t="str">
        <f>Tabela1[[#This Row],[TAG]]&amp;Tabela1[[#This Row],[PEDIDO]]&amp;Tabela1[[#This Row],[PRODUTO]]</f>
        <v>1073-TC-006P-188RMF</v>
      </c>
      <c r="AQ328" s="22" t="str">
        <f>Tabela1[[#This Row],[PRODUTO]]&amp;Tabela1[[#This Row],[TAG]]</f>
        <v>RMF1073-TC-006</v>
      </c>
      <c r="AR328" s="24" t="str">
        <f>Tabela1[[#This Row],[PEDIDO]]&amp;Tabela1[[#This Row],[PRODUTO]]</f>
        <v>P-188RMF</v>
      </c>
      <c r="AS328" s="37">
        <f>IF(AF328="",0,IF(ISTEXT(AF328),H328*VALUE(SUBSTITUTE(AF328,"%",""))/100,H328*AF328))-Tabela1[[#This Row],[PRONTO ACABADO2]]</f>
        <v>0</v>
      </c>
      <c r="AT328" s="37">
        <f>IF(AG328="",0,IF(ISTEXT(AG328),H328*VALUE(SUBSTITUTE(AG328,"%",""))/100,H328*AG328))-Tabela1[[#This Row],[PESO EXPEDIDO2]]</f>
        <v>0</v>
      </c>
      <c r="AU328" s="37">
        <f t="shared" si="62"/>
        <v>704.9</v>
      </c>
      <c r="AV328" s="37">
        <f t="shared" si="63"/>
        <v>704.9</v>
      </c>
      <c r="AW328" s="37"/>
    </row>
    <row r="329" spans="1:49" ht="15.75" hidden="1" customHeight="1" x14ac:dyDescent="0.25">
      <c r="A329" s="6" t="s">
        <v>3970</v>
      </c>
      <c r="B329" s="21" t="s">
        <v>3974</v>
      </c>
      <c r="C329" s="7">
        <v>8</v>
      </c>
      <c r="D329" s="39" t="s">
        <v>3975</v>
      </c>
      <c r="E329" s="7">
        <v>4214</v>
      </c>
      <c r="F329" s="7" t="s">
        <v>3973</v>
      </c>
      <c r="G329" s="23">
        <v>2.6</v>
      </c>
      <c r="H329" s="34">
        <f>Tabela1[[#This Row],[PESO UNI]]*Tabela1[[#This Row],[QTE]]</f>
        <v>20.8</v>
      </c>
      <c r="I329" s="7">
        <v>1</v>
      </c>
      <c r="J329" s="8" t="s">
        <v>2274</v>
      </c>
      <c r="K329" s="8" t="s">
        <v>327</v>
      </c>
      <c r="L329" s="9" t="s">
        <v>2069</v>
      </c>
      <c r="M329" s="10">
        <v>46142</v>
      </c>
      <c r="N329" s="8" t="s">
        <v>327</v>
      </c>
      <c r="O329" s="12"/>
      <c r="P329" s="13"/>
      <c r="Q329" s="14">
        <f>Tabela1[[#This Row],[QTDE/ Fabricação]]-Tabela1[[#This Row],[QTE]]</f>
        <v>-8</v>
      </c>
      <c r="R329" s="18">
        <f t="shared" si="59"/>
        <v>20.8</v>
      </c>
      <c r="S329" s="18">
        <f t="shared" si="65"/>
        <v>20.8</v>
      </c>
      <c r="T329" s="19">
        <f t="shared" si="60"/>
        <v>0</v>
      </c>
      <c r="U329" s="203">
        <v>8</v>
      </c>
      <c r="V329" s="12" t="str">
        <f>IFERROR(VLOOKUP(Tabela1[[#This Row],[COD.MDE]],'LISTA DE EMBARQUE'!B:L,11,0),"")</f>
        <v/>
      </c>
      <c r="W329" s="13"/>
      <c r="X329" s="14">
        <f>IFERROR(Tabela1[[#This Row],[QIANTIDADE EXPEDIDA]]*Tabela1[[#This Row],[PESO UNI]],"")</f>
        <v>20.8</v>
      </c>
      <c r="Y329" s="14">
        <f t="shared" si="64"/>
        <v>0</v>
      </c>
      <c r="Z329" s="20">
        <f>Tabela1[[#This Row],[PESO TOTAL]]-Tabela1[[#This Row],[Peso Expedido]]</f>
        <v>0</v>
      </c>
      <c r="AA329" s="17">
        <v>1</v>
      </c>
      <c r="AB329" s="33"/>
      <c r="AC329" s="33">
        <v>1</v>
      </c>
      <c r="AD329" s="33">
        <v>1</v>
      </c>
      <c r="AE329" s="33">
        <v>1</v>
      </c>
      <c r="AF329" s="33">
        <v>1</v>
      </c>
      <c r="AG329" s="33">
        <v>1</v>
      </c>
      <c r="AH329" s="33">
        <v>1</v>
      </c>
      <c r="AI329" s="33" t="str">
        <f t="shared" si="61"/>
        <v>ok</v>
      </c>
      <c r="AJ329" s="5"/>
      <c r="AK329" t="str">
        <f>Tabela1[[#This Row],[Coluna1]]&amp;Tabela1[[#This Row],[PEDIDO]]</f>
        <v>P-188</v>
      </c>
      <c r="AL329"/>
      <c r="AM329"/>
      <c r="AN329"/>
      <c r="AO329" t="str">
        <f t="shared" si="66"/>
        <v>T-072991-1/1073-TC-006</v>
      </c>
      <c r="AP329" t="str">
        <f>Tabela1[[#This Row],[TAG]]&amp;Tabela1[[#This Row],[PEDIDO]]&amp;Tabela1[[#This Row],[PRODUTO]]</f>
        <v>1073-TC-006P-188RMF</v>
      </c>
      <c r="AQ329" s="22" t="str">
        <f>Tabela1[[#This Row],[PRODUTO]]&amp;Tabela1[[#This Row],[TAG]]</f>
        <v>RMF1073-TC-006</v>
      </c>
      <c r="AR329" s="24" t="str">
        <f>Tabela1[[#This Row],[PEDIDO]]&amp;Tabela1[[#This Row],[PRODUTO]]</f>
        <v>P-188RMF</v>
      </c>
      <c r="AS329" s="37">
        <f>IF(AF329="",0,IF(ISTEXT(AF329),H329*VALUE(SUBSTITUTE(AF329,"%",""))/100,H329*AF329))-Tabela1[[#This Row],[PRONTO ACABADO2]]</f>
        <v>0</v>
      </c>
      <c r="AT329" s="37">
        <f>IF(AG329="",0,IF(ISTEXT(AG329),H329*VALUE(SUBSTITUTE(AG329,"%",""))/100,H329*AG329))-Tabela1[[#This Row],[PESO EXPEDIDO2]]</f>
        <v>0</v>
      </c>
      <c r="AU329" s="37">
        <f t="shared" si="62"/>
        <v>20.8</v>
      </c>
      <c r="AV329" s="37">
        <f t="shared" si="63"/>
        <v>20.8</v>
      </c>
      <c r="AW329" s="37"/>
    </row>
    <row r="330" spans="1:49" ht="15.75" hidden="1" customHeight="1" x14ac:dyDescent="0.25">
      <c r="A330" s="6" t="s">
        <v>3970</v>
      </c>
      <c r="B330" s="21" t="s">
        <v>3976</v>
      </c>
      <c r="C330" s="7">
        <v>2</v>
      </c>
      <c r="D330" s="39" t="s">
        <v>3977</v>
      </c>
      <c r="E330" s="7">
        <v>4215</v>
      </c>
      <c r="F330" s="7" t="s">
        <v>3973</v>
      </c>
      <c r="G330" s="23">
        <v>37.200000000000003</v>
      </c>
      <c r="H330" s="34">
        <f>Tabela1[[#This Row],[PESO UNI]]*Tabela1[[#This Row],[QTE]]</f>
        <v>74.400000000000006</v>
      </c>
      <c r="I330" s="7">
        <v>1</v>
      </c>
      <c r="J330" s="8" t="s">
        <v>2274</v>
      </c>
      <c r="K330" s="8" t="s">
        <v>327</v>
      </c>
      <c r="L330" s="9" t="s">
        <v>2069</v>
      </c>
      <c r="M330" s="10">
        <v>46142</v>
      </c>
      <c r="N330" s="8" t="s">
        <v>327</v>
      </c>
      <c r="O330" s="12"/>
      <c r="P330" s="13"/>
      <c r="Q330" s="14">
        <f>Tabela1[[#This Row],[QTDE/ Fabricação]]-Tabela1[[#This Row],[QTE]]</f>
        <v>-2</v>
      </c>
      <c r="R330" s="18">
        <f t="shared" si="59"/>
        <v>74.400000000000006</v>
      </c>
      <c r="S330" s="18">
        <f t="shared" si="65"/>
        <v>74.400000000000006</v>
      </c>
      <c r="T330" s="19">
        <f t="shared" si="60"/>
        <v>0</v>
      </c>
      <c r="U330" s="203">
        <v>2</v>
      </c>
      <c r="V330" s="12" t="str">
        <f>IFERROR(VLOOKUP(Tabela1[[#This Row],[COD.MDE]],'LISTA DE EMBARQUE'!B:L,11,0),"")</f>
        <v/>
      </c>
      <c r="W330" s="13"/>
      <c r="X330" s="14">
        <f>IFERROR(Tabela1[[#This Row],[QIANTIDADE EXPEDIDA]]*Tabela1[[#This Row],[PESO UNI]],"")</f>
        <v>74.400000000000006</v>
      </c>
      <c r="Y330" s="14">
        <f t="shared" si="64"/>
        <v>0</v>
      </c>
      <c r="Z330" s="20">
        <f>Tabela1[[#This Row],[PESO TOTAL]]-Tabela1[[#This Row],[Peso Expedido]]</f>
        <v>0</v>
      </c>
      <c r="AA330" s="17">
        <v>1</v>
      </c>
      <c r="AB330" s="33"/>
      <c r="AC330" s="33">
        <v>1</v>
      </c>
      <c r="AD330" s="33">
        <v>1</v>
      </c>
      <c r="AE330" s="33">
        <v>1</v>
      </c>
      <c r="AF330" s="33">
        <v>1</v>
      </c>
      <c r="AG330" s="33">
        <v>1</v>
      </c>
      <c r="AH330" s="33">
        <v>1</v>
      </c>
      <c r="AI330" s="33" t="str">
        <f t="shared" si="61"/>
        <v>ok</v>
      </c>
      <c r="AJ330" s="5"/>
      <c r="AK330" t="str">
        <f>Tabela1[[#This Row],[Coluna1]]&amp;Tabela1[[#This Row],[PEDIDO]]</f>
        <v>P-188</v>
      </c>
      <c r="AL330"/>
      <c r="AM330"/>
      <c r="AN330"/>
      <c r="AO330" t="str">
        <f t="shared" si="66"/>
        <v>T-072991-1/1073-TC-006</v>
      </c>
      <c r="AP330" t="str">
        <f>Tabela1[[#This Row],[TAG]]&amp;Tabela1[[#This Row],[PEDIDO]]&amp;Tabela1[[#This Row],[PRODUTO]]</f>
        <v>1073-TC-006P-188RMF</v>
      </c>
      <c r="AQ330" s="22" t="str">
        <f>Tabela1[[#This Row],[PRODUTO]]&amp;Tabela1[[#This Row],[TAG]]</f>
        <v>RMF1073-TC-006</v>
      </c>
      <c r="AR330" s="24" t="str">
        <f>Tabela1[[#This Row],[PEDIDO]]&amp;Tabela1[[#This Row],[PRODUTO]]</f>
        <v>P-188RMF</v>
      </c>
      <c r="AS330" s="37">
        <f>IF(AF330="",0,IF(ISTEXT(AF330),H330*VALUE(SUBSTITUTE(AF330,"%",""))/100,H330*AF330))-Tabela1[[#This Row],[PRONTO ACABADO2]]</f>
        <v>0</v>
      </c>
      <c r="AT330" s="37">
        <f>IF(AG330="",0,IF(ISTEXT(AG330),H330*VALUE(SUBSTITUTE(AG330,"%",""))/100,H330*AG330))-Tabela1[[#This Row],[PESO EXPEDIDO2]]</f>
        <v>0</v>
      </c>
      <c r="AU330" s="37">
        <f t="shared" si="62"/>
        <v>74.400000000000006</v>
      </c>
      <c r="AV330" s="37">
        <f t="shared" si="63"/>
        <v>74.400000000000006</v>
      </c>
      <c r="AW330" s="37"/>
    </row>
    <row r="331" spans="1:49" ht="15.75" hidden="1" customHeight="1" x14ac:dyDescent="0.25">
      <c r="A331" s="6" t="s">
        <v>3970</v>
      </c>
      <c r="B331" s="21" t="s">
        <v>3971</v>
      </c>
      <c r="C331" s="7">
        <v>1</v>
      </c>
      <c r="D331" s="39" t="s">
        <v>3972</v>
      </c>
      <c r="E331" s="7">
        <v>4216</v>
      </c>
      <c r="F331" s="7" t="s">
        <v>3973</v>
      </c>
      <c r="G331" s="23">
        <v>704.9</v>
      </c>
      <c r="H331" s="34">
        <f>Tabela1[[#This Row],[PESO UNI]]*Tabela1[[#This Row],[QTE]]</f>
        <v>704.9</v>
      </c>
      <c r="I331" s="7">
        <v>1</v>
      </c>
      <c r="J331" s="8" t="s">
        <v>2276</v>
      </c>
      <c r="K331" s="8" t="s">
        <v>327</v>
      </c>
      <c r="L331" s="9" t="s">
        <v>2069</v>
      </c>
      <c r="M331" s="10">
        <v>46142</v>
      </c>
      <c r="N331" s="8" t="s">
        <v>327</v>
      </c>
      <c r="O331" s="12"/>
      <c r="P331" s="13"/>
      <c r="Q331" s="14">
        <f>Tabela1[[#This Row],[QTDE/ Fabricação]]-Tabela1[[#This Row],[QTE]]</f>
        <v>-1</v>
      </c>
      <c r="R331" s="18">
        <f t="shared" si="59"/>
        <v>704.9</v>
      </c>
      <c r="S331" s="18">
        <f t="shared" si="65"/>
        <v>704.9</v>
      </c>
      <c r="T331" s="19">
        <f t="shared" si="60"/>
        <v>0</v>
      </c>
      <c r="U331" s="203">
        <v>1</v>
      </c>
      <c r="V331" s="12" t="str">
        <f>IFERROR(VLOOKUP(Tabela1[[#This Row],[COD.MDE]],'LISTA DE EMBARQUE'!B:L,11,0),"")</f>
        <v/>
      </c>
      <c r="W331" s="13"/>
      <c r="X331" s="14">
        <f>IFERROR(Tabela1[[#This Row],[QIANTIDADE EXPEDIDA]]*Tabela1[[#This Row],[PESO UNI]],"")</f>
        <v>704.9</v>
      </c>
      <c r="Y331" s="14">
        <f t="shared" si="64"/>
        <v>0</v>
      </c>
      <c r="Z331" s="20">
        <f>Tabela1[[#This Row],[PESO TOTAL]]-Tabela1[[#This Row],[Peso Expedido]]</f>
        <v>0</v>
      </c>
      <c r="AA331" s="17">
        <v>1</v>
      </c>
      <c r="AB331" s="33"/>
      <c r="AC331" s="33">
        <v>1</v>
      </c>
      <c r="AD331" s="33">
        <v>1</v>
      </c>
      <c r="AE331" s="33">
        <v>1</v>
      </c>
      <c r="AF331" s="33">
        <v>1</v>
      </c>
      <c r="AG331" s="33">
        <v>1</v>
      </c>
      <c r="AH331" s="33">
        <v>1</v>
      </c>
      <c r="AI331" s="33" t="str">
        <f t="shared" si="61"/>
        <v>ok</v>
      </c>
      <c r="AJ331" s="5"/>
      <c r="AK331" t="str">
        <f>Tabela1[[#This Row],[Coluna1]]&amp;Tabela1[[#This Row],[PEDIDO]]</f>
        <v>P-188</v>
      </c>
      <c r="AL331"/>
      <c r="AM331"/>
      <c r="AN331"/>
      <c r="AO331" t="str">
        <f t="shared" si="66"/>
        <v>T-072991-1/1073-TC-007</v>
      </c>
      <c r="AP331" t="str">
        <f>Tabela1[[#This Row],[TAG]]&amp;Tabela1[[#This Row],[PEDIDO]]&amp;Tabela1[[#This Row],[PRODUTO]]</f>
        <v>1073-TC-007P-188RMF</v>
      </c>
      <c r="AQ331" s="22" t="str">
        <f>Tabela1[[#This Row],[PRODUTO]]&amp;Tabela1[[#This Row],[TAG]]</f>
        <v>RMF1073-TC-007</v>
      </c>
      <c r="AR331" s="24" t="str">
        <f>Tabela1[[#This Row],[PEDIDO]]&amp;Tabela1[[#This Row],[PRODUTO]]</f>
        <v>P-188RMF</v>
      </c>
      <c r="AS331" s="37">
        <f>IF(AF331="",0,IF(ISTEXT(AF331),H331*VALUE(SUBSTITUTE(AF331,"%",""))/100,H331*AF331))-Tabela1[[#This Row],[PRONTO ACABADO2]]</f>
        <v>0</v>
      </c>
      <c r="AT331" s="37">
        <f>IF(AG331="",0,IF(ISTEXT(AG331),H331*VALUE(SUBSTITUTE(AG331,"%",""))/100,H331*AG331))-Tabela1[[#This Row],[PESO EXPEDIDO2]]</f>
        <v>0</v>
      </c>
      <c r="AU331" s="37">
        <f t="shared" si="62"/>
        <v>704.9</v>
      </c>
      <c r="AV331" s="37">
        <f t="shared" si="63"/>
        <v>704.9</v>
      </c>
      <c r="AW331" s="37"/>
    </row>
    <row r="332" spans="1:49" ht="15.75" hidden="1" customHeight="1" x14ac:dyDescent="0.25">
      <c r="A332" s="6" t="s">
        <v>3970</v>
      </c>
      <c r="B332" s="21" t="s">
        <v>3974</v>
      </c>
      <c r="C332" s="7">
        <v>8</v>
      </c>
      <c r="D332" s="39" t="s">
        <v>3975</v>
      </c>
      <c r="E332" s="7">
        <v>4217</v>
      </c>
      <c r="F332" s="7" t="s">
        <v>3973</v>
      </c>
      <c r="G332" s="23">
        <v>2.6</v>
      </c>
      <c r="H332" s="34">
        <f>Tabela1[[#This Row],[PESO UNI]]*Tabela1[[#This Row],[QTE]]</f>
        <v>20.8</v>
      </c>
      <c r="I332" s="7">
        <v>1</v>
      </c>
      <c r="J332" s="8" t="s">
        <v>2276</v>
      </c>
      <c r="K332" s="8" t="s">
        <v>327</v>
      </c>
      <c r="L332" s="9" t="s">
        <v>2069</v>
      </c>
      <c r="M332" s="10">
        <v>46142</v>
      </c>
      <c r="N332" s="8" t="s">
        <v>327</v>
      </c>
      <c r="O332" s="12"/>
      <c r="P332" s="13"/>
      <c r="Q332" s="14">
        <f>Tabela1[[#This Row],[QTDE/ Fabricação]]-Tabela1[[#This Row],[QTE]]</f>
        <v>-8</v>
      </c>
      <c r="R332" s="18">
        <f t="shared" si="59"/>
        <v>20.8</v>
      </c>
      <c r="S332" s="18">
        <f t="shared" si="65"/>
        <v>20.8</v>
      </c>
      <c r="T332" s="19">
        <f t="shared" si="60"/>
        <v>0</v>
      </c>
      <c r="U332" s="203">
        <v>8</v>
      </c>
      <c r="V332" s="12" t="str">
        <f>IFERROR(VLOOKUP(Tabela1[[#This Row],[COD.MDE]],'LISTA DE EMBARQUE'!B:L,11,0),"")</f>
        <v/>
      </c>
      <c r="W332" s="13"/>
      <c r="X332" s="14">
        <f>IFERROR(Tabela1[[#This Row],[QIANTIDADE EXPEDIDA]]*Tabela1[[#This Row],[PESO UNI]],"")</f>
        <v>20.8</v>
      </c>
      <c r="Y332" s="14">
        <f t="shared" si="64"/>
        <v>0</v>
      </c>
      <c r="Z332" s="20">
        <f>Tabela1[[#This Row],[PESO TOTAL]]-Tabela1[[#This Row],[Peso Expedido]]</f>
        <v>0</v>
      </c>
      <c r="AA332" s="17">
        <v>1</v>
      </c>
      <c r="AB332" s="33"/>
      <c r="AC332" s="33">
        <v>1</v>
      </c>
      <c r="AD332" s="33">
        <v>1</v>
      </c>
      <c r="AE332" s="33">
        <v>1</v>
      </c>
      <c r="AF332" s="33">
        <v>1</v>
      </c>
      <c r="AG332" s="33">
        <v>1</v>
      </c>
      <c r="AH332" s="33">
        <v>1</v>
      </c>
      <c r="AI332" s="33" t="str">
        <f t="shared" si="61"/>
        <v>ok</v>
      </c>
      <c r="AJ332" s="5"/>
      <c r="AK332" t="str">
        <f>Tabela1[[#This Row],[Coluna1]]&amp;Tabela1[[#This Row],[PEDIDO]]</f>
        <v>P-188</v>
      </c>
      <c r="AL332"/>
      <c r="AM332"/>
      <c r="AN332"/>
      <c r="AO332" t="str">
        <f t="shared" si="66"/>
        <v>T-072991-1/1073-TC-007</v>
      </c>
      <c r="AP332" t="str">
        <f>Tabela1[[#This Row],[TAG]]&amp;Tabela1[[#This Row],[PEDIDO]]&amp;Tabela1[[#This Row],[PRODUTO]]</f>
        <v>1073-TC-007P-188RMF</v>
      </c>
      <c r="AQ332" s="22" t="str">
        <f>Tabela1[[#This Row],[PRODUTO]]&amp;Tabela1[[#This Row],[TAG]]</f>
        <v>RMF1073-TC-007</v>
      </c>
      <c r="AR332" s="24" t="str">
        <f>Tabela1[[#This Row],[PEDIDO]]&amp;Tabela1[[#This Row],[PRODUTO]]</f>
        <v>P-188RMF</v>
      </c>
      <c r="AS332" s="37">
        <f>IF(AF332="",0,IF(ISTEXT(AF332),H332*VALUE(SUBSTITUTE(AF332,"%",""))/100,H332*AF332))-Tabela1[[#This Row],[PRONTO ACABADO2]]</f>
        <v>0</v>
      </c>
      <c r="AT332" s="37">
        <f>IF(AG332="",0,IF(ISTEXT(AG332),H332*VALUE(SUBSTITUTE(AG332,"%",""))/100,H332*AG332))-Tabela1[[#This Row],[PESO EXPEDIDO2]]</f>
        <v>0</v>
      </c>
      <c r="AU332" s="37">
        <f t="shared" si="62"/>
        <v>20.8</v>
      </c>
      <c r="AV332" s="37">
        <f t="shared" si="63"/>
        <v>20.8</v>
      </c>
      <c r="AW332" s="37"/>
    </row>
    <row r="333" spans="1:49" ht="15.75" hidden="1" customHeight="1" x14ac:dyDescent="0.25">
      <c r="A333" s="6" t="s">
        <v>3970</v>
      </c>
      <c r="B333" s="21" t="s">
        <v>3976</v>
      </c>
      <c r="C333" s="7">
        <v>2</v>
      </c>
      <c r="D333" s="39" t="s">
        <v>3977</v>
      </c>
      <c r="E333" s="7">
        <v>4218</v>
      </c>
      <c r="F333" s="7" t="s">
        <v>3973</v>
      </c>
      <c r="G333" s="23">
        <v>37.200000000000003</v>
      </c>
      <c r="H333" s="34">
        <f>Tabela1[[#This Row],[PESO UNI]]*Tabela1[[#This Row],[QTE]]</f>
        <v>74.400000000000006</v>
      </c>
      <c r="I333" s="7">
        <v>1</v>
      </c>
      <c r="J333" s="8" t="s">
        <v>2276</v>
      </c>
      <c r="K333" s="8" t="s">
        <v>327</v>
      </c>
      <c r="L333" s="9" t="s">
        <v>2069</v>
      </c>
      <c r="M333" s="10">
        <v>46142</v>
      </c>
      <c r="N333" s="8" t="s">
        <v>327</v>
      </c>
      <c r="O333" s="12"/>
      <c r="P333" s="13"/>
      <c r="Q333" s="14">
        <f>Tabela1[[#This Row],[QTDE/ Fabricação]]-Tabela1[[#This Row],[QTE]]</f>
        <v>-2</v>
      </c>
      <c r="R333" s="18">
        <f t="shared" si="59"/>
        <v>74.400000000000006</v>
      </c>
      <c r="S333" s="18">
        <f t="shared" si="65"/>
        <v>74.400000000000006</v>
      </c>
      <c r="T333" s="19">
        <f t="shared" si="60"/>
        <v>0</v>
      </c>
      <c r="U333" s="203">
        <v>2</v>
      </c>
      <c r="V333" s="12" t="str">
        <f>IFERROR(VLOOKUP(Tabela1[[#This Row],[COD.MDE]],'LISTA DE EMBARQUE'!B:L,11,0),"")</f>
        <v/>
      </c>
      <c r="W333" s="13"/>
      <c r="X333" s="14">
        <f>IFERROR(Tabela1[[#This Row],[QIANTIDADE EXPEDIDA]]*Tabela1[[#This Row],[PESO UNI]],"")</f>
        <v>74.400000000000006</v>
      </c>
      <c r="Y333" s="14">
        <f t="shared" si="64"/>
        <v>0</v>
      </c>
      <c r="Z333" s="20">
        <f>Tabela1[[#This Row],[PESO TOTAL]]-Tabela1[[#This Row],[Peso Expedido]]</f>
        <v>0</v>
      </c>
      <c r="AA333" s="17">
        <v>1</v>
      </c>
      <c r="AB333" s="33"/>
      <c r="AC333" s="33">
        <v>1</v>
      </c>
      <c r="AD333" s="33">
        <v>1</v>
      </c>
      <c r="AE333" s="33">
        <v>1</v>
      </c>
      <c r="AF333" s="33">
        <v>1</v>
      </c>
      <c r="AG333" s="33">
        <v>1</v>
      </c>
      <c r="AH333" s="33">
        <v>1</v>
      </c>
      <c r="AI333" s="33" t="str">
        <f t="shared" si="61"/>
        <v>ok</v>
      </c>
      <c r="AJ333" s="5"/>
      <c r="AK333" t="str">
        <f>Tabela1[[#This Row],[Coluna1]]&amp;Tabela1[[#This Row],[PEDIDO]]</f>
        <v>P-188</v>
      </c>
      <c r="AL333"/>
      <c r="AM333"/>
      <c r="AN333"/>
      <c r="AO333" t="str">
        <f t="shared" si="66"/>
        <v>T-072991-1/1073-TC-007</v>
      </c>
      <c r="AP333" t="str">
        <f>Tabela1[[#This Row],[TAG]]&amp;Tabela1[[#This Row],[PEDIDO]]&amp;Tabela1[[#This Row],[PRODUTO]]</f>
        <v>1073-TC-007P-188RMF</v>
      </c>
      <c r="AQ333" s="22" t="str">
        <f>Tabela1[[#This Row],[PRODUTO]]&amp;Tabela1[[#This Row],[TAG]]</f>
        <v>RMF1073-TC-007</v>
      </c>
      <c r="AR333" s="24" t="str">
        <f>Tabela1[[#This Row],[PEDIDO]]&amp;Tabela1[[#This Row],[PRODUTO]]</f>
        <v>P-188RMF</v>
      </c>
      <c r="AS333" s="37">
        <f>IF(AF333="",0,IF(ISTEXT(AF333),H333*VALUE(SUBSTITUTE(AF333,"%",""))/100,H333*AF333))-Tabela1[[#This Row],[PRONTO ACABADO2]]</f>
        <v>0</v>
      </c>
      <c r="AT333" s="37">
        <f>IF(AG333="",0,IF(ISTEXT(AG333),H333*VALUE(SUBSTITUTE(AG333,"%",""))/100,H333*AG333))-Tabela1[[#This Row],[PESO EXPEDIDO2]]</f>
        <v>0</v>
      </c>
      <c r="AU333" s="37">
        <f t="shared" si="62"/>
        <v>74.400000000000006</v>
      </c>
      <c r="AV333" s="37">
        <f t="shared" si="63"/>
        <v>74.400000000000006</v>
      </c>
      <c r="AW333" s="37"/>
    </row>
    <row r="334" spans="1:49" ht="15.75" hidden="1" customHeight="1" x14ac:dyDescent="0.25">
      <c r="A334" s="6" t="s">
        <v>3978</v>
      </c>
      <c r="B334" s="21" t="s">
        <v>3979</v>
      </c>
      <c r="C334" s="7">
        <v>1</v>
      </c>
      <c r="D334" s="39" t="s">
        <v>3980</v>
      </c>
      <c r="E334" s="7">
        <v>4219</v>
      </c>
      <c r="F334" s="7" t="s">
        <v>3973</v>
      </c>
      <c r="G334" s="23">
        <v>62.2</v>
      </c>
      <c r="H334" s="34">
        <f>Tabela1[[#This Row],[PESO UNI]]*Tabela1[[#This Row],[QTE]]</f>
        <v>62.2</v>
      </c>
      <c r="I334" s="7">
        <v>1</v>
      </c>
      <c r="J334" s="8" t="s">
        <v>2274</v>
      </c>
      <c r="K334" s="8" t="s">
        <v>327</v>
      </c>
      <c r="L334" s="9" t="s">
        <v>2069</v>
      </c>
      <c r="M334" s="10">
        <v>46142</v>
      </c>
      <c r="N334" s="8" t="s">
        <v>327</v>
      </c>
      <c r="O334" s="12"/>
      <c r="P334" s="13"/>
      <c r="Q334" s="14">
        <f>Tabela1[[#This Row],[QTDE/ Fabricação]]-Tabela1[[#This Row],[QTE]]</f>
        <v>-1</v>
      </c>
      <c r="R334" s="18">
        <f t="shared" si="59"/>
        <v>62.2</v>
      </c>
      <c r="S334" s="18">
        <f t="shared" si="65"/>
        <v>62.2</v>
      </c>
      <c r="T334" s="19">
        <f t="shared" si="60"/>
        <v>0</v>
      </c>
      <c r="U334" s="203">
        <v>1</v>
      </c>
      <c r="V334" s="12" t="str">
        <f>IFERROR(VLOOKUP(Tabela1[[#This Row],[COD.MDE]],'LISTA DE EMBARQUE'!B:L,11,0),"")</f>
        <v/>
      </c>
      <c r="W334" s="13"/>
      <c r="X334" s="14">
        <f>IFERROR(Tabela1[[#This Row],[QIANTIDADE EXPEDIDA]]*Tabela1[[#This Row],[PESO UNI]],"")</f>
        <v>62.2</v>
      </c>
      <c r="Y334" s="14">
        <f t="shared" si="64"/>
        <v>0</v>
      </c>
      <c r="Z334" s="20">
        <f>Tabela1[[#This Row],[PESO TOTAL]]-Tabela1[[#This Row],[Peso Expedido]]</f>
        <v>0</v>
      </c>
      <c r="AA334" s="17">
        <v>1</v>
      </c>
      <c r="AB334" s="33"/>
      <c r="AC334" s="33">
        <v>1</v>
      </c>
      <c r="AD334" s="33">
        <v>1</v>
      </c>
      <c r="AE334" s="33">
        <v>1</v>
      </c>
      <c r="AF334" s="33">
        <v>1</v>
      </c>
      <c r="AG334" s="33">
        <v>1</v>
      </c>
      <c r="AH334" s="33">
        <v>1</v>
      </c>
      <c r="AI334" s="33" t="str">
        <f t="shared" si="61"/>
        <v>ok</v>
      </c>
      <c r="AJ334" s="5"/>
      <c r="AK334" t="str">
        <f>Tabela1[[#This Row],[Coluna1]]&amp;Tabela1[[#This Row],[PEDIDO]]</f>
        <v>P-188</v>
      </c>
      <c r="AL334"/>
      <c r="AM334"/>
      <c r="AN334"/>
      <c r="AO334" t="str">
        <f t="shared" si="66"/>
        <v>T-072992-1/1073-TC-006</v>
      </c>
      <c r="AP334" t="str">
        <f>Tabela1[[#This Row],[TAG]]&amp;Tabela1[[#This Row],[PEDIDO]]&amp;Tabela1[[#This Row],[PRODUTO]]</f>
        <v>1073-TC-006P-188RMF</v>
      </c>
      <c r="AQ334" s="22" t="str">
        <f>Tabela1[[#This Row],[PRODUTO]]&amp;Tabela1[[#This Row],[TAG]]</f>
        <v>RMF1073-TC-006</v>
      </c>
      <c r="AR334" s="24" t="str">
        <f>Tabela1[[#This Row],[PEDIDO]]&amp;Tabela1[[#This Row],[PRODUTO]]</f>
        <v>P-188RMF</v>
      </c>
      <c r="AS334" s="37">
        <f>IF(AF334="",0,IF(ISTEXT(AF334),H334*VALUE(SUBSTITUTE(AF334,"%",""))/100,H334*AF334))-Tabela1[[#This Row],[PRONTO ACABADO2]]</f>
        <v>0</v>
      </c>
      <c r="AT334" s="37">
        <f>IF(AG334="",0,IF(ISTEXT(AG334),H334*VALUE(SUBSTITUTE(AG334,"%",""))/100,H334*AG334))-Tabela1[[#This Row],[PESO EXPEDIDO2]]</f>
        <v>0</v>
      </c>
      <c r="AU334" s="37">
        <f t="shared" si="62"/>
        <v>62.2</v>
      </c>
      <c r="AV334" s="37">
        <f t="shared" si="63"/>
        <v>62.2</v>
      </c>
      <c r="AW334" s="37"/>
    </row>
    <row r="335" spans="1:49" ht="15.75" hidden="1" customHeight="1" x14ac:dyDescent="0.25">
      <c r="A335" s="6" t="s">
        <v>3978</v>
      </c>
      <c r="B335" s="21" t="s">
        <v>3979</v>
      </c>
      <c r="C335" s="7">
        <v>4</v>
      </c>
      <c r="D335" s="39" t="s">
        <v>3981</v>
      </c>
      <c r="E335" s="7">
        <v>4220</v>
      </c>
      <c r="F335" s="7" t="s">
        <v>3973</v>
      </c>
      <c r="G335" s="23">
        <v>2.6</v>
      </c>
      <c r="H335" s="34">
        <f>Tabela1[[#This Row],[PESO UNI]]*Tabela1[[#This Row],[QTE]]</f>
        <v>10.4</v>
      </c>
      <c r="I335" s="7">
        <v>1</v>
      </c>
      <c r="J335" s="8" t="s">
        <v>2274</v>
      </c>
      <c r="K335" s="8" t="s">
        <v>327</v>
      </c>
      <c r="L335" s="9" t="s">
        <v>2069</v>
      </c>
      <c r="M335" s="10">
        <v>46142</v>
      </c>
      <c r="N335" s="8" t="s">
        <v>327</v>
      </c>
      <c r="O335" s="12"/>
      <c r="P335" s="13"/>
      <c r="Q335" s="14">
        <f>Tabela1[[#This Row],[QTDE/ Fabricação]]-Tabela1[[#This Row],[QTE]]</f>
        <v>-4</v>
      </c>
      <c r="R335" s="18">
        <f t="shared" si="59"/>
        <v>10.4</v>
      </c>
      <c r="S335" s="18">
        <f t="shared" si="65"/>
        <v>10.4</v>
      </c>
      <c r="T335" s="19">
        <f t="shared" si="60"/>
        <v>0</v>
      </c>
      <c r="U335" s="203">
        <v>4</v>
      </c>
      <c r="V335" s="12" t="str">
        <f>IFERROR(VLOOKUP(Tabela1[[#This Row],[COD.MDE]],'LISTA DE EMBARQUE'!B:L,11,0),"")</f>
        <v/>
      </c>
      <c r="W335" s="13"/>
      <c r="X335" s="14">
        <f>IFERROR(Tabela1[[#This Row],[QIANTIDADE EXPEDIDA]]*Tabela1[[#This Row],[PESO UNI]],"")</f>
        <v>10.4</v>
      </c>
      <c r="Y335" s="14">
        <f t="shared" si="64"/>
        <v>0</v>
      </c>
      <c r="Z335" s="20">
        <f>Tabela1[[#This Row],[PESO TOTAL]]-Tabela1[[#This Row],[Peso Expedido]]</f>
        <v>0</v>
      </c>
      <c r="AA335" s="17">
        <v>1</v>
      </c>
      <c r="AB335" s="33"/>
      <c r="AC335" s="33">
        <v>1</v>
      </c>
      <c r="AD335" s="33">
        <v>1</v>
      </c>
      <c r="AE335" s="33">
        <v>1</v>
      </c>
      <c r="AF335" s="33">
        <v>1</v>
      </c>
      <c r="AG335" s="33">
        <v>1</v>
      </c>
      <c r="AH335" s="33">
        <v>1</v>
      </c>
      <c r="AI335" s="33" t="str">
        <f t="shared" si="61"/>
        <v>ok</v>
      </c>
      <c r="AJ335" s="5"/>
      <c r="AK335" t="str">
        <f>Tabela1[[#This Row],[Coluna1]]&amp;Tabela1[[#This Row],[PEDIDO]]</f>
        <v>P-188</v>
      </c>
      <c r="AL335"/>
      <c r="AM335"/>
      <c r="AN335"/>
      <c r="AO335" t="str">
        <f t="shared" si="66"/>
        <v>T-072992-1/1073-TC-006</v>
      </c>
      <c r="AP335" t="str">
        <f>Tabela1[[#This Row],[TAG]]&amp;Tabela1[[#This Row],[PEDIDO]]&amp;Tabela1[[#This Row],[PRODUTO]]</f>
        <v>1073-TC-006P-188RMF</v>
      </c>
      <c r="AQ335" s="22" t="str">
        <f>Tabela1[[#This Row],[PRODUTO]]&amp;Tabela1[[#This Row],[TAG]]</f>
        <v>RMF1073-TC-006</v>
      </c>
      <c r="AR335" s="24" t="str">
        <f>Tabela1[[#This Row],[PEDIDO]]&amp;Tabela1[[#This Row],[PRODUTO]]</f>
        <v>P-188RMF</v>
      </c>
      <c r="AS335" s="37">
        <f>IF(AF335="",0,IF(ISTEXT(AF335),H335*VALUE(SUBSTITUTE(AF335,"%",""))/100,H335*AF335))-Tabela1[[#This Row],[PRONTO ACABADO2]]</f>
        <v>0</v>
      </c>
      <c r="AT335" s="37">
        <f>IF(AG335="",0,IF(ISTEXT(AG335),H335*VALUE(SUBSTITUTE(AG335,"%",""))/100,H335*AG335))-Tabela1[[#This Row],[PESO EXPEDIDO2]]</f>
        <v>0</v>
      </c>
      <c r="AU335" s="37">
        <f t="shared" si="62"/>
        <v>10.4</v>
      </c>
      <c r="AV335" s="37">
        <f t="shared" si="63"/>
        <v>10.4</v>
      </c>
      <c r="AW335" s="37"/>
    </row>
    <row r="336" spans="1:49" ht="15.75" hidden="1" customHeight="1" x14ac:dyDescent="0.25">
      <c r="A336" s="6" t="s">
        <v>3978</v>
      </c>
      <c r="B336" s="21" t="s">
        <v>3979</v>
      </c>
      <c r="C336" s="7">
        <v>1</v>
      </c>
      <c r="D336" s="39" t="s">
        <v>3980</v>
      </c>
      <c r="E336" s="7">
        <v>4221</v>
      </c>
      <c r="F336" s="7" t="s">
        <v>3973</v>
      </c>
      <c r="G336" s="23">
        <v>62.2</v>
      </c>
      <c r="H336" s="34">
        <f>Tabela1[[#This Row],[PESO UNI]]*Tabela1[[#This Row],[QTE]]</f>
        <v>62.2</v>
      </c>
      <c r="I336" s="7">
        <v>1</v>
      </c>
      <c r="J336" s="8" t="s">
        <v>2276</v>
      </c>
      <c r="K336" s="8" t="s">
        <v>327</v>
      </c>
      <c r="L336" s="9" t="s">
        <v>2069</v>
      </c>
      <c r="M336" s="10">
        <v>46142</v>
      </c>
      <c r="N336" s="8" t="s">
        <v>327</v>
      </c>
      <c r="O336" s="12"/>
      <c r="P336" s="13"/>
      <c r="Q336" s="14">
        <f>Tabela1[[#This Row],[QTDE/ Fabricação]]-Tabela1[[#This Row],[QTE]]</f>
        <v>-1</v>
      </c>
      <c r="R336" s="18">
        <f t="shared" si="59"/>
        <v>62.2</v>
      </c>
      <c r="S336" s="18">
        <f t="shared" si="65"/>
        <v>62.2</v>
      </c>
      <c r="T336" s="19">
        <f t="shared" si="60"/>
        <v>0</v>
      </c>
      <c r="U336" s="203">
        <v>1</v>
      </c>
      <c r="V336" s="12" t="str">
        <f>IFERROR(VLOOKUP(Tabela1[[#This Row],[COD.MDE]],'LISTA DE EMBARQUE'!B:L,11,0),"")</f>
        <v/>
      </c>
      <c r="W336" s="13"/>
      <c r="X336" s="14">
        <f>IFERROR(Tabela1[[#This Row],[QIANTIDADE EXPEDIDA]]*Tabela1[[#This Row],[PESO UNI]],"")</f>
        <v>62.2</v>
      </c>
      <c r="Y336" s="14">
        <f t="shared" si="64"/>
        <v>0</v>
      </c>
      <c r="Z336" s="20">
        <f>Tabela1[[#This Row],[PESO TOTAL]]-Tabela1[[#This Row],[Peso Expedido]]</f>
        <v>0</v>
      </c>
      <c r="AA336" s="17">
        <v>1</v>
      </c>
      <c r="AB336" s="33"/>
      <c r="AC336" s="33">
        <v>1</v>
      </c>
      <c r="AD336" s="33">
        <v>1</v>
      </c>
      <c r="AE336" s="33">
        <v>1</v>
      </c>
      <c r="AF336" s="33">
        <v>1</v>
      </c>
      <c r="AG336" s="33">
        <v>1</v>
      </c>
      <c r="AH336" s="33">
        <v>1</v>
      </c>
      <c r="AI336" s="33" t="str">
        <f t="shared" si="61"/>
        <v>ok</v>
      </c>
      <c r="AJ336" s="5"/>
      <c r="AK336" t="str">
        <f>Tabela1[[#This Row],[Coluna1]]&amp;Tabela1[[#This Row],[PEDIDO]]</f>
        <v>P-188</v>
      </c>
      <c r="AL336"/>
      <c r="AM336"/>
      <c r="AN336"/>
      <c r="AO336" t="str">
        <f t="shared" si="66"/>
        <v>T-072992-1/1073-TC-007</v>
      </c>
      <c r="AP336" t="str">
        <f>Tabela1[[#This Row],[TAG]]&amp;Tabela1[[#This Row],[PEDIDO]]&amp;Tabela1[[#This Row],[PRODUTO]]</f>
        <v>1073-TC-007P-188RMF</v>
      </c>
      <c r="AQ336" s="22" t="str">
        <f>Tabela1[[#This Row],[PRODUTO]]&amp;Tabela1[[#This Row],[TAG]]</f>
        <v>RMF1073-TC-007</v>
      </c>
      <c r="AR336" s="24" t="str">
        <f>Tabela1[[#This Row],[PEDIDO]]&amp;Tabela1[[#This Row],[PRODUTO]]</f>
        <v>P-188RMF</v>
      </c>
      <c r="AS336" s="37">
        <f>IF(AF336="",0,IF(ISTEXT(AF336),H336*VALUE(SUBSTITUTE(AF336,"%",""))/100,H336*AF336))-Tabela1[[#This Row],[PRONTO ACABADO2]]</f>
        <v>0</v>
      </c>
      <c r="AT336" s="37">
        <f>IF(AG336="",0,IF(ISTEXT(AG336),H336*VALUE(SUBSTITUTE(AG336,"%",""))/100,H336*AG336))-Tabela1[[#This Row],[PESO EXPEDIDO2]]</f>
        <v>0</v>
      </c>
      <c r="AU336" s="37">
        <f t="shared" si="62"/>
        <v>62.2</v>
      </c>
      <c r="AV336" s="37">
        <f t="shared" si="63"/>
        <v>62.2</v>
      </c>
      <c r="AW336" s="37"/>
    </row>
    <row r="337" spans="1:49" ht="15.75" hidden="1" customHeight="1" x14ac:dyDescent="0.25">
      <c r="A337" s="6" t="s">
        <v>3978</v>
      </c>
      <c r="B337" s="21" t="s">
        <v>3979</v>
      </c>
      <c r="C337" s="7">
        <v>4</v>
      </c>
      <c r="D337" s="39" t="s">
        <v>3981</v>
      </c>
      <c r="E337" s="7">
        <v>4222</v>
      </c>
      <c r="F337" s="7" t="s">
        <v>3973</v>
      </c>
      <c r="G337" s="23">
        <v>2.6</v>
      </c>
      <c r="H337" s="34">
        <f>Tabela1[[#This Row],[PESO UNI]]*Tabela1[[#This Row],[QTE]]</f>
        <v>10.4</v>
      </c>
      <c r="I337" s="7">
        <v>1</v>
      </c>
      <c r="J337" s="8" t="s">
        <v>2276</v>
      </c>
      <c r="K337" s="8" t="s">
        <v>327</v>
      </c>
      <c r="L337" s="9" t="s">
        <v>2069</v>
      </c>
      <c r="M337" s="10">
        <v>46142</v>
      </c>
      <c r="N337" s="8" t="s">
        <v>327</v>
      </c>
      <c r="O337" s="12"/>
      <c r="P337" s="13"/>
      <c r="Q337" s="14">
        <f>Tabela1[[#This Row],[QTDE/ Fabricação]]-Tabela1[[#This Row],[QTE]]</f>
        <v>-4</v>
      </c>
      <c r="R337" s="18">
        <f t="shared" si="59"/>
        <v>10.4</v>
      </c>
      <c r="S337" s="18">
        <f t="shared" si="65"/>
        <v>10.4</v>
      </c>
      <c r="T337" s="19">
        <f t="shared" si="60"/>
        <v>0</v>
      </c>
      <c r="U337" s="203">
        <v>4</v>
      </c>
      <c r="V337" s="12" t="str">
        <f>IFERROR(VLOOKUP(Tabela1[[#This Row],[COD.MDE]],'LISTA DE EMBARQUE'!B:L,11,0),"")</f>
        <v/>
      </c>
      <c r="W337" s="13"/>
      <c r="X337" s="14">
        <f>IFERROR(Tabela1[[#This Row],[QIANTIDADE EXPEDIDA]]*Tabela1[[#This Row],[PESO UNI]],"")</f>
        <v>10.4</v>
      </c>
      <c r="Y337" s="14">
        <f t="shared" si="64"/>
        <v>0</v>
      </c>
      <c r="Z337" s="20">
        <f>Tabela1[[#This Row],[PESO TOTAL]]-Tabela1[[#This Row],[Peso Expedido]]</f>
        <v>0</v>
      </c>
      <c r="AA337" s="17">
        <v>1</v>
      </c>
      <c r="AB337" s="33"/>
      <c r="AC337" s="33">
        <v>1</v>
      </c>
      <c r="AD337" s="33">
        <v>1</v>
      </c>
      <c r="AE337" s="33">
        <v>1</v>
      </c>
      <c r="AF337" s="33">
        <v>1</v>
      </c>
      <c r="AG337" s="33">
        <v>1</v>
      </c>
      <c r="AH337" s="33">
        <v>1</v>
      </c>
      <c r="AI337" s="33" t="str">
        <f t="shared" si="61"/>
        <v>ok</v>
      </c>
      <c r="AJ337" s="5"/>
      <c r="AK337" t="str">
        <f>Tabela1[[#This Row],[Coluna1]]&amp;Tabela1[[#This Row],[PEDIDO]]</f>
        <v>P-188</v>
      </c>
      <c r="AL337"/>
      <c r="AM337"/>
      <c r="AN337"/>
      <c r="AO337" t="str">
        <f t="shared" si="66"/>
        <v>T-072992-1/1073-TC-007</v>
      </c>
      <c r="AP337" t="str">
        <f>Tabela1[[#This Row],[TAG]]&amp;Tabela1[[#This Row],[PEDIDO]]&amp;Tabela1[[#This Row],[PRODUTO]]</f>
        <v>1073-TC-007P-188RMF</v>
      </c>
      <c r="AQ337" s="22" t="str">
        <f>Tabela1[[#This Row],[PRODUTO]]&amp;Tabela1[[#This Row],[TAG]]</f>
        <v>RMF1073-TC-007</v>
      </c>
      <c r="AR337" s="24" t="str">
        <f>Tabela1[[#This Row],[PEDIDO]]&amp;Tabela1[[#This Row],[PRODUTO]]</f>
        <v>P-188RMF</v>
      </c>
      <c r="AS337" s="37">
        <f>IF(AF337="",0,IF(ISTEXT(AF337),H337*VALUE(SUBSTITUTE(AF337,"%",""))/100,H337*AF337))-Tabela1[[#This Row],[PRONTO ACABADO2]]</f>
        <v>0</v>
      </c>
      <c r="AT337" s="37">
        <f>IF(AG337="",0,IF(ISTEXT(AG337),H337*VALUE(SUBSTITUTE(AG337,"%",""))/100,H337*AG337))-Tabela1[[#This Row],[PESO EXPEDIDO2]]</f>
        <v>0</v>
      </c>
      <c r="AU337" s="37">
        <f t="shared" si="62"/>
        <v>10.4</v>
      </c>
      <c r="AV337" s="37">
        <f t="shared" si="63"/>
        <v>10.4</v>
      </c>
      <c r="AW337" s="37"/>
    </row>
    <row r="338" spans="1:49" ht="15.75" hidden="1" customHeight="1" x14ac:dyDescent="0.25">
      <c r="A338" s="6" t="s">
        <v>3772</v>
      </c>
      <c r="B338" s="21" t="s">
        <v>3982</v>
      </c>
      <c r="C338" s="7">
        <v>2</v>
      </c>
      <c r="D338" s="39" t="s">
        <v>3983</v>
      </c>
      <c r="E338" s="7">
        <v>4223</v>
      </c>
      <c r="F338" s="7" t="s">
        <v>3774</v>
      </c>
      <c r="G338" s="23">
        <v>13.7</v>
      </c>
      <c r="H338" s="34">
        <f>Tabela1[[#This Row],[PESO UNI]]*Tabela1[[#This Row],[QTE]]</f>
        <v>27.4</v>
      </c>
      <c r="I338" s="7">
        <v>5</v>
      </c>
      <c r="J338" s="8" t="s">
        <v>2274</v>
      </c>
      <c r="K338" s="8" t="s">
        <v>327</v>
      </c>
      <c r="L338" s="9" t="s">
        <v>2069</v>
      </c>
      <c r="M338" s="10">
        <v>46149</v>
      </c>
      <c r="N338" s="8" t="s">
        <v>327</v>
      </c>
      <c r="O338" s="12"/>
      <c r="P338" s="13"/>
      <c r="Q338" s="14">
        <f>Tabela1[[#This Row],[QTDE/ Fabricação]]-Tabela1[[#This Row],[QTE]]</f>
        <v>-2</v>
      </c>
      <c r="R338" s="18">
        <f t="shared" si="59"/>
        <v>27.4</v>
      </c>
      <c r="S338" s="18">
        <f t="shared" si="65"/>
        <v>27.4</v>
      </c>
      <c r="T338" s="19">
        <f t="shared" si="60"/>
        <v>0</v>
      </c>
      <c r="U338" s="16">
        <v>2</v>
      </c>
      <c r="V338" s="12">
        <v>13</v>
      </c>
      <c r="W338" s="13" t="str">
        <f>IFERROR(VLOOKUP(Tabela1[[#This Row],[COD.MDE]],'LISTA DE EMBARQUE'!B:M,12,0),"")</f>
        <v/>
      </c>
      <c r="X338" s="14">
        <f>IFERROR(Tabela1[[#This Row],[QIANTIDADE EXPEDIDA]]*Tabela1[[#This Row],[PESO UNI]],"")</f>
        <v>27.4</v>
      </c>
      <c r="Y338" s="14">
        <f t="shared" si="64"/>
        <v>0</v>
      </c>
      <c r="Z338" s="20">
        <f>Tabela1[[#This Row],[PESO TOTAL]]-Tabela1[[#This Row],[Peso Expedido]]</f>
        <v>0</v>
      </c>
      <c r="AA338" s="17">
        <v>1</v>
      </c>
      <c r="AB338" s="33"/>
      <c r="AC338" s="33">
        <v>1</v>
      </c>
      <c r="AD338" s="33">
        <v>1</v>
      </c>
      <c r="AE338" s="33">
        <v>1</v>
      </c>
      <c r="AF338" s="33">
        <v>1</v>
      </c>
      <c r="AG338" s="33">
        <v>1</v>
      </c>
      <c r="AH338" s="33">
        <v>1</v>
      </c>
      <c r="AI338" s="33" t="str">
        <f t="shared" si="61"/>
        <v>ok</v>
      </c>
      <c r="AJ338" s="5"/>
      <c r="AK338" t="str">
        <f>Tabela1[[#This Row],[Coluna1]]&amp;Tabela1[[#This Row],[PEDIDO]]</f>
        <v>P-188</v>
      </c>
      <c r="AL338"/>
      <c r="AM338"/>
      <c r="AN338"/>
      <c r="AO338" t="str">
        <f t="shared" si="66"/>
        <v>T-072953-1/1073-TC-006</v>
      </c>
      <c r="AP338" t="str">
        <f>Tabela1[[#This Row],[TAG]]&amp;Tabela1[[#This Row],[PEDIDO]]&amp;Tabela1[[#This Row],[PRODUTO]]</f>
        <v>1073-TC-006P-188RMF</v>
      </c>
      <c r="AQ338" s="22" t="str">
        <f>Tabela1[[#This Row],[PRODUTO]]&amp;Tabela1[[#This Row],[TAG]]</f>
        <v>RMF1073-TC-006</v>
      </c>
      <c r="AR338" s="24" t="str">
        <f>Tabela1[[#This Row],[PEDIDO]]&amp;Tabela1[[#This Row],[PRODUTO]]</f>
        <v>P-188RMF</v>
      </c>
      <c r="AS338" s="37">
        <f>IF(AF338="",0,IF(ISTEXT(AF338),H338*VALUE(SUBSTITUTE(AF338,"%",""))/100,H338*AF338))-Tabela1[[#This Row],[PRONTO ACABADO2]]</f>
        <v>0</v>
      </c>
      <c r="AT338" s="37">
        <f>IF(AG338="",0,IF(ISTEXT(AG338),H338*VALUE(SUBSTITUTE(AG338,"%",""))/100,H338*AG338))-Tabela1[[#This Row],[PESO EXPEDIDO2]]</f>
        <v>0</v>
      </c>
      <c r="AU338" s="37">
        <f t="shared" si="62"/>
        <v>27.4</v>
      </c>
      <c r="AV338" s="37">
        <f t="shared" si="63"/>
        <v>27.4</v>
      </c>
      <c r="AW338" s="37"/>
    </row>
    <row r="339" spans="1:49" ht="15.75" hidden="1" customHeight="1" x14ac:dyDescent="0.25">
      <c r="A339" s="6" t="s">
        <v>3772</v>
      </c>
      <c r="B339" s="21" t="s">
        <v>3982</v>
      </c>
      <c r="C339" s="7">
        <v>2</v>
      </c>
      <c r="D339" s="39" t="s">
        <v>3983</v>
      </c>
      <c r="E339" s="7">
        <v>4224</v>
      </c>
      <c r="F339" s="7" t="s">
        <v>3774</v>
      </c>
      <c r="G339" s="23">
        <v>13.7</v>
      </c>
      <c r="H339" s="34">
        <f>Tabela1[[#This Row],[PESO UNI]]*Tabela1[[#This Row],[QTE]]</f>
        <v>27.4</v>
      </c>
      <c r="I339" s="7">
        <v>5</v>
      </c>
      <c r="J339" s="8" t="s">
        <v>2276</v>
      </c>
      <c r="K339" s="8" t="s">
        <v>327</v>
      </c>
      <c r="L339" s="9" t="s">
        <v>2069</v>
      </c>
      <c r="M339" s="10">
        <v>46149</v>
      </c>
      <c r="N339" s="8" t="s">
        <v>327</v>
      </c>
      <c r="O339" s="12"/>
      <c r="P339" s="13"/>
      <c r="Q339" s="14">
        <f>Tabela1[[#This Row],[QTDE/ Fabricação]]-Tabela1[[#This Row],[QTE]]</f>
        <v>-2</v>
      </c>
      <c r="R339" s="18">
        <f t="shared" si="59"/>
        <v>27.4</v>
      </c>
      <c r="S339" s="18">
        <f t="shared" si="65"/>
        <v>27.4</v>
      </c>
      <c r="T339" s="19">
        <f t="shared" si="60"/>
        <v>0</v>
      </c>
      <c r="U339" s="16">
        <v>2</v>
      </c>
      <c r="V339" s="12">
        <v>13</v>
      </c>
      <c r="W339" s="13" t="str">
        <f>IFERROR(VLOOKUP(Tabela1[[#This Row],[COD.MDE]],'LISTA DE EMBARQUE'!B:M,12,0),"")</f>
        <v/>
      </c>
      <c r="X339" s="14">
        <f>IFERROR(Tabela1[[#This Row],[QIANTIDADE EXPEDIDA]]*Tabela1[[#This Row],[PESO UNI]],"")</f>
        <v>27.4</v>
      </c>
      <c r="Y339" s="14">
        <f t="shared" si="64"/>
        <v>0</v>
      </c>
      <c r="Z339" s="20">
        <f>Tabela1[[#This Row],[PESO TOTAL]]-Tabela1[[#This Row],[Peso Expedido]]</f>
        <v>0</v>
      </c>
      <c r="AA339" s="17">
        <v>1</v>
      </c>
      <c r="AB339" s="33"/>
      <c r="AC339" s="33">
        <v>1</v>
      </c>
      <c r="AD339" s="33">
        <v>1</v>
      </c>
      <c r="AE339" s="33">
        <v>1</v>
      </c>
      <c r="AF339" s="33">
        <v>1</v>
      </c>
      <c r="AG339" s="33">
        <v>1</v>
      </c>
      <c r="AH339" s="33">
        <v>1</v>
      </c>
      <c r="AI339" s="33" t="str">
        <f t="shared" si="61"/>
        <v>ok</v>
      </c>
      <c r="AJ339" s="5"/>
      <c r="AK339" t="str">
        <f>Tabela1[[#This Row],[Coluna1]]&amp;Tabela1[[#This Row],[PEDIDO]]</f>
        <v>P-188</v>
      </c>
      <c r="AL339"/>
      <c r="AM339"/>
      <c r="AN339"/>
      <c r="AO339" t="str">
        <f t="shared" si="66"/>
        <v>T-072953-1/1073-TC-007</v>
      </c>
      <c r="AP339" t="str">
        <f>Tabela1[[#This Row],[TAG]]&amp;Tabela1[[#This Row],[PEDIDO]]&amp;Tabela1[[#This Row],[PRODUTO]]</f>
        <v>1073-TC-007P-188RMF</v>
      </c>
      <c r="AQ339" s="22" t="str">
        <f>Tabela1[[#This Row],[PRODUTO]]&amp;Tabela1[[#This Row],[TAG]]</f>
        <v>RMF1073-TC-007</v>
      </c>
      <c r="AR339" s="24" t="str">
        <f>Tabela1[[#This Row],[PEDIDO]]&amp;Tabela1[[#This Row],[PRODUTO]]</f>
        <v>P-188RMF</v>
      </c>
      <c r="AS339" s="37">
        <f>IF(AF339="",0,IF(ISTEXT(AF339),H339*VALUE(SUBSTITUTE(AF339,"%",""))/100,H339*AF339))-Tabela1[[#This Row],[PRONTO ACABADO2]]</f>
        <v>0</v>
      </c>
      <c r="AT339" s="37">
        <f>IF(AG339="",0,IF(ISTEXT(AG339),H339*VALUE(SUBSTITUTE(AG339,"%",""))/100,H339*AG339))-Tabela1[[#This Row],[PESO EXPEDIDO2]]</f>
        <v>0</v>
      </c>
      <c r="AU339" s="37">
        <f t="shared" si="62"/>
        <v>27.4</v>
      </c>
      <c r="AV339" s="37">
        <f t="shared" si="63"/>
        <v>27.4</v>
      </c>
      <c r="AW339" s="37"/>
    </row>
    <row r="340" spans="1:49" ht="15.75" hidden="1" customHeight="1" x14ac:dyDescent="0.25">
      <c r="A340" s="6" t="s">
        <v>3984</v>
      </c>
      <c r="B340" s="21" t="s">
        <v>3985</v>
      </c>
      <c r="C340" s="7">
        <v>1</v>
      </c>
      <c r="D340" s="39" t="s">
        <v>3986</v>
      </c>
      <c r="E340" s="7">
        <v>4225</v>
      </c>
      <c r="F340" s="7" t="s">
        <v>3987</v>
      </c>
      <c r="G340" s="23">
        <v>36.6</v>
      </c>
      <c r="H340" s="34">
        <f>Tabela1[[#This Row],[PESO UNI]]*Tabela1[[#This Row],[QTE]]</f>
        <v>36.6</v>
      </c>
      <c r="I340" s="7">
        <v>2</v>
      </c>
      <c r="J340" s="8" t="s">
        <v>2274</v>
      </c>
      <c r="K340" s="8" t="s">
        <v>327</v>
      </c>
      <c r="L340" s="9" t="s">
        <v>2069</v>
      </c>
      <c r="M340" s="10">
        <v>46161</v>
      </c>
      <c r="N340" s="8" t="s">
        <v>327</v>
      </c>
      <c r="O340" s="12"/>
      <c r="P340" s="13"/>
      <c r="Q340" s="14">
        <f>Tabela1[[#This Row],[QTDE/ Fabricação]]-Tabela1[[#This Row],[QTE]]</f>
        <v>-1</v>
      </c>
      <c r="R340" s="18">
        <f t="shared" si="59"/>
        <v>36.6</v>
      </c>
      <c r="S340" s="18">
        <f t="shared" si="65"/>
        <v>36.6</v>
      </c>
      <c r="T340" s="19">
        <f t="shared" si="60"/>
        <v>0</v>
      </c>
      <c r="U340" s="16">
        <v>1</v>
      </c>
      <c r="V340" s="12">
        <v>13</v>
      </c>
      <c r="W340" s="13" t="str">
        <f>IFERROR(VLOOKUP(Tabela1[[#This Row],[COD.MDE]],'LISTA DE EMBARQUE'!B:M,12,0),"")</f>
        <v/>
      </c>
      <c r="X340" s="14">
        <f>IFERROR(Tabela1[[#This Row],[QIANTIDADE EXPEDIDA]]*Tabela1[[#This Row],[PESO UNI]],"")</f>
        <v>36.6</v>
      </c>
      <c r="Y340" s="14">
        <f t="shared" si="64"/>
        <v>0</v>
      </c>
      <c r="Z340" s="20">
        <f>Tabela1[[#This Row],[PESO TOTAL]]-Tabela1[[#This Row],[Peso Expedido]]</f>
        <v>0</v>
      </c>
      <c r="AA340" s="17">
        <v>1</v>
      </c>
      <c r="AB340" s="33"/>
      <c r="AC340" s="33">
        <v>1</v>
      </c>
      <c r="AD340" s="33">
        <v>1</v>
      </c>
      <c r="AE340" s="33">
        <v>1</v>
      </c>
      <c r="AF340" s="33">
        <v>1</v>
      </c>
      <c r="AG340" s="33">
        <v>1</v>
      </c>
      <c r="AH340" s="33">
        <v>1</v>
      </c>
      <c r="AI340" s="33" t="str">
        <f t="shared" si="61"/>
        <v>ok</v>
      </c>
      <c r="AJ340" s="5"/>
      <c r="AK340" t="str">
        <f>Tabela1[[#This Row],[Coluna1]]&amp;Tabela1[[#This Row],[PEDIDO]]</f>
        <v>P-188</v>
      </c>
      <c r="AL340"/>
      <c r="AM340"/>
      <c r="AN340"/>
      <c r="AO340" t="str">
        <f t="shared" si="66"/>
        <v>T-072997-1/1073-TC-006</v>
      </c>
      <c r="AP340" t="str">
        <f>Tabela1[[#This Row],[TAG]]&amp;Tabela1[[#This Row],[PEDIDO]]&amp;Tabela1[[#This Row],[PRODUTO]]</f>
        <v>1073-TC-006P-188RMF</v>
      </c>
      <c r="AQ340" s="22" t="str">
        <f>Tabela1[[#This Row],[PRODUTO]]&amp;Tabela1[[#This Row],[TAG]]</f>
        <v>RMF1073-TC-006</v>
      </c>
      <c r="AR340" s="24" t="str">
        <f>Tabela1[[#This Row],[PEDIDO]]&amp;Tabela1[[#This Row],[PRODUTO]]</f>
        <v>P-188RMF</v>
      </c>
      <c r="AS340" s="37">
        <f>IF(AF340="",0,IF(ISTEXT(AF340),H340*VALUE(SUBSTITUTE(AF340,"%",""))/100,H340*AF340))-Tabela1[[#This Row],[PRONTO ACABADO2]]</f>
        <v>0</v>
      </c>
      <c r="AT340" s="37">
        <f>IF(AG340="",0,IF(ISTEXT(AG340),H340*VALUE(SUBSTITUTE(AG340,"%",""))/100,H340*AG340))-Tabela1[[#This Row],[PESO EXPEDIDO2]]</f>
        <v>0</v>
      </c>
      <c r="AU340" s="37">
        <f t="shared" si="62"/>
        <v>36.6</v>
      </c>
      <c r="AV340" s="37">
        <f t="shared" si="63"/>
        <v>36.6</v>
      </c>
      <c r="AW340" s="37"/>
    </row>
    <row r="341" spans="1:49" ht="15.75" hidden="1" customHeight="1" x14ac:dyDescent="0.25">
      <c r="A341" s="6" t="s">
        <v>3984</v>
      </c>
      <c r="B341" s="21" t="s">
        <v>3985</v>
      </c>
      <c r="C341" s="7">
        <v>1</v>
      </c>
      <c r="D341" s="39" t="s">
        <v>3986</v>
      </c>
      <c r="E341" s="7">
        <v>4226</v>
      </c>
      <c r="F341" s="7" t="s">
        <v>3987</v>
      </c>
      <c r="G341" s="23">
        <v>36.6</v>
      </c>
      <c r="H341" s="34">
        <f>Tabela1[[#This Row],[PESO UNI]]*Tabela1[[#This Row],[QTE]]</f>
        <v>36.6</v>
      </c>
      <c r="I341" s="7">
        <v>2</v>
      </c>
      <c r="J341" s="8" t="s">
        <v>2276</v>
      </c>
      <c r="K341" s="8" t="s">
        <v>327</v>
      </c>
      <c r="L341" s="9" t="s">
        <v>2069</v>
      </c>
      <c r="M341" s="10">
        <v>46161</v>
      </c>
      <c r="N341" s="8" t="s">
        <v>327</v>
      </c>
      <c r="O341" s="12"/>
      <c r="P341" s="13"/>
      <c r="Q341" s="14">
        <f>Tabela1[[#This Row],[QTDE/ Fabricação]]-Tabela1[[#This Row],[QTE]]</f>
        <v>-1</v>
      </c>
      <c r="R341" s="18">
        <f t="shared" si="59"/>
        <v>36.6</v>
      </c>
      <c r="S341" s="18">
        <f t="shared" si="65"/>
        <v>36.6</v>
      </c>
      <c r="T341" s="19">
        <f t="shared" si="60"/>
        <v>0</v>
      </c>
      <c r="U341" s="16">
        <v>1</v>
      </c>
      <c r="V341" s="12">
        <v>13</v>
      </c>
      <c r="W341" s="13" t="str">
        <f>IFERROR(VLOOKUP(Tabela1[[#This Row],[COD.MDE]],'LISTA DE EMBARQUE'!B:M,12,0),"")</f>
        <v/>
      </c>
      <c r="X341" s="14">
        <f>IFERROR(Tabela1[[#This Row],[QIANTIDADE EXPEDIDA]]*Tabela1[[#This Row],[PESO UNI]],"")</f>
        <v>36.6</v>
      </c>
      <c r="Y341" s="14">
        <f t="shared" si="64"/>
        <v>0</v>
      </c>
      <c r="Z341" s="20">
        <f>Tabela1[[#This Row],[PESO TOTAL]]-Tabela1[[#This Row],[Peso Expedido]]</f>
        <v>0</v>
      </c>
      <c r="AA341" s="17">
        <v>1</v>
      </c>
      <c r="AB341" s="33"/>
      <c r="AC341" s="33">
        <v>1</v>
      </c>
      <c r="AD341" s="33">
        <v>1</v>
      </c>
      <c r="AE341" s="33">
        <v>1</v>
      </c>
      <c r="AF341" s="33">
        <v>1</v>
      </c>
      <c r="AG341" s="33">
        <v>1</v>
      </c>
      <c r="AH341" s="33">
        <v>1</v>
      </c>
      <c r="AI341" s="33" t="str">
        <f t="shared" si="61"/>
        <v>ok</v>
      </c>
      <c r="AJ341" s="5"/>
      <c r="AK341" t="str">
        <f>Tabela1[[#This Row],[Coluna1]]&amp;Tabela1[[#This Row],[PEDIDO]]</f>
        <v>P-188</v>
      </c>
      <c r="AL341"/>
      <c r="AM341"/>
      <c r="AN341"/>
      <c r="AO341" t="str">
        <f t="shared" si="66"/>
        <v>T-072997-1/1073-TC-007</v>
      </c>
      <c r="AP341" t="str">
        <f>Tabela1[[#This Row],[TAG]]&amp;Tabela1[[#This Row],[PEDIDO]]&amp;Tabela1[[#This Row],[PRODUTO]]</f>
        <v>1073-TC-007P-188RMF</v>
      </c>
      <c r="AQ341" s="22" t="str">
        <f>Tabela1[[#This Row],[PRODUTO]]&amp;Tabela1[[#This Row],[TAG]]</f>
        <v>RMF1073-TC-007</v>
      </c>
      <c r="AR341" s="24" t="str">
        <f>Tabela1[[#This Row],[PEDIDO]]&amp;Tabela1[[#This Row],[PRODUTO]]</f>
        <v>P-188RMF</v>
      </c>
      <c r="AS341" s="37">
        <f>IF(AF341="",0,IF(ISTEXT(AF341),H341*VALUE(SUBSTITUTE(AF341,"%",""))/100,H341*AF341))-Tabela1[[#This Row],[PRONTO ACABADO2]]</f>
        <v>0</v>
      </c>
      <c r="AT341" s="37">
        <f>IF(AG341="",0,IF(ISTEXT(AG341),H341*VALUE(SUBSTITUTE(AG341,"%",""))/100,H341*AG341))-Tabela1[[#This Row],[PESO EXPEDIDO2]]</f>
        <v>0</v>
      </c>
      <c r="AU341" s="37">
        <f t="shared" si="62"/>
        <v>36.6</v>
      </c>
      <c r="AV341" s="37">
        <f t="shared" si="63"/>
        <v>36.6</v>
      </c>
      <c r="AW341" s="37"/>
    </row>
    <row r="342" spans="1:49" ht="15.75" hidden="1" customHeight="1" x14ac:dyDescent="0.25">
      <c r="A342" s="6" t="s">
        <v>3984</v>
      </c>
      <c r="B342" s="21" t="s">
        <v>3988</v>
      </c>
      <c r="C342" s="7">
        <v>2</v>
      </c>
      <c r="D342" s="39" t="s">
        <v>3989</v>
      </c>
      <c r="E342" s="7">
        <v>4227</v>
      </c>
      <c r="F342" s="7" t="s">
        <v>3987</v>
      </c>
      <c r="G342" s="23">
        <v>6.3</v>
      </c>
      <c r="H342" s="34">
        <f>Tabela1[[#This Row],[PESO UNI]]*Tabela1[[#This Row],[QTE]]</f>
        <v>12.6</v>
      </c>
      <c r="I342" s="7">
        <v>2</v>
      </c>
      <c r="J342" s="8" t="s">
        <v>2274</v>
      </c>
      <c r="K342" s="8" t="s">
        <v>327</v>
      </c>
      <c r="L342" s="9" t="s">
        <v>2069</v>
      </c>
      <c r="M342" s="10">
        <v>46161</v>
      </c>
      <c r="N342" s="8" t="s">
        <v>327</v>
      </c>
      <c r="O342" s="12"/>
      <c r="P342" s="13"/>
      <c r="Q342" s="14">
        <f>Tabela1[[#This Row],[QTDE/ Fabricação]]-Tabela1[[#This Row],[QTE]]</f>
        <v>-2</v>
      </c>
      <c r="R342" s="18">
        <f t="shared" si="59"/>
        <v>12.6</v>
      </c>
      <c r="S342" s="18">
        <f t="shared" si="65"/>
        <v>12.6</v>
      </c>
      <c r="T342" s="19">
        <f t="shared" si="60"/>
        <v>0</v>
      </c>
      <c r="U342" s="16">
        <v>2</v>
      </c>
      <c r="V342" s="12">
        <v>13</v>
      </c>
      <c r="W342" s="13" t="str">
        <f>IFERROR(VLOOKUP(Tabela1[[#This Row],[COD.MDE]],'LISTA DE EMBARQUE'!B:M,12,0),"")</f>
        <v/>
      </c>
      <c r="X342" s="14">
        <f>IFERROR(Tabela1[[#This Row],[QIANTIDADE EXPEDIDA]]*Tabela1[[#This Row],[PESO UNI]],"")</f>
        <v>12.6</v>
      </c>
      <c r="Y342" s="14">
        <f t="shared" si="64"/>
        <v>0</v>
      </c>
      <c r="Z342" s="20">
        <f>Tabela1[[#This Row],[PESO TOTAL]]-Tabela1[[#This Row],[Peso Expedido]]</f>
        <v>0</v>
      </c>
      <c r="AA342" s="17">
        <v>1</v>
      </c>
      <c r="AB342" s="33"/>
      <c r="AC342" s="33">
        <v>1</v>
      </c>
      <c r="AD342" s="33">
        <v>1</v>
      </c>
      <c r="AE342" s="33">
        <v>1</v>
      </c>
      <c r="AF342" s="33">
        <v>1</v>
      </c>
      <c r="AG342" s="33">
        <v>1</v>
      </c>
      <c r="AH342" s="33">
        <v>1</v>
      </c>
      <c r="AI342" s="33" t="str">
        <f t="shared" si="61"/>
        <v>ok</v>
      </c>
      <c r="AJ342" s="5"/>
      <c r="AK342" t="str">
        <f>Tabela1[[#This Row],[Coluna1]]&amp;Tabela1[[#This Row],[PEDIDO]]</f>
        <v>P-188</v>
      </c>
      <c r="AL342"/>
      <c r="AM342"/>
      <c r="AN342"/>
      <c r="AO342" t="str">
        <f t="shared" si="66"/>
        <v>T-072997-1/1073-TC-006</v>
      </c>
      <c r="AP342" t="str">
        <f>Tabela1[[#This Row],[TAG]]&amp;Tabela1[[#This Row],[PEDIDO]]&amp;Tabela1[[#This Row],[PRODUTO]]</f>
        <v>1073-TC-006P-188RMF</v>
      </c>
      <c r="AQ342" s="22" t="str">
        <f>Tabela1[[#This Row],[PRODUTO]]&amp;Tabela1[[#This Row],[TAG]]</f>
        <v>RMF1073-TC-006</v>
      </c>
      <c r="AR342" s="24" t="str">
        <f>Tabela1[[#This Row],[PEDIDO]]&amp;Tabela1[[#This Row],[PRODUTO]]</f>
        <v>P-188RMF</v>
      </c>
      <c r="AS342" s="37">
        <f>IF(AF342="",0,IF(ISTEXT(AF342),H342*VALUE(SUBSTITUTE(AF342,"%",""))/100,H342*AF342))-Tabela1[[#This Row],[PRONTO ACABADO2]]</f>
        <v>0</v>
      </c>
      <c r="AT342" s="37">
        <f>IF(AG342="",0,IF(ISTEXT(AG342),H342*VALUE(SUBSTITUTE(AG342,"%",""))/100,H342*AG342))-Tabela1[[#This Row],[PESO EXPEDIDO2]]</f>
        <v>0</v>
      </c>
      <c r="AU342" s="37">
        <f t="shared" si="62"/>
        <v>12.6</v>
      </c>
      <c r="AV342" s="37">
        <f t="shared" si="63"/>
        <v>12.6</v>
      </c>
      <c r="AW342" s="37"/>
    </row>
    <row r="343" spans="1:49" ht="15.75" hidden="1" customHeight="1" x14ac:dyDescent="0.25">
      <c r="A343" s="6" t="s">
        <v>3984</v>
      </c>
      <c r="B343" s="21" t="s">
        <v>3988</v>
      </c>
      <c r="C343" s="7">
        <v>2</v>
      </c>
      <c r="D343" s="39" t="s">
        <v>3989</v>
      </c>
      <c r="E343" s="7">
        <v>4228</v>
      </c>
      <c r="F343" s="7" t="s">
        <v>3987</v>
      </c>
      <c r="G343" s="23">
        <v>6.3</v>
      </c>
      <c r="H343" s="34">
        <f>Tabela1[[#This Row],[PESO UNI]]*Tabela1[[#This Row],[QTE]]</f>
        <v>12.6</v>
      </c>
      <c r="I343" s="7">
        <v>2</v>
      </c>
      <c r="J343" s="8" t="s">
        <v>2276</v>
      </c>
      <c r="K343" s="8" t="s">
        <v>327</v>
      </c>
      <c r="L343" s="9" t="s">
        <v>2069</v>
      </c>
      <c r="M343" s="10">
        <v>46161</v>
      </c>
      <c r="N343" s="8" t="s">
        <v>327</v>
      </c>
      <c r="O343" s="12"/>
      <c r="P343" s="13"/>
      <c r="Q343" s="14">
        <f>Tabela1[[#This Row],[QTDE/ Fabricação]]-Tabela1[[#This Row],[QTE]]</f>
        <v>-2</v>
      </c>
      <c r="R343" s="18">
        <f t="shared" si="59"/>
        <v>12.6</v>
      </c>
      <c r="S343" s="18">
        <f t="shared" si="65"/>
        <v>12.6</v>
      </c>
      <c r="T343" s="19">
        <f t="shared" si="60"/>
        <v>0</v>
      </c>
      <c r="U343" s="16">
        <v>2</v>
      </c>
      <c r="V343" s="12">
        <v>13</v>
      </c>
      <c r="W343" s="13" t="str">
        <f>IFERROR(VLOOKUP(Tabela1[[#This Row],[COD.MDE]],'LISTA DE EMBARQUE'!B:M,12,0),"")</f>
        <v/>
      </c>
      <c r="X343" s="14">
        <f>IFERROR(Tabela1[[#This Row],[QIANTIDADE EXPEDIDA]]*Tabela1[[#This Row],[PESO UNI]],"")</f>
        <v>12.6</v>
      </c>
      <c r="Y343" s="14">
        <f t="shared" si="64"/>
        <v>0</v>
      </c>
      <c r="Z343" s="20">
        <f>Tabela1[[#This Row],[PESO TOTAL]]-Tabela1[[#This Row],[Peso Expedido]]</f>
        <v>0</v>
      </c>
      <c r="AA343" s="17">
        <v>1</v>
      </c>
      <c r="AB343" s="33"/>
      <c r="AC343" s="33">
        <v>1</v>
      </c>
      <c r="AD343" s="33">
        <v>1</v>
      </c>
      <c r="AE343" s="33">
        <v>1</v>
      </c>
      <c r="AF343" s="33">
        <v>1</v>
      </c>
      <c r="AG343" s="33">
        <v>1</v>
      </c>
      <c r="AH343" s="33">
        <v>1</v>
      </c>
      <c r="AI343" s="33" t="str">
        <f t="shared" si="61"/>
        <v>ok</v>
      </c>
      <c r="AJ343" s="5"/>
      <c r="AK343" t="str">
        <f>Tabela1[[#This Row],[Coluna1]]&amp;Tabela1[[#This Row],[PEDIDO]]</f>
        <v>P-188</v>
      </c>
      <c r="AL343"/>
      <c r="AM343"/>
      <c r="AN343"/>
      <c r="AO343" t="str">
        <f t="shared" si="66"/>
        <v>T-072997-1/1073-TC-007</v>
      </c>
      <c r="AP343" t="str">
        <f>Tabela1[[#This Row],[TAG]]&amp;Tabela1[[#This Row],[PEDIDO]]&amp;Tabela1[[#This Row],[PRODUTO]]</f>
        <v>1073-TC-007P-188RMF</v>
      </c>
      <c r="AQ343" s="22" t="str">
        <f>Tabela1[[#This Row],[PRODUTO]]&amp;Tabela1[[#This Row],[TAG]]</f>
        <v>RMF1073-TC-007</v>
      </c>
      <c r="AR343" s="24" t="str">
        <f>Tabela1[[#This Row],[PEDIDO]]&amp;Tabela1[[#This Row],[PRODUTO]]</f>
        <v>P-188RMF</v>
      </c>
      <c r="AS343" s="37">
        <f>IF(AF343="",0,IF(ISTEXT(AF343),H343*VALUE(SUBSTITUTE(AF343,"%",""))/100,H343*AF343))-Tabela1[[#This Row],[PRONTO ACABADO2]]</f>
        <v>0</v>
      </c>
      <c r="AT343" s="37">
        <f>IF(AG343="",0,IF(ISTEXT(AG343),H343*VALUE(SUBSTITUTE(AG343,"%",""))/100,H343*AG343))-Tabela1[[#This Row],[PESO EXPEDIDO2]]</f>
        <v>0</v>
      </c>
      <c r="AU343" s="37">
        <f t="shared" si="62"/>
        <v>12.6</v>
      </c>
      <c r="AV343" s="37">
        <f t="shared" si="63"/>
        <v>12.6</v>
      </c>
      <c r="AW343" s="37"/>
    </row>
    <row r="344" spans="1:49" ht="15.75" hidden="1" customHeight="1" x14ac:dyDescent="0.25">
      <c r="A344" s="6" t="s">
        <v>3984</v>
      </c>
      <c r="B344" s="21" t="s">
        <v>3990</v>
      </c>
      <c r="C344" s="7">
        <v>2</v>
      </c>
      <c r="D344" s="39" t="s">
        <v>3991</v>
      </c>
      <c r="E344" s="7">
        <v>4229</v>
      </c>
      <c r="F344" s="7" t="s">
        <v>3987</v>
      </c>
      <c r="G344" s="23">
        <v>0.7</v>
      </c>
      <c r="H344" s="34">
        <f>Tabela1[[#This Row],[PESO UNI]]*Tabela1[[#This Row],[QTE]]</f>
        <v>1.4</v>
      </c>
      <c r="I344" s="7">
        <v>2</v>
      </c>
      <c r="J344" s="8" t="s">
        <v>2274</v>
      </c>
      <c r="K344" s="8" t="s">
        <v>327</v>
      </c>
      <c r="L344" s="9" t="s">
        <v>2069</v>
      </c>
      <c r="M344" s="10">
        <v>46161</v>
      </c>
      <c r="N344" s="8" t="s">
        <v>327</v>
      </c>
      <c r="O344" s="12"/>
      <c r="P344" s="13"/>
      <c r="Q344" s="14">
        <f>Tabela1[[#This Row],[QTDE/ Fabricação]]-Tabela1[[#This Row],[QTE]]</f>
        <v>-2</v>
      </c>
      <c r="R344" s="18">
        <f t="shared" si="59"/>
        <v>1.4</v>
      </c>
      <c r="S344" s="18">
        <f t="shared" si="65"/>
        <v>1.4</v>
      </c>
      <c r="T344" s="19">
        <f t="shared" si="60"/>
        <v>0</v>
      </c>
      <c r="U344" s="16">
        <v>2</v>
      </c>
      <c r="V344" s="12">
        <v>13</v>
      </c>
      <c r="W344" s="13" t="str">
        <f>IFERROR(VLOOKUP(Tabela1[[#This Row],[COD.MDE]],'LISTA DE EMBARQUE'!B:M,12,0),"")</f>
        <v/>
      </c>
      <c r="X344" s="14">
        <f>IFERROR(Tabela1[[#This Row],[QIANTIDADE EXPEDIDA]]*Tabela1[[#This Row],[PESO UNI]],"")</f>
        <v>1.4</v>
      </c>
      <c r="Y344" s="14">
        <f t="shared" si="64"/>
        <v>0</v>
      </c>
      <c r="Z344" s="20">
        <f>Tabela1[[#This Row],[PESO TOTAL]]-Tabela1[[#This Row],[Peso Expedido]]</f>
        <v>0</v>
      </c>
      <c r="AA344" s="17">
        <v>1</v>
      </c>
      <c r="AB344" s="33"/>
      <c r="AC344" s="33">
        <v>1</v>
      </c>
      <c r="AD344" s="33">
        <v>1</v>
      </c>
      <c r="AE344" s="33">
        <v>1</v>
      </c>
      <c r="AF344" s="33">
        <v>1</v>
      </c>
      <c r="AG344" s="33">
        <v>1</v>
      </c>
      <c r="AH344" s="33">
        <v>1</v>
      </c>
      <c r="AI344" s="33" t="str">
        <f t="shared" si="61"/>
        <v>ok</v>
      </c>
      <c r="AJ344" s="5"/>
      <c r="AK344" t="str">
        <f>Tabela1[[#This Row],[Coluna1]]&amp;Tabela1[[#This Row],[PEDIDO]]</f>
        <v>P-188</v>
      </c>
      <c r="AL344"/>
      <c r="AM344"/>
      <c r="AN344"/>
      <c r="AO344" t="str">
        <f t="shared" si="66"/>
        <v>T-072997-1/1073-TC-006</v>
      </c>
      <c r="AP344" t="str">
        <f>Tabela1[[#This Row],[TAG]]&amp;Tabela1[[#This Row],[PEDIDO]]&amp;Tabela1[[#This Row],[PRODUTO]]</f>
        <v>1073-TC-006P-188RMF</v>
      </c>
      <c r="AQ344" s="22" t="str">
        <f>Tabela1[[#This Row],[PRODUTO]]&amp;Tabela1[[#This Row],[TAG]]</f>
        <v>RMF1073-TC-006</v>
      </c>
      <c r="AR344" s="24" t="str">
        <f>Tabela1[[#This Row],[PEDIDO]]&amp;Tabela1[[#This Row],[PRODUTO]]</f>
        <v>P-188RMF</v>
      </c>
      <c r="AS344" s="37">
        <f>IF(AF344="",0,IF(ISTEXT(AF344),H344*VALUE(SUBSTITUTE(AF344,"%",""))/100,H344*AF344))-Tabela1[[#This Row],[PRONTO ACABADO2]]</f>
        <v>0</v>
      </c>
      <c r="AT344" s="37">
        <f>IF(AG344="",0,IF(ISTEXT(AG344),H344*VALUE(SUBSTITUTE(AG344,"%",""))/100,H344*AG344))-Tabela1[[#This Row],[PESO EXPEDIDO2]]</f>
        <v>0</v>
      </c>
      <c r="AU344" s="37">
        <f t="shared" si="62"/>
        <v>1.4</v>
      </c>
      <c r="AV344" s="37">
        <f t="shared" si="63"/>
        <v>1.4</v>
      </c>
      <c r="AW344" s="37"/>
    </row>
    <row r="345" spans="1:49" ht="15.75" hidden="1" customHeight="1" x14ac:dyDescent="0.25">
      <c r="A345" s="6" t="s">
        <v>3984</v>
      </c>
      <c r="B345" s="21" t="s">
        <v>3990</v>
      </c>
      <c r="C345" s="7">
        <v>2</v>
      </c>
      <c r="D345" s="39" t="s">
        <v>3991</v>
      </c>
      <c r="E345" s="7">
        <v>4230</v>
      </c>
      <c r="F345" s="7" t="s">
        <v>3987</v>
      </c>
      <c r="G345" s="23">
        <v>0.7</v>
      </c>
      <c r="H345" s="34">
        <f>Tabela1[[#This Row],[PESO UNI]]*Tabela1[[#This Row],[QTE]]</f>
        <v>1.4</v>
      </c>
      <c r="I345" s="7">
        <v>2</v>
      </c>
      <c r="J345" s="8" t="s">
        <v>2276</v>
      </c>
      <c r="K345" s="8" t="s">
        <v>327</v>
      </c>
      <c r="L345" s="9" t="s">
        <v>2069</v>
      </c>
      <c r="M345" s="10">
        <v>46161</v>
      </c>
      <c r="N345" s="8" t="s">
        <v>327</v>
      </c>
      <c r="O345" s="12"/>
      <c r="P345" s="13"/>
      <c r="Q345" s="14">
        <f>Tabela1[[#This Row],[QTDE/ Fabricação]]-Tabela1[[#This Row],[QTE]]</f>
        <v>-2</v>
      </c>
      <c r="R345" s="18">
        <f t="shared" si="59"/>
        <v>1.4</v>
      </c>
      <c r="S345" s="18">
        <f t="shared" si="65"/>
        <v>1.4</v>
      </c>
      <c r="T345" s="19">
        <f t="shared" si="60"/>
        <v>0</v>
      </c>
      <c r="U345" s="16">
        <v>2</v>
      </c>
      <c r="V345" s="12">
        <v>13</v>
      </c>
      <c r="W345" s="13" t="str">
        <f>IFERROR(VLOOKUP(Tabela1[[#This Row],[COD.MDE]],'LISTA DE EMBARQUE'!B:M,12,0),"")</f>
        <v/>
      </c>
      <c r="X345" s="14">
        <f>IFERROR(Tabela1[[#This Row],[QIANTIDADE EXPEDIDA]]*Tabela1[[#This Row],[PESO UNI]],"")</f>
        <v>1.4</v>
      </c>
      <c r="Y345" s="14">
        <f t="shared" si="64"/>
        <v>0</v>
      </c>
      <c r="Z345" s="20">
        <f>Tabela1[[#This Row],[PESO TOTAL]]-Tabela1[[#This Row],[Peso Expedido]]</f>
        <v>0</v>
      </c>
      <c r="AA345" s="17">
        <v>1</v>
      </c>
      <c r="AB345" s="33"/>
      <c r="AC345" s="33">
        <v>1</v>
      </c>
      <c r="AD345" s="33">
        <v>1</v>
      </c>
      <c r="AE345" s="33">
        <v>1</v>
      </c>
      <c r="AF345" s="33">
        <v>1</v>
      </c>
      <c r="AG345" s="33">
        <v>1</v>
      </c>
      <c r="AH345" s="33">
        <v>1</v>
      </c>
      <c r="AI345" s="33" t="str">
        <f t="shared" si="61"/>
        <v>ok</v>
      </c>
      <c r="AJ345" s="5"/>
      <c r="AK345" t="str">
        <f>Tabela1[[#This Row],[Coluna1]]&amp;Tabela1[[#This Row],[PEDIDO]]</f>
        <v>P-188</v>
      </c>
      <c r="AL345"/>
      <c r="AM345"/>
      <c r="AN345"/>
      <c r="AO345" t="str">
        <f t="shared" si="66"/>
        <v>T-072997-1/1073-TC-007</v>
      </c>
      <c r="AP345" t="str">
        <f>Tabela1[[#This Row],[TAG]]&amp;Tabela1[[#This Row],[PEDIDO]]&amp;Tabela1[[#This Row],[PRODUTO]]</f>
        <v>1073-TC-007P-188RMF</v>
      </c>
      <c r="AQ345" s="22" t="str">
        <f>Tabela1[[#This Row],[PRODUTO]]&amp;Tabela1[[#This Row],[TAG]]</f>
        <v>RMF1073-TC-007</v>
      </c>
      <c r="AR345" s="24" t="str">
        <f>Tabela1[[#This Row],[PEDIDO]]&amp;Tabela1[[#This Row],[PRODUTO]]</f>
        <v>P-188RMF</v>
      </c>
      <c r="AS345" s="37">
        <f>IF(AF345="",0,IF(ISTEXT(AF345),H345*VALUE(SUBSTITUTE(AF345,"%",""))/100,H345*AF345))-Tabela1[[#This Row],[PRONTO ACABADO2]]</f>
        <v>0</v>
      </c>
      <c r="AT345" s="37">
        <f>IF(AG345="",0,IF(ISTEXT(AG345),H345*VALUE(SUBSTITUTE(AG345,"%",""))/100,H345*AG345))-Tabela1[[#This Row],[PESO EXPEDIDO2]]</f>
        <v>0</v>
      </c>
      <c r="AU345" s="37">
        <f t="shared" si="62"/>
        <v>1.4</v>
      </c>
      <c r="AV345" s="37">
        <f t="shared" si="63"/>
        <v>1.4</v>
      </c>
      <c r="AW345" s="37"/>
    </row>
    <row r="346" spans="1:49" ht="15.75" hidden="1" customHeight="1" x14ac:dyDescent="0.25">
      <c r="A346" s="6" t="s">
        <v>3992</v>
      </c>
      <c r="B346" s="21" t="s">
        <v>3993</v>
      </c>
      <c r="C346" s="7">
        <v>1</v>
      </c>
      <c r="D346" s="39" t="s">
        <v>3994</v>
      </c>
      <c r="E346" s="7">
        <v>4231</v>
      </c>
      <c r="F346" s="7" t="s">
        <v>3995</v>
      </c>
      <c r="G346" s="23">
        <v>11.3</v>
      </c>
      <c r="H346" s="34">
        <f>Tabela1[[#This Row],[PESO UNI]]*Tabela1[[#This Row],[QTE]]</f>
        <v>11.3</v>
      </c>
      <c r="I346" s="7">
        <v>2</v>
      </c>
      <c r="J346" s="8" t="s">
        <v>2274</v>
      </c>
      <c r="K346" s="8" t="s">
        <v>327</v>
      </c>
      <c r="L346" s="9" t="s">
        <v>2069</v>
      </c>
      <c r="M346" s="10">
        <v>46156</v>
      </c>
      <c r="N346" s="8" t="s">
        <v>327</v>
      </c>
      <c r="O346" s="12"/>
      <c r="P346" s="13"/>
      <c r="Q346" s="14">
        <f>Tabela1[[#This Row],[QTDE/ Fabricação]]-Tabela1[[#This Row],[QTE]]</f>
        <v>-1</v>
      </c>
      <c r="R346" s="18">
        <f t="shared" ref="R346:R409" si="67">IFERROR(H346*((AA346*0.25)+(AC346*0.25)+(AD346*0.225)+(AE346*0.225)+(AF346*0.05)),"")</f>
        <v>11.3</v>
      </c>
      <c r="S346" s="18">
        <f t="shared" si="65"/>
        <v>11.3</v>
      </c>
      <c r="T346" s="19">
        <f t="shared" ref="T346:T355" si="68">IFERROR(S346-H346,"")</f>
        <v>0</v>
      </c>
      <c r="U346" s="16">
        <v>1</v>
      </c>
      <c r="V346" s="12">
        <v>13</v>
      </c>
      <c r="W346" s="13" t="str">
        <f>IFERROR(VLOOKUP(Tabela1[[#This Row],[COD.MDE]],'LISTA DE EMBARQUE'!B:M,12,0),"")</f>
        <v/>
      </c>
      <c r="X346" s="14">
        <f>IFERROR(Tabela1[[#This Row],[QIANTIDADE EXPEDIDA]]*Tabela1[[#This Row],[PESO UNI]],"")</f>
        <v>11.3</v>
      </c>
      <c r="Y346" s="14">
        <f t="shared" si="64"/>
        <v>0</v>
      </c>
      <c r="Z346" s="20">
        <f>Tabela1[[#This Row],[PESO TOTAL]]-Tabela1[[#This Row],[Peso Expedido]]</f>
        <v>0</v>
      </c>
      <c r="AA346" s="17">
        <v>1</v>
      </c>
      <c r="AB346" s="33"/>
      <c r="AC346" s="33">
        <v>1</v>
      </c>
      <c r="AD346" s="33">
        <v>1</v>
      </c>
      <c r="AE346" s="33">
        <v>1</v>
      </c>
      <c r="AF346" s="33">
        <v>1</v>
      </c>
      <c r="AG346" s="33">
        <v>1</v>
      </c>
      <c r="AH346" s="33">
        <v>1</v>
      </c>
      <c r="AI346" s="33" t="str">
        <f t="shared" si="61"/>
        <v>ok</v>
      </c>
      <c r="AJ346" s="5"/>
      <c r="AK346" t="str">
        <f>Tabela1[[#This Row],[Coluna1]]&amp;Tabela1[[#This Row],[PEDIDO]]</f>
        <v>P-188</v>
      </c>
      <c r="AL346"/>
      <c r="AM346"/>
      <c r="AN346"/>
      <c r="AO346" t="str">
        <f t="shared" si="66"/>
        <v>T-072993-1/1073-TC-006</v>
      </c>
      <c r="AP346" t="str">
        <f>Tabela1[[#This Row],[TAG]]&amp;Tabela1[[#This Row],[PEDIDO]]&amp;Tabela1[[#This Row],[PRODUTO]]</f>
        <v>1073-TC-006P-188RMF</v>
      </c>
      <c r="AQ346" s="22" t="str">
        <f>Tabela1[[#This Row],[PRODUTO]]&amp;Tabela1[[#This Row],[TAG]]</f>
        <v>RMF1073-TC-006</v>
      </c>
      <c r="AR346" s="24" t="str">
        <f>Tabela1[[#This Row],[PEDIDO]]&amp;Tabela1[[#This Row],[PRODUTO]]</f>
        <v>P-188RMF</v>
      </c>
      <c r="AS346" s="37">
        <f>IF(AF346="",0,IF(ISTEXT(AF346),H346*VALUE(SUBSTITUTE(AF346,"%",""))/100,H346*AF346))-Tabela1[[#This Row],[PRONTO ACABADO2]]</f>
        <v>0</v>
      </c>
      <c r="AT346" s="37">
        <f>IF(AG346="",0,IF(ISTEXT(AG346),H346*VALUE(SUBSTITUTE(AG346,"%",""))/100,H346*AG346))-Tabela1[[#This Row],[PESO EXPEDIDO2]]</f>
        <v>0</v>
      </c>
      <c r="AU346" s="37">
        <f t="shared" si="62"/>
        <v>11.3</v>
      </c>
      <c r="AV346" s="37">
        <f t="shared" si="63"/>
        <v>11.3</v>
      </c>
      <c r="AW346" s="37"/>
    </row>
    <row r="347" spans="1:49" ht="15.75" hidden="1" customHeight="1" x14ac:dyDescent="0.25">
      <c r="A347" s="6" t="s">
        <v>3992</v>
      </c>
      <c r="B347" s="21" t="s">
        <v>3993</v>
      </c>
      <c r="C347" s="7">
        <v>1</v>
      </c>
      <c r="D347" s="39" t="s">
        <v>3994</v>
      </c>
      <c r="E347" s="7">
        <v>4232</v>
      </c>
      <c r="F347" s="7" t="s">
        <v>3995</v>
      </c>
      <c r="G347" s="23">
        <v>11.3</v>
      </c>
      <c r="H347" s="34">
        <f>Tabela1[[#This Row],[PESO UNI]]*Tabela1[[#This Row],[QTE]]</f>
        <v>11.3</v>
      </c>
      <c r="I347" s="7">
        <v>2</v>
      </c>
      <c r="J347" s="8" t="s">
        <v>2276</v>
      </c>
      <c r="K347" s="8" t="s">
        <v>327</v>
      </c>
      <c r="L347" s="9" t="s">
        <v>2069</v>
      </c>
      <c r="M347" s="10">
        <v>46156</v>
      </c>
      <c r="N347" s="8" t="s">
        <v>327</v>
      </c>
      <c r="O347" s="12"/>
      <c r="P347" s="13"/>
      <c r="Q347" s="14">
        <f>Tabela1[[#This Row],[QTDE/ Fabricação]]-Tabela1[[#This Row],[QTE]]</f>
        <v>-1</v>
      </c>
      <c r="R347" s="18">
        <f t="shared" si="67"/>
        <v>11.3</v>
      </c>
      <c r="S347" s="18">
        <f t="shared" si="65"/>
        <v>11.3</v>
      </c>
      <c r="T347" s="19">
        <f t="shared" si="68"/>
        <v>0</v>
      </c>
      <c r="U347" s="16">
        <v>1</v>
      </c>
      <c r="V347" s="12">
        <v>13</v>
      </c>
      <c r="W347" s="13" t="str">
        <f>IFERROR(VLOOKUP(Tabela1[[#This Row],[COD.MDE]],'LISTA DE EMBARQUE'!B:M,12,0),"")</f>
        <v/>
      </c>
      <c r="X347" s="14">
        <f>IFERROR(Tabela1[[#This Row],[QIANTIDADE EXPEDIDA]]*Tabela1[[#This Row],[PESO UNI]],"")</f>
        <v>11.3</v>
      </c>
      <c r="Y347" s="14">
        <f t="shared" si="64"/>
        <v>0</v>
      </c>
      <c r="Z347" s="20">
        <f>Tabela1[[#This Row],[PESO TOTAL]]-Tabela1[[#This Row],[Peso Expedido]]</f>
        <v>0</v>
      </c>
      <c r="AA347" s="17">
        <v>1</v>
      </c>
      <c r="AB347" s="33"/>
      <c r="AC347" s="33">
        <v>1</v>
      </c>
      <c r="AD347" s="33">
        <v>1</v>
      </c>
      <c r="AE347" s="33">
        <v>1</v>
      </c>
      <c r="AF347" s="33">
        <v>1</v>
      </c>
      <c r="AG347" s="33">
        <v>1</v>
      </c>
      <c r="AH347" s="33">
        <v>1</v>
      </c>
      <c r="AI347" s="33" t="str">
        <f t="shared" si="61"/>
        <v>ok</v>
      </c>
      <c r="AJ347" s="5"/>
      <c r="AK347" t="str">
        <f>Tabela1[[#This Row],[Coluna1]]&amp;Tabela1[[#This Row],[PEDIDO]]</f>
        <v>P-188</v>
      </c>
      <c r="AL347"/>
      <c r="AM347"/>
      <c r="AN347"/>
      <c r="AO347" t="str">
        <f t="shared" si="66"/>
        <v>T-072993-1/1073-TC-007</v>
      </c>
      <c r="AP347" t="str">
        <f>Tabela1[[#This Row],[TAG]]&amp;Tabela1[[#This Row],[PEDIDO]]&amp;Tabela1[[#This Row],[PRODUTO]]</f>
        <v>1073-TC-007P-188RMF</v>
      </c>
      <c r="AQ347" s="22" t="str">
        <f>Tabela1[[#This Row],[PRODUTO]]&amp;Tabela1[[#This Row],[TAG]]</f>
        <v>RMF1073-TC-007</v>
      </c>
      <c r="AR347" s="24" t="str">
        <f>Tabela1[[#This Row],[PEDIDO]]&amp;Tabela1[[#This Row],[PRODUTO]]</f>
        <v>P-188RMF</v>
      </c>
      <c r="AS347" s="37">
        <f>IF(AF347="",0,IF(ISTEXT(AF347),H347*VALUE(SUBSTITUTE(AF347,"%",""))/100,H347*AF347))-Tabela1[[#This Row],[PRONTO ACABADO2]]</f>
        <v>0</v>
      </c>
      <c r="AT347" s="37">
        <f>IF(AG347="",0,IF(ISTEXT(AG347),H347*VALUE(SUBSTITUTE(AG347,"%",""))/100,H347*AG347))-Tabela1[[#This Row],[PESO EXPEDIDO2]]</f>
        <v>0</v>
      </c>
      <c r="AU347" s="37">
        <f t="shared" si="62"/>
        <v>11.3</v>
      </c>
      <c r="AV347" s="37">
        <f t="shared" si="63"/>
        <v>11.3</v>
      </c>
      <c r="AW347" s="37"/>
    </row>
    <row r="348" spans="1:49" ht="15.75" hidden="1" customHeight="1" x14ac:dyDescent="0.25">
      <c r="A348" s="6" t="s">
        <v>3992</v>
      </c>
      <c r="B348" s="21" t="s">
        <v>3996</v>
      </c>
      <c r="C348" s="7">
        <v>1</v>
      </c>
      <c r="D348" s="39" t="s">
        <v>3994</v>
      </c>
      <c r="E348" s="7">
        <v>4233</v>
      </c>
      <c r="F348" s="7" t="s">
        <v>3995</v>
      </c>
      <c r="G348" s="23">
        <v>11.3</v>
      </c>
      <c r="H348" s="34">
        <f>Tabela1[[#This Row],[PESO UNI]]*Tabela1[[#This Row],[QTE]]</f>
        <v>11.3</v>
      </c>
      <c r="I348" s="7">
        <v>2</v>
      </c>
      <c r="J348" s="8" t="s">
        <v>2274</v>
      </c>
      <c r="K348" s="8" t="s">
        <v>327</v>
      </c>
      <c r="L348" s="9" t="s">
        <v>2069</v>
      </c>
      <c r="M348" s="10">
        <v>46156</v>
      </c>
      <c r="N348" s="8" t="s">
        <v>327</v>
      </c>
      <c r="O348" s="12"/>
      <c r="P348" s="13"/>
      <c r="Q348" s="14">
        <f>Tabela1[[#This Row],[QTDE/ Fabricação]]-Tabela1[[#This Row],[QTE]]</f>
        <v>-1</v>
      </c>
      <c r="R348" s="18">
        <f t="shared" si="67"/>
        <v>11.3</v>
      </c>
      <c r="S348" s="18">
        <f t="shared" si="65"/>
        <v>11.3</v>
      </c>
      <c r="T348" s="19">
        <f t="shared" si="68"/>
        <v>0</v>
      </c>
      <c r="U348" s="16">
        <v>1</v>
      </c>
      <c r="V348" s="12">
        <v>13</v>
      </c>
      <c r="W348" s="13" t="str">
        <f>IFERROR(VLOOKUP(Tabela1[[#This Row],[COD.MDE]],'LISTA DE EMBARQUE'!B:M,12,0),"")</f>
        <v/>
      </c>
      <c r="X348" s="14">
        <f>IFERROR(Tabela1[[#This Row],[QIANTIDADE EXPEDIDA]]*Tabela1[[#This Row],[PESO UNI]],"")</f>
        <v>11.3</v>
      </c>
      <c r="Y348" s="14">
        <f t="shared" si="64"/>
        <v>0</v>
      </c>
      <c r="Z348" s="20">
        <f>Tabela1[[#This Row],[PESO TOTAL]]-Tabela1[[#This Row],[Peso Expedido]]</f>
        <v>0</v>
      </c>
      <c r="AA348" s="17">
        <v>1</v>
      </c>
      <c r="AB348" s="33"/>
      <c r="AC348" s="33">
        <v>1</v>
      </c>
      <c r="AD348" s="33">
        <v>1</v>
      </c>
      <c r="AE348" s="33">
        <v>1</v>
      </c>
      <c r="AF348" s="33">
        <v>1</v>
      </c>
      <c r="AG348" s="33">
        <v>1</v>
      </c>
      <c r="AH348" s="33">
        <v>1</v>
      </c>
      <c r="AI348" s="33" t="str">
        <f t="shared" ref="AI348:AI411" si="69">IF(Z348&lt;=0,"ok","")</f>
        <v>ok</v>
      </c>
      <c r="AJ348" s="5"/>
      <c r="AK348" t="str">
        <f>Tabela1[[#This Row],[Coluna1]]&amp;Tabela1[[#This Row],[PEDIDO]]</f>
        <v>P-188</v>
      </c>
      <c r="AL348"/>
      <c r="AM348"/>
      <c r="AN348"/>
      <c r="AO348" t="str">
        <f t="shared" si="66"/>
        <v>T-072993-1/1073-TC-006</v>
      </c>
      <c r="AP348" t="str">
        <f>Tabela1[[#This Row],[TAG]]&amp;Tabela1[[#This Row],[PEDIDO]]&amp;Tabela1[[#This Row],[PRODUTO]]</f>
        <v>1073-TC-006P-188RMF</v>
      </c>
      <c r="AQ348" s="22" t="str">
        <f>Tabela1[[#This Row],[PRODUTO]]&amp;Tabela1[[#This Row],[TAG]]</f>
        <v>RMF1073-TC-006</v>
      </c>
      <c r="AR348" s="24" t="str">
        <f>Tabela1[[#This Row],[PEDIDO]]&amp;Tabela1[[#This Row],[PRODUTO]]</f>
        <v>P-188RMF</v>
      </c>
      <c r="AS348" s="37">
        <f>IF(AF348="",0,IF(ISTEXT(AF348),H348*VALUE(SUBSTITUTE(AF348,"%",""))/100,H348*AF348))-Tabela1[[#This Row],[PRONTO ACABADO2]]</f>
        <v>0</v>
      </c>
      <c r="AT348" s="37">
        <f>IF(AG348="",0,IF(ISTEXT(AG348),H348*VALUE(SUBSTITUTE(AG348,"%",""))/100,H348*AG348))-Tabela1[[#This Row],[PESO EXPEDIDO2]]</f>
        <v>0</v>
      </c>
      <c r="AU348" s="37">
        <f t="shared" si="62"/>
        <v>11.3</v>
      </c>
      <c r="AV348" s="37">
        <f t="shared" si="63"/>
        <v>11.3</v>
      </c>
      <c r="AW348" s="37"/>
    </row>
    <row r="349" spans="1:49" ht="15.75" hidden="1" customHeight="1" x14ac:dyDescent="0.25">
      <c r="A349" s="6" t="s">
        <v>3992</v>
      </c>
      <c r="B349" s="21" t="s">
        <v>3996</v>
      </c>
      <c r="C349" s="7">
        <v>1</v>
      </c>
      <c r="D349" s="39" t="s">
        <v>3994</v>
      </c>
      <c r="E349" s="7">
        <v>4234</v>
      </c>
      <c r="F349" s="7" t="s">
        <v>3995</v>
      </c>
      <c r="G349" s="23">
        <v>11.3</v>
      </c>
      <c r="H349" s="34">
        <f>Tabela1[[#This Row],[PESO UNI]]*Tabela1[[#This Row],[QTE]]</f>
        <v>11.3</v>
      </c>
      <c r="I349" s="7">
        <v>2</v>
      </c>
      <c r="J349" s="8" t="s">
        <v>2276</v>
      </c>
      <c r="K349" s="8" t="s">
        <v>327</v>
      </c>
      <c r="L349" s="9" t="s">
        <v>2069</v>
      </c>
      <c r="M349" s="10">
        <v>46156</v>
      </c>
      <c r="N349" s="8" t="s">
        <v>327</v>
      </c>
      <c r="O349" s="12"/>
      <c r="P349" s="13"/>
      <c r="Q349" s="14">
        <f>Tabela1[[#This Row],[QTDE/ Fabricação]]-Tabela1[[#This Row],[QTE]]</f>
        <v>-1</v>
      </c>
      <c r="R349" s="18">
        <f t="shared" si="67"/>
        <v>11.3</v>
      </c>
      <c r="S349" s="18">
        <f t="shared" si="65"/>
        <v>11.3</v>
      </c>
      <c r="T349" s="19">
        <f t="shared" si="68"/>
        <v>0</v>
      </c>
      <c r="U349" s="16">
        <v>1</v>
      </c>
      <c r="V349" s="12">
        <v>13</v>
      </c>
      <c r="W349" s="13" t="str">
        <f>IFERROR(VLOOKUP(Tabela1[[#This Row],[COD.MDE]],'LISTA DE EMBARQUE'!B:M,12,0),"")</f>
        <v/>
      </c>
      <c r="X349" s="14">
        <f>IFERROR(Tabela1[[#This Row],[QIANTIDADE EXPEDIDA]]*Tabela1[[#This Row],[PESO UNI]],"")</f>
        <v>11.3</v>
      </c>
      <c r="Y349" s="14">
        <f t="shared" si="64"/>
        <v>0</v>
      </c>
      <c r="Z349" s="20">
        <f>Tabela1[[#This Row],[PESO TOTAL]]-Tabela1[[#This Row],[Peso Expedido]]</f>
        <v>0</v>
      </c>
      <c r="AA349" s="17">
        <v>1</v>
      </c>
      <c r="AB349" s="33"/>
      <c r="AC349" s="33">
        <v>1</v>
      </c>
      <c r="AD349" s="33">
        <v>1</v>
      </c>
      <c r="AE349" s="33">
        <v>1</v>
      </c>
      <c r="AF349" s="33">
        <v>1</v>
      </c>
      <c r="AG349" s="33">
        <v>1</v>
      </c>
      <c r="AH349" s="33">
        <v>1</v>
      </c>
      <c r="AI349" s="33" t="str">
        <f t="shared" si="69"/>
        <v>ok</v>
      </c>
      <c r="AJ349" s="5"/>
      <c r="AK349" t="str">
        <f>Tabela1[[#This Row],[Coluna1]]&amp;Tabela1[[#This Row],[PEDIDO]]</f>
        <v>P-188</v>
      </c>
      <c r="AL349"/>
      <c r="AM349"/>
      <c r="AN349"/>
      <c r="AO349" t="str">
        <f t="shared" si="66"/>
        <v>T-072993-1/1073-TC-007</v>
      </c>
      <c r="AP349" t="str">
        <f>Tabela1[[#This Row],[TAG]]&amp;Tabela1[[#This Row],[PEDIDO]]&amp;Tabela1[[#This Row],[PRODUTO]]</f>
        <v>1073-TC-007P-188RMF</v>
      </c>
      <c r="AQ349" s="22" t="str">
        <f>Tabela1[[#This Row],[PRODUTO]]&amp;Tabela1[[#This Row],[TAG]]</f>
        <v>RMF1073-TC-007</v>
      </c>
      <c r="AR349" s="24" t="str">
        <f>Tabela1[[#This Row],[PEDIDO]]&amp;Tabela1[[#This Row],[PRODUTO]]</f>
        <v>P-188RMF</v>
      </c>
      <c r="AS349" s="37">
        <f>IF(AF349="",0,IF(ISTEXT(AF349),H349*VALUE(SUBSTITUTE(AF349,"%",""))/100,H349*AF349))-Tabela1[[#This Row],[PRONTO ACABADO2]]</f>
        <v>0</v>
      </c>
      <c r="AT349" s="37">
        <f>IF(AG349="",0,IF(ISTEXT(AG349),H349*VALUE(SUBSTITUTE(AG349,"%",""))/100,H349*AG349))-Tabela1[[#This Row],[PESO EXPEDIDO2]]</f>
        <v>0</v>
      </c>
      <c r="AU349" s="37">
        <f t="shared" si="62"/>
        <v>11.3</v>
      </c>
      <c r="AV349" s="37">
        <f t="shared" si="63"/>
        <v>11.3</v>
      </c>
      <c r="AW349" s="37"/>
    </row>
    <row r="350" spans="1:49" ht="15.75" hidden="1" customHeight="1" x14ac:dyDescent="0.25">
      <c r="A350" s="6" t="s">
        <v>3992</v>
      </c>
      <c r="B350" s="21" t="s">
        <v>3997</v>
      </c>
      <c r="C350" s="7">
        <v>1</v>
      </c>
      <c r="D350" s="39" t="s">
        <v>3994</v>
      </c>
      <c r="E350" s="7">
        <v>4235</v>
      </c>
      <c r="F350" s="7" t="s">
        <v>3995</v>
      </c>
      <c r="G350" s="23">
        <v>19.8</v>
      </c>
      <c r="H350" s="34">
        <f>Tabela1[[#This Row],[PESO UNI]]*Tabela1[[#This Row],[QTE]]</f>
        <v>19.8</v>
      </c>
      <c r="I350" s="7">
        <v>2</v>
      </c>
      <c r="J350" s="8" t="s">
        <v>2274</v>
      </c>
      <c r="K350" s="8" t="s">
        <v>327</v>
      </c>
      <c r="L350" s="9" t="s">
        <v>2069</v>
      </c>
      <c r="M350" s="10">
        <v>46156</v>
      </c>
      <c r="N350" s="8" t="s">
        <v>327</v>
      </c>
      <c r="O350" s="12"/>
      <c r="P350" s="13"/>
      <c r="Q350" s="14">
        <f>Tabela1[[#This Row],[QTDE/ Fabricação]]-Tabela1[[#This Row],[QTE]]</f>
        <v>-1</v>
      </c>
      <c r="R350" s="18">
        <f t="shared" si="67"/>
        <v>19.8</v>
      </c>
      <c r="S350" s="18">
        <f t="shared" si="65"/>
        <v>19.8</v>
      </c>
      <c r="T350" s="19">
        <f t="shared" si="68"/>
        <v>0</v>
      </c>
      <c r="U350" s="16">
        <v>1</v>
      </c>
      <c r="V350" s="12">
        <v>13</v>
      </c>
      <c r="W350" s="13" t="str">
        <f>IFERROR(VLOOKUP(Tabela1[[#This Row],[COD.MDE]],'LISTA DE EMBARQUE'!B:M,12,0),"")</f>
        <v/>
      </c>
      <c r="X350" s="14">
        <f>IFERROR(Tabela1[[#This Row],[QIANTIDADE EXPEDIDA]]*Tabela1[[#This Row],[PESO UNI]],"")</f>
        <v>19.8</v>
      </c>
      <c r="Y350" s="14">
        <f t="shared" si="64"/>
        <v>0</v>
      </c>
      <c r="Z350" s="20">
        <f>Tabela1[[#This Row],[PESO TOTAL]]-Tabela1[[#This Row],[Peso Expedido]]</f>
        <v>0</v>
      </c>
      <c r="AA350" s="17">
        <v>1</v>
      </c>
      <c r="AB350" s="33"/>
      <c r="AC350" s="33">
        <v>1</v>
      </c>
      <c r="AD350" s="33">
        <v>1</v>
      </c>
      <c r="AE350" s="33">
        <v>1</v>
      </c>
      <c r="AF350" s="33">
        <v>1</v>
      </c>
      <c r="AG350" s="33">
        <v>1</v>
      </c>
      <c r="AH350" s="33">
        <v>1</v>
      </c>
      <c r="AI350" s="33" t="str">
        <f t="shared" si="69"/>
        <v>ok</v>
      </c>
      <c r="AJ350" s="5"/>
      <c r="AK350" t="str">
        <f>Tabela1[[#This Row],[Coluna1]]&amp;Tabela1[[#This Row],[PEDIDO]]</f>
        <v>P-188</v>
      </c>
      <c r="AL350"/>
      <c r="AM350"/>
      <c r="AN350"/>
      <c r="AO350" t="str">
        <f t="shared" si="66"/>
        <v>T-072993-1/1073-TC-006</v>
      </c>
      <c r="AP350" t="str">
        <f>Tabela1[[#This Row],[TAG]]&amp;Tabela1[[#This Row],[PEDIDO]]&amp;Tabela1[[#This Row],[PRODUTO]]</f>
        <v>1073-TC-006P-188RMF</v>
      </c>
      <c r="AQ350" s="22" t="str">
        <f>Tabela1[[#This Row],[PRODUTO]]&amp;Tabela1[[#This Row],[TAG]]</f>
        <v>RMF1073-TC-006</v>
      </c>
      <c r="AR350" s="24" t="str">
        <f>Tabela1[[#This Row],[PEDIDO]]&amp;Tabela1[[#This Row],[PRODUTO]]</f>
        <v>P-188RMF</v>
      </c>
      <c r="AS350" s="37">
        <f>IF(AF350="",0,IF(ISTEXT(AF350),H350*VALUE(SUBSTITUTE(AF350,"%",""))/100,H350*AF350))-Tabela1[[#This Row],[PRONTO ACABADO2]]</f>
        <v>0</v>
      </c>
      <c r="AT350" s="37">
        <f>IF(AG350="",0,IF(ISTEXT(AG350),H350*VALUE(SUBSTITUTE(AG350,"%",""))/100,H350*AG350))-Tabela1[[#This Row],[PESO EXPEDIDO2]]</f>
        <v>0</v>
      </c>
      <c r="AU350" s="37">
        <f t="shared" si="62"/>
        <v>19.8</v>
      </c>
      <c r="AV350" s="37">
        <f t="shared" si="63"/>
        <v>19.8</v>
      </c>
      <c r="AW350" s="37"/>
    </row>
    <row r="351" spans="1:49" ht="15.75" hidden="1" customHeight="1" x14ac:dyDescent="0.25">
      <c r="A351" s="6" t="s">
        <v>3992</v>
      </c>
      <c r="B351" s="21" t="s">
        <v>3997</v>
      </c>
      <c r="C351" s="7">
        <v>1</v>
      </c>
      <c r="D351" s="39" t="s">
        <v>3994</v>
      </c>
      <c r="E351" s="7">
        <v>4236</v>
      </c>
      <c r="F351" s="7" t="s">
        <v>3995</v>
      </c>
      <c r="G351" s="23">
        <v>19.8</v>
      </c>
      <c r="H351" s="34">
        <f>Tabela1[[#This Row],[PESO UNI]]*Tabela1[[#This Row],[QTE]]</f>
        <v>19.8</v>
      </c>
      <c r="I351" s="7">
        <v>2</v>
      </c>
      <c r="J351" s="8" t="s">
        <v>2276</v>
      </c>
      <c r="K351" s="8" t="s">
        <v>327</v>
      </c>
      <c r="L351" s="9" t="s">
        <v>2069</v>
      </c>
      <c r="M351" s="10">
        <v>46156</v>
      </c>
      <c r="N351" s="8" t="s">
        <v>327</v>
      </c>
      <c r="O351" s="12"/>
      <c r="P351" s="13"/>
      <c r="Q351" s="14">
        <f>Tabela1[[#This Row],[QTDE/ Fabricação]]-Tabela1[[#This Row],[QTE]]</f>
        <v>-1</v>
      </c>
      <c r="R351" s="18">
        <f t="shared" si="67"/>
        <v>19.8</v>
      </c>
      <c r="S351" s="18">
        <f t="shared" si="65"/>
        <v>19.8</v>
      </c>
      <c r="T351" s="19">
        <f t="shared" si="68"/>
        <v>0</v>
      </c>
      <c r="U351" s="16">
        <v>1</v>
      </c>
      <c r="V351" s="12">
        <v>13</v>
      </c>
      <c r="W351" s="13" t="str">
        <f>IFERROR(VLOOKUP(Tabela1[[#This Row],[COD.MDE]],'LISTA DE EMBARQUE'!B:M,12,0),"")</f>
        <v/>
      </c>
      <c r="X351" s="14">
        <f>IFERROR(Tabela1[[#This Row],[QIANTIDADE EXPEDIDA]]*Tabela1[[#This Row],[PESO UNI]],"")</f>
        <v>19.8</v>
      </c>
      <c r="Y351" s="14">
        <f t="shared" si="64"/>
        <v>0</v>
      </c>
      <c r="Z351" s="20">
        <f>Tabela1[[#This Row],[PESO TOTAL]]-Tabela1[[#This Row],[Peso Expedido]]</f>
        <v>0</v>
      </c>
      <c r="AA351" s="17">
        <v>1</v>
      </c>
      <c r="AB351" s="33"/>
      <c r="AC351" s="33">
        <v>1</v>
      </c>
      <c r="AD351" s="33">
        <v>1</v>
      </c>
      <c r="AE351" s="33">
        <v>1</v>
      </c>
      <c r="AF351" s="33">
        <v>1</v>
      </c>
      <c r="AG351" s="33">
        <v>1</v>
      </c>
      <c r="AH351" s="33">
        <v>1</v>
      </c>
      <c r="AI351" s="33" t="str">
        <f t="shared" si="69"/>
        <v>ok</v>
      </c>
      <c r="AJ351" s="5"/>
      <c r="AK351" t="str">
        <f>Tabela1[[#This Row],[Coluna1]]&amp;Tabela1[[#This Row],[PEDIDO]]</f>
        <v>P-188</v>
      </c>
      <c r="AL351"/>
      <c r="AM351"/>
      <c r="AN351"/>
      <c r="AO351" t="str">
        <f t="shared" si="66"/>
        <v>T-072993-1/1073-TC-007</v>
      </c>
      <c r="AP351" t="str">
        <f>Tabela1[[#This Row],[TAG]]&amp;Tabela1[[#This Row],[PEDIDO]]&amp;Tabela1[[#This Row],[PRODUTO]]</f>
        <v>1073-TC-007P-188RMF</v>
      </c>
      <c r="AQ351" s="22" t="str">
        <f>Tabela1[[#This Row],[PRODUTO]]&amp;Tabela1[[#This Row],[TAG]]</f>
        <v>RMF1073-TC-007</v>
      </c>
      <c r="AR351" s="24" t="str">
        <f>Tabela1[[#This Row],[PEDIDO]]&amp;Tabela1[[#This Row],[PRODUTO]]</f>
        <v>P-188RMF</v>
      </c>
      <c r="AS351" s="37">
        <f>IF(AF351="",0,IF(ISTEXT(AF351),H351*VALUE(SUBSTITUTE(AF351,"%",""))/100,H351*AF351))-Tabela1[[#This Row],[PRONTO ACABADO2]]</f>
        <v>0</v>
      </c>
      <c r="AT351" s="37">
        <f>IF(AG351="",0,IF(ISTEXT(AG351),H351*VALUE(SUBSTITUTE(AG351,"%",""))/100,H351*AG351))-Tabela1[[#This Row],[PESO EXPEDIDO2]]</f>
        <v>0</v>
      </c>
      <c r="AU351" s="37">
        <f t="shared" si="62"/>
        <v>19.8</v>
      </c>
      <c r="AV351" s="37">
        <f t="shared" si="63"/>
        <v>19.8</v>
      </c>
      <c r="AW351" s="37"/>
    </row>
    <row r="352" spans="1:49" ht="15.75" hidden="1" customHeight="1" x14ac:dyDescent="0.25">
      <c r="A352" s="6" t="s">
        <v>3992</v>
      </c>
      <c r="B352" s="21" t="s">
        <v>3998</v>
      </c>
      <c r="C352" s="7">
        <v>1</v>
      </c>
      <c r="D352" s="39" t="s">
        <v>3994</v>
      </c>
      <c r="E352" s="7">
        <v>4237</v>
      </c>
      <c r="F352" s="7" t="s">
        <v>3995</v>
      </c>
      <c r="G352" s="23">
        <v>24.9</v>
      </c>
      <c r="H352" s="34">
        <f>Tabela1[[#This Row],[PESO UNI]]*Tabela1[[#This Row],[QTE]]</f>
        <v>24.9</v>
      </c>
      <c r="I352" s="7">
        <v>2</v>
      </c>
      <c r="J352" s="8" t="s">
        <v>2274</v>
      </c>
      <c r="K352" s="8" t="s">
        <v>327</v>
      </c>
      <c r="L352" s="9" t="s">
        <v>2069</v>
      </c>
      <c r="M352" s="10">
        <v>46156</v>
      </c>
      <c r="N352" s="8" t="s">
        <v>327</v>
      </c>
      <c r="O352" s="12"/>
      <c r="P352" s="13"/>
      <c r="Q352" s="14">
        <f>Tabela1[[#This Row],[QTDE/ Fabricação]]-Tabela1[[#This Row],[QTE]]</f>
        <v>-1</v>
      </c>
      <c r="R352" s="18">
        <f t="shared" si="67"/>
        <v>24.9</v>
      </c>
      <c r="S352" s="18">
        <f t="shared" si="65"/>
        <v>24.9</v>
      </c>
      <c r="T352" s="19">
        <f t="shared" si="68"/>
        <v>0</v>
      </c>
      <c r="U352" s="16">
        <v>1</v>
      </c>
      <c r="V352" s="12">
        <v>13</v>
      </c>
      <c r="W352" s="13" t="str">
        <f>IFERROR(VLOOKUP(Tabela1[[#This Row],[COD.MDE]],'LISTA DE EMBARQUE'!B:M,12,0),"")</f>
        <v/>
      </c>
      <c r="X352" s="14">
        <f>IFERROR(Tabela1[[#This Row],[QIANTIDADE EXPEDIDA]]*Tabela1[[#This Row],[PESO UNI]],"")</f>
        <v>24.9</v>
      </c>
      <c r="Y352" s="14">
        <f t="shared" si="64"/>
        <v>0</v>
      </c>
      <c r="Z352" s="20">
        <f>Tabela1[[#This Row],[PESO TOTAL]]-Tabela1[[#This Row],[Peso Expedido]]</f>
        <v>0</v>
      </c>
      <c r="AA352" s="17">
        <v>1</v>
      </c>
      <c r="AB352" s="33"/>
      <c r="AC352" s="33">
        <v>1</v>
      </c>
      <c r="AD352" s="33">
        <v>1</v>
      </c>
      <c r="AE352" s="33">
        <v>1</v>
      </c>
      <c r="AF352" s="33">
        <v>1</v>
      </c>
      <c r="AG352" s="33">
        <v>1</v>
      </c>
      <c r="AH352" s="33">
        <v>1</v>
      </c>
      <c r="AI352" s="33" t="str">
        <f t="shared" si="69"/>
        <v>ok</v>
      </c>
      <c r="AJ352" s="5"/>
      <c r="AK352" t="str">
        <f>Tabela1[[#This Row],[Coluna1]]&amp;Tabela1[[#This Row],[PEDIDO]]</f>
        <v>P-188</v>
      </c>
      <c r="AL352"/>
      <c r="AM352"/>
      <c r="AN352"/>
      <c r="AO352" t="str">
        <f t="shared" si="66"/>
        <v>T-072993-1/1073-TC-006</v>
      </c>
      <c r="AP352" t="str">
        <f>Tabela1[[#This Row],[TAG]]&amp;Tabela1[[#This Row],[PEDIDO]]&amp;Tabela1[[#This Row],[PRODUTO]]</f>
        <v>1073-TC-006P-188RMF</v>
      </c>
      <c r="AQ352" s="22" t="str">
        <f>Tabela1[[#This Row],[PRODUTO]]&amp;Tabela1[[#This Row],[TAG]]</f>
        <v>RMF1073-TC-006</v>
      </c>
      <c r="AR352" s="24" t="str">
        <f>Tabela1[[#This Row],[PEDIDO]]&amp;Tabela1[[#This Row],[PRODUTO]]</f>
        <v>P-188RMF</v>
      </c>
      <c r="AS352" s="37">
        <f>IF(AF352="",0,IF(ISTEXT(AF352),H352*VALUE(SUBSTITUTE(AF352,"%",""))/100,H352*AF352))-Tabela1[[#This Row],[PRONTO ACABADO2]]</f>
        <v>0</v>
      </c>
      <c r="AT352" s="37">
        <f>IF(AG352="",0,IF(ISTEXT(AG352),H352*VALUE(SUBSTITUTE(AG352,"%",""))/100,H352*AG352))-Tabela1[[#This Row],[PESO EXPEDIDO2]]</f>
        <v>0</v>
      </c>
      <c r="AU352" s="37">
        <f t="shared" si="62"/>
        <v>24.9</v>
      </c>
      <c r="AV352" s="37">
        <f t="shared" si="63"/>
        <v>24.9</v>
      </c>
      <c r="AW352" s="37"/>
    </row>
    <row r="353" spans="1:49" ht="15.75" hidden="1" customHeight="1" x14ac:dyDescent="0.25">
      <c r="A353" s="6" t="s">
        <v>3992</v>
      </c>
      <c r="B353" s="21" t="s">
        <v>3998</v>
      </c>
      <c r="C353" s="7">
        <v>1</v>
      </c>
      <c r="D353" s="39" t="s">
        <v>3994</v>
      </c>
      <c r="E353" s="7">
        <v>4238</v>
      </c>
      <c r="F353" s="7" t="s">
        <v>3995</v>
      </c>
      <c r="G353" s="23">
        <v>24.9</v>
      </c>
      <c r="H353" s="34">
        <f>Tabela1[[#This Row],[PESO UNI]]*Tabela1[[#This Row],[QTE]]</f>
        <v>24.9</v>
      </c>
      <c r="I353" s="7">
        <v>2</v>
      </c>
      <c r="J353" s="8" t="s">
        <v>2276</v>
      </c>
      <c r="K353" s="8" t="s">
        <v>327</v>
      </c>
      <c r="L353" s="9" t="s">
        <v>2069</v>
      </c>
      <c r="M353" s="10">
        <v>46156</v>
      </c>
      <c r="N353" s="8" t="s">
        <v>327</v>
      </c>
      <c r="O353" s="12"/>
      <c r="P353" s="13"/>
      <c r="Q353" s="14">
        <f>Tabela1[[#This Row],[QTDE/ Fabricação]]-Tabela1[[#This Row],[QTE]]</f>
        <v>-1</v>
      </c>
      <c r="R353" s="18">
        <f t="shared" si="67"/>
        <v>24.9</v>
      </c>
      <c r="S353" s="18">
        <f t="shared" si="65"/>
        <v>24.9</v>
      </c>
      <c r="T353" s="19">
        <f t="shared" si="68"/>
        <v>0</v>
      </c>
      <c r="U353" s="16">
        <v>1</v>
      </c>
      <c r="V353" s="12">
        <v>13</v>
      </c>
      <c r="W353" s="13" t="str">
        <f>IFERROR(VLOOKUP(Tabela1[[#This Row],[COD.MDE]],'LISTA DE EMBARQUE'!B:M,12,0),"")</f>
        <v/>
      </c>
      <c r="X353" s="14">
        <f>IFERROR(Tabela1[[#This Row],[QIANTIDADE EXPEDIDA]]*Tabela1[[#This Row],[PESO UNI]],"")</f>
        <v>24.9</v>
      </c>
      <c r="Y353" s="14">
        <f t="shared" si="64"/>
        <v>0</v>
      </c>
      <c r="Z353" s="20">
        <f>Tabela1[[#This Row],[PESO TOTAL]]-Tabela1[[#This Row],[Peso Expedido]]</f>
        <v>0</v>
      </c>
      <c r="AA353" s="17">
        <v>1</v>
      </c>
      <c r="AB353" s="33"/>
      <c r="AC353" s="33">
        <v>1</v>
      </c>
      <c r="AD353" s="33">
        <v>1</v>
      </c>
      <c r="AE353" s="33">
        <v>1</v>
      </c>
      <c r="AF353" s="33">
        <v>1</v>
      </c>
      <c r="AG353" s="33">
        <v>1</v>
      </c>
      <c r="AH353" s="33">
        <v>1</v>
      </c>
      <c r="AI353" s="33" t="str">
        <f t="shared" si="69"/>
        <v>ok</v>
      </c>
      <c r="AJ353" s="5"/>
      <c r="AK353" t="str">
        <f>Tabela1[[#This Row],[Coluna1]]&amp;Tabela1[[#This Row],[PEDIDO]]</f>
        <v>P-188</v>
      </c>
      <c r="AL353"/>
      <c r="AM353"/>
      <c r="AN353"/>
      <c r="AO353" t="str">
        <f t="shared" si="66"/>
        <v>T-072993-1/1073-TC-007</v>
      </c>
      <c r="AP353" t="str">
        <f>Tabela1[[#This Row],[TAG]]&amp;Tabela1[[#This Row],[PEDIDO]]&amp;Tabela1[[#This Row],[PRODUTO]]</f>
        <v>1073-TC-007P-188RMF</v>
      </c>
      <c r="AQ353" s="22" t="str">
        <f>Tabela1[[#This Row],[PRODUTO]]&amp;Tabela1[[#This Row],[TAG]]</f>
        <v>RMF1073-TC-007</v>
      </c>
      <c r="AR353" s="24" t="str">
        <f>Tabela1[[#This Row],[PEDIDO]]&amp;Tabela1[[#This Row],[PRODUTO]]</f>
        <v>P-188RMF</v>
      </c>
      <c r="AS353" s="37">
        <f>IF(AF353="",0,IF(ISTEXT(AF353),H353*VALUE(SUBSTITUTE(AF353,"%",""))/100,H353*AF353))-Tabela1[[#This Row],[PRONTO ACABADO2]]</f>
        <v>0</v>
      </c>
      <c r="AT353" s="37">
        <f>IF(AG353="",0,IF(ISTEXT(AG353),H353*VALUE(SUBSTITUTE(AG353,"%",""))/100,H353*AG353))-Tabela1[[#This Row],[PESO EXPEDIDO2]]</f>
        <v>0</v>
      </c>
      <c r="AU353" s="37">
        <f t="shared" si="62"/>
        <v>24.9</v>
      </c>
      <c r="AV353" s="37">
        <f t="shared" si="63"/>
        <v>24.9</v>
      </c>
      <c r="AW353" s="37"/>
    </row>
    <row r="354" spans="1:49" ht="15.75" hidden="1" customHeight="1" x14ac:dyDescent="0.25">
      <c r="A354" s="6" t="s">
        <v>3992</v>
      </c>
      <c r="B354" s="21" t="s">
        <v>3999</v>
      </c>
      <c r="C354" s="7">
        <v>2</v>
      </c>
      <c r="D354" s="39" t="s">
        <v>3994</v>
      </c>
      <c r="E354" s="7">
        <v>4239</v>
      </c>
      <c r="F354" s="7" t="s">
        <v>3995</v>
      </c>
      <c r="G354" s="23">
        <v>37</v>
      </c>
      <c r="H354" s="34">
        <f>Tabela1[[#This Row],[PESO UNI]]*Tabela1[[#This Row],[QTE]]</f>
        <v>74</v>
      </c>
      <c r="I354" s="7">
        <v>2</v>
      </c>
      <c r="J354" s="8" t="s">
        <v>2274</v>
      </c>
      <c r="K354" s="8" t="s">
        <v>327</v>
      </c>
      <c r="L354" s="9" t="s">
        <v>2069</v>
      </c>
      <c r="M354" s="10">
        <v>46156</v>
      </c>
      <c r="N354" s="8" t="s">
        <v>327</v>
      </c>
      <c r="O354" s="12"/>
      <c r="P354" s="13"/>
      <c r="Q354" s="14">
        <f>Tabela1[[#This Row],[QTDE/ Fabricação]]-Tabela1[[#This Row],[QTE]]</f>
        <v>-2</v>
      </c>
      <c r="R354" s="18">
        <f t="shared" si="67"/>
        <v>74</v>
      </c>
      <c r="S354" s="18">
        <f t="shared" si="65"/>
        <v>74</v>
      </c>
      <c r="T354" s="19">
        <f t="shared" si="68"/>
        <v>0</v>
      </c>
      <c r="U354" s="16">
        <v>2</v>
      </c>
      <c r="V354" s="12">
        <v>13</v>
      </c>
      <c r="W354" s="13" t="str">
        <f>IFERROR(VLOOKUP(Tabela1[[#This Row],[COD.MDE]],'LISTA DE EMBARQUE'!B:M,12,0),"")</f>
        <v/>
      </c>
      <c r="X354" s="14">
        <f>IFERROR(Tabela1[[#This Row],[QIANTIDADE EXPEDIDA]]*Tabela1[[#This Row],[PESO UNI]],"")</f>
        <v>74</v>
      </c>
      <c r="Y354" s="14">
        <f t="shared" si="64"/>
        <v>0</v>
      </c>
      <c r="Z354" s="20">
        <f>Tabela1[[#This Row],[PESO TOTAL]]-Tabela1[[#This Row],[Peso Expedido]]</f>
        <v>0</v>
      </c>
      <c r="AA354" s="17">
        <v>1</v>
      </c>
      <c r="AB354" s="33"/>
      <c r="AC354" s="33">
        <v>1</v>
      </c>
      <c r="AD354" s="33">
        <v>1</v>
      </c>
      <c r="AE354" s="33">
        <v>1</v>
      </c>
      <c r="AF354" s="33">
        <v>1</v>
      </c>
      <c r="AG354" s="33">
        <v>1</v>
      </c>
      <c r="AH354" s="33">
        <v>1</v>
      </c>
      <c r="AI354" s="33" t="str">
        <f t="shared" si="69"/>
        <v>ok</v>
      </c>
      <c r="AJ354" s="5"/>
      <c r="AK354" t="str">
        <f>Tabela1[[#This Row],[Coluna1]]&amp;Tabela1[[#This Row],[PEDIDO]]</f>
        <v>P-188</v>
      </c>
      <c r="AL354"/>
      <c r="AM354"/>
      <c r="AN354"/>
      <c r="AO354" t="str">
        <f t="shared" si="66"/>
        <v>T-072993-1/1073-TC-006</v>
      </c>
      <c r="AP354" t="str">
        <f>Tabela1[[#This Row],[TAG]]&amp;Tabela1[[#This Row],[PEDIDO]]&amp;Tabela1[[#This Row],[PRODUTO]]</f>
        <v>1073-TC-006P-188RMF</v>
      </c>
      <c r="AQ354" s="22" t="str">
        <f>Tabela1[[#This Row],[PRODUTO]]&amp;Tabela1[[#This Row],[TAG]]</f>
        <v>RMF1073-TC-006</v>
      </c>
      <c r="AR354" s="24" t="str">
        <f>Tabela1[[#This Row],[PEDIDO]]&amp;Tabela1[[#This Row],[PRODUTO]]</f>
        <v>P-188RMF</v>
      </c>
      <c r="AS354" s="37">
        <f>IF(AF354="",0,IF(ISTEXT(AF354),H354*VALUE(SUBSTITUTE(AF354,"%",""))/100,H354*AF354))-Tabela1[[#This Row],[PRONTO ACABADO2]]</f>
        <v>0</v>
      </c>
      <c r="AT354" s="37">
        <f>IF(AG354="",0,IF(ISTEXT(AG354),H354*VALUE(SUBSTITUTE(AG354,"%",""))/100,H354*AG354))-Tabela1[[#This Row],[PESO EXPEDIDO2]]</f>
        <v>0</v>
      </c>
      <c r="AU354" s="37">
        <f t="shared" si="62"/>
        <v>74</v>
      </c>
      <c r="AV354" s="37">
        <f t="shared" si="63"/>
        <v>74</v>
      </c>
      <c r="AW354" s="37"/>
    </row>
    <row r="355" spans="1:49" ht="15.75" hidden="1" customHeight="1" x14ac:dyDescent="0.25">
      <c r="A355" s="6" t="s">
        <v>3992</v>
      </c>
      <c r="B355" s="21" t="s">
        <v>3999</v>
      </c>
      <c r="C355" s="7">
        <v>2</v>
      </c>
      <c r="D355" s="39" t="s">
        <v>3994</v>
      </c>
      <c r="E355" s="7">
        <v>4240</v>
      </c>
      <c r="F355" s="7" t="s">
        <v>3995</v>
      </c>
      <c r="G355" s="23">
        <v>37</v>
      </c>
      <c r="H355" s="34">
        <f>Tabela1[[#This Row],[PESO UNI]]*Tabela1[[#This Row],[QTE]]</f>
        <v>74</v>
      </c>
      <c r="I355" s="7">
        <v>2</v>
      </c>
      <c r="J355" s="8" t="s">
        <v>2276</v>
      </c>
      <c r="K355" s="8" t="s">
        <v>327</v>
      </c>
      <c r="L355" s="9" t="s">
        <v>2069</v>
      </c>
      <c r="M355" s="10">
        <v>46156</v>
      </c>
      <c r="N355" s="8" t="s">
        <v>327</v>
      </c>
      <c r="O355" s="12"/>
      <c r="P355" s="13"/>
      <c r="Q355" s="14">
        <f>Tabela1[[#This Row],[QTDE/ Fabricação]]-Tabela1[[#This Row],[QTE]]</f>
        <v>-2</v>
      </c>
      <c r="R355" s="18">
        <f t="shared" si="67"/>
        <v>74</v>
      </c>
      <c r="S355" s="18">
        <f t="shared" si="65"/>
        <v>74</v>
      </c>
      <c r="T355" s="19">
        <f t="shared" si="68"/>
        <v>0</v>
      </c>
      <c r="U355" s="16">
        <v>2</v>
      </c>
      <c r="V355" s="12">
        <v>13</v>
      </c>
      <c r="W355" s="13" t="str">
        <f>IFERROR(VLOOKUP(Tabela1[[#This Row],[COD.MDE]],'LISTA DE EMBARQUE'!B:M,12,0),"")</f>
        <v/>
      </c>
      <c r="X355" s="14">
        <f>IFERROR(Tabela1[[#This Row],[QIANTIDADE EXPEDIDA]]*Tabela1[[#This Row],[PESO UNI]],"")</f>
        <v>74</v>
      </c>
      <c r="Y355" s="14">
        <f t="shared" si="64"/>
        <v>0</v>
      </c>
      <c r="Z355" s="20">
        <f>Tabela1[[#This Row],[PESO TOTAL]]-Tabela1[[#This Row],[Peso Expedido]]</f>
        <v>0</v>
      </c>
      <c r="AA355" s="17">
        <v>1</v>
      </c>
      <c r="AB355" s="33"/>
      <c r="AC355" s="33">
        <v>1</v>
      </c>
      <c r="AD355" s="33">
        <v>1</v>
      </c>
      <c r="AE355" s="33">
        <v>1</v>
      </c>
      <c r="AF355" s="33">
        <v>1</v>
      </c>
      <c r="AG355" s="33">
        <v>1</v>
      </c>
      <c r="AH355" s="33">
        <v>1</v>
      </c>
      <c r="AI355" s="33" t="str">
        <f t="shared" si="69"/>
        <v>ok</v>
      </c>
      <c r="AJ355" s="5"/>
      <c r="AK355" t="str">
        <f>Tabela1[[#This Row],[Coluna1]]&amp;Tabela1[[#This Row],[PEDIDO]]</f>
        <v>P-188</v>
      </c>
      <c r="AL355"/>
      <c r="AM355"/>
      <c r="AN355"/>
      <c r="AO355" t="str">
        <f t="shared" si="66"/>
        <v>T-072993-1/1073-TC-007</v>
      </c>
      <c r="AP355" t="str">
        <f>Tabela1[[#This Row],[TAG]]&amp;Tabela1[[#This Row],[PEDIDO]]&amp;Tabela1[[#This Row],[PRODUTO]]</f>
        <v>1073-TC-007P-188RMF</v>
      </c>
      <c r="AQ355" s="22" t="str">
        <f>Tabela1[[#This Row],[PRODUTO]]&amp;Tabela1[[#This Row],[TAG]]</f>
        <v>RMF1073-TC-007</v>
      </c>
      <c r="AR355" s="24" t="str">
        <f>Tabela1[[#This Row],[PEDIDO]]&amp;Tabela1[[#This Row],[PRODUTO]]</f>
        <v>P-188RMF</v>
      </c>
      <c r="AS355" s="37">
        <f>IF(AF355="",0,IF(ISTEXT(AF355),H355*VALUE(SUBSTITUTE(AF355,"%",""))/100,H355*AF355))-Tabela1[[#This Row],[PRONTO ACABADO2]]</f>
        <v>0</v>
      </c>
      <c r="AT355" s="37">
        <f>IF(AG355="",0,IF(ISTEXT(AG355),H355*VALUE(SUBSTITUTE(AG355,"%",""))/100,H355*AG355))-Tabela1[[#This Row],[PESO EXPEDIDO2]]</f>
        <v>0</v>
      </c>
      <c r="AU355" s="37">
        <f t="shared" si="62"/>
        <v>74</v>
      </c>
      <c r="AV355" s="37">
        <f t="shared" si="63"/>
        <v>74</v>
      </c>
      <c r="AW355" s="37"/>
    </row>
    <row r="356" spans="1:49" ht="15.75" hidden="1" customHeight="1" x14ac:dyDescent="0.25">
      <c r="A356" s="6" t="s">
        <v>3992</v>
      </c>
      <c r="B356" s="21" t="s">
        <v>4000</v>
      </c>
      <c r="C356" s="7">
        <v>2</v>
      </c>
      <c r="D356" s="39" t="s">
        <v>3994</v>
      </c>
      <c r="E356" s="7">
        <v>4241</v>
      </c>
      <c r="F356" s="7" t="s">
        <v>3995</v>
      </c>
      <c r="G356" s="23">
        <v>32.5</v>
      </c>
      <c r="H356" s="34">
        <f>Tabela1[[#This Row],[PESO UNI]]*Tabela1[[#This Row],[QTE]]</f>
        <v>65</v>
      </c>
      <c r="I356" s="7">
        <v>2</v>
      </c>
      <c r="J356" s="8" t="s">
        <v>2274</v>
      </c>
      <c r="K356" s="8" t="s">
        <v>327</v>
      </c>
      <c r="L356" s="9" t="s">
        <v>2069</v>
      </c>
      <c r="M356" s="10">
        <v>46156</v>
      </c>
      <c r="N356" s="8" t="s">
        <v>327</v>
      </c>
      <c r="O356" s="12"/>
      <c r="P356" s="13"/>
      <c r="Q356" s="14">
        <f>Tabela1[[#This Row],[QTDE/ Fabricação]]-Tabela1[[#This Row],[QTE]]</f>
        <v>-2</v>
      </c>
      <c r="R356" s="18">
        <f t="shared" si="67"/>
        <v>65</v>
      </c>
      <c r="S356" s="18">
        <f t="shared" si="65"/>
        <v>65</v>
      </c>
      <c r="T356" s="19">
        <f t="shared" ref="T356:T419" si="70">IFERROR(S356-H356,"")</f>
        <v>0</v>
      </c>
      <c r="U356" s="16">
        <v>2</v>
      </c>
      <c r="V356" s="12">
        <v>13</v>
      </c>
      <c r="W356" s="13" t="str">
        <f>IFERROR(VLOOKUP(Tabela1[[#This Row],[COD.MDE]],'LISTA DE EMBARQUE'!B:M,12,0),"")</f>
        <v/>
      </c>
      <c r="X356" s="14">
        <f>IFERROR(Tabela1[[#This Row],[QIANTIDADE EXPEDIDA]]*Tabela1[[#This Row],[PESO UNI]],"")</f>
        <v>65</v>
      </c>
      <c r="Y356" s="14">
        <f t="shared" ref="Y356:Y419" si="71">U356-C356</f>
        <v>0</v>
      </c>
      <c r="Z356" s="20">
        <f>Tabela1[[#This Row],[PESO TOTAL]]-Tabela1[[#This Row],[Peso Expedido]]</f>
        <v>0</v>
      </c>
      <c r="AA356" s="17">
        <v>1</v>
      </c>
      <c r="AB356" s="33"/>
      <c r="AC356" s="33">
        <v>1</v>
      </c>
      <c r="AD356" s="33">
        <v>1</v>
      </c>
      <c r="AE356" s="33">
        <v>1</v>
      </c>
      <c r="AF356" s="33">
        <v>1</v>
      </c>
      <c r="AG356" s="33">
        <v>1</v>
      </c>
      <c r="AH356" s="33">
        <v>1</v>
      </c>
      <c r="AI356" s="33" t="str">
        <f t="shared" si="69"/>
        <v>ok</v>
      </c>
      <c r="AJ356" s="5"/>
      <c r="AK356" t="str">
        <f>Tabela1[[#This Row],[Coluna1]]&amp;Tabela1[[#This Row],[PEDIDO]]</f>
        <v>P-188</v>
      </c>
      <c r="AL356"/>
      <c r="AM356"/>
      <c r="AN356"/>
      <c r="AO356" t="str">
        <f t="shared" si="66"/>
        <v>T-072993-1/1073-TC-006</v>
      </c>
      <c r="AP356" t="str">
        <f>Tabela1[[#This Row],[TAG]]&amp;Tabela1[[#This Row],[PEDIDO]]&amp;Tabela1[[#This Row],[PRODUTO]]</f>
        <v>1073-TC-006P-188RMF</v>
      </c>
      <c r="AQ356" s="22" t="str">
        <f>Tabela1[[#This Row],[PRODUTO]]&amp;Tabela1[[#This Row],[TAG]]</f>
        <v>RMF1073-TC-006</v>
      </c>
      <c r="AR356" s="24" t="str">
        <f>Tabela1[[#This Row],[PEDIDO]]&amp;Tabela1[[#This Row],[PRODUTO]]</f>
        <v>P-188RMF</v>
      </c>
      <c r="AS356" s="37">
        <f>IF(AF356="",0,IF(ISTEXT(AF356),H356*VALUE(SUBSTITUTE(AF356,"%",""))/100,H356*AF356))-Tabela1[[#This Row],[PRONTO ACABADO2]]</f>
        <v>0</v>
      </c>
      <c r="AT356" s="37">
        <f>IF(AG356="",0,IF(ISTEXT(AG356),H356*VALUE(SUBSTITUTE(AG356,"%",""))/100,H356*AG356))-Tabela1[[#This Row],[PESO EXPEDIDO2]]</f>
        <v>0</v>
      </c>
      <c r="AU356" s="37">
        <f t="shared" si="62"/>
        <v>65</v>
      </c>
      <c r="AV356" s="37">
        <f t="shared" si="63"/>
        <v>65</v>
      </c>
      <c r="AW356" s="37"/>
    </row>
    <row r="357" spans="1:49" ht="15.75" hidden="1" customHeight="1" x14ac:dyDescent="0.25">
      <c r="A357" s="6" t="s">
        <v>3992</v>
      </c>
      <c r="B357" s="21" t="s">
        <v>4000</v>
      </c>
      <c r="C357" s="7">
        <v>2</v>
      </c>
      <c r="D357" s="39" t="s">
        <v>3994</v>
      </c>
      <c r="E357" s="7">
        <v>4242</v>
      </c>
      <c r="F357" s="7" t="s">
        <v>3995</v>
      </c>
      <c r="G357" s="23">
        <v>32.5</v>
      </c>
      <c r="H357" s="34">
        <f>Tabela1[[#This Row],[PESO UNI]]*Tabela1[[#This Row],[QTE]]</f>
        <v>65</v>
      </c>
      <c r="I357" s="7">
        <v>2</v>
      </c>
      <c r="J357" s="8" t="s">
        <v>2276</v>
      </c>
      <c r="K357" s="8" t="s">
        <v>327</v>
      </c>
      <c r="L357" s="9" t="s">
        <v>2069</v>
      </c>
      <c r="M357" s="10">
        <v>46156</v>
      </c>
      <c r="N357" s="8" t="s">
        <v>327</v>
      </c>
      <c r="O357" s="12"/>
      <c r="P357" s="13"/>
      <c r="Q357" s="14">
        <f>Tabela1[[#This Row],[QTDE/ Fabricação]]-Tabela1[[#This Row],[QTE]]</f>
        <v>-2</v>
      </c>
      <c r="R357" s="18">
        <f t="shared" si="67"/>
        <v>65</v>
      </c>
      <c r="S357" s="18">
        <f t="shared" si="65"/>
        <v>65</v>
      </c>
      <c r="T357" s="19">
        <f t="shared" si="70"/>
        <v>0</v>
      </c>
      <c r="U357" s="16">
        <v>2</v>
      </c>
      <c r="V357" s="12">
        <v>13</v>
      </c>
      <c r="W357" s="13" t="str">
        <f>IFERROR(VLOOKUP(Tabela1[[#This Row],[COD.MDE]],'LISTA DE EMBARQUE'!B:M,12,0),"")</f>
        <v/>
      </c>
      <c r="X357" s="14">
        <f>IFERROR(Tabela1[[#This Row],[QIANTIDADE EXPEDIDA]]*Tabela1[[#This Row],[PESO UNI]],"")</f>
        <v>65</v>
      </c>
      <c r="Y357" s="14">
        <f t="shared" si="71"/>
        <v>0</v>
      </c>
      <c r="Z357" s="20">
        <f>Tabela1[[#This Row],[PESO TOTAL]]-Tabela1[[#This Row],[Peso Expedido]]</f>
        <v>0</v>
      </c>
      <c r="AA357" s="17">
        <v>1</v>
      </c>
      <c r="AB357" s="33"/>
      <c r="AC357" s="33">
        <v>1</v>
      </c>
      <c r="AD357" s="33">
        <v>1</v>
      </c>
      <c r="AE357" s="33">
        <v>1</v>
      </c>
      <c r="AF357" s="33">
        <v>1</v>
      </c>
      <c r="AG357" s="33">
        <v>1</v>
      </c>
      <c r="AH357" s="33">
        <v>1</v>
      </c>
      <c r="AI357" s="33" t="str">
        <f t="shared" si="69"/>
        <v>ok</v>
      </c>
      <c r="AJ357" s="5"/>
      <c r="AK357" t="str">
        <f>Tabela1[[#This Row],[Coluna1]]&amp;Tabela1[[#This Row],[PEDIDO]]</f>
        <v>P-188</v>
      </c>
      <c r="AL357"/>
      <c r="AM357"/>
      <c r="AN357"/>
      <c r="AO357" t="str">
        <f t="shared" si="66"/>
        <v>T-072993-1/1073-TC-007</v>
      </c>
      <c r="AP357" t="str">
        <f>Tabela1[[#This Row],[TAG]]&amp;Tabela1[[#This Row],[PEDIDO]]&amp;Tabela1[[#This Row],[PRODUTO]]</f>
        <v>1073-TC-007P-188RMF</v>
      </c>
      <c r="AQ357" s="22" t="str">
        <f>Tabela1[[#This Row],[PRODUTO]]&amp;Tabela1[[#This Row],[TAG]]</f>
        <v>RMF1073-TC-007</v>
      </c>
      <c r="AR357" s="24" t="str">
        <f>Tabela1[[#This Row],[PEDIDO]]&amp;Tabela1[[#This Row],[PRODUTO]]</f>
        <v>P-188RMF</v>
      </c>
      <c r="AS357" s="37">
        <f>IF(AF357="",0,IF(ISTEXT(AF357),H357*VALUE(SUBSTITUTE(AF357,"%",""))/100,H357*AF357))-Tabela1[[#This Row],[PRONTO ACABADO2]]</f>
        <v>0</v>
      </c>
      <c r="AT357" s="37">
        <f>IF(AG357="",0,IF(ISTEXT(AG357),H357*VALUE(SUBSTITUTE(AG357,"%",""))/100,H357*AG357))-Tabela1[[#This Row],[PESO EXPEDIDO2]]</f>
        <v>0</v>
      </c>
      <c r="AU357" s="37">
        <f t="shared" ref="AU357:AU420" si="72">IF(AH357="",0,IF(ISTEXT(AH357),H357*VALUE(SUBSTITUTE(AH357,"%",""))/100,H357*AH357))</f>
        <v>65</v>
      </c>
      <c r="AV357" s="37">
        <f t="shared" ref="AV357:AV420" si="73">IF(AG357="",0,IF(ISTEXT(AG357),H357*VALUE(SUBSTITUTE(AG357,"%",""))/100,H357*AG357))</f>
        <v>65</v>
      </c>
      <c r="AW357" s="37"/>
    </row>
    <row r="358" spans="1:49" ht="15.75" hidden="1" customHeight="1" x14ac:dyDescent="0.25">
      <c r="A358" s="6" t="s">
        <v>3772</v>
      </c>
      <c r="B358" s="21" t="s">
        <v>4001</v>
      </c>
      <c r="C358" s="7">
        <v>1</v>
      </c>
      <c r="D358" s="39" t="s">
        <v>4002</v>
      </c>
      <c r="E358" s="7">
        <v>4243</v>
      </c>
      <c r="F358" s="7" t="s">
        <v>3774</v>
      </c>
      <c r="G358" s="23">
        <v>151.80000000000001</v>
      </c>
      <c r="H358" s="34">
        <f>Tabela1[[#This Row],[PESO UNI]]*Tabela1[[#This Row],[QTE]]</f>
        <v>151.80000000000001</v>
      </c>
      <c r="I358" s="7">
        <v>5</v>
      </c>
      <c r="J358" s="8" t="s">
        <v>2274</v>
      </c>
      <c r="K358" s="8" t="s">
        <v>327</v>
      </c>
      <c r="L358" s="9" t="s">
        <v>2069</v>
      </c>
      <c r="M358" s="10">
        <v>46156</v>
      </c>
      <c r="N358" s="8" t="s">
        <v>327</v>
      </c>
      <c r="O358" s="12"/>
      <c r="P358" s="13"/>
      <c r="Q358" s="14">
        <f>Tabela1[[#This Row],[QTDE/ Fabricação]]-Tabela1[[#This Row],[QTE]]</f>
        <v>-1</v>
      </c>
      <c r="R358" s="18">
        <f t="shared" si="67"/>
        <v>151.80000000000001</v>
      </c>
      <c r="S358" s="18">
        <f t="shared" si="65"/>
        <v>151.80000000000001</v>
      </c>
      <c r="T358" s="19">
        <f t="shared" si="70"/>
        <v>0</v>
      </c>
      <c r="U358" s="203">
        <v>1</v>
      </c>
      <c r="V358" s="12">
        <v>13</v>
      </c>
      <c r="W358" s="13"/>
      <c r="X358" s="14">
        <f>IFERROR(Tabela1[[#This Row],[QIANTIDADE EXPEDIDA]]*Tabela1[[#This Row],[PESO UNI]],"")</f>
        <v>151.80000000000001</v>
      </c>
      <c r="Y358" s="14">
        <f t="shared" si="71"/>
        <v>0</v>
      </c>
      <c r="Z358" s="20">
        <f>Tabela1[[#This Row],[PESO TOTAL]]-Tabela1[[#This Row],[Peso Expedido]]</f>
        <v>0</v>
      </c>
      <c r="AA358" s="17">
        <v>1</v>
      </c>
      <c r="AB358" s="33"/>
      <c r="AC358" s="33">
        <v>1</v>
      </c>
      <c r="AD358" s="33">
        <v>1</v>
      </c>
      <c r="AE358" s="33">
        <v>1</v>
      </c>
      <c r="AF358" s="33">
        <v>1</v>
      </c>
      <c r="AG358" s="33">
        <v>1</v>
      </c>
      <c r="AH358" s="33">
        <v>1</v>
      </c>
      <c r="AI358" s="33" t="str">
        <f t="shared" si="69"/>
        <v>ok</v>
      </c>
      <c r="AJ358" s="5"/>
      <c r="AK358" t="str">
        <f>Tabela1[[#This Row],[Coluna1]]&amp;Tabela1[[#This Row],[PEDIDO]]</f>
        <v>P-188</v>
      </c>
      <c r="AL358"/>
      <c r="AM358"/>
      <c r="AN358"/>
      <c r="AO358" t="str">
        <f t="shared" si="66"/>
        <v>T-072953-1/1073-TC-006</v>
      </c>
      <c r="AP358" t="str">
        <f>Tabela1[[#This Row],[TAG]]&amp;Tabela1[[#This Row],[PEDIDO]]&amp;Tabela1[[#This Row],[PRODUTO]]</f>
        <v>1073-TC-006P-188RMF</v>
      </c>
      <c r="AQ358" s="22" t="str">
        <f>Tabela1[[#This Row],[PRODUTO]]&amp;Tabela1[[#This Row],[TAG]]</f>
        <v>RMF1073-TC-006</v>
      </c>
      <c r="AR358" s="24" t="str">
        <f>Tabela1[[#This Row],[PEDIDO]]&amp;Tabela1[[#This Row],[PRODUTO]]</f>
        <v>P-188RMF</v>
      </c>
      <c r="AS358" s="37">
        <f>IF(AF358="",0,IF(ISTEXT(AF358),H358*VALUE(SUBSTITUTE(AF358,"%",""))/100,H358*AF358))-Tabela1[[#This Row],[PRONTO ACABADO2]]</f>
        <v>0</v>
      </c>
      <c r="AT358" s="37">
        <f>IF(AG358="",0,IF(ISTEXT(AG358),H358*VALUE(SUBSTITUTE(AG358,"%",""))/100,H358*AG358))-Tabela1[[#This Row],[PESO EXPEDIDO2]]</f>
        <v>0</v>
      </c>
      <c r="AU358" s="37">
        <f t="shared" si="72"/>
        <v>151.80000000000001</v>
      </c>
      <c r="AV358" s="37">
        <f t="shared" si="73"/>
        <v>151.80000000000001</v>
      </c>
      <c r="AW358" s="37"/>
    </row>
    <row r="359" spans="1:49" ht="15.75" hidden="1" customHeight="1" x14ac:dyDescent="0.25">
      <c r="A359" s="6" t="s">
        <v>3772</v>
      </c>
      <c r="B359" s="21" t="s">
        <v>4001</v>
      </c>
      <c r="C359" s="7">
        <v>1</v>
      </c>
      <c r="D359" s="39" t="s">
        <v>4002</v>
      </c>
      <c r="E359" s="7">
        <v>4244</v>
      </c>
      <c r="F359" s="7" t="s">
        <v>3774</v>
      </c>
      <c r="G359" s="23">
        <v>151.80000000000001</v>
      </c>
      <c r="H359" s="34">
        <f>Tabela1[[#This Row],[PESO UNI]]*Tabela1[[#This Row],[QTE]]</f>
        <v>151.80000000000001</v>
      </c>
      <c r="I359" s="7">
        <v>5</v>
      </c>
      <c r="J359" s="8" t="s">
        <v>2276</v>
      </c>
      <c r="K359" s="8" t="s">
        <v>327</v>
      </c>
      <c r="L359" s="9" t="s">
        <v>2069</v>
      </c>
      <c r="M359" s="10">
        <v>46156</v>
      </c>
      <c r="N359" s="8" t="s">
        <v>327</v>
      </c>
      <c r="O359" s="12"/>
      <c r="P359" s="13"/>
      <c r="Q359" s="14">
        <f>Tabela1[[#This Row],[QTDE/ Fabricação]]-Tabela1[[#This Row],[QTE]]</f>
        <v>-1</v>
      </c>
      <c r="R359" s="18">
        <f t="shared" si="67"/>
        <v>151.80000000000001</v>
      </c>
      <c r="S359" s="18">
        <f t="shared" si="65"/>
        <v>151.80000000000001</v>
      </c>
      <c r="T359" s="19">
        <f t="shared" si="70"/>
        <v>0</v>
      </c>
      <c r="U359" s="203">
        <v>1</v>
      </c>
      <c r="V359" s="12">
        <v>13</v>
      </c>
      <c r="W359" s="13"/>
      <c r="X359" s="14">
        <f>IFERROR(Tabela1[[#This Row],[QIANTIDADE EXPEDIDA]]*Tabela1[[#This Row],[PESO UNI]],"")</f>
        <v>151.80000000000001</v>
      </c>
      <c r="Y359" s="14">
        <f t="shared" si="71"/>
        <v>0</v>
      </c>
      <c r="Z359" s="20">
        <f>Tabela1[[#This Row],[PESO TOTAL]]-Tabela1[[#This Row],[Peso Expedido]]</f>
        <v>0</v>
      </c>
      <c r="AA359" s="17">
        <v>1</v>
      </c>
      <c r="AB359" s="33"/>
      <c r="AC359" s="33">
        <v>1</v>
      </c>
      <c r="AD359" s="33">
        <v>1</v>
      </c>
      <c r="AE359" s="33">
        <v>1</v>
      </c>
      <c r="AF359" s="33">
        <v>1</v>
      </c>
      <c r="AG359" s="33">
        <v>1</v>
      </c>
      <c r="AH359" s="33">
        <v>1</v>
      </c>
      <c r="AI359" s="33" t="str">
        <f t="shared" si="69"/>
        <v>ok</v>
      </c>
      <c r="AJ359" s="5"/>
      <c r="AK359" t="str">
        <f>Tabela1[[#This Row],[Coluna1]]&amp;Tabela1[[#This Row],[PEDIDO]]</f>
        <v>P-188</v>
      </c>
      <c r="AL359"/>
      <c r="AM359"/>
      <c r="AN359"/>
      <c r="AO359" t="str">
        <f t="shared" si="66"/>
        <v>T-072953-1/1073-TC-007</v>
      </c>
      <c r="AP359" t="str">
        <f>Tabela1[[#This Row],[TAG]]&amp;Tabela1[[#This Row],[PEDIDO]]&amp;Tabela1[[#This Row],[PRODUTO]]</f>
        <v>1073-TC-007P-188RMF</v>
      </c>
      <c r="AQ359" s="22" t="str">
        <f>Tabela1[[#This Row],[PRODUTO]]&amp;Tabela1[[#This Row],[TAG]]</f>
        <v>RMF1073-TC-007</v>
      </c>
      <c r="AR359" s="24" t="str">
        <f>Tabela1[[#This Row],[PEDIDO]]&amp;Tabela1[[#This Row],[PRODUTO]]</f>
        <v>P-188RMF</v>
      </c>
      <c r="AS359" s="37">
        <f>IF(AF359="",0,IF(ISTEXT(AF359),H359*VALUE(SUBSTITUTE(AF359,"%",""))/100,H359*AF359))-Tabela1[[#This Row],[PRONTO ACABADO2]]</f>
        <v>0</v>
      </c>
      <c r="AT359" s="37">
        <f>IF(AG359="",0,IF(ISTEXT(AG359),H359*VALUE(SUBSTITUTE(AG359,"%",""))/100,H359*AG359))-Tabela1[[#This Row],[PESO EXPEDIDO2]]</f>
        <v>0</v>
      </c>
      <c r="AU359" s="37">
        <f t="shared" si="72"/>
        <v>151.80000000000001</v>
      </c>
      <c r="AV359" s="37">
        <f t="shared" si="73"/>
        <v>151.80000000000001</v>
      </c>
      <c r="AW359" s="37"/>
    </row>
    <row r="360" spans="1:49" ht="15.75" hidden="1" customHeight="1" x14ac:dyDescent="0.25">
      <c r="A360" s="6" t="s">
        <v>4003</v>
      </c>
      <c r="B360" s="21" t="s">
        <v>4004</v>
      </c>
      <c r="C360" s="7">
        <v>1</v>
      </c>
      <c r="D360" s="39" t="s">
        <v>4005</v>
      </c>
      <c r="E360" s="7">
        <v>4245</v>
      </c>
      <c r="F360" s="7" t="s">
        <v>4006</v>
      </c>
      <c r="G360" s="23">
        <v>17.899999999999999</v>
      </c>
      <c r="H360" s="34">
        <f>Tabela1[[#This Row],[PESO UNI]]*Tabela1[[#This Row],[QTE]]</f>
        <v>17.899999999999999</v>
      </c>
      <c r="I360" s="7" t="s">
        <v>2</v>
      </c>
      <c r="J360" s="8" t="s">
        <v>2274</v>
      </c>
      <c r="K360" s="8" t="s">
        <v>327</v>
      </c>
      <c r="L360" s="9" t="s">
        <v>2069</v>
      </c>
      <c r="M360" s="10">
        <v>46149</v>
      </c>
      <c r="N360" s="8" t="s">
        <v>327</v>
      </c>
      <c r="O360" s="12"/>
      <c r="P360" s="13"/>
      <c r="Q360" s="14">
        <f>Tabela1[[#This Row],[QTDE/ Fabricação]]-Tabela1[[#This Row],[QTE]]</f>
        <v>-1</v>
      </c>
      <c r="R360" s="18">
        <f t="shared" si="67"/>
        <v>17.899999999999999</v>
      </c>
      <c r="S360" s="18">
        <f t="shared" si="65"/>
        <v>17.899999999999999</v>
      </c>
      <c r="T360" s="19">
        <f t="shared" si="70"/>
        <v>0</v>
      </c>
      <c r="U360" s="16">
        <v>1</v>
      </c>
      <c r="V360" s="12">
        <v>13</v>
      </c>
      <c r="W360" s="13" t="str">
        <f>IFERROR(VLOOKUP(Tabela1[[#This Row],[COD.MDE]],'LISTA DE EMBARQUE'!B:M,12,0),"")</f>
        <v/>
      </c>
      <c r="X360" s="14">
        <f>IFERROR(Tabela1[[#This Row],[QIANTIDADE EXPEDIDA]]*Tabela1[[#This Row],[PESO UNI]],"")</f>
        <v>17.899999999999999</v>
      </c>
      <c r="Y360" s="14">
        <f t="shared" si="71"/>
        <v>0</v>
      </c>
      <c r="Z360" s="20">
        <f>Tabela1[[#This Row],[PESO TOTAL]]-Tabela1[[#This Row],[Peso Expedido]]</f>
        <v>0</v>
      </c>
      <c r="AA360" s="17">
        <v>1</v>
      </c>
      <c r="AB360" s="33"/>
      <c r="AC360" s="33">
        <v>1</v>
      </c>
      <c r="AD360" s="33">
        <v>1</v>
      </c>
      <c r="AE360" s="33">
        <v>1</v>
      </c>
      <c r="AF360" s="33">
        <v>1</v>
      </c>
      <c r="AG360" s="33">
        <v>1</v>
      </c>
      <c r="AH360" s="33">
        <v>1</v>
      </c>
      <c r="AI360" s="33" t="str">
        <f t="shared" si="69"/>
        <v>ok</v>
      </c>
      <c r="AJ360" s="5"/>
      <c r="AK360" t="str">
        <f>Tabela1[[#This Row],[Coluna1]]&amp;Tabela1[[#This Row],[PEDIDO]]</f>
        <v>P-188</v>
      </c>
      <c r="AL360"/>
      <c r="AM360"/>
      <c r="AN360"/>
      <c r="AO360" t="str">
        <f t="shared" si="66"/>
        <v>MDE-M-0028-RA/1073-TC-006</v>
      </c>
      <c r="AP360" t="str">
        <f>Tabela1[[#This Row],[TAG]]&amp;Tabela1[[#This Row],[PEDIDO]]&amp;Tabela1[[#This Row],[PRODUTO]]</f>
        <v>1073-TC-006P-188RMF</v>
      </c>
      <c r="AQ360" s="22" t="str">
        <f>Tabela1[[#This Row],[PRODUTO]]&amp;Tabela1[[#This Row],[TAG]]</f>
        <v>RMF1073-TC-006</v>
      </c>
      <c r="AR360" s="24" t="str">
        <f>Tabela1[[#This Row],[PEDIDO]]&amp;Tabela1[[#This Row],[PRODUTO]]</f>
        <v>P-188RMF</v>
      </c>
      <c r="AS360" s="37">
        <f>IF(AF360="",0,IF(ISTEXT(AF360),H360*VALUE(SUBSTITUTE(AF360,"%",""))/100,H360*AF360))-Tabela1[[#This Row],[PRONTO ACABADO2]]</f>
        <v>0</v>
      </c>
      <c r="AT360" s="37">
        <f>IF(AG360="",0,IF(ISTEXT(AG360),H360*VALUE(SUBSTITUTE(AG360,"%",""))/100,H360*AG360))-Tabela1[[#This Row],[PESO EXPEDIDO2]]</f>
        <v>0</v>
      </c>
      <c r="AU360" s="37">
        <f t="shared" si="72"/>
        <v>17.899999999999999</v>
      </c>
      <c r="AV360" s="37">
        <f t="shared" si="73"/>
        <v>17.899999999999999</v>
      </c>
      <c r="AW360" s="37"/>
    </row>
    <row r="361" spans="1:49" ht="15.75" hidden="1" customHeight="1" x14ac:dyDescent="0.25">
      <c r="A361" s="6" t="s">
        <v>4003</v>
      </c>
      <c r="B361" s="21" t="s">
        <v>4004</v>
      </c>
      <c r="C361" s="7">
        <v>1</v>
      </c>
      <c r="D361" s="39" t="s">
        <v>4005</v>
      </c>
      <c r="E361" s="7">
        <v>4246</v>
      </c>
      <c r="F361" s="7" t="s">
        <v>4006</v>
      </c>
      <c r="G361" s="23">
        <v>17.899999999999999</v>
      </c>
      <c r="H361" s="34">
        <f>Tabela1[[#This Row],[PESO UNI]]*Tabela1[[#This Row],[QTE]]</f>
        <v>17.899999999999999</v>
      </c>
      <c r="I361" s="7" t="s">
        <v>2</v>
      </c>
      <c r="J361" s="8" t="s">
        <v>2276</v>
      </c>
      <c r="K361" s="8" t="s">
        <v>327</v>
      </c>
      <c r="L361" s="9" t="s">
        <v>2069</v>
      </c>
      <c r="M361" s="10">
        <v>46149</v>
      </c>
      <c r="N361" s="8" t="s">
        <v>327</v>
      </c>
      <c r="O361" s="12"/>
      <c r="P361" s="13"/>
      <c r="Q361" s="14">
        <f>Tabela1[[#This Row],[QTDE/ Fabricação]]-Tabela1[[#This Row],[QTE]]</f>
        <v>-1</v>
      </c>
      <c r="R361" s="18">
        <f t="shared" si="67"/>
        <v>17.899999999999999</v>
      </c>
      <c r="S361" s="18">
        <f t="shared" si="65"/>
        <v>17.899999999999999</v>
      </c>
      <c r="T361" s="19">
        <f t="shared" si="70"/>
        <v>0</v>
      </c>
      <c r="U361" s="16">
        <v>1</v>
      </c>
      <c r="V361" s="12">
        <v>13</v>
      </c>
      <c r="W361" s="13" t="str">
        <f>IFERROR(VLOOKUP(Tabela1[[#This Row],[COD.MDE]],'LISTA DE EMBARQUE'!B:M,12,0),"")</f>
        <v/>
      </c>
      <c r="X361" s="14">
        <f>IFERROR(Tabela1[[#This Row],[QIANTIDADE EXPEDIDA]]*Tabela1[[#This Row],[PESO UNI]],"")</f>
        <v>17.899999999999999</v>
      </c>
      <c r="Y361" s="14">
        <f t="shared" si="71"/>
        <v>0</v>
      </c>
      <c r="Z361" s="20">
        <f>Tabela1[[#This Row],[PESO TOTAL]]-Tabela1[[#This Row],[Peso Expedido]]</f>
        <v>0</v>
      </c>
      <c r="AA361" s="17">
        <v>1</v>
      </c>
      <c r="AB361" s="33"/>
      <c r="AC361" s="33">
        <v>1</v>
      </c>
      <c r="AD361" s="33">
        <v>1</v>
      </c>
      <c r="AE361" s="33">
        <v>1</v>
      </c>
      <c r="AF361" s="33">
        <v>1</v>
      </c>
      <c r="AG361" s="33">
        <v>1</v>
      </c>
      <c r="AH361" s="33">
        <v>1</v>
      </c>
      <c r="AI361" s="33" t="str">
        <f t="shared" si="69"/>
        <v>ok</v>
      </c>
      <c r="AJ361" s="5"/>
      <c r="AK361" t="str">
        <f>Tabela1[[#This Row],[Coluna1]]&amp;Tabela1[[#This Row],[PEDIDO]]</f>
        <v>P-188</v>
      </c>
      <c r="AL361"/>
      <c r="AM361"/>
      <c r="AN361"/>
      <c r="AO361" t="str">
        <f t="shared" si="66"/>
        <v>MDE-M-0028-RA/1073-TC-007</v>
      </c>
      <c r="AP361" t="str">
        <f>Tabela1[[#This Row],[TAG]]&amp;Tabela1[[#This Row],[PEDIDO]]&amp;Tabela1[[#This Row],[PRODUTO]]</f>
        <v>1073-TC-007P-188RMF</v>
      </c>
      <c r="AQ361" s="22" t="str">
        <f>Tabela1[[#This Row],[PRODUTO]]&amp;Tabela1[[#This Row],[TAG]]</f>
        <v>RMF1073-TC-007</v>
      </c>
      <c r="AR361" s="24" t="str">
        <f>Tabela1[[#This Row],[PEDIDO]]&amp;Tabela1[[#This Row],[PRODUTO]]</f>
        <v>P-188RMF</v>
      </c>
      <c r="AS361" s="37">
        <f>IF(AF361="",0,IF(ISTEXT(AF361),H361*VALUE(SUBSTITUTE(AF361,"%",""))/100,H361*AF361))-Tabela1[[#This Row],[PRONTO ACABADO2]]</f>
        <v>0</v>
      </c>
      <c r="AT361" s="37">
        <f>IF(AG361="",0,IF(ISTEXT(AG361),H361*VALUE(SUBSTITUTE(AG361,"%",""))/100,H361*AG361))-Tabela1[[#This Row],[PESO EXPEDIDO2]]</f>
        <v>0</v>
      </c>
      <c r="AU361" s="37">
        <f t="shared" si="72"/>
        <v>17.899999999999999</v>
      </c>
      <c r="AV361" s="37">
        <f t="shared" si="73"/>
        <v>17.899999999999999</v>
      </c>
      <c r="AW361" s="37"/>
    </row>
    <row r="362" spans="1:49" ht="15.75" hidden="1" customHeight="1" x14ac:dyDescent="0.25">
      <c r="A362" s="6" t="s">
        <v>4003</v>
      </c>
      <c r="B362" s="21" t="s">
        <v>4007</v>
      </c>
      <c r="C362" s="7">
        <v>2</v>
      </c>
      <c r="D362" s="39" t="s">
        <v>4008</v>
      </c>
      <c r="E362" s="7">
        <v>4247</v>
      </c>
      <c r="F362" s="7" t="s">
        <v>4006</v>
      </c>
      <c r="G362" s="23">
        <v>3.5</v>
      </c>
      <c r="H362" s="34">
        <f>Tabela1[[#This Row],[PESO UNI]]*Tabela1[[#This Row],[QTE]]</f>
        <v>7</v>
      </c>
      <c r="I362" s="7" t="s">
        <v>2</v>
      </c>
      <c r="J362" s="8" t="s">
        <v>2274</v>
      </c>
      <c r="K362" s="8" t="s">
        <v>327</v>
      </c>
      <c r="L362" s="9" t="s">
        <v>2069</v>
      </c>
      <c r="M362" s="10">
        <v>46149</v>
      </c>
      <c r="N362" s="8" t="s">
        <v>327</v>
      </c>
      <c r="O362" s="12"/>
      <c r="P362" s="13"/>
      <c r="Q362" s="14">
        <f>Tabela1[[#This Row],[QTDE/ Fabricação]]-Tabela1[[#This Row],[QTE]]</f>
        <v>-2</v>
      </c>
      <c r="R362" s="18">
        <f t="shared" si="67"/>
        <v>7</v>
      </c>
      <c r="S362" s="18">
        <f t="shared" si="65"/>
        <v>7</v>
      </c>
      <c r="T362" s="19">
        <f t="shared" si="70"/>
        <v>0</v>
      </c>
      <c r="U362" s="16">
        <v>2</v>
      </c>
      <c r="V362" s="12">
        <v>13</v>
      </c>
      <c r="W362" s="13" t="str">
        <f>IFERROR(VLOOKUP(Tabela1[[#This Row],[COD.MDE]],'LISTA DE EMBARQUE'!B:M,12,0),"")</f>
        <v/>
      </c>
      <c r="X362" s="14">
        <f>IFERROR(Tabela1[[#This Row],[QIANTIDADE EXPEDIDA]]*Tabela1[[#This Row],[PESO UNI]],"")</f>
        <v>7</v>
      </c>
      <c r="Y362" s="14">
        <f t="shared" si="71"/>
        <v>0</v>
      </c>
      <c r="Z362" s="20">
        <f>Tabela1[[#This Row],[PESO TOTAL]]-Tabela1[[#This Row],[Peso Expedido]]</f>
        <v>0</v>
      </c>
      <c r="AA362" s="17">
        <v>1</v>
      </c>
      <c r="AB362" s="33"/>
      <c r="AC362" s="33">
        <v>1</v>
      </c>
      <c r="AD362" s="33">
        <v>1</v>
      </c>
      <c r="AE362" s="33">
        <v>1</v>
      </c>
      <c r="AF362" s="33">
        <v>1</v>
      </c>
      <c r="AG362" s="33">
        <v>1</v>
      </c>
      <c r="AH362" s="33">
        <v>1</v>
      </c>
      <c r="AI362" s="33" t="str">
        <f t="shared" si="69"/>
        <v>ok</v>
      </c>
      <c r="AJ362" s="5"/>
      <c r="AK362" t="str">
        <f>Tabela1[[#This Row],[Coluna1]]&amp;Tabela1[[#This Row],[PEDIDO]]</f>
        <v>P-188</v>
      </c>
      <c r="AL362"/>
      <c r="AM362"/>
      <c r="AN362"/>
      <c r="AO362" t="str">
        <f t="shared" si="66"/>
        <v>MDE-M-0028-RA/1073-TC-006</v>
      </c>
      <c r="AP362" t="str">
        <f>Tabela1[[#This Row],[TAG]]&amp;Tabela1[[#This Row],[PEDIDO]]&amp;Tabela1[[#This Row],[PRODUTO]]</f>
        <v>1073-TC-006P-188RMF</v>
      </c>
      <c r="AQ362" s="22" t="str">
        <f>Tabela1[[#This Row],[PRODUTO]]&amp;Tabela1[[#This Row],[TAG]]</f>
        <v>RMF1073-TC-006</v>
      </c>
      <c r="AR362" s="24" t="str">
        <f>Tabela1[[#This Row],[PEDIDO]]&amp;Tabela1[[#This Row],[PRODUTO]]</f>
        <v>P-188RMF</v>
      </c>
      <c r="AS362" s="37">
        <f>IF(AF362="",0,IF(ISTEXT(AF362),H362*VALUE(SUBSTITUTE(AF362,"%",""))/100,H362*AF362))-Tabela1[[#This Row],[PRONTO ACABADO2]]</f>
        <v>0</v>
      </c>
      <c r="AT362" s="37">
        <f>IF(AG362="",0,IF(ISTEXT(AG362),H362*VALUE(SUBSTITUTE(AG362,"%",""))/100,H362*AG362))-Tabela1[[#This Row],[PESO EXPEDIDO2]]</f>
        <v>0</v>
      </c>
      <c r="AU362" s="37">
        <f t="shared" si="72"/>
        <v>7</v>
      </c>
      <c r="AV362" s="37">
        <f t="shared" si="73"/>
        <v>7</v>
      </c>
      <c r="AW362" s="37"/>
    </row>
    <row r="363" spans="1:49" ht="15.75" hidden="1" customHeight="1" x14ac:dyDescent="0.25">
      <c r="A363" s="6" t="s">
        <v>4003</v>
      </c>
      <c r="B363" s="21" t="s">
        <v>4007</v>
      </c>
      <c r="C363" s="7">
        <v>2</v>
      </c>
      <c r="D363" s="39" t="s">
        <v>4008</v>
      </c>
      <c r="E363" s="7">
        <v>4248</v>
      </c>
      <c r="F363" s="7" t="s">
        <v>4006</v>
      </c>
      <c r="G363" s="23">
        <v>3.5</v>
      </c>
      <c r="H363" s="34">
        <f>Tabela1[[#This Row],[PESO UNI]]*Tabela1[[#This Row],[QTE]]</f>
        <v>7</v>
      </c>
      <c r="I363" s="7" t="s">
        <v>2</v>
      </c>
      <c r="J363" s="8" t="s">
        <v>2276</v>
      </c>
      <c r="K363" s="8" t="s">
        <v>327</v>
      </c>
      <c r="L363" s="9" t="s">
        <v>2069</v>
      </c>
      <c r="M363" s="10">
        <v>46149</v>
      </c>
      <c r="N363" s="8" t="s">
        <v>327</v>
      </c>
      <c r="O363" s="12"/>
      <c r="P363" s="13"/>
      <c r="Q363" s="14">
        <f>Tabela1[[#This Row],[QTDE/ Fabricação]]-Tabela1[[#This Row],[QTE]]</f>
        <v>-2</v>
      </c>
      <c r="R363" s="18">
        <f t="shared" si="67"/>
        <v>7</v>
      </c>
      <c r="S363" s="18">
        <f t="shared" si="65"/>
        <v>7</v>
      </c>
      <c r="T363" s="19">
        <f t="shared" si="70"/>
        <v>0</v>
      </c>
      <c r="U363" s="16">
        <v>2</v>
      </c>
      <c r="V363" s="12">
        <v>13</v>
      </c>
      <c r="W363" s="13" t="str">
        <f>IFERROR(VLOOKUP(Tabela1[[#This Row],[COD.MDE]],'LISTA DE EMBARQUE'!B:M,12,0),"")</f>
        <v/>
      </c>
      <c r="X363" s="14">
        <f>IFERROR(Tabela1[[#This Row],[QIANTIDADE EXPEDIDA]]*Tabela1[[#This Row],[PESO UNI]],"")</f>
        <v>7</v>
      </c>
      <c r="Y363" s="14">
        <f t="shared" si="71"/>
        <v>0</v>
      </c>
      <c r="Z363" s="20">
        <f>Tabela1[[#This Row],[PESO TOTAL]]-Tabela1[[#This Row],[Peso Expedido]]</f>
        <v>0</v>
      </c>
      <c r="AA363" s="17">
        <v>1</v>
      </c>
      <c r="AB363" s="33"/>
      <c r="AC363" s="33">
        <v>1</v>
      </c>
      <c r="AD363" s="33">
        <v>1</v>
      </c>
      <c r="AE363" s="33">
        <v>1</v>
      </c>
      <c r="AF363" s="33">
        <v>1</v>
      </c>
      <c r="AG363" s="33">
        <v>1</v>
      </c>
      <c r="AH363" s="33">
        <v>1</v>
      </c>
      <c r="AI363" s="33" t="str">
        <f t="shared" si="69"/>
        <v>ok</v>
      </c>
      <c r="AJ363" s="5"/>
      <c r="AK363" t="str">
        <f>Tabela1[[#This Row],[Coluna1]]&amp;Tabela1[[#This Row],[PEDIDO]]</f>
        <v>P-188</v>
      </c>
      <c r="AL363"/>
      <c r="AM363"/>
      <c r="AN363"/>
      <c r="AO363" t="str">
        <f t="shared" si="66"/>
        <v>MDE-M-0028-RA/1073-TC-007</v>
      </c>
      <c r="AP363" t="str">
        <f>Tabela1[[#This Row],[TAG]]&amp;Tabela1[[#This Row],[PEDIDO]]&amp;Tabela1[[#This Row],[PRODUTO]]</f>
        <v>1073-TC-007P-188RMF</v>
      </c>
      <c r="AQ363" s="22" t="str">
        <f>Tabela1[[#This Row],[PRODUTO]]&amp;Tabela1[[#This Row],[TAG]]</f>
        <v>RMF1073-TC-007</v>
      </c>
      <c r="AR363" s="24" t="str">
        <f>Tabela1[[#This Row],[PEDIDO]]&amp;Tabela1[[#This Row],[PRODUTO]]</f>
        <v>P-188RMF</v>
      </c>
      <c r="AS363" s="37">
        <f>IF(AF363="",0,IF(ISTEXT(AF363),H363*VALUE(SUBSTITUTE(AF363,"%",""))/100,H363*AF363))-Tabela1[[#This Row],[PRONTO ACABADO2]]</f>
        <v>0</v>
      </c>
      <c r="AT363" s="37">
        <f>IF(AG363="",0,IF(ISTEXT(AG363),H363*VALUE(SUBSTITUTE(AG363,"%",""))/100,H363*AG363))-Tabela1[[#This Row],[PESO EXPEDIDO2]]</f>
        <v>0</v>
      </c>
      <c r="AU363" s="37">
        <f t="shared" si="72"/>
        <v>7</v>
      </c>
      <c r="AV363" s="37">
        <f t="shared" si="73"/>
        <v>7</v>
      </c>
      <c r="AW363" s="37"/>
    </row>
    <row r="364" spans="1:49" ht="15.75" hidden="1" customHeight="1" x14ac:dyDescent="0.25">
      <c r="A364" s="6" t="s">
        <v>4003</v>
      </c>
      <c r="B364" s="21" t="s">
        <v>4009</v>
      </c>
      <c r="C364" s="7">
        <v>1</v>
      </c>
      <c r="D364" s="39" t="s">
        <v>2557</v>
      </c>
      <c r="E364" s="7">
        <v>4249</v>
      </c>
      <c r="F364" s="7" t="s">
        <v>4006</v>
      </c>
      <c r="G364" s="23">
        <v>8.4</v>
      </c>
      <c r="H364" s="34">
        <f>Tabela1[[#This Row],[PESO UNI]]*Tabela1[[#This Row],[QTE]]</f>
        <v>8.4</v>
      </c>
      <c r="I364" s="7" t="s">
        <v>2</v>
      </c>
      <c r="J364" s="8" t="s">
        <v>2274</v>
      </c>
      <c r="K364" s="8" t="s">
        <v>327</v>
      </c>
      <c r="L364" s="9" t="s">
        <v>2069</v>
      </c>
      <c r="M364" s="10">
        <v>46149</v>
      </c>
      <c r="N364" s="8" t="s">
        <v>327</v>
      </c>
      <c r="O364" s="12"/>
      <c r="P364" s="13"/>
      <c r="Q364" s="14">
        <f>Tabela1[[#This Row],[QTDE/ Fabricação]]-Tabela1[[#This Row],[QTE]]</f>
        <v>-1</v>
      </c>
      <c r="R364" s="18">
        <f t="shared" si="67"/>
        <v>8.4</v>
      </c>
      <c r="S364" s="18">
        <f t="shared" si="65"/>
        <v>8.4</v>
      </c>
      <c r="T364" s="19">
        <f t="shared" si="70"/>
        <v>0</v>
      </c>
      <c r="U364" s="16">
        <v>1</v>
      </c>
      <c r="V364" s="12">
        <v>13</v>
      </c>
      <c r="W364" s="13" t="str">
        <f>IFERROR(VLOOKUP(Tabela1[[#This Row],[COD.MDE]],'LISTA DE EMBARQUE'!B:M,12,0),"")</f>
        <v/>
      </c>
      <c r="X364" s="14">
        <f>IFERROR(Tabela1[[#This Row],[QIANTIDADE EXPEDIDA]]*Tabela1[[#This Row],[PESO UNI]],"")</f>
        <v>8.4</v>
      </c>
      <c r="Y364" s="14">
        <f t="shared" si="71"/>
        <v>0</v>
      </c>
      <c r="Z364" s="20">
        <f>Tabela1[[#This Row],[PESO TOTAL]]-Tabela1[[#This Row],[Peso Expedido]]</f>
        <v>0</v>
      </c>
      <c r="AA364" s="17">
        <v>1</v>
      </c>
      <c r="AB364" s="33"/>
      <c r="AC364" s="33">
        <v>1</v>
      </c>
      <c r="AD364" s="33">
        <v>1</v>
      </c>
      <c r="AE364" s="33">
        <v>1</v>
      </c>
      <c r="AF364" s="33">
        <v>1</v>
      </c>
      <c r="AG364" s="33">
        <v>1</v>
      </c>
      <c r="AH364" s="33">
        <v>1</v>
      </c>
      <c r="AI364" s="33" t="str">
        <f t="shared" si="69"/>
        <v>ok</v>
      </c>
      <c r="AJ364" s="5"/>
      <c r="AK364" t="str">
        <f>Tabela1[[#This Row],[Coluna1]]&amp;Tabela1[[#This Row],[PEDIDO]]</f>
        <v>P-188</v>
      </c>
      <c r="AL364"/>
      <c r="AM364"/>
      <c r="AN364"/>
      <c r="AO364" t="str">
        <f t="shared" si="66"/>
        <v>MDE-M-0028-RA/1073-TC-006</v>
      </c>
      <c r="AP364" t="str">
        <f>Tabela1[[#This Row],[TAG]]&amp;Tabela1[[#This Row],[PEDIDO]]&amp;Tabela1[[#This Row],[PRODUTO]]</f>
        <v>1073-TC-006P-188RMF</v>
      </c>
      <c r="AQ364" s="22" t="str">
        <f>Tabela1[[#This Row],[PRODUTO]]&amp;Tabela1[[#This Row],[TAG]]</f>
        <v>RMF1073-TC-006</v>
      </c>
      <c r="AR364" s="24" t="str">
        <f>Tabela1[[#This Row],[PEDIDO]]&amp;Tabela1[[#This Row],[PRODUTO]]</f>
        <v>P-188RMF</v>
      </c>
      <c r="AS364" s="37">
        <f>IF(AF364="",0,IF(ISTEXT(AF364),H364*VALUE(SUBSTITUTE(AF364,"%",""))/100,H364*AF364))-Tabela1[[#This Row],[PRONTO ACABADO2]]</f>
        <v>0</v>
      </c>
      <c r="AT364" s="37">
        <f>IF(AG364="",0,IF(ISTEXT(AG364),H364*VALUE(SUBSTITUTE(AG364,"%",""))/100,H364*AG364))-Tabela1[[#This Row],[PESO EXPEDIDO2]]</f>
        <v>0</v>
      </c>
      <c r="AU364" s="37">
        <f t="shared" si="72"/>
        <v>8.4</v>
      </c>
      <c r="AV364" s="37">
        <f t="shared" si="73"/>
        <v>8.4</v>
      </c>
      <c r="AW364" s="37"/>
    </row>
    <row r="365" spans="1:49" ht="15.75" hidden="1" customHeight="1" x14ac:dyDescent="0.25">
      <c r="A365" s="6" t="s">
        <v>4003</v>
      </c>
      <c r="B365" s="21" t="s">
        <v>4009</v>
      </c>
      <c r="C365" s="7">
        <v>1</v>
      </c>
      <c r="D365" s="39" t="s">
        <v>2557</v>
      </c>
      <c r="E365" s="7">
        <v>4250</v>
      </c>
      <c r="F365" s="7" t="s">
        <v>4006</v>
      </c>
      <c r="G365" s="23">
        <v>8.4</v>
      </c>
      <c r="H365" s="34">
        <f>Tabela1[[#This Row],[PESO UNI]]*Tabela1[[#This Row],[QTE]]</f>
        <v>8.4</v>
      </c>
      <c r="I365" s="7" t="s">
        <v>2</v>
      </c>
      <c r="J365" s="8" t="s">
        <v>2276</v>
      </c>
      <c r="K365" s="8" t="s">
        <v>327</v>
      </c>
      <c r="L365" s="9" t="s">
        <v>2069</v>
      </c>
      <c r="M365" s="10">
        <v>46149</v>
      </c>
      <c r="N365" s="8" t="s">
        <v>327</v>
      </c>
      <c r="O365" s="12"/>
      <c r="P365" s="13"/>
      <c r="Q365" s="14">
        <f>Tabela1[[#This Row],[QTDE/ Fabricação]]-Tabela1[[#This Row],[QTE]]</f>
        <v>-1</v>
      </c>
      <c r="R365" s="18">
        <f t="shared" si="67"/>
        <v>8.4</v>
      </c>
      <c r="S365" s="18">
        <f t="shared" si="65"/>
        <v>8.4</v>
      </c>
      <c r="T365" s="19">
        <f t="shared" si="70"/>
        <v>0</v>
      </c>
      <c r="U365" s="16">
        <v>1</v>
      </c>
      <c r="V365" s="12">
        <v>13</v>
      </c>
      <c r="W365" s="13" t="str">
        <f>IFERROR(VLOOKUP(Tabela1[[#This Row],[COD.MDE]],'LISTA DE EMBARQUE'!B:M,12,0),"")</f>
        <v/>
      </c>
      <c r="X365" s="14">
        <f>IFERROR(Tabela1[[#This Row],[QIANTIDADE EXPEDIDA]]*Tabela1[[#This Row],[PESO UNI]],"")</f>
        <v>8.4</v>
      </c>
      <c r="Y365" s="14">
        <f t="shared" si="71"/>
        <v>0</v>
      </c>
      <c r="Z365" s="20">
        <f>Tabela1[[#This Row],[PESO TOTAL]]-Tabela1[[#This Row],[Peso Expedido]]</f>
        <v>0</v>
      </c>
      <c r="AA365" s="17">
        <v>1</v>
      </c>
      <c r="AB365" s="33"/>
      <c r="AC365" s="33">
        <v>1</v>
      </c>
      <c r="AD365" s="33">
        <v>1</v>
      </c>
      <c r="AE365" s="33">
        <v>1</v>
      </c>
      <c r="AF365" s="33">
        <v>1</v>
      </c>
      <c r="AG365" s="33">
        <v>1</v>
      </c>
      <c r="AH365" s="33">
        <v>1</v>
      </c>
      <c r="AI365" s="33" t="str">
        <f t="shared" si="69"/>
        <v>ok</v>
      </c>
      <c r="AJ365" s="5"/>
      <c r="AK365" t="str">
        <f>Tabela1[[#This Row],[Coluna1]]&amp;Tabela1[[#This Row],[PEDIDO]]</f>
        <v>P-188</v>
      </c>
      <c r="AL365"/>
      <c r="AM365"/>
      <c r="AN365"/>
      <c r="AO365" t="str">
        <f t="shared" si="66"/>
        <v>MDE-M-0028-RA/1073-TC-007</v>
      </c>
      <c r="AP365" t="str">
        <f>Tabela1[[#This Row],[TAG]]&amp;Tabela1[[#This Row],[PEDIDO]]&amp;Tabela1[[#This Row],[PRODUTO]]</f>
        <v>1073-TC-007P-188RMF</v>
      </c>
      <c r="AQ365" s="22" t="str">
        <f>Tabela1[[#This Row],[PRODUTO]]&amp;Tabela1[[#This Row],[TAG]]</f>
        <v>RMF1073-TC-007</v>
      </c>
      <c r="AR365" s="24" t="str">
        <f>Tabela1[[#This Row],[PEDIDO]]&amp;Tabela1[[#This Row],[PRODUTO]]</f>
        <v>P-188RMF</v>
      </c>
      <c r="AS365" s="37">
        <f>IF(AF365="",0,IF(ISTEXT(AF365),H365*VALUE(SUBSTITUTE(AF365,"%",""))/100,H365*AF365))-Tabela1[[#This Row],[PRONTO ACABADO2]]</f>
        <v>0</v>
      </c>
      <c r="AT365" s="37">
        <f>IF(AG365="",0,IF(ISTEXT(AG365),H365*VALUE(SUBSTITUTE(AG365,"%",""))/100,H365*AG365))-Tabela1[[#This Row],[PESO EXPEDIDO2]]</f>
        <v>0</v>
      </c>
      <c r="AU365" s="37">
        <f t="shared" si="72"/>
        <v>8.4</v>
      </c>
      <c r="AV365" s="37">
        <f t="shared" si="73"/>
        <v>8.4</v>
      </c>
      <c r="AW365" s="37"/>
    </row>
    <row r="366" spans="1:49" ht="15.75" hidden="1" customHeight="1" x14ac:dyDescent="0.25">
      <c r="A366" s="6" t="s">
        <v>4003</v>
      </c>
      <c r="B366" s="21" t="s">
        <v>4010</v>
      </c>
      <c r="C366" s="7">
        <v>1</v>
      </c>
      <c r="D366" s="39" t="s">
        <v>4011</v>
      </c>
      <c r="E366" s="7">
        <v>4251</v>
      </c>
      <c r="F366" s="7" t="s">
        <v>4006</v>
      </c>
      <c r="G366" s="23">
        <v>0.5</v>
      </c>
      <c r="H366" s="34">
        <f>Tabela1[[#This Row],[PESO UNI]]*Tabela1[[#This Row],[QTE]]</f>
        <v>0.5</v>
      </c>
      <c r="I366" s="7" t="s">
        <v>2</v>
      </c>
      <c r="J366" s="8" t="s">
        <v>2274</v>
      </c>
      <c r="K366" s="8" t="s">
        <v>327</v>
      </c>
      <c r="L366" s="9" t="s">
        <v>2069</v>
      </c>
      <c r="M366" s="10">
        <v>46149</v>
      </c>
      <c r="N366" s="8" t="s">
        <v>327</v>
      </c>
      <c r="O366" s="12"/>
      <c r="P366" s="13"/>
      <c r="Q366" s="14">
        <f>Tabela1[[#This Row],[QTDE/ Fabricação]]-Tabela1[[#This Row],[QTE]]</f>
        <v>-1</v>
      </c>
      <c r="R366" s="18">
        <f t="shared" si="67"/>
        <v>0.5</v>
      </c>
      <c r="S366" s="18">
        <f t="shared" si="65"/>
        <v>0.5</v>
      </c>
      <c r="T366" s="19">
        <f t="shared" si="70"/>
        <v>0</v>
      </c>
      <c r="U366" s="16">
        <v>1</v>
      </c>
      <c r="V366" s="12">
        <v>13</v>
      </c>
      <c r="W366" s="13" t="str">
        <f>IFERROR(VLOOKUP(Tabela1[[#This Row],[COD.MDE]],'LISTA DE EMBARQUE'!B:M,12,0),"")</f>
        <v/>
      </c>
      <c r="X366" s="14">
        <f>IFERROR(Tabela1[[#This Row],[QIANTIDADE EXPEDIDA]]*Tabela1[[#This Row],[PESO UNI]],"")</f>
        <v>0.5</v>
      </c>
      <c r="Y366" s="14">
        <f t="shared" si="71"/>
        <v>0</v>
      </c>
      <c r="Z366" s="20">
        <f>Tabela1[[#This Row],[PESO TOTAL]]-Tabela1[[#This Row],[Peso Expedido]]</f>
        <v>0</v>
      </c>
      <c r="AA366" s="17">
        <v>1</v>
      </c>
      <c r="AB366" s="33"/>
      <c r="AC366" s="33">
        <v>1</v>
      </c>
      <c r="AD366" s="33">
        <v>1</v>
      </c>
      <c r="AE366" s="33">
        <v>1</v>
      </c>
      <c r="AF366" s="33">
        <v>1</v>
      </c>
      <c r="AG366" s="33">
        <v>1</v>
      </c>
      <c r="AH366" s="33">
        <v>1</v>
      </c>
      <c r="AI366" s="33" t="str">
        <f t="shared" si="69"/>
        <v>ok</v>
      </c>
      <c r="AJ366" s="5"/>
      <c r="AK366" t="str">
        <f>Tabela1[[#This Row],[Coluna1]]&amp;Tabela1[[#This Row],[PEDIDO]]</f>
        <v>P-188</v>
      </c>
      <c r="AL366"/>
      <c r="AM366"/>
      <c r="AN366"/>
      <c r="AO366" t="str">
        <f t="shared" si="66"/>
        <v>MDE-M-0028-RA/1073-TC-006</v>
      </c>
      <c r="AP366" t="str">
        <f>Tabela1[[#This Row],[TAG]]&amp;Tabela1[[#This Row],[PEDIDO]]&amp;Tabela1[[#This Row],[PRODUTO]]</f>
        <v>1073-TC-006P-188RMF</v>
      </c>
      <c r="AQ366" s="22" t="str">
        <f>Tabela1[[#This Row],[PRODUTO]]&amp;Tabela1[[#This Row],[TAG]]</f>
        <v>RMF1073-TC-006</v>
      </c>
      <c r="AR366" s="24" t="str">
        <f>Tabela1[[#This Row],[PEDIDO]]&amp;Tabela1[[#This Row],[PRODUTO]]</f>
        <v>P-188RMF</v>
      </c>
      <c r="AS366" s="37">
        <f>IF(AF366="",0,IF(ISTEXT(AF366),H366*VALUE(SUBSTITUTE(AF366,"%",""))/100,H366*AF366))-Tabela1[[#This Row],[PRONTO ACABADO2]]</f>
        <v>0</v>
      </c>
      <c r="AT366" s="37">
        <f>IF(AG366="",0,IF(ISTEXT(AG366),H366*VALUE(SUBSTITUTE(AG366,"%",""))/100,H366*AG366))-Tabela1[[#This Row],[PESO EXPEDIDO2]]</f>
        <v>0</v>
      </c>
      <c r="AU366" s="37">
        <f t="shared" si="72"/>
        <v>0.5</v>
      </c>
      <c r="AV366" s="37">
        <f t="shared" si="73"/>
        <v>0.5</v>
      </c>
      <c r="AW366" s="37"/>
    </row>
    <row r="367" spans="1:49" ht="15.75" hidden="1" customHeight="1" x14ac:dyDescent="0.25">
      <c r="A367" s="6" t="s">
        <v>4003</v>
      </c>
      <c r="B367" s="21" t="s">
        <v>4010</v>
      </c>
      <c r="C367" s="7">
        <v>1</v>
      </c>
      <c r="D367" s="39" t="s">
        <v>4011</v>
      </c>
      <c r="E367" s="7">
        <v>4252</v>
      </c>
      <c r="F367" s="7" t="s">
        <v>4006</v>
      </c>
      <c r="G367" s="23">
        <v>0.5</v>
      </c>
      <c r="H367" s="34">
        <f>Tabela1[[#This Row],[PESO UNI]]*Tabela1[[#This Row],[QTE]]</f>
        <v>0.5</v>
      </c>
      <c r="I367" s="7" t="s">
        <v>2</v>
      </c>
      <c r="J367" s="8" t="s">
        <v>2276</v>
      </c>
      <c r="K367" s="8" t="s">
        <v>327</v>
      </c>
      <c r="L367" s="9" t="s">
        <v>2069</v>
      </c>
      <c r="M367" s="10">
        <v>46149</v>
      </c>
      <c r="N367" s="8" t="s">
        <v>327</v>
      </c>
      <c r="O367" s="12"/>
      <c r="P367" s="13"/>
      <c r="Q367" s="14">
        <f>Tabela1[[#This Row],[QTDE/ Fabricação]]-Tabela1[[#This Row],[QTE]]</f>
        <v>-1</v>
      </c>
      <c r="R367" s="18">
        <f t="shared" si="67"/>
        <v>0.5</v>
      </c>
      <c r="S367" s="18">
        <f t="shared" si="65"/>
        <v>0.5</v>
      </c>
      <c r="T367" s="19">
        <f t="shared" si="70"/>
        <v>0</v>
      </c>
      <c r="U367" s="16">
        <v>1</v>
      </c>
      <c r="V367" s="12">
        <v>13</v>
      </c>
      <c r="W367" s="13" t="str">
        <f>IFERROR(VLOOKUP(Tabela1[[#This Row],[COD.MDE]],'LISTA DE EMBARQUE'!B:M,12,0),"")</f>
        <v/>
      </c>
      <c r="X367" s="14">
        <f>IFERROR(Tabela1[[#This Row],[QIANTIDADE EXPEDIDA]]*Tabela1[[#This Row],[PESO UNI]],"")</f>
        <v>0.5</v>
      </c>
      <c r="Y367" s="14">
        <f t="shared" si="71"/>
        <v>0</v>
      </c>
      <c r="Z367" s="20">
        <f>Tabela1[[#This Row],[PESO TOTAL]]-Tabela1[[#This Row],[Peso Expedido]]</f>
        <v>0</v>
      </c>
      <c r="AA367" s="17">
        <v>1</v>
      </c>
      <c r="AB367" s="33"/>
      <c r="AC367" s="33">
        <v>1</v>
      </c>
      <c r="AD367" s="33">
        <v>1</v>
      </c>
      <c r="AE367" s="33">
        <v>1</v>
      </c>
      <c r="AF367" s="33">
        <v>1</v>
      </c>
      <c r="AG367" s="33">
        <v>1</v>
      </c>
      <c r="AH367" s="33">
        <v>1</v>
      </c>
      <c r="AI367" s="33" t="str">
        <f t="shared" si="69"/>
        <v>ok</v>
      </c>
      <c r="AJ367" s="5"/>
      <c r="AK367" t="str">
        <f>Tabela1[[#This Row],[Coluna1]]&amp;Tabela1[[#This Row],[PEDIDO]]</f>
        <v>P-188</v>
      </c>
      <c r="AL367"/>
      <c r="AM367"/>
      <c r="AN367"/>
      <c r="AO367" t="str">
        <f t="shared" si="66"/>
        <v>MDE-M-0028-RA/1073-TC-007</v>
      </c>
      <c r="AP367" t="str">
        <f>Tabela1[[#This Row],[TAG]]&amp;Tabela1[[#This Row],[PEDIDO]]&amp;Tabela1[[#This Row],[PRODUTO]]</f>
        <v>1073-TC-007P-188RMF</v>
      </c>
      <c r="AQ367" s="22" t="str">
        <f>Tabela1[[#This Row],[PRODUTO]]&amp;Tabela1[[#This Row],[TAG]]</f>
        <v>RMF1073-TC-007</v>
      </c>
      <c r="AR367" s="24" t="str">
        <f>Tabela1[[#This Row],[PEDIDO]]&amp;Tabela1[[#This Row],[PRODUTO]]</f>
        <v>P-188RMF</v>
      </c>
      <c r="AS367" s="37">
        <f>IF(AF367="",0,IF(ISTEXT(AF367),H367*VALUE(SUBSTITUTE(AF367,"%",""))/100,H367*AF367))-Tabela1[[#This Row],[PRONTO ACABADO2]]</f>
        <v>0</v>
      </c>
      <c r="AT367" s="37">
        <f>IF(AG367="",0,IF(ISTEXT(AG367),H367*VALUE(SUBSTITUTE(AG367,"%",""))/100,H367*AG367))-Tabela1[[#This Row],[PESO EXPEDIDO2]]</f>
        <v>0</v>
      </c>
      <c r="AU367" s="37">
        <f t="shared" si="72"/>
        <v>0.5</v>
      </c>
      <c r="AV367" s="37">
        <f t="shared" si="73"/>
        <v>0.5</v>
      </c>
      <c r="AW367" s="37"/>
    </row>
    <row r="368" spans="1:49" ht="15.75" hidden="1" customHeight="1" x14ac:dyDescent="0.25">
      <c r="A368" s="6" t="s">
        <v>4003</v>
      </c>
      <c r="B368" s="21" t="s">
        <v>4012</v>
      </c>
      <c r="C368" s="7">
        <v>2</v>
      </c>
      <c r="D368" s="39" t="s">
        <v>4013</v>
      </c>
      <c r="E368" s="7">
        <v>4253</v>
      </c>
      <c r="F368" s="7" t="s">
        <v>4006</v>
      </c>
      <c r="G368" s="23">
        <v>3</v>
      </c>
      <c r="H368" s="34">
        <f>Tabela1[[#This Row],[PESO UNI]]*Tabela1[[#This Row],[QTE]]</f>
        <v>6</v>
      </c>
      <c r="I368" s="7" t="s">
        <v>2</v>
      </c>
      <c r="J368" s="8" t="s">
        <v>2274</v>
      </c>
      <c r="K368" s="8" t="s">
        <v>327</v>
      </c>
      <c r="L368" s="9" t="s">
        <v>2069</v>
      </c>
      <c r="M368" s="10">
        <v>46149</v>
      </c>
      <c r="N368" s="8" t="s">
        <v>327</v>
      </c>
      <c r="O368" s="12"/>
      <c r="P368" s="13"/>
      <c r="Q368" s="14">
        <f>Tabela1[[#This Row],[QTDE/ Fabricação]]-Tabela1[[#This Row],[QTE]]</f>
        <v>-2</v>
      </c>
      <c r="R368" s="18">
        <f t="shared" si="67"/>
        <v>6</v>
      </c>
      <c r="S368" s="18">
        <f t="shared" si="65"/>
        <v>6</v>
      </c>
      <c r="T368" s="19">
        <f t="shared" si="70"/>
        <v>0</v>
      </c>
      <c r="U368" s="16">
        <v>2</v>
      </c>
      <c r="V368" s="12">
        <v>13</v>
      </c>
      <c r="W368" s="13" t="str">
        <f>IFERROR(VLOOKUP(Tabela1[[#This Row],[COD.MDE]],'LISTA DE EMBARQUE'!B:M,12,0),"")</f>
        <v/>
      </c>
      <c r="X368" s="14">
        <f>IFERROR(Tabela1[[#This Row],[QIANTIDADE EXPEDIDA]]*Tabela1[[#This Row],[PESO UNI]],"")</f>
        <v>6</v>
      </c>
      <c r="Y368" s="14">
        <f t="shared" si="71"/>
        <v>0</v>
      </c>
      <c r="Z368" s="20">
        <f>Tabela1[[#This Row],[PESO TOTAL]]-Tabela1[[#This Row],[Peso Expedido]]</f>
        <v>0</v>
      </c>
      <c r="AA368" s="17">
        <v>1</v>
      </c>
      <c r="AB368" s="33"/>
      <c r="AC368" s="33">
        <v>1</v>
      </c>
      <c r="AD368" s="33">
        <v>1</v>
      </c>
      <c r="AE368" s="33">
        <v>1</v>
      </c>
      <c r="AF368" s="33">
        <v>1</v>
      </c>
      <c r="AG368" s="33">
        <v>1</v>
      </c>
      <c r="AH368" s="33">
        <v>1</v>
      </c>
      <c r="AI368" s="33" t="str">
        <f t="shared" si="69"/>
        <v>ok</v>
      </c>
      <c r="AJ368" s="5"/>
      <c r="AK368" t="str">
        <f>Tabela1[[#This Row],[Coluna1]]&amp;Tabela1[[#This Row],[PEDIDO]]</f>
        <v>P-188</v>
      </c>
      <c r="AL368"/>
      <c r="AM368"/>
      <c r="AN368"/>
      <c r="AO368" t="str">
        <f t="shared" si="66"/>
        <v>MDE-M-0028-RA/1073-TC-006</v>
      </c>
      <c r="AP368" t="str">
        <f>Tabela1[[#This Row],[TAG]]&amp;Tabela1[[#This Row],[PEDIDO]]&amp;Tabela1[[#This Row],[PRODUTO]]</f>
        <v>1073-TC-006P-188RMF</v>
      </c>
      <c r="AQ368" s="22" t="str">
        <f>Tabela1[[#This Row],[PRODUTO]]&amp;Tabela1[[#This Row],[TAG]]</f>
        <v>RMF1073-TC-006</v>
      </c>
      <c r="AR368" s="24" t="str">
        <f>Tabela1[[#This Row],[PEDIDO]]&amp;Tabela1[[#This Row],[PRODUTO]]</f>
        <v>P-188RMF</v>
      </c>
      <c r="AS368" s="37">
        <f>IF(AF368="",0,IF(ISTEXT(AF368),H368*VALUE(SUBSTITUTE(AF368,"%",""))/100,H368*AF368))-Tabela1[[#This Row],[PRONTO ACABADO2]]</f>
        <v>0</v>
      </c>
      <c r="AT368" s="37">
        <f>IF(AG368="",0,IF(ISTEXT(AG368),H368*VALUE(SUBSTITUTE(AG368,"%",""))/100,H368*AG368))-Tabela1[[#This Row],[PESO EXPEDIDO2]]</f>
        <v>0</v>
      </c>
      <c r="AU368" s="37">
        <f t="shared" si="72"/>
        <v>6</v>
      </c>
      <c r="AV368" s="37">
        <f t="shared" si="73"/>
        <v>6</v>
      </c>
      <c r="AW368" s="37"/>
    </row>
    <row r="369" spans="1:49" ht="15.75" hidden="1" customHeight="1" x14ac:dyDescent="0.25">
      <c r="A369" s="6" t="s">
        <v>4003</v>
      </c>
      <c r="B369" s="21" t="s">
        <v>4012</v>
      </c>
      <c r="C369" s="7">
        <v>2</v>
      </c>
      <c r="D369" s="39" t="s">
        <v>4013</v>
      </c>
      <c r="E369" s="7">
        <v>4254</v>
      </c>
      <c r="F369" s="7" t="s">
        <v>4006</v>
      </c>
      <c r="G369" s="23">
        <v>3</v>
      </c>
      <c r="H369" s="34">
        <f>Tabela1[[#This Row],[PESO UNI]]*Tabela1[[#This Row],[QTE]]</f>
        <v>6</v>
      </c>
      <c r="I369" s="7" t="s">
        <v>2</v>
      </c>
      <c r="J369" s="8" t="s">
        <v>2276</v>
      </c>
      <c r="K369" s="8" t="s">
        <v>327</v>
      </c>
      <c r="L369" s="9" t="s">
        <v>2069</v>
      </c>
      <c r="M369" s="10">
        <v>46149</v>
      </c>
      <c r="N369" s="8" t="s">
        <v>327</v>
      </c>
      <c r="O369" s="12"/>
      <c r="P369" s="13"/>
      <c r="Q369" s="14">
        <f>Tabela1[[#This Row],[QTDE/ Fabricação]]-Tabela1[[#This Row],[QTE]]</f>
        <v>-2</v>
      </c>
      <c r="R369" s="18">
        <f t="shared" si="67"/>
        <v>6</v>
      </c>
      <c r="S369" s="18">
        <f t="shared" si="65"/>
        <v>6</v>
      </c>
      <c r="T369" s="19">
        <f t="shared" si="70"/>
        <v>0</v>
      </c>
      <c r="U369" s="16">
        <v>2</v>
      </c>
      <c r="V369" s="12">
        <v>13</v>
      </c>
      <c r="W369" s="13" t="str">
        <f>IFERROR(VLOOKUP(Tabela1[[#This Row],[COD.MDE]],'LISTA DE EMBARQUE'!B:M,12,0),"")</f>
        <v/>
      </c>
      <c r="X369" s="14">
        <f>IFERROR(Tabela1[[#This Row],[QIANTIDADE EXPEDIDA]]*Tabela1[[#This Row],[PESO UNI]],"")</f>
        <v>6</v>
      </c>
      <c r="Y369" s="14">
        <f t="shared" si="71"/>
        <v>0</v>
      </c>
      <c r="Z369" s="20">
        <f>Tabela1[[#This Row],[PESO TOTAL]]-Tabela1[[#This Row],[Peso Expedido]]</f>
        <v>0</v>
      </c>
      <c r="AA369" s="17">
        <v>1</v>
      </c>
      <c r="AB369" s="33"/>
      <c r="AC369" s="33">
        <v>1</v>
      </c>
      <c r="AD369" s="33">
        <v>1</v>
      </c>
      <c r="AE369" s="33">
        <v>1</v>
      </c>
      <c r="AF369" s="33">
        <v>1</v>
      </c>
      <c r="AG369" s="33">
        <v>1</v>
      </c>
      <c r="AH369" s="33">
        <v>1</v>
      </c>
      <c r="AI369" s="33" t="str">
        <f t="shared" si="69"/>
        <v>ok</v>
      </c>
      <c r="AJ369" s="5"/>
      <c r="AK369" t="str">
        <f>Tabela1[[#This Row],[Coluna1]]&amp;Tabela1[[#This Row],[PEDIDO]]</f>
        <v>P-188</v>
      </c>
      <c r="AL369"/>
      <c r="AM369"/>
      <c r="AN369"/>
      <c r="AO369" t="str">
        <f t="shared" si="66"/>
        <v>MDE-M-0028-RA/1073-TC-007</v>
      </c>
      <c r="AP369" t="str">
        <f>Tabela1[[#This Row],[TAG]]&amp;Tabela1[[#This Row],[PEDIDO]]&amp;Tabela1[[#This Row],[PRODUTO]]</f>
        <v>1073-TC-007P-188RMF</v>
      </c>
      <c r="AQ369" s="22" t="str">
        <f>Tabela1[[#This Row],[PRODUTO]]&amp;Tabela1[[#This Row],[TAG]]</f>
        <v>RMF1073-TC-007</v>
      </c>
      <c r="AR369" s="24" t="str">
        <f>Tabela1[[#This Row],[PEDIDO]]&amp;Tabela1[[#This Row],[PRODUTO]]</f>
        <v>P-188RMF</v>
      </c>
      <c r="AS369" s="37">
        <f>IF(AF369="",0,IF(ISTEXT(AF369),H369*VALUE(SUBSTITUTE(AF369,"%",""))/100,H369*AF369))-Tabela1[[#This Row],[PRONTO ACABADO2]]</f>
        <v>0</v>
      </c>
      <c r="AT369" s="37">
        <f>IF(AG369="",0,IF(ISTEXT(AG369),H369*VALUE(SUBSTITUTE(AG369,"%",""))/100,H369*AG369))-Tabela1[[#This Row],[PESO EXPEDIDO2]]</f>
        <v>0</v>
      </c>
      <c r="AU369" s="37">
        <f t="shared" si="72"/>
        <v>6</v>
      </c>
      <c r="AV369" s="37">
        <f t="shared" si="73"/>
        <v>6</v>
      </c>
      <c r="AW369" s="37"/>
    </row>
    <row r="370" spans="1:49" ht="15.75" hidden="1" customHeight="1" x14ac:dyDescent="0.25">
      <c r="A370" s="6" t="s">
        <v>4014</v>
      </c>
      <c r="B370" s="21" t="s">
        <v>4015</v>
      </c>
      <c r="C370" s="7">
        <v>1</v>
      </c>
      <c r="D370" s="39" t="s">
        <v>4016</v>
      </c>
      <c r="E370" s="7">
        <v>4255</v>
      </c>
      <c r="F370" s="7" t="s">
        <v>4017</v>
      </c>
      <c r="G370" s="23">
        <v>0.4</v>
      </c>
      <c r="H370" s="34">
        <f>Tabela1[[#This Row],[PESO UNI]]*Tabela1[[#This Row],[QTE]]</f>
        <v>0.4</v>
      </c>
      <c r="I370" s="7">
        <v>0</v>
      </c>
      <c r="J370" s="8" t="s">
        <v>2274</v>
      </c>
      <c r="K370" s="8" t="s">
        <v>327</v>
      </c>
      <c r="L370" s="9" t="s">
        <v>2069</v>
      </c>
      <c r="M370" s="10">
        <v>46150</v>
      </c>
      <c r="N370" s="8" t="s">
        <v>327</v>
      </c>
      <c r="O370" s="12"/>
      <c r="P370" s="13"/>
      <c r="Q370" s="14">
        <f>Tabela1[[#This Row],[QTDE/ Fabricação]]-Tabela1[[#This Row],[QTE]]</f>
        <v>-1</v>
      </c>
      <c r="R370" s="18">
        <f t="shared" si="67"/>
        <v>0.4</v>
      </c>
      <c r="S370" s="18">
        <f t="shared" si="65"/>
        <v>0.4</v>
      </c>
      <c r="T370" s="19">
        <f t="shared" si="70"/>
        <v>0</v>
      </c>
      <c r="U370" s="16">
        <v>1</v>
      </c>
      <c r="V370" s="12">
        <v>13</v>
      </c>
      <c r="W370" s="13" t="str">
        <f>IFERROR(VLOOKUP(Tabela1[[#This Row],[COD.MDE]],'LISTA DE EMBARQUE'!B:M,12,0),"")</f>
        <v/>
      </c>
      <c r="X370" s="14">
        <f>IFERROR(Tabela1[[#This Row],[QIANTIDADE EXPEDIDA]]*Tabela1[[#This Row],[PESO UNI]],"")</f>
        <v>0.4</v>
      </c>
      <c r="Y370" s="14">
        <f t="shared" si="71"/>
        <v>0</v>
      </c>
      <c r="Z370" s="20">
        <f>Tabela1[[#This Row],[PESO TOTAL]]-Tabela1[[#This Row],[Peso Expedido]]</f>
        <v>0</v>
      </c>
      <c r="AA370" s="17">
        <v>1</v>
      </c>
      <c r="AB370" s="33"/>
      <c r="AC370" s="33">
        <v>1</v>
      </c>
      <c r="AD370" s="33">
        <v>1</v>
      </c>
      <c r="AE370" s="33">
        <v>1</v>
      </c>
      <c r="AF370" s="33">
        <v>1</v>
      </c>
      <c r="AG370" s="33">
        <v>1</v>
      </c>
      <c r="AH370" s="33">
        <v>1</v>
      </c>
      <c r="AI370" s="33" t="str">
        <f t="shared" si="69"/>
        <v>ok</v>
      </c>
      <c r="AJ370" s="5"/>
      <c r="AK370" t="str">
        <f>Tabela1[[#This Row],[Coluna1]]&amp;Tabela1[[#This Row],[PEDIDO]]</f>
        <v>P-188</v>
      </c>
      <c r="AL370"/>
      <c r="AM370"/>
      <c r="AN370"/>
      <c r="AO370" t="str">
        <f t="shared" si="66"/>
        <v>MDE-M-0029-RA/1073-TC-006</v>
      </c>
      <c r="AP370" t="str">
        <f>Tabela1[[#This Row],[TAG]]&amp;Tabela1[[#This Row],[PEDIDO]]&amp;Tabela1[[#This Row],[PRODUTO]]</f>
        <v>1073-TC-006P-188RMF</v>
      </c>
      <c r="AQ370" s="22" t="str">
        <f>Tabela1[[#This Row],[PRODUTO]]&amp;Tabela1[[#This Row],[TAG]]</f>
        <v>RMF1073-TC-006</v>
      </c>
      <c r="AR370" s="24" t="str">
        <f>Tabela1[[#This Row],[PEDIDO]]&amp;Tabela1[[#This Row],[PRODUTO]]</f>
        <v>P-188RMF</v>
      </c>
      <c r="AS370" s="37">
        <f>IF(AF370="",0,IF(ISTEXT(AF370),H370*VALUE(SUBSTITUTE(AF370,"%",""))/100,H370*AF370))-Tabela1[[#This Row],[PRONTO ACABADO2]]</f>
        <v>0</v>
      </c>
      <c r="AT370" s="37">
        <f>IF(AG370="",0,IF(ISTEXT(AG370),H370*VALUE(SUBSTITUTE(AG370,"%",""))/100,H370*AG370))-Tabela1[[#This Row],[PESO EXPEDIDO2]]</f>
        <v>0</v>
      </c>
      <c r="AU370" s="37">
        <f t="shared" si="72"/>
        <v>0.4</v>
      </c>
      <c r="AV370" s="37">
        <f t="shared" si="73"/>
        <v>0.4</v>
      </c>
      <c r="AW370" s="37"/>
    </row>
    <row r="371" spans="1:49" ht="15.75" hidden="1" customHeight="1" x14ac:dyDescent="0.25">
      <c r="A371" s="6" t="s">
        <v>4014</v>
      </c>
      <c r="B371" s="21" t="s">
        <v>4015</v>
      </c>
      <c r="C371" s="7">
        <v>1</v>
      </c>
      <c r="D371" s="39" t="s">
        <v>4016</v>
      </c>
      <c r="E371" s="7">
        <v>4256</v>
      </c>
      <c r="F371" s="7" t="s">
        <v>4017</v>
      </c>
      <c r="G371" s="23">
        <v>0.4</v>
      </c>
      <c r="H371" s="34">
        <f>Tabela1[[#This Row],[PESO UNI]]*Tabela1[[#This Row],[QTE]]</f>
        <v>0.4</v>
      </c>
      <c r="I371" s="7">
        <v>0</v>
      </c>
      <c r="J371" s="8" t="s">
        <v>2276</v>
      </c>
      <c r="K371" s="8" t="s">
        <v>327</v>
      </c>
      <c r="L371" s="9" t="s">
        <v>2069</v>
      </c>
      <c r="M371" s="10">
        <v>46150</v>
      </c>
      <c r="N371" s="8" t="s">
        <v>327</v>
      </c>
      <c r="O371" s="12"/>
      <c r="P371" s="13"/>
      <c r="Q371" s="14">
        <f>Tabela1[[#This Row],[QTDE/ Fabricação]]-Tabela1[[#This Row],[QTE]]</f>
        <v>-1</v>
      </c>
      <c r="R371" s="18">
        <f t="shared" si="67"/>
        <v>0.4</v>
      </c>
      <c r="S371" s="18">
        <f t="shared" si="65"/>
        <v>0.4</v>
      </c>
      <c r="T371" s="19">
        <f t="shared" si="70"/>
        <v>0</v>
      </c>
      <c r="U371" s="16">
        <v>1</v>
      </c>
      <c r="V371" s="12">
        <v>13</v>
      </c>
      <c r="W371" s="13" t="str">
        <f>IFERROR(VLOOKUP(Tabela1[[#This Row],[COD.MDE]],'LISTA DE EMBARQUE'!B:M,12,0),"")</f>
        <v/>
      </c>
      <c r="X371" s="14">
        <f>IFERROR(Tabela1[[#This Row],[QIANTIDADE EXPEDIDA]]*Tabela1[[#This Row],[PESO UNI]],"")</f>
        <v>0.4</v>
      </c>
      <c r="Y371" s="14">
        <f t="shared" si="71"/>
        <v>0</v>
      </c>
      <c r="Z371" s="20">
        <f>Tabela1[[#This Row],[PESO TOTAL]]-Tabela1[[#This Row],[Peso Expedido]]</f>
        <v>0</v>
      </c>
      <c r="AA371" s="17">
        <v>1</v>
      </c>
      <c r="AB371" s="33"/>
      <c r="AC371" s="33">
        <v>1</v>
      </c>
      <c r="AD371" s="33">
        <v>1</v>
      </c>
      <c r="AE371" s="33">
        <v>1</v>
      </c>
      <c r="AF371" s="33">
        <v>1</v>
      </c>
      <c r="AG371" s="33">
        <v>1</v>
      </c>
      <c r="AH371" s="33">
        <v>1</v>
      </c>
      <c r="AI371" s="33" t="str">
        <f t="shared" si="69"/>
        <v>ok</v>
      </c>
      <c r="AJ371" s="5"/>
      <c r="AK371" t="str">
        <f>Tabela1[[#This Row],[Coluna1]]&amp;Tabela1[[#This Row],[PEDIDO]]</f>
        <v>P-188</v>
      </c>
      <c r="AL371"/>
      <c r="AM371"/>
      <c r="AN371"/>
      <c r="AO371" t="str">
        <f t="shared" si="66"/>
        <v>MDE-M-0029-RA/1073-TC-007</v>
      </c>
      <c r="AP371" t="str">
        <f>Tabela1[[#This Row],[TAG]]&amp;Tabela1[[#This Row],[PEDIDO]]&amp;Tabela1[[#This Row],[PRODUTO]]</f>
        <v>1073-TC-007P-188RMF</v>
      </c>
      <c r="AQ371" s="22" t="str">
        <f>Tabela1[[#This Row],[PRODUTO]]&amp;Tabela1[[#This Row],[TAG]]</f>
        <v>RMF1073-TC-007</v>
      </c>
      <c r="AR371" s="24" t="str">
        <f>Tabela1[[#This Row],[PEDIDO]]&amp;Tabela1[[#This Row],[PRODUTO]]</f>
        <v>P-188RMF</v>
      </c>
      <c r="AS371" s="37">
        <f>IF(AF371="",0,IF(ISTEXT(AF371),H371*VALUE(SUBSTITUTE(AF371,"%",""))/100,H371*AF371))-Tabela1[[#This Row],[PRONTO ACABADO2]]</f>
        <v>0</v>
      </c>
      <c r="AT371" s="37">
        <f>IF(AG371="",0,IF(ISTEXT(AG371),H371*VALUE(SUBSTITUTE(AG371,"%",""))/100,H371*AG371))-Tabela1[[#This Row],[PESO EXPEDIDO2]]</f>
        <v>0</v>
      </c>
      <c r="AU371" s="37">
        <f t="shared" si="72"/>
        <v>0.4</v>
      </c>
      <c r="AV371" s="37">
        <f t="shared" si="73"/>
        <v>0.4</v>
      </c>
      <c r="AW371" s="37"/>
    </row>
    <row r="372" spans="1:49" ht="15.75" hidden="1" customHeight="1" x14ac:dyDescent="0.25">
      <c r="A372" s="6" t="s">
        <v>4014</v>
      </c>
      <c r="B372" s="21" t="s">
        <v>4018</v>
      </c>
      <c r="C372" s="7">
        <v>1</v>
      </c>
      <c r="D372" s="39" t="s">
        <v>4019</v>
      </c>
      <c r="E372" s="7">
        <v>4257</v>
      </c>
      <c r="F372" s="7" t="s">
        <v>4017</v>
      </c>
      <c r="G372" s="23">
        <v>0.4</v>
      </c>
      <c r="H372" s="34">
        <f>Tabela1[[#This Row],[PESO UNI]]*Tabela1[[#This Row],[QTE]]</f>
        <v>0.4</v>
      </c>
      <c r="I372" s="7">
        <v>0</v>
      </c>
      <c r="J372" s="8" t="s">
        <v>2274</v>
      </c>
      <c r="K372" s="8" t="s">
        <v>327</v>
      </c>
      <c r="L372" s="9" t="s">
        <v>2069</v>
      </c>
      <c r="M372" s="10">
        <v>46150</v>
      </c>
      <c r="N372" s="8" t="s">
        <v>327</v>
      </c>
      <c r="O372" s="12"/>
      <c r="P372" s="13"/>
      <c r="Q372" s="14">
        <f>Tabela1[[#This Row],[QTDE/ Fabricação]]-Tabela1[[#This Row],[QTE]]</f>
        <v>-1</v>
      </c>
      <c r="R372" s="18">
        <f t="shared" si="67"/>
        <v>0.4</v>
      </c>
      <c r="S372" s="18">
        <f t="shared" si="65"/>
        <v>0.4</v>
      </c>
      <c r="T372" s="19">
        <f t="shared" si="70"/>
        <v>0</v>
      </c>
      <c r="U372" s="16">
        <v>1</v>
      </c>
      <c r="V372" s="12">
        <v>13</v>
      </c>
      <c r="W372" s="13" t="str">
        <f>IFERROR(VLOOKUP(Tabela1[[#This Row],[COD.MDE]],'LISTA DE EMBARQUE'!B:M,12,0),"")</f>
        <v/>
      </c>
      <c r="X372" s="14">
        <f>IFERROR(Tabela1[[#This Row],[QIANTIDADE EXPEDIDA]]*Tabela1[[#This Row],[PESO UNI]],"")</f>
        <v>0.4</v>
      </c>
      <c r="Y372" s="14">
        <f t="shared" si="71"/>
        <v>0</v>
      </c>
      <c r="Z372" s="20">
        <f>Tabela1[[#This Row],[PESO TOTAL]]-Tabela1[[#This Row],[Peso Expedido]]</f>
        <v>0</v>
      </c>
      <c r="AA372" s="17">
        <v>1</v>
      </c>
      <c r="AB372" s="33"/>
      <c r="AC372" s="33">
        <v>1</v>
      </c>
      <c r="AD372" s="33">
        <v>1</v>
      </c>
      <c r="AE372" s="33">
        <v>1</v>
      </c>
      <c r="AF372" s="33">
        <v>1</v>
      </c>
      <c r="AG372" s="33">
        <v>1</v>
      </c>
      <c r="AH372" s="33">
        <v>1</v>
      </c>
      <c r="AI372" s="33" t="str">
        <f t="shared" si="69"/>
        <v>ok</v>
      </c>
      <c r="AJ372" s="5"/>
      <c r="AK372" t="str">
        <f>Tabela1[[#This Row],[Coluna1]]&amp;Tabela1[[#This Row],[PEDIDO]]</f>
        <v>P-188</v>
      </c>
      <c r="AL372"/>
      <c r="AM372"/>
      <c r="AN372"/>
      <c r="AO372" t="str">
        <f t="shared" si="66"/>
        <v>MDE-M-0029-RA/1073-TC-006</v>
      </c>
      <c r="AP372" t="str">
        <f>Tabela1[[#This Row],[TAG]]&amp;Tabela1[[#This Row],[PEDIDO]]&amp;Tabela1[[#This Row],[PRODUTO]]</f>
        <v>1073-TC-006P-188RMF</v>
      </c>
      <c r="AQ372" s="22" t="str">
        <f>Tabela1[[#This Row],[PRODUTO]]&amp;Tabela1[[#This Row],[TAG]]</f>
        <v>RMF1073-TC-006</v>
      </c>
      <c r="AR372" s="24" t="str">
        <f>Tabela1[[#This Row],[PEDIDO]]&amp;Tabela1[[#This Row],[PRODUTO]]</f>
        <v>P-188RMF</v>
      </c>
      <c r="AS372" s="37">
        <f>IF(AF372="",0,IF(ISTEXT(AF372),H372*VALUE(SUBSTITUTE(AF372,"%",""))/100,H372*AF372))-Tabela1[[#This Row],[PRONTO ACABADO2]]</f>
        <v>0</v>
      </c>
      <c r="AT372" s="37">
        <f>IF(AG372="",0,IF(ISTEXT(AG372),H372*VALUE(SUBSTITUTE(AG372,"%",""))/100,H372*AG372))-Tabela1[[#This Row],[PESO EXPEDIDO2]]</f>
        <v>0</v>
      </c>
      <c r="AU372" s="37">
        <f t="shared" si="72"/>
        <v>0.4</v>
      </c>
      <c r="AV372" s="37">
        <f t="shared" si="73"/>
        <v>0.4</v>
      </c>
      <c r="AW372" s="37"/>
    </row>
    <row r="373" spans="1:49" ht="15.75" hidden="1" customHeight="1" x14ac:dyDescent="0.25">
      <c r="A373" s="6" t="s">
        <v>4014</v>
      </c>
      <c r="B373" s="21" t="s">
        <v>4018</v>
      </c>
      <c r="C373" s="7">
        <v>1</v>
      </c>
      <c r="D373" s="39" t="s">
        <v>4019</v>
      </c>
      <c r="E373" s="7">
        <v>4258</v>
      </c>
      <c r="F373" s="7" t="s">
        <v>4017</v>
      </c>
      <c r="G373" s="23">
        <v>0.4</v>
      </c>
      <c r="H373" s="34">
        <f>Tabela1[[#This Row],[PESO UNI]]*Tabela1[[#This Row],[QTE]]</f>
        <v>0.4</v>
      </c>
      <c r="I373" s="7">
        <v>0</v>
      </c>
      <c r="J373" s="8" t="s">
        <v>2276</v>
      </c>
      <c r="K373" s="8" t="s">
        <v>327</v>
      </c>
      <c r="L373" s="9" t="s">
        <v>2069</v>
      </c>
      <c r="M373" s="10">
        <v>46150</v>
      </c>
      <c r="N373" s="8" t="s">
        <v>327</v>
      </c>
      <c r="O373" s="12"/>
      <c r="P373" s="13"/>
      <c r="Q373" s="14">
        <f>Tabela1[[#This Row],[QTDE/ Fabricação]]-Tabela1[[#This Row],[QTE]]</f>
        <v>-1</v>
      </c>
      <c r="R373" s="18">
        <f t="shared" si="67"/>
        <v>0.4</v>
      </c>
      <c r="S373" s="18">
        <f t="shared" si="65"/>
        <v>0.4</v>
      </c>
      <c r="T373" s="19">
        <f t="shared" si="70"/>
        <v>0</v>
      </c>
      <c r="U373" s="16">
        <v>1</v>
      </c>
      <c r="V373" s="12">
        <v>13</v>
      </c>
      <c r="W373" s="13" t="str">
        <f>IFERROR(VLOOKUP(Tabela1[[#This Row],[COD.MDE]],'LISTA DE EMBARQUE'!B:M,12,0),"")</f>
        <v/>
      </c>
      <c r="X373" s="14">
        <f>IFERROR(Tabela1[[#This Row],[QIANTIDADE EXPEDIDA]]*Tabela1[[#This Row],[PESO UNI]],"")</f>
        <v>0.4</v>
      </c>
      <c r="Y373" s="14">
        <f t="shared" si="71"/>
        <v>0</v>
      </c>
      <c r="Z373" s="20">
        <f>Tabela1[[#This Row],[PESO TOTAL]]-Tabela1[[#This Row],[Peso Expedido]]</f>
        <v>0</v>
      </c>
      <c r="AA373" s="17">
        <v>1</v>
      </c>
      <c r="AB373" s="33"/>
      <c r="AC373" s="33">
        <v>1</v>
      </c>
      <c r="AD373" s="33">
        <v>1</v>
      </c>
      <c r="AE373" s="33">
        <v>1</v>
      </c>
      <c r="AF373" s="33">
        <v>1</v>
      </c>
      <c r="AG373" s="33">
        <v>1</v>
      </c>
      <c r="AH373" s="33">
        <v>1</v>
      </c>
      <c r="AI373" s="33" t="str">
        <f t="shared" si="69"/>
        <v>ok</v>
      </c>
      <c r="AJ373" s="5"/>
      <c r="AK373" t="str">
        <f>Tabela1[[#This Row],[Coluna1]]&amp;Tabela1[[#This Row],[PEDIDO]]</f>
        <v>P-188</v>
      </c>
      <c r="AL373"/>
      <c r="AM373"/>
      <c r="AN373"/>
      <c r="AO373" t="str">
        <f t="shared" si="66"/>
        <v>MDE-M-0029-RA/1073-TC-007</v>
      </c>
      <c r="AP373" t="str">
        <f>Tabela1[[#This Row],[TAG]]&amp;Tabela1[[#This Row],[PEDIDO]]&amp;Tabela1[[#This Row],[PRODUTO]]</f>
        <v>1073-TC-007P-188RMF</v>
      </c>
      <c r="AQ373" s="22" t="str">
        <f>Tabela1[[#This Row],[PRODUTO]]&amp;Tabela1[[#This Row],[TAG]]</f>
        <v>RMF1073-TC-007</v>
      </c>
      <c r="AR373" s="24" t="str">
        <f>Tabela1[[#This Row],[PEDIDO]]&amp;Tabela1[[#This Row],[PRODUTO]]</f>
        <v>P-188RMF</v>
      </c>
      <c r="AS373" s="37">
        <f>IF(AF373="",0,IF(ISTEXT(AF373),H373*VALUE(SUBSTITUTE(AF373,"%",""))/100,H373*AF373))-Tabela1[[#This Row],[PRONTO ACABADO2]]</f>
        <v>0</v>
      </c>
      <c r="AT373" s="37">
        <f>IF(AG373="",0,IF(ISTEXT(AG373),H373*VALUE(SUBSTITUTE(AG373,"%",""))/100,H373*AG373))-Tabela1[[#This Row],[PESO EXPEDIDO2]]</f>
        <v>0</v>
      </c>
      <c r="AU373" s="37">
        <f t="shared" si="72"/>
        <v>0.4</v>
      </c>
      <c r="AV373" s="37">
        <f t="shared" si="73"/>
        <v>0.4</v>
      </c>
      <c r="AW373" s="37"/>
    </row>
    <row r="374" spans="1:49" ht="15.75" hidden="1" customHeight="1" x14ac:dyDescent="0.25">
      <c r="A374" s="6" t="s">
        <v>4014</v>
      </c>
      <c r="B374" s="21" t="s">
        <v>4020</v>
      </c>
      <c r="C374" s="7">
        <v>1</v>
      </c>
      <c r="D374" s="39" t="s">
        <v>4021</v>
      </c>
      <c r="E374" s="7">
        <v>4259</v>
      </c>
      <c r="F374" s="7" t="s">
        <v>4017</v>
      </c>
      <c r="G374" s="23">
        <v>0.2</v>
      </c>
      <c r="H374" s="34">
        <f>Tabela1[[#This Row],[PESO UNI]]*Tabela1[[#This Row],[QTE]]</f>
        <v>0.2</v>
      </c>
      <c r="I374" s="7">
        <v>0</v>
      </c>
      <c r="J374" s="8" t="s">
        <v>2274</v>
      </c>
      <c r="K374" s="8" t="s">
        <v>327</v>
      </c>
      <c r="L374" s="9" t="s">
        <v>2069</v>
      </c>
      <c r="M374" s="10">
        <v>46150</v>
      </c>
      <c r="N374" s="8" t="s">
        <v>327</v>
      </c>
      <c r="O374" s="12"/>
      <c r="P374" s="13"/>
      <c r="Q374" s="14">
        <f>Tabela1[[#This Row],[QTDE/ Fabricação]]-Tabela1[[#This Row],[QTE]]</f>
        <v>-1</v>
      </c>
      <c r="R374" s="18">
        <f t="shared" si="67"/>
        <v>0.2</v>
      </c>
      <c r="S374" s="18">
        <f t="shared" ref="S374:S437" si="74">IFERROR(H374*AG374,"")</f>
        <v>0.2</v>
      </c>
      <c r="T374" s="19">
        <f t="shared" si="70"/>
        <v>0</v>
      </c>
      <c r="U374" s="16">
        <v>1</v>
      </c>
      <c r="V374" s="12">
        <v>13</v>
      </c>
      <c r="W374" s="13" t="str">
        <f>IFERROR(VLOOKUP(Tabela1[[#This Row],[COD.MDE]],'LISTA DE EMBARQUE'!B:M,12,0),"")</f>
        <v/>
      </c>
      <c r="X374" s="14">
        <f>IFERROR(Tabela1[[#This Row],[QIANTIDADE EXPEDIDA]]*Tabela1[[#This Row],[PESO UNI]],"")</f>
        <v>0.2</v>
      </c>
      <c r="Y374" s="14">
        <f t="shared" si="71"/>
        <v>0</v>
      </c>
      <c r="Z374" s="20">
        <f>Tabela1[[#This Row],[PESO TOTAL]]-Tabela1[[#This Row],[Peso Expedido]]</f>
        <v>0</v>
      </c>
      <c r="AA374" s="17">
        <v>1</v>
      </c>
      <c r="AB374" s="33"/>
      <c r="AC374" s="33">
        <v>1</v>
      </c>
      <c r="AD374" s="33">
        <v>1</v>
      </c>
      <c r="AE374" s="33">
        <v>1</v>
      </c>
      <c r="AF374" s="33">
        <v>1</v>
      </c>
      <c r="AG374" s="33">
        <v>1</v>
      </c>
      <c r="AH374" s="33">
        <v>1</v>
      </c>
      <c r="AI374" s="33" t="str">
        <f t="shared" si="69"/>
        <v>ok</v>
      </c>
      <c r="AJ374" s="5"/>
      <c r="AK374" t="str">
        <f>Tabela1[[#This Row],[Coluna1]]&amp;Tabela1[[#This Row],[PEDIDO]]</f>
        <v>P-188</v>
      </c>
      <c r="AL374"/>
      <c r="AM374"/>
      <c r="AN374"/>
      <c r="AO374" t="str">
        <f t="shared" si="66"/>
        <v>MDE-M-0029-RA/1073-TC-006</v>
      </c>
      <c r="AP374" t="str">
        <f>Tabela1[[#This Row],[TAG]]&amp;Tabela1[[#This Row],[PEDIDO]]&amp;Tabela1[[#This Row],[PRODUTO]]</f>
        <v>1073-TC-006P-188RMF</v>
      </c>
      <c r="AQ374" s="22" t="str">
        <f>Tabela1[[#This Row],[PRODUTO]]&amp;Tabela1[[#This Row],[TAG]]</f>
        <v>RMF1073-TC-006</v>
      </c>
      <c r="AR374" s="24" t="str">
        <f>Tabela1[[#This Row],[PEDIDO]]&amp;Tabela1[[#This Row],[PRODUTO]]</f>
        <v>P-188RMF</v>
      </c>
      <c r="AS374" s="37">
        <f>IF(AF374="",0,IF(ISTEXT(AF374),H374*VALUE(SUBSTITUTE(AF374,"%",""))/100,H374*AF374))-Tabela1[[#This Row],[PRONTO ACABADO2]]</f>
        <v>0</v>
      </c>
      <c r="AT374" s="37">
        <f>IF(AG374="",0,IF(ISTEXT(AG374),H374*VALUE(SUBSTITUTE(AG374,"%",""))/100,H374*AG374))-Tabela1[[#This Row],[PESO EXPEDIDO2]]</f>
        <v>0</v>
      </c>
      <c r="AU374" s="37">
        <f t="shared" si="72"/>
        <v>0.2</v>
      </c>
      <c r="AV374" s="37">
        <f t="shared" si="73"/>
        <v>0.2</v>
      </c>
      <c r="AW374" s="37"/>
    </row>
    <row r="375" spans="1:49" ht="15.75" hidden="1" customHeight="1" x14ac:dyDescent="0.25">
      <c r="A375" s="6" t="s">
        <v>4014</v>
      </c>
      <c r="B375" s="21" t="s">
        <v>4020</v>
      </c>
      <c r="C375" s="7">
        <v>1</v>
      </c>
      <c r="D375" s="39" t="s">
        <v>4021</v>
      </c>
      <c r="E375" s="7">
        <v>4260</v>
      </c>
      <c r="F375" s="7" t="s">
        <v>4017</v>
      </c>
      <c r="G375" s="23">
        <v>0.2</v>
      </c>
      <c r="H375" s="34">
        <f>Tabela1[[#This Row],[PESO UNI]]*Tabela1[[#This Row],[QTE]]</f>
        <v>0.2</v>
      </c>
      <c r="I375" s="7">
        <v>0</v>
      </c>
      <c r="J375" s="8" t="s">
        <v>2276</v>
      </c>
      <c r="K375" s="8" t="s">
        <v>327</v>
      </c>
      <c r="L375" s="9" t="s">
        <v>2069</v>
      </c>
      <c r="M375" s="10">
        <v>46150</v>
      </c>
      <c r="N375" s="8" t="s">
        <v>327</v>
      </c>
      <c r="O375" s="12"/>
      <c r="P375" s="13"/>
      <c r="Q375" s="14">
        <f>Tabela1[[#This Row],[QTDE/ Fabricação]]-Tabela1[[#This Row],[QTE]]</f>
        <v>-1</v>
      </c>
      <c r="R375" s="18">
        <f t="shared" si="67"/>
        <v>0.2</v>
      </c>
      <c r="S375" s="18">
        <f t="shared" si="74"/>
        <v>0.2</v>
      </c>
      <c r="T375" s="19">
        <f t="shared" si="70"/>
        <v>0</v>
      </c>
      <c r="U375" s="16">
        <v>1</v>
      </c>
      <c r="V375" s="12">
        <v>13</v>
      </c>
      <c r="W375" s="13" t="str">
        <f>IFERROR(VLOOKUP(Tabela1[[#This Row],[COD.MDE]],'LISTA DE EMBARQUE'!B:M,12,0),"")</f>
        <v/>
      </c>
      <c r="X375" s="14">
        <f>IFERROR(Tabela1[[#This Row],[QIANTIDADE EXPEDIDA]]*Tabela1[[#This Row],[PESO UNI]],"")</f>
        <v>0.2</v>
      </c>
      <c r="Y375" s="14">
        <f t="shared" si="71"/>
        <v>0</v>
      </c>
      <c r="Z375" s="20">
        <f>Tabela1[[#This Row],[PESO TOTAL]]-Tabela1[[#This Row],[Peso Expedido]]</f>
        <v>0</v>
      </c>
      <c r="AA375" s="17">
        <v>1</v>
      </c>
      <c r="AB375" s="33"/>
      <c r="AC375" s="33">
        <v>1</v>
      </c>
      <c r="AD375" s="33">
        <v>1</v>
      </c>
      <c r="AE375" s="33">
        <v>1</v>
      </c>
      <c r="AF375" s="33">
        <v>1</v>
      </c>
      <c r="AG375" s="33">
        <v>1</v>
      </c>
      <c r="AH375" s="33">
        <v>1</v>
      </c>
      <c r="AI375" s="33" t="str">
        <f t="shared" si="69"/>
        <v>ok</v>
      </c>
      <c r="AJ375" s="5"/>
      <c r="AK375" t="str">
        <f>Tabela1[[#This Row],[Coluna1]]&amp;Tabela1[[#This Row],[PEDIDO]]</f>
        <v>P-188</v>
      </c>
      <c r="AL375"/>
      <c r="AM375"/>
      <c r="AN375"/>
      <c r="AO375" t="str">
        <f t="shared" si="66"/>
        <v>MDE-M-0029-RA/1073-TC-007</v>
      </c>
      <c r="AP375" t="str">
        <f>Tabela1[[#This Row],[TAG]]&amp;Tabela1[[#This Row],[PEDIDO]]&amp;Tabela1[[#This Row],[PRODUTO]]</f>
        <v>1073-TC-007P-188RMF</v>
      </c>
      <c r="AQ375" s="22" t="str">
        <f>Tabela1[[#This Row],[PRODUTO]]&amp;Tabela1[[#This Row],[TAG]]</f>
        <v>RMF1073-TC-007</v>
      </c>
      <c r="AR375" s="24" t="str">
        <f>Tabela1[[#This Row],[PEDIDO]]&amp;Tabela1[[#This Row],[PRODUTO]]</f>
        <v>P-188RMF</v>
      </c>
      <c r="AS375" s="37">
        <f>IF(AF375="",0,IF(ISTEXT(AF375),H375*VALUE(SUBSTITUTE(AF375,"%",""))/100,H375*AF375))-Tabela1[[#This Row],[PRONTO ACABADO2]]</f>
        <v>0</v>
      </c>
      <c r="AT375" s="37">
        <f>IF(AG375="",0,IF(ISTEXT(AG375),H375*VALUE(SUBSTITUTE(AG375,"%",""))/100,H375*AG375))-Tabela1[[#This Row],[PESO EXPEDIDO2]]</f>
        <v>0</v>
      </c>
      <c r="AU375" s="37">
        <f t="shared" si="72"/>
        <v>0.2</v>
      </c>
      <c r="AV375" s="37">
        <f t="shared" si="73"/>
        <v>0.2</v>
      </c>
      <c r="AW375" s="37"/>
    </row>
    <row r="376" spans="1:49" ht="15.75" hidden="1" customHeight="1" x14ac:dyDescent="0.25">
      <c r="A376" s="6" t="s">
        <v>4014</v>
      </c>
      <c r="B376" s="21" t="s">
        <v>4022</v>
      </c>
      <c r="C376" s="7">
        <v>2</v>
      </c>
      <c r="D376" s="39" t="s">
        <v>4023</v>
      </c>
      <c r="E376" s="7">
        <v>4261</v>
      </c>
      <c r="F376" s="7" t="s">
        <v>4017</v>
      </c>
      <c r="G376" s="23">
        <v>3.9</v>
      </c>
      <c r="H376" s="34">
        <f>Tabela1[[#This Row],[PESO UNI]]*Tabela1[[#This Row],[QTE]]</f>
        <v>7.8</v>
      </c>
      <c r="I376" s="7">
        <v>0</v>
      </c>
      <c r="J376" s="8" t="s">
        <v>2274</v>
      </c>
      <c r="K376" s="8" t="s">
        <v>327</v>
      </c>
      <c r="L376" s="9" t="s">
        <v>2069</v>
      </c>
      <c r="M376" s="10">
        <v>46150</v>
      </c>
      <c r="N376" s="8" t="s">
        <v>327</v>
      </c>
      <c r="O376" s="12"/>
      <c r="P376" s="13"/>
      <c r="Q376" s="14">
        <f>Tabela1[[#This Row],[QTDE/ Fabricação]]-Tabela1[[#This Row],[QTE]]</f>
        <v>-2</v>
      </c>
      <c r="R376" s="18">
        <f t="shared" si="67"/>
        <v>7.8</v>
      </c>
      <c r="S376" s="18">
        <f t="shared" si="74"/>
        <v>7.8</v>
      </c>
      <c r="T376" s="19">
        <f t="shared" si="70"/>
        <v>0</v>
      </c>
      <c r="U376" s="16">
        <v>2</v>
      </c>
      <c r="V376" s="12">
        <v>13</v>
      </c>
      <c r="W376" s="13" t="str">
        <f>IFERROR(VLOOKUP(Tabela1[[#This Row],[COD.MDE]],'LISTA DE EMBARQUE'!B:M,12,0),"")</f>
        <v/>
      </c>
      <c r="X376" s="14">
        <f>IFERROR(Tabela1[[#This Row],[QIANTIDADE EXPEDIDA]]*Tabela1[[#This Row],[PESO UNI]],"")</f>
        <v>7.8</v>
      </c>
      <c r="Y376" s="14">
        <f t="shared" si="71"/>
        <v>0</v>
      </c>
      <c r="Z376" s="20">
        <f>Tabela1[[#This Row],[PESO TOTAL]]-Tabela1[[#This Row],[Peso Expedido]]</f>
        <v>0</v>
      </c>
      <c r="AA376" s="17">
        <v>1</v>
      </c>
      <c r="AB376" s="33"/>
      <c r="AC376" s="33">
        <v>1</v>
      </c>
      <c r="AD376" s="33">
        <v>1</v>
      </c>
      <c r="AE376" s="33">
        <v>1</v>
      </c>
      <c r="AF376" s="33">
        <v>1</v>
      </c>
      <c r="AG376" s="33">
        <v>1</v>
      </c>
      <c r="AH376" s="33">
        <v>1</v>
      </c>
      <c r="AI376" s="33" t="str">
        <f t="shared" si="69"/>
        <v>ok</v>
      </c>
      <c r="AJ376" s="5"/>
      <c r="AK376" t="str">
        <f>Tabela1[[#This Row],[Coluna1]]&amp;Tabela1[[#This Row],[PEDIDO]]</f>
        <v>P-188</v>
      </c>
      <c r="AL376"/>
      <c r="AM376"/>
      <c r="AN376"/>
      <c r="AO376" t="str">
        <f t="shared" si="66"/>
        <v>MDE-M-0029-RA/1073-TC-006</v>
      </c>
      <c r="AP376" t="str">
        <f>Tabela1[[#This Row],[TAG]]&amp;Tabela1[[#This Row],[PEDIDO]]&amp;Tabela1[[#This Row],[PRODUTO]]</f>
        <v>1073-TC-006P-188RMF</v>
      </c>
      <c r="AQ376" s="22" t="str">
        <f>Tabela1[[#This Row],[PRODUTO]]&amp;Tabela1[[#This Row],[TAG]]</f>
        <v>RMF1073-TC-006</v>
      </c>
      <c r="AR376" s="24" t="str">
        <f>Tabela1[[#This Row],[PEDIDO]]&amp;Tabela1[[#This Row],[PRODUTO]]</f>
        <v>P-188RMF</v>
      </c>
      <c r="AS376" s="37">
        <f>IF(AF376="",0,IF(ISTEXT(AF376),H376*VALUE(SUBSTITUTE(AF376,"%",""))/100,H376*AF376))-Tabela1[[#This Row],[PRONTO ACABADO2]]</f>
        <v>0</v>
      </c>
      <c r="AT376" s="37">
        <f>IF(AG376="",0,IF(ISTEXT(AG376),H376*VALUE(SUBSTITUTE(AG376,"%",""))/100,H376*AG376))-Tabela1[[#This Row],[PESO EXPEDIDO2]]</f>
        <v>0</v>
      </c>
      <c r="AU376" s="37">
        <f t="shared" si="72"/>
        <v>7.8</v>
      </c>
      <c r="AV376" s="37">
        <f t="shared" si="73"/>
        <v>7.8</v>
      </c>
      <c r="AW376" s="37"/>
    </row>
    <row r="377" spans="1:49" ht="15.75" hidden="1" customHeight="1" x14ac:dyDescent="0.25">
      <c r="A377" s="6" t="s">
        <v>4014</v>
      </c>
      <c r="B377" s="21" t="s">
        <v>4022</v>
      </c>
      <c r="C377" s="7">
        <v>2</v>
      </c>
      <c r="D377" s="39" t="s">
        <v>4023</v>
      </c>
      <c r="E377" s="7">
        <v>4262</v>
      </c>
      <c r="F377" s="7" t="s">
        <v>4017</v>
      </c>
      <c r="G377" s="23">
        <v>3.9</v>
      </c>
      <c r="H377" s="34">
        <f>Tabela1[[#This Row],[PESO UNI]]*Tabela1[[#This Row],[QTE]]</f>
        <v>7.8</v>
      </c>
      <c r="I377" s="7">
        <v>0</v>
      </c>
      <c r="J377" s="8" t="s">
        <v>2276</v>
      </c>
      <c r="K377" s="8" t="s">
        <v>327</v>
      </c>
      <c r="L377" s="9" t="s">
        <v>2069</v>
      </c>
      <c r="M377" s="10">
        <v>46150</v>
      </c>
      <c r="N377" s="8" t="s">
        <v>327</v>
      </c>
      <c r="O377" s="12"/>
      <c r="P377" s="13"/>
      <c r="Q377" s="14">
        <f>Tabela1[[#This Row],[QTDE/ Fabricação]]-Tabela1[[#This Row],[QTE]]</f>
        <v>-2</v>
      </c>
      <c r="R377" s="18">
        <f t="shared" si="67"/>
        <v>7.8</v>
      </c>
      <c r="S377" s="18">
        <f t="shared" si="74"/>
        <v>7.8</v>
      </c>
      <c r="T377" s="19">
        <f t="shared" si="70"/>
        <v>0</v>
      </c>
      <c r="U377" s="16">
        <v>2</v>
      </c>
      <c r="V377" s="12">
        <v>13</v>
      </c>
      <c r="W377" s="13" t="str">
        <f>IFERROR(VLOOKUP(Tabela1[[#This Row],[COD.MDE]],'LISTA DE EMBARQUE'!B:M,12,0),"")</f>
        <v/>
      </c>
      <c r="X377" s="14">
        <f>IFERROR(Tabela1[[#This Row],[QIANTIDADE EXPEDIDA]]*Tabela1[[#This Row],[PESO UNI]],"")</f>
        <v>7.8</v>
      </c>
      <c r="Y377" s="14">
        <f t="shared" si="71"/>
        <v>0</v>
      </c>
      <c r="Z377" s="20">
        <f>Tabela1[[#This Row],[PESO TOTAL]]-Tabela1[[#This Row],[Peso Expedido]]</f>
        <v>0</v>
      </c>
      <c r="AA377" s="17">
        <v>1</v>
      </c>
      <c r="AB377" s="33"/>
      <c r="AC377" s="33">
        <v>1</v>
      </c>
      <c r="AD377" s="33">
        <v>1</v>
      </c>
      <c r="AE377" s="33">
        <v>1</v>
      </c>
      <c r="AF377" s="33">
        <v>1</v>
      </c>
      <c r="AG377" s="33">
        <v>1</v>
      </c>
      <c r="AH377" s="33">
        <v>1</v>
      </c>
      <c r="AI377" s="33" t="str">
        <f t="shared" si="69"/>
        <v>ok</v>
      </c>
      <c r="AJ377" s="5"/>
      <c r="AK377" t="str">
        <f>Tabela1[[#This Row],[Coluna1]]&amp;Tabela1[[#This Row],[PEDIDO]]</f>
        <v>P-188</v>
      </c>
      <c r="AL377"/>
      <c r="AM377"/>
      <c r="AN377"/>
      <c r="AO377" t="str">
        <f t="shared" si="66"/>
        <v>MDE-M-0029-RA/1073-TC-007</v>
      </c>
      <c r="AP377" t="str">
        <f>Tabela1[[#This Row],[TAG]]&amp;Tabela1[[#This Row],[PEDIDO]]&amp;Tabela1[[#This Row],[PRODUTO]]</f>
        <v>1073-TC-007P-188RMF</v>
      </c>
      <c r="AQ377" s="22" t="str">
        <f>Tabela1[[#This Row],[PRODUTO]]&amp;Tabela1[[#This Row],[TAG]]</f>
        <v>RMF1073-TC-007</v>
      </c>
      <c r="AR377" s="24" t="str">
        <f>Tabela1[[#This Row],[PEDIDO]]&amp;Tabela1[[#This Row],[PRODUTO]]</f>
        <v>P-188RMF</v>
      </c>
      <c r="AS377" s="37">
        <f>IF(AF377="",0,IF(ISTEXT(AF377),H377*VALUE(SUBSTITUTE(AF377,"%",""))/100,H377*AF377))-Tabela1[[#This Row],[PRONTO ACABADO2]]</f>
        <v>0</v>
      </c>
      <c r="AT377" s="37">
        <f>IF(AG377="",0,IF(ISTEXT(AG377),H377*VALUE(SUBSTITUTE(AG377,"%",""))/100,H377*AG377))-Tabela1[[#This Row],[PESO EXPEDIDO2]]</f>
        <v>0</v>
      </c>
      <c r="AU377" s="37">
        <f t="shared" si="72"/>
        <v>7.8</v>
      </c>
      <c r="AV377" s="37">
        <f t="shared" si="73"/>
        <v>7.8</v>
      </c>
      <c r="AW377" s="37"/>
    </row>
    <row r="378" spans="1:49" ht="15.75" hidden="1" customHeight="1" x14ac:dyDescent="0.25">
      <c r="A378" s="6" t="s">
        <v>4014</v>
      </c>
      <c r="B378" s="21" t="s">
        <v>4024</v>
      </c>
      <c r="C378" s="7">
        <v>4</v>
      </c>
      <c r="D378" s="39" t="s">
        <v>4025</v>
      </c>
      <c r="E378" s="7">
        <v>4263</v>
      </c>
      <c r="F378" s="7" t="s">
        <v>4017</v>
      </c>
      <c r="G378" s="23">
        <v>2.2999999999999998</v>
      </c>
      <c r="H378" s="34">
        <f>Tabela1[[#This Row],[PESO UNI]]*Tabela1[[#This Row],[QTE]]</f>
        <v>9.1999999999999993</v>
      </c>
      <c r="I378" s="7">
        <v>0</v>
      </c>
      <c r="J378" s="8" t="s">
        <v>2274</v>
      </c>
      <c r="K378" s="8" t="s">
        <v>327</v>
      </c>
      <c r="L378" s="9" t="s">
        <v>2069</v>
      </c>
      <c r="M378" s="10">
        <v>46150</v>
      </c>
      <c r="N378" s="8" t="s">
        <v>327</v>
      </c>
      <c r="O378" s="12"/>
      <c r="P378" s="13"/>
      <c r="Q378" s="14">
        <f>Tabela1[[#This Row],[QTDE/ Fabricação]]-Tabela1[[#This Row],[QTE]]</f>
        <v>-4</v>
      </c>
      <c r="R378" s="18">
        <f t="shared" si="67"/>
        <v>9.1999999999999993</v>
      </c>
      <c r="S378" s="18">
        <f t="shared" si="74"/>
        <v>9.1999999999999993</v>
      </c>
      <c r="T378" s="19">
        <f t="shared" si="70"/>
        <v>0</v>
      </c>
      <c r="U378" s="16">
        <v>4</v>
      </c>
      <c r="V378" s="12">
        <v>13</v>
      </c>
      <c r="W378" s="13" t="str">
        <f>IFERROR(VLOOKUP(Tabela1[[#This Row],[COD.MDE]],'LISTA DE EMBARQUE'!B:M,12,0),"")</f>
        <v/>
      </c>
      <c r="X378" s="14">
        <f>IFERROR(Tabela1[[#This Row],[QIANTIDADE EXPEDIDA]]*Tabela1[[#This Row],[PESO UNI]],"")</f>
        <v>9.1999999999999993</v>
      </c>
      <c r="Y378" s="14">
        <f t="shared" si="71"/>
        <v>0</v>
      </c>
      <c r="Z378" s="20">
        <f>Tabela1[[#This Row],[PESO TOTAL]]-Tabela1[[#This Row],[Peso Expedido]]</f>
        <v>0</v>
      </c>
      <c r="AA378" s="17">
        <v>1</v>
      </c>
      <c r="AB378" s="33"/>
      <c r="AC378" s="33">
        <v>1</v>
      </c>
      <c r="AD378" s="33">
        <v>1</v>
      </c>
      <c r="AE378" s="33">
        <v>1</v>
      </c>
      <c r="AF378" s="33">
        <v>1</v>
      </c>
      <c r="AG378" s="33">
        <v>1</v>
      </c>
      <c r="AH378" s="33">
        <v>1</v>
      </c>
      <c r="AI378" s="33" t="str">
        <f t="shared" si="69"/>
        <v>ok</v>
      </c>
      <c r="AJ378" s="5"/>
      <c r="AK378" t="str">
        <f>Tabela1[[#This Row],[Coluna1]]&amp;Tabela1[[#This Row],[PEDIDO]]</f>
        <v>P-188</v>
      </c>
      <c r="AL378"/>
      <c r="AM378"/>
      <c r="AN378"/>
      <c r="AO378" t="str">
        <f t="shared" si="66"/>
        <v>MDE-M-0029-RA/1073-TC-006</v>
      </c>
      <c r="AP378" t="str">
        <f>Tabela1[[#This Row],[TAG]]&amp;Tabela1[[#This Row],[PEDIDO]]&amp;Tabela1[[#This Row],[PRODUTO]]</f>
        <v>1073-TC-006P-188RMF</v>
      </c>
      <c r="AQ378" s="22" t="str">
        <f>Tabela1[[#This Row],[PRODUTO]]&amp;Tabela1[[#This Row],[TAG]]</f>
        <v>RMF1073-TC-006</v>
      </c>
      <c r="AR378" s="24" t="str">
        <f>Tabela1[[#This Row],[PEDIDO]]&amp;Tabela1[[#This Row],[PRODUTO]]</f>
        <v>P-188RMF</v>
      </c>
      <c r="AS378" s="37">
        <f>IF(AF378="",0,IF(ISTEXT(AF378),H378*VALUE(SUBSTITUTE(AF378,"%",""))/100,H378*AF378))-Tabela1[[#This Row],[PRONTO ACABADO2]]</f>
        <v>0</v>
      </c>
      <c r="AT378" s="37">
        <f>IF(AG378="",0,IF(ISTEXT(AG378),H378*VALUE(SUBSTITUTE(AG378,"%",""))/100,H378*AG378))-Tabela1[[#This Row],[PESO EXPEDIDO2]]</f>
        <v>0</v>
      </c>
      <c r="AU378" s="37">
        <f t="shared" si="72"/>
        <v>9.1999999999999993</v>
      </c>
      <c r="AV378" s="37">
        <f t="shared" si="73"/>
        <v>9.1999999999999993</v>
      </c>
      <c r="AW378" s="37"/>
    </row>
    <row r="379" spans="1:49" ht="15.75" hidden="1" customHeight="1" x14ac:dyDescent="0.25">
      <c r="A379" s="6" t="s">
        <v>4014</v>
      </c>
      <c r="B379" s="21" t="s">
        <v>4024</v>
      </c>
      <c r="C379" s="7">
        <v>4</v>
      </c>
      <c r="D379" s="39" t="s">
        <v>4025</v>
      </c>
      <c r="E379" s="7">
        <v>4264</v>
      </c>
      <c r="F379" s="7" t="s">
        <v>4017</v>
      </c>
      <c r="G379" s="23">
        <v>2.2999999999999998</v>
      </c>
      <c r="H379" s="34">
        <f>Tabela1[[#This Row],[PESO UNI]]*Tabela1[[#This Row],[QTE]]</f>
        <v>9.1999999999999993</v>
      </c>
      <c r="I379" s="7">
        <v>0</v>
      </c>
      <c r="J379" s="8" t="s">
        <v>2276</v>
      </c>
      <c r="K379" s="8" t="s">
        <v>327</v>
      </c>
      <c r="L379" s="9" t="s">
        <v>2069</v>
      </c>
      <c r="M379" s="10">
        <v>46150</v>
      </c>
      <c r="N379" s="8" t="s">
        <v>327</v>
      </c>
      <c r="O379" s="12"/>
      <c r="P379" s="13"/>
      <c r="Q379" s="14">
        <f>Tabela1[[#This Row],[QTDE/ Fabricação]]-Tabela1[[#This Row],[QTE]]</f>
        <v>-4</v>
      </c>
      <c r="R379" s="18">
        <f t="shared" si="67"/>
        <v>9.1999999999999993</v>
      </c>
      <c r="S379" s="18">
        <f t="shared" si="74"/>
        <v>9.1999999999999993</v>
      </c>
      <c r="T379" s="19">
        <f t="shared" si="70"/>
        <v>0</v>
      </c>
      <c r="U379" s="16">
        <v>4</v>
      </c>
      <c r="V379" s="12">
        <v>13</v>
      </c>
      <c r="W379" s="13" t="str">
        <f>IFERROR(VLOOKUP(Tabela1[[#This Row],[COD.MDE]],'LISTA DE EMBARQUE'!B:M,12,0),"")</f>
        <v/>
      </c>
      <c r="X379" s="14">
        <f>IFERROR(Tabela1[[#This Row],[QIANTIDADE EXPEDIDA]]*Tabela1[[#This Row],[PESO UNI]],"")</f>
        <v>9.1999999999999993</v>
      </c>
      <c r="Y379" s="14">
        <f t="shared" si="71"/>
        <v>0</v>
      </c>
      <c r="Z379" s="20">
        <f>Tabela1[[#This Row],[PESO TOTAL]]-Tabela1[[#This Row],[Peso Expedido]]</f>
        <v>0</v>
      </c>
      <c r="AA379" s="17">
        <v>1</v>
      </c>
      <c r="AB379" s="33"/>
      <c r="AC379" s="33">
        <v>1</v>
      </c>
      <c r="AD379" s="33">
        <v>1</v>
      </c>
      <c r="AE379" s="33">
        <v>1</v>
      </c>
      <c r="AF379" s="33">
        <v>1</v>
      </c>
      <c r="AG379" s="33">
        <v>1</v>
      </c>
      <c r="AH379" s="33">
        <v>1</v>
      </c>
      <c r="AI379" s="33" t="str">
        <f t="shared" si="69"/>
        <v>ok</v>
      </c>
      <c r="AJ379" s="5"/>
      <c r="AK379" t="str">
        <f>Tabela1[[#This Row],[Coluna1]]&amp;Tabela1[[#This Row],[PEDIDO]]</f>
        <v>P-188</v>
      </c>
      <c r="AL379"/>
      <c r="AM379"/>
      <c r="AN379"/>
      <c r="AO379" t="str">
        <f t="shared" si="66"/>
        <v>MDE-M-0029-RA/1073-TC-007</v>
      </c>
      <c r="AP379" t="str">
        <f>Tabela1[[#This Row],[TAG]]&amp;Tabela1[[#This Row],[PEDIDO]]&amp;Tabela1[[#This Row],[PRODUTO]]</f>
        <v>1073-TC-007P-188RMF</v>
      </c>
      <c r="AQ379" s="22" t="str">
        <f>Tabela1[[#This Row],[PRODUTO]]&amp;Tabela1[[#This Row],[TAG]]</f>
        <v>RMF1073-TC-007</v>
      </c>
      <c r="AR379" s="24" t="str">
        <f>Tabela1[[#This Row],[PEDIDO]]&amp;Tabela1[[#This Row],[PRODUTO]]</f>
        <v>P-188RMF</v>
      </c>
      <c r="AS379" s="37">
        <f>IF(AF379="",0,IF(ISTEXT(AF379),H379*VALUE(SUBSTITUTE(AF379,"%",""))/100,H379*AF379))-Tabela1[[#This Row],[PRONTO ACABADO2]]</f>
        <v>0</v>
      </c>
      <c r="AT379" s="37">
        <f>IF(AG379="",0,IF(ISTEXT(AG379),H379*VALUE(SUBSTITUTE(AG379,"%",""))/100,H379*AG379))-Tabela1[[#This Row],[PESO EXPEDIDO2]]</f>
        <v>0</v>
      </c>
      <c r="AU379" s="37">
        <f t="shared" si="72"/>
        <v>9.1999999999999993</v>
      </c>
      <c r="AV379" s="37">
        <f t="shared" si="73"/>
        <v>9.1999999999999993</v>
      </c>
      <c r="AW379" s="37"/>
    </row>
    <row r="380" spans="1:49" ht="15.75" hidden="1" customHeight="1" x14ac:dyDescent="0.25">
      <c r="A380" s="6" t="s">
        <v>4014</v>
      </c>
      <c r="B380" s="21" t="s">
        <v>4026</v>
      </c>
      <c r="C380" s="7">
        <v>1</v>
      </c>
      <c r="D380" s="39" t="s">
        <v>4027</v>
      </c>
      <c r="E380" s="7">
        <v>4265</v>
      </c>
      <c r="F380" s="7" t="s">
        <v>4017</v>
      </c>
      <c r="G380" s="23">
        <v>4.3</v>
      </c>
      <c r="H380" s="34">
        <f>Tabela1[[#This Row],[PESO UNI]]*Tabela1[[#This Row],[QTE]]</f>
        <v>4.3</v>
      </c>
      <c r="I380" s="7">
        <v>0</v>
      </c>
      <c r="J380" s="8" t="s">
        <v>2274</v>
      </c>
      <c r="K380" s="8" t="s">
        <v>327</v>
      </c>
      <c r="L380" s="9" t="s">
        <v>2069</v>
      </c>
      <c r="M380" s="10">
        <v>46150</v>
      </c>
      <c r="N380" s="8" t="s">
        <v>327</v>
      </c>
      <c r="O380" s="12"/>
      <c r="P380" s="13"/>
      <c r="Q380" s="14">
        <f>Tabela1[[#This Row],[QTDE/ Fabricação]]-Tabela1[[#This Row],[QTE]]</f>
        <v>-1</v>
      </c>
      <c r="R380" s="18">
        <f t="shared" si="67"/>
        <v>4.3</v>
      </c>
      <c r="S380" s="18">
        <f t="shared" si="74"/>
        <v>4.3</v>
      </c>
      <c r="T380" s="19">
        <f t="shared" si="70"/>
        <v>0</v>
      </c>
      <c r="U380" s="16">
        <v>1</v>
      </c>
      <c r="V380" s="12">
        <v>13</v>
      </c>
      <c r="W380" s="13" t="str">
        <f>IFERROR(VLOOKUP(Tabela1[[#This Row],[COD.MDE]],'LISTA DE EMBARQUE'!B:M,12,0),"")</f>
        <v/>
      </c>
      <c r="X380" s="14">
        <f>IFERROR(Tabela1[[#This Row],[QIANTIDADE EXPEDIDA]]*Tabela1[[#This Row],[PESO UNI]],"")</f>
        <v>4.3</v>
      </c>
      <c r="Y380" s="14">
        <f t="shared" si="71"/>
        <v>0</v>
      </c>
      <c r="Z380" s="20">
        <f>Tabela1[[#This Row],[PESO TOTAL]]-Tabela1[[#This Row],[Peso Expedido]]</f>
        <v>0</v>
      </c>
      <c r="AA380" s="17">
        <v>1</v>
      </c>
      <c r="AB380" s="33"/>
      <c r="AC380" s="33">
        <v>1</v>
      </c>
      <c r="AD380" s="33">
        <v>1</v>
      </c>
      <c r="AE380" s="33">
        <v>1</v>
      </c>
      <c r="AF380" s="33">
        <v>1</v>
      </c>
      <c r="AG380" s="33">
        <v>1</v>
      </c>
      <c r="AH380" s="33">
        <v>1</v>
      </c>
      <c r="AI380" s="33" t="str">
        <f t="shared" si="69"/>
        <v>ok</v>
      </c>
      <c r="AJ380" s="5"/>
      <c r="AK380" t="str">
        <f>Tabela1[[#This Row],[Coluna1]]&amp;Tabela1[[#This Row],[PEDIDO]]</f>
        <v>P-188</v>
      </c>
      <c r="AL380"/>
      <c r="AM380"/>
      <c r="AN380"/>
      <c r="AO380" t="str">
        <f t="shared" si="66"/>
        <v>MDE-M-0029-RA/1073-TC-006</v>
      </c>
      <c r="AP380" t="str">
        <f>Tabela1[[#This Row],[TAG]]&amp;Tabela1[[#This Row],[PEDIDO]]&amp;Tabela1[[#This Row],[PRODUTO]]</f>
        <v>1073-TC-006P-188RMF</v>
      </c>
      <c r="AQ380" s="22" t="str">
        <f>Tabela1[[#This Row],[PRODUTO]]&amp;Tabela1[[#This Row],[TAG]]</f>
        <v>RMF1073-TC-006</v>
      </c>
      <c r="AR380" s="24" t="str">
        <f>Tabela1[[#This Row],[PEDIDO]]&amp;Tabela1[[#This Row],[PRODUTO]]</f>
        <v>P-188RMF</v>
      </c>
      <c r="AS380" s="37">
        <f>IF(AF380="",0,IF(ISTEXT(AF380),H380*VALUE(SUBSTITUTE(AF380,"%",""))/100,H380*AF380))-Tabela1[[#This Row],[PRONTO ACABADO2]]</f>
        <v>0</v>
      </c>
      <c r="AT380" s="37">
        <f>IF(AG380="",0,IF(ISTEXT(AG380),H380*VALUE(SUBSTITUTE(AG380,"%",""))/100,H380*AG380))-Tabela1[[#This Row],[PESO EXPEDIDO2]]</f>
        <v>0</v>
      </c>
      <c r="AU380" s="37">
        <f t="shared" si="72"/>
        <v>4.3</v>
      </c>
      <c r="AV380" s="37">
        <f t="shared" si="73"/>
        <v>4.3</v>
      </c>
      <c r="AW380" s="37"/>
    </row>
    <row r="381" spans="1:49" ht="15.75" hidden="1" customHeight="1" x14ac:dyDescent="0.25">
      <c r="A381" s="6" t="s">
        <v>4014</v>
      </c>
      <c r="B381" s="21" t="s">
        <v>4026</v>
      </c>
      <c r="C381" s="7">
        <v>1</v>
      </c>
      <c r="D381" s="39" t="s">
        <v>4027</v>
      </c>
      <c r="E381" s="7">
        <v>4266</v>
      </c>
      <c r="F381" s="7" t="s">
        <v>4017</v>
      </c>
      <c r="G381" s="23">
        <v>4.3</v>
      </c>
      <c r="H381" s="34">
        <f>Tabela1[[#This Row],[PESO UNI]]*Tabela1[[#This Row],[QTE]]</f>
        <v>4.3</v>
      </c>
      <c r="I381" s="7">
        <v>0</v>
      </c>
      <c r="J381" s="8" t="s">
        <v>2276</v>
      </c>
      <c r="K381" s="8" t="s">
        <v>327</v>
      </c>
      <c r="L381" s="9" t="s">
        <v>2069</v>
      </c>
      <c r="M381" s="10">
        <v>46150</v>
      </c>
      <c r="N381" s="8" t="s">
        <v>327</v>
      </c>
      <c r="O381" s="12"/>
      <c r="P381" s="13"/>
      <c r="Q381" s="14">
        <f>Tabela1[[#This Row],[QTDE/ Fabricação]]-Tabela1[[#This Row],[QTE]]</f>
        <v>-1</v>
      </c>
      <c r="R381" s="18">
        <f t="shared" si="67"/>
        <v>4.3</v>
      </c>
      <c r="S381" s="18">
        <f t="shared" si="74"/>
        <v>4.3</v>
      </c>
      <c r="T381" s="19">
        <f t="shared" si="70"/>
        <v>0</v>
      </c>
      <c r="U381" s="16">
        <v>1</v>
      </c>
      <c r="V381" s="12">
        <v>13</v>
      </c>
      <c r="W381" s="13" t="str">
        <f>IFERROR(VLOOKUP(Tabela1[[#This Row],[COD.MDE]],'LISTA DE EMBARQUE'!B:M,12,0),"")</f>
        <v/>
      </c>
      <c r="X381" s="14">
        <f>IFERROR(Tabela1[[#This Row],[QIANTIDADE EXPEDIDA]]*Tabela1[[#This Row],[PESO UNI]],"")</f>
        <v>4.3</v>
      </c>
      <c r="Y381" s="14">
        <f t="shared" si="71"/>
        <v>0</v>
      </c>
      <c r="Z381" s="20">
        <f>Tabela1[[#This Row],[PESO TOTAL]]-Tabela1[[#This Row],[Peso Expedido]]</f>
        <v>0</v>
      </c>
      <c r="AA381" s="17">
        <v>1</v>
      </c>
      <c r="AB381" s="33"/>
      <c r="AC381" s="33">
        <v>1</v>
      </c>
      <c r="AD381" s="33">
        <v>1</v>
      </c>
      <c r="AE381" s="33">
        <v>1</v>
      </c>
      <c r="AF381" s="33">
        <v>1</v>
      </c>
      <c r="AG381" s="33">
        <v>1</v>
      </c>
      <c r="AH381" s="33">
        <v>1</v>
      </c>
      <c r="AI381" s="33" t="str">
        <f t="shared" si="69"/>
        <v>ok</v>
      </c>
      <c r="AJ381" s="5"/>
      <c r="AK381" t="str">
        <f>Tabela1[[#This Row],[Coluna1]]&amp;Tabela1[[#This Row],[PEDIDO]]</f>
        <v>P-188</v>
      </c>
      <c r="AL381"/>
      <c r="AM381"/>
      <c r="AN381"/>
      <c r="AO381" t="str">
        <f t="shared" si="66"/>
        <v>MDE-M-0029-RA/1073-TC-007</v>
      </c>
      <c r="AP381" t="str">
        <f>Tabela1[[#This Row],[TAG]]&amp;Tabela1[[#This Row],[PEDIDO]]&amp;Tabela1[[#This Row],[PRODUTO]]</f>
        <v>1073-TC-007P-188RMF</v>
      </c>
      <c r="AQ381" s="22" t="str">
        <f>Tabela1[[#This Row],[PRODUTO]]&amp;Tabela1[[#This Row],[TAG]]</f>
        <v>RMF1073-TC-007</v>
      </c>
      <c r="AR381" s="24" t="str">
        <f>Tabela1[[#This Row],[PEDIDO]]&amp;Tabela1[[#This Row],[PRODUTO]]</f>
        <v>P-188RMF</v>
      </c>
      <c r="AS381" s="37">
        <f>IF(AF381="",0,IF(ISTEXT(AF381),H381*VALUE(SUBSTITUTE(AF381,"%",""))/100,H381*AF381))-Tabela1[[#This Row],[PRONTO ACABADO2]]</f>
        <v>0</v>
      </c>
      <c r="AT381" s="37">
        <f>IF(AG381="",0,IF(ISTEXT(AG381),H381*VALUE(SUBSTITUTE(AG381,"%",""))/100,H381*AG381))-Tabela1[[#This Row],[PESO EXPEDIDO2]]</f>
        <v>0</v>
      </c>
      <c r="AU381" s="37">
        <f t="shared" si="72"/>
        <v>4.3</v>
      </c>
      <c r="AV381" s="37">
        <f t="shared" si="73"/>
        <v>4.3</v>
      </c>
      <c r="AW381" s="37"/>
    </row>
    <row r="382" spans="1:49" ht="15.75" hidden="1" customHeight="1" x14ac:dyDescent="0.25">
      <c r="A382" s="6" t="s">
        <v>4014</v>
      </c>
      <c r="B382" s="21" t="s">
        <v>4028</v>
      </c>
      <c r="C382" s="7">
        <v>1</v>
      </c>
      <c r="D382" s="39" t="s">
        <v>4027</v>
      </c>
      <c r="E382" s="7">
        <v>4267</v>
      </c>
      <c r="F382" s="7" t="s">
        <v>4017</v>
      </c>
      <c r="G382" s="23">
        <v>4</v>
      </c>
      <c r="H382" s="34">
        <f>Tabela1[[#This Row],[PESO UNI]]*Tabela1[[#This Row],[QTE]]</f>
        <v>4</v>
      </c>
      <c r="I382" s="7">
        <v>0</v>
      </c>
      <c r="J382" s="8" t="s">
        <v>2274</v>
      </c>
      <c r="K382" s="8" t="s">
        <v>327</v>
      </c>
      <c r="L382" s="9" t="s">
        <v>2069</v>
      </c>
      <c r="M382" s="10">
        <v>46150</v>
      </c>
      <c r="N382" s="8" t="s">
        <v>327</v>
      </c>
      <c r="O382" s="12"/>
      <c r="P382" s="13"/>
      <c r="Q382" s="14">
        <f>Tabela1[[#This Row],[QTDE/ Fabricação]]-Tabela1[[#This Row],[QTE]]</f>
        <v>-1</v>
      </c>
      <c r="R382" s="18">
        <f t="shared" si="67"/>
        <v>4</v>
      </c>
      <c r="S382" s="18">
        <f t="shared" si="74"/>
        <v>4</v>
      </c>
      <c r="T382" s="19">
        <f t="shared" si="70"/>
        <v>0</v>
      </c>
      <c r="U382" s="16">
        <v>1</v>
      </c>
      <c r="V382" s="12">
        <v>13</v>
      </c>
      <c r="W382" s="13" t="str">
        <f>IFERROR(VLOOKUP(Tabela1[[#This Row],[COD.MDE]],'LISTA DE EMBARQUE'!B:M,12,0),"")</f>
        <v/>
      </c>
      <c r="X382" s="14">
        <f>IFERROR(Tabela1[[#This Row],[QIANTIDADE EXPEDIDA]]*Tabela1[[#This Row],[PESO UNI]],"")</f>
        <v>4</v>
      </c>
      <c r="Y382" s="14">
        <f t="shared" si="71"/>
        <v>0</v>
      </c>
      <c r="Z382" s="20">
        <f>Tabela1[[#This Row],[PESO TOTAL]]-Tabela1[[#This Row],[Peso Expedido]]</f>
        <v>0</v>
      </c>
      <c r="AA382" s="17">
        <v>1</v>
      </c>
      <c r="AB382" s="33"/>
      <c r="AC382" s="33">
        <v>1</v>
      </c>
      <c r="AD382" s="33">
        <v>1</v>
      </c>
      <c r="AE382" s="33">
        <v>1</v>
      </c>
      <c r="AF382" s="33">
        <v>1</v>
      </c>
      <c r="AG382" s="33">
        <v>1</v>
      </c>
      <c r="AH382" s="33">
        <v>1</v>
      </c>
      <c r="AI382" s="33" t="str">
        <f t="shared" si="69"/>
        <v>ok</v>
      </c>
      <c r="AJ382" s="5"/>
      <c r="AK382" t="str">
        <f>Tabela1[[#This Row],[Coluna1]]&amp;Tabela1[[#This Row],[PEDIDO]]</f>
        <v>P-188</v>
      </c>
      <c r="AL382"/>
      <c r="AM382"/>
      <c r="AN382"/>
      <c r="AO382" t="str">
        <f t="shared" si="66"/>
        <v>MDE-M-0029-RA/1073-TC-006</v>
      </c>
      <c r="AP382" t="str">
        <f>Tabela1[[#This Row],[TAG]]&amp;Tabela1[[#This Row],[PEDIDO]]&amp;Tabela1[[#This Row],[PRODUTO]]</f>
        <v>1073-TC-006P-188RMF</v>
      </c>
      <c r="AQ382" s="22" t="str">
        <f>Tabela1[[#This Row],[PRODUTO]]&amp;Tabela1[[#This Row],[TAG]]</f>
        <v>RMF1073-TC-006</v>
      </c>
      <c r="AR382" s="24" t="str">
        <f>Tabela1[[#This Row],[PEDIDO]]&amp;Tabela1[[#This Row],[PRODUTO]]</f>
        <v>P-188RMF</v>
      </c>
      <c r="AS382" s="37">
        <f>IF(AF382="",0,IF(ISTEXT(AF382),H382*VALUE(SUBSTITUTE(AF382,"%",""))/100,H382*AF382))-Tabela1[[#This Row],[PRONTO ACABADO2]]</f>
        <v>0</v>
      </c>
      <c r="AT382" s="37">
        <f>IF(AG382="",0,IF(ISTEXT(AG382),H382*VALUE(SUBSTITUTE(AG382,"%",""))/100,H382*AG382))-Tabela1[[#This Row],[PESO EXPEDIDO2]]</f>
        <v>0</v>
      </c>
      <c r="AU382" s="37">
        <f t="shared" si="72"/>
        <v>4</v>
      </c>
      <c r="AV382" s="37">
        <f t="shared" si="73"/>
        <v>4</v>
      </c>
      <c r="AW382" s="37"/>
    </row>
    <row r="383" spans="1:49" ht="15.75" hidden="1" customHeight="1" x14ac:dyDescent="0.25">
      <c r="A383" s="6" t="s">
        <v>4014</v>
      </c>
      <c r="B383" s="21" t="s">
        <v>4028</v>
      </c>
      <c r="C383" s="7">
        <v>1</v>
      </c>
      <c r="D383" s="39" t="s">
        <v>4027</v>
      </c>
      <c r="E383" s="7">
        <v>4268</v>
      </c>
      <c r="F383" s="7" t="s">
        <v>4017</v>
      </c>
      <c r="G383" s="23">
        <v>4</v>
      </c>
      <c r="H383" s="34">
        <f>Tabela1[[#This Row],[PESO UNI]]*Tabela1[[#This Row],[QTE]]</f>
        <v>4</v>
      </c>
      <c r="I383" s="7">
        <v>0</v>
      </c>
      <c r="J383" s="8" t="s">
        <v>2276</v>
      </c>
      <c r="K383" s="8" t="s">
        <v>327</v>
      </c>
      <c r="L383" s="9" t="s">
        <v>2069</v>
      </c>
      <c r="M383" s="10">
        <v>46150</v>
      </c>
      <c r="N383" s="8" t="s">
        <v>327</v>
      </c>
      <c r="O383" s="12"/>
      <c r="P383" s="13"/>
      <c r="Q383" s="14">
        <f>Tabela1[[#This Row],[QTDE/ Fabricação]]-Tabela1[[#This Row],[QTE]]</f>
        <v>-1</v>
      </c>
      <c r="R383" s="18">
        <f t="shared" si="67"/>
        <v>4</v>
      </c>
      <c r="S383" s="18">
        <f t="shared" si="74"/>
        <v>4</v>
      </c>
      <c r="T383" s="19">
        <f t="shared" si="70"/>
        <v>0</v>
      </c>
      <c r="U383" s="16">
        <v>1</v>
      </c>
      <c r="V383" s="12">
        <v>13</v>
      </c>
      <c r="W383" s="13" t="str">
        <f>IFERROR(VLOOKUP(Tabela1[[#This Row],[COD.MDE]],'LISTA DE EMBARQUE'!B:M,12,0),"")</f>
        <v/>
      </c>
      <c r="X383" s="14">
        <f>IFERROR(Tabela1[[#This Row],[QIANTIDADE EXPEDIDA]]*Tabela1[[#This Row],[PESO UNI]],"")</f>
        <v>4</v>
      </c>
      <c r="Y383" s="14">
        <f t="shared" si="71"/>
        <v>0</v>
      </c>
      <c r="Z383" s="20">
        <f>Tabela1[[#This Row],[PESO TOTAL]]-Tabela1[[#This Row],[Peso Expedido]]</f>
        <v>0</v>
      </c>
      <c r="AA383" s="17">
        <v>1</v>
      </c>
      <c r="AB383" s="33"/>
      <c r="AC383" s="33">
        <v>1</v>
      </c>
      <c r="AD383" s="33">
        <v>1</v>
      </c>
      <c r="AE383" s="33">
        <v>1</v>
      </c>
      <c r="AF383" s="33">
        <v>1</v>
      </c>
      <c r="AG383" s="33">
        <v>1</v>
      </c>
      <c r="AH383" s="33">
        <v>1</v>
      </c>
      <c r="AI383" s="33" t="str">
        <f t="shared" si="69"/>
        <v>ok</v>
      </c>
      <c r="AJ383" s="5"/>
      <c r="AK383" t="str">
        <f>Tabela1[[#This Row],[Coluna1]]&amp;Tabela1[[#This Row],[PEDIDO]]</f>
        <v>P-188</v>
      </c>
      <c r="AL383"/>
      <c r="AM383"/>
      <c r="AN383"/>
      <c r="AO383" t="str">
        <f t="shared" si="66"/>
        <v>MDE-M-0029-RA/1073-TC-007</v>
      </c>
      <c r="AP383" t="str">
        <f>Tabela1[[#This Row],[TAG]]&amp;Tabela1[[#This Row],[PEDIDO]]&amp;Tabela1[[#This Row],[PRODUTO]]</f>
        <v>1073-TC-007P-188RMF</v>
      </c>
      <c r="AQ383" s="22" t="str">
        <f>Tabela1[[#This Row],[PRODUTO]]&amp;Tabela1[[#This Row],[TAG]]</f>
        <v>RMF1073-TC-007</v>
      </c>
      <c r="AR383" s="24" t="str">
        <f>Tabela1[[#This Row],[PEDIDO]]&amp;Tabela1[[#This Row],[PRODUTO]]</f>
        <v>P-188RMF</v>
      </c>
      <c r="AS383" s="37">
        <f>IF(AF383="",0,IF(ISTEXT(AF383),H383*VALUE(SUBSTITUTE(AF383,"%",""))/100,H383*AF383))-Tabela1[[#This Row],[PRONTO ACABADO2]]</f>
        <v>0</v>
      </c>
      <c r="AT383" s="37">
        <f>IF(AG383="",0,IF(ISTEXT(AG383),H383*VALUE(SUBSTITUTE(AG383,"%",""))/100,H383*AG383))-Tabela1[[#This Row],[PESO EXPEDIDO2]]</f>
        <v>0</v>
      </c>
      <c r="AU383" s="37">
        <f t="shared" si="72"/>
        <v>4</v>
      </c>
      <c r="AV383" s="37">
        <f t="shared" si="73"/>
        <v>4</v>
      </c>
      <c r="AW383" s="37"/>
    </row>
    <row r="384" spans="1:49" ht="15.75" hidden="1" customHeight="1" x14ac:dyDescent="0.25">
      <c r="A384" s="6" t="s">
        <v>4029</v>
      </c>
      <c r="B384" s="21" t="s">
        <v>4030</v>
      </c>
      <c r="C384" s="7">
        <v>1</v>
      </c>
      <c r="D384" s="39" t="s">
        <v>4031</v>
      </c>
      <c r="E384" s="7">
        <v>4269</v>
      </c>
      <c r="F384" s="7" t="s">
        <v>3995</v>
      </c>
      <c r="G384" s="23">
        <v>11.8</v>
      </c>
      <c r="H384" s="34">
        <f>Tabela1[[#This Row],[PESO UNI]]*Tabela1[[#This Row],[QTE]]</f>
        <v>11.8</v>
      </c>
      <c r="I384" s="7">
        <v>0</v>
      </c>
      <c r="J384" s="8" t="s">
        <v>2274</v>
      </c>
      <c r="K384" s="8" t="s">
        <v>327</v>
      </c>
      <c r="L384" s="9" t="s">
        <v>2069</v>
      </c>
      <c r="M384" s="10">
        <v>46149</v>
      </c>
      <c r="N384" s="8" t="s">
        <v>327</v>
      </c>
      <c r="O384" s="12"/>
      <c r="P384" s="13"/>
      <c r="Q384" s="14">
        <f>Tabela1[[#This Row],[QTDE/ Fabricação]]-Tabela1[[#This Row],[QTE]]</f>
        <v>-1</v>
      </c>
      <c r="R384" s="18">
        <f t="shared" si="67"/>
        <v>11.8</v>
      </c>
      <c r="S384" s="18">
        <f t="shared" si="74"/>
        <v>11.8</v>
      </c>
      <c r="T384" s="19">
        <f t="shared" si="70"/>
        <v>0</v>
      </c>
      <c r="U384" s="16">
        <v>1</v>
      </c>
      <c r="V384" s="12">
        <v>13</v>
      </c>
      <c r="W384" s="13" t="str">
        <f>IFERROR(VLOOKUP(Tabela1[[#This Row],[COD.MDE]],'LISTA DE EMBARQUE'!B:M,12,0),"")</f>
        <v/>
      </c>
      <c r="X384" s="14">
        <f>IFERROR(Tabela1[[#This Row],[QIANTIDADE EXPEDIDA]]*Tabela1[[#This Row],[PESO UNI]],"")</f>
        <v>11.8</v>
      </c>
      <c r="Y384" s="14">
        <f t="shared" si="71"/>
        <v>0</v>
      </c>
      <c r="Z384" s="20">
        <f>Tabela1[[#This Row],[PESO TOTAL]]-Tabela1[[#This Row],[Peso Expedido]]</f>
        <v>0</v>
      </c>
      <c r="AA384" s="17">
        <v>1</v>
      </c>
      <c r="AB384" s="33"/>
      <c r="AC384" s="33">
        <v>1</v>
      </c>
      <c r="AD384" s="33">
        <v>1</v>
      </c>
      <c r="AE384" s="33">
        <v>1</v>
      </c>
      <c r="AF384" s="33">
        <v>1</v>
      </c>
      <c r="AG384" s="33">
        <v>1</v>
      </c>
      <c r="AH384" s="33">
        <v>1</v>
      </c>
      <c r="AI384" s="33" t="str">
        <f t="shared" si="69"/>
        <v>ok</v>
      </c>
      <c r="AJ384" s="5"/>
      <c r="AK384" t="str">
        <f>Tabela1[[#This Row],[Coluna1]]&amp;Tabela1[[#This Row],[PEDIDO]]</f>
        <v>P-188</v>
      </c>
      <c r="AL384"/>
      <c r="AM384"/>
      <c r="AN384"/>
      <c r="AO384" t="str">
        <f t="shared" si="66"/>
        <v>T-072994-1/1073-TC-006</v>
      </c>
      <c r="AP384" t="str">
        <f>Tabela1[[#This Row],[TAG]]&amp;Tabela1[[#This Row],[PEDIDO]]&amp;Tabela1[[#This Row],[PRODUTO]]</f>
        <v>1073-TC-006P-188RMF</v>
      </c>
      <c r="AQ384" s="22" t="str">
        <f>Tabela1[[#This Row],[PRODUTO]]&amp;Tabela1[[#This Row],[TAG]]</f>
        <v>RMF1073-TC-006</v>
      </c>
      <c r="AR384" s="24" t="str">
        <f>Tabela1[[#This Row],[PEDIDO]]&amp;Tabela1[[#This Row],[PRODUTO]]</f>
        <v>P-188RMF</v>
      </c>
      <c r="AS384" s="37">
        <f>IF(AF384="",0,IF(ISTEXT(AF384),H384*VALUE(SUBSTITUTE(AF384,"%",""))/100,H384*AF384))-Tabela1[[#This Row],[PRONTO ACABADO2]]</f>
        <v>0</v>
      </c>
      <c r="AT384" s="37">
        <f>IF(AG384="",0,IF(ISTEXT(AG384),H384*VALUE(SUBSTITUTE(AG384,"%",""))/100,H384*AG384))-Tabela1[[#This Row],[PESO EXPEDIDO2]]</f>
        <v>0</v>
      </c>
      <c r="AU384" s="37">
        <f t="shared" si="72"/>
        <v>11.8</v>
      </c>
      <c r="AV384" s="37">
        <f t="shared" si="73"/>
        <v>11.8</v>
      </c>
      <c r="AW384" s="37"/>
    </row>
    <row r="385" spans="1:49" ht="15.75" hidden="1" customHeight="1" x14ac:dyDescent="0.25">
      <c r="A385" s="6" t="s">
        <v>4029</v>
      </c>
      <c r="B385" s="21" t="s">
        <v>4030</v>
      </c>
      <c r="C385" s="7">
        <v>1</v>
      </c>
      <c r="D385" s="39" t="s">
        <v>4031</v>
      </c>
      <c r="E385" s="7">
        <v>4270</v>
      </c>
      <c r="F385" s="7" t="s">
        <v>3995</v>
      </c>
      <c r="G385" s="23">
        <v>11.8</v>
      </c>
      <c r="H385" s="34">
        <f>Tabela1[[#This Row],[PESO UNI]]*Tabela1[[#This Row],[QTE]]</f>
        <v>11.8</v>
      </c>
      <c r="I385" s="7">
        <v>0</v>
      </c>
      <c r="J385" s="8" t="s">
        <v>2276</v>
      </c>
      <c r="K385" s="8" t="s">
        <v>327</v>
      </c>
      <c r="L385" s="9" t="s">
        <v>2069</v>
      </c>
      <c r="M385" s="10">
        <v>46149</v>
      </c>
      <c r="N385" s="8" t="s">
        <v>327</v>
      </c>
      <c r="O385" s="12"/>
      <c r="P385" s="13"/>
      <c r="Q385" s="14">
        <f>Tabela1[[#This Row],[QTDE/ Fabricação]]-Tabela1[[#This Row],[QTE]]</f>
        <v>-1</v>
      </c>
      <c r="R385" s="18">
        <f t="shared" si="67"/>
        <v>11.8</v>
      </c>
      <c r="S385" s="18">
        <f t="shared" si="74"/>
        <v>11.8</v>
      </c>
      <c r="T385" s="19">
        <f t="shared" si="70"/>
        <v>0</v>
      </c>
      <c r="U385" s="16">
        <v>1</v>
      </c>
      <c r="V385" s="12">
        <v>13</v>
      </c>
      <c r="W385" s="13" t="str">
        <f>IFERROR(VLOOKUP(Tabela1[[#This Row],[COD.MDE]],'LISTA DE EMBARQUE'!B:M,12,0),"")</f>
        <v/>
      </c>
      <c r="X385" s="14">
        <f>IFERROR(Tabela1[[#This Row],[QIANTIDADE EXPEDIDA]]*Tabela1[[#This Row],[PESO UNI]],"")</f>
        <v>11.8</v>
      </c>
      <c r="Y385" s="14">
        <f t="shared" si="71"/>
        <v>0</v>
      </c>
      <c r="Z385" s="20">
        <f>Tabela1[[#This Row],[PESO TOTAL]]-Tabela1[[#This Row],[Peso Expedido]]</f>
        <v>0</v>
      </c>
      <c r="AA385" s="17">
        <v>1</v>
      </c>
      <c r="AB385" s="33"/>
      <c r="AC385" s="33">
        <v>1</v>
      </c>
      <c r="AD385" s="33">
        <v>1</v>
      </c>
      <c r="AE385" s="33">
        <v>1</v>
      </c>
      <c r="AF385" s="33">
        <v>1</v>
      </c>
      <c r="AG385" s="33">
        <v>1</v>
      </c>
      <c r="AH385" s="33">
        <v>1</v>
      </c>
      <c r="AI385" s="33" t="str">
        <f t="shared" si="69"/>
        <v>ok</v>
      </c>
      <c r="AJ385" s="5"/>
      <c r="AK385" t="str">
        <f>Tabela1[[#This Row],[Coluna1]]&amp;Tabela1[[#This Row],[PEDIDO]]</f>
        <v>P-188</v>
      </c>
      <c r="AL385"/>
      <c r="AM385"/>
      <c r="AN385"/>
      <c r="AO385" t="str">
        <f t="shared" si="66"/>
        <v>T-072994-1/1073-TC-007</v>
      </c>
      <c r="AP385" t="str">
        <f>Tabela1[[#This Row],[TAG]]&amp;Tabela1[[#This Row],[PEDIDO]]&amp;Tabela1[[#This Row],[PRODUTO]]</f>
        <v>1073-TC-007P-188RMF</v>
      </c>
      <c r="AQ385" s="22" t="str">
        <f>Tabela1[[#This Row],[PRODUTO]]&amp;Tabela1[[#This Row],[TAG]]</f>
        <v>RMF1073-TC-007</v>
      </c>
      <c r="AR385" s="24" t="str">
        <f>Tabela1[[#This Row],[PEDIDO]]&amp;Tabela1[[#This Row],[PRODUTO]]</f>
        <v>P-188RMF</v>
      </c>
      <c r="AS385" s="37">
        <f>IF(AF385="",0,IF(ISTEXT(AF385),H385*VALUE(SUBSTITUTE(AF385,"%",""))/100,H385*AF385))-Tabela1[[#This Row],[PRONTO ACABADO2]]</f>
        <v>0</v>
      </c>
      <c r="AT385" s="37">
        <f>IF(AG385="",0,IF(ISTEXT(AG385),H385*VALUE(SUBSTITUTE(AG385,"%",""))/100,H385*AG385))-Tabela1[[#This Row],[PESO EXPEDIDO2]]</f>
        <v>0</v>
      </c>
      <c r="AU385" s="37">
        <f t="shared" si="72"/>
        <v>11.8</v>
      </c>
      <c r="AV385" s="37">
        <f t="shared" si="73"/>
        <v>11.8</v>
      </c>
      <c r="AW385" s="37"/>
    </row>
    <row r="386" spans="1:49" ht="15.75" hidden="1" customHeight="1" x14ac:dyDescent="0.25">
      <c r="A386" s="6" t="s">
        <v>4029</v>
      </c>
      <c r="B386" s="21" t="s">
        <v>4032</v>
      </c>
      <c r="C386" s="7">
        <v>1</v>
      </c>
      <c r="D386" s="39" t="s">
        <v>4031</v>
      </c>
      <c r="E386" s="7">
        <v>4271</v>
      </c>
      <c r="F386" s="7" t="s">
        <v>3995</v>
      </c>
      <c r="G386" s="23">
        <v>11.2</v>
      </c>
      <c r="H386" s="34">
        <f>Tabela1[[#This Row],[PESO UNI]]*Tabela1[[#This Row],[QTE]]</f>
        <v>11.2</v>
      </c>
      <c r="I386" s="7">
        <v>0</v>
      </c>
      <c r="J386" s="8" t="s">
        <v>2274</v>
      </c>
      <c r="K386" s="8" t="s">
        <v>327</v>
      </c>
      <c r="L386" s="9" t="s">
        <v>2069</v>
      </c>
      <c r="M386" s="10">
        <v>46149</v>
      </c>
      <c r="N386" s="8" t="s">
        <v>327</v>
      </c>
      <c r="O386" s="12"/>
      <c r="P386" s="13"/>
      <c r="Q386" s="14">
        <f>Tabela1[[#This Row],[QTDE/ Fabricação]]-Tabela1[[#This Row],[QTE]]</f>
        <v>-1</v>
      </c>
      <c r="R386" s="18">
        <f t="shared" si="67"/>
        <v>11.2</v>
      </c>
      <c r="S386" s="18">
        <f t="shared" si="74"/>
        <v>11.2</v>
      </c>
      <c r="T386" s="19">
        <f t="shared" si="70"/>
        <v>0</v>
      </c>
      <c r="U386" s="16">
        <v>1</v>
      </c>
      <c r="V386" s="12">
        <v>13</v>
      </c>
      <c r="W386" s="13" t="str">
        <f>IFERROR(VLOOKUP(Tabela1[[#This Row],[COD.MDE]],'LISTA DE EMBARQUE'!B:M,12,0),"")</f>
        <v/>
      </c>
      <c r="X386" s="14">
        <f>IFERROR(Tabela1[[#This Row],[QIANTIDADE EXPEDIDA]]*Tabela1[[#This Row],[PESO UNI]],"")</f>
        <v>11.2</v>
      </c>
      <c r="Y386" s="14">
        <f t="shared" si="71"/>
        <v>0</v>
      </c>
      <c r="Z386" s="20">
        <f>Tabela1[[#This Row],[PESO TOTAL]]-Tabela1[[#This Row],[Peso Expedido]]</f>
        <v>0</v>
      </c>
      <c r="AA386" s="17">
        <v>1</v>
      </c>
      <c r="AB386" s="33"/>
      <c r="AC386" s="33">
        <v>1</v>
      </c>
      <c r="AD386" s="33">
        <v>1</v>
      </c>
      <c r="AE386" s="33">
        <v>1</v>
      </c>
      <c r="AF386" s="33">
        <v>1</v>
      </c>
      <c r="AG386" s="33">
        <v>1</v>
      </c>
      <c r="AH386" s="33">
        <v>1</v>
      </c>
      <c r="AI386" s="33" t="str">
        <f t="shared" si="69"/>
        <v>ok</v>
      </c>
      <c r="AJ386" s="5"/>
      <c r="AK386" t="str">
        <f>Tabela1[[#This Row],[Coluna1]]&amp;Tabela1[[#This Row],[PEDIDO]]</f>
        <v>P-188</v>
      </c>
      <c r="AL386"/>
      <c r="AM386"/>
      <c r="AN386"/>
      <c r="AO386" t="str">
        <f t="shared" si="66"/>
        <v>T-072994-1/1073-TC-006</v>
      </c>
      <c r="AP386" t="str">
        <f>Tabela1[[#This Row],[TAG]]&amp;Tabela1[[#This Row],[PEDIDO]]&amp;Tabela1[[#This Row],[PRODUTO]]</f>
        <v>1073-TC-006P-188RMF</v>
      </c>
      <c r="AQ386" s="22" t="str">
        <f>Tabela1[[#This Row],[PRODUTO]]&amp;Tabela1[[#This Row],[TAG]]</f>
        <v>RMF1073-TC-006</v>
      </c>
      <c r="AR386" s="24" t="str">
        <f>Tabela1[[#This Row],[PEDIDO]]&amp;Tabela1[[#This Row],[PRODUTO]]</f>
        <v>P-188RMF</v>
      </c>
      <c r="AS386" s="37">
        <f>IF(AF386="",0,IF(ISTEXT(AF386),H386*VALUE(SUBSTITUTE(AF386,"%",""))/100,H386*AF386))-Tabela1[[#This Row],[PRONTO ACABADO2]]</f>
        <v>0</v>
      </c>
      <c r="AT386" s="37">
        <f>IF(AG386="",0,IF(ISTEXT(AG386),H386*VALUE(SUBSTITUTE(AG386,"%",""))/100,H386*AG386))-Tabela1[[#This Row],[PESO EXPEDIDO2]]</f>
        <v>0</v>
      </c>
      <c r="AU386" s="37">
        <f t="shared" si="72"/>
        <v>11.2</v>
      </c>
      <c r="AV386" s="37">
        <f t="shared" si="73"/>
        <v>11.2</v>
      </c>
      <c r="AW386" s="37"/>
    </row>
    <row r="387" spans="1:49" ht="15.75" hidden="1" customHeight="1" x14ac:dyDescent="0.25">
      <c r="A387" s="6" t="s">
        <v>4029</v>
      </c>
      <c r="B387" s="21" t="s">
        <v>4032</v>
      </c>
      <c r="C387" s="7">
        <v>1</v>
      </c>
      <c r="D387" s="39" t="s">
        <v>4031</v>
      </c>
      <c r="E387" s="7">
        <v>4272</v>
      </c>
      <c r="F387" s="7" t="s">
        <v>3995</v>
      </c>
      <c r="G387" s="23">
        <v>11.2</v>
      </c>
      <c r="H387" s="34">
        <f>Tabela1[[#This Row],[PESO UNI]]*Tabela1[[#This Row],[QTE]]</f>
        <v>11.2</v>
      </c>
      <c r="I387" s="7">
        <v>0</v>
      </c>
      <c r="J387" s="8" t="s">
        <v>2276</v>
      </c>
      <c r="K387" s="8" t="s">
        <v>327</v>
      </c>
      <c r="L387" s="9" t="s">
        <v>2069</v>
      </c>
      <c r="M387" s="10">
        <v>46149</v>
      </c>
      <c r="N387" s="8" t="s">
        <v>327</v>
      </c>
      <c r="O387" s="12"/>
      <c r="P387" s="13"/>
      <c r="Q387" s="14">
        <f>Tabela1[[#This Row],[QTDE/ Fabricação]]-Tabela1[[#This Row],[QTE]]</f>
        <v>-1</v>
      </c>
      <c r="R387" s="18">
        <f t="shared" si="67"/>
        <v>11.2</v>
      </c>
      <c r="S387" s="18">
        <f t="shared" si="74"/>
        <v>11.2</v>
      </c>
      <c r="T387" s="19">
        <f t="shared" si="70"/>
        <v>0</v>
      </c>
      <c r="U387" s="16">
        <v>1</v>
      </c>
      <c r="V387" s="12">
        <v>13</v>
      </c>
      <c r="W387" s="13" t="str">
        <f>IFERROR(VLOOKUP(Tabela1[[#This Row],[COD.MDE]],'LISTA DE EMBARQUE'!B:M,12,0),"")</f>
        <v/>
      </c>
      <c r="X387" s="14">
        <f>IFERROR(Tabela1[[#This Row],[QIANTIDADE EXPEDIDA]]*Tabela1[[#This Row],[PESO UNI]],"")</f>
        <v>11.2</v>
      </c>
      <c r="Y387" s="14">
        <f t="shared" si="71"/>
        <v>0</v>
      </c>
      <c r="Z387" s="20">
        <f>Tabela1[[#This Row],[PESO TOTAL]]-Tabela1[[#This Row],[Peso Expedido]]</f>
        <v>0</v>
      </c>
      <c r="AA387" s="17">
        <v>1</v>
      </c>
      <c r="AB387" s="33"/>
      <c r="AC387" s="33">
        <v>1</v>
      </c>
      <c r="AD387" s="33">
        <v>1</v>
      </c>
      <c r="AE387" s="33">
        <v>1</v>
      </c>
      <c r="AF387" s="33">
        <v>1</v>
      </c>
      <c r="AG387" s="33">
        <v>1</v>
      </c>
      <c r="AH387" s="33">
        <v>1</v>
      </c>
      <c r="AI387" s="33" t="str">
        <f t="shared" si="69"/>
        <v>ok</v>
      </c>
      <c r="AJ387" s="5"/>
      <c r="AK387" t="str">
        <f>Tabela1[[#This Row],[Coluna1]]&amp;Tabela1[[#This Row],[PEDIDO]]</f>
        <v>P-188</v>
      </c>
      <c r="AL387"/>
      <c r="AM387"/>
      <c r="AN387"/>
      <c r="AO387" t="str">
        <f t="shared" si="66"/>
        <v>T-072994-1/1073-TC-007</v>
      </c>
      <c r="AP387" t="str">
        <f>Tabela1[[#This Row],[TAG]]&amp;Tabela1[[#This Row],[PEDIDO]]&amp;Tabela1[[#This Row],[PRODUTO]]</f>
        <v>1073-TC-007P-188RMF</v>
      </c>
      <c r="AQ387" s="22" t="str">
        <f>Tabela1[[#This Row],[PRODUTO]]&amp;Tabela1[[#This Row],[TAG]]</f>
        <v>RMF1073-TC-007</v>
      </c>
      <c r="AR387" s="24" t="str">
        <f>Tabela1[[#This Row],[PEDIDO]]&amp;Tabela1[[#This Row],[PRODUTO]]</f>
        <v>P-188RMF</v>
      </c>
      <c r="AS387" s="37">
        <f>IF(AF387="",0,IF(ISTEXT(AF387),H387*VALUE(SUBSTITUTE(AF387,"%",""))/100,H387*AF387))-Tabela1[[#This Row],[PRONTO ACABADO2]]</f>
        <v>0</v>
      </c>
      <c r="AT387" s="37">
        <f>IF(AG387="",0,IF(ISTEXT(AG387),H387*VALUE(SUBSTITUTE(AG387,"%",""))/100,H387*AG387))-Tabela1[[#This Row],[PESO EXPEDIDO2]]</f>
        <v>0</v>
      </c>
      <c r="AU387" s="37">
        <f t="shared" si="72"/>
        <v>11.2</v>
      </c>
      <c r="AV387" s="37">
        <f t="shared" si="73"/>
        <v>11.2</v>
      </c>
      <c r="AW387" s="37"/>
    </row>
    <row r="388" spans="1:49" ht="15.75" hidden="1" customHeight="1" x14ac:dyDescent="0.25">
      <c r="A388" s="6" t="s">
        <v>4029</v>
      </c>
      <c r="B388" s="21" t="s">
        <v>4033</v>
      </c>
      <c r="C388" s="7">
        <v>2</v>
      </c>
      <c r="D388" s="39" t="s">
        <v>4031</v>
      </c>
      <c r="E388" s="7">
        <v>4273</v>
      </c>
      <c r="F388" s="7" t="s">
        <v>3995</v>
      </c>
      <c r="G388" s="23">
        <v>15.9</v>
      </c>
      <c r="H388" s="34">
        <f>Tabela1[[#This Row],[PESO UNI]]*Tabela1[[#This Row],[QTE]]</f>
        <v>31.8</v>
      </c>
      <c r="I388" s="7">
        <v>0</v>
      </c>
      <c r="J388" s="8" t="s">
        <v>2274</v>
      </c>
      <c r="K388" s="8" t="s">
        <v>327</v>
      </c>
      <c r="L388" s="9" t="s">
        <v>2069</v>
      </c>
      <c r="M388" s="10">
        <v>46149</v>
      </c>
      <c r="N388" s="8" t="s">
        <v>327</v>
      </c>
      <c r="O388" s="12"/>
      <c r="P388" s="13"/>
      <c r="Q388" s="14">
        <f>Tabela1[[#This Row],[QTDE/ Fabricação]]-Tabela1[[#This Row],[QTE]]</f>
        <v>-2</v>
      </c>
      <c r="R388" s="18">
        <f t="shared" si="67"/>
        <v>31.8</v>
      </c>
      <c r="S388" s="18">
        <f t="shared" si="74"/>
        <v>31.8</v>
      </c>
      <c r="T388" s="19">
        <f t="shared" si="70"/>
        <v>0</v>
      </c>
      <c r="U388" s="16">
        <v>2</v>
      </c>
      <c r="V388" s="12">
        <v>13</v>
      </c>
      <c r="W388" s="13" t="str">
        <f>IFERROR(VLOOKUP(Tabela1[[#This Row],[COD.MDE]],'LISTA DE EMBARQUE'!B:M,12,0),"")</f>
        <v/>
      </c>
      <c r="X388" s="14">
        <f>IFERROR(Tabela1[[#This Row],[QIANTIDADE EXPEDIDA]]*Tabela1[[#This Row],[PESO UNI]],"")</f>
        <v>31.8</v>
      </c>
      <c r="Y388" s="14">
        <f t="shared" si="71"/>
        <v>0</v>
      </c>
      <c r="Z388" s="20">
        <f>Tabela1[[#This Row],[PESO TOTAL]]-Tabela1[[#This Row],[Peso Expedido]]</f>
        <v>0</v>
      </c>
      <c r="AA388" s="17">
        <v>1</v>
      </c>
      <c r="AB388" s="33"/>
      <c r="AC388" s="33">
        <v>1</v>
      </c>
      <c r="AD388" s="33">
        <v>1</v>
      </c>
      <c r="AE388" s="33">
        <v>1</v>
      </c>
      <c r="AF388" s="33">
        <v>1</v>
      </c>
      <c r="AG388" s="33">
        <v>1</v>
      </c>
      <c r="AH388" s="33">
        <v>1</v>
      </c>
      <c r="AI388" s="33" t="str">
        <f t="shared" si="69"/>
        <v>ok</v>
      </c>
      <c r="AJ388" s="5"/>
      <c r="AK388" t="str">
        <f>Tabela1[[#This Row],[Coluna1]]&amp;Tabela1[[#This Row],[PEDIDO]]</f>
        <v>P-188</v>
      </c>
      <c r="AL388"/>
      <c r="AM388"/>
      <c r="AN388"/>
      <c r="AO388" t="str">
        <f t="shared" si="66"/>
        <v>T-072994-1/1073-TC-006</v>
      </c>
      <c r="AP388" t="str">
        <f>Tabela1[[#This Row],[TAG]]&amp;Tabela1[[#This Row],[PEDIDO]]&amp;Tabela1[[#This Row],[PRODUTO]]</f>
        <v>1073-TC-006P-188RMF</v>
      </c>
      <c r="AQ388" s="22" t="str">
        <f>Tabela1[[#This Row],[PRODUTO]]&amp;Tabela1[[#This Row],[TAG]]</f>
        <v>RMF1073-TC-006</v>
      </c>
      <c r="AR388" s="24" t="str">
        <f>Tabela1[[#This Row],[PEDIDO]]&amp;Tabela1[[#This Row],[PRODUTO]]</f>
        <v>P-188RMF</v>
      </c>
      <c r="AS388" s="37">
        <f>IF(AF388="",0,IF(ISTEXT(AF388),H388*VALUE(SUBSTITUTE(AF388,"%",""))/100,H388*AF388))-Tabela1[[#This Row],[PRONTO ACABADO2]]</f>
        <v>0</v>
      </c>
      <c r="AT388" s="37">
        <f>IF(AG388="",0,IF(ISTEXT(AG388),H388*VALUE(SUBSTITUTE(AG388,"%",""))/100,H388*AG388))-Tabela1[[#This Row],[PESO EXPEDIDO2]]</f>
        <v>0</v>
      </c>
      <c r="AU388" s="37">
        <f t="shared" si="72"/>
        <v>31.8</v>
      </c>
      <c r="AV388" s="37">
        <f t="shared" si="73"/>
        <v>31.8</v>
      </c>
      <c r="AW388" s="37"/>
    </row>
    <row r="389" spans="1:49" ht="15.75" hidden="1" customHeight="1" x14ac:dyDescent="0.25">
      <c r="A389" s="6" t="s">
        <v>4029</v>
      </c>
      <c r="B389" s="21" t="s">
        <v>4033</v>
      </c>
      <c r="C389" s="7">
        <v>2</v>
      </c>
      <c r="D389" s="39" t="s">
        <v>4031</v>
      </c>
      <c r="E389" s="7">
        <v>4274</v>
      </c>
      <c r="F389" s="7" t="s">
        <v>3995</v>
      </c>
      <c r="G389" s="23">
        <v>15.9</v>
      </c>
      <c r="H389" s="34">
        <f>Tabela1[[#This Row],[PESO UNI]]*Tabela1[[#This Row],[QTE]]</f>
        <v>31.8</v>
      </c>
      <c r="I389" s="7">
        <v>0</v>
      </c>
      <c r="J389" s="8" t="s">
        <v>2276</v>
      </c>
      <c r="K389" s="8" t="s">
        <v>327</v>
      </c>
      <c r="L389" s="9" t="s">
        <v>2069</v>
      </c>
      <c r="M389" s="10">
        <v>46149</v>
      </c>
      <c r="N389" s="8" t="s">
        <v>327</v>
      </c>
      <c r="O389" s="12"/>
      <c r="P389" s="13"/>
      <c r="Q389" s="14">
        <f>Tabela1[[#This Row],[QTDE/ Fabricação]]-Tabela1[[#This Row],[QTE]]</f>
        <v>-2</v>
      </c>
      <c r="R389" s="18">
        <f t="shared" si="67"/>
        <v>31.8</v>
      </c>
      <c r="S389" s="18">
        <f t="shared" si="74"/>
        <v>31.8</v>
      </c>
      <c r="T389" s="19">
        <f t="shared" si="70"/>
        <v>0</v>
      </c>
      <c r="U389" s="16">
        <v>2</v>
      </c>
      <c r="V389" s="12">
        <v>13</v>
      </c>
      <c r="W389" s="13" t="str">
        <f>IFERROR(VLOOKUP(Tabela1[[#This Row],[COD.MDE]],'LISTA DE EMBARQUE'!B:M,12,0),"")</f>
        <v/>
      </c>
      <c r="X389" s="14">
        <f>IFERROR(Tabela1[[#This Row],[QIANTIDADE EXPEDIDA]]*Tabela1[[#This Row],[PESO UNI]],"")</f>
        <v>31.8</v>
      </c>
      <c r="Y389" s="14">
        <f t="shared" si="71"/>
        <v>0</v>
      </c>
      <c r="Z389" s="20">
        <f>Tabela1[[#This Row],[PESO TOTAL]]-Tabela1[[#This Row],[Peso Expedido]]</f>
        <v>0</v>
      </c>
      <c r="AA389" s="17">
        <v>1</v>
      </c>
      <c r="AB389" s="33"/>
      <c r="AC389" s="33">
        <v>1</v>
      </c>
      <c r="AD389" s="33">
        <v>1</v>
      </c>
      <c r="AE389" s="33">
        <v>1</v>
      </c>
      <c r="AF389" s="33">
        <v>1</v>
      </c>
      <c r="AG389" s="33">
        <v>1</v>
      </c>
      <c r="AH389" s="33">
        <v>1</v>
      </c>
      <c r="AI389" s="33" t="str">
        <f t="shared" si="69"/>
        <v>ok</v>
      </c>
      <c r="AJ389" s="5"/>
      <c r="AK389" t="str">
        <f>Tabela1[[#This Row],[Coluna1]]&amp;Tabela1[[#This Row],[PEDIDO]]</f>
        <v>P-188</v>
      </c>
      <c r="AL389"/>
      <c r="AM389"/>
      <c r="AN389"/>
      <c r="AO389" t="str">
        <f t="shared" ref="AO389:AO439" si="75">A389&amp;"/"&amp;J389</f>
        <v>T-072994-1/1073-TC-007</v>
      </c>
      <c r="AP389" t="str">
        <f>Tabela1[[#This Row],[TAG]]&amp;Tabela1[[#This Row],[PEDIDO]]&amp;Tabela1[[#This Row],[PRODUTO]]</f>
        <v>1073-TC-007P-188RMF</v>
      </c>
      <c r="AQ389" s="22" t="str">
        <f>Tabela1[[#This Row],[PRODUTO]]&amp;Tabela1[[#This Row],[TAG]]</f>
        <v>RMF1073-TC-007</v>
      </c>
      <c r="AR389" s="24" t="str">
        <f>Tabela1[[#This Row],[PEDIDO]]&amp;Tabela1[[#This Row],[PRODUTO]]</f>
        <v>P-188RMF</v>
      </c>
      <c r="AS389" s="37">
        <f>IF(AF389="",0,IF(ISTEXT(AF389),H389*VALUE(SUBSTITUTE(AF389,"%",""))/100,H389*AF389))-Tabela1[[#This Row],[PRONTO ACABADO2]]</f>
        <v>0</v>
      </c>
      <c r="AT389" s="37">
        <f>IF(AG389="",0,IF(ISTEXT(AG389),H389*VALUE(SUBSTITUTE(AG389,"%",""))/100,H389*AG389))-Tabela1[[#This Row],[PESO EXPEDIDO2]]</f>
        <v>0</v>
      </c>
      <c r="AU389" s="37">
        <f t="shared" si="72"/>
        <v>31.8</v>
      </c>
      <c r="AV389" s="37">
        <f t="shared" si="73"/>
        <v>31.8</v>
      </c>
      <c r="AW389" s="37"/>
    </row>
    <row r="390" spans="1:49" ht="15.75" hidden="1" customHeight="1" x14ac:dyDescent="0.25">
      <c r="A390" s="6" t="s">
        <v>4029</v>
      </c>
      <c r="B390" s="21" t="s">
        <v>4034</v>
      </c>
      <c r="C390" s="7">
        <v>3</v>
      </c>
      <c r="D390" s="39" t="s">
        <v>3780</v>
      </c>
      <c r="E390" s="7">
        <v>4275</v>
      </c>
      <c r="F390" s="7" t="s">
        <v>3995</v>
      </c>
      <c r="G390" s="23">
        <v>19.399999999999999</v>
      </c>
      <c r="H390" s="34">
        <f>Tabela1[[#This Row],[PESO UNI]]*Tabela1[[#This Row],[QTE]]</f>
        <v>58.199999999999996</v>
      </c>
      <c r="I390" s="7">
        <v>0</v>
      </c>
      <c r="J390" s="8" t="s">
        <v>2274</v>
      </c>
      <c r="K390" s="8" t="s">
        <v>327</v>
      </c>
      <c r="L390" s="9" t="s">
        <v>2069</v>
      </c>
      <c r="M390" s="10">
        <v>46149</v>
      </c>
      <c r="N390" s="8" t="s">
        <v>327</v>
      </c>
      <c r="O390" s="12"/>
      <c r="P390" s="13"/>
      <c r="Q390" s="14">
        <f>Tabela1[[#This Row],[QTDE/ Fabricação]]-Tabela1[[#This Row],[QTE]]</f>
        <v>-3</v>
      </c>
      <c r="R390" s="18">
        <f t="shared" si="67"/>
        <v>58.199999999999996</v>
      </c>
      <c r="S390" s="18">
        <f t="shared" si="74"/>
        <v>58.199999999999996</v>
      </c>
      <c r="T390" s="19">
        <f t="shared" si="70"/>
        <v>0</v>
      </c>
      <c r="U390" s="16">
        <v>3</v>
      </c>
      <c r="V390" s="12">
        <v>13</v>
      </c>
      <c r="W390" s="13" t="str">
        <f>IFERROR(VLOOKUP(Tabela1[[#This Row],[COD.MDE]],'LISTA DE EMBARQUE'!B:M,12,0),"")</f>
        <v/>
      </c>
      <c r="X390" s="14">
        <f>IFERROR(Tabela1[[#This Row],[QIANTIDADE EXPEDIDA]]*Tabela1[[#This Row],[PESO UNI]],"")</f>
        <v>58.199999999999996</v>
      </c>
      <c r="Y390" s="14">
        <f t="shared" si="71"/>
        <v>0</v>
      </c>
      <c r="Z390" s="20">
        <f>Tabela1[[#This Row],[PESO TOTAL]]-Tabela1[[#This Row],[Peso Expedido]]</f>
        <v>0</v>
      </c>
      <c r="AA390" s="17">
        <v>1</v>
      </c>
      <c r="AB390" s="33"/>
      <c r="AC390" s="33">
        <v>1</v>
      </c>
      <c r="AD390" s="33">
        <v>1</v>
      </c>
      <c r="AE390" s="33">
        <v>1</v>
      </c>
      <c r="AF390" s="33">
        <v>1</v>
      </c>
      <c r="AG390" s="33">
        <v>1</v>
      </c>
      <c r="AH390" s="33">
        <v>1</v>
      </c>
      <c r="AI390" s="33" t="str">
        <f t="shared" si="69"/>
        <v>ok</v>
      </c>
      <c r="AJ390" s="5"/>
      <c r="AK390" t="str">
        <f>Tabela1[[#This Row],[Coluna1]]&amp;Tabela1[[#This Row],[PEDIDO]]</f>
        <v>P-188</v>
      </c>
      <c r="AL390"/>
      <c r="AM390"/>
      <c r="AN390"/>
      <c r="AO390" t="str">
        <f t="shared" si="75"/>
        <v>T-072994-1/1073-TC-006</v>
      </c>
      <c r="AP390" t="str">
        <f>Tabela1[[#This Row],[TAG]]&amp;Tabela1[[#This Row],[PEDIDO]]&amp;Tabela1[[#This Row],[PRODUTO]]</f>
        <v>1073-TC-006P-188RMF</v>
      </c>
      <c r="AQ390" s="22" t="str">
        <f>Tabela1[[#This Row],[PRODUTO]]&amp;Tabela1[[#This Row],[TAG]]</f>
        <v>RMF1073-TC-006</v>
      </c>
      <c r="AR390" s="24" t="str">
        <f>Tabela1[[#This Row],[PEDIDO]]&amp;Tabela1[[#This Row],[PRODUTO]]</f>
        <v>P-188RMF</v>
      </c>
      <c r="AS390" s="37">
        <f>IF(AF390="",0,IF(ISTEXT(AF390),H390*VALUE(SUBSTITUTE(AF390,"%",""))/100,H390*AF390))-Tabela1[[#This Row],[PRONTO ACABADO2]]</f>
        <v>0</v>
      </c>
      <c r="AT390" s="37">
        <f>IF(AG390="",0,IF(ISTEXT(AG390),H390*VALUE(SUBSTITUTE(AG390,"%",""))/100,H390*AG390))-Tabela1[[#This Row],[PESO EXPEDIDO2]]</f>
        <v>0</v>
      </c>
      <c r="AU390" s="37">
        <f t="shared" si="72"/>
        <v>58.199999999999996</v>
      </c>
      <c r="AV390" s="37">
        <f t="shared" si="73"/>
        <v>58.199999999999996</v>
      </c>
      <c r="AW390" s="37"/>
    </row>
    <row r="391" spans="1:49" ht="15.75" hidden="1" customHeight="1" x14ac:dyDescent="0.25">
      <c r="A391" s="6" t="s">
        <v>4029</v>
      </c>
      <c r="B391" s="21" t="s">
        <v>4034</v>
      </c>
      <c r="C391" s="7">
        <v>3</v>
      </c>
      <c r="D391" s="39" t="s">
        <v>3780</v>
      </c>
      <c r="E391" s="7">
        <v>4276</v>
      </c>
      <c r="F391" s="7" t="s">
        <v>3995</v>
      </c>
      <c r="G391" s="23">
        <v>19.399999999999999</v>
      </c>
      <c r="H391" s="34">
        <f>Tabela1[[#This Row],[PESO UNI]]*Tabela1[[#This Row],[QTE]]</f>
        <v>58.199999999999996</v>
      </c>
      <c r="I391" s="7">
        <v>0</v>
      </c>
      <c r="J391" s="8" t="s">
        <v>2276</v>
      </c>
      <c r="K391" s="8" t="s">
        <v>327</v>
      </c>
      <c r="L391" s="9" t="s">
        <v>2069</v>
      </c>
      <c r="M391" s="10">
        <v>46149</v>
      </c>
      <c r="N391" s="8" t="s">
        <v>327</v>
      </c>
      <c r="O391" s="12"/>
      <c r="P391" s="13"/>
      <c r="Q391" s="14">
        <f>Tabela1[[#This Row],[QTDE/ Fabricação]]-Tabela1[[#This Row],[QTE]]</f>
        <v>-3</v>
      </c>
      <c r="R391" s="18">
        <f t="shared" si="67"/>
        <v>58.199999999999996</v>
      </c>
      <c r="S391" s="18">
        <f t="shared" si="74"/>
        <v>58.199999999999996</v>
      </c>
      <c r="T391" s="19">
        <f t="shared" si="70"/>
        <v>0</v>
      </c>
      <c r="U391" s="16">
        <v>3</v>
      </c>
      <c r="V391" s="12">
        <v>13</v>
      </c>
      <c r="W391" s="13" t="str">
        <f>IFERROR(VLOOKUP(Tabela1[[#This Row],[COD.MDE]],'LISTA DE EMBARQUE'!B:M,12,0),"")</f>
        <v/>
      </c>
      <c r="X391" s="14">
        <f>IFERROR(Tabela1[[#This Row],[QIANTIDADE EXPEDIDA]]*Tabela1[[#This Row],[PESO UNI]],"")</f>
        <v>58.199999999999996</v>
      </c>
      <c r="Y391" s="14">
        <f t="shared" si="71"/>
        <v>0</v>
      </c>
      <c r="Z391" s="20">
        <f>Tabela1[[#This Row],[PESO TOTAL]]-Tabela1[[#This Row],[Peso Expedido]]</f>
        <v>0</v>
      </c>
      <c r="AA391" s="17">
        <v>1</v>
      </c>
      <c r="AB391" s="33"/>
      <c r="AC391" s="33">
        <v>1</v>
      </c>
      <c r="AD391" s="33">
        <v>1</v>
      </c>
      <c r="AE391" s="33">
        <v>1</v>
      </c>
      <c r="AF391" s="33">
        <v>1</v>
      </c>
      <c r="AG391" s="33">
        <v>1</v>
      </c>
      <c r="AH391" s="33">
        <v>1</v>
      </c>
      <c r="AI391" s="33" t="str">
        <f t="shared" si="69"/>
        <v>ok</v>
      </c>
      <c r="AJ391" s="5"/>
      <c r="AK391" t="str">
        <f>Tabela1[[#This Row],[Coluna1]]&amp;Tabela1[[#This Row],[PEDIDO]]</f>
        <v>P-188</v>
      </c>
      <c r="AL391"/>
      <c r="AM391"/>
      <c r="AN391"/>
      <c r="AO391" t="str">
        <f t="shared" si="75"/>
        <v>T-072994-1/1073-TC-007</v>
      </c>
      <c r="AP391" t="str">
        <f>Tabela1[[#This Row],[TAG]]&amp;Tabela1[[#This Row],[PEDIDO]]&amp;Tabela1[[#This Row],[PRODUTO]]</f>
        <v>1073-TC-007P-188RMF</v>
      </c>
      <c r="AQ391" s="22" t="str">
        <f>Tabela1[[#This Row],[PRODUTO]]&amp;Tabela1[[#This Row],[TAG]]</f>
        <v>RMF1073-TC-007</v>
      </c>
      <c r="AR391" s="24" t="str">
        <f>Tabela1[[#This Row],[PEDIDO]]&amp;Tabela1[[#This Row],[PRODUTO]]</f>
        <v>P-188RMF</v>
      </c>
      <c r="AS391" s="37">
        <f>IF(AF391="",0,IF(ISTEXT(AF391),H391*VALUE(SUBSTITUTE(AF391,"%",""))/100,H391*AF391))-Tabela1[[#This Row],[PRONTO ACABADO2]]</f>
        <v>0</v>
      </c>
      <c r="AT391" s="37">
        <f>IF(AG391="",0,IF(ISTEXT(AG391),H391*VALUE(SUBSTITUTE(AG391,"%",""))/100,H391*AG391))-Tabela1[[#This Row],[PESO EXPEDIDO2]]</f>
        <v>0</v>
      </c>
      <c r="AU391" s="37">
        <f t="shared" si="72"/>
        <v>58.199999999999996</v>
      </c>
      <c r="AV391" s="37">
        <f t="shared" si="73"/>
        <v>58.199999999999996</v>
      </c>
      <c r="AW391" s="37"/>
    </row>
    <row r="392" spans="1:49" ht="15.75" hidden="1" customHeight="1" x14ac:dyDescent="0.25">
      <c r="A392" s="6" t="s">
        <v>4029</v>
      </c>
      <c r="B392" s="21" t="s">
        <v>4035</v>
      </c>
      <c r="C392" s="7">
        <v>1</v>
      </c>
      <c r="D392" s="39" t="s">
        <v>3780</v>
      </c>
      <c r="E392" s="7">
        <v>4277</v>
      </c>
      <c r="F392" s="7" t="s">
        <v>3995</v>
      </c>
      <c r="G392" s="23">
        <v>19.399999999999999</v>
      </c>
      <c r="H392" s="34">
        <f>Tabela1[[#This Row],[PESO UNI]]*Tabela1[[#This Row],[QTE]]</f>
        <v>19.399999999999999</v>
      </c>
      <c r="I392" s="7">
        <v>0</v>
      </c>
      <c r="J392" s="8" t="s">
        <v>2274</v>
      </c>
      <c r="K392" s="8" t="s">
        <v>327</v>
      </c>
      <c r="L392" s="9" t="s">
        <v>2069</v>
      </c>
      <c r="M392" s="10">
        <v>46149</v>
      </c>
      <c r="N392" s="8" t="s">
        <v>327</v>
      </c>
      <c r="O392" s="12"/>
      <c r="P392" s="13"/>
      <c r="Q392" s="14">
        <f>Tabela1[[#This Row],[QTDE/ Fabricação]]-Tabela1[[#This Row],[QTE]]</f>
        <v>-1</v>
      </c>
      <c r="R392" s="18">
        <f t="shared" si="67"/>
        <v>19.399999999999999</v>
      </c>
      <c r="S392" s="18">
        <f t="shared" si="74"/>
        <v>19.399999999999999</v>
      </c>
      <c r="T392" s="19">
        <f t="shared" si="70"/>
        <v>0</v>
      </c>
      <c r="U392" s="16">
        <v>1</v>
      </c>
      <c r="V392" s="12">
        <v>13</v>
      </c>
      <c r="W392" s="13" t="str">
        <f>IFERROR(VLOOKUP(Tabela1[[#This Row],[COD.MDE]],'LISTA DE EMBARQUE'!B:M,12,0),"")</f>
        <v/>
      </c>
      <c r="X392" s="14">
        <f>IFERROR(Tabela1[[#This Row],[QIANTIDADE EXPEDIDA]]*Tabela1[[#This Row],[PESO UNI]],"")</f>
        <v>19.399999999999999</v>
      </c>
      <c r="Y392" s="14">
        <f t="shared" si="71"/>
        <v>0</v>
      </c>
      <c r="Z392" s="20">
        <f>Tabela1[[#This Row],[PESO TOTAL]]-Tabela1[[#This Row],[Peso Expedido]]</f>
        <v>0</v>
      </c>
      <c r="AA392" s="17">
        <v>1</v>
      </c>
      <c r="AB392" s="33"/>
      <c r="AC392" s="33">
        <v>1</v>
      </c>
      <c r="AD392" s="33">
        <v>1</v>
      </c>
      <c r="AE392" s="33">
        <v>1</v>
      </c>
      <c r="AF392" s="33">
        <v>1</v>
      </c>
      <c r="AG392" s="33">
        <v>1</v>
      </c>
      <c r="AH392" s="33">
        <v>1</v>
      </c>
      <c r="AI392" s="33" t="str">
        <f t="shared" si="69"/>
        <v>ok</v>
      </c>
      <c r="AJ392" s="5"/>
      <c r="AK392" t="str">
        <f>Tabela1[[#This Row],[Coluna1]]&amp;Tabela1[[#This Row],[PEDIDO]]</f>
        <v>P-188</v>
      </c>
      <c r="AL392"/>
      <c r="AM392"/>
      <c r="AN392"/>
      <c r="AO392" t="str">
        <f t="shared" si="75"/>
        <v>T-072994-1/1073-TC-006</v>
      </c>
      <c r="AP392" t="str">
        <f>Tabela1[[#This Row],[TAG]]&amp;Tabela1[[#This Row],[PEDIDO]]&amp;Tabela1[[#This Row],[PRODUTO]]</f>
        <v>1073-TC-006P-188RMF</v>
      </c>
      <c r="AQ392" s="22" t="str">
        <f>Tabela1[[#This Row],[PRODUTO]]&amp;Tabela1[[#This Row],[TAG]]</f>
        <v>RMF1073-TC-006</v>
      </c>
      <c r="AR392" s="24" t="str">
        <f>Tabela1[[#This Row],[PEDIDO]]&amp;Tabela1[[#This Row],[PRODUTO]]</f>
        <v>P-188RMF</v>
      </c>
      <c r="AS392" s="37">
        <f>IF(AF392="",0,IF(ISTEXT(AF392),H392*VALUE(SUBSTITUTE(AF392,"%",""))/100,H392*AF392))-Tabela1[[#This Row],[PRONTO ACABADO2]]</f>
        <v>0</v>
      </c>
      <c r="AT392" s="37">
        <f>IF(AG392="",0,IF(ISTEXT(AG392),H392*VALUE(SUBSTITUTE(AG392,"%",""))/100,H392*AG392))-Tabela1[[#This Row],[PESO EXPEDIDO2]]</f>
        <v>0</v>
      </c>
      <c r="AU392" s="37">
        <f t="shared" si="72"/>
        <v>19.399999999999999</v>
      </c>
      <c r="AV392" s="37">
        <f t="shared" si="73"/>
        <v>19.399999999999999</v>
      </c>
      <c r="AW392" s="37"/>
    </row>
    <row r="393" spans="1:49" ht="15.75" hidden="1" customHeight="1" x14ac:dyDescent="0.25">
      <c r="A393" s="6" t="s">
        <v>4029</v>
      </c>
      <c r="B393" s="21" t="s">
        <v>4035</v>
      </c>
      <c r="C393" s="7">
        <v>1</v>
      </c>
      <c r="D393" s="39" t="s">
        <v>3780</v>
      </c>
      <c r="E393" s="7">
        <v>4278</v>
      </c>
      <c r="F393" s="7" t="s">
        <v>3995</v>
      </c>
      <c r="G393" s="23">
        <v>19.399999999999999</v>
      </c>
      <c r="H393" s="34">
        <f>Tabela1[[#This Row],[PESO UNI]]*Tabela1[[#This Row],[QTE]]</f>
        <v>19.399999999999999</v>
      </c>
      <c r="I393" s="7">
        <v>0</v>
      </c>
      <c r="J393" s="8" t="s">
        <v>2276</v>
      </c>
      <c r="K393" s="8" t="s">
        <v>327</v>
      </c>
      <c r="L393" s="9" t="s">
        <v>2069</v>
      </c>
      <c r="M393" s="10">
        <v>46149</v>
      </c>
      <c r="N393" s="8" t="s">
        <v>327</v>
      </c>
      <c r="O393" s="12"/>
      <c r="P393" s="13"/>
      <c r="Q393" s="14">
        <f>Tabela1[[#This Row],[QTDE/ Fabricação]]-Tabela1[[#This Row],[QTE]]</f>
        <v>-1</v>
      </c>
      <c r="R393" s="18">
        <f t="shared" si="67"/>
        <v>19.399999999999999</v>
      </c>
      <c r="S393" s="18">
        <f t="shared" si="74"/>
        <v>19.399999999999999</v>
      </c>
      <c r="T393" s="19">
        <f t="shared" si="70"/>
        <v>0</v>
      </c>
      <c r="U393" s="16">
        <v>1</v>
      </c>
      <c r="V393" s="12">
        <v>13</v>
      </c>
      <c r="W393" s="13" t="str">
        <f>IFERROR(VLOOKUP(Tabela1[[#This Row],[COD.MDE]],'LISTA DE EMBARQUE'!B:M,12,0),"")</f>
        <v/>
      </c>
      <c r="X393" s="14">
        <f>IFERROR(Tabela1[[#This Row],[QIANTIDADE EXPEDIDA]]*Tabela1[[#This Row],[PESO UNI]],"")</f>
        <v>19.399999999999999</v>
      </c>
      <c r="Y393" s="14">
        <f t="shared" si="71"/>
        <v>0</v>
      </c>
      <c r="Z393" s="20">
        <f>Tabela1[[#This Row],[PESO TOTAL]]-Tabela1[[#This Row],[Peso Expedido]]</f>
        <v>0</v>
      </c>
      <c r="AA393" s="17">
        <v>1</v>
      </c>
      <c r="AB393" s="33"/>
      <c r="AC393" s="33">
        <v>1</v>
      </c>
      <c r="AD393" s="33">
        <v>1</v>
      </c>
      <c r="AE393" s="33">
        <v>1</v>
      </c>
      <c r="AF393" s="33">
        <v>1</v>
      </c>
      <c r="AG393" s="33">
        <v>1</v>
      </c>
      <c r="AH393" s="33">
        <v>1</v>
      </c>
      <c r="AI393" s="33" t="str">
        <f t="shared" si="69"/>
        <v>ok</v>
      </c>
      <c r="AJ393" s="5"/>
      <c r="AK393" t="str">
        <f>Tabela1[[#This Row],[Coluna1]]&amp;Tabela1[[#This Row],[PEDIDO]]</f>
        <v>P-188</v>
      </c>
      <c r="AL393"/>
      <c r="AM393"/>
      <c r="AN393"/>
      <c r="AO393" t="str">
        <f t="shared" si="75"/>
        <v>T-072994-1/1073-TC-007</v>
      </c>
      <c r="AP393" t="str">
        <f>Tabela1[[#This Row],[TAG]]&amp;Tabela1[[#This Row],[PEDIDO]]&amp;Tabela1[[#This Row],[PRODUTO]]</f>
        <v>1073-TC-007P-188RMF</v>
      </c>
      <c r="AQ393" s="22" t="str">
        <f>Tabela1[[#This Row],[PRODUTO]]&amp;Tabela1[[#This Row],[TAG]]</f>
        <v>RMF1073-TC-007</v>
      </c>
      <c r="AR393" s="24" t="str">
        <f>Tabela1[[#This Row],[PEDIDO]]&amp;Tabela1[[#This Row],[PRODUTO]]</f>
        <v>P-188RMF</v>
      </c>
      <c r="AS393" s="37">
        <f>IF(AF393="",0,IF(ISTEXT(AF393),H393*VALUE(SUBSTITUTE(AF393,"%",""))/100,H393*AF393))-Tabela1[[#This Row],[PRONTO ACABADO2]]</f>
        <v>0</v>
      </c>
      <c r="AT393" s="37">
        <f>IF(AG393="",0,IF(ISTEXT(AG393),H393*VALUE(SUBSTITUTE(AG393,"%",""))/100,H393*AG393))-Tabela1[[#This Row],[PESO EXPEDIDO2]]</f>
        <v>0</v>
      </c>
      <c r="AU393" s="37">
        <f t="shared" si="72"/>
        <v>19.399999999999999</v>
      </c>
      <c r="AV393" s="37">
        <f t="shared" si="73"/>
        <v>19.399999999999999</v>
      </c>
      <c r="AW393" s="37"/>
    </row>
    <row r="394" spans="1:49" ht="15.75" hidden="1" customHeight="1" x14ac:dyDescent="0.25">
      <c r="A394" s="6" t="s">
        <v>4029</v>
      </c>
      <c r="B394" s="21" t="s">
        <v>4036</v>
      </c>
      <c r="C394" s="7">
        <v>18</v>
      </c>
      <c r="D394" s="39" t="s">
        <v>3415</v>
      </c>
      <c r="E394" s="7">
        <v>4279</v>
      </c>
      <c r="F394" s="7" t="s">
        <v>3995</v>
      </c>
      <c r="G394" s="23">
        <v>0.15</v>
      </c>
      <c r="H394" s="34">
        <f>Tabela1[[#This Row],[PESO UNI]]*Tabela1[[#This Row],[QTE]]</f>
        <v>2.6999999999999997</v>
      </c>
      <c r="I394" s="7">
        <v>0</v>
      </c>
      <c r="J394" s="8" t="s">
        <v>2274</v>
      </c>
      <c r="K394" s="8" t="s">
        <v>327</v>
      </c>
      <c r="L394" s="9" t="s">
        <v>2069</v>
      </c>
      <c r="M394" s="10">
        <v>46149</v>
      </c>
      <c r="N394" s="8" t="s">
        <v>327</v>
      </c>
      <c r="O394" s="12"/>
      <c r="P394" s="13"/>
      <c r="Q394" s="14">
        <f>Tabela1[[#This Row],[QTDE/ Fabricação]]-Tabela1[[#This Row],[QTE]]</f>
        <v>-18</v>
      </c>
      <c r="R394" s="18">
        <f t="shared" si="67"/>
        <v>2.6999999999999997</v>
      </c>
      <c r="S394" s="18">
        <f t="shared" si="74"/>
        <v>2.6999999999999997</v>
      </c>
      <c r="T394" s="19">
        <f t="shared" si="70"/>
        <v>0</v>
      </c>
      <c r="U394" s="16">
        <v>18</v>
      </c>
      <c r="V394" s="12">
        <v>13</v>
      </c>
      <c r="W394" s="13" t="str">
        <f>IFERROR(VLOOKUP(Tabela1[[#This Row],[COD.MDE]],'LISTA DE EMBARQUE'!B:M,12,0),"")</f>
        <v/>
      </c>
      <c r="X394" s="14">
        <f>IFERROR(Tabela1[[#This Row],[QIANTIDADE EXPEDIDA]]*Tabela1[[#This Row],[PESO UNI]],"")</f>
        <v>2.6999999999999997</v>
      </c>
      <c r="Y394" s="14">
        <f t="shared" si="71"/>
        <v>0</v>
      </c>
      <c r="Z394" s="20">
        <f>Tabela1[[#This Row],[PESO TOTAL]]-Tabela1[[#This Row],[Peso Expedido]]</f>
        <v>0</v>
      </c>
      <c r="AA394" s="17">
        <v>1</v>
      </c>
      <c r="AB394" s="33"/>
      <c r="AC394" s="33">
        <v>1</v>
      </c>
      <c r="AD394" s="33">
        <v>1</v>
      </c>
      <c r="AE394" s="33">
        <v>1</v>
      </c>
      <c r="AF394" s="33">
        <v>1</v>
      </c>
      <c r="AG394" s="33">
        <v>1</v>
      </c>
      <c r="AH394" s="33">
        <v>1</v>
      </c>
      <c r="AI394" s="33" t="str">
        <f t="shared" si="69"/>
        <v>ok</v>
      </c>
      <c r="AJ394" s="5"/>
      <c r="AK394" t="str">
        <f>Tabela1[[#This Row],[Coluna1]]&amp;Tabela1[[#This Row],[PEDIDO]]</f>
        <v>P-188</v>
      </c>
      <c r="AL394"/>
      <c r="AM394"/>
      <c r="AN394"/>
      <c r="AO394" t="str">
        <f t="shared" si="75"/>
        <v>T-072994-1/1073-TC-006</v>
      </c>
      <c r="AP394" t="str">
        <f>Tabela1[[#This Row],[TAG]]&amp;Tabela1[[#This Row],[PEDIDO]]&amp;Tabela1[[#This Row],[PRODUTO]]</f>
        <v>1073-TC-006P-188RMF</v>
      </c>
      <c r="AQ394" s="22" t="str">
        <f>Tabela1[[#This Row],[PRODUTO]]&amp;Tabela1[[#This Row],[TAG]]</f>
        <v>RMF1073-TC-006</v>
      </c>
      <c r="AR394" s="24" t="str">
        <f>Tabela1[[#This Row],[PEDIDO]]&amp;Tabela1[[#This Row],[PRODUTO]]</f>
        <v>P-188RMF</v>
      </c>
      <c r="AS394" s="37">
        <f>IF(AF394="",0,IF(ISTEXT(AF394),H394*VALUE(SUBSTITUTE(AF394,"%",""))/100,H394*AF394))-Tabela1[[#This Row],[PRONTO ACABADO2]]</f>
        <v>0</v>
      </c>
      <c r="AT394" s="37">
        <f>IF(AG394="",0,IF(ISTEXT(AG394),H394*VALUE(SUBSTITUTE(AG394,"%",""))/100,H394*AG394))-Tabela1[[#This Row],[PESO EXPEDIDO2]]</f>
        <v>0</v>
      </c>
      <c r="AU394" s="37">
        <f t="shared" si="72"/>
        <v>2.6999999999999997</v>
      </c>
      <c r="AV394" s="37">
        <f t="shared" si="73"/>
        <v>2.6999999999999997</v>
      </c>
      <c r="AW394" s="37"/>
    </row>
    <row r="395" spans="1:49" ht="15.75" hidden="1" customHeight="1" x14ac:dyDescent="0.25">
      <c r="A395" s="6" t="s">
        <v>4029</v>
      </c>
      <c r="B395" s="21" t="s">
        <v>4036</v>
      </c>
      <c r="C395" s="7">
        <v>18</v>
      </c>
      <c r="D395" s="39" t="s">
        <v>3415</v>
      </c>
      <c r="E395" s="7">
        <v>4280</v>
      </c>
      <c r="F395" s="7" t="s">
        <v>3995</v>
      </c>
      <c r="G395" s="23">
        <v>0.15</v>
      </c>
      <c r="H395" s="34">
        <f>Tabela1[[#This Row],[PESO UNI]]*Tabela1[[#This Row],[QTE]]</f>
        <v>2.6999999999999997</v>
      </c>
      <c r="I395" s="7">
        <v>0</v>
      </c>
      <c r="J395" s="8" t="s">
        <v>2276</v>
      </c>
      <c r="K395" s="8" t="s">
        <v>327</v>
      </c>
      <c r="L395" s="9" t="s">
        <v>2069</v>
      </c>
      <c r="M395" s="10">
        <v>46149</v>
      </c>
      <c r="N395" s="8" t="s">
        <v>327</v>
      </c>
      <c r="O395" s="12"/>
      <c r="P395" s="13"/>
      <c r="Q395" s="14">
        <f>Tabela1[[#This Row],[QTDE/ Fabricação]]-Tabela1[[#This Row],[QTE]]</f>
        <v>-18</v>
      </c>
      <c r="R395" s="18">
        <f t="shared" si="67"/>
        <v>2.6999999999999997</v>
      </c>
      <c r="S395" s="18">
        <f t="shared" si="74"/>
        <v>2.6999999999999997</v>
      </c>
      <c r="T395" s="19">
        <f t="shared" si="70"/>
        <v>0</v>
      </c>
      <c r="U395" s="16">
        <v>18</v>
      </c>
      <c r="V395" s="12">
        <v>13</v>
      </c>
      <c r="W395" s="13" t="str">
        <f>IFERROR(VLOOKUP(Tabela1[[#This Row],[COD.MDE]],'LISTA DE EMBARQUE'!B:M,12,0),"")</f>
        <v/>
      </c>
      <c r="X395" s="14">
        <f>IFERROR(Tabela1[[#This Row],[QIANTIDADE EXPEDIDA]]*Tabela1[[#This Row],[PESO UNI]],"")</f>
        <v>2.6999999999999997</v>
      </c>
      <c r="Y395" s="14">
        <f t="shared" si="71"/>
        <v>0</v>
      </c>
      <c r="Z395" s="20">
        <f>Tabela1[[#This Row],[PESO TOTAL]]-Tabela1[[#This Row],[Peso Expedido]]</f>
        <v>0</v>
      </c>
      <c r="AA395" s="17">
        <v>1</v>
      </c>
      <c r="AB395" s="33"/>
      <c r="AC395" s="33">
        <v>1</v>
      </c>
      <c r="AD395" s="33">
        <v>1</v>
      </c>
      <c r="AE395" s="33">
        <v>1</v>
      </c>
      <c r="AF395" s="33">
        <v>1</v>
      </c>
      <c r="AG395" s="33">
        <v>1</v>
      </c>
      <c r="AH395" s="33">
        <v>1</v>
      </c>
      <c r="AI395" s="33" t="str">
        <f t="shared" si="69"/>
        <v>ok</v>
      </c>
      <c r="AJ395" s="5"/>
      <c r="AK395" t="str">
        <f>Tabela1[[#This Row],[Coluna1]]&amp;Tabela1[[#This Row],[PEDIDO]]</f>
        <v>P-188</v>
      </c>
      <c r="AL395"/>
      <c r="AM395"/>
      <c r="AN395"/>
      <c r="AO395" t="str">
        <f t="shared" si="75"/>
        <v>T-072994-1/1073-TC-007</v>
      </c>
      <c r="AP395" t="str">
        <f>Tabela1[[#This Row],[TAG]]&amp;Tabela1[[#This Row],[PEDIDO]]&amp;Tabela1[[#This Row],[PRODUTO]]</f>
        <v>1073-TC-007P-188RMF</v>
      </c>
      <c r="AQ395" s="22" t="str">
        <f>Tabela1[[#This Row],[PRODUTO]]&amp;Tabela1[[#This Row],[TAG]]</f>
        <v>RMF1073-TC-007</v>
      </c>
      <c r="AR395" s="24" t="str">
        <f>Tabela1[[#This Row],[PEDIDO]]&amp;Tabela1[[#This Row],[PRODUTO]]</f>
        <v>P-188RMF</v>
      </c>
      <c r="AS395" s="37">
        <f>IF(AF395="",0,IF(ISTEXT(AF395),H395*VALUE(SUBSTITUTE(AF395,"%",""))/100,H395*AF395))-Tabela1[[#This Row],[PRONTO ACABADO2]]</f>
        <v>0</v>
      </c>
      <c r="AT395" s="37">
        <f>IF(AG395="",0,IF(ISTEXT(AG395),H395*VALUE(SUBSTITUTE(AG395,"%",""))/100,H395*AG395))-Tabela1[[#This Row],[PESO EXPEDIDO2]]</f>
        <v>0</v>
      </c>
      <c r="AU395" s="37">
        <f t="shared" si="72"/>
        <v>2.6999999999999997</v>
      </c>
      <c r="AV395" s="37">
        <f t="shared" si="73"/>
        <v>2.6999999999999997</v>
      </c>
      <c r="AW395" s="37"/>
    </row>
    <row r="396" spans="1:49" ht="15.75" hidden="1" customHeight="1" x14ac:dyDescent="0.25">
      <c r="A396" s="6" t="s">
        <v>4037</v>
      </c>
      <c r="B396" s="21" t="s">
        <v>4038</v>
      </c>
      <c r="C396" s="7">
        <v>1</v>
      </c>
      <c r="D396" s="39" t="s">
        <v>4039</v>
      </c>
      <c r="E396" s="7">
        <v>4281</v>
      </c>
      <c r="F396" s="7" t="s">
        <v>4006</v>
      </c>
      <c r="G396" s="23">
        <v>265.89999999999998</v>
      </c>
      <c r="H396" s="34">
        <f>Tabela1[[#This Row],[PESO UNI]]*Tabela1[[#This Row],[QTE]]</f>
        <v>265.89999999999998</v>
      </c>
      <c r="I396" s="7">
        <v>2</v>
      </c>
      <c r="J396" s="8" t="s">
        <v>2274</v>
      </c>
      <c r="K396" s="8" t="s">
        <v>327</v>
      </c>
      <c r="L396" s="9" t="s">
        <v>2069</v>
      </c>
      <c r="M396" s="10">
        <v>46156</v>
      </c>
      <c r="N396" s="8" t="s">
        <v>327</v>
      </c>
      <c r="O396" s="12"/>
      <c r="P396" s="13"/>
      <c r="Q396" s="14">
        <f>Tabela1[[#This Row],[QTDE/ Fabricação]]-Tabela1[[#This Row],[QTE]]</f>
        <v>-1</v>
      </c>
      <c r="R396" s="18">
        <f t="shared" si="67"/>
        <v>265.89999999999998</v>
      </c>
      <c r="S396" s="18">
        <f t="shared" si="74"/>
        <v>265.89999999999998</v>
      </c>
      <c r="T396" s="19">
        <f t="shared" si="70"/>
        <v>0</v>
      </c>
      <c r="U396" s="16">
        <v>1</v>
      </c>
      <c r="V396" s="12">
        <v>13</v>
      </c>
      <c r="W396" s="13" t="str">
        <f>IFERROR(VLOOKUP(Tabela1[[#This Row],[COD.MDE]],'LISTA DE EMBARQUE'!B:M,12,0),"")</f>
        <v/>
      </c>
      <c r="X396" s="14">
        <f>IFERROR(Tabela1[[#This Row],[QIANTIDADE EXPEDIDA]]*Tabela1[[#This Row],[PESO UNI]],"")</f>
        <v>265.89999999999998</v>
      </c>
      <c r="Y396" s="14">
        <f t="shared" si="71"/>
        <v>0</v>
      </c>
      <c r="Z396" s="20">
        <f>Tabela1[[#This Row],[PESO TOTAL]]-Tabela1[[#This Row],[Peso Expedido]]</f>
        <v>0</v>
      </c>
      <c r="AA396" s="17">
        <v>1</v>
      </c>
      <c r="AB396" s="33"/>
      <c r="AC396" s="33">
        <v>1</v>
      </c>
      <c r="AD396" s="33">
        <v>1</v>
      </c>
      <c r="AE396" s="33">
        <v>1</v>
      </c>
      <c r="AF396" s="33">
        <v>1</v>
      </c>
      <c r="AG396" s="33">
        <v>1</v>
      </c>
      <c r="AH396" s="33">
        <v>1</v>
      </c>
      <c r="AI396" s="33" t="str">
        <f t="shared" si="69"/>
        <v>ok</v>
      </c>
      <c r="AJ396" s="5"/>
      <c r="AK396" t="str">
        <f>Tabela1[[#This Row],[Coluna1]]&amp;Tabela1[[#This Row],[PEDIDO]]</f>
        <v>P-188</v>
      </c>
      <c r="AL396"/>
      <c r="AM396"/>
      <c r="AN396"/>
      <c r="AO396" t="str">
        <f t="shared" si="75"/>
        <v>T-072995-1/1073-TC-006</v>
      </c>
      <c r="AP396" t="str">
        <f>Tabela1[[#This Row],[TAG]]&amp;Tabela1[[#This Row],[PEDIDO]]&amp;Tabela1[[#This Row],[PRODUTO]]</f>
        <v>1073-TC-006P-188RMF</v>
      </c>
      <c r="AQ396" s="22" t="str">
        <f>Tabela1[[#This Row],[PRODUTO]]&amp;Tabela1[[#This Row],[TAG]]</f>
        <v>RMF1073-TC-006</v>
      </c>
      <c r="AR396" s="24" t="str">
        <f>Tabela1[[#This Row],[PEDIDO]]&amp;Tabela1[[#This Row],[PRODUTO]]</f>
        <v>P-188RMF</v>
      </c>
      <c r="AS396" s="37">
        <f>IF(AF396="",0,IF(ISTEXT(AF396),H396*VALUE(SUBSTITUTE(AF396,"%",""))/100,H396*AF396))-Tabela1[[#This Row],[PRONTO ACABADO2]]</f>
        <v>0</v>
      </c>
      <c r="AT396" s="37">
        <f>IF(AG396="",0,IF(ISTEXT(AG396),H396*VALUE(SUBSTITUTE(AG396,"%",""))/100,H396*AG396))-Tabela1[[#This Row],[PESO EXPEDIDO2]]</f>
        <v>0</v>
      </c>
      <c r="AU396" s="37">
        <f t="shared" si="72"/>
        <v>265.89999999999998</v>
      </c>
      <c r="AV396" s="37">
        <f t="shared" si="73"/>
        <v>265.89999999999998</v>
      </c>
      <c r="AW396" s="37"/>
    </row>
    <row r="397" spans="1:49" ht="15.75" hidden="1" customHeight="1" x14ac:dyDescent="0.25">
      <c r="A397" s="6" t="s">
        <v>4037</v>
      </c>
      <c r="B397" s="21" t="s">
        <v>4038</v>
      </c>
      <c r="C397" s="7">
        <v>1</v>
      </c>
      <c r="D397" s="39" t="s">
        <v>4039</v>
      </c>
      <c r="E397" s="7">
        <v>4282</v>
      </c>
      <c r="F397" s="7" t="s">
        <v>4006</v>
      </c>
      <c r="G397" s="23">
        <v>265.89999999999998</v>
      </c>
      <c r="H397" s="34">
        <f>Tabela1[[#This Row],[PESO UNI]]*Tabela1[[#This Row],[QTE]]</f>
        <v>265.89999999999998</v>
      </c>
      <c r="I397" s="7">
        <v>2</v>
      </c>
      <c r="J397" s="8" t="s">
        <v>2276</v>
      </c>
      <c r="K397" s="8" t="s">
        <v>327</v>
      </c>
      <c r="L397" s="9" t="s">
        <v>2069</v>
      </c>
      <c r="M397" s="10">
        <v>46156</v>
      </c>
      <c r="N397" s="8" t="s">
        <v>327</v>
      </c>
      <c r="O397" s="12"/>
      <c r="P397" s="13"/>
      <c r="Q397" s="14">
        <f>Tabela1[[#This Row],[QTDE/ Fabricação]]-Tabela1[[#This Row],[QTE]]</f>
        <v>-1</v>
      </c>
      <c r="R397" s="18">
        <f t="shared" si="67"/>
        <v>265.89999999999998</v>
      </c>
      <c r="S397" s="18">
        <f t="shared" si="74"/>
        <v>265.89999999999998</v>
      </c>
      <c r="T397" s="19">
        <f t="shared" si="70"/>
        <v>0</v>
      </c>
      <c r="U397" s="16">
        <v>1</v>
      </c>
      <c r="V397" s="12">
        <v>13</v>
      </c>
      <c r="W397" s="13" t="str">
        <f>IFERROR(VLOOKUP(Tabela1[[#This Row],[COD.MDE]],'LISTA DE EMBARQUE'!B:M,12,0),"")</f>
        <v/>
      </c>
      <c r="X397" s="14">
        <f>IFERROR(Tabela1[[#This Row],[QIANTIDADE EXPEDIDA]]*Tabela1[[#This Row],[PESO UNI]],"")</f>
        <v>265.89999999999998</v>
      </c>
      <c r="Y397" s="14">
        <f t="shared" si="71"/>
        <v>0</v>
      </c>
      <c r="Z397" s="20">
        <f>Tabela1[[#This Row],[PESO TOTAL]]-Tabela1[[#This Row],[Peso Expedido]]</f>
        <v>0</v>
      </c>
      <c r="AA397" s="17">
        <v>1</v>
      </c>
      <c r="AB397" s="33"/>
      <c r="AC397" s="33">
        <v>1</v>
      </c>
      <c r="AD397" s="33">
        <v>1</v>
      </c>
      <c r="AE397" s="33">
        <v>1</v>
      </c>
      <c r="AF397" s="33">
        <v>1</v>
      </c>
      <c r="AG397" s="33">
        <v>1</v>
      </c>
      <c r="AH397" s="33">
        <v>1</v>
      </c>
      <c r="AI397" s="33" t="str">
        <f t="shared" si="69"/>
        <v>ok</v>
      </c>
      <c r="AJ397" s="5"/>
      <c r="AK397" t="str">
        <f>Tabela1[[#This Row],[Coluna1]]&amp;Tabela1[[#This Row],[PEDIDO]]</f>
        <v>P-188</v>
      </c>
      <c r="AL397"/>
      <c r="AM397"/>
      <c r="AN397"/>
      <c r="AO397" t="str">
        <f t="shared" si="75"/>
        <v>T-072995-1/1073-TC-007</v>
      </c>
      <c r="AP397" t="str">
        <f>Tabela1[[#This Row],[TAG]]&amp;Tabela1[[#This Row],[PEDIDO]]&amp;Tabela1[[#This Row],[PRODUTO]]</f>
        <v>1073-TC-007P-188RMF</v>
      </c>
      <c r="AQ397" s="22" t="str">
        <f>Tabela1[[#This Row],[PRODUTO]]&amp;Tabela1[[#This Row],[TAG]]</f>
        <v>RMF1073-TC-007</v>
      </c>
      <c r="AR397" s="24" t="str">
        <f>Tabela1[[#This Row],[PEDIDO]]&amp;Tabela1[[#This Row],[PRODUTO]]</f>
        <v>P-188RMF</v>
      </c>
      <c r="AS397" s="37">
        <f>IF(AF397="",0,IF(ISTEXT(AF397),H397*VALUE(SUBSTITUTE(AF397,"%",""))/100,H397*AF397))-Tabela1[[#This Row],[PRONTO ACABADO2]]</f>
        <v>0</v>
      </c>
      <c r="AT397" s="37">
        <f>IF(AG397="",0,IF(ISTEXT(AG397),H397*VALUE(SUBSTITUTE(AG397,"%",""))/100,H397*AG397))-Tabela1[[#This Row],[PESO EXPEDIDO2]]</f>
        <v>0</v>
      </c>
      <c r="AU397" s="37">
        <f t="shared" si="72"/>
        <v>265.89999999999998</v>
      </c>
      <c r="AV397" s="37">
        <f t="shared" si="73"/>
        <v>265.89999999999998</v>
      </c>
      <c r="AW397" s="37"/>
    </row>
    <row r="398" spans="1:49" ht="15.75" hidden="1" customHeight="1" x14ac:dyDescent="0.25">
      <c r="A398" s="6" t="s">
        <v>4040</v>
      </c>
      <c r="B398" s="21" t="s">
        <v>4041</v>
      </c>
      <c r="C398" s="7">
        <v>1</v>
      </c>
      <c r="D398" s="39" t="s">
        <v>4042</v>
      </c>
      <c r="E398" s="7">
        <v>4283</v>
      </c>
      <c r="F398" s="7" t="s">
        <v>4006</v>
      </c>
      <c r="G398" s="23">
        <v>15.8</v>
      </c>
      <c r="H398" s="34">
        <f>Tabela1[[#This Row],[PESO UNI]]*Tabela1[[#This Row],[QTE]]</f>
        <v>15.8</v>
      </c>
      <c r="I398" s="7">
        <v>1</v>
      </c>
      <c r="J398" s="8" t="s">
        <v>2274</v>
      </c>
      <c r="K398" s="8" t="s">
        <v>327</v>
      </c>
      <c r="L398" s="9" t="s">
        <v>2069</v>
      </c>
      <c r="M398" s="10">
        <v>46149</v>
      </c>
      <c r="N398" s="8" t="s">
        <v>327</v>
      </c>
      <c r="O398" s="12"/>
      <c r="P398" s="13"/>
      <c r="Q398" s="14">
        <f>Tabela1[[#This Row],[QTDE/ Fabricação]]-Tabela1[[#This Row],[QTE]]</f>
        <v>-1</v>
      </c>
      <c r="R398" s="18">
        <f t="shared" si="67"/>
        <v>15.8</v>
      </c>
      <c r="S398" s="18">
        <f t="shared" si="74"/>
        <v>15.8</v>
      </c>
      <c r="T398" s="19">
        <f t="shared" si="70"/>
        <v>0</v>
      </c>
      <c r="U398" s="16">
        <v>1</v>
      </c>
      <c r="V398" s="12">
        <v>13</v>
      </c>
      <c r="W398" s="13" t="str">
        <f>IFERROR(VLOOKUP(Tabela1[[#This Row],[COD.MDE]],'LISTA DE EMBARQUE'!B:M,12,0),"")</f>
        <v/>
      </c>
      <c r="X398" s="14">
        <f>IFERROR(Tabela1[[#This Row],[QIANTIDADE EXPEDIDA]]*Tabela1[[#This Row],[PESO UNI]],"")</f>
        <v>15.8</v>
      </c>
      <c r="Y398" s="14">
        <f t="shared" si="71"/>
        <v>0</v>
      </c>
      <c r="Z398" s="20">
        <f>Tabela1[[#This Row],[PESO TOTAL]]-Tabela1[[#This Row],[Peso Expedido]]</f>
        <v>0</v>
      </c>
      <c r="AA398" s="17">
        <v>1</v>
      </c>
      <c r="AB398" s="33"/>
      <c r="AC398" s="33">
        <v>1</v>
      </c>
      <c r="AD398" s="33">
        <v>1</v>
      </c>
      <c r="AE398" s="33">
        <v>1</v>
      </c>
      <c r="AF398" s="33">
        <v>1</v>
      </c>
      <c r="AG398" s="33">
        <v>1</v>
      </c>
      <c r="AH398" s="33">
        <v>1</v>
      </c>
      <c r="AI398" s="33" t="str">
        <f t="shared" si="69"/>
        <v>ok</v>
      </c>
      <c r="AJ398" s="5"/>
      <c r="AK398" t="str">
        <f>Tabela1[[#This Row],[Coluna1]]&amp;Tabela1[[#This Row],[PEDIDO]]</f>
        <v>P-188</v>
      </c>
      <c r="AL398"/>
      <c r="AM398"/>
      <c r="AN398"/>
      <c r="AO398" t="str">
        <f t="shared" si="75"/>
        <v>T-072996-1/1073-TC-006</v>
      </c>
      <c r="AP398" t="str">
        <f>Tabela1[[#This Row],[TAG]]&amp;Tabela1[[#This Row],[PEDIDO]]&amp;Tabela1[[#This Row],[PRODUTO]]</f>
        <v>1073-TC-006P-188RMF</v>
      </c>
      <c r="AQ398" s="22" t="str">
        <f>Tabela1[[#This Row],[PRODUTO]]&amp;Tabela1[[#This Row],[TAG]]</f>
        <v>RMF1073-TC-006</v>
      </c>
      <c r="AR398" s="24" t="str">
        <f>Tabela1[[#This Row],[PEDIDO]]&amp;Tabela1[[#This Row],[PRODUTO]]</f>
        <v>P-188RMF</v>
      </c>
      <c r="AS398" s="37">
        <f>IF(AF398="",0,IF(ISTEXT(AF398),H398*VALUE(SUBSTITUTE(AF398,"%",""))/100,H398*AF398))-Tabela1[[#This Row],[PRONTO ACABADO2]]</f>
        <v>0</v>
      </c>
      <c r="AT398" s="37">
        <f>IF(AG398="",0,IF(ISTEXT(AG398),H398*VALUE(SUBSTITUTE(AG398,"%",""))/100,H398*AG398))-Tabela1[[#This Row],[PESO EXPEDIDO2]]</f>
        <v>0</v>
      </c>
      <c r="AU398" s="37">
        <f t="shared" si="72"/>
        <v>15.8</v>
      </c>
      <c r="AV398" s="37">
        <f t="shared" si="73"/>
        <v>15.8</v>
      </c>
      <c r="AW398" s="37"/>
    </row>
    <row r="399" spans="1:49" ht="15.75" hidden="1" customHeight="1" x14ac:dyDescent="0.25">
      <c r="A399" s="6" t="s">
        <v>4040</v>
      </c>
      <c r="B399" s="21" t="s">
        <v>4041</v>
      </c>
      <c r="C399" s="7">
        <v>1</v>
      </c>
      <c r="D399" s="39" t="s">
        <v>4042</v>
      </c>
      <c r="E399" s="7">
        <v>4284</v>
      </c>
      <c r="F399" s="7" t="s">
        <v>4006</v>
      </c>
      <c r="G399" s="23">
        <v>15.8</v>
      </c>
      <c r="H399" s="34">
        <f>Tabela1[[#This Row],[PESO UNI]]*Tabela1[[#This Row],[QTE]]</f>
        <v>15.8</v>
      </c>
      <c r="I399" s="7">
        <v>1</v>
      </c>
      <c r="J399" s="8" t="s">
        <v>2276</v>
      </c>
      <c r="K399" s="8" t="s">
        <v>327</v>
      </c>
      <c r="L399" s="9" t="s">
        <v>2069</v>
      </c>
      <c r="M399" s="10">
        <v>46149</v>
      </c>
      <c r="N399" s="8" t="s">
        <v>327</v>
      </c>
      <c r="O399" s="12"/>
      <c r="P399" s="13"/>
      <c r="Q399" s="14">
        <f>Tabela1[[#This Row],[QTDE/ Fabricação]]-Tabela1[[#This Row],[QTE]]</f>
        <v>-1</v>
      </c>
      <c r="R399" s="18">
        <f t="shared" si="67"/>
        <v>15.8</v>
      </c>
      <c r="S399" s="18">
        <f t="shared" si="74"/>
        <v>15.8</v>
      </c>
      <c r="T399" s="19">
        <f t="shared" si="70"/>
        <v>0</v>
      </c>
      <c r="U399" s="16">
        <v>1</v>
      </c>
      <c r="V399" s="12">
        <v>13</v>
      </c>
      <c r="W399" s="13" t="str">
        <f>IFERROR(VLOOKUP(Tabela1[[#This Row],[COD.MDE]],'LISTA DE EMBARQUE'!B:M,12,0),"")</f>
        <v/>
      </c>
      <c r="X399" s="14">
        <f>IFERROR(Tabela1[[#This Row],[QIANTIDADE EXPEDIDA]]*Tabela1[[#This Row],[PESO UNI]],"")</f>
        <v>15.8</v>
      </c>
      <c r="Y399" s="14">
        <f t="shared" si="71"/>
        <v>0</v>
      </c>
      <c r="Z399" s="20">
        <f>Tabela1[[#This Row],[PESO TOTAL]]-Tabela1[[#This Row],[Peso Expedido]]</f>
        <v>0</v>
      </c>
      <c r="AA399" s="17">
        <v>1</v>
      </c>
      <c r="AB399" s="33"/>
      <c r="AC399" s="33">
        <v>1</v>
      </c>
      <c r="AD399" s="33">
        <v>1</v>
      </c>
      <c r="AE399" s="33">
        <v>1</v>
      </c>
      <c r="AF399" s="33">
        <v>1</v>
      </c>
      <c r="AG399" s="33">
        <v>1</v>
      </c>
      <c r="AH399" s="33">
        <v>1</v>
      </c>
      <c r="AI399" s="33" t="str">
        <f t="shared" si="69"/>
        <v>ok</v>
      </c>
      <c r="AJ399" s="5"/>
      <c r="AK399" t="str">
        <f>Tabela1[[#This Row],[Coluna1]]&amp;Tabela1[[#This Row],[PEDIDO]]</f>
        <v>P-188</v>
      </c>
      <c r="AL399"/>
      <c r="AM399"/>
      <c r="AN399"/>
      <c r="AO399" t="str">
        <f t="shared" si="75"/>
        <v>T-072996-1/1073-TC-007</v>
      </c>
      <c r="AP399" t="str">
        <f>Tabela1[[#This Row],[TAG]]&amp;Tabela1[[#This Row],[PEDIDO]]&amp;Tabela1[[#This Row],[PRODUTO]]</f>
        <v>1073-TC-007P-188RMF</v>
      </c>
      <c r="AQ399" s="22" t="str">
        <f>Tabela1[[#This Row],[PRODUTO]]&amp;Tabela1[[#This Row],[TAG]]</f>
        <v>RMF1073-TC-007</v>
      </c>
      <c r="AR399" s="24" t="str">
        <f>Tabela1[[#This Row],[PEDIDO]]&amp;Tabela1[[#This Row],[PRODUTO]]</f>
        <v>P-188RMF</v>
      </c>
      <c r="AS399" s="37">
        <f>IF(AF399="",0,IF(ISTEXT(AF399),H399*VALUE(SUBSTITUTE(AF399,"%",""))/100,H399*AF399))-Tabela1[[#This Row],[PRONTO ACABADO2]]</f>
        <v>0</v>
      </c>
      <c r="AT399" s="37">
        <f>IF(AG399="",0,IF(ISTEXT(AG399),H399*VALUE(SUBSTITUTE(AG399,"%",""))/100,H399*AG399))-Tabela1[[#This Row],[PESO EXPEDIDO2]]</f>
        <v>0</v>
      </c>
      <c r="AU399" s="37">
        <f t="shared" si="72"/>
        <v>15.8</v>
      </c>
      <c r="AV399" s="37">
        <f t="shared" si="73"/>
        <v>15.8</v>
      </c>
      <c r="AW399" s="37"/>
    </row>
    <row r="400" spans="1:49" ht="15.75" hidden="1" customHeight="1" x14ac:dyDescent="0.25">
      <c r="A400" s="6" t="s">
        <v>3772</v>
      </c>
      <c r="B400" s="21" t="s">
        <v>4001</v>
      </c>
      <c r="C400" s="7">
        <v>1</v>
      </c>
      <c r="D400" s="39" t="s">
        <v>4043</v>
      </c>
      <c r="E400" s="7">
        <v>4285</v>
      </c>
      <c r="F400" s="7" t="s">
        <v>3774</v>
      </c>
      <c r="G400" s="23">
        <v>49.5</v>
      </c>
      <c r="H400" s="34">
        <f>Tabela1[[#This Row],[PESO UNI]]*Tabela1[[#This Row],[QTE]]</f>
        <v>49.5</v>
      </c>
      <c r="I400" s="7">
        <v>5</v>
      </c>
      <c r="J400" s="8" t="s">
        <v>2274</v>
      </c>
      <c r="K400" s="8" t="s">
        <v>327</v>
      </c>
      <c r="L400" s="9" t="s">
        <v>2069</v>
      </c>
      <c r="M400" s="10">
        <v>46156</v>
      </c>
      <c r="N400" s="8" t="s">
        <v>327</v>
      </c>
      <c r="O400" s="12"/>
      <c r="P400" s="13"/>
      <c r="Q400" s="14">
        <f>Tabela1[[#This Row],[QTDE/ Fabricação]]-Tabela1[[#This Row],[QTE]]</f>
        <v>-1</v>
      </c>
      <c r="R400" s="18">
        <f t="shared" si="67"/>
        <v>49.5</v>
      </c>
      <c r="S400" s="18">
        <f t="shared" si="74"/>
        <v>49.5</v>
      </c>
      <c r="T400" s="19">
        <f t="shared" si="70"/>
        <v>0</v>
      </c>
      <c r="U400" s="203">
        <v>1</v>
      </c>
      <c r="V400" s="12">
        <v>13</v>
      </c>
      <c r="W400" s="13"/>
      <c r="X400" s="14">
        <f>IFERROR(Tabela1[[#This Row],[QIANTIDADE EXPEDIDA]]*Tabela1[[#This Row],[PESO UNI]],"")</f>
        <v>49.5</v>
      </c>
      <c r="Y400" s="14">
        <f t="shared" si="71"/>
        <v>0</v>
      </c>
      <c r="Z400" s="20">
        <f>Tabela1[[#This Row],[PESO TOTAL]]-Tabela1[[#This Row],[Peso Expedido]]</f>
        <v>0</v>
      </c>
      <c r="AA400" s="17">
        <v>1</v>
      </c>
      <c r="AB400" s="33"/>
      <c r="AC400" s="33">
        <v>1</v>
      </c>
      <c r="AD400" s="33">
        <v>1</v>
      </c>
      <c r="AE400" s="33">
        <v>1</v>
      </c>
      <c r="AF400" s="33">
        <v>1</v>
      </c>
      <c r="AG400" s="33">
        <v>1</v>
      </c>
      <c r="AH400" s="33">
        <v>1</v>
      </c>
      <c r="AI400" s="33" t="str">
        <f t="shared" si="69"/>
        <v>ok</v>
      </c>
      <c r="AJ400" s="5"/>
      <c r="AK400" t="str">
        <f>Tabela1[[#This Row],[Coluna1]]&amp;Tabela1[[#This Row],[PEDIDO]]</f>
        <v>P-188</v>
      </c>
      <c r="AL400"/>
      <c r="AM400"/>
      <c r="AN400"/>
      <c r="AO400" t="str">
        <f t="shared" si="75"/>
        <v>T-072953-1/1073-TC-006</v>
      </c>
      <c r="AP400" t="str">
        <f>Tabela1[[#This Row],[TAG]]&amp;Tabela1[[#This Row],[PEDIDO]]&amp;Tabela1[[#This Row],[PRODUTO]]</f>
        <v>1073-TC-006P-188RMF</v>
      </c>
      <c r="AQ400" s="22" t="str">
        <f>Tabela1[[#This Row],[PRODUTO]]&amp;Tabela1[[#This Row],[TAG]]</f>
        <v>RMF1073-TC-006</v>
      </c>
      <c r="AR400" s="24" t="str">
        <f>Tabela1[[#This Row],[PEDIDO]]&amp;Tabela1[[#This Row],[PRODUTO]]</f>
        <v>P-188RMF</v>
      </c>
      <c r="AS400" s="37">
        <f>IF(AF400="",0,IF(ISTEXT(AF400),H400*VALUE(SUBSTITUTE(AF400,"%",""))/100,H400*AF400))-Tabela1[[#This Row],[PRONTO ACABADO2]]</f>
        <v>0</v>
      </c>
      <c r="AT400" s="37">
        <f>IF(AG400="",0,IF(ISTEXT(AG400),H400*VALUE(SUBSTITUTE(AG400,"%",""))/100,H400*AG400))-Tabela1[[#This Row],[PESO EXPEDIDO2]]</f>
        <v>0</v>
      </c>
      <c r="AU400" s="37">
        <f t="shared" si="72"/>
        <v>49.5</v>
      </c>
      <c r="AV400" s="37">
        <f t="shared" si="73"/>
        <v>49.5</v>
      </c>
      <c r="AW400" s="37"/>
    </row>
    <row r="401" spans="1:49" ht="15.75" hidden="1" customHeight="1" x14ac:dyDescent="0.25">
      <c r="A401" s="6" t="s">
        <v>3772</v>
      </c>
      <c r="B401" s="21" t="s">
        <v>4001</v>
      </c>
      <c r="C401" s="7">
        <v>1</v>
      </c>
      <c r="D401" s="39" t="s">
        <v>4043</v>
      </c>
      <c r="E401" s="7">
        <v>4286</v>
      </c>
      <c r="F401" s="7" t="s">
        <v>3774</v>
      </c>
      <c r="G401" s="23">
        <v>49.5</v>
      </c>
      <c r="H401" s="34">
        <f>Tabela1[[#This Row],[PESO UNI]]*Tabela1[[#This Row],[QTE]]</f>
        <v>49.5</v>
      </c>
      <c r="I401" s="7">
        <v>5</v>
      </c>
      <c r="J401" s="8" t="s">
        <v>2276</v>
      </c>
      <c r="K401" s="8" t="s">
        <v>327</v>
      </c>
      <c r="L401" s="9" t="s">
        <v>2069</v>
      </c>
      <c r="M401" s="10">
        <v>46156</v>
      </c>
      <c r="N401" s="8" t="s">
        <v>327</v>
      </c>
      <c r="O401" s="12"/>
      <c r="P401" s="13"/>
      <c r="Q401" s="14">
        <f>Tabela1[[#This Row],[QTDE/ Fabricação]]-Tabela1[[#This Row],[QTE]]</f>
        <v>-1</v>
      </c>
      <c r="R401" s="18">
        <f t="shared" si="67"/>
        <v>49.5</v>
      </c>
      <c r="S401" s="18">
        <f t="shared" si="74"/>
        <v>49.5</v>
      </c>
      <c r="T401" s="19">
        <f t="shared" si="70"/>
        <v>0</v>
      </c>
      <c r="U401" s="203">
        <v>1</v>
      </c>
      <c r="V401" s="12">
        <v>13</v>
      </c>
      <c r="W401" s="13"/>
      <c r="X401" s="14">
        <f>IFERROR(Tabela1[[#This Row],[QIANTIDADE EXPEDIDA]]*Tabela1[[#This Row],[PESO UNI]],"")</f>
        <v>49.5</v>
      </c>
      <c r="Y401" s="14">
        <f t="shared" si="71"/>
        <v>0</v>
      </c>
      <c r="Z401" s="20">
        <f>Tabela1[[#This Row],[PESO TOTAL]]-Tabela1[[#This Row],[Peso Expedido]]</f>
        <v>0</v>
      </c>
      <c r="AA401" s="17">
        <v>1</v>
      </c>
      <c r="AB401" s="33"/>
      <c r="AC401" s="33">
        <v>1</v>
      </c>
      <c r="AD401" s="33">
        <v>1</v>
      </c>
      <c r="AE401" s="33">
        <v>1</v>
      </c>
      <c r="AF401" s="33">
        <v>1</v>
      </c>
      <c r="AG401" s="33">
        <v>1</v>
      </c>
      <c r="AH401" s="33">
        <v>1</v>
      </c>
      <c r="AI401" s="33" t="str">
        <f t="shared" si="69"/>
        <v>ok</v>
      </c>
      <c r="AJ401" s="5"/>
      <c r="AK401" t="str">
        <f>Tabela1[[#This Row],[Coluna1]]&amp;Tabela1[[#This Row],[PEDIDO]]</f>
        <v>P-188</v>
      </c>
      <c r="AL401"/>
      <c r="AM401"/>
      <c r="AN401"/>
      <c r="AO401" t="str">
        <f t="shared" si="75"/>
        <v>T-072953-1/1073-TC-007</v>
      </c>
      <c r="AP401" t="str">
        <f>Tabela1[[#This Row],[TAG]]&amp;Tabela1[[#This Row],[PEDIDO]]&amp;Tabela1[[#This Row],[PRODUTO]]</f>
        <v>1073-TC-007P-188RMF</v>
      </c>
      <c r="AQ401" s="22" t="str">
        <f>Tabela1[[#This Row],[PRODUTO]]&amp;Tabela1[[#This Row],[TAG]]</f>
        <v>RMF1073-TC-007</v>
      </c>
      <c r="AR401" s="24" t="str">
        <f>Tabela1[[#This Row],[PEDIDO]]&amp;Tabela1[[#This Row],[PRODUTO]]</f>
        <v>P-188RMF</v>
      </c>
      <c r="AS401" s="37">
        <f>IF(AF401="",0,IF(ISTEXT(AF401),H401*VALUE(SUBSTITUTE(AF401,"%",""))/100,H401*AF401))-Tabela1[[#This Row],[PRONTO ACABADO2]]</f>
        <v>0</v>
      </c>
      <c r="AT401" s="37">
        <f>IF(AG401="",0,IF(ISTEXT(AG401),H401*VALUE(SUBSTITUTE(AG401,"%",""))/100,H401*AG401))-Tabela1[[#This Row],[PESO EXPEDIDO2]]</f>
        <v>0</v>
      </c>
      <c r="AU401" s="37">
        <f t="shared" si="72"/>
        <v>49.5</v>
      </c>
      <c r="AV401" s="37">
        <f t="shared" si="73"/>
        <v>49.5</v>
      </c>
      <c r="AW401" s="37"/>
    </row>
    <row r="402" spans="1:49" ht="15.75" hidden="1" customHeight="1" x14ac:dyDescent="0.25">
      <c r="A402" s="6" t="s">
        <v>3903</v>
      </c>
      <c r="B402" s="21" t="s">
        <v>3904</v>
      </c>
      <c r="C402" s="7">
        <v>1</v>
      </c>
      <c r="D402" s="39" t="s">
        <v>3905</v>
      </c>
      <c r="E402" s="7">
        <v>4287</v>
      </c>
      <c r="F402" s="7" t="s">
        <v>3902</v>
      </c>
      <c r="G402" s="23">
        <v>282</v>
      </c>
      <c r="H402" s="34">
        <f>Tabela1[[#This Row],[PESO UNI]]*Tabela1[[#This Row],[QTE]]</f>
        <v>282</v>
      </c>
      <c r="I402" s="7">
        <v>1</v>
      </c>
      <c r="J402" s="8" t="s">
        <v>2274</v>
      </c>
      <c r="K402" s="8" t="s">
        <v>327</v>
      </c>
      <c r="L402" s="9" t="s">
        <v>2069</v>
      </c>
      <c r="M402" s="10">
        <v>46149</v>
      </c>
      <c r="N402" s="8" t="s">
        <v>327</v>
      </c>
      <c r="O402" s="12"/>
      <c r="P402" s="13"/>
      <c r="Q402" s="14">
        <f>Tabela1[[#This Row],[QTDE/ Fabricação]]-Tabela1[[#This Row],[QTE]]</f>
        <v>-1</v>
      </c>
      <c r="R402" s="18">
        <f t="shared" si="67"/>
        <v>282</v>
      </c>
      <c r="S402" s="18">
        <f t="shared" si="74"/>
        <v>282</v>
      </c>
      <c r="T402" s="19">
        <f t="shared" si="70"/>
        <v>0</v>
      </c>
      <c r="U402" s="203">
        <v>1</v>
      </c>
      <c r="V402" s="12">
        <v>13</v>
      </c>
      <c r="W402" s="13"/>
      <c r="X402" s="14">
        <f>IFERROR(Tabela1[[#This Row],[QIANTIDADE EXPEDIDA]]*Tabela1[[#This Row],[PESO UNI]],"")</f>
        <v>282</v>
      </c>
      <c r="Y402" s="14">
        <f t="shared" si="71"/>
        <v>0</v>
      </c>
      <c r="Z402" s="20">
        <f>Tabela1[[#This Row],[PESO TOTAL]]-Tabela1[[#This Row],[Peso Expedido]]</f>
        <v>0</v>
      </c>
      <c r="AA402" s="17">
        <v>1</v>
      </c>
      <c r="AB402" s="33"/>
      <c r="AC402" s="33">
        <v>1</v>
      </c>
      <c r="AD402" s="33">
        <v>1</v>
      </c>
      <c r="AE402" s="33">
        <v>1</v>
      </c>
      <c r="AF402" s="33">
        <v>1</v>
      </c>
      <c r="AG402" s="33">
        <v>1</v>
      </c>
      <c r="AH402" s="33">
        <v>1</v>
      </c>
      <c r="AI402" s="33" t="str">
        <f t="shared" si="69"/>
        <v>ok</v>
      </c>
      <c r="AJ402" s="5"/>
      <c r="AK402" t="str">
        <f>Tabela1[[#This Row],[Coluna1]]&amp;Tabela1[[#This Row],[PEDIDO]]</f>
        <v>P-188</v>
      </c>
      <c r="AL402"/>
      <c r="AM402"/>
      <c r="AN402"/>
      <c r="AO402" t="str">
        <f t="shared" si="75"/>
        <v>T-072982-1/1073-TC-006</v>
      </c>
      <c r="AP402" t="str">
        <f>Tabela1[[#This Row],[TAG]]&amp;Tabela1[[#This Row],[PEDIDO]]&amp;Tabela1[[#This Row],[PRODUTO]]</f>
        <v>1073-TC-006P-188RMF</v>
      </c>
      <c r="AQ402" s="22" t="str">
        <f>Tabela1[[#This Row],[PRODUTO]]&amp;Tabela1[[#This Row],[TAG]]</f>
        <v>RMF1073-TC-006</v>
      </c>
      <c r="AR402" s="24" t="str">
        <f>Tabela1[[#This Row],[PEDIDO]]&amp;Tabela1[[#This Row],[PRODUTO]]</f>
        <v>P-188RMF</v>
      </c>
      <c r="AS402" s="37">
        <f>IF(AF402="",0,IF(ISTEXT(AF402),H402*VALUE(SUBSTITUTE(AF402,"%",""))/100,H402*AF402))-Tabela1[[#This Row],[PRONTO ACABADO2]]</f>
        <v>0</v>
      </c>
      <c r="AT402" s="37">
        <f>IF(AG402="",0,IF(ISTEXT(AG402),H402*VALUE(SUBSTITUTE(AG402,"%",""))/100,H402*AG402))-Tabela1[[#This Row],[PESO EXPEDIDO2]]</f>
        <v>0</v>
      </c>
      <c r="AU402" s="37">
        <f t="shared" si="72"/>
        <v>282</v>
      </c>
      <c r="AV402" s="37">
        <f t="shared" si="73"/>
        <v>282</v>
      </c>
      <c r="AW402" s="37"/>
    </row>
    <row r="403" spans="1:49" ht="15.75" hidden="1" customHeight="1" x14ac:dyDescent="0.25">
      <c r="A403" s="6" t="s">
        <v>3903</v>
      </c>
      <c r="B403" s="21" t="s">
        <v>3904</v>
      </c>
      <c r="C403" s="7">
        <v>1</v>
      </c>
      <c r="D403" s="39" t="s">
        <v>3905</v>
      </c>
      <c r="E403" s="7">
        <v>4288</v>
      </c>
      <c r="F403" s="7" t="s">
        <v>3902</v>
      </c>
      <c r="G403" s="23">
        <v>282</v>
      </c>
      <c r="H403" s="34">
        <f>Tabela1[[#This Row],[PESO UNI]]*Tabela1[[#This Row],[QTE]]</f>
        <v>282</v>
      </c>
      <c r="I403" s="7">
        <v>1</v>
      </c>
      <c r="J403" s="8" t="s">
        <v>2276</v>
      </c>
      <c r="K403" s="8" t="s">
        <v>327</v>
      </c>
      <c r="L403" s="9" t="s">
        <v>2069</v>
      </c>
      <c r="M403" s="10">
        <v>46149</v>
      </c>
      <c r="N403" s="8" t="s">
        <v>327</v>
      </c>
      <c r="O403" s="12"/>
      <c r="P403" s="13"/>
      <c r="Q403" s="14">
        <f>Tabela1[[#This Row],[QTDE/ Fabricação]]-Tabela1[[#This Row],[QTE]]</f>
        <v>-1</v>
      </c>
      <c r="R403" s="18">
        <f t="shared" si="67"/>
        <v>282</v>
      </c>
      <c r="S403" s="18">
        <f t="shared" si="74"/>
        <v>282</v>
      </c>
      <c r="T403" s="19">
        <f t="shared" si="70"/>
        <v>0</v>
      </c>
      <c r="U403" s="203">
        <v>1</v>
      </c>
      <c r="V403" s="12">
        <v>13</v>
      </c>
      <c r="W403" s="13"/>
      <c r="X403" s="14">
        <f>IFERROR(Tabela1[[#This Row],[QIANTIDADE EXPEDIDA]]*Tabela1[[#This Row],[PESO UNI]],"")</f>
        <v>282</v>
      </c>
      <c r="Y403" s="14">
        <f t="shared" si="71"/>
        <v>0</v>
      </c>
      <c r="Z403" s="20">
        <f>Tabela1[[#This Row],[PESO TOTAL]]-Tabela1[[#This Row],[Peso Expedido]]</f>
        <v>0</v>
      </c>
      <c r="AA403" s="17">
        <v>1</v>
      </c>
      <c r="AB403" s="33"/>
      <c r="AC403" s="33">
        <v>1</v>
      </c>
      <c r="AD403" s="33">
        <v>1</v>
      </c>
      <c r="AE403" s="33">
        <v>1</v>
      </c>
      <c r="AF403" s="33">
        <v>1</v>
      </c>
      <c r="AG403" s="33">
        <v>1</v>
      </c>
      <c r="AH403" s="33">
        <v>1</v>
      </c>
      <c r="AI403" s="33" t="str">
        <f t="shared" si="69"/>
        <v>ok</v>
      </c>
      <c r="AJ403" s="5"/>
      <c r="AK403" t="str">
        <f>Tabela1[[#This Row],[Coluna1]]&amp;Tabela1[[#This Row],[PEDIDO]]</f>
        <v>P-188</v>
      </c>
      <c r="AL403"/>
      <c r="AM403"/>
      <c r="AN403"/>
      <c r="AO403" t="str">
        <f t="shared" si="75"/>
        <v>T-072982-1/1073-TC-007</v>
      </c>
      <c r="AP403" t="str">
        <f>Tabela1[[#This Row],[TAG]]&amp;Tabela1[[#This Row],[PEDIDO]]&amp;Tabela1[[#This Row],[PRODUTO]]</f>
        <v>1073-TC-007P-188RMF</v>
      </c>
      <c r="AQ403" s="22" t="str">
        <f>Tabela1[[#This Row],[PRODUTO]]&amp;Tabela1[[#This Row],[TAG]]</f>
        <v>RMF1073-TC-007</v>
      </c>
      <c r="AR403" s="24" t="str">
        <f>Tabela1[[#This Row],[PEDIDO]]&amp;Tabela1[[#This Row],[PRODUTO]]</f>
        <v>P-188RMF</v>
      </c>
      <c r="AS403" s="37">
        <f>IF(AF403="",0,IF(ISTEXT(AF403),H403*VALUE(SUBSTITUTE(AF403,"%",""))/100,H403*AF403))-Tabela1[[#This Row],[PRONTO ACABADO2]]</f>
        <v>0</v>
      </c>
      <c r="AT403" s="37">
        <f>IF(AG403="",0,IF(ISTEXT(AG403),H403*VALUE(SUBSTITUTE(AG403,"%",""))/100,H403*AG403))-Tabela1[[#This Row],[PESO EXPEDIDO2]]</f>
        <v>0</v>
      </c>
      <c r="AU403" s="37">
        <f t="shared" si="72"/>
        <v>282</v>
      </c>
      <c r="AV403" s="37">
        <f t="shared" si="73"/>
        <v>282</v>
      </c>
      <c r="AW403" s="37"/>
    </row>
    <row r="404" spans="1:49" ht="15.75" hidden="1" customHeight="1" x14ac:dyDescent="0.25">
      <c r="A404" s="6" t="s">
        <v>3811</v>
      </c>
      <c r="B404" s="21" t="s">
        <v>4044</v>
      </c>
      <c r="C404" s="7">
        <v>4</v>
      </c>
      <c r="D404" s="39" t="s">
        <v>4045</v>
      </c>
      <c r="E404" s="7">
        <v>4289</v>
      </c>
      <c r="F404" s="7" t="s">
        <v>3788</v>
      </c>
      <c r="G404" s="23">
        <v>49.87</v>
      </c>
      <c r="H404" s="34">
        <f>Tabela1[[#This Row],[PESO UNI]]*Tabela1[[#This Row],[QTE]]</f>
        <v>199.48</v>
      </c>
      <c r="I404" s="7">
        <v>1</v>
      </c>
      <c r="J404" s="8" t="s">
        <v>3789</v>
      </c>
      <c r="K404" s="8" t="s">
        <v>327</v>
      </c>
      <c r="L404" s="9" t="s">
        <v>2069</v>
      </c>
      <c r="M404" s="10">
        <v>46167</v>
      </c>
      <c r="N404" s="8" t="s">
        <v>327</v>
      </c>
      <c r="O404" s="12"/>
      <c r="P404" s="13"/>
      <c r="Q404" s="14">
        <f>Tabela1[[#This Row],[QTDE/ Fabricação]]-Tabela1[[#This Row],[QTE]]</f>
        <v>-4</v>
      </c>
      <c r="R404" s="18">
        <f t="shared" si="67"/>
        <v>199.48</v>
      </c>
      <c r="S404" s="18">
        <f t="shared" si="74"/>
        <v>199.48</v>
      </c>
      <c r="T404" s="19">
        <f t="shared" si="70"/>
        <v>0</v>
      </c>
      <c r="U404" s="16">
        <f>IFERROR(SUMIF('LISTA DE EMBARQUE'!B:B,MICRO!E:E,'LISTA DE EMBARQUE'!G:G),"")</f>
        <v>4</v>
      </c>
      <c r="V404" s="12">
        <f>IFERROR(VLOOKUP(Tabela1[[#This Row],[COD.MDE]],'LISTA DE EMBARQUE'!B:L,11,0),"")</f>
        <v>14</v>
      </c>
      <c r="W404" s="13">
        <f>IFERROR(VLOOKUP(Tabela1[[#This Row],[COD.MDE]],'LISTA DE EMBARQUE'!B:M,12,0),"")</f>
        <v>46261</v>
      </c>
      <c r="X404" s="14">
        <f>IFERROR(Tabela1[[#This Row],[QIANTIDADE EXPEDIDA]]*Tabela1[[#This Row],[PESO UNI]],"")</f>
        <v>199.48</v>
      </c>
      <c r="Y404" s="14">
        <f t="shared" si="71"/>
        <v>0</v>
      </c>
      <c r="Z404" s="20">
        <f>Tabela1[[#This Row],[PESO TOTAL]]-Tabela1[[#This Row],[Peso Expedido]]</f>
        <v>0</v>
      </c>
      <c r="AA404" s="17">
        <v>1</v>
      </c>
      <c r="AB404" s="33"/>
      <c r="AC404" s="33">
        <v>1</v>
      </c>
      <c r="AD404" s="33">
        <v>1</v>
      </c>
      <c r="AE404" s="33">
        <v>1</v>
      </c>
      <c r="AF404" s="33">
        <v>1</v>
      </c>
      <c r="AG404" s="33">
        <v>1</v>
      </c>
      <c r="AH404" s="33">
        <v>1</v>
      </c>
      <c r="AI404" s="33" t="str">
        <f t="shared" si="69"/>
        <v>ok</v>
      </c>
      <c r="AJ404" s="5"/>
      <c r="AK404" t="str">
        <f>Tabela1[[#This Row],[Coluna1]]&amp;Tabela1[[#This Row],[PEDIDO]]</f>
        <v>P-188</v>
      </c>
      <c r="AL404"/>
      <c r="AM404"/>
      <c r="AN404"/>
      <c r="AO404" t="str">
        <f t="shared" si="75"/>
        <v>T-072955-1/1073-TC-006/007</v>
      </c>
      <c r="AP404" t="str">
        <f>Tabela1[[#This Row],[TAG]]&amp;Tabela1[[#This Row],[PEDIDO]]&amp;Tabela1[[#This Row],[PRODUTO]]</f>
        <v>1073-TC-006/007P-188RMF</v>
      </c>
      <c r="AQ404" s="22" t="str">
        <f>Tabela1[[#This Row],[PRODUTO]]&amp;Tabela1[[#This Row],[TAG]]</f>
        <v>RMF1073-TC-006/007</v>
      </c>
      <c r="AR404" s="24" t="str">
        <f>Tabela1[[#This Row],[PEDIDO]]&amp;Tabela1[[#This Row],[PRODUTO]]</f>
        <v>P-188RMF</v>
      </c>
      <c r="AS404" s="37">
        <f>IF(AF404="",0,IF(ISTEXT(AF404),H404*VALUE(SUBSTITUTE(AF404,"%",""))/100,H404*AF404))-Tabela1[[#This Row],[PRONTO ACABADO2]]</f>
        <v>0</v>
      </c>
      <c r="AT404" s="37">
        <f>IF(AG404="",0,IF(ISTEXT(AG404),H404*VALUE(SUBSTITUTE(AG404,"%",""))/100,H404*AG404))-Tabela1[[#This Row],[PESO EXPEDIDO2]]</f>
        <v>0</v>
      </c>
      <c r="AU404" s="37">
        <f t="shared" si="72"/>
        <v>199.48</v>
      </c>
      <c r="AV404" s="37">
        <f t="shared" si="73"/>
        <v>199.48</v>
      </c>
      <c r="AW404" s="37"/>
    </row>
    <row r="405" spans="1:49" ht="15.75" hidden="1" customHeight="1" x14ac:dyDescent="0.25">
      <c r="A405" s="6" t="s">
        <v>3827</v>
      </c>
      <c r="B405" s="21" t="s">
        <v>4046</v>
      </c>
      <c r="C405" s="7">
        <v>4</v>
      </c>
      <c r="D405" s="39" t="s">
        <v>4047</v>
      </c>
      <c r="E405" s="7">
        <v>4290</v>
      </c>
      <c r="F405" s="7" t="s">
        <v>3788</v>
      </c>
      <c r="G405" s="23">
        <v>50</v>
      </c>
      <c r="H405" s="34">
        <f>Tabela1[[#This Row],[PESO UNI]]*Tabela1[[#This Row],[QTE]]</f>
        <v>200</v>
      </c>
      <c r="I405" s="7">
        <v>1</v>
      </c>
      <c r="J405" s="8" t="s">
        <v>3789</v>
      </c>
      <c r="K405" s="8" t="s">
        <v>327</v>
      </c>
      <c r="L405" s="9" t="s">
        <v>2069</v>
      </c>
      <c r="M405" s="10">
        <v>46167</v>
      </c>
      <c r="N405" s="8" t="s">
        <v>327</v>
      </c>
      <c r="O405" s="12"/>
      <c r="P405" s="13"/>
      <c r="Q405" s="14">
        <f>Tabela1[[#This Row],[QTDE/ Fabricação]]-Tabela1[[#This Row],[QTE]]</f>
        <v>-4</v>
      </c>
      <c r="R405" s="18">
        <f t="shared" si="67"/>
        <v>200</v>
      </c>
      <c r="S405" s="18">
        <f t="shared" si="74"/>
        <v>200</v>
      </c>
      <c r="T405" s="19">
        <f t="shared" si="70"/>
        <v>0</v>
      </c>
      <c r="U405" s="16">
        <f>IFERROR(SUMIF('LISTA DE EMBARQUE'!B:B,MICRO!E:E,'LISTA DE EMBARQUE'!G:G),"")</f>
        <v>4</v>
      </c>
      <c r="V405" s="12">
        <f>IFERROR(VLOOKUP(Tabela1[[#This Row],[COD.MDE]],'LISTA DE EMBARQUE'!B:L,11,0),"")</f>
        <v>14</v>
      </c>
      <c r="W405" s="13">
        <f>IFERROR(VLOOKUP(Tabela1[[#This Row],[COD.MDE]],'LISTA DE EMBARQUE'!B:M,12,0),"")</f>
        <v>46261</v>
      </c>
      <c r="X405" s="14">
        <f>IFERROR(Tabela1[[#This Row],[QIANTIDADE EXPEDIDA]]*Tabela1[[#This Row],[PESO UNI]],"")</f>
        <v>200</v>
      </c>
      <c r="Y405" s="14">
        <f t="shared" si="71"/>
        <v>0</v>
      </c>
      <c r="Z405" s="20">
        <f>Tabela1[[#This Row],[PESO TOTAL]]-Tabela1[[#This Row],[Peso Expedido]]</f>
        <v>0</v>
      </c>
      <c r="AA405" s="17">
        <v>1</v>
      </c>
      <c r="AB405" s="33"/>
      <c r="AC405" s="33">
        <v>1</v>
      </c>
      <c r="AD405" s="33">
        <v>1</v>
      </c>
      <c r="AE405" s="33">
        <v>1</v>
      </c>
      <c r="AF405" s="33">
        <v>1</v>
      </c>
      <c r="AG405" s="33">
        <v>1</v>
      </c>
      <c r="AH405" s="33">
        <v>1</v>
      </c>
      <c r="AI405" s="33" t="str">
        <f t="shared" si="69"/>
        <v>ok</v>
      </c>
      <c r="AJ405" s="5"/>
      <c r="AK405" t="str">
        <f>Tabela1[[#This Row],[Coluna1]]&amp;Tabela1[[#This Row],[PEDIDO]]</f>
        <v>P-188</v>
      </c>
      <c r="AL405"/>
      <c r="AM405"/>
      <c r="AN405"/>
      <c r="AO405" t="str">
        <f t="shared" si="75"/>
        <v>T-072957-1/1073-TC-006/007</v>
      </c>
      <c r="AP405" t="str">
        <f>Tabela1[[#This Row],[TAG]]&amp;Tabela1[[#This Row],[PEDIDO]]&amp;Tabela1[[#This Row],[PRODUTO]]</f>
        <v>1073-TC-006/007P-188RMF</v>
      </c>
      <c r="AQ405" s="22" t="str">
        <f>Tabela1[[#This Row],[PRODUTO]]&amp;Tabela1[[#This Row],[TAG]]</f>
        <v>RMF1073-TC-006/007</v>
      </c>
      <c r="AR405" s="24" t="str">
        <f>Tabela1[[#This Row],[PEDIDO]]&amp;Tabela1[[#This Row],[PRODUTO]]</f>
        <v>P-188RMF</v>
      </c>
      <c r="AS405" s="37">
        <f>IF(AF405="",0,IF(ISTEXT(AF405),H405*VALUE(SUBSTITUTE(AF405,"%",""))/100,H405*AF405))-Tabela1[[#This Row],[PRONTO ACABADO2]]</f>
        <v>0</v>
      </c>
      <c r="AT405" s="37">
        <f>IF(AG405="",0,IF(ISTEXT(AG405),H405*VALUE(SUBSTITUTE(AG405,"%",""))/100,H405*AG405))-Tabela1[[#This Row],[PESO EXPEDIDO2]]</f>
        <v>0</v>
      </c>
      <c r="AU405" s="37">
        <f t="shared" si="72"/>
        <v>200</v>
      </c>
      <c r="AV405" s="37">
        <f t="shared" si="73"/>
        <v>200</v>
      </c>
      <c r="AW405" s="37"/>
    </row>
    <row r="406" spans="1:49" ht="15.75" hidden="1" customHeight="1" x14ac:dyDescent="0.25">
      <c r="A406" s="6" t="s">
        <v>4048</v>
      </c>
      <c r="B406" s="21" t="s">
        <v>4049</v>
      </c>
      <c r="C406" s="7">
        <v>1</v>
      </c>
      <c r="D406" s="39" t="s">
        <v>4050</v>
      </c>
      <c r="E406" s="7">
        <v>4291</v>
      </c>
      <c r="F406" s="7" t="s">
        <v>4051</v>
      </c>
      <c r="G406" s="23">
        <v>57.6</v>
      </c>
      <c r="H406" s="34">
        <f>Tabela1[[#This Row],[PESO UNI]]*Tabela1[[#This Row],[QTE]]</f>
        <v>57.6</v>
      </c>
      <c r="I406" s="7">
        <v>0</v>
      </c>
      <c r="J406" s="8" t="s">
        <v>2274</v>
      </c>
      <c r="K406" s="8" t="s">
        <v>327</v>
      </c>
      <c r="L406" s="9" t="s">
        <v>2069</v>
      </c>
      <c r="M406" s="10">
        <v>46161</v>
      </c>
      <c r="N406" s="8" t="s">
        <v>327</v>
      </c>
      <c r="O406" s="12"/>
      <c r="P406" s="13"/>
      <c r="Q406" s="14">
        <f>Tabela1[[#This Row],[QTDE/ Fabricação]]-Tabela1[[#This Row],[QTE]]</f>
        <v>-1</v>
      </c>
      <c r="R406" s="18">
        <f t="shared" si="67"/>
        <v>57.6</v>
      </c>
      <c r="S406" s="18">
        <f t="shared" si="74"/>
        <v>57.6</v>
      </c>
      <c r="T406" s="19">
        <f t="shared" si="70"/>
        <v>0</v>
      </c>
      <c r="U406" s="16">
        <v>1</v>
      </c>
      <c r="V406" s="12">
        <v>13</v>
      </c>
      <c r="W406" s="13" t="str">
        <f>IFERROR(VLOOKUP(Tabela1[[#This Row],[COD.MDE]],'LISTA DE EMBARQUE'!B:M,12,0),"")</f>
        <v/>
      </c>
      <c r="X406" s="14">
        <f>IFERROR(Tabela1[[#This Row],[QIANTIDADE EXPEDIDA]]*Tabela1[[#This Row],[PESO UNI]],"")</f>
        <v>57.6</v>
      </c>
      <c r="Y406" s="14">
        <f t="shared" si="71"/>
        <v>0</v>
      </c>
      <c r="Z406" s="20">
        <f>Tabela1[[#This Row],[PESO TOTAL]]-Tabela1[[#This Row],[Peso Expedido]]</f>
        <v>0</v>
      </c>
      <c r="AA406" s="17">
        <v>1</v>
      </c>
      <c r="AB406" s="33"/>
      <c r="AC406" s="33">
        <v>1</v>
      </c>
      <c r="AD406" s="33">
        <v>1</v>
      </c>
      <c r="AE406" s="33">
        <v>1</v>
      </c>
      <c r="AF406" s="33">
        <v>1</v>
      </c>
      <c r="AG406" s="33">
        <v>1</v>
      </c>
      <c r="AH406" s="33">
        <v>1</v>
      </c>
      <c r="AI406" s="33" t="str">
        <f t="shared" si="69"/>
        <v>ok</v>
      </c>
      <c r="AJ406" s="5"/>
      <c r="AK406" t="str">
        <f>Tabela1[[#This Row],[Coluna1]]&amp;Tabela1[[#This Row],[PEDIDO]]</f>
        <v>P-188</v>
      </c>
      <c r="AL406"/>
      <c r="AM406"/>
      <c r="AN406"/>
      <c r="AO406" t="str">
        <f t="shared" si="75"/>
        <v>T-072998-1/1073-TC-006</v>
      </c>
      <c r="AP406" t="str">
        <f>Tabela1[[#This Row],[TAG]]&amp;Tabela1[[#This Row],[PEDIDO]]&amp;Tabela1[[#This Row],[PRODUTO]]</f>
        <v>1073-TC-006P-188RMF</v>
      </c>
      <c r="AQ406" s="22" t="str">
        <f>Tabela1[[#This Row],[PRODUTO]]&amp;Tabela1[[#This Row],[TAG]]</f>
        <v>RMF1073-TC-006</v>
      </c>
      <c r="AR406" s="24" t="str">
        <f>Tabela1[[#This Row],[PEDIDO]]&amp;Tabela1[[#This Row],[PRODUTO]]</f>
        <v>P-188RMF</v>
      </c>
      <c r="AS406" s="37">
        <f>IF(AF406="",0,IF(ISTEXT(AF406),H406*VALUE(SUBSTITUTE(AF406,"%",""))/100,H406*AF406))-Tabela1[[#This Row],[PRONTO ACABADO2]]</f>
        <v>0</v>
      </c>
      <c r="AT406" s="37">
        <f>IF(AG406="",0,IF(ISTEXT(AG406),H406*VALUE(SUBSTITUTE(AG406,"%",""))/100,H406*AG406))-Tabela1[[#This Row],[PESO EXPEDIDO2]]</f>
        <v>0</v>
      </c>
      <c r="AU406" s="37">
        <f t="shared" si="72"/>
        <v>57.6</v>
      </c>
      <c r="AV406" s="37">
        <f t="shared" si="73"/>
        <v>57.6</v>
      </c>
      <c r="AW406" s="37"/>
    </row>
    <row r="407" spans="1:49" ht="15.75" hidden="1" customHeight="1" x14ac:dyDescent="0.25">
      <c r="A407" s="6" t="s">
        <v>4048</v>
      </c>
      <c r="B407" s="21" t="s">
        <v>4049</v>
      </c>
      <c r="C407" s="7">
        <v>1</v>
      </c>
      <c r="D407" s="39" t="s">
        <v>4050</v>
      </c>
      <c r="E407" s="7">
        <v>4292</v>
      </c>
      <c r="F407" s="7" t="s">
        <v>4051</v>
      </c>
      <c r="G407" s="23">
        <v>57.6</v>
      </c>
      <c r="H407" s="34">
        <f>Tabela1[[#This Row],[PESO UNI]]*Tabela1[[#This Row],[QTE]]</f>
        <v>57.6</v>
      </c>
      <c r="I407" s="7">
        <v>0</v>
      </c>
      <c r="J407" s="8" t="s">
        <v>2276</v>
      </c>
      <c r="K407" s="8" t="s">
        <v>327</v>
      </c>
      <c r="L407" s="9" t="s">
        <v>2069</v>
      </c>
      <c r="M407" s="10">
        <v>46161</v>
      </c>
      <c r="N407" s="8" t="s">
        <v>327</v>
      </c>
      <c r="O407" s="12"/>
      <c r="P407" s="13"/>
      <c r="Q407" s="14">
        <f>Tabela1[[#This Row],[QTDE/ Fabricação]]-Tabela1[[#This Row],[QTE]]</f>
        <v>-1</v>
      </c>
      <c r="R407" s="18">
        <f t="shared" si="67"/>
        <v>57.6</v>
      </c>
      <c r="S407" s="18">
        <f t="shared" si="74"/>
        <v>57.6</v>
      </c>
      <c r="T407" s="19">
        <f t="shared" si="70"/>
        <v>0</v>
      </c>
      <c r="U407" s="16">
        <v>1</v>
      </c>
      <c r="V407" s="12">
        <v>13</v>
      </c>
      <c r="W407" s="13" t="str">
        <f>IFERROR(VLOOKUP(Tabela1[[#This Row],[COD.MDE]],'LISTA DE EMBARQUE'!B:M,12,0),"")</f>
        <v/>
      </c>
      <c r="X407" s="14">
        <f>IFERROR(Tabela1[[#This Row],[QIANTIDADE EXPEDIDA]]*Tabela1[[#This Row],[PESO UNI]],"")</f>
        <v>57.6</v>
      </c>
      <c r="Y407" s="14">
        <f t="shared" si="71"/>
        <v>0</v>
      </c>
      <c r="Z407" s="20">
        <f>Tabela1[[#This Row],[PESO TOTAL]]-Tabela1[[#This Row],[Peso Expedido]]</f>
        <v>0</v>
      </c>
      <c r="AA407" s="17">
        <v>1</v>
      </c>
      <c r="AB407" s="33"/>
      <c r="AC407" s="33">
        <v>1</v>
      </c>
      <c r="AD407" s="33">
        <v>1</v>
      </c>
      <c r="AE407" s="33">
        <v>1</v>
      </c>
      <c r="AF407" s="33">
        <v>1</v>
      </c>
      <c r="AG407" s="33">
        <v>1</v>
      </c>
      <c r="AH407" s="33">
        <v>1</v>
      </c>
      <c r="AI407" s="33" t="str">
        <f t="shared" si="69"/>
        <v>ok</v>
      </c>
      <c r="AJ407" s="5"/>
      <c r="AK407" t="str">
        <f>Tabela1[[#This Row],[Coluna1]]&amp;Tabela1[[#This Row],[PEDIDO]]</f>
        <v>P-188</v>
      </c>
      <c r="AL407"/>
      <c r="AM407"/>
      <c r="AN407"/>
      <c r="AO407" t="str">
        <f t="shared" si="75"/>
        <v>T-072998-1/1073-TC-007</v>
      </c>
      <c r="AP407" t="str">
        <f>Tabela1[[#This Row],[TAG]]&amp;Tabela1[[#This Row],[PEDIDO]]&amp;Tabela1[[#This Row],[PRODUTO]]</f>
        <v>1073-TC-007P-188RMF</v>
      </c>
      <c r="AQ407" s="22" t="str">
        <f>Tabela1[[#This Row],[PRODUTO]]&amp;Tabela1[[#This Row],[TAG]]</f>
        <v>RMF1073-TC-007</v>
      </c>
      <c r="AR407" s="24" t="str">
        <f>Tabela1[[#This Row],[PEDIDO]]&amp;Tabela1[[#This Row],[PRODUTO]]</f>
        <v>P-188RMF</v>
      </c>
      <c r="AS407" s="37">
        <f>IF(AF407="",0,IF(ISTEXT(AF407),H407*VALUE(SUBSTITUTE(AF407,"%",""))/100,H407*AF407))-Tabela1[[#This Row],[PRONTO ACABADO2]]</f>
        <v>0</v>
      </c>
      <c r="AT407" s="37">
        <f>IF(AG407="",0,IF(ISTEXT(AG407),H407*VALUE(SUBSTITUTE(AG407,"%",""))/100,H407*AG407))-Tabela1[[#This Row],[PESO EXPEDIDO2]]</f>
        <v>0</v>
      </c>
      <c r="AU407" s="37">
        <f t="shared" si="72"/>
        <v>57.6</v>
      </c>
      <c r="AV407" s="37">
        <f t="shared" si="73"/>
        <v>57.6</v>
      </c>
      <c r="AW407" s="37"/>
    </row>
    <row r="408" spans="1:49" ht="15.75" hidden="1" customHeight="1" x14ac:dyDescent="0.25">
      <c r="A408" s="6" t="s">
        <v>4048</v>
      </c>
      <c r="B408" s="21" t="s">
        <v>4052</v>
      </c>
      <c r="C408" s="7">
        <v>1</v>
      </c>
      <c r="D408" s="39" t="s">
        <v>4050</v>
      </c>
      <c r="E408" s="7">
        <v>4293</v>
      </c>
      <c r="F408" s="7" t="s">
        <v>4051</v>
      </c>
      <c r="G408" s="23">
        <v>44.8</v>
      </c>
      <c r="H408" s="34">
        <f>Tabela1[[#This Row],[PESO UNI]]*Tabela1[[#This Row],[QTE]]</f>
        <v>44.8</v>
      </c>
      <c r="I408" s="7">
        <v>0</v>
      </c>
      <c r="J408" s="8" t="s">
        <v>2274</v>
      </c>
      <c r="K408" s="8" t="s">
        <v>327</v>
      </c>
      <c r="L408" s="9" t="s">
        <v>2069</v>
      </c>
      <c r="M408" s="10">
        <v>46161</v>
      </c>
      <c r="N408" s="8" t="s">
        <v>327</v>
      </c>
      <c r="O408" s="12"/>
      <c r="P408" s="13"/>
      <c r="Q408" s="14">
        <f>Tabela1[[#This Row],[QTDE/ Fabricação]]-Tabela1[[#This Row],[QTE]]</f>
        <v>-1</v>
      </c>
      <c r="R408" s="18">
        <f t="shared" si="67"/>
        <v>44.8</v>
      </c>
      <c r="S408" s="18">
        <f t="shared" si="74"/>
        <v>44.8</v>
      </c>
      <c r="T408" s="19">
        <f t="shared" si="70"/>
        <v>0</v>
      </c>
      <c r="U408" s="16">
        <v>1</v>
      </c>
      <c r="V408" s="12">
        <v>13</v>
      </c>
      <c r="W408" s="13" t="str">
        <f>IFERROR(VLOOKUP(Tabela1[[#This Row],[COD.MDE]],'LISTA DE EMBARQUE'!B:M,12,0),"")</f>
        <v/>
      </c>
      <c r="X408" s="14">
        <f>IFERROR(Tabela1[[#This Row],[QIANTIDADE EXPEDIDA]]*Tabela1[[#This Row],[PESO UNI]],"")</f>
        <v>44.8</v>
      </c>
      <c r="Y408" s="14">
        <f t="shared" si="71"/>
        <v>0</v>
      </c>
      <c r="Z408" s="20">
        <f>Tabela1[[#This Row],[PESO TOTAL]]-Tabela1[[#This Row],[Peso Expedido]]</f>
        <v>0</v>
      </c>
      <c r="AA408" s="17">
        <v>1</v>
      </c>
      <c r="AB408" s="33"/>
      <c r="AC408" s="33">
        <v>1</v>
      </c>
      <c r="AD408" s="33">
        <v>1</v>
      </c>
      <c r="AE408" s="33">
        <v>1</v>
      </c>
      <c r="AF408" s="33">
        <v>1</v>
      </c>
      <c r="AG408" s="33">
        <v>1</v>
      </c>
      <c r="AH408" s="33">
        <v>1</v>
      </c>
      <c r="AI408" s="33" t="str">
        <f t="shared" si="69"/>
        <v>ok</v>
      </c>
      <c r="AJ408" s="5"/>
      <c r="AK408" t="str">
        <f>Tabela1[[#This Row],[Coluna1]]&amp;Tabela1[[#This Row],[PEDIDO]]</f>
        <v>P-188</v>
      </c>
      <c r="AL408"/>
      <c r="AM408"/>
      <c r="AN408"/>
      <c r="AO408" t="str">
        <f t="shared" si="75"/>
        <v>T-072998-1/1073-TC-006</v>
      </c>
      <c r="AP408" t="str">
        <f>Tabela1[[#This Row],[TAG]]&amp;Tabela1[[#This Row],[PEDIDO]]&amp;Tabela1[[#This Row],[PRODUTO]]</f>
        <v>1073-TC-006P-188RMF</v>
      </c>
      <c r="AQ408" s="22" t="str">
        <f>Tabela1[[#This Row],[PRODUTO]]&amp;Tabela1[[#This Row],[TAG]]</f>
        <v>RMF1073-TC-006</v>
      </c>
      <c r="AR408" s="24" t="str">
        <f>Tabela1[[#This Row],[PEDIDO]]&amp;Tabela1[[#This Row],[PRODUTO]]</f>
        <v>P-188RMF</v>
      </c>
      <c r="AS408" s="37">
        <f>IF(AF408="",0,IF(ISTEXT(AF408),H408*VALUE(SUBSTITUTE(AF408,"%",""))/100,H408*AF408))-Tabela1[[#This Row],[PRONTO ACABADO2]]</f>
        <v>0</v>
      </c>
      <c r="AT408" s="37">
        <f>IF(AG408="",0,IF(ISTEXT(AG408),H408*VALUE(SUBSTITUTE(AG408,"%",""))/100,H408*AG408))-Tabela1[[#This Row],[PESO EXPEDIDO2]]</f>
        <v>0</v>
      </c>
      <c r="AU408" s="37">
        <f t="shared" si="72"/>
        <v>44.8</v>
      </c>
      <c r="AV408" s="37">
        <f t="shared" si="73"/>
        <v>44.8</v>
      </c>
      <c r="AW408" s="37"/>
    </row>
    <row r="409" spans="1:49" ht="15.75" hidden="1" customHeight="1" x14ac:dyDescent="0.25">
      <c r="A409" s="6" t="s">
        <v>4048</v>
      </c>
      <c r="B409" s="21" t="s">
        <v>4052</v>
      </c>
      <c r="C409" s="7">
        <v>1</v>
      </c>
      <c r="D409" s="39" t="s">
        <v>4050</v>
      </c>
      <c r="E409" s="7">
        <v>4294</v>
      </c>
      <c r="F409" s="7" t="s">
        <v>4051</v>
      </c>
      <c r="G409" s="23">
        <v>44.8</v>
      </c>
      <c r="H409" s="34">
        <f>Tabela1[[#This Row],[PESO UNI]]*Tabela1[[#This Row],[QTE]]</f>
        <v>44.8</v>
      </c>
      <c r="I409" s="7">
        <v>0</v>
      </c>
      <c r="J409" s="8" t="s">
        <v>2276</v>
      </c>
      <c r="K409" s="8" t="s">
        <v>327</v>
      </c>
      <c r="L409" s="9" t="s">
        <v>2069</v>
      </c>
      <c r="M409" s="10">
        <v>46161</v>
      </c>
      <c r="N409" s="8" t="s">
        <v>327</v>
      </c>
      <c r="O409" s="12"/>
      <c r="P409" s="13"/>
      <c r="Q409" s="14">
        <f>Tabela1[[#This Row],[QTDE/ Fabricação]]-Tabela1[[#This Row],[QTE]]</f>
        <v>-1</v>
      </c>
      <c r="R409" s="18">
        <f t="shared" si="67"/>
        <v>44.8</v>
      </c>
      <c r="S409" s="18">
        <f t="shared" si="74"/>
        <v>44.8</v>
      </c>
      <c r="T409" s="19">
        <f t="shared" si="70"/>
        <v>0</v>
      </c>
      <c r="U409" s="16">
        <v>1</v>
      </c>
      <c r="V409" s="12">
        <v>13</v>
      </c>
      <c r="W409" s="13" t="str">
        <f>IFERROR(VLOOKUP(Tabela1[[#This Row],[COD.MDE]],'LISTA DE EMBARQUE'!B:M,12,0),"")</f>
        <v/>
      </c>
      <c r="X409" s="14">
        <f>IFERROR(Tabela1[[#This Row],[QIANTIDADE EXPEDIDA]]*Tabela1[[#This Row],[PESO UNI]],"")</f>
        <v>44.8</v>
      </c>
      <c r="Y409" s="14">
        <f t="shared" si="71"/>
        <v>0</v>
      </c>
      <c r="Z409" s="20">
        <f>Tabela1[[#This Row],[PESO TOTAL]]-Tabela1[[#This Row],[Peso Expedido]]</f>
        <v>0</v>
      </c>
      <c r="AA409" s="17">
        <v>1</v>
      </c>
      <c r="AB409" s="33"/>
      <c r="AC409" s="33">
        <v>1</v>
      </c>
      <c r="AD409" s="33">
        <v>1</v>
      </c>
      <c r="AE409" s="33">
        <v>1</v>
      </c>
      <c r="AF409" s="33">
        <v>1</v>
      </c>
      <c r="AG409" s="33">
        <v>1</v>
      </c>
      <c r="AH409" s="33">
        <v>1</v>
      </c>
      <c r="AI409" s="33" t="str">
        <f t="shared" si="69"/>
        <v>ok</v>
      </c>
      <c r="AJ409" s="5"/>
      <c r="AK409" t="str">
        <f>Tabela1[[#This Row],[Coluna1]]&amp;Tabela1[[#This Row],[PEDIDO]]</f>
        <v>P-188</v>
      </c>
      <c r="AL409"/>
      <c r="AM409"/>
      <c r="AN409"/>
      <c r="AO409" t="str">
        <f t="shared" si="75"/>
        <v>T-072998-1/1073-TC-007</v>
      </c>
      <c r="AP409" t="str">
        <f>Tabela1[[#This Row],[TAG]]&amp;Tabela1[[#This Row],[PEDIDO]]&amp;Tabela1[[#This Row],[PRODUTO]]</f>
        <v>1073-TC-007P-188RMF</v>
      </c>
      <c r="AQ409" s="22" t="str">
        <f>Tabela1[[#This Row],[PRODUTO]]&amp;Tabela1[[#This Row],[TAG]]</f>
        <v>RMF1073-TC-007</v>
      </c>
      <c r="AR409" s="24" t="str">
        <f>Tabela1[[#This Row],[PEDIDO]]&amp;Tabela1[[#This Row],[PRODUTO]]</f>
        <v>P-188RMF</v>
      </c>
      <c r="AS409" s="37">
        <f>IF(AF409="",0,IF(ISTEXT(AF409),H409*VALUE(SUBSTITUTE(AF409,"%",""))/100,H409*AF409))-Tabela1[[#This Row],[PRONTO ACABADO2]]</f>
        <v>0</v>
      </c>
      <c r="AT409" s="37">
        <f>IF(AG409="",0,IF(ISTEXT(AG409),H409*VALUE(SUBSTITUTE(AG409,"%",""))/100,H409*AG409))-Tabela1[[#This Row],[PESO EXPEDIDO2]]</f>
        <v>0</v>
      </c>
      <c r="AU409" s="37">
        <f t="shared" si="72"/>
        <v>44.8</v>
      </c>
      <c r="AV409" s="37">
        <f t="shared" si="73"/>
        <v>44.8</v>
      </c>
      <c r="AW409" s="37"/>
    </row>
    <row r="410" spans="1:49" ht="15.75" hidden="1" customHeight="1" x14ac:dyDescent="0.25">
      <c r="A410" s="6" t="s">
        <v>4048</v>
      </c>
      <c r="B410" s="21" t="s">
        <v>4053</v>
      </c>
      <c r="C410" s="7">
        <v>1</v>
      </c>
      <c r="D410" s="39" t="s">
        <v>4050</v>
      </c>
      <c r="E410" s="7">
        <v>4295</v>
      </c>
      <c r="F410" s="7" t="s">
        <v>4051</v>
      </c>
      <c r="G410" s="23">
        <v>57.1</v>
      </c>
      <c r="H410" s="34">
        <f>Tabela1[[#This Row],[PESO UNI]]*Tabela1[[#This Row],[QTE]]</f>
        <v>57.1</v>
      </c>
      <c r="I410" s="7">
        <v>0</v>
      </c>
      <c r="J410" s="8" t="s">
        <v>2274</v>
      </c>
      <c r="K410" s="8" t="s">
        <v>327</v>
      </c>
      <c r="L410" s="9" t="s">
        <v>2069</v>
      </c>
      <c r="M410" s="10">
        <v>46161</v>
      </c>
      <c r="N410" s="8" t="s">
        <v>327</v>
      </c>
      <c r="O410" s="12"/>
      <c r="P410" s="13"/>
      <c r="Q410" s="14">
        <f>Tabela1[[#This Row],[QTDE/ Fabricação]]-Tabela1[[#This Row],[QTE]]</f>
        <v>-1</v>
      </c>
      <c r="R410" s="18">
        <f t="shared" ref="R410:R439" si="76">IFERROR(H410*((AA410*0.25)+(AC410*0.25)+(AD410*0.225)+(AE410*0.225)+(AF410*0.05)),"")</f>
        <v>57.1</v>
      </c>
      <c r="S410" s="18">
        <f t="shared" si="74"/>
        <v>57.1</v>
      </c>
      <c r="T410" s="19">
        <f t="shared" si="70"/>
        <v>0</v>
      </c>
      <c r="U410" s="16">
        <v>1</v>
      </c>
      <c r="V410" s="12">
        <v>13</v>
      </c>
      <c r="W410" s="13" t="str">
        <f>IFERROR(VLOOKUP(Tabela1[[#This Row],[COD.MDE]],'LISTA DE EMBARQUE'!B:M,12,0),"")</f>
        <v/>
      </c>
      <c r="X410" s="14">
        <f>IFERROR(Tabela1[[#This Row],[QIANTIDADE EXPEDIDA]]*Tabela1[[#This Row],[PESO UNI]],"")</f>
        <v>57.1</v>
      </c>
      <c r="Y410" s="14">
        <f t="shared" si="71"/>
        <v>0</v>
      </c>
      <c r="Z410" s="20">
        <f>Tabela1[[#This Row],[PESO TOTAL]]-Tabela1[[#This Row],[Peso Expedido]]</f>
        <v>0</v>
      </c>
      <c r="AA410" s="17">
        <v>1</v>
      </c>
      <c r="AB410" s="33"/>
      <c r="AC410" s="33">
        <v>1</v>
      </c>
      <c r="AD410" s="33">
        <v>1</v>
      </c>
      <c r="AE410" s="33">
        <v>1</v>
      </c>
      <c r="AF410" s="33">
        <v>1</v>
      </c>
      <c r="AG410" s="33">
        <v>1</v>
      </c>
      <c r="AH410" s="33">
        <v>1</v>
      </c>
      <c r="AI410" s="33" t="str">
        <f t="shared" si="69"/>
        <v>ok</v>
      </c>
      <c r="AJ410" s="5"/>
      <c r="AK410" t="str">
        <f>Tabela1[[#This Row],[Coluna1]]&amp;Tabela1[[#This Row],[PEDIDO]]</f>
        <v>P-188</v>
      </c>
      <c r="AL410"/>
      <c r="AM410"/>
      <c r="AN410"/>
      <c r="AO410" t="str">
        <f t="shared" si="75"/>
        <v>T-072998-1/1073-TC-006</v>
      </c>
      <c r="AP410" t="str">
        <f>Tabela1[[#This Row],[TAG]]&amp;Tabela1[[#This Row],[PEDIDO]]&amp;Tabela1[[#This Row],[PRODUTO]]</f>
        <v>1073-TC-006P-188RMF</v>
      </c>
      <c r="AQ410" s="22" t="str">
        <f>Tabela1[[#This Row],[PRODUTO]]&amp;Tabela1[[#This Row],[TAG]]</f>
        <v>RMF1073-TC-006</v>
      </c>
      <c r="AR410" s="24" t="str">
        <f>Tabela1[[#This Row],[PEDIDO]]&amp;Tabela1[[#This Row],[PRODUTO]]</f>
        <v>P-188RMF</v>
      </c>
      <c r="AS410" s="37">
        <f>IF(AF410="",0,IF(ISTEXT(AF410),H410*VALUE(SUBSTITUTE(AF410,"%",""))/100,H410*AF410))-Tabela1[[#This Row],[PRONTO ACABADO2]]</f>
        <v>0</v>
      </c>
      <c r="AT410" s="37">
        <f>IF(AG410="",0,IF(ISTEXT(AG410),H410*VALUE(SUBSTITUTE(AG410,"%",""))/100,H410*AG410))-Tabela1[[#This Row],[PESO EXPEDIDO2]]</f>
        <v>0</v>
      </c>
      <c r="AU410" s="37">
        <f t="shared" si="72"/>
        <v>57.1</v>
      </c>
      <c r="AV410" s="37">
        <f t="shared" si="73"/>
        <v>57.1</v>
      </c>
      <c r="AW410" s="37"/>
    </row>
    <row r="411" spans="1:49" ht="15.75" hidden="1" customHeight="1" x14ac:dyDescent="0.25">
      <c r="A411" s="6" t="s">
        <v>4048</v>
      </c>
      <c r="B411" s="21" t="s">
        <v>4053</v>
      </c>
      <c r="C411" s="7">
        <v>1</v>
      </c>
      <c r="D411" s="39" t="s">
        <v>4050</v>
      </c>
      <c r="E411" s="7">
        <v>4296</v>
      </c>
      <c r="F411" s="7" t="s">
        <v>4051</v>
      </c>
      <c r="G411" s="23">
        <v>57.1</v>
      </c>
      <c r="H411" s="34">
        <f>Tabela1[[#This Row],[PESO UNI]]*Tabela1[[#This Row],[QTE]]</f>
        <v>57.1</v>
      </c>
      <c r="I411" s="7">
        <v>0</v>
      </c>
      <c r="J411" s="8" t="s">
        <v>2276</v>
      </c>
      <c r="K411" s="8" t="s">
        <v>327</v>
      </c>
      <c r="L411" s="9" t="s">
        <v>2069</v>
      </c>
      <c r="M411" s="10">
        <v>46161</v>
      </c>
      <c r="N411" s="8" t="s">
        <v>327</v>
      </c>
      <c r="O411" s="12"/>
      <c r="P411" s="13"/>
      <c r="Q411" s="14">
        <f>Tabela1[[#This Row],[QTDE/ Fabricação]]-Tabela1[[#This Row],[QTE]]</f>
        <v>-1</v>
      </c>
      <c r="R411" s="18">
        <f t="shared" si="76"/>
        <v>57.1</v>
      </c>
      <c r="S411" s="18">
        <f t="shared" si="74"/>
        <v>57.1</v>
      </c>
      <c r="T411" s="19">
        <f t="shared" si="70"/>
        <v>0</v>
      </c>
      <c r="U411" s="16">
        <v>1</v>
      </c>
      <c r="V411" s="12">
        <v>13</v>
      </c>
      <c r="W411" s="13" t="str">
        <f>IFERROR(VLOOKUP(Tabela1[[#This Row],[COD.MDE]],'LISTA DE EMBARQUE'!B:M,12,0),"")</f>
        <v/>
      </c>
      <c r="X411" s="14">
        <f>IFERROR(Tabela1[[#This Row],[QIANTIDADE EXPEDIDA]]*Tabela1[[#This Row],[PESO UNI]],"")</f>
        <v>57.1</v>
      </c>
      <c r="Y411" s="14">
        <f t="shared" si="71"/>
        <v>0</v>
      </c>
      <c r="Z411" s="20">
        <f>Tabela1[[#This Row],[PESO TOTAL]]-Tabela1[[#This Row],[Peso Expedido]]</f>
        <v>0</v>
      </c>
      <c r="AA411" s="17">
        <v>1</v>
      </c>
      <c r="AB411" s="33"/>
      <c r="AC411" s="33">
        <v>1</v>
      </c>
      <c r="AD411" s="33">
        <v>1</v>
      </c>
      <c r="AE411" s="33">
        <v>1</v>
      </c>
      <c r="AF411" s="33">
        <v>1</v>
      </c>
      <c r="AG411" s="33">
        <v>1</v>
      </c>
      <c r="AH411" s="33">
        <v>1</v>
      </c>
      <c r="AI411" s="33" t="str">
        <f t="shared" si="69"/>
        <v>ok</v>
      </c>
      <c r="AJ411" s="5"/>
      <c r="AK411" t="str">
        <f>Tabela1[[#This Row],[Coluna1]]&amp;Tabela1[[#This Row],[PEDIDO]]</f>
        <v>P-188</v>
      </c>
      <c r="AL411"/>
      <c r="AM411"/>
      <c r="AN411"/>
      <c r="AO411" t="str">
        <f t="shared" si="75"/>
        <v>T-072998-1/1073-TC-007</v>
      </c>
      <c r="AP411" t="str">
        <f>Tabela1[[#This Row],[TAG]]&amp;Tabela1[[#This Row],[PEDIDO]]&amp;Tabela1[[#This Row],[PRODUTO]]</f>
        <v>1073-TC-007P-188RMF</v>
      </c>
      <c r="AQ411" s="22" t="str">
        <f>Tabela1[[#This Row],[PRODUTO]]&amp;Tabela1[[#This Row],[TAG]]</f>
        <v>RMF1073-TC-007</v>
      </c>
      <c r="AR411" s="24" t="str">
        <f>Tabela1[[#This Row],[PEDIDO]]&amp;Tabela1[[#This Row],[PRODUTO]]</f>
        <v>P-188RMF</v>
      </c>
      <c r="AS411" s="37">
        <f>IF(AF411="",0,IF(ISTEXT(AF411),H411*VALUE(SUBSTITUTE(AF411,"%",""))/100,H411*AF411))-Tabela1[[#This Row],[PRONTO ACABADO2]]</f>
        <v>0</v>
      </c>
      <c r="AT411" s="37">
        <f>IF(AG411="",0,IF(ISTEXT(AG411),H411*VALUE(SUBSTITUTE(AG411,"%",""))/100,H411*AG411))-Tabela1[[#This Row],[PESO EXPEDIDO2]]</f>
        <v>0</v>
      </c>
      <c r="AU411" s="37">
        <f t="shared" si="72"/>
        <v>57.1</v>
      </c>
      <c r="AV411" s="37">
        <f t="shared" si="73"/>
        <v>57.1</v>
      </c>
      <c r="AW411" s="37"/>
    </row>
    <row r="412" spans="1:49" ht="15.75" hidden="1" customHeight="1" x14ac:dyDescent="0.25">
      <c r="A412" s="6" t="s">
        <v>4048</v>
      </c>
      <c r="B412" s="21" t="s">
        <v>4054</v>
      </c>
      <c r="C412" s="7">
        <v>1</v>
      </c>
      <c r="D412" s="39" t="s">
        <v>4050</v>
      </c>
      <c r="E412" s="7">
        <v>4297</v>
      </c>
      <c r="F412" s="7" t="s">
        <v>4051</v>
      </c>
      <c r="G412" s="23">
        <v>42.4</v>
      </c>
      <c r="H412" s="34">
        <f>Tabela1[[#This Row],[PESO UNI]]*Tabela1[[#This Row],[QTE]]</f>
        <v>42.4</v>
      </c>
      <c r="I412" s="7">
        <v>0</v>
      </c>
      <c r="J412" s="8" t="s">
        <v>2274</v>
      </c>
      <c r="K412" s="8" t="s">
        <v>327</v>
      </c>
      <c r="L412" s="9" t="s">
        <v>2069</v>
      </c>
      <c r="M412" s="10">
        <v>46161</v>
      </c>
      <c r="N412" s="8" t="s">
        <v>327</v>
      </c>
      <c r="O412" s="12"/>
      <c r="P412" s="13"/>
      <c r="Q412" s="14">
        <f>Tabela1[[#This Row],[QTDE/ Fabricação]]-Tabela1[[#This Row],[QTE]]</f>
        <v>-1</v>
      </c>
      <c r="R412" s="18">
        <f t="shared" si="76"/>
        <v>42.4</v>
      </c>
      <c r="S412" s="18">
        <f t="shared" si="74"/>
        <v>42.4</v>
      </c>
      <c r="T412" s="19">
        <f t="shared" si="70"/>
        <v>0</v>
      </c>
      <c r="U412" s="16">
        <v>1</v>
      </c>
      <c r="V412" s="12">
        <v>13</v>
      </c>
      <c r="W412" s="13" t="str">
        <f>IFERROR(VLOOKUP(Tabela1[[#This Row],[COD.MDE]],'LISTA DE EMBARQUE'!B:M,12,0),"")</f>
        <v/>
      </c>
      <c r="X412" s="14">
        <f>IFERROR(Tabela1[[#This Row],[QIANTIDADE EXPEDIDA]]*Tabela1[[#This Row],[PESO UNI]],"")</f>
        <v>42.4</v>
      </c>
      <c r="Y412" s="14">
        <f t="shared" si="71"/>
        <v>0</v>
      </c>
      <c r="Z412" s="20">
        <f>Tabela1[[#This Row],[PESO TOTAL]]-Tabela1[[#This Row],[Peso Expedido]]</f>
        <v>0</v>
      </c>
      <c r="AA412" s="17">
        <v>1</v>
      </c>
      <c r="AB412" s="33"/>
      <c r="AC412" s="33">
        <v>1</v>
      </c>
      <c r="AD412" s="33">
        <v>1</v>
      </c>
      <c r="AE412" s="33">
        <v>1</v>
      </c>
      <c r="AF412" s="33">
        <v>1</v>
      </c>
      <c r="AG412" s="33">
        <v>1</v>
      </c>
      <c r="AH412" s="33">
        <v>1</v>
      </c>
      <c r="AI412" s="33" t="str">
        <f t="shared" ref="AI412:AI459" si="77">IF(Z412&lt;=0,"ok","")</f>
        <v>ok</v>
      </c>
      <c r="AJ412" s="5"/>
      <c r="AK412" t="str">
        <f>Tabela1[[#This Row],[Coluna1]]&amp;Tabela1[[#This Row],[PEDIDO]]</f>
        <v>P-188</v>
      </c>
      <c r="AL412"/>
      <c r="AM412"/>
      <c r="AN412"/>
      <c r="AO412" t="str">
        <f t="shared" si="75"/>
        <v>T-072998-1/1073-TC-006</v>
      </c>
      <c r="AP412" t="str">
        <f>Tabela1[[#This Row],[TAG]]&amp;Tabela1[[#This Row],[PEDIDO]]&amp;Tabela1[[#This Row],[PRODUTO]]</f>
        <v>1073-TC-006P-188RMF</v>
      </c>
      <c r="AQ412" s="22" t="str">
        <f>Tabela1[[#This Row],[PRODUTO]]&amp;Tabela1[[#This Row],[TAG]]</f>
        <v>RMF1073-TC-006</v>
      </c>
      <c r="AR412" s="24" t="str">
        <f>Tabela1[[#This Row],[PEDIDO]]&amp;Tabela1[[#This Row],[PRODUTO]]</f>
        <v>P-188RMF</v>
      </c>
      <c r="AS412" s="37">
        <f>IF(AF412="",0,IF(ISTEXT(AF412),H412*VALUE(SUBSTITUTE(AF412,"%",""))/100,H412*AF412))-Tabela1[[#This Row],[PRONTO ACABADO2]]</f>
        <v>0</v>
      </c>
      <c r="AT412" s="37">
        <f>IF(AG412="",0,IF(ISTEXT(AG412),H412*VALUE(SUBSTITUTE(AG412,"%",""))/100,H412*AG412))-Tabela1[[#This Row],[PESO EXPEDIDO2]]</f>
        <v>0</v>
      </c>
      <c r="AU412" s="37">
        <f t="shared" si="72"/>
        <v>42.4</v>
      </c>
      <c r="AV412" s="37">
        <f t="shared" si="73"/>
        <v>42.4</v>
      </c>
      <c r="AW412" s="37"/>
    </row>
    <row r="413" spans="1:49" ht="15.75" hidden="1" customHeight="1" x14ac:dyDescent="0.25">
      <c r="A413" s="6" t="s">
        <v>4048</v>
      </c>
      <c r="B413" s="21" t="s">
        <v>4054</v>
      </c>
      <c r="C413" s="7">
        <v>1</v>
      </c>
      <c r="D413" s="39" t="s">
        <v>4050</v>
      </c>
      <c r="E413" s="7">
        <v>4298</v>
      </c>
      <c r="F413" s="7" t="s">
        <v>4051</v>
      </c>
      <c r="G413" s="23">
        <v>42.4</v>
      </c>
      <c r="H413" s="34">
        <f>Tabela1[[#This Row],[PESO UNI]]*Tabela1[[#This Row],[QTE]]</f>
        <v>42.4</v>
      </c>
      <c r="I413" s="7">
        <v>0</v>
      </c>
      <c r="J413" s="8" t="s">
        <v>2276</v>
      </c>
      <c r="K413" s="8" t="s">
        <v>327</v>
      </c>
      <c r="L413" s="9" t="s">
        <v>2069</v>
      </c>
      <c r="M413" s="10">
        <v>46161</v>
      </c>
      <c r="N413" s="8" t="s">
        <v>327</v>
      </c>
      <c r="O413" s="12"/>
      <c r="P413" s="13"/>
      <c r="Q413" s="14">
        <f>Tabela1[[#This Row],[QTDE/ Fabricação]]-Tabela1[[#This Row],[QTE]]</f>
        <v>-1</v>
      </c>
      <c r="R413" s="18">
        <f t="shared" si="76"/>
        <v>42.4</v>
      </c>
      <c r="S413" s="18">
        <f t="shared" si="74"/>
        <v>42.4</v>
      </c>
      <c r="T413" s="19">
        <f t="shared" si="70"/>
        <v>0</v>
      </c>
      <c r="U413" s="16">
        <v>1</v>
      </c>
      <c r="V413" s="12">
        <v>13</v>
      </c>
      <c r="W413" s="13" t="str">
        <f>IFERROR(VLOOKUP(Tabela1[[#This Row],[COD.MDE]],'LISTA DE EMBARQUE'!B:M,12,0),"")</f>
        <v/>
      </c>
      <c r="X413" s="14">
        <f>IFERROR(Tabela1[[#This Row],[QIANTIDADE EXPEDIDA]]*Tabela1[[#This Row],[PESO UNI]],"")</f>
        <v>42.4</v>
      </c>
      <c r="Y413" s="14">
        <f t="shared" si="71"/>
        <v>0</v>
      </c>
      <c r="Z413" s="20">
        <f>Tabela1[[#This Row],[PESO TOTAL]]-Tabela1[[#This Row],[Peso Expedido]]</f>
        <v>0</v>
      </c>
      <c r="AA413" s="17">
        <v>1</v>
      </c>
      <c r="AB413" s="33"/>
      <c r="AC413" s="33">
        <v>1</v>
      </c>
      <c r="AD413" s="33">
        <v>1</v>
      </c>
      <c r="AE413" s="33">
        <v>1</v>
      </c>
      <c r="AF413" s="33">
        <v>1</v>
      </c>
      <c r="AG413" s="33">
        <v>1</v>
      </c>
      <c r="AH413" s="33">
        <v>1</v>
      </c>
      <c r="AI413" s="33" t="str">
        <f t="shared" si="77"/>
        <v>ok</v>
      </c>
      <c r="AJ413" s="5"/>
      <c r="AK413" t="str">
        <f>Tabela1[[#This Row],[Coluna1]]&amp;Tabela1[[#This Row],[PEDIDO]]</f>
        <v>P-188</v>
      </c>
      <c r="AL413"/>
      <c r="AM413"/>
      <c r="AN413"/>
      <c r="AO413" t="str">
        <f t="shared" si="75"/>
        <v>T-072998-1/1073-TC-007</v>
      </c>
      <c r="AP413" t="str">
        <f>Tabela1[[#This Row],[TAG]]&amp;Tabela1[[#This Row],[PEDIDO]]&amp;Tabela1[[#This Row],[PRODUTO]]</f>
        <v>1073-TC-007P-188RMF</v>
      </c>
      <c r="AQ413" s="22" t="str">
        <f>Tabela1[[#This Row],[PRODUTO]]&amp;Tabela1[[#This Row],[TAG]]</f>
        <v>RMF1073-TC-007</v>
      </c>
      <c r="AR413" s="24" t="str">
        <f>Tabela1[[#This Row],[PEDIDO]]&amp;Tabela1[[#This Row],[PRODUTO]]</f>
        <v>P-188RMF</v>
      </c>
      <c r="AS413" s="37">
        <f>IF(AF413="",0,IF(ISTEXT(AF413),H413*VALUE(SUBSTITUTE(AF413,"%",""))/100,H413*AF413))-Tabela1[[#This Row],[PRONTO ACABADO2]]</f>
        <v>0</v>
      </c>
      <c r="AT413" s="37">
        <f>IF(AG413="",0,IF(ISTEXT(AG413),H413*VALUE(SUBSTITUTE(AG413,"%",""))/100,H413*AG413))-Tabela1[[#This Row],[PESO EXPEDIDO2]]</f>
        <v>0</v>
      </c>
      <c r="AU413" s="37">
        <f t="shared" si="72"/>
        <v>42.4</v>
      </c>
      <c r="AV413" s="37">
        <f t="shared" si="73"/>
        <v>42.4</v>
      </c>
      <c r="AW413" s="37"/>
    </row>
    <row r="414" spans="1:49" ht="15.75" hidden="1" customHeight="1" x14ac:dyDescent="0.25">
      <c r="A414" s="6" t="s">
        <v>4048</v>
      </c>
      <c r="B414" s="21" t="s">
        <v>4055</v>
      </c>
      <c r="C414" s="7">
        <v>1</v>
      </c>
      <c r="D414" s="39" t="s">
        <v>4050</v>
      </c>
      <c r="E414" s="7">
        <v>4299</v>
      </c>
      <c r="F414" s="7" t="s">
        <v>4051</v>
      </c>
      <c r="G414" s="23">
        <v>40.700000000000003</v>
      </c>
      <c r="H414" s="34">
        <f>Tabela1[[#This Row],[PESO UNI]]*Tabela1[[#This Row],[QTE]]</f>
        <v>40.700000000000003</v>
      </c>
      <c r="I414" s="7">
        <v>0</v>
      </c>
      <c r="J414" s="8" t="s">
        <v>2274</v>
      </c>
      <c r="K414" s="8" t="s">
        <v>327</v>
      </c>
      <c r="L414" s="9" t="s">
        <v>2069</v>
      </c>
      <c r="M414" s="10">
        <v>46161</v>
      </c>
      <c r="N414" s="8" t="s">
        <v>327</v>
      </c>
      <c r="O414" s="12"/>
      <c r="P414" s="13"/>
      <c r="Q414" s="14">
        <f>Tabela1[[#This Row],[QTDE/ Fabricação]]-Tabela1[[#This Row],[QTE]]</f>
        <v>-1</v>
      </c>
      <c r="R414" s="18">
        <f t="shared" si="76"/>
        <v>40.700000000000003</v>
      </c>
      <c r="S414" s="18">
        <f t="shared" si="74"/>
        <v>40.700000000000003</v>
      </c>
      <c r="T414" s="19">
        <f t="shared" si="70"/>
        <v>0</v>
      </c>
      <c r="U414" s="16">
        <v>1</v>
      </c>
      <c r="V414" s="12">
        <v>13</v>
      </c>
      <c r="W414" s="13" t="str">
        <f>IFERROR(VLOOKUP(Tabela1[[#This Row],[COD.MDE]],'LISTA DE EMBARQUE'!B:M,12,0),"")</f>
        <v/>
      </c>
      <c r="X414" s="14">
        <f>IFERROR(Tabela1[[#This Row],[QIANTIDADE EXPEDIDA]]*Tabela1[[#This Row],[PESO UNI]],"")</f>
        <v>40.700000000000003</v>
      </c>
      <c r="Y414" s="14">
        <f t="shared" si="71"/>
        <v>0</v>
      </c>
      <c r="Z414" s="20">
        <f>Tabela1[[#This Row],[PESO TOTAL]]-Tabela1[[#This Row],[Peso Expedido]]</f>
        <v>0</v>
      </c>
      <c r="AA414" s="17">
        <v>1</v>
      </c>
      <c r="AB414" s="33"/>
      <c r="AC414" s="33">
        <v>1</v>
      </c>
      <c r="AD414" s="33">
        <v>1</v>
      </c>
      <c r="AE414" s="33">
        <v>1</v>
      </c>
      <c r="AF414" s="33">
        <v>1</v>
      </c>
      <c r="AG414" s="33">
        <v>1</v>
      </c>
      <c r="AH414" s="33">
        <v>1</v>
      </c>
      <c r="AI414" s="33" t="str">
        <f t="shared" si="77"/>
        <v>ok</v>
      </c>
      <c r="AJ414" s="5"/>
      <c r="AK414" t="str">
        <f>Tabela1[[#This Row],[Coluna1]]&amp;Tabela1[[#This Row],[PEDIDO]]</f>
        <v>P-188</v>
      </c>
      <c r="AL414"/>
      <c r="AM414"/>
      <c r="AN414"/>
      <c r="AO414" t="str">
        <f t="shared" si="75"/>
        <v>T-072998-1/1073-TC-006</v>
      </c>
      <c r="AP414" t="str">
        <f>Tabela1[[#This Row],[TAG]]&amp;Tabela1[[#This Row],[PEDIDO]]&amp;Tabela1[[#This Row],[PRODUTO]]</f>
        <v>1073-TC-006P-188RMF</v>
      </c>
      <c r="AQ414" s="22" t="str">
        <f>Tabela1[[#This Row],[PRODUTO]]&amp;Tabela1[[#This Row],[TAG]]</f>
        <v>RMF1073-TC-006</v>
      </c>
      <c r="AR414" s="24" t="str">
        <f>Tabela1[[#This Row],[PEDIDO]]&amp;Tabela1[[#This Row],[PRODUTO]]</f>
        <v>P-188RMF</v>
      </c>
      <c r="AS414" s="37">
        <f>IF(AF414="",0,IF(ISTEXT(AF414),H414*VALUE(SUBSTITUTE(AF414,"%",""))/100,H414*AF414))-Tabela1[[#This Row],[PRONTO ACABADO2]]</f>
        <v>0</v>
      </c>
      <c r="AT414" s="37">
        <f>IF(AG414="",0,IF(ISTEXT(AG414),H414*VALUE(SUBSTITUTE(AG414,"%",""))/100,H414*AG414))-Tabela1[[#This Row],[PESO EXPEDIDO2]]</f>
        <v>0</v>
      </c>
      <c r="AU414" s="37">
        <f t="shared" si="72"/>
        <v>40.700000000000003</v>
      </c>
      <c r="AV414" s="37">
        <f t="shared" si="73"/>
        <v>40.700000000000003</v>
      </c>
      <c r="AW414" s="37"/>
    </row>
    <row r="415" spans="1:49" ht="15.75" hidden="1" customHeight="1" x14ac:dyDescent="0.25">
      <c r="A415" s="6" t="s">
        <v>4048</v>
      </c>
      <c r="B415" s="21" t="s">
        <v>4055</v>
      </c>
      <c r="C415" s="7">
        <v>1</v>
      </c>
      <c r="D415" s="39" t="s">
        <v>4050</v>
      </c>
      <c r="E415" s="7">
        <v>4300</v>
      </c>
      <c r="F415" s="7" t="s">
        <v>4051</v>
      </c>
      <c r="G415" s="23">
        <v>40.700000000000003</v>
      </c>
      <c r="H415" s="34">
        <f>Tabela1[[#This Row],[PESO UNI]]*Tabela1[[#This Row],[QTE]]</f>
        <v>40.700000000000003</v>
      </c>
      <c r="I415" s="7">
        <v>0</v>
      </c>
      <c r="J415" s="8" t="s">
        <v>2276</v>
      </c>
      <c r="K415" s="8" t="s">
        <v>327</v>
      </c>
      <c r="L415" s="9" t="s">
        <v>2069</v>
      </c>
      <c r="M415" s="10">
        <v>46161</v>
      </c>
      <c r="N415" s="8" t="s">
        <v>327</v>
      </c>
      <c r="O415" s="12"/>
      <c r="P415" s="13"/>
      <c r="Q415" s="14">
        <f>Tabela1[[#This Row],[QTDE/ Fabricação]]-Tabela1[[#This Row],[QTE]]</f>
        <v>-1</v>
      </c>
      <c r="R415" s="18">
        <f t="shared" si="76"/>
        <v>40.700000000000003</v>
      </c>
      <c r="S415" s="18">
        <f t="shared" si="74"/>
        <v>40.700000000000003</v>
      </c>
      <c r="T415" s="19">
        <f t="shared" si="70"/>
        <v>0</v>
      </c>
      <c r="U415" s="16">
        <v>1</v>
      </c>
      <c r="V415" s="12">
        <v>13</v>
      </c>
      <c r="W415" s="13" t="str">
        <f>IFERROR(VLOOKUP(Tabela1[[#This Row],[COD.MDE]],'LISTA DE EMBARQUE'!B:M,12,0),"")</f>
        <v/>
      </c>
      <c r="X415" s="14">
        <f>IFERROR(Tabela1[[#This Row],[QIANTIDADE EXPEDIDA]]*Tabela1[[#This Row],[PESO UNI]],"")</f>
        <v>40.700000000000003</v>
      </c>
      <c r="Y415" s="14">
        <f t="shared" si="71"/>
        <v>0</v>
      </c>
      <c r="Z415" s="20">
        <f>Tabela1[[#This Row],[PESO TOTAL]]-Tabela1[[#This Row],[Peso Expedido]]</f>
        <v>0</v>
      </c>
      <c r="AA415" s="17">
        <v>1</v>
      </c>
      <c r="AB415" s="33"/>
      <c r="AC415" s="33">
        <v>1</v>
      </c>
      <c r="AD415" s="33">
        <v>1</v>
      </c>
      <c r="AE415" s="33">
        <v>1</v>
      </c>
      <c r="AF415" s="33">
        <v>1</v>
      </c>
      <c r="AG415" s="33">
        <v>1</v>
      </c>
      <c r="AH415" s="33">
        <v>1</v>
      </c>
      <c r="AI415" s="33" t="str">
        <f t="shared" si="77"/>
        <v>ok</v>
      </c>
      <c r="AJ415" s="5"/>
      <c r="AK415" t="str">
        <f>Tabela1[[#This Row],[Coluna1]]&amp;Tabela1[[#This Row],[PEDIDO]]</f>
        <v>P-188</v>
      </c>
      <c r="AL415"/>
      <c r="AM415"/>
      <c r="AN415"/>
      <c r="AO415" t="str">
        <f t="shared" si="75"/>
        <v>T-072998-1/1073-TC-007</v>
      </c>
      <c r="AP415" t="str">
        <f>Tabela1[[#This Row],[TAG]]&amp;Tabela1[[#This Row],[PEDIDO]]&amp;Tabela1[[#This Row],[PRODUTO]]</f>
        <v>1073-TC-007P-188RMF</v>
      </c>
      <c r="AQ415" s="22" t="str">
        <f>Tabela1[[#This Row],[PRODUTO]]&amp;Tabela1[[#This Row],[TAG]]</f>
        <v>RMF1073-TC-007</v>
      </c>
      <c r="AR415" s="24" t="str">
        <f>Tabela1[[#This Row],[PEDIDO]]&amp;Tabela1[[#This Row],[PRODUTO]]</f>
        <v>P-188RMF</v>
      </c>
      <c r="AS415" s="37">
        <f>IF(AF415="",0,IF(ISTEXT(AF415),H415*VALUE(SUBSTITUTE(AF415,"%",""))/100,H415*AF415))-Tabela1[[#This Row],[PRONTO ACABADO2]]</f>
        <v>0</v>
      </c>
      <c r="AT415" s="37">
        <f>IF(AG415="",0,IF(ISTEXT(AG415),H415*VALUE(SUBSTITUTE(AG415,"%",""))/100,H415*AG415))-Tabela1[[#This Row],[PESO EXPEDIDO2]]</f>
        <v>0</v>
      </c>
      <c r="AU415" s="37">
        <f t="shared" si="72"/>
        <v>40.700000000000003</v>
      </c>
      <c r="AV415" s="37">
        <f t="shared" si="73"/>
        <v>40.700000000000003</v>
      </c>
      <c r="AW415" s="37"/>
    </row>
    <row r="416" spans="1:49" ht="15.75" hidden="1" customHeight="1" x14ac:dyDescent="0.25">
      <c r="A416" s="6" t="s">
        <v>4056</v>
      </c>
      <c r="B416" s="21" t="s">
        <v>4057</v>
      </c>
      <c r="C416" s="7">
        <v>1</v>
      </c>
      <c r="D416" s="39" t="s">
        <v>4050</v>
      </c>
      <c r="E416" s="7">
        <v>4301</v>
      </c>
      <c r="F416" s="7" t="s">
        <v>4051</v>
      </c>
      <c r="G416" s="23">
        <v>57.7</v>
      </c>
      <c r="H416" s="34">
        <f>Tabela1[[#This Row],[PESO UNI]]*Tabela1[[#This Row],[QTE]]</f>
        <v>57.7</v>
      </c>
      <c r="I416" s="7">
        <v>0</v>
      </c>
      <c r="J416" s="8" t="s">
        <v>2274</v>
      </c>
      <c r="K416" s="8" t="s">
        <v>327</v>
      </c>
      <c r="L416" s="9" t="s">
        <v>2069</v>
      </c>
      <c r="M416" s="10">
        <v>46161</v>
      </c>
      <c r="N416" s="8" t="s">
        <v>327</v>
      </c>
      <c r="O416" s="12"/>
      <c r="P416" s="13"/>
      <c r="Q416" s="14">
        <f>Tabela1[[#This Row],[QTDE/ Fabricação]]-Tabela1[[#This Row],[QTE]]</f>
        <v>-1</v>
      </c>
      <c r="R416" s="18">
        <f t="shared" si="76"/>
        <v>57.7</v>
      </c>
      <c r="S416" s="18">
        <f t="shared" si="74"/>
        <v>57.7</v>
      </c>
      <c r="T416" s="19">
        <f t="shared" si="70"/>
        <v>0</v>
      </c>
      <c r="U416" s="16">
        <v>1</v>
      </c>
      <c r="V416" s="12">
        <v>13</v>
      </c>
      <c r="W416" s="13" t="str">
        <f>IFERROR(VLOOKUP(Tabela1[[#This Row],[COD.MDE]],'LISTA DE EMBARQUE'!B:M,12,0),"")</f>
        <v/>
      </c>
      <c r="X416" s="14">
        <f>IFERROR(Tabela1[[#This Row],[QIANTIDADE EXPEDIDA]]*Tabela1[[#This Row],[PESO UNI]],"")</f>
        <v>57.7</v>
      </c>
      <c r="Y416" s="14">
        <f t="shared" si="71"/>
        <v>0</v>
      </c>
      <c r="Z416" s="20">
        <f>Tabela1[[#This Row],[PESO TOTAL]]-Tabela1[[#This Row],[Peso Expedido]]</f>
        <v>0</v>
      </c>
      <c r="AA416" s="17">
        <v>1</v>
      </c>
      <c r="AB416" s="33"/>
      <c r="AC416" s="33">
        <v>1</v>
      </c>
      <c r="AD416" s="33">
        <v>1</v>
      </c>
      <c r="AE416" s="33">
        <v>1</v>
      </c>
      <c r="AF416" s="33">
        <v>1</v>
      </c>
      <c r="AG416" s="33">
        <v>1</v>
      </c>
      <c r="AH416" s="33">
        <v>1</v>
      </c>
      <c r="AI416" s="33" t="str">
        <f t="shared" si="77"/>
        <v>ok</v>
      </c>
      <c r="AJ416" s="5"/>
      <c r="AK416" t="str">
        <f>Tabela1[[#This Row],[Coluna1]]&amp;Tabela1[[#This Row],[PEDIDO]]</f>
        <v>P-188</v>
      </c>
      <c r="AL416"/>
      <c r="AM416"/>
      <c r="AN416"/>
      <c r="AO416" t="str">
        <f t="shared" si="75"/>
        <v>T-072999-1/1073-TC-006</v>
      </c>
      <c r="AP416" t="str">
        <f>Tabela1[[#This Row],[TAG]]&amp;Tabela1[[#This Row],[PEDIDO]]&amp;Tabela1[[#This Row],[PRODUTO]]</f>
        <v>1073-TC-006P-188RMF</v>
      </c>
      <c r="AQ416" s="22" t="str">
        <f>Tabela1[[#This Row],[PRODUTO]]&amp;Tabela1[[#This Row],[TAG]]</f>
        <v>RMF1073-TC-006</v>
      </c>
      <c r="AR416" s="24" t="str">
        <f>Tabela1[[#This Row],[PEDIDO]]&amp;Tabela1[[#This Row],[PRODUTO]]</f>
        <v>P-188RMF</v>
      </c>
      <c r="AS416" s="37">
        <f>IF(AF416="",0,IF(ISTEXT(AF416),H416*VALUE(SUBSTITUTE(AF416,"%",""))/100,H416*AF416))-Tabela1[[#This Row],[PRONTO ACABADO2]]</f>
        <v>0</v>
      </c>
      <c r="AT416" s="37">
        <f>IF(AG416="",0,IF(ISTEXT(AG416),H416*VALUE(SUBSTITUTE(AG416,"%",""))/100,H416*AG416))-Tabela1[[#This Row],[PESO EXPEDIDO2]]</f>
        <v>0</v>
      </c>
      <c r="AU416" s="37">
        <f t="shared" si="72"/>
        <v>57.7</v>
      </c>
      <c r="AV416" s="37">
        <f t="shared" si="73"/>
        <v>57.7</v>
      </c>
      <c r="AW416" s="37"/>
    </row>
    <row r="417" spans="1:49" ht="15.75" hidden="1" customHeight="1" x14ac:dyDescent="0.25">
      <c r="A417" s="6" t="s">
        <v>4056</v>
      </c>
      <c r="B417" s="21" t="s">
        <v>4057</v>
      </c>
      <c r="C417" s="7">
        <v>1</v>
      </c>
      <c r="D417" s="39" t="s">
        <v>4050</v>
      </c>
      <c r="E417" s="7">
        <v>4302</v>
      </c>
      <c r="F417" s="7" t="s">
        <v>4051</v>
      </c>
      <c r="G417" s="23">
        <v>57.7</v>
      </c>
      <c r="H417" s="34">
        <f>Tabela1[[#This Row],[PESO UNI]]*Tabela1[[#This Row],[QTE]]</f>
        <v>57.7</v>
      </c>
      <c r="I417" s="7">
        <v>0</v>
      </c>
      <c r="J417" s="8" t="s">
        <v>2276</v>
      </c>
      <c r="K417" s="8" t="s">
        <v>327</v>
      </c>
      <c r="L417" s="9" t="s">
        <v>2069</v>
      </c>
      <c r="M417" s="10">
        <v>46161</v>
      </c>
      <c r="N417" s="8" t="s">
        <v>327</v>
      </c>
      <c r="O417" s="12"/>
      <c r="P417" s="13"/>
      <c r="Q417" s="14">
        <f>Tabela1[[#This Row],[QTDE/ Fabricação]]-Tabela1[[#This Row],[QTE]]</f>
        <v>-1</v>
      </c>
      <c r="R417" s="18">
        <f t="shared" si="76"/>
        <v>57.7</v>
      </c>
      <c r="S417" s="18">
        <f t="shared" si="74"/>
        <v>57.7</v>
      </c>
      <c r="T417" s="19">
        <f t="shared" si="70"/>
        <v>0</v>
      </c>
      <c r="U417" s="16">
        <v>1</v>
      </c>
      <c r="V417" s="12">
        <v>13</v>
      </c>
      <c r="W417" s="13" t="str">
        <f>IFERROR(VLOOKUP(Tabela1[[#This Row],[COD.MDE]],'LISTA DE EMBARQUE'!B:M,12,0),"")</f>
        <v/>
      </c>
      <c r="X417" s="14">
        <f>IFERROR(Tabela1[[#This Row],[QIANTIDADE EXPEDIDA]]*Tabela1[[#This Row],[PESO UNI]],"")</f>
        <v>57.7</v>
      </c>
      <c r="Y417" s="14">
        <f t="shared" si="71"/>
        <v>0</v>
      </c>
      <c r="Z417" s="20">
        <f>Tabela1[[#This Row],[PESO TOTAL]]-Tabela1[[#This Row],[Peso Expedido]]</f>
        <v>0</v>
      </c>
      <c r="AA417" s="17">
        <v>1</v>
      </c>
      <c r="AB417" s="33"/>
      <c r="AC417" s="33">
        <v>1</v>
      </c>
      <c r="AD417" s="33">
        <v>1</v>
      </c>
      <c r="AE417" s="33">
        <v>1</v>
      </c>
      <c r="AF417" s="33">
        <v>1</v>
      </c>
      <c r="AG417" s="33">
        <v>1</v>
      </c>
      <c r="AH417" s="33">
        <v>1</v>
      </c>
      <c r="AI417" s="33" t="str">
        <f t="shared" si="77"/>
        <v>ok</v>
      </c>
      <c r="AJ417" s="5"/>
      <c r="AK417" t="str">
        <f>Tabela1[[#This Row],[Coluna1]]&amp;Tabela1[[#This Row],[PEDIDO]]</f>
        <v>P-188</v>
      </c>
      <c r="AL417"/>
      <c r="AM417"/>
      <c r="AN417"/>
      <c r="AO417" t="str">
        <f t="shared" si="75"/>
        <v>T-072999-1/1073-TC-007</v>
      </c>
      <c r="AP417" t="str">
        <f>Tabela1[[#This Row],[TAG]]&amp;Tabela1[[#This Row],[PEDIDO]]&amp;Tabela1[[#This Row],[PRODUTO]]</f>
        <v>1073-TC-007P-188RMF</v>
      </c>
      <c r="AQ417" s="22" t="str">
        <f>Tabela1[[#This Row],[PRODUTO]]&amp;Tabela1[[#This Row],[TAG]]</f>
        <v>RMF1073-TC-007</v>
      </c>
      <c r="AR417" s="24" t="str">
        <f>Tabela1[[#This Row],[PEDIDO]]&amp;Tabela1[[#This Row],[PRODUTO]]</f>
        <v>P-188RMF</v>
      </c>
      <c r="AS417" s="37">
        <f>IF(AF417="",0,IF(ISTEXT(AF417),H417*VALUE(SUBSTITUTE(AF417,"%",""))/100,H417*AF417))-Tabela1[[#This Row],[PRONTO ACABADO2]]</f>
        <v>0</v>
      </c>
      <c r="AT417" s="37">
        <f>IF(AG417="",0,IF(ISTEXT(AG417),H417*VALUE(SUBSTITUTE(AG417,"%",""))/100,H417*AG417))-Tabela1[[#This Row],[PESO EXPEDIDO2]]</f>
        <v>0</v>
      </c>
      <c r="AU417" s="37">
        <f t="shared" si="72"/>
        <v>57.7</v>
      </c>
      <c r="AV417" s="37">
        <f t="shared" si="73"/>
        <v>57.7</v>
      </c>
      <c r="AW417" s="37"/>
    </row>
    <row r="418" spans="1:49" ht="15.75" hidden="1" customHeight="1" x14ac:dyDescent="0.25">
      <c r="A418" s="6" t="s">
        <v>4056</v>
      </c>
      <c r="B418" s="21" t="s">
        <v>4058</v>
      </c>
      <c r="C418" s="7">
        <v>1</v>
      </c>
      <c r="D418" s="39" t="s">
        <v>4050</v>
      </c>
      <c r="E418" s="7">
        <v>4303</v>
      </c>
      <c r="F418" s="7" t="s">
        <v>4051</v>
      </c>
      <c r="G418" s="23">
        <v>47.2</v>
      </c>
      <c r="H418" s="34">
        <f>Tabela1[[#This Row],[PESO UNI]]*Tabela1[[#This Row],[QTE]]</f>
        <v>47.2</v>
      </c>
      <c r="I418" s="7">
        <v>0</v>
      </c>
      <c r="J418" s="8" t="s">
        <v>2274</v>
      </c>
      <c r="K418" s="8" t="s">
        <v>327</v>
      </c>
      <c r="L418" s="9" t="s">
        <v>2069</v>
      </c>
      <c r="M418" s="10">
        <v>46161</v>
      </c>
      <c r="N418" s="8" t="s">
        <v>327</v>
      </c>
      <c r="O418" s="12"/>
      <c r="P418" s="13"/>
      <c r="Q418" s="14">
        <f>Tabela1[[#This Row],[QTDE/ Fabricação]]-Tabela1[[#This Row],[QTE]]</f>
        <v>-1</v>
      </c>
      <c r="R418" s="18">
        <f t="shared" si="76"/>
        <v>47.2</v>
      </c>
      <c r="S418" s="18">
        <f t="shared" si="74"/>
        <v>47.2</v>
      </c>
      <c r="T418" s="19">
        <f t="shared" si="70"/>
        <v>0</v>
      </c>
      <c r="U418" s="16">
        <v>1</v>
      </c>
      <c r="V418" s="12">
        <v>13</v>
      </c>
      <c r="W418" s="13" t="str">
        <f>IFERROR(VLOOKUP(Tabela1[[#This Row],[COD.MDE]],'LISTA DE EMBARQUE'!B:M,12,0),"")</f>
        <v/>
      </c>
      <c r="X418" s="14">
        <f>IFERROR(Tabela1[[#This Row],[QIANTIDADE EXPEDIDA]]*Tabela1[[#This Row],[PESO UNI]],"")</f>
        <v>47.2</v>
      </c>
      <c r="Y418" s="14">
        <f t="shared" si="71"/>
        <v>0</v>
      </c>
      <c r="Z418" s="20">
        <f>Tabela1[[#This Row],[PESO TOTAL]]-Tabela1[[#This Row],[Peso Expedido]]</f>
        <v>0</v>
      </c>
      <c r="AA418" s="17">
        <v>1</v>
      </c>
      <c r="AB418" s="33"/>
      <c r="AC418" s="33">
        <v>1</v>
      </c>
      <c r="AD418" s="33">
        <v>1</v>
      </c>
      <c r="AE418" s="33">
        <v>1</v>
      </c>
      <c r="AF418" s="33">
        <v>1</v>
      </c>
      <c r="AG418" s="33">
        <v>1</v>
      </c>
      <c r="AH418" s="33">
        <v>1</v>
      </c>
      <c r="AI418" s="33" t="str">
        <f t="shared" si="77"/>
        <v>ok</v>
      </c>
      <c r="AJ418" s="5"/>
      <c r="AK418" t="str">
        <f>Tabela1[[#This Row],[Coluna1]]&amp;Tabela1[[#This Row],[PEDIDO]]</f>
        <v>P-188</v>
      </c>
      <c r="AL418"/>
      <c r="AM418"/>
      <c r="AN418"/>
      <c r="AO418" t="str">
        <f t="shared" si="75"/>
        <v>T-072999-1/1073-TC-006</v>
      </c>
      <c r="AP418" t="str">
        <f>Tabela1[[#This Row],[TAG]]&amp;Tabela1[[#This Row],[PEDIDO]]&amp;Tabela1[[#This Row],[PRODUTO]]</f>
        <v>1073-TC-006P-188RMF</v>
      </c>
      <c r="AQ418" s="22" t="str">
        <f>Tabela1[[#This Row],[PRODUTO]]&amp;Tabela1[[#This Row],[TAG]]</f>
        <v>RMF1073-TC-006</v>
      </c>
      <c r="AR418" s="24" t="str">
        <f>Tabela1[[#This Row],[PEDIDO]]&amp;Tabela1[[#This Row],[PRODUTO]]</f>
        <v>P-188RMF</v>
      </c>
      <c r="AS418" s="37">
        <f>IF(AF418="",0,IF(ISTEXT(AF418),H418*VALUE(SUBSTITUTE(AF418,"%",""))/100,H418*AF418))-Tabela1[[#This Row],[PRONTO ACABADO2]]</f>
        <v>0</v>
      </c>
      <c r="AT418" s="37">
        <f>IF(AG418="",0,IF(ISTEXT(AG418),H418*VALUE(SUBSTITUTE(AG418,"%",""))/100,H418*AG418))-Tabela1[[#This Row],[PESO EXPEDIDO2]]</f>
        <v>0</v>
      </c>
      <c r="AU418" s="37">
        <f t="shared" si="72"/>
        <v>47.2</v>
      </c>
      <c r="AV418" s="37">
        <f t="shared" si="73"/>
        <v>47.2</v>
      </c>
      <c r="AW418" s="37"/>
    </row>
    <row r="419" spans="1:49" ht="15.75" hidden="1" customHeight="1" x14ac:dyDescent="0.25">
      <c r="A419" s="6" t="s">
        <v>4056</v>
      </c>
      <c r="B419" s="21" t="s">
        <v>4058</v>
      </c>
      <c r="C419" s="7">
        <v>1</v>
      </c>
      <c r="D419" s="39" t="s">
        <v>4050</v>
      </c>
      <c r="E419" s="7">
        <v>4304</v>
      </c>
      <c r="F419" s="7" t="s">
        <v>4051</v>
      </c>
      <c r="G419" s="23">
        <v>47.2</v>
      </c>
      <c r="H419" s="34">
        <f>Tabela1[[#This Row],[PESO UNI]]*Tabela1[[#This Row],[QTE]]</f>
        <v>47.2</v>
      </c>
      <c r="I419" s="7">
        <v>0</v>
      </c>
      <c r="J419" s="8" t="s">
        <v>2276</v>
      </c>
      <c r="K419" s="8" t="s">
        <v>327</v>
      </c>
      <c r="L419" s="9" t="s">
        <v>2069</v>
      </c>
      <c r="M419" s="10">
        <v>46161</v>
      </c>
      <c r="N419" s="8" t="s">
        <v>327</v>
      </c>
      <c r="O419" s="12"/>
      <c r="P419" s="13"/>
      <c r="Q419" s="14">
        <f>Tabela1[[#This Row],[QTDE/ Fabricação]]-Tabela1[[#This Row],[QTE]]</f>
        <v>-1</v>
      </c>
      <c r="R419" s="18">
        <f t="shared" si="76"/>
        <v>47.2</v>
      </c>
      <c r="S419" s="18">
        <f t="shared" si="74"/>
        <v>47.2</v>
      </c>
      <c r="T419" s="19">
        <f t="shared" si="70"/>
        <v>0</v>
      </c>
      <c r="U419" s="16">
        <v>1</v>
      </c>
      <c r="V419" s="12">
        <v>13</v>
      </c>
      <c r="W419" s="13" t="str">
        <f>IFERROR(VLOOKUP(Tabela1[[#This Row],[COD.MDE]],'LISTA DE EMBARQUE'!B:M,12,0),"")</f>
        <v/>
      </c>
      <c r="X419" s="14">
        <f>IFERROR(Tabela1[[#This Row],[QIANTIDADE EXPEDIDA]]*Tabela1[[#This Row],[PESO UNI]],"")</f>
        <v>47.2</v>
      </c>
      <c r="Y419" s="14">
        <f t="shared" si="71"/>
        <v>0</v>
      </c>
      <c r="Z419" s="20">
        <f>Tabela1[[#This Row],[PESO TOTAL]]-Tabela1[[#This Row],[Peso Expedido]]</f>
        <v>0</v>
      </c>
      <c r="AA419" s="17">
        <v>1</v>
      </c>
      <c r="AB419" s="33"/>
      <c r="AC419" s="33">
        <v>1</v>
      </c>
      <c r="AD419" s="33">
        <v>1</v>
      </c>
      <c r="AE419" s="33">
        <v>1</v>
      </c>
      <c r="AF419" s="33">
        <v>1</v>
      </c>
      <c r="AG419" s="33">
        <v>1</v>
      </c>
      <c r="AH419" s="33">
        <v>1</v>
      </c>
      <c r="AI419" s="33" t="str">
        <f t="shared" si="77"/>
        <v>ok</v>
      </c>
      <c r="AJ419" s="5"/>
      <c r="AK419" t="str">
        <f>Tabela1[[#This Row],[Coluna1]]&amp;Tabela1[[#This Row],[PEDIDO]]</f>
        <v>P-188</v>
      </c>
      <c r="AL419"/>
      <c r="AM419"/>
      <c r="AN419"/>
      <c r="AO419" t="str">
        <f t="shared" si="75"/>
        <v>T-072999-1/1073-TC-007</v>
      </c>
      <c r="AP419" t="str">
        <f>Tabela1[[#This Row],[TAG]]&amp;Tabela1[[#This Row],[PEDIDO]]&amp;Tabela1[[#This Row],[PRODUTO]]</f>
        <v>1073-TC-007P-188RMF</v>
      </c>
      <c r="AQ419" s="22" t="str">
        <f>Tabela1[[#This Row],[PRODUTO]]&amp;Tabela1[[#This Row],[TAG]]</f>
        <v>RMF1073-TC-007</v>
      </c>
      <c r="AR419" s="24" t="str">
        <f>Tabela1[[#This Row],[PEDIDO]]&amp;Tabela1[[#This Row],[PRODUTO]]</f>
        <v>P-188RMF</v>
      </c>
      <c r="AS419" s="37">
        <f>IF(AF419="",0,IF(ISTEXT(AF419),H419*VALUE(SUBSTITUTE(AF419,"%",""))/100,H419*AF419))-Tabela1[[#This Row],[PRONTO ACABADO2]]</f>
        <v>0</v>
      </c>
      <c r="AT419" s="37">
        <f>IF(AG419="",0,IF(ISTEXT(AG419),H419*VALUE(SUBSTITUTE(AG419,"%",""))/100,H419*AG419))-Tabela1[[#This Row],[PESO EXPEDIDO2]]</f>
        <v>0</v>
      </c>
      <c r="AU419" s="37">
        <f t="shared" si="72"/>
        <v>47.2</v>
      </c>
      <c r="AV419" s="37">
        <f t="shared" si="73"/>
        <v>47.2</v>
      </c>
      <c r="AW419" s="37"/>
    </row>
    <row r="420" spans="1:49" ht="15.75" hidden="1" customHeight="1" x14ac:dyDescent="0.25">
      <c r="A420" s="6" t="s">
        <v>4056</v>
      </c>
      <c r="B420" s="21" t="s">
        <v>4059</v>
      </c>
      <c r="C420" s="7">
        <v>1</v>
      </c>
      <c r="D420" s="39" t="s">
        <v>4050</v>
      </c>
      <c r="E420" s="7">
        <v>4305</v>
      </c>
      <c r="F420" s="7" t="s">
        <v>4051</v>
      </c>
      <c r="G420" s="23">
        <v>38.4</v>
      </c>
      <c r="H420" s="34">
        <f>Tabela1[[#This Row],[PESO UNI]]*Tabela1[[#This Row],[QTE]]</f>
        <v>38.4</v>
      </c>
      <c r="I420" s="7">
        <v>0</v>
      </c>
      <c r="J420" s="8" t="s">
        <v>2274</v>
      </c>
      <c r="K420" s="8" t="s">
        <v>327</v>
      </c>
      <c r="L420" s="9" t="s">
        <v>2069</v>
      </c>
      <c r="M420" s="10">
        <v>46161</v>
      </c>
      <c r="N420" s="8" t="s">
        <v>327</v>
      </c>
      <c r="O420" s="12"/>
      <c r="P420" s="13"/>
      <c r="Q420" s="14">
        <f>Tabela1[[#This Row],[QTDE/ Fabricação]]-Tabela1[[#This Row],[QTE]]</f>
        <v>-1</v>
      </c>
      <c r="R420" s="18">
        <f t="shared" si="76"/>
        <v>38.4</v>
      </c>
      <c r="S420" s="18">
        <f t="shared" si="74"/>
        <v>38.4</v>
      </c>
      <c r="T420" s="19">
        <f t="shared" ref="T420:T439" si="78">IFERROR(S420-H420,"")</f>
        <v>0</v>
      </c>
      <c r="U420" s="16">
        <v>1</v>
      </c>
      <c r="V420" s="12">
        <v>13</v>
      </c>
      <c r="W420" s="13" t="str">
        <f>IFERROR(VLOOKUP(Tabela1[[#This Row],[COD.MDE]],'LISTA DE EMBARQUE'!B:M,12,0),"")</f>
        <v/>
      </c>
      <c r="X420" s="14">
        <f>IFERROR(Tabela1[[#This Row],[QIANTIDADE EXPEDIDA]]*Tabela1[[#This Row],[PESO UNI]],"")</f>
        <v>38.4</v>
      </c>
      <c r="Y420" s="14">
        <f t="shared" ref="Y420:Y439" si="79">U420-C420</f>
        <v>0</v>
      </c>
      <c r="Z420" s="20">
        <f>Tabela1[[#This Row],[PESO TOTAL]]-Tabela1[[#This Row],[Peso Expedido]]</f>
        <v>0</v>
      </c>
      <c r="AA420" s="17">
        <v>1</v>
      </c>
      <c r="AB420" s="33"/>
      <c r="AC420" s="33">
        <v>1</v>
      </c>
      <c r="AD420" s="33">
        <v>1</v>
      </c>
      <c r="AE420" s="33">
        <v>1</v>
      </c>
      <c r="AF420" s="33">
        <v>1</v>
      </c>
      <c r="AG420" s="33">
        <v>1</v>
      </c>
      <c r="AH420" s="33">
        <v>1</v>
      </c>
      <c r="AI420" s="33" t="str">
        <f t="shared" si="77"/>
        <v>ok</v>
      </c>
      <c r="AJ420" s="5"/>
      <c r="AK420" t="str">
        <f>Tabela1[[#This Row],[Coluna1]]&amp;Tabela1[[#This Row],[PEDIDO]]</f>
        <v>P-188</v>
      </c>
      <c r="AL420"/>
      <c r="AM420"/>
      <c r="AN420"/>
      <c r="AO420" t="str">
        <f t="shared" si="75"/>
        <v>T-072999-1/1073-TC-006</v>
      </c>
      <c r="AP420" t="str">
        <f>Tabela1[[#This Row],[TAG]]&amp;Tabela1[[#This Row],[PEDIDO]]&amp;Tabela1[[#This Row],[PRODUTO]]</f>
        <v>1073-TC-006P-188RMF</v>
      </c>
      <c r="AQ420" s="22" t="str">
        <f>Tabela1[[#This Row],[PRODUTO]]&amp;Tabela1[[#This Row],[TAG]]</f>
        <v>RMF1073-TC-006</v>
      </c>
      <c r="AR420" s="24" t="str">
        <f>Tabela1[[#This Row],[PEDIDO]]&amp;Tabela1[[#This Row],[PRODUTO]]</f>
        <v>P-188RMF</v>
      </c>
      <c r="AS420" s="37">
        <f>IF(AF420="",0,IF(ISTEXT(AF420),H420*VALUE(SUBSTITUTE(AF420,"%",""))/100,H420*AF420))-Tabela1[[#This Row],[PRONTO ACABADO2]]</f>
        <v>0</v>
      </c>
      <c r="AT420" s="37">
        <f>IF(AG420="",0,IF(ISTEXT(AG420),H420*VALUE(SUBSTITUTE(AG420,"%",""))/100,H420*AG420))-Tabela1[[#This Row],[PESO EXPEDIDO2]]</f>
        <v>0</v>
      </c>
      <c r="AU420" s="37">
        <f t="shared" si="72"/>
        <v>38.4</v>
      </c>
      <c r="AV420" s="37">
        <f t="shared" si="73"/>
        <v>38.4</v>
      </c>
      <c r="AW420" s="37"/>
    </row>
    <row r="421" spans="1:49" ht="15.75" hidden="1" customHeight="1" x14ac:dyDescent="0.25">
      <c r="A421" s="6" t="s">
        <v>4056</v>
      </c>
      <c r="B421" s="21" t="s">
        <v>4059</v>
      </c>
      <c r="C421" s="7">
        <v>1</v>
      </c>
      <c r="D421" s="39" t="s">
        <v>4050</v>
      </c>
      <c r="E421" s="7">
        <v>4306</v>
      </c>
      <c r="F421" s="7" t="s">
        <v>4051</v>
      </c>
      <c r="G421" s="23">
        <v>38.4</v>
      </c>
      <c r="H421" s="34">
        <f>Tabela1[[#This Row],[PESO UNI]]*Tabela1[[#This Row],[QTE]]</f>
        <v>38.4</v>
      </c>
      <c r="I421" s="7">
        <v>0</v>
      </c>
      <c r="J421" s="8" t="s">
        <v>2276</v>
      </c>
      <c r="K421" s="8" t="s">
        <v>327</v>
      </c>
      <c r="L421" s="9" t="s">
        <v>2069</v>
      </c>
      <c r="M421" s="10">
        <v>46161</v>
      </c>
      <c r="N421" s="8" t="s">
        <v>327</v>
      </c>
      <c r="O421" s="12"/>
      <c r="P421" s="13"/>
      <c r="Q421" s="14">
        <f>Tabela1[[#This Row],[QTDE/ Fabricação]]-Tabela1[[#This Row],[QTE]]</f>
        <v>-1</v>
      </c>
      <c r="R421" s="18">
        <f t="shared" si="76"/>
        <v>38.4</v>
      </c>
      <c r="S421" s="18">
        <f t="shared" si="74"/>
        <v>38.4</v>
      </c>
      <c r="T421" s="19">
        <f t="shared" si="78"/>
        <v>0</v>
      </c>
      <c r="U421" s="16">
        <v>1</v>
      </c>
      <c r="V421" s="12">
        <v>13</v>
      </c>
      <c r="W421" s="13" t="str">
        <f>IFERROR(VLOOKUP(Tabela1[[#This Row],[COD.MDE]],'LISTA DE EMBARQUE'!B:M,12,0),"")</f>
        <v/>
      </c>
      <c r="X421" s="14">
        <f>IFERROR(Tabela1[[#This Row],[QIANTIDADE EXPEDIDA]]*Tabela1[[#This Row],[PESO UNI]],"")</f>
        <v>38.4</v>
      </c>
      <c r="Y421" s="14">
        <f t="shared" si="79"/>
        <v>0</v>
      </c>
      <c r="Z421" s="20">
        <f>Tabela1[[#This Row],[PESO TOTAL]]-Tabela1[[#This Row],[Peso Expedido]]</f>
        <v>0</v>
      </c>
      <c r="AA421" s="17">
        <v>1</v>
      </c>
      <c r="AB421" s="33"/>
      <c r="AC421" s="33">
        <v>1</v>
      </c>
      <c r="AD421" s="33">
        <v>1</v>
      </c>
      <c r="AE421" s="33">
        <v>1</v>
      </c>
      <c r="AF421" s="33">
        <v>1</v>
      </c>
      <c r="AG421" s="33">
        <v>1</v>
      </c>
      <c r="AH421" s="33">
        <v>1</v>
      </c>
      <c r="AI421" s="33" t="str">
        <f t="shared" si="77"/>
        <v>ok</v>
      </c>
      <c r="AJ421" s="5"/>
      <c r="AK421" t="str">
        <f>Tabela1[[#This Row],[Coluna1]]&amp;Tabela1[[#This Row],[PEDIDO]]</f>
        <v>P-188</v>
      </c>
      <c r="AL421"/>
      <c r="AM421"/>
      <c r="AN421"/>
      <c r="AO421" t="str">
        <f t="shared" si="75"/>
        <v>T-072999-1/1073-TC-007</v>
      </c>
      <c r="AP421" t="str">
        <f>Tabela1[[#This Row],[TAG]]&amp;Tabela1[[#This Row],[PEDIDO]]&amp;Tabela1[[#This Row],[PRODUTO]]</f>
        <v>1073-TC-007P-188RMF</v>
      </c>
      <c r="AQ421" s="22" t="str">
        <f>Tabela1[[#This Row],[PRODUTO]]&amp;Tabela1[[#This Row],[TAG]]</f>
        <v>RMF1073-TC-007</v>
      </c>
      <c r="AR421" s="24" t="str">
        <f>Tabela1[[#This Row],[PEDIDO]]&amp;Tabela1[[#This Row],[PRODUTO]]</f>
        <v>P-188RMF</v>
      </c>
      <c r="AS421" s="37">
        <f>IF(AF421="",0,IF(ISTEXT(AF421),H421*VALUE(SUBSTITUTE(AF421,"%",""))/100,H421*AF421))-Tabela1[[#This Row],[PRONTO ACABADO2]]</f>
        <v>0</v>
      </c>
      <c r="AT421" s="37">
        <f>IF(AG421="",0,IF(ISTEXT(AG421),H421*VALUE(SUBSTITUTE(AG421,"%",""))/100,H421*AG421))-Tabela1[[#This Row],[PESO EXPEDIDO2]]</f>
        <v>0</v>
      </c>
      <c r="AU421" s="37">
        <f t="shared" ref="AU421:AU439" si="80">IF(AH421="",0,IF(ISTEXT(AH421),H421*VALUE(SUBSTITUTE(AH421,"%",""))/100,H421*AH421))</f>
        <v>38.4</v>
      </c>
      <c r="AV421" s="37">
        <f t="shared" ref="AV421:AV439" si="81">IF(AG421="",0,IF(ISTEXT(AG421),H421*VALUE(SUBSTITUTE(AG421,"%",""))/100,H421*AG421))</f>
        <v>38.4</v>
      </c>
      <c r="AW421" s="37"/>
    </row>
    <row r="422" spans="1:49" ht="15.75" hidden="1" customHeight="1" x14ac:dyDescent="0.25">
      <c r="A422" s="6" t="s">
        <v>4056</v>
      </c>
      <c r="B422" s="21" t="s">
        <v>4060</v>
      </c>
      <c r="C422" s="7">
        <v>1</v>
      </c>
      <c r="D422" s="39" t="s">
        <v>4050</v>
      </c>
      <c r="E422" s="7">
        <v>4307</v>
      </c>
      <c r="F422" s="7" t="s">
        <v>4051</v>
      </c>
      <c r="G422" s="23">
        <v>42.7</v>
      </c>
      <c r="H422" s="34">
        <f>Tabela1[[#This Row],[PESO UNI]]*Tabela1[[#This Row],[QTE]]</f>
        <v>42.7</v>
      </c>
      <c r="I422" s="7">
        <v>0</v>
      </c>
      <c r="J422" s="8" t="s">
        <v>2274</v>
      </c>
      <c r="K422" s="8" t="s">
        <v>327</v>
      </c>
      <c r="L422" s="9" t="s">
        <v>2069</v>
      </c>
      <c r="M422" s="10">
        <v>46161</v>
      </c>
      <c r="N422" s="8" t="s">
        <v>327</v>
      </c>
      <c r="O422" s="12"/>
      <c r="P422" s="13"/>
      <c r="Q422" s="14">
        <f>Tabela1[[#This Row],[QTDE/ Fabricação]]-Tabela1[[#This Row],[QTE]]</f>
        <v>-1</v>
      </c>
      <c r="R422" s="18">
        <f t="shared" si="76"/>
        <v>42.7</v>
      </c>
      <c r="S422" s="18">
        <f t="shared" si="74"/>
        <v>42.7</v>
      </c>
      <c r="T422" s="19">
        <f t="shared" si="78"/>
        <v>0</v>
      </c>
      <c r="U422" s="16">
        <v>1</v>
      </c>
      <c r="V422" s="12">
        <v>13</v>
      </c>
      <c r="W422" s="13" t="str">
        <f>IFERROR(VLOOKUP(Tabela1[[#This Row],[COD.MDE]],'LISTA DE EMBARQUE'!B:M,12,0),"")</f>
        <v/>
      </c>
      <c r="X422" s="14">
        <f>IFERROR(Tabela1[[#This Row],[QIANTIDADE EXPEDIDA]]*Tabela1[[#This Row],[PESO UNI]],"")</f>
        <v>42.7</v>
      </c>
      <c r="Y422" s="14">
        <f t="shared" si="79"/>
        <v>0</v>
      </c>
      <c r="Z422" s="20">
        <f>Tabela1[[#This Row],[PESO TOTAL]]-Tabela1[[#This Row],[Peso Expedido]]</f>
        <v>0</v>
      </c>
      <c r="AA422" s="17">
        <v>1</v>
      </c>
      <c r="AB422" s="33"/>
      <c r="AC422" s="33">
        <v>1</v>
      </c>
      <c r="AD422" s="33">
        <v>1</v>
      </c>
      <c r="AE422" s="33">
        <v>1</v>
      </c>
      <c r="AF422" s="33">
        <v>1</v>
      </c>
      <c r="AG422" s="33">
        <v>1</v>
      </c>
      <c r="AH422" s="33">
        <v>1</v>
      </c>
      <c r="AI422" s="33" t="str">
        <f t="shared" si="77"/>
        <v>ok</v>
      </c>
      <c r="AJ422" s="5"/>
      <c r="AK422" t="str">
        <f>Tabela1[[#This Row],[Coluna1]]&amp;Tabela1[[#This Row],[PEDIDO]]</f>
        <v>P-188</v>
      </c>
      <c r="AL422"/>
      <c r="AM422"/>
      <c r="AN422"/>
      <c r="AO422" t="str">
        <f t="shared" si="75"/>
        <v>T-072999-1/1073-TC-006</v>
      </c>
      <c r="AP422" t="str">
        <f>Tabela1[[#This Row],[TAG]]&amp;Tabela1[[#This Row],[PEDIDO]]&amp;Tabela1[[#This Row],[PRODUTO]]</f>
        <v>1073-TC-006P-188RMF</v>
      </c>
      <c r="AQ422" s="22" t="str">
        <f>Tabela1[[#This Row],[PRODUTO]]&amp;Tabela1[[#This Row],[TAG]]</f>
        <v>RMF1073-TC-006</v>
      </c>
      <c r="AR422" s="24" t="str">
        <f>Tabela1[[#This Row],[PEDIDO]]&amp;Tabela1[[#This Row],[PRODUTO]]</f>
        <v>P-188RMF</v>
      </c>
      <c r="AS422" s="37">
        <f>IF(AF422="",0,IF(ISTEXT(AF422),H422*VALUE(SUBSTITUTE(AF422,"%",""))/100,H422*AF422))-Tabela1[[#This Row],[PRONTO ACABADO2]]</f>
        <v>0</v>
      </c>
      <c r="AT422" s="37">
        <f>IF(AG422="",0,IF(ISTEXT(AG422),H422*VALUE(SUBSTITUTE(AG422,"%",""))/100,H422*AG422))-Tabela1[[#This Row],[PESO EXPEDIDO2]]</f>
        <v>0</v>
      </c>
      <c r="AU422" s="37">
        <f t="shared" si="80"/>
        <v>42.7</v>
      </c>
      <c r="AV422" s="37">
        <f t="shared" si="81"/>
        <v>42.7</v>
      </c>
      <c r="AW422" s="37"/>
    </row>
    <row r="423" spans="1:49" ht="15.75" hidden="1" customHeight="1" x14ac:dyDescent="0.25">
      <c r="A423" s="6" t="s">
        <v>4056</v>
      </c>
      <c r="B423" s="21" t="s">
        <v>4060</v>
      </c>
      <c r="C423" s="7">
        <v>1</v>
      </c>
      <c r="D423" s="39" t="s">
        <v>4050</v>
      </c>
      <c r="E423" s="7">
        <v>4308</v>
      </c>
      <c r="F423" s="7" t="s">
        <v>4051</v>
      </c>
      <c r="G423" s="23">
        <v>42.7</v>
      </c>
      <c r="H423" s="34">
        <f>Tabela1[[#This Row],[PESO UNI]]*Tabela1[[#This Row],[QTE]]</f>
        <v>42.7</v>
      </c>
      <c r="I423" s="7">
        <v>0</v>
      </c>
      <c r="J423" s="8" t="s">
        <v>2276</v>
      </c>
      <c r="K423" s="8" t="s">
        <v>327</v>
      </c>
      <c r="L423" s="9" t="s">
        <v>2069</v>
      </c>
      <c r="M423" s="10">
        <v>46161</v>
      </c>
      <c r="N423" s="8" t="s">
        <v>327</v>
      </c>
      <c r="O423" s="12"/>
      <c r="P423" s="13"/>
      <c r="Q423" s="14">
        <f>Tabela1[[#This Row],[QTDE/ Fabricação]]-Tabela1[[#This Row],[QTE]]</f>
        <v>-1</v>
      </c>
      <c r="R423" s="18">
        <f t="shared" si="76"/>
        <v>42.7</v>
      </c>
      <c r="S423" s="18">
        <f t="shared" si="74"/>
        <v>42.7</v>
      </c>
      <c r="T423" s="19">
        <f t="shared" si="78"/>
        <v>0</v>
      </c>
      <c r="U423" s="16">
        <v>1</v>
      </c>
      <c r="V423" s="12">
        <v>13</v>
      </c>
      <c r="W423" s="13" t="str">
        <f>IFERROR(VLOOKUP(Tabela1[[#This Row],[COD.MDE]],'LISTA DE EMBARQUE'!B:M,12,0),"")</f>
        <v/>
      </c>
      <c r="X423" s="14">
        <f>IFERROR(Tabela1[[#This Row],[QIANTIDADE EXPEDIDA]]*Tabela1[[#This Row],[PESO UNI]],"")</f>
        <v>42.7</v>
      </c>
      <c r="Y423" s="14">
        <f t="shared" si="79"/>
        <v>0</v>
      </c>
      <c r="Z423" s="20">
        <f>Tabela1[[#This Row],[PESO TOTAL]]-Tabela1[[#This Row],[Peso Expedido]]</f>
        <v>0</v>
      </c>
      <c r="AA423" s="17">
        <v>1</v>
      </c>
      <c r="AB423" s="33"/>
      <c r="AC423" s="33">
        <v>1</v>
      </c>
      <c r="AD423" s="33">
        <v>1</v>
      </c>
      <c r="AE423" s="33">
        <v>1</v>
      </c>
      <c r="AF423" s="33">
        <v>1</v>
      </c>
      <c r="AG423" s="33">
        <v>1</v>
      </c>
      <c r="AH423" s="33">
        <v>1</v>
      </c>
      <c r="AI423" s="33" t="str">
        <f t="shared" si="77"/>
        <v>ok</v>
      </c>
      <c r="AJ423" s="5"/>
      <c r="AK423" t="str">
        <f>Tabela1[[#This Row],[Coluna1]]&amp;Tabela1[[#This Row],[PEDIDO]]</f>
        <v>P-188</v>
      </c>
      <c r="AL423"/>
      <c r="AM423"/>
      <c r="AN423"/>
      <c r="AO423" t="str">
        <f t="shared" si="75"/>
        <v>T-072999-1/1073-TC-007</v>
      </c>
      <c r="AP423" t="str">
        <f>Tabela1[[#This Row],[TAG]]&amp;Tabela1[[#This Row],[PEDIDO]]&amp;Tabela1[[#This Row],[PRODUTO]]</f>
        <v>1073-TC-007P-188RMF</v>
      </c>
      <c r="AQ423" s="22" t="str">
        <f>Tabela1[[#This Row],[PRODUTO]]&amp;Tabela1[[#This Row],[TAG]]</f>
        <v>RMF1073-TC-007</v>
      </c>
      <c r="AR423" s="24" t="str">
        <f>Tabela1[[#This Row],[PEDIDO]]&amp;Tabela1[[#This Row],[PRODUTO]]</f>
        <v>P-188RMF</v>
      </c>
      <c r="AS423" s="37">
        <f>IF(AF423="",0,IF(ISTEXT(AF423),H423*VALUE(SUBSTITUTE(AF423,"%",""))/100,H423*AF423))-Tabela1[[#This Row],[PRONTO ACABADO2]]</f>
        <v>0</v>
      </c>
      <c r="AT423" s="37">
        <f>IF(AG423="",0,IF(ISTEXT(AG423),H423*VALUE(SUBSTITUTE(AG423,"%",""))/100,H423*AG423))-Tabela1[[#This Row],[PESO EXPEDIDO2]]</f>
        <v>0</v>
      </c>
      <c r="AU423" s="37">
        <f t="shared" si="80"/>
        <v>42.7</v>
      </c>
      <c r="AV423" s="37">
        <f t="shared" si="81"/>
        <v>42.7</v>
      </c>
      <c r="AW423" s="37"/>
    </row>
    <row r="424" spans="1:49" ht="15.75" hidden="1" customHeight="1" x14ac:dyDescent="0.25">
      <c r="A424" s="6" t="s">
        <v>3763</v>
      </c>
      <c r="B424" s="21" t="s">
        <v>3770</v>
      </c>
      <c r="C424" s="7">
        <v>24</v>
      </c>
      <c r="D424" s="39" t="s">
        <v>3415</v>
      </c>
      <c r="E424" s="7">
        <v>4309</v>
      </c>
      <c r="F424" s="7" t="s">
        <v>3766</v>
      </c>
      <c r="G424" s="23">
        <v>3</v>
      </c>
      <c r="H424" s="34">
        <f>Tabela1[[#This Row],[PESO UNI]]*Tabela1[[#This Row],[QTE]]</f>
        <v>72</v>
      </c>
      <c r="I424" s="7">
        <v>2</v>
      </c>
      <c r="J424" s="8" t="s">
        <v>2274</v>
      </c>
      <c r="K424" s="8" t="s">
        <v>327</v>
      </c>
      <c r="L424" s="9" t="s">
        <v>2069</v>
      </c>
      <c r="M424" s="10">
        <v>46178</v>
      </c>
      <c r="N424" s="8" t="s">
        <v>327</v>
      </c>
      <c r="O424" s="12"/>
      <c r="P424" s="13"/>
      <c r="Q424" s="14">
        <f>Tabela1[[#This Row],[QTDE/ Fabricação]]-Tabela1[[#This Row],[QTE]]</f>
        <v>-24</v>
      </c>
      <c r="R424" s="18">
        <f t="shared" si="76"/>
        <v>72</v>
      </c>
      <c r="S424" s="18">
        <f t="shared" si="74"/>
        <v>72</v>
      </c>
      <c r="T424" s="19">
        <f t="shared" si="78"/>
        <v>0</v>
      </c>
      <c r="U424" s="16">
        <v>24</v>
      </c>
      <c r="V424" s="12" t="str">
        <f>IFERROR(VLOOKUP(Tabela1[[#This Row],[COD.MDE]],'LISTA DE EMBARQUE'!B:L,11,0),"")</f>
        <v/>
      </c>
      <c r="W424" s="13" t="str">
        <f>IFERROR(VLOOKUP(Tabela1[[#This Row],[COD.MDE]],'LISTA DE EMBARQUE'!B:M,12,0),"")</f>
        <v/>
      </c>
      <c r="X424" s="14">
        <f>IFERROR(Tabela1[[#This Row],[QIANTIDADE EXPEDIDA]]*Tabela1[[#This Row],[PESO UNI]],"")</f>
        <v>72</v>
      </c>
      <c r="Y424" s="14">
        <f t="shared" si="79"/>
        <v>0</v>
      </c>
      <c r="Z424" s="20">
        <f>Tabela1[[#This Row],[PESO TOTAL]]-Tabela1[[#This Row],[Peso Expedido]]</f>
        <v>0</v>
      </c>
      <c r="AA424" s="17">
        <v>1</v>
      </c>
      <c r="AB424" s="33"/>
      <c r="AC424" s="33">
        <v>1</v>
      </c>
      <c r="AD424" s="33">
        <v>1</v>
      </c>
      <c r="AE424" s="33">
        <v>1</v>
      </c>
      <c r="AF424" s="33">
        <v>1</v>
      </c>
      <c r="AG424" s="33">
        <v>1</v>
      </c>
      <c r="AH424" s="33">
        <v>1</v>
      </c>
      <c r="AI424" s="33" t="s">
        <v>4412</v>
      </c>
      <c r="AJ424" s="5"/>
      <c r="AK424" t="str">
        <f>Tabela1[[#This Row],[Coluna1]]&amp;Tabela1[[#This Row],[PEDIDO]]</f>
        <v>P-188</v>
      </c>
      <c r="AL424"/>
      <c r="AM424"/>
      <c r="AN424"/>
      <c r="AO424" t="str">
        <f t="shared" si="75"/>
        <v>T-072974-1/1073-TC-006</v>
      </c>
      <c r="AP424" t="str">
        <f>Tabela1[[#This Row],[TAG]]&amp;Tabela1[[#This Row],[PEDIDO]]&amp;Tabela1[[#This Row],[PRODUTO]]</f>
        <v>1073-TC-006P-188RMF</v>
      </c>
      <c r="AQ424" s="22" t="str">
        <f>Tabela1[[#This Row],[PRODUTO]]&amp;Tabela1[[#This Row],[TAG]]</f>
        <v>RMF1073-TC-006</v>
      </c>
      <c r="AR424" s="24" t="str">
        <f>Tabela1[[#This Row],[PEDIDO]]&amp;Tabela1[[#This Row],[PRODUTO]]</f>
        <v>P-188RMF</v>
      </c>
      <c r="AS424" s="37">
        <f>IF(AF424="",0,IF(ISTEXT(AF424),H424*VALUE(SUBSTITUTE(AF424,"%",""))/100,H424*AF424))-Tabela1[[#This Row],[PRONTO ACABADO2]]</f>
        <v>0</v>
      </c>
      <c r="AT424" s="37">
        <f>IF(AG424="",0,IF(ISTEXT(AG424),H424*VALUE(SUBSTITUTE(AG424,"%",""))/100,H424*AG424))-Tabela1[[#This Row],[PESO EXPEDIDO2]]</f>
        <v>0</v>
      </c>
      <c r="AU424" s="37">
        <f t="shared" si="80"/>
        <v>72</v>
      </c>
      <c r="AV424" s="37">
        <f t="shared" si="81"/>
        <v>72</v>
      </c>
      <c r="AW424" s="37"/>
    </row>
    <row r="425" spans="1:49" ht="15.75" hidden="1" customHeight="1" x14ac:dyDescent="0.25">
      <c r="A425" s="6" t="s">
        <v>3763</v>
      </c>
      <c r="B425" s="21" t="s">
        <v>3770</v>
      </c>
      <c r="C425" s="7">
        <v>24</v>
      </c>
      <c r="D425" s="39" t="s">
        <v>3415</v>
      </c>
      <c r="E425" s="7">
        <v>4310</v>
      </c>
      <c r="F425" s="7" t="s">
        <v>3766</v>
      </c>
      <c r="G425" s="23">
        <v>1.5</v>
      </c>
      <c r="H425" s="34">
        <f>Tabela1[[#This Row],[PESO UNI]]*Tabela1[[#This Row],[QTE]]</f>
        <v>36</v>
      </c>
      <c r="I425" s="7">
        <v>2</v>
      </c>
      <c r="J425" s="8" t="s">
        <v>2276</v>
      </c>
      <c r="K425" s="8" t="s">
        <v>327</v>
      </c>
      <c r="L425" s="9" t="s">
        <v>2069</v>
      </c>
      <c r="M425" s="10">
        <v>46178</v>
      </c>
      <c r="N425" s="8" t="s">
        <v>327</v>
      </c>
      <c r="O425" s="12"/>
      <c r="P425" s="13"/>
      <c r="Q425" s="14">
        <f>Tabela1[[#This Row],[QTDE/ Fabricação]]-Tabela1[[#This Row],[QTE]]</f>
        <v>-24</v>
      </c>
      <c r="R425" s="18">
        <f t="shared" si="76"/>
        <v>36</v>
      </c>
      <c r="S425" s="18">
        <f t="shared" si="74"/>
        <v>36</v>
      </c>
      <c r="T425" s="19">
        <f t="shared" si="78"/>
        <v>0</v>
      </c>
      <c r="U425" s="16">
        <v>24</v>
      </c>
      <c r="V425" s="12" t="str">
        <f>IFERROR(VLOOKUP(Tabela1[[#This Row],[COD.MDE]],'LISTA DE EMBARQUE'!B:L,11,0),"")</f>
        <v/>
      </c>
      <c r="W425" s="13" t="str">
        <f>IFERROR(VLOOKUP(Tabela1[[#This Row],[COD.MDE]],'LISTA DE EMBARQUE'!B:M,12,0),"")</f>
        <v/>
      </c>
      <c r="X425" s="14">
        <f>IFERROR(Tabela1[[#This Row],[QIANTIDADE EXPEDIDA]]*Tabela1[[#This Row],[PESO UNI]],"")</f>
        <v>36</v>
      </c>
      <c r="Y425" s="14">
        <f t="shared" si="79"/>
        <v>0</v>
      </c>
      <c r="Z425" s="20">
        <f>Tabela1[[#This Row],[PESO TOTAL]]-Tabela1[[#This Row],[Peso Expedido]]</f>
        <v>0</v>
      </c>
      <c r="AA425" s="17">
        <v>1</v>
      </c>
      <c r="AB425" s="33"/>
      <c r="AC425" s="33">
        <v>1</v>
      </c>
      <c r="AD425" s="33">
        <v>1</v>
      </c>
      <c r="AE425" s="33">
        <v>1</v>
      </c>
      <c r="AF425" s="33">
        <v>1</v>
      </c>
      <c r="AG425" s="33">
        <v>1</v>
      </c>
      <c r="AH425" s="33">
        <v>1</v>
      </c>
      <c r="AI425" s="33" t="s">
        <v>4412</v>
      </c>
      <c r="AJ425" s="5"/>
      <c r="AK425" t="str">
        <f>Tabela1[[#This Row],[Coluna1]]&amp;Tabela1[[#This Row],[PEDIDO]]</f>
        <v>P-188</v>
      </c>
      <c r="AL425"/>
      <c r="AM425"/>
      <c r="AN425"/>
      <c r="AO425" t="str">
        <f t="shared" si="75"/>
        <v>T-072974-1/1073-TC-007</v>
      </c>
      <c r="AP425" t="str">
        <f>Tabela1[[#This Row],[TAG]]&amp;Tabela1[[#This Row],[PEDIDO]]&amp;Tabela1[[#This Row],[PRODUTO]]</f>
        <v>1073-TC-007P-188RMF</v>
      </c>
      <c r="AQ425" s="22" t="str">
        <f>Tabela1[[#This Row],[PRODUTO]]&amp;Tabela1[[#This Row],[TAG]]</f>
        <v>RMF1073-TC-007</v>
      </c>
      <c r="AR425" s="24" t="str">
        <f>Tabela1[[#This Row],[PEDIDO]]&amp;Tabela1[[#This Row],[PRODUTO]]</f>
        <v>P-188RMF</v>
      </c>
      <c r="AS425" s="37">
        <f>IF(AF425="",0,IF(ISTEXT(AF425),H425*VALUE(SUBSTITUTE(AF425,"%",""))/100,H425*AF425))-Tabela1[[#This Row],[PRONTO ACABADO2]]</f>
        <v>0</v>
      </c>
      <c r="AT425" s="37">
        <f>IF(AG425="",0,IF(ISTEXT(AG425),H425*VALUE(SUBSTITUTE(AG425,"%",""))/100,H425*AG425))-Tabela1[[#This Row],[PESO EXPEDIDO2]]</f>
        <v>0</v>
      </c>
      <c r="AU425" s="37">
        <f t="shared" si="80"/>
        <v>36</v>
      </c>
      <c r="AV425" s="37">
        <f t="shared" si="81"/>
        <v>36</v>
      </c>
      <c r="AW425" s="37"/>
    </row>
    <row r="426" spans="1:49" ht="15.75" hidden="1" customHeight="1" x14ac:dyDescent="0.25">
      <c r="A426" s="6" t="s">
        <v>3848</v>
      </c>
      <c r="B426" s="21" t="s">
        <v>4061</v>
      </c>
      <c r="C426" s="7">
        <v>2</v>
      </c>
      <c r="D426" s="39" t="s">
        <v>3415</v>
      </c>
      <c r="E426" s="7">
        <v>4311</v>
      </c>
      <c r="F426" s="7" t="s">
        <v>3788</v>
      </c>
      <c r="G426" s="23">
        <v>18.8</v>
      </c>
      <c r="H426" s="34">
        <f>Tabela1[[#This Row],[PESO UNI]]*Tabela1[[#This Row],[QTE]]</f>
        <v>37.6</v>
      </c>
      <c r="I426" s="7">
        <v>1</v>
      </c>
      <c r="J426" s="8" t="s">
        <v>3789</v>
      </c>
      <c r="K426" s="8" t="s">
        <v>327</v>
      </c>
      <c r="L426" s="9" t="s">
        <v>2069</v>
      </c>
      <c r="M426" s="10">
        <v>46181</v>
      </c>
      <c r="N426" s="8" t="s">
        <v>327</v>
      </c>
      <c r="O426" s="12"/>
      <c r="P426" s="13"/>
      <c r="Q426" s="14">
        <f>Tabela1[[#This Row],[QTDE/ Fabricação]]-Tabela1[[#This Row],[QTE]]</f>
        <v>-2</v>
      </c>
      <c r="R426" s="18">
        <f t="shared" si="76"/>
        <v>37.6</v>
      </c>
      <c r="S426" s="18">
        <f t="shared" si="74"/>
        <v>37.6</v>
      </c>
      <c r="T426" s="19">
        <f t="shared" si="78"/>
        <v>0</v>
      </c>
      <c r="U426" s="16">
        <v>2</v>
      </c>
      <c r="V426" s="12">
        <v>13</v>
      </c>
      <c r="W426" s="13" t="str">
        <f>IFERROR(VLOOKUP(Tabela1[[#This Row],[COD.MDE]],'LISTA DE EMBARQUE'!B:M,12,0),"")</f>
        <v/>
      </c>
      <c r="X426" s="14">
        <f>IFERROR(Tabela1[[#This Row],[QIANTIDADE EXPEDIDA]]*Tabela1[[#This Row],[PESO UNI]],"")</f>
        <v>37.6</v>
      </c>
      <c r="Y426" s="14">
        <f t="shared" si="79"/>
        <v>0</v>
      </c>
      <c r="Z426" s="20">
        <f>Tabela1[[#This Row],[PESO TOTAL]]-Tabela1[[#This Row],[Peso Expedido]]</f>
        <v>0</v>
      </c>
      <c r="AA426" s="17">
        <v>1</v>
      </c>
      <c r="AB426" s="33"/>
      <c r="AC426" s="33">
        <v>1</v>
      </c>
      <c r="AD426" s="33">
        <v>1</v>
      </c>
      <c r="AE426" s="33">
        <v>1</v>
      </c>
      <c r="AF426" s="33">
        <v>1</v>
      </c>
      <c r="AG426" s="33">
        <v>1</v>
      </c>
      <c r="AH426" s="33">
        <v>1</v>
      </c>
      <c r="AI426" s="33" t="str">
        <f t="shared" si="77"/>
        <v>ok</v>
      </c>
      <c r="AJ426" s="5"/>
      <c r="AK426" t="str">
        <f>Tabela1[[#This Row],[Coluna1]]&amp;Tabela1[[#This Row],[PEDIDO]]</f>
        <v>P-188</v>
      </c>
      <c r="AL426"/>
      <c r="AM426"/>
      <c r="AN426"/>
      <c r="AO426" t="str">
        <f t="shared" si="75"/>
        <v>T-072966-1/1073-TC-006/007</v>
      </c>
      <c r="AP426" t="str">
        <f>Tabela1[[#This Row],[TAG]]&amp;Tabela1[[#This Row],[PEDIDO]]&amp;Tabela1[[#This Row],[PRODUTO]]</f>
        <v>1073-TC-006/007P-188RMF</v>
      </c>
      <c r="AQ426" s="22" t="str">
        <f>Tabela1[[#This Row],[PRODUTO]]&amp;Tabela1[[#This Row],[TAG]]</f>
        <v>RMF1073-TC-006/007</v>
      </c>
      <c r="AR426" s="24" t="str">
        <f>Tabela1[[#This Row],[PEDIDO]]&amp;Tabela1[[#This Row],[PRODUTO]]</f>
        <v>P-188RMF</v>
      </c>
      <c r="AS426" s="37">
        <f>IF(AF426="",0,IF(ISTEXT(AF426),H426*VALUE(SUBSTITUTE(AF426,"%",""))/100,H426*AF426))-Tabela1[[#This Row],[PRONTO ACABADO2]]</f>
        <v>0</v>
      </c>
      <c r="AT426" s="37">
        <f>IF(AG426="",0,IF(ISTEXT(AG426),H426*VALUE(SUBSTITUTE(AG426,"%",""))/100,H426*AG426))-Tabela1[[#This Row],[PESO EXPEDIDO2]]</f>
        <v>0</v>
      </c>
      <c r="AU426" s="37">
        <f t="shared" si="80"/>
        <v>37.6</v>
      </c>
      <c r="AV426" s="37">
        <f t="shared" si="81"/>
        <v>37.6</v>
      </c>
      <c r="AW426" s="37"/>
    </row>
    <row r="427" spans="1:49" ht="15.75" hidden="1" customHeight="1" x14ac:dyDescent="0.25">
      <c r="A427" s="6" t="s">
        <v>3848</v>
      </c>
      <c r="B427" s="21" t="s">
        <v>4062</v>
      </c>
      <c r="C427" s="7">
        <v>2</v>
      </c>
      <c r="D427" s="39" t="s">
        <v>3415</v>
      </c>
      <c r="E427" s="7">
        <v>4312</v>
      </c>
      <c r="F427" s="7" t="s">
        <v>3788</v>
      </c>
      <c r="G427" s="23">
        <v>28.3</v>
      </c>
      <c r="H427" s="34">
        <f>Tabela1[[#This Row],[PESO UNI]]*Tabela1[[#This Row],[QTE]]</f>
        <v>56.6</v>
      </c>
      <c r="I427" s="7">
        <v>1</v>
      </c>
      <c r="J427" s="8" t="s">
        <v>3789</v>
      </c>
      <c r="K427" s="8" t="s">
        <v>327</v>
      </c>
      <c r="L427" s="9" t="s">
        <v>2069</v>
      </c>
      <c r="M427" s="10">
        <v>46181</v>
      </c>
      <c r="N427" s="8" t="s">
        <v>327</v>
      </c>
      <c r="O427" s="12"/>
      <c r="P427" s="13"/>
      <c r="Q427" s="14">
        <f>Tabela1[[#This Row],[QTDE/ Fabricação]]-Tabela1[[#This Row],[QTE]]</f>
        <v>-2</v>
      </c>
      <c r="R427" s="18">
        <f t="shared" si="76"/>
        <v>56.6</v>
      </c>
      <c r="S427" s="18">
        <f t="shared" si="74"/>
        <v>56.6</v>
      </c>
      <c r="T427" s="19">
        <f t="shared" si="78"/>
        <v>0</v>
      </c>
      <c r="U427" s="16">
        <v>2</v>
      </c>
      <c r="V427" s="12">
        <v>13</v>
      </c>
      <c r="W427" s="13" t="str">
        <f>IFERROR(VLOOKUP(Tabela1[[#This Row],[COD.MDE]],'LISTA DE EMBARQUE'!B:M,12,0),"")</f>
        <v/>
      </c>
      <c r="X427" s="14">
        <f>IFERROR(Tabela1[[#This Row],[QIANTIDADE EXPEDIDA]]*Tabela1[[#This Row],[PESO UNI]],"")</f>
        <v>56.6</v>
      </c>
      <c r="Y427" s="14">
        <f t="shared" si="79"/>
        <v>0</v>
      </c>
      <c r="Z427" s="20">
        <f>Tabela1[[#This Row],[PESO TOTAL]]-Tabela1[[#This Row],[Peso Expedido]]</f>
        <v>0</v>
      </c>
      <c r="AA427" s="17">
        <v>1</v>
      </c>
      <c r="AB427" s="33"/>
      <c r="AC427" s="33">
        <v>1</v>
      </c>
      <c r="AD427" s="33">
        <v>1</v>
      </c>
      <c r="AE427" s="33">
        <v>1</v>
      </c>
      <c r="AF427" s="33">
        <v>1</v>
      </c>
      <c r="AG427" s="33">
        <v>1</v>
      </c>
      <c r="AH427" s="33">
        <v>1</v>
      </c>
      <c r="AI427" s="33" t="str">
        <f t="shared" si="77"/>
        <v>ok</v>
      </c>
      <c r="AJ427" s="5"/>
      <c r="AK427" t="str">
        <f>Tabela1[[#This Row],[Coluna1]]&amp;Tabela1[[#This Row],[PEDIDO]]</f>
        <v>P-188</v>
      </c>
      <c r="AL427"/>
      <c r="AM427"/>
      <c r="AN427"/>
      <c r="AO427" t="str">
        <f t="shared" si="75"/>
        <v>T-072966-1/1073-TC-006/007</v>
      </c>
      <c r="AP427" t="str">
        <f>Tabela1[[#This Row],[TAG]]&amp;Tabela1[[#This Row],[PEDIDO]]&amp;Tabela1[[#This Row],[PRODUTO]]</f>
        <v>1073-TC-006/007P-188RMF</v>
      </c>
      <c r="AQ427" s="22" t="str">
        <f>Tabela1[[#This Row],[PRODUTO]]&amp;Tabela1[[#This Row],[TAG]]</f>
        <v>RMF1073-TC-006/007</v>
      </c>
      <c r="AR427" s="24" t="str">
        <f>Tabela1[[#This Row],[PEDIDO]]&amp;Tabela1[[#This Row],[PRODUTO]]</f>
        <v>P-188RMF</v>
      </c>
      <c r="AS427" s="37">
        <f>IF(AF427="",0,IF(ISTEXT(AF427),H427*VALUE(SUBSTITUTE(AF427,"%",""))/100,H427*AF427))-Tabela1[[#This Row],[PRONTO ACABADO2]]</f>
        <v>0</v>
      </c>
      <c r="AT427" s="37">
        <f>IF(AG427="",0,IF(ISTEXT(AG427),H427*VALUE(SUBSTITUTE(AG427,"%",""))/100,H427*AG427))-Tabela1[[#This Row],[PESO EXPEDIDO2]]</f>
        <v>0</v>
      </c>
      <c r="AU427" s="37">
        <f t="shared" si="80"/>
        <v>56.6</v>
      </c>
      <c r="AV427" s="37">
        <f t="shared" si="81"/>
        <v>56.6</v>
      </c>
      <c r="AW427" s="37"/>
    </row>
    <row r="428" spans="1:49" ht="15.75" hidden="1" customHeight="1" x14ac:dyDescent="0.25">
      <c r="A428" s="6" t="s">
        <v>4063</v>
      </c>
      <c r="B428" s="21" t="s">
        <v>3773</v>
      </c>
      <c r="C428" s="7">
        <v>1</v>
      </c>
      <c r="D428" s="39" t="s">
        <v>3776</v>
      </c>
      <c r="E428" s="7">
        <v>4313</v>
      </c>
      <c r="F428" s="7" t="s">
        <v>4064</v>
      </c>
      <c r="G428" s="23">
        <v>43.8</v>
      </c>
      <c r="H428" s="34">
        <f>Tabela1[[#This Row],[PESO UNI]]*Tabela1[[#This Row],[QTE]]</f>
        <v>43.8</v>
      </c>
      <c r="I428" s="7">
        <v>0</v>
      </c>
      <c r="J428" s="8" t="s">
        <v>2274</v>
      </c>
      <c r="K428" s="8" t="s">
        <v>327</v>
      </c>
      <c r="L428" s="9" t="s">
        <v>2069</v>
      </c>
      <c r="M428" s="10">
        <v>46181</v>
      </c>
      <c r="N428" s="8" t="s">
        <v>327</v>
      </c>
      <c r="O428" s="12"/>
      <c r="P428" s="13"/>
      <c r="Q428" s="14">
        <f>Tabela1[[#This Row],[QTDE/ Fabricação]]-Tabela1[[#This Row],[QTE]]</f>
        <v>-1</v>
      </c>
      <c r="R428" s="18">
        <f t="shared" si="76"/>
        <v>43.8</v>
      </c>
      <c r="S428" s="18">
        <f t="shared" si="74"/>
        <v>43.8</v>
      </c>
      <c r="T428" s="19">
        <f t="shared" si="78"/>
        <v>0</v>
      </c>
      <c r="U428" s="16">
        <v>1</v>
      </c>
      <c r="V428" s="12">
        <v>13</v>
      </c>
      <c r="W428" s="13" t="str">
        <f>IFERROR(VLOOKUP(Tabela1[[#This Row],[COD.MDE]],'LISTA DE EMBARQUE'!B:M,12,0),"")</f>
        <v/>
      </c>
      <c r="X428" s="14">
        <f>IFERROR(Tabela1[[#This Row],[QIANTIDADE EXPEDIDA]]*Tabela1[[#This Row],[PESO UNI]],"")</f>
        <v>43.8</v>
      </c>
      <c r="Y428" s="14">
        <f t="shared" si="79"/>
        <v>0</v>
      </c>
      <c r="Z428" s="20">
        <f>Tabela1[[#This Row],[PESO TOTAL]]-Tabela1[[#This Row],[Peso Expedido]]</f>
        <v>0</v>
      </c>
      <c r="AA428" s="17">
        <v>1</v>
      </c>
      <c r="AB428" s="33"/>
      <c r="AC428" s="33">
        <v>1</v>
      </c>
      <c r="AD428" s="33">
        <v>1</v>
      </c>
      <c r="AE428" s="33">
        <v>1</v>
      </c>
      <c r="AF428" s="33">
        <v>1</v>
      </c>
      <c r="AG428" s="33">
        <v>1</v>
      </c>
      <c r="AH428" s="33">
        <v>1</v>
      </c>
      <c r="AI428" s="33" t="str">
        <f t="shared" si="77"/>
        <v>ok</v>
      </c>
      <c r="AJ428" s="5"/>
      <c r="AK428" t="str">
        <f>Tabela1[[#This Row],[Coluna1]]&amp;Tabela1[[#This Row],[PEDIDO]]</f>
        <v>P-188</v>
      </c>
      <c r="AL428"/>
      <c r="AM428"/>
      <c r="AN428"/>
      <c r="AO428" t="str">
        <f t="shared" si="75"/>
        <v>T-073005-1/1073-TC-006</v>
      </c>
      <c r="AP428" t="str">
        <f>Tabela1[[#This Row],[TAG]]&amp;Tabela1[[#This Row],[PEDIDO]]&amp;Tabela1[[#This Row],[PRODUTO]]</f>
        <v>1073-TC-006P-188RMF</v>
      </c>
      <c r="AQ428" s="22" t="str">
        <f>Tabela1[[#This Row],[PRODUTO]]&amp;Tabela1[[#This Row],[TAG]]</f>
        <v>RMF1073-TC-006</v>
      </c>
      <c r="AR428" s="24" t="str">
        <f>Tabela1[[#This Row],[PEDIDO]]&amp;Tabela1[[#This Row],[PRODUTO]]</f>
        <v>P-188RMF</v>
      </c>
      <c r="AS428" s="37">
        <f>IF(AF428="",0,IF(ISTEXT(AF428),H428*VALUE(SUBSTITUTE(AF428,"%",""))/100,H428*AF428))-Tabela1[[#This Row],[PRONTO ACABADO2]]</f>
        <v>0</v>
      </c>
      <c r="AT428" s="37">
        <f>IF(AG428="",0,IF(ISTEXT(AG428),H428*VALUE(SUBSTITUTE(AG428,"%",""))/100,H428*AG428))-Tabela1[[#This Row],[PESO EXPEDIDO2]]</f>
        <v>0</v>
      </c>
      <c r="AU428" s="37">
        <f t="shared" si="80"/>
        <v>43.8</v>
      </c>
      <c r="AV428" s="37">
        <f t="shared" si="81"/>
        <v>43.8</v>
      </c>
      <c r="AW428" s="37"/>
    </row>
    <row r="429" spans="1:49" ht="15.75" hidden="1" customHeight="1" x14ac:dyDescent="0.25">
      <c r="A429" s="6" t="s">
        <v>4063</v>
      </c>
      <c r="B429" s="21" t="s">
        <v>3775</v>
      </c>
      <c r="C429" s="7">
        <v>4</v>
      </c>
      <c r="D429" s="39" t="s">
        <v>4065</v>
      </c>
      <c r="E429" s="7">
        <v>4314</v>
      </c>
      <c r="F429" s="7" t="s">
        <v>4064</v>
      </c>
      <c r="G429" s="23">
        <v>0.4</v>
      </c>
      <c r="H429" s="34">
        <f>Tabela1[[#This Row],[PESO UNI]]*Tabela1[[#This Row],[QTE]]</f>
        <v>1.6</v>
      </c>
      <c r="I429" s="7">
        <v>0</v>
      </c>
      <c r="J429" s="8" t="s">
        <v>2274</v>
      </c>
      <c r="K429" s="8" t="s">
        <v>327</v>
      </c>
      <c r="L429" s="9" t="s">
        <v>2069</v>
      </c>
      <c r="M429" s="10">
        <v>46181</v>
      </c>
      <c r="N429" s="8" t="s">
        <v>327</v>
      </c>
      <c r="O429" s="12"/>
      <c r="P429" s="13"/>
      <c r="Q429" s="14">
        <f>Tabela1[[#This Row],[QTDE/ Fabricação]]-Tabela1[[#This Row],[QTE]]</f>
        <v>-4</v>
      </c>
      <c r="R429" s="18">
        <f t="shared" si="76"/>
        <v>1.6</v>
      </c>
      <c r="S429" s="18">
        <f t="shared" si="74"/>
        <v>1.6</v>
      </c>
      <c r="T429" s="19">
        <f t="shared" si="78"/>
        <v>0</v>
      </c>
      <c r="U429" s="16">
        <v>4</v>
      </c>
      <c r="V429" s="12">
        <v>13</v>
      </c>
      <c r="W429" s="13" t="str">
        <f>IFERROR(VLOOKUP(Tabela1[[#This Row],[COD.MDE]],'LISTA DE EMBARQUE'!B:M,12,0),"")</f>
        <v/>
      </c>
      <c r="X429" s="14">
        <f>IFERROR(Tabela1[[#This Row],[QIANTIDADE EXPEDIDA]]*Tabela1[[#This Row],[PESO UNI]],"")</f>
        <v>1.6</v>
      </c>
      <c r="Y429" s="14">
        <f t="shared" si="79"/>
        <v>0</v>
      </c>
      <c r="Z429" s="20">
        <f>Tabela1[[#This Row],[PESO TOTAL]]-Tabela1[[#This Row],[Peso Expedido]]</f>
        <v>0</v>
      </c>
      <c r="AA429" s="17">
        <v>1</v>
      </c>
      <c r="AB429" s="33"/>
      <c r="AC429" s="33">
        <v>1</v>
      </c>
      <c r="AD429" s="33">
        <v>1</v>
      </c>
      <c r="AE429" s="33">
        <v>1</v>
      </c>
      <c r="AF429" s="33">
        <v>1</v>
      </c>
      <c r="AG429" s="33">
        <v>1</v>
      </c>
      <c r="AH429" s="33">
        <v>1</v>
      </c>
      <c r="AI429" s="33" t="str">
        <f t="shared" si="77"/>
        <v>ok</v>
      </c>
      <c r="AJ429" s="5"/>
      <c r="AK429" t="str">
        <f>Tabela1[[#This Row],[Coluna1]]&amp;Tabela1[[#This Row],[PEDIDO]]</f>
        <v>P-188</v>
      </c>
      <c r="AL429"/>
      <c r="AM429"/>
      <c r="AN429"/>
      <c r="AO429" t="str">
        <f t="shared" si="75"/>
        <v>T-073005-1/1073-TC-006</v>
      </c>
      <c r="AP429" t="str">
        <f>Tabela1[[#This Row],[TAG]]&amp;Tabela1[[#This Row],[PEDIDO]]&amp;Tabela1[[#This Row],[PRODUTO]]</f>
        <v>1073-TC-006P-188RMF</v>
      </c>
      <c r="AQ429" s="22" t="str">
        <f>Tabela1[[#This Row],[PRODUTO]]&amp;Tabela1[[#This Row],[TAG]]</f>
        <v>RMF1073-TC-006</v>
      </c>
      <c r="AR429" s="24" t="str">
        <f>Tabela1[[#This Row],[PEDIDO]]&amp;Tabela1[[#This Row],[PRODUTO]]</f>
        <v>P-188RMF</v>
      </c>
      <c r="AS429" s="37">
        <f>IF(AF429="",0,IF(ISTEXT(AF429),H429*VALUE(SUBSTITUTE(AF429,"%",""))/100,H429*AF429))-Tabela1[[#This Row],[PRONTO ACABADO2]]</f>
        <v>0</v>
      </c>
      <c r="AT429" s="37">
        <f>IF(AG429="",0,IF(ISTEXT(AG429),H429*VALUE(SUBSTITUTE(AG429,"%",""))/100,H429*AG429))-Tabela1[[#This Row],[PESO EXPEDIDO2]]</f>
        <v>0</v>
      </c>
      <c r="AU429" s="37">
        <f t="shared" si="80"/>
        <v>1.6</v>
      </c>
      <c r="AV429" s="37">
        <f t="shared" si="81"/>
        <v>1.6</v>
      </c>
      <c r="AW429" s="37"/>
    </row>
    <row r="430" spans="1:49" ht="15.75" hidden="1" customHeight="1" x14ac:dyDescent="0.25">
      <c r="A430" s="6" t="s">
        <v>4063</v>
      </c>
      <c r="B430" s="21" t="s">
        <v>3777</v>
      </c>
      <c r="C430" s="7">
        <v>4</v>
      </c>
      <c r="D430" s="39" t="s">
        <v>4066</v>
      </c>
      <c r="E430" s="7">
        <v>4315</v>
      </c>
      <c r="F430" s="7" t="s">
        <v>4064</v>
      </c>
      <c r="G430" s="23">
        <v>0.9</v>
      </c>
      <c r="H430" s="34">
        <f>Tabela1[[#This Row],[PESO UNI]]*Tabela1[[#This Row],[QTE]]</f>
        <v>3.6</v>
      </c>
      <c r="I430" s="7">
        <v>0</v>
      </c>
      <c r="J430" s="8" t="s">
        <v>2274</v>
      </c>
      <c r="K430" s="8" t="s">
        <v>327</v>
      </c>
      <c r="L430" s="9" t="s">
        <v>2069</v>
      </c>
      <c r="M430" s="10">
        <v>46181</v>
      </c>
      <c r="N430" s="8" t="s">
        <v>327</v>
      </c>
      <c r="O430" s="12"/>
      <c r="P430" s="13"/>
      <c r="Q430" s="14">
        <f>Tabela1[[#This Row],[QTDE/ Fabricação]]-Tabela1[[#This Row],[QTE]]</f>
        <v>-4</v>
      </c>
      <c r="R430" s="18">
        <f t="shared" si="76"/>
        <v>3.6</v>
      </c>
      <c r="S430" s="18">
        <f t="shared" si="74"/>
        <v>3.6</v>
      </c>
      <c r="T430" s="19">
        <f t="shared" si="78"/>
        <v>0</v>
      </c>
      <c r="U430" s="16">
        <v>4</v>
      </c>
      <c r="V430" s="12">
        <v>13</v>
      </c>
      <c r="W430" s="13" t="str">
        <f>IFERROR(VLOOKUP(Tabela1[[#This Row],[COD.MDE]],'LISTA DE EMBARQUE'!B:M,12,0),"")</f>
        <v/>
      </c>
      <c r="X430" s="14">
        <f>IFERROR(Tabela1[[#This Row],[QIANTIDADE EXPEDIDA]]*Tabela1[[#This Row],[PESO UNI]],"")</f>
        <v>3.6</v>
      </c>
      <c r="Y430" s="14">
        <f t="shared" si="79"/>
        <v>0</v>
      </c>
      <c r="Z430" s="20">
        <f>Tabela1[[#This Row],[PESO TOTAL]]-Tabela1[[#This Row],[Peso Expedido]]</f>
        <v>0</v>
      </c>
      <c r="AA430" s="17">
        <v>1</v>
      </c>
      <c r="AB430" s="33"/>
      <c r="AC430" s="33">
        <v>1</v>
      </c>
      <c r="AD430" s="33">
        <v>1</v>
      </c>
      <c r="AE430" s="33">
        <v>1</v>
      </c>
      <c r="AF430" s="33">
        <v>1</v>
      </c>
      <c r="AG430" s="33">
        <v>1</v>
      </c>
      <c r="AH430" s="33">
        <v>1</v>
      </c>
      <c r="AI430" s="33" t="str">
        <f t="shared" si="77"/>
        <v>ok</v>
      </c>
      <c r="AJ430" s="5"/>
      <c r="AK430" t="str">
        <f>Tabela1[[#This Row],[Coluna1]]&amp;Tabela1[[#This Row],[PEDIDO]]</f>
        <v>P-188</v>
      </c>
      <c r="AL430"/>
      <c r="AM430"/>
      <c r="AN430"/>
      <c r="AO430" t="str">
        <f t="shared" si="75"/>
        <v>T-073005-1/1073-TC-006</v>
      </c>
      <c r="AP430" t="str">
        <f>Tabela1[[#This Row],[TAG]]&amp;Tabela1[[#This Row],[PEDIDO]]&amp;Tabela1[[#This Row],[PRODUTO]]</f>
        <v>1073-TC-006P-188RMF</v>
      </c>
      <c r="AQ430" s="22" t="str">
        <f>Tabela1[[#This Row],[PRODUTO]]&amp;Tabela1[[#This Row],[TAG]]</f>
        <v>RMF1073-TC-006</v>
      </c>
      <c r="AR430" s="24" t="str">
        <f>Tabela1[[#This Row],[PEDIDO]]&amp;Tabela1[[#This Row],[PRODUTO]]</f>
        <v>P-188RMF</v>
      </c>
      <c r="AS430" s="37">
        <f>IF(AF430="",0,IF(ISTEXT(AF430),H430*VALUE(SUBSTITUTE(AF430,"%",""))/100,H430*AF430))-Tabela1[[#This Row],[PRONTO ACABADO2]]</f>
        <v>0</v>
      </c>
      <c r="AT430" s="37">
        <f>IF(AG430="",0,IF(ISTEXT(AG430),H430*VALUE(SUBSTITUTE(AG430,"%",""))/100,H430*AG430))-Tabela1[[#This Row],[PESO EXPEDIDO2]]</f>
        <v>0</v>
      </c>
      <c r="AU430" s="37">
        <f t="shared" si="80"/>
        <v>3.6</v>
      </c>
      <c r="AV430" s="37">
        <f t="shared" si="81"/>
        <v>3.6</v>
      </c>
      <c r="AW430" s="37"/>
    </row>
    <row r="431" spans="1:49" ht="15.75" hidden="1" customHeight="1" x14ac:dyDescent="0.25">
      <c r="A431" s="6" t="s">
        <v>4063</v>
      </c>
      <c r="B431" s="21" t="s">
        <v>3982</v>
      </c>
      <c r="C431" s="7">
        <v>1</v>
      </c>
      <c r="D431" s="39" t="s">
        <v>4067</v>
      </c>
      <c r="E431" s="7">
        <v>4316</v>
      </c>
      <c r="F431" s="7" t="s">
        <v>4064</v>
      </c>
      <c r="G431" s="23">
        <v>4.4000000000000004</v>
      </c>
      <c r="H431" s="34">
        <f>Tabela1[[#This Row],[PESO UNI]]*Tabela1[[#This Row],[QTE]]</f>
        <v>4.4000000000000004</v>
      </c>
      <c r="I431" s="7">
        <v>0</v>
      </c>
      <c r="J431" s="8" t="s">
        <v>2274</v>
      </c>
      <c r="K431" s="8" t="s">
        <v>327</v>
      </c>
      <c r="L431" s="9" t="s">
        <v>2069</v>
      </c>
      <c r="M431" s="10">
        <v>46181</v>
      </c>
      <c r="N431" s="8" t="s">
        <v>327</v>
      </c>
      <c r="O431" s="12"/>
      <c r="P431" s="13"/>
      <c r="Q431" s="14">
        <f>Tabela1[[#This Row],[QTDE/ Fabricação]]-Tabela1[[#This Row],[QTE]]</f>
        <v>-1</v>
      </c>
      <c r="R431" s="18">
        <f t="shared" si="76"/>
        <v>4.4000000000000004</v>
      </c>
      <c r="S431" s="18">
        <f t="shared" si="74"/>
        <v>4.4000000000000004</v>
      </c>
      <c r="T431" s="19">
        <f t="shared" si="78"/>
        <v>0</v>
      </c>
      <c r="U431" s="16">
        <v>1</v>
      </c>
      <c r="V431" s="12">
        <v>13</v>
      </c>
      <c r="W431" s="13" t="str">
        <f>IFERROR(VLOOKUP(Tabela1[[#This Row],[COD.MDE]],'LISTA DE EMBARQUE'!B:M,12,0),"")</f>
        <v/>
      </c>
      <c r="X431" s="14">
        <f>IFERROR(Tabela1[[#This Row],[QIANTIDADE EXPEDIDA]]*Tabela1[[#This Row],[PESO UNI]],"")</f>
        <v>4.4000000000000004</v>
      </c>
      <c r="Y431" s="14">
        <f t="shared" si="79"/>
        <v>0</v>
      </c>
      <c r="Z431" s="20">
        <f>Tabela1[[#This Row],[PESO TOTAL]]-Tabela1[[#This Row],[Peso Expedido]]</f>
        <v>0</v>
      </c>
      <c r="AA431" s="17">
        <v>1</v>
      </c>
      <c r="AB431" s="33"/>
      <c r="AC431" s="33">
        <v>1</v>
      </c>
      <c r="AD431" s="33">
        <v>1</v>
      </c>
      <c r="AE431" s="33">
        <v>1</v>
      </c>
      <c r="AF431" s="33">
        <v>1</v>
      </c>
      <c r="AG431" s="33">
        <v>1</v>
      </c>
      <c r="AH431" s="33">
        <v>1</v>
      </c>
      <c r="AI431" s="33" t="str">
        <f t="shared" si="77"/>
        <v>ok</v>
      </c>
      <c r="AJ431" s="5"/>
      <c r="AK431" t="str">
        <f>Tabela1[[#This Row],[Coluna1]]&amp;Tabela1[[#This Row],[PEDIDO]]</f>
        <v>P-188</v>
      </c>
      <c r="AL431"/>
      <c r="AM431"/>
      <c r="AN431"/>
      <c r="AO431" t="str">
        <f t="shared" si="75"/>
        <v>T-073005-1/1073-TC-006</v>
      </c>
      <c r="AP431" t="str">
        <f>Tabela1[[#This Row],[TAG]]&amp;Tabela1[[#This Row],[PEDIDO]]&amp;Tabela1[[#This Row],[PRODUTO]]</f>
        <v>1073-TC-006P-188RMF</v>
      </c>
      <c r="AQ431" s="22" t="str">
        <f>Tabela1[[#This Row],[PRODUTO]]&amp;Tabela1[[#This Row],[TAG]]</f>
        <v>RMF1073-TC-006</v>
      </c>
      <c r="AR431" s="24" t="str">
        <f>Tabela1[[#This Row],[PEDIDO]]&amp;Tabela1[[#This Row],[PRODUTO]]</f>
        <v>P-188RMF</v>
      </c>
      <c r="AS431" s="37">
        <f>IF(AF431="",0,IF(ISTEXT(AF431),H431*VALUE(SUBSTITUTE(AF431,"%",""))/100,H431*AF431))-Tabela1[[#This Row],[PRONTO ACABADO2]]</f>
        <v>0</v>
      </c>
      <c r="AT431" s="37">
        <f>IF(AG431="",0,IF(ISTEXT(AG431),H431*VALUE(SUBSTITUTE(AG431,"%",""))/100,H431*AG431))-Tabela1[[#This Row],[PESO EXPEDIDO2]]</f>
        <v>0</v>
      </c>
      <c r="AU431" s="37">
        <f t="shared" si="80"/>
        <v>4.4000000000000004</v>
      </c>
      <c r="AV431" s="37">
        <f t="shared" si="81"/>
        <v>4.4000000000000004</v>
      </c>
      <c r="AW431" s="37"/>
    </row>
    <row r="432" spans="1:49" ht="15.75" hidden="1" customHeight="1" x14ac:dyDescent="0.25">
      <c r="A432" s="6" t="s">
        <v>4063</v>
      </c>
      <c r="B432" s="21" t="s">
        <v>4001</v>
      </c>
      <c r="C432" s="7">
        <v>1</v>
      </c>
      <c r="D432" s="39" t="s">
        <v>4067</v>
      </c>
      <c r="E432" s="7">
        <v>4317</v>
      </c>
      <c r="F432" s="7" t="s">
        <v>4064</v>
      </c>
      <c r="G432" s="23">
        <v>3.9</v>
      </c>
      <c r="H432" s="34">
        <f>Tabela1[[#This Row],[PESO UNI]]*Tabela1[[#This Row],[QTE]]</f>
        <v>3.9</v>
      </c>
      <c r="I432" s="7">
        <v>0</v>
      </c>
      <c r="J432" s="8" t="s">
        <v>2274</v>
      </c>
      <c r="K432" s="8" t="s">
        <v>327</v>
      </c>
      <c r="L432" s="9" t="s">
        <v>2069</v>
      </c>
      <c r="M432" s="10">
        <v>46181</v>
      </c>
      <c r="N432" s="8" t="s">
        <v>327</v>
      </c>
      <c r="O432" s="12"/>
      <c r="P432" s="13"/>
      <c r="Q432" s="14">
        <f>Tabela1[[#This Row],[QTDE/ Fabricação]]-Tabela1[[#This Row],[QTE]]</f>
        <v>-1</v>
      </c>
      <c r="R432" s="18">
        <f t="shared" si="76"/>
        <v>3.9</v>
      </c>
      <c r="S432" s="18">
        <f t="shared" si="74"/>
        <v>3.9</v>
      </c>
      <c r="T432" s="19">
        <f t="shared" si="78"/>
        <v>0</v>
      </c>
      <c r="U432" s="16">
        <v>1</v>
      </c>
      <c r="V432" s="12">
        <v>13</v>
      </c>
      <c r="W432" s="13" t="str">
        <f>IFERROR(VLOOKUP(Tabela1[[#This Row],[COD.MDE]],'LISTA DE EMBARQUE'!B:M,12,0),"")</f>
        <v/>
      </c>
      <c r="X432" s="14">
        <f>IFERROR(Tabela1[[#This Row],[QIANTIDADE EXPEDIDA]]*Tabela1[[#This Row],[PESO UNI]],"")</f>
        <v>3.9</v>
      </c>
      <c r="Y432" s="14">
        <f t="shared" si="79"/>
        <v>0</v>
      </c>
      <c r="Z432" s="20">
        <f>Tabela1[[#This Row],[PESO TOTAL]]-Tabela1[[#This Row],[Peso Expedido]]</f>
        <v>0</v>
      </c>
      <c r="AA432" s="17">
        <v>1</v>
      </c>
      <c r="AB432" s="33"/>
      <c r="AC432" s="33">
        <v>1</v>
      </c>
      <c r="AD432" s="33">
        <v>1</v>
      </c>
      <c r="AE432" s="33">
        <v>1</v>
      </c>
      <c r="AF432" s="33">
        <v>1</v>
      </c>
      <c r="AG432" s="33">
        <v>1</v>
      </c>
      <c r="AH432" s="33">
        <v>1</v>
      </c>
      <c r="AI432" s="33" t="str">
        <f t="shared" si="77"/>
        <v>ok</v>
      </c>
      <c r="AJ432" s="5"/>
      <c r="AK432" t="str">
        <f>Tabela1[[#This Row],[Coluna1]]&amp;Tabela1[[#This Row],[PEDIDO]]</f>
        <v>P-188</v>
      </c>
      <c r="AL432"/>
      <c r="AM432"/>
      <c r="AN432"/>
      <c r="AO432" t="str">
        <f t="shared" si="75"/>
        <v>T-073005-1/1073-TC-006</v>
      </c>
      <c r="AP432" t="str">
        <f>Tabela1[[#This Row],[TAG]]&amp;Tabela1[[#This Row],[PEDIDO]]&amp;Tabela1[[#This Row],[PRODUTO]]</f>
        <v>1073-TC-006P-188RMF</v>
      </c>
      <c r="AQ432" s="22" t="str">
        <f>Tabela1[[#This Row],[PRODUTO]]&amp;Tabela1[[#This Row],[TAG]]</f>
        <v>RMF1073-TC-006</v>
      </c>
      <c r="AR432" s="24" t="str">
        <f>Tabela1[[#This Row],[PEDIDO]]&amp;Tabela1[[#This Row],[PRODUTO]]</f>
        <v>P-188RMF</v>
      </c>
      <c r="AS432" s="37">
        <f>IF(AF432="",0,IF(ISTEXT(AF432),H432*VALUE(SUBSTITUTE(AF432,"%",""))/100,H432*AF432))-Tabela1[[#This Row],[PRONTO ACABADO2]]</f>
        <v>0</v>
      </c>
      <c r="AT432" s="37">
        <f>IF(AG432="",0,IF(ISTEXT(AG432),H432*VALUE(SUBSTITUTE(AG432,"%",""))/100,H432*AG432))-Tabela1[[#This Row],[PESO EXPEDIDO2]]</f>
        <v>0</v>
      </c>
      <c r="AU432" s="37">
        <f t="shared" si="80"/>
        <v>3.9</v>
      </c>
      <c r="AV432" s="37">
        <f t="shared" si="81"/>
        <v>3.9</v>
      </c>
      <c r="AW432" s="37"/>
    </row>
    <row r="433" spans="1:49" ht="15.75" hidden="1" customHeight="1" x14ac:dyDescent="0.25">
      <c r="A433" s="6" t="s">
        <v>4063</v>
      </c>
      <c r="B433" s="21" t="s">
        <v>3773</v>
      </c>
      <c r="C433" s="7">
        <v>1</v>
      </c>
      <c r="D433" s="39" t="s">
        <v>3776</v>
      </c>
      <c r="E433" s="7">
        <v>4318</v>
      </c>
      <c r="F433" s="7" t="s">
        <v>4064</v>
      </c>
      <c r="G433" s="23">
        <v>43.8</v>
      </c>
      <c r="H433" s="34">
        <f>Tabela1[[#This Row],[PESO UNI]]*Tabela1[[#This Row],[QTE]]</f>
        <v>43.8</v>
      </c>
      <c r="I433" s="7">
        <v>0</v>
      </c>
      <c r="J433" s="8" t="s">
        <v>2276</v>
      </c>
      <c r="K433" s="8" t="s">
        <v>327</v>
      </c>
      <c r="L433" s="9" t="s">
        <v>2069</v>
      </c>
      <c r="M433" s="10">
        <v>46181</v>
      </c>
      <c r="N433" s="8" t="s">
        <v>327</v>
      </c>
      <c r="O433" s="12"/>
      <c r="P433" s="13"/>
      <c r="Q433" s="14">
        <f>Tabela1[[#This Row],[QTDE/ Fabricação]]-Tabela1[[#This Row],[QTE]]</f>
        <v>-1</v>
      </c>
      <c r="R433" s="18">
        <f t="shared" si="76"/>
        <v>43.8</v>
      </c>
      <c r="S433" s="18">
        <f t="shared" si="74"/>
        <v>43.8</v>
      </c>
      <c r="T433" s="19">
        <f t="shared" si="78"/>
        <v>0</v>
      </c>
      <c r="U433" s="16">
        <v>1</v>
      </c>
      <c r="V433" s="12">
        <v>13</v>
      </c>
      <c r="W433" s="13" t="str">
        <f>IFERROR(VLOOKUP(Tabela1[[#This Row],[COD.MDE]],'LISTA DE EMBARQUE'!B:M,12,0),"")</f>
        <v/>
      </c>
      <c r="X433" s="14">
        <f>IFERROR(Tabela1[[#This Row],[QIANTIDADE EXPEDIDA]]*Tabela1[[#This Row],[PESO UNI]],"")</f>
        <v>43.8</v>
      </c>
      <c r="Y433" s="14">
        <f t="shared" si="79"/>
        <v>0</v>
      </c>
      <c r="Z433" s="20">
        <f>Tabela1[[#This Row],[PESO TOTAL]]-Tabela1[[#This Row],[Peso Expedido]]</f>
        <v>0</v>
      </c>
      <c r="AA433" s="17">
        <v>1</v>
      </c>
      <c r="AB433" s="33"/>
      <c r="AC433" s="33">
        <v>1</v>
      </c>
      <c r="AD433" s="33">
        <v>1</v>
      </c>
      <c r="AE433" s="33">
        <v>1</v>
      </c>
      <c r="AF433" s="33">
        <v>1</v>
      </c>
      <c r="AG433" s="33">
        <v>1</v>
      </c>
      <c r="AH433" s="33">
        <v>1</v>
      </c>
      <c r="AI433" s="33" t="str">
        <f t="shared" si="77"/>
        <v>ok</v>
      </c>
      <c r="AJ433" s="5"/>
      <c r="AK433" t="str">
        <f>Tabela1[[#This Row],[Coluna1]]&amp;Tabela1[[#This Row],[PEDIDO]]</f>
        <v>P-188</v>
      </c>
      <c r="AL433"/>
      <c r="AM433"/>
      <c r="AN433"/>
      <c r="AO433" t="str">
        <f t="shared" si="75"/>
        <v>T-073005-1/1073-TC-007</v>
      </c>
      <c r="AP433" t="str">
        <f>Tabela1[[#This Row],[TAG]]&amp;Tabela1[[#This Row],[PEDIDO]]&amp;Tabela1[[#This Row],[PRODUTO]]</f>
        <v>1073-TC-007P-188RMF</v>
      </c>
      <c r="AQ433" s="22" t="str">
        <f>Tabela1[[#This Row],[PRODUTO]]&amp;Tabela1[[#This Row],[TAG]]</f>
        <v>RMF1073-TC-007</v>
      </c>
      <c r="AR433" s="24" t="str">
        <f>Tabela1[[#This Row],[PEDIDO]]&amp;Tabela1[[#This Row],[PRODUTO]]</f>
        <v>P-188RMF</v>
      </c>
      <c r="AS433" s="37">
        <f>IF(AF433="",0,IF(ISTEXT(AF433),H433*VALUE(SUBSTITUTE(AF433,"%",""))/100,H433*AF433))-Tabela1[[#This Row],[PRONTO ACABADO2]]</f>
        <v>0</v>
      </c>
      <c r="AT433" s="37">
        <f>IF(AG433="",0,IF(ISTEXT(AG433),H433*VALUE(SUBSTITUTE(AG433,"%",""))/100,H433*AG433))-Tabela1[[#This Row],[PESO EXPEDIDO2]]</f>
        <v>0</v>
      </c>
      <c r="AU433" s="37">
        <f t="shared" si="80"/>
        <v>43.8</v>
      </c>
      <c r="AV433" s="37">
        <f t="shared" si="81"/>
        <v>43.8</v>
      </c>
      <c r="AW433" s="37"/>
    </row>
    <row r="434" spans="1:49" ht="15.75" hidden="1" customHeight="1" x14ac:dyDescent="0.25">
      <c r="A434" s="6" t="s">
        <v>4063</v>
      </c>
      <c r="B434" s="21" t="s">
        <v>3775</v>
      </c>
      <c r="C434" s="7">
        <v>4</v>
      </c>
      <c r="D434" s="39" t="s">
        <v>4065</v>
      </c>
      <c r="E434" s="7">
        <v>4319</v>
      </c>
      <c r="F434" s="7" t="s">
        <v>4064</v>
      </c>
      <c r="G434" s="23">
        <v>0.4</v>
      </c>
      <c r="H434" s="34">
        <f>Tabela1[[#This Row],[PESO UNI]]*Tabela1[[#This Row],[QTE]]</f>
        <v>1.6</v>
      </c>
      <c r="I434" s="7">
        <v>0</v>
      </c>
      <c r="J434" s="8" t="s">
        <v>2276</v>
      </c>
      <c r="K434" s="8" t="s">
        <v>327</v>
      </c>
      <c r="L434" s="9" t="s">
        <v>2069</v>
      </c>
      <c r="M434" s="10">
        <v>46181</v>
      </c>
      <c r="N434" s="8" t="s">
        <v>327</v>
      </c>
      <c r="O434" s="12"/>
      <c r="P434" s="13"/>
      <c r="Q434" s="14">
        <f>Tabela1[[#This Row],[QTDE/ Fabricação]]-Tabela1[[#This Row],[QTE]]</f>
        <v>-4</v>
      </c>
      <c r="R434" s="18">
        <f t="shared" si="76"/>
        <v>1.6</v>
      </c>
      <c r="S434" s="18">
        <f t="shared" si="74"/>
        <v>1.6</v>
      </c>
      <c r="T434" s="19">
        <f t="shared" si="78"/>
        <v>0</v>
      </c>
      <c r="U434" s="16">
        <v>4</v>
      </c>
      <c r="V434" s="12">
        <v>13</v>
      </c>
      <c r="W434" s="13" t="str">
        <f>IFERROR(VLOOKUP(Tabela1[[#This Row],[COD.MDE]],'LISTA DE EMBARQUE'!B:M,12,0),"")</f>
        <v/>
      </c>
      <c r="X434" s="14">
        <f>IFERROR(Tabela1[[#This Row],[QIANTIDADE EXPEDIDA]]*Tabela1[[#This Row],[PESO UNI]],"")</f>
        <v>1.6</v>
      </c>
      <c r="Y434" s="14">
        <f t="shared" si="79"/>
        <v>0</v>
      </c>
      <c r="Z434" s="20">
        <f>Tabela1[[#This Row],[PESO TOTAL]]-Tabela1[[#This Row],[Peso Expedido]]</f>
        <v>0</v>
      </c>
      <c r="AA434" s="17">
        <v>1</v>
      </c>
      <c r="AB434" s="33"/>
      <c r="AC434" s="33">
        <v>1</v>
      </c>
      <c r="AD434" s="33">
        <v>1</v>
      </c>
      <c r="AE434" s="33">
        <v>1</v>
      </c>
      <c r="AF434" s="33">
        <v>1</v>
      </c>
      <c r="AG434" s="33">
        <v>1</v>
      </c>
      <c r="AH434" s="33">
        <v>1</v>
      </c>
      <c r="AI434" s="33" t="str">
        <f t="shared" si="77"/>
        <v>ok</v>
      </c>
      <c r="AJ434" s="5"/>
      <c r="AK434" t="str">
        <f>Tabela1[[#This Row],[Coluna1]]&amp;Tabela1[[#This Row],[PEDIDO]]</f>
        <v>P-188</v>
      </c>
      <c r="AL434"/>
      <c r="AM434"/>
      <c r="AN434"/>
      <c r="AO434" t="str">
        <f t="shared" si="75"/>
        <v>T-073005-1/1073-TC-007</v>
      </c>
      <c r="AP434" t="str">
        <f>Tabela1[[#This Row],[TAG]]&amp;Tabela1[[#This Row],[PEDIDO]]&amp;Tabela1[[#This Row],[PRODUTO]]</f>
        <v>1073-TC-007P-188RMF</v>
      </c>
      <c r="AQ434" s="22" t="str">
        <f>Tabela1[[#This Row],[PRODUTO]]&amp;Tabela1[[#This Row],[TAG]]</f>
        <v>RMF1073-TC-007</v>
      </c>
      <c r="AR434" s="24" t="str">
        <f>Tabela1[[#This Row],[PEDIDO]]&amp;Tabela1[[#This Row],[PRODUTO]]</f>
        <v>P-188RMF</v>
      </c>
      <c r="AS434" s="37">
        <f>IF(AF434="",0,IF(ISTEXT(AF434),H434*VALUE(SUBSTITUTE(AF434,"%",""))/100,H434*AF434))-Tabela1[[#This Row],[PRONTO ACABADO2]]</f>
        <v>0</v>
      </c>
      <c r="AT434" s="37">
        <f>IF(AG434="",0,IF(ISTEXT(AG434),H434*VALUE(SUBSTITUTE(AG434,"%",""))/100,H434*AG434))-Tabela1[[#This Row],[PESO EXPEDIDO2]]</f>
        <v>0</v>
      </c>
      <c r="AU434" s="37">
        <f t="shared" si="80"/>
        <v>1.6</v>
      </c>
      <c r="AV434" s="37">
        <f t="shared" si="81"/>
        <v>1.6</v>
      </c>
      <c r="AW434" s="37"/>
    </row>
    <row r="435" spans="1:49" ht="15.75" hidden="1" customHeight="1" x14ac:dyDescent="0.25">
      <c r="A435" s="6" t="s">
        <v>4063</v>
      </c>
      <c r="B435" s="21" t="s">
        <v>3777</v>
      </c>
      <c r="C435" s="7">
        <v>4</v>
      </c>
      <c r="D435" s="39" t="s">
        <v>4066</v>
      </c>
      <c r="E435" s="7">
        <v>4320</v>
      </c>
      <c r="F435" s="7" t="s">
        <v>4064</v>
      </c>
      <c r="G435" s="23">
        <v>0.9</v>
      </c>
      <c r="H435" s="34">
        <f>Tabela1[[#This Row],[PESO UNI]]*Tabela1[[#This Row],[QTE]]</f>
        <v>3.6</v>
      </c>
      <c r="I435" s="7">
        <v>0</v>
      </c>
      <c r="J435" s="8" t="s">
        <v>2276</v>
      </c>
      <c r="K435" s="8" t="s">
        <v>327</v>
      </c>
      <c r="L435" s="9" t="s">
        <v>2069</v>
      </c>
      <c r="M435" s="10">
        <v>46181</v>
      </c>
      <c r="N435" s="8" t="s">
        <v>327</v>
      </c>
      <c r="O435" s="12"/>
      <c r="P435" s="13"/>
      <c r="Q435" s="14">
        <f>Tabela1[[#This Row],[QTDE/ Fabricação]]-Tabela1[[#This Row],[QTE]]</f>
        <v>-4</v>
      </c>
      <c r="R435" s="18">
        <f t="shared" si="76"/>
        <v>3.6</v>
      </c>
      <c r="S435" s="18">
        <f t="shared" si="74"/>
        <v>3.6</v>
      </c>
      <c r="T435" s="19">
        <f t="shared" si="78"/>
        <v>0</v>
      </c>
      <c r="U435" s="16">
        <v>4</v>
      </c>
      <c r="V435" s="12">
        <v>13</v>
      </c>
      <c r="W435" s="13" t="str">
        <f>IFERROR(VLOOKUP(Tabela1[[#This Row],[COD.MDE]],'LISTA DE EMBARQUE'!B:M,12,0),"")</f>
        <v/>
      </c>
      <c r="X435" s="14">
        <f>IFERROR(Tabela1[[#This Row],[QIANTIDADE EXPEDIDA]]*Tabela1[[#This Row],[PESO UNI]],"")</f>
        <v>3.6</v>
      </c>
      <c r="Y435" s="14">
        <f t="shared" si="79"/>
        <v>0</v>
      </c>
      <c r="Z435" s="20">
        <f>Tabela1[[#This Row],[PESO TOTAL]]-Tabela1[[#This Row],[Peso Expedido]]</f>
        <v>0</v>
      </c>
      <c r="AA435" s="17">
        <v>1</v>
      </c>
      <c r="AB435" s="33"/>
      <c r="AC435" s="33">
        <v>1</v>
      </c>
      <c r="AD435" s="33">
        <v>1</v>
      </c>
      <c r="AE435" s="33">
        <v>1</v>
      </c>
      <c r="AF435" s="33">
        <v>1</v>
      </c>
      <c r="AG435" s="33">
        <v>1</v>
      </c>
      <c r="AH435" s="33">
        <v>1</v>
      </c>
      <c r="AI435" s="33" t="str">
        <f t="shared" si="77"/>
        <v>ok</v>
      </c>
      <c r="AJ435" s="5"/>
      <c r="AK435" t="str">
        <f>Tabela1[[#This Row],[Coluna1]]&amp;Tabela1[[#This Row],[PEDIDO]]</f>
        <v>P-188</v>
      </c>
      <c r="AL435"/>
      <c r="AM435"/>
      <c r="AN435"/>
      <c r="AO435" t="str">
        <f t="shared" si="75"/>
        <v>T-073005-1/1073-TC-007</v>
      </c>
      <c r="AP435" t="str">
        <f>Tabela1[[#This Row],[TAG]]&amp;Tabela1[[#This Row],[PEDIDO]]&amp;Tabela1[[#This Row],[PRODUTO]]</f>
        <v>1073-TC-007P-188RMF</v>
      </c>
      <c r="AQ435" s="22" t="str">
        <f>Tabela1[[#This Row],[PRODUTO]]&amp;Tabela1[[#This Row],[TAG]]</f>
        <v>RMF1073-TC-007</v>
      </c>
      <c r="AR435" s="24" t="str">
        <f>Tabela1[[#This Row],[PEDIDO]]&amp;Tabela1[[#This Row],[PRODUTO]]</f>
        <v>P-188RMF</v>
      </c>
      <c r="AS435" s="37">
        <f>IF(AF435="",0,IF(ISTEXT(AF435),H435*VALUE(SUBSTITUTE(AF435,"%",""))/100,H435*AF435))-Tabela1[[#This Row],[PRONTO ACABADO2]]</f>
        <v>0</v>
      </c>
      <c r="AT435" s="37">
        <f>IF(AG435="",0,IF(ISTEXT(AG435),H435*VALUE(SUBSTITUTE(AG435,"%",""))/100,H435*AG435))-Tabela1[[#This Row],[PESO EXPEDIDO2]]</f>
        <v>0</v>
      </c>
      <c r="AU435" s="37">
        <f t="shared" si="80"/>
        <v>3.6</v>
      </c>
      <c r="AV435" s="37">
        <f t="shared" si="81"/>
        <v>3.6</v>
      </c>
      <c r="AW435" s="37"/>
    </row>
    <row r="436" spans="1:49" ht="15.75" hidden="1" customHeight="1" x14ac:dyDescent="0.25">
      <c r="A436" s="6" t="s">
        <v>4063</v>
      </c>
      <c r="B436" s="21" t="s">
        <v>3982</v>
      </c>
      <c r="C436" s="7">
        <v>1</v>
      </c>
      <c r="D436" s="39" t="s">
        <v>4067</v>
      </c>
      <c r="E436" s="7">
        <v>4321</v>
      </c>
      <c r="F436" s="7" t="s">
        <v>4064</v>
      </c>
      <c r="G436" s="23">
        <v>4.4000000000000004</v>
      </c>
      <c r="H436" s="34">
        <f>Tabela1[[#This Row],[PESO UNI]]*Tabela1[[#This Row],[QTE]]</f>
        <v>4.4000000000000004</v>
      </c>
      <c r="I436" s="7">
        <v>0</v>
      </c>
      <c r="J436" s="8" t="s">
        <v>2276</v>
      </c>
      <c r="K436" s="8" t="s">
        <v>327</v>
      </c>
      <c r="L436" s="9" t="s">
        <v>2069</v>
      </c>
      <c r="M436" s="10">
        <v>46181</v>
      </c>
      <c r="N436" s="8" t="s">
        <v>327</v>
      </c>
      <c r="O436" s="12"/>
      <c r="P436" s="13"/>
      <c r="Q436" s="14">
        <f>Tabela1[[#This Row],[QTDE/ Fabricação]]-Tabela1[[#This Row],[QTE]]</f>
        <v>-1</v>
      </c>
      <c r="R436" s="18">
        <f t="shared" si="76"/>
        <v>4.4000000000000004</v>
      </c>
      <c r="S436" s="18">
        <f t="shared" si="74"/>
        <v>4.4000000000000004</v>
      </c>
      <c r="T436" s="19">
        <f t="shared" si="78"/>
        <v>0</v>
      </c>
      <c r="U436" s="16">
        <v>1</v>
      </c>
      <c r="V436" s="12">
        <v>13</v>
      </c>
      <c r="W436" s="13" t="str">
        <f>IFERROR(VLOOKUP(Tabela1[[#This Row],[COD.MDE]],'LISTA DE EMBARQUE'!B:M,12,0),"")</f>
        <v/>
      </c>
      <c r="X436" s="14">
        <f>IFERROR(Tabela1[[#This Row],[QIANTIDADE EXPEDIDA]]*Tabela1[[#This Row],[PESO UNI]],"")</f>
        <v>4.4000000000000004</v>
      </c>
      <c r="Y436" s="14">
        <f t="shared" si="79"/>
        <v>0</v>
      </c>
      <c r="Z436" s="20">
        <f>Tabela1[[#This Row],[PESO TOTAL]]-Tabela1[[#This Row],[Peso Expedido]]</f>
        <v>0</v>
      </c>
      <c r="AA436" s="17">
        <v>1</v>
      </c>
      <c r="AB436" s="33"/>
      <c r="AC436" s="33">
        <v>1</v>
      </c>
      <c r="AD436" s="33">
        <v>1</v>
      </c>
      <c r="AE436" s="33">
        <v>1</v>
      </c>
      <c r="AF436" s="33">
        <v>1</v>
      </c>
      <c r="AG436" s="33">
        <v>1</v>
      </c>
      <c r="AH436" s="33">
        <v>1</v>
      </c>
      <c r="AI436" s="33" t="str">
        <f t="shared" si="77"/>
        <v>ok</v>
      </c>
      <c r="AJ436" s="5"/>
      <c r="AK436" t="str">
        <f>Tabela1[[#This Row],[Coluna1]]&amp;Tabela1[[#This Row],[PEDIDO]]</f>
        <v>P-188</v>
      </c>
      <c r="AL436"/>
      <c r="AM436"/>
      <c r="AN436"/>
      <c r="AO436" t="str">
        <f t="shared" si="75"/>
        <v>T-073005-1/1073-TC-007</v>
      </c>
      <c r="AP436" t="str">
        <f>Tabela1[[#This Row],[TAG]]&amp;Tabela1[[#This Row],[PEDIDO]]&amp;Tabela1[[#This Row],[PRODUTO]]</f>
        <v>1073-TC-007P-188RMF</v>
      </c>
      <c r="AQ436" s="22" t="str">
        <f>Tabela1[[#This Row],[PRODUTO]]&amp;Tabela1[[#This Row],[TAG]]</f>
        <v>RMF1073-TC-007</v>
      </c>
      <c r="AR436" s="24" t="str">
        <f>Tabela1[[#This Row],[PEDIDO]]&amp;Tabela1[[#This Row],[PRODUTO]]</f>
        <v>P-188RMF</v>
      </c>
      <c r="AS436" s="37">
        <f>IF(AF436="",0,IF(ISTEXT(AF436),H436*VALUE(SUBSTITUTE(AF436,"%",""))/100,H436*AF436))-Tabela1[[#This Row],[PRONTO ACABADO2]]</f>
        <v>0</v>
      </c>
      <c r="AT436" s="37">
        <f>IF(AG436="",0,IF(ISTEXT(AG436),H436*VALUE(SUBSTITUTE(AG436,"%",""))/100,H436*AG436))-Tabela1[[#This Row],[PESO EXPEDIDO2]]</f>
        <v>0</v>
      </c>
      <c r="AU436" s="37">
        <f t="shared" si="80"/>
        <v>4.4000000000000004</v>
      </c>
      <c r="AV436" s="37">
        <f t="shared" si="81"/>
        <v>4.4000000000000004</v>
      </c>
      <c r="AW436" s="37"/>
    </row>
    <row r="437" spans="1:49" ht="15.75" hidden="1" customHeight="1" x14ac:dyDescent="0.25">
      <c r="A437" s="6" t="s">
        <v>4063</v>
      </c>
      <c r="B437" s="21" t="s">
        <v>4001</v>
      </c>
      <c r="C437" s="7">
        <v>1</v>
      </c>
      <c r="D437" s="39" t="s">
        <v>4067</v>
      </c>
      <c r="E437" s="7">
        <v>4322</v>
      </c>
      <c r="F437" s="7" t="s">
        <v>4064</v>
      </c>
      <c r="G437" s="23">
        <v>3.9</v>
      </c>
      <c r="H437" s="34">
        <f>Tabela1[[#This Row],[PESO UNI]]*Tabela1[[#This Row],[QTE]]</f>
        <v>3.9</v>
      </c>
      <c r="I437" s="7">
        <v>0</v>
      </c>
      <c r="J437" s="8" t="s">
        <v>2276</v>
      </c>
      <c r="K437" s="8" t="s">
        <v>327</v>
      </c>
      <c r="L437" s="9" t="s">
        <v>2069</v>
      </c>
      <c r="M437" s="10">
        <v>46181</v>
      </c>
      <c r="N437" s="8" t="s">
        <v>327</v>
      </c>
      <c r="O437" s="12"/>
      <c r="P437" s="13"/>
      <c r="Q437" s="14">
        <f>Tabela1[[#This Row],[QTDE/ Fabricação]]-Tabela1[[#This Row],[QTE]]</f>
        <v>-1</v>
      </c>
      <c r="R437" s="18">
        <f t="shared" si="76"/>
        <v>3.9</v>
      </c>
      <c r="S437" s="18">
        <f t="shared" si="74"/>
        <v>3.9</v>
      </c>
      <c r="T437" s="19">
        <f t="shared" si="78"/>
        <v>0</v>
      </c>
      <c r="U437" s="16">
        <v>1</v>
      </c>
      <c r="V437" s="12">
        <v>13</v>
      </c>
      <c r="W437" s="13" t="str">
        <f>IFERROR(VLOOKUP(Tabela1[[#This Row],[COD.MDE]],'LISTA DE EMBARQUE'!B:M,12,0),"")</f>
        <v/>
      </c>
      <c r="X437" s="14">
        <f>IFERROR(Tabela1[[#This Row],[QIANTIDADE EXPEDIDA]]*Tabela1[[#This Row],[PESO UNI]],"")</f>
        <v>3.9</v>
      </c>
      <c r="Y437" s="14">
        <f t="shared" si="79"/>
        <v>0</v>
      </c>
      <c r="Z437" s="20">
        <f>Tabela1[[#This Row],[PESO TOTAL]]-Tabela1[[#This Row],[Peso Expedido]]</f>
        <v>0</v>
      </c>
      <c r="AA437" s="17">
        <v>1</v>
      </c>
      <c r="AB437" s="33"/>
      <c r="AC437" s="33">
        <v>1</v>
      </c>
      <c r="AD437" s="33">
        <v>1</v>
      </c>
      <c r="AE437" s="33">
        <v>1</v>
      </c>
      <c r="AF437" s="33">
        <v>1</v>
      </c>
      <c r="AG437" s="33">
        <v>1</v>
      </c>
      <c r="AH437" s="33">
        <v>1</v>
      </c>
      <c r="AI437" s="33" t="str">
        <f t="shared" si="77"/>
        <v>ok</v>
      </c>
      <c r="AJ437" s="5"/>
      <c r="AK437" t="str">
        <f>Tabela1[[#This Row],[Coluna1]]&amp;Tabela1[[#This Row],[PEDIDO]]</f>
        <v>P-188</v>
      </c>
      <c r="AL437"/>
      <c r="AM437"/>
      <c r="AN437"/>
      <c r="AO437" t="str">
        <f t="shared" si="75"/>
        <v>T-073005-1/1073-TC-007</v>
      </c>
      <c r="AP437" t="str">
        <f>Tabela1[[#This Row],[TAG]]&amp;Tabela1[[#This Row],[PEDIDO]]&amp;Tabela1[[#This Row],[PRODUTO]]</f>
        <v>1073-TC-007P-188RMF</v>
      </c>
      <c r="AQ437" s="22" t="str">
        <f>Tabela1[[#This Row],[PRODUTO]]&amp;Tabela1[[#This Row],[TAG]]</f>
        <v>RMF1073-TC-007</v>
      </c>
      <c r="AR437" s="24" t="str">
        <f>Tabela1[[#This Row],[PEDIDO]]&amp;Tabela1[[#This Row],[PRODUTO]]</f>
        <v>P-188RMF</v>
      </c>
      <c r="AS437" s="37">
        <f>IF(AF437="",0,IF(ISTEXT(AF437),H437*VALUE(SUBSTITUTE(AF437,"%",""))/100,H437*AF437))-Tabela1[[#This Row],[PRONTO ACABADO2]]</f>
        <v>0</v>
      </c>
      <c r="AT437" s="37">
        <f>IF(AG437="",0,IF(ISTEXT(AG437),H437*VALUE(SUBSTITUTE(AG437,"%",""))/100,H437*AG437))-Tabela1[[#This Row],[PESO EXPEDIDO2]]</f>
        <v>0</v>
      </c>
      <c r="AU437" s="37">
        <f t="shared" si="80"/>
        <v>3.9</v>
      </c>
      <c r="AV437" s="37">
        <f t="shared" si="81"/>
        <v>3.9</v>
      </c>
      <c r="AW437" s="37"/>
    </row>
    <row r="438" spans="1:49" ht="15.75" hidden="1" customHeight="1" x14ac:dyDescent="0.25">
      <c r="A438" s="6" t="s">
        <v>3863</v>
      </c>
      <c r="B438" s="21" t="s">
        <v>4068</v>
      </c>
      <c r="C438" s="7">
        <v>2</v>
      </c>
      <c r="D438" s="39" t="s">
        <v>4069</v>
      </c>
      <c r="E438" s="7">
        <v>4323</v>
      </c>
      <c r="F438" s="7" t="s">
        <v>3788</v>
      </c>
      <c r="G438" s="23">
        <v>4.4800000000000004</v>
      </c>
      <c r="H438" s="34">
        <f>Tabela1[[#This Row],[PESO UNI]]*Tabela1[[#This Row],[QTE]]</f>
        <v>8.9600000000000009</v>
      </c>
      <c r="I438" s="7">
        <v>3</v>
      </c>
      <c r="J438" s="8" t="s">
        <v>3789</v>
      </c>
      <c r="K438" s="8" t="s">
        <v>327</v>
      </c>
      <c r="L438" s="9" t="s">
        <v>2069</v>
      </c>
      <c r="M438" s="10">
        <v>46192</v>
      </c>
      <c r="N438" s="8" t="s">
        <v>327</v>
      </c>
      <c r="O438" s="12"/>
      <c r="P438" s="13"/>
      <c r="Q438" s="14">
        <f>Tabela1[[#This Row],[QTDE/ Fabricação]]-Tabela1[[#This Row],[QTE]]</f>
        <v>-2</v>
      </c>
      <c r="R438" s="18">
        <f t="shared" si="76"/>
        <v>8.9600000000000009</v>
      </c>
      <c r="S438" s="18">
        <f t="shared" ref="S438:S507" si="82">IFERROR(H438*AG438,"")</f>
        <v>8.9600000000000009</v>
      </c>
      <c r="T438" s="19">
        <f t="shared" si="78"/>
        <v>0</v>
      </c>
      <c r="U438" s="16">
        <v>2</v>
      </c>
      <c r="V438" s="12">
        <v>13</v>
      </c>
      <c r="W438" s="13" t="str">
        <f>IFERROR(VLOOKUP(Tabela1[[#This Row],[COD.MDE]],'LISTA DE EMBARQUE'!B:M,12,0),"")</f>
        <v/>
      </c>
      <c r="X438" s="14">
        <f>IFERROR(Tabela1[[#This Row],[QIANTIDADE EXPEDIDA]]*Tabela1[[#This Row],[PESO UNI]],"")</f>
        <v>8.9600000000000009</v>
      </c>
      <c r="Y438" s="14">
        <f t="shared" si="79"/>
        <v>0</v>
      </c>
      <c r="Z438" s="20">
        <f>Tabela1[[#This Row],[PESO TOTAL]]-Tabela1[[#This Row],[Peso Expedido]]</f>
        <v>0</v>
      </c>
      <c r="AA438" s="17">
        <v>1</v>
      </c>
      <c r="AB438" s="33"/>
      <c r="AC438" s="33">
        <v>1</v>
      </c>
      <c r="AD438" s="33">
        <v>1</v>
      </c>
      <c r="AE438" s="33">
        <v>1</v>
      </c>
      <c r="AF438" s="33">
        <v>1</v>
      </c>
      <c r="AG438" s="33">
        <v>1</v>
      </c>
      <c r="AH438" s="33">
        <v>1</v>
      </c>
      <c r="AI438" s="33" t="s">
        <v>4412</v>
      </c>
      <c r="AJ438" s="5"/>
      <c r="AK438" t="str">
        <f>Tabela1[[#This Row],[Coluna1]]&amp;Tabela1[[#This Row],[PEDIDO]]</f>
        <v>P-188</v>
      </c>
      <c r="AL438"/>
      <c r="AM438"/>
      <c r="AN438"/>
      <c r="AO438" t="str">
        <f t="shared" si="75"/>
        <v>T-072962-1/1073-TC-006/007</v>
      </c>
      <c r="AP438" t="str">
        <f>Tabela1[[#This Row],[TAG]]&amp;Tabela1[[#This Row],[PEDIDO]]&amp;Tabela1[[#This Row],[PRODUTO]]</f>
        <v>1073-TC-006/007P-188RMF</v>
      </c>
      <c r="AQ438" s="22" t="str">
        <f>Tabela1[[#This Row],[PRODUTO]]&amp;Tabela1[[#This Row],[TAG]]</f>
        <v>RMF1073-TC-006/007</v>
      </c>
      <c r="AR438" s="24" t="str">
        <f>Tabela1[[#This Row],[PEDIDO]]&amp;Tabela1[[#This Row],[PRODUTO]]</f>
        <v>P-188RMF</v>
      </c>
      <c r="AS438" s="37">
        <f>IF(AF438="",0,IF(ISTEXT(AF438),H438*VALUE(SUBSTITUTE(AF438,"%",""))/100,H438*AF438))-Tabela1[[#This Row],[PRONTO ACABADO2]]</f>
        <v>0</v>
      </c>
      <c r="AT438" s="37">
        <f>IF(AG438="",0,IF(ISTEXT(AG438),H438*VALUE(SUBSTITUTE(AG438,"%",""))/100,H438*AG438))-Tabela1[[#This Row],[PESO EXPEDIDO2]]</f>
        <v>0</v>
      </c>
      <c r="AU438" s="37">
        <f t="shared" si="80"/>
        <v>8.9600000000000009</v>
      </c>
      <c r="AV438" s="37">
        <f t="shared" si="81"/>
        <v>8.9600000000000009</v>
      </c>
      <c r="AW438" s="37"/>
    </row>
    <row r="439" spans="1:49" ht="15.75" hidden="1" customHeight="1" x14ac:dyDescent="0.25">
      <c r="A439" s="6" t="s">
        <v>3863</v>
      </c>
      <c r="B439" s="21" t="s">
        <v>4070</v>
      </c>
      <c r="C439" s="7">
        <v>2</v>
      </c>
      <c r="D439" s="39" t="s">
        <v>4071</v>
      </c>
      <c r="E439" s="7">
        <v>4324</v>
      </c>
      <c r="F439" s="7" t="s">
        <v>3788</v>
      </c>
      <c r="G439" s="23">
        <v>58.694200000000002</v>
      </c>
      <c r="H439" s="34">
        <f>Tabela1[[#This Row],[PESO UNI]]*Tabela1[[#This Row],[QTE]]</f>
        <v>117.3884</v>
      </c>
      <c r="I439" s="7">
        <v>3</v>
      </c>
      <c r="J439" s="8" t="s">
        <v>3789</v>
      </c>
      <c r="K439" s="8" t="s">
        <v>327</v>
      </c>
      <c r="L439" s="9" t="s">
        <v>2069</v>
      </c>
      <c r="M439" s="10">
        <v>46192</v>
      </c>
      <c r="N439" s="8" t="s">
        <v>327</v>
      </c>
      <c r="O439" s="12"/>
      <c r="P439" s="13"/>
      <c r="Q439" s="14">
        <f>Tabela1[[#This Row],[QTDE/ Fabricação]]-Tabela1[[#This Row],[QTE]]</f>
        <v>-2</v>
      </c>
      <c r="R439" s="18">
        <f t="shared" si="76"/>
        <v>117.3884</v>
      </c>
      <c r="S439" s="18">
        <f t="shared" si="82"/>
        <v>117.3884</v>
      </c>
      <c r="T439" s="19">
        <f t="shared" si="78"/>
        <v>0</v>
      </c>
      <c r="U439" s="16">
        <v>2</v>
      </c>
      <c r="V439" s="12">
        <v>13</v>
      </c>
      <c r="W439" s="13" t="str">
        <f>IFERROR(VLOOKUP(Tabela1[[#This Row],[COD.MDE]],'LISTA DE EMBARQUE'!B:M,12,0),"")</f>
        <v/>
      </c>
      <c r="X439" s="14">
        <f>IFERROR(Tabela1[[#This Row],[QIANTIDADE EXPEDIDA]]*Tabela1[[#This Row],[PESO UNI]],"")</f>
        <v>117.3884</v>
      </c>
      <c r="Y439" s="14">
        <f t="shared" si="79"/>
        <v>0</v>
      </c>
      <c r="Z439" s="20">
        <f>Tabela1[[#This Row],[PESO TOTAL]]-Tabela1[[#This Row],[Peso Expedido]]</f>
        <v>0</v>
      </c>
      <c r="AA439" s="17">
        <v>1</v>
      </c>
      <c r="AB439" s="33"/>
      <c r="AC439" s="33">
        <v>1</v>
      </c>
      <c r="AD439" s="33">
        <v>1</v>
      </c>
      <c r="AE439" s="33">
        <v>1</v>
      </c>
      <c r="AF439" s="33">
        <v>1</v>
      </c>
      <c r="AG439" s="33">
        <v>1</v>
      </c>
      <c r="AH439" s="33">
        <v>1</v>
      </c>
      <c r="AI439" s="33" t="s">
        <v>4412</v>
      </c>
      <c r="AJ439" s="5"/>
      <c r="AK439" t="str">
        <f>Tabela1[[#This Row],[Coluna1]]&amp;Tabela1[[#This Row],[PEDIDO]]</f>
        <v>P-188</v>
      </c>
      <c r="AL439"/>
      <c r="AM439"/>
      <c r="AN439"/>
      <c r="AO439" t="str">
        <f t="shared" si="75"/>
        <v>T-072962-1/1073-TC-006/007</v>
      </c>
      <c r="AP439" t="str">
        <f>Tabela1[[#This Row],[TAG]]&amp;Tabela1[[#This Row],[PEDIDO]]&amp;Tabela1[[#This Row],[PRODUTO]]</f>
        <v>1073-TC-006/007P-188RMF</v>
      </c>
      <c r="AQ439" s="22" t="str">
        <f>Tabela1[[#This Row],[PRODUTO]]&amp;Tabela1[[#This Row],[TAG]]</f>
        <v>RMF1073-TC-006/007</v>
      </c>
      <c r="AR439" s="24" t="str">
        <f>Tabela1[[#This Row],[PEDIDO]]&amp;Tabela1[[#This Row],[PRODUTO]]</f>
        <v>P-188RMF</v>
      </c>
      <c r="AS439" s="37">
        <f>IF(AF439="",0,IF(ISTEXT(AF439),H439*VALUE(SUBSTITUTE(AF439,"%",""))/100,H439*AF439))-Tabela1[[#This Row],[PRONTO ACABADO2]]</f>
        <v>0</v>
      </c>
      <c r="AT439" s="37">
        <f>IF(AG439="",0,IF(ISTEXT(AG439),H439*VALUE(SUBSTITUTE(AG439,"%",""))/100,H439*AG439))-Tabela1[[#This Row],[PESO EXPEDIDO2]]</f>
        <v>0</v>
      </c>
      <c r="AU439" s="37">
        <f t="shared" si="80"/>
        <v>117.3884</v>
      </c>
      <c r="AV439" s="37">
        <f t="shared" si="81"/>
        <v>117.3884</v>
      </c>
      <c r="AW439" s="37"/>
    </row>
    <row r="440" spans="1:49" ht="15.75" hidden="1" customHeight="1" x14ac:dyDescent="0.25">
      <c r="A440" s="6" t="s">
        <v>79</v>
      </c>
      <c r="B440" s="21"/>
      <c r="C440" s="7">
        <v>6</v>
      </c>
      <c r="D440" s="39" t="s">
        <v>4297</v>
      </c>
      <c r="E440" s="7">
        <v>4325</v>
      </c>
      <c r="F440" s="7">
        <v>1</v>
      </c>
      <c r="G440" s="23">
        <v>10</v>
      </c>
      <c r="H440" s="34">
        <f>Tabela1[[#This Row],[PESO UNI]]*Tabela1[[#This Row],[QTE]]</f>
        <v>60</v>
      </c>
      <c r="I440" s="7">
        <v>0</v>
      </c>
      <c r="J440" s="8" t="s">
        <v>4298</v>
      </c>
      <c r="K440" s="8" t="s">
        <v>23</v>
      </c>
      <c r="L440" s="9" t="s">
        <v>4299</v>
      </c>
      <c r="M440" s="10">
        <v>46212</v>
      </c>
      <c r="N440" s="8" t="s">
        <v>38</v>
      </c>
      <c r="O440" s="12"/>
      <c r="P440" s="13"/>
      <c r="Q440" s="14">
        <f>Tabela1[[#This Row],[QTDE/ Fabricação]]-Tabela1[[#This Row],[QTE]]</f>
        <v>-6</v>
      </c>
      <c r="R440" s="18">
        <f t="shared" ref="R440" si="83">IFERROR(H440*((AA440*0.25)+(AC440*0.25)+(AD440*0.225)+(AE440*0.225)+(AF440*0.05)),"")</f>
        <v>60</v>
      </c>
      <c r="S440" s="18">
        <f t="shared" si="82"/>
        <v>60</v>
      </c>
      <c r="T440" s="19">
        <f t="shared" ref="T440" si="84">IFERROR(S440-H440,"")</f>
        <v>0</v>
      </c>
      <c r="U440" s="16">
        <f>IFERROR(SUMIF('LISTA DE EMBARQUE'!B:B,MICRO!E:E,'LISTA DE EMBARQUE'!G:G),"")</f>
        <v>12</v>
      </c>
      <c r="V440" s="12">
        <f>IFERROR(VLOOKUP(Tabela1[[#This Row],[COD.MDE]],'LISTA DE EMBARQUE'!B:L,11,0),"")</f>
        <v>1</v>
      </c>
      <c r="W440" s="13" t="str">
        <f>IFERROR(COUNTIF(#REF!,Tabela1[[#This Row],[Colunas5]]),"")</f>
        <v/>
      </c>
      <c r="X440" s="14">
        <f>Tabela1[[#This Row],[QIANTIDADE EXPEDIDA]]*Tabela1[[#This Row],[PESO UNI]]</f>
        <v>120</v>
      </c>
      <c r="Y440" s="14">
        <f t="shared" ref="Y440" si="85">U440-C440</f>
        <v>6</v>
      </c>
      <c r="Z440" s="20">
        <f>Tabela1[[#This Row],[PESO TOTAL]]-Tabela1[[#This Row],[Peso Expedido]]</f>
        <v>-60</v>
      </c>
      <c r="AA440" s="17">
        <v>1</v>
      </c>
      <c r="AB440" s="33"/>
      <c r="AC440" s="33">
        <v>1</v>
      </c>
      <c r="AD440" s="33">
        <v>1</v>
      </c>
      <c r="AE440" s="33">
        <v>1</v>
      </c>
      <c r="AF440" s="33">
        <v>1</v>
      </c>
      <c r="AG440" s="33">
        <v>1</v>
      </c>
      <c r="AH440" s="33">
        <v>1</v>
      </c>
      <c r="AI440" s="33" t="str">
        <f t="shared" si="77"/>
        <v>ok</v>
      </c>
      <c r="AJ440" s="5"/>
      <c r="AK440" t="str">
        <f>Tabela1[[#This Row],[Coluna1]]&amp;Tabela1[[#This Row],[PEDIDO]]</f>
        <v>P-208</v>
      </c>
      <c r="AL440"/>
      <c r="AM440"/>
      <c r="AN440"/>
      <c r="AO440" t="str">
        <f t="shared" ref="AO440" si="86">A440&amp;"/"&amp;J440</f>
        <v>R-1-4-10993/P208</v>
      </c>
      <c r="AP440" t="str">
        <f>Tabela1[[#This Row],[TAG]]&amp;Tabela1[[#This Row],[PEDIDO]]&amp;Tabela1[[#This Row],[PRODUTO]]</f>
        <v>P208P-208ROLOS</v>
      </c>
      <c r="AQ440" s="22" t="str">
        <f>Tabela1[[#This Row],[PRODUTO]]&amp;Tabela1[[#This Row],[TAG]]</f>
        <v>ROLOSP208</v>
      </c>
      <c r="AR440" s="24" t="str">
        <f>Tabela1[[#This Row],[PEDIDO]]&amp;Tabela1[[#This Row],[PRODUTO]]</f>
        <v>P-208ROLOS</v>
      </c>
      <c r="AS440" s="37">
        <f>IF(AF440="",0,IF(ISTEXT(AF440),H440*VALUE(SUBSTITUTE(AF440,"%",""))/100,H440*AF440))-Tabela1[[#This Row],[PRONTO ACABADO2]]</f>
        <v>0</v>
      </c>
      <c r="AT440" s="37">
        <f>IF(AG440="",0,IF(ISTEXT(AG440),H440*VALUE(SUBSTITUTE(AG440,"%",""))/100,H440*AG440))-Tabela1[[#This Row],[PESO EXPEDIDO2]]</f>
        <v>0</v>
      </c>
      <c r="AU440" s="37">
        <f t="shared" ref="AU440" si="87">IF(AH440="",0,IF(ISTEXT(AH440),H440*VALUE(SUBSTITUTE(AH440,"%",""))/100,H440*AH440))</f>
        <v>60</v>
      </c>
      <c r="AV440" s="37">
        <f t="shared" ref="AV440" si="88">IF(AG440="",0,IF(ISTEXT(AG440),H440*VALUE(SUBSTITUTE(AG440,"%",""))/100,H440*AG440))</f>
        <v>60</v>
      </c>
      <c r="AW440" s="37"/>
    </row>
    <row r="441" spans="1:49" ht="15.75" hidden="1" customHeight="1" x14ac:dyDescent="0.25">
      <c r="A441" s="6" t="s">
        <v>80</v>
      </c>
      <c r="B441" s="21"/>
      <c r="C441" s="7">
        <v>6</v>
      </c>
      <c r="D441" s="39" t="s">
        <v>4300</v>
      </c>
      <c r="E441" s="7">
        <v>4326</v>
      </c>
      <c r="F441" s="7">
        <v>1</v>
      </c>
      <c r="G441" s="23">
        <v>12.5</v>
      </c>
      <c r="H441" s="34">
        <f>Tabela1[[#This Row],[PESO UNI]]*Tabela1[[#This Row],[QTE]]</f>
        <v>75</v>
      </c>
      <c r="I441" s="7">
        <v>0</v>
      </c>
      <c r="J441" s="8" t="s">
        <v>4298</v>
      </c>
      <c r="K441" s="8" t="s">
        <v>23</v>
      </c>
      <c r="L441" s="9" t="s">
        <v>4299</v>
      </c>
      <c r="M441" s="10">
        <v>46212</v>
      </c>
      <c r="N441" s="8" t="s">
        <v>38</v>
      </c>
      <c r="O441" s="12"/>
      <c r="P441" s="13"/>
      <c r="Q441" s="14">
        <f>Tabela1[[#This Row],[QTDE/ Fabricação]]-Tabela1[[#This Row],[QTE]]</f>
        <v>-6</v>
      </c>
      <c r="R441" s="18">
        <f t="shared" ref="R441:R510" si="89">IFERROR(H441*((AA441*0.25)+(AC441*0.25)+(AD441*0.225)+(AE441*0.225)+(AF441*0.05)),"")</f>
        <v>75</v>
      </c>
      <c r="S441" s="18">
        <f t="shared" si="82"/>
        <v>75</v>
      </c>
      <c r="T441" s="19">
        <f t="shared" ref="T441:T510" si="90">IFERROR(S441-H441,"")</f>
        <v>0</v>
      </c>
      <c r="U441" s="16">
        <f>IFERROR(SUMIF('LISTA DE EMBARQUE'!B:B,MICRO!E:E,'LISTA DE EMBARQUE'!G:G),"")</f>
        <v>12</v>
      </c>
      <c r="V441" s="12">
        <f>IFERROR(VLOOKUP(Tabela1[[#This Row],[COD.MDE]],'LISTA DE EMBARQUE'!B:L,11,0),"")</f>
        <v>1</v>
      </c>
      <c r="W441" s="13" t="str">
        <f>IFERROR(COUNTIF(#REF!,Tabela1[[#This Row],[Colunas5]]),"")</f>
        <v/>
      </c>
      <c r="X441" s="14">
        <f>Tabela1[[#This Row],[QIANTIDADE EXPEDIDA]]*Tabela1[[#This Row],[PESO UNI]]</f>
        <v>150</v>
      </c>
      <c r="Y441" s="14">
        <f t="shared" ref="Y441:Y510" si="91">U441-C441</f>
        <v>6</v>
      </c>
      <c r="Z441" s="20">
        <f>Tabela1[[#This Row],[PESO TOTAL]]-Tabela1[[#This Row],[Peso Expedido]]</f>
        <v>-75</v>
      </c>
      <c r="AA441" s="17">
        <v>1</v>
      </c>
      <c r="AB441" s="33"/>
      <c r="AC441" s="33">
        <v>1</v>
      </c>
      <c r="AD441" s="33">
        <v>1</v>
      </c>
      <c r="AE441" s="33">
        <v>1</v>
      </c>
      <c r="AF441" s="33">
        <v>1</v>
      </c>
      <c r="AG441" s="33">
        <v>1</v>
      </c>
      <c r="AH441" s="33">
        <v>1</v>
      </c>
      <c r="AI441" s="33" t="str">
        <f t="shared" si="77"/>
        <v>ok</v>
      </c>
      <c r="AJ441" s="5"/>
      <c r="AK441" t="str">
        <f>Tabela1[[#This Row],[Coluna1]]&amp;Tabela1[[#This Row],[PEDIDO]]</f>
        <v>P-208</v>
      </c>
      <c r="AL441"/>
      <c r="AM441"/>
      <c r="AN441"/>
      <c r="AO441" t="str">
        <f t="shared" ref="AO441:AO510" si="92">A441&amp;"/"&amp;J441</f>
        <v>R-1-4-10996/P208</v>
      </c>
      <c r="AP441" t="str">
        <f>Tabela1[[#This Row],[TAG]]&amp;Tabela1[[#This Row],[PEDIDO]]&amp;Tabela1[[#This Row],[PRODUTO]]</f>
        <v>P208P-208ROLOS</v>
      </c>
      <c r="AQ441" s="22" t="str">
        <f>Tabela1[[#This Row],[PRODUTO]]&amp;Tabela1[[#This Row],[TAG]]</f>
        <v>ROLOSP208</v>
      </c>
      <c r="AR441" s="24" t="str">
        <f>Tabela1[[#This Row],[PEDIDO]]&amp;Tabela1[[#This Row],[PRODUTO]]</f>
        <v>P-208ROLOS</v>
      </c>
      <c r="AS441" s="37">
        <f>IF(AF441="",0,IF(ISTEXT(AF441),H441*VALUE(SUBSTITUTE(AF441,"%",""))/100,H441*AF441))-Tabela1[[#This Row],[PRONTO ACABADO2]]</f>
        <v>0</v>
      </c>
      <c r="AT441" s="37">
        <f>IF(AG441="",0,IF(ISTEXT(AG441),H441*VALUE(SUBSTITUTE(AG441,"%",""))/100,H441*AG441))-Tabela1[[#This Row],[PESO EXPEDIDO2]]</f>
        <v>0</v>
      </c>
      <c r="AU441" s="37">
        <f t="shared" ref="AU441:AU510" si="93">IF(AH441="",0,IF(ISTEXT(AH441),H441*VALUE(SUBSTITUTE(AH441,"%",""))/100,H441*AH441))</f>
        <v>75</v>
      </c>
      <c r="AV441" s="37">
        <f t="shared" ref="AV441:AV510" si="94">IF(AG441="",0,IF(ISTEXT(AG441),H441*VALUE(SUBSTITUTE(AG441,"%",""))/100,H441*AG441))</f>
        <v>75</v>
      </c>
      <c r="AW441" s="37"/>
    </row>
    <row r="442" spans="1:49" ht="15.75" hidden="1" customHeight="1" x14ac:dyDescent="0.25">
      <c r="A442" s="6" t="s">
        <v>4302</v>
      </c>
      <c r="B442" s="21" t="s">
        <v>4303</v>
      </c>
      <c r="C442" s="7">
        <v>4</v>
      </c>
      <c r="D442" s="39" t="s">
        <v>4304</v>
      </c>
      <c r="E442" s="7">
        <v>4327</v>
      </c>
      <c r="F442" s="7">
        <v>1</v>
      </c>
      <c r="G442" s="23">
        <v>29.9</v>
      </c>
      <c r="H442" s="34">
        <f>Tabela1[[#This Row],[PESO UNI]]*Tabela1[[#This Row],[QTE]]</f>
        <v>119.6</v>
      </c>
      <c r="I442" s="7">
        <v>0</v>
      </c>
      <c r="J442" s="8" t="s">
        <v>4305</v>
      </c>
      <c r="K442" s="8" t="s">
        <v>32</v>
      </c>
      <c r="L442" s="9" t="s">
        <v>4306</v>
      </c>
      <c r="M442" s="10">
        <v>46212</v>
      </c>
      <c r="N442" s="8" t="s">
        <v>38</v>
      </c>
      <c r="O442" s="12"/>
      <c r="P442" s="13"/>
      <c r="Q442" s="14">
        <f>Tabela1[[#This Row],[QTDE/ Fabricação]]-Tabela1[[#This Row],[QTE]]</f>
        <v>-4</v>
      </c>
      <c r="R442" s="18">
        <f t="shared" si="89"/>
        <v>119.6</v>
      </c>
      <c r="S442" s="18">
        <f t="shared" si="82"/>
        <v>119.6</v>
      </c>
      <c r="T442" s="19">
        <f t="shared" si="90"/>
        <v>0</v>
      </c>
      <c r="U442" s="16">
        <f>IFERROR(SUMIF('LISTA DE EMBARQUE'!B:B,MICRO!E:E,'LISTA DE EMBARQUE'!G:G),"")</f>
        <v>4</v>
      </c>
      <c r="V442" s="12">
        <f>IFERROR(VLOOKUP(Tabela1[[#This Row],[COD.MDE]],'LISTA DE EMBARQUE'!B:L,11,0),"")</f>
        <v>1</v>
      </c>
      <c r="W442" s="13" t="str">
        <f>IFERROR(COUNTIF(#REF!,Tabela1[[#This Row],[Colunas5]]),"")</f>
        <v/>
      </c>
      <c r="X442" s="14">
        <f>Tabela1[[#This Row],[QIANTIDADE EXPEDIDA]]*Tabela1[[#This Row],[PESO UNI]]</f>
        <v>119.6</v>
      </c>
      <c r="Y442" s="14">
        <f t="shared" si="91"/>
        <v>0</v>
      </c>
      <c r="Z442" s="20">
        <f>Tabela1[[#This Row],[PESO TOTAL]]-Tabela1[[#This Row],[Peso Expedido]]</f>
        <v>0</v>
      </c>
      <c r="AA442" s="17">
        <v>1</v>
      </c>
      <c r="AB442" s="33"/>
      <c r="AC442" s="33">
        <v>1</v>
      </c>
      <c r="AD442" s="33">
        <v>1</v>
      </c>
      <c r="AE442" s="33">
        <v>1</v>
      </c>
      <c r="AF442" s="33">
        <v>1</v>
      </c>
      <c r="AG442" s="33">
        <v>1</v>
      </c>
      <c r="AH442" s="33">
        <v>1</v>
      </c>
      <c r="AI442" s="33" t="str">
        <f t="shared" si="77"/>
        <v>ok</v>
      </c>
      <c r="AJ442" s="5"/>
      <c r="AK442" t="str">
        <f>Tabela1[[#This Row],[Coluna1]]&amp;Tabela1[[#This Row],[PEDIDO]]</f>
        <v>P-209</v>
      </c>
      <c r="AL442"/>
      <c r="AM442"/>
      <c r="AN442"/>
      <c r="AO442" t="str">
        <f t="shared" si="92"/>
        <v>T-009591-1/P209</v>
      </c>
      <c r="AP442" t="str">
        <f>Tabela1[[#This Row],[TAG]]&amp;Tabela1[[#This Row],[PEDIDO]]&amp;Tabela1[[#This Row],[PRODUTO]]</f>
        <v>P209P-209USINAGEM</v>
      </c>
      <c r="AQ442" s="22" t="str">
        <f>Tabela1[[#This Row],[PRODUTO]]&amp;Tabela1[[#This Row],[TAG]]</f>
        <v>USINAGEMP209</v>
      </c>
      <c r="AR442" s="24" t="str">
        <f>Tabela1[[#This Row],[PEDIDO]]&amp;Tabela1[[#This Row],[PRODUTO]]</f>
        <v>P-209USINAGEM</v>
      </c>
      <c r="AS442" s="37">
        <f>IF(AF442="",0,IF(ISTEXT(AF442),H442*VALUE(SUBSTITUTE(AF442,"%",""))/100,H442*AF442))-Tabela1[[#This Row],[PRONTO ACABADO2]]</f>
        <v>0</v>
      </c>
      <c r="AT442" s="37">
        <f>IF(AG442="",0,IF(ISTEXT(AG442),H442*VALUE(SUBSTITUTE(AG442,"%",""))/100,H442*AG442))-Tabela1[[#This Row],[PESO EXPEDIDO2]]</f>
        <v>0</v>
      </c>
      <c r="AU442" s="37">
        <f t="shared" si="93"/>
        <v>119.6</v>
      </c>
      <c r="AV442" s="37">
        <f t="shared" si="94"/>
        <v>119.6</v>
      </c>
      <c r="AW442" s="37"/>
    </row>
    <row r="443" spans="1:49" ht="15.75" hidden="1" customHeight="1" x14ac:dyDescent="0.25">
      <c r="A443" s="253" t="s">
        <v>4310</v>
      </c>
      <c r="B443" s="239" t="s">
        <v>4311</v>
      </c>
      <c r="C443" s="237">
        <v>8</v>
      </c>
      <c r="D443" s="254" t="s">
        <v>4313</v>
      </c>
      <c r="E443" s="237">
        <v>4328</v>
      </c>
      <c r="F443" s="237">
        <v>32</v>
      </c>
      <c r="G443" s="255">
        <v>1.2</v>
      </c>
      <c r="H443" s="240">
        <f>Tabela1[[#This Row],[PESO UNI]]*Tabela1[[#This Row],[QTE]]</f>
        <v>9.6</v>
      </c>
      <c r="I443" s="237" t="s">
        <v>4841</v>
      </c>
      <c r="J443" s="241" t="s">
        <v>3045</v>
      </c>
      <c r="K443" s="241" t="s">
        <v>4320</v>
      </c>
      <c r="L443" s="242" t="s">
        <v>2984</v>
      </c>
      <c r="M443" s="243">
        <v>46211</v>
      </c>
      <c r="N443" s="241" t="s">
        <v>38</v>
      </c>
      <c r="O443" s="244"/>
      <c r="P443" s="245"/>
      <c r="Q443" s="14">
        <f>Tabela1[[#This Row],[QTDE/ Fabricação]]-Tabela1[[#This Row],[QTE]]</f>
        <v>-8</v>
      </c>
      <c r="R443" s="247">
        <f t="shared" ref="R443:R452" si="95">IFERROR(H443*((AA443*0.25)+(AC443*0.25)+(AD443*0.225)+(AE443*0.225)+(AF443*0.05)),"")</f>
        <v>9.6</v>
      </c>
      <c r="S443" s="247">
        <f t="shared" ref="S443:S452" si="96">IFERROR(H443*AG443,"")</f>
        <v>9.6</v>
      </c>
      <c r="T443" s="248">
        <f t="shared" ref="T443:T452" si="97">IFERROR(S443-H443,"")</f>
        <v>0</v>
      </c>
      <c r="U443" s="249">
        <f>IFERROR(SUMIF('LISTA DE EMBARQUE'!B:B,MICRO!E:E,'LISTA DE EMBARQUE'!G:G),"")</f>
        <v>8</v>
      </c>
      <c r="V443" s="244">
        <f>IFERROR(VLOOKUP(Tabela1[[#This Row],[COD.MDE]],'LISTA DE EMBARQUE'!B:L,11,0),"")</f>
        <v>6</v>
      </c>
      <c r="W443" s="245" t="str">
        <f>IFERROR(COUNTIF(#REF!,Tabela1[[#This Row],[Colunas5]]),"")</f>
        <v/>
      </c>
      <c r="X443" s="246">
        <f>Tabela1[[#This Row],[QIANTIDADE EXPEDIDA]]*Tabela1[[#This Row],[PESO UNI]]</f>
        <v>9.6</v>
      </c>
      <c r="Y443" s="246">
        <f t="shared" ref="Y443:Y452" si="98">U443-C443</f>
        <v>0</v>
      </c>
      <c r="Z443" s="250">
        <f>Tabela1[[#This Row],[PESO TOTAL]]-Tabela1[[#This Row],[Peso Expedido]]</f>
        <v>0</v>
      </c>
      <c r="AA443" s="251">
        <v>1</v>
      </c>
      <c r="AB443" s="252"/>
      <c r="AC443" s="251">
        <v>1</v>
      </c>
      <c r="AD443" s="251">
        <v>1</v>
      </c>
      <c r="AE443" s="251">
        <v>1</v>
      </c>
      <c r="AF443" s="251">
        <v>1</v>
      </c>
      <c r="AG443" s="251">
        <v>1</v>
      </c>
      <c r="AH443" s="251">
        <v>1</v>
      </c>
      <c r="AI443" s="252" t="str">
        <f t="shared" ref="AI443:AI452" si="99">IF(Z443&lt;=0,"ok","")</f>
        <v>ok</v>
      </c>
      <c r="AJ443" s="5"/>
      <c r="AK443" t="str">
        <f>Tabela1[[#This Row],[Coluna1]]&amp;Tabela1[[#This Row],[PEDIDO]]</f>
        <v>P-198</v>
      </c>
      <c r="AL443"/>
      <c r="AM443"/>
      <c r="AN443"/>
      <c r="AO443" t="str">
        <f t="shared" si="92"/>
        <v>T-073242-1/14-CV-0001</v>
      </c>
      <c r="AP443" t="str">
        <f>Tabela1[[#This Row],[TAG]]&amp;Tabela1[[#This Row],[PEDIDO]]&amp;Tabela1[[#This Row],[PRODUTO]]</f>
        <v xml:space="preserve">14-CV-0001P-198ESTRUTURA </v>
      </c>
      <c r="AQ443" s="22" t="str">
        <f>Tabela1[[#This Row],[PRODUTO]]&amp;Tabela1[[#This Row],[TAG]]</f>
        <v>ESTRUTURA 14-CV-0001</v>
      </c>
      <c r="AR443" s="24" t="str">
        <f>Tabela1[[#This Row],[PEDIDO]]&amp;Tabela1[[#This Row],[PRODUTO]]</f>
        <v xml:space="preserve">P-198ESTRUTURA </v>
      </c>
      <c r="AS443" s="37">
        <f>IF(AF443="",0,IF(ISTEXT(AF443),H443*VALUE(SUBSTITUTE(AF443,"%",""))/100,H443*AF443))-Tabela1[[#This Row],[PRONTO ACABADO2]]</f>
        <v>0</v>
      </c>
      <c r="AT443" s="37">
        <f>IF(AG443="",0,IF(ISTEXT(AG443),H443*VALUE(SUBSTITUTE(AG443,"%",""))/100,H443*AG443))-Tabela1[[#This Row],[PESO EXPEDIDO2]]</f>
        <v>0</v>
      </c>
      <c r="AU443" s="37">
        <f t="shared" si="93"/>
        <v>9.6</v>
      </c>
      <c r="AV443" s="37">
        <f t="shared" si="94"/>
        <v>9.6</v>
      </c>
      <c r="AW443" s="37"/>
    </row>
    <row r="444" spans="1:49" ht="15.75" hidden="1" customHeight="1" x14ac:dyDescent="0.25">
      <c r="A444" s="253" t="s">
        <v>4310</v>
      </c>
      <c r="B444" s="239" t="s">
        <v>4311</v>
      </c>
      <c r="C444" s="237">
        <v>8</v>
      </c>
      <c r="D444" s="254" t="s">
        <v>4312</v>
      </c>
      <c r="E444" s="237">
        <v>4329</v>
      </c>
      <c r="F444" s="237">
        <v>32</v>
      </c>
      <c r="G444" s="255">
        <v>11.4</v>
      </c>
      <c r="H444" s="240">
        <f>Tabela1[[#This Row],[PESO UNI]]*Tabela1[[#This Row],[QTE]]</f>
        <v>91.2</v>
      </c>
      <c r="I444" s="237" t="s">
        <v>4841</v>
      </c>
      <c r="J444" s="241" t="s">
        <v>3045</v>
      </c>
      <c r="K444" s="241" t="s">
        <v>4320</v>
      </c>
      <c r="L444" s="242" t="s">
        <v>2984</v>
      </c>
      <c r="M444" s="243">
        <v>46211</v>
      </c>
      <c r="N444" s="241" t="s">
        <v>38</v>
      </c>
      <c r="O444" s="244"/>
      <c r="P444" s="245"/>
      <c r="Q444" s="14">
        <f>Tabela1[[#This Row],[QTDE/ Fabricação]]-Tabela1[[#This Row],[QTE]]</f>
        <v>-8</v>
      </c>
      <c r="R444" s="247">
        <f t="shared" si="95"/>
        <v>91.2</v>
      </c>
      <c r="S444" s="247">
        <f t="shared" si="96"/>
        <v>91.2</v>
      </c>
      <c r="T444" s="248">
        <f t="shared" si="97"/>
        <v>0</v>
      </c>
      <c r="U444" s="249">
        <f>IFERROR(SUMIF('LISTA DE EMBARQUE'!B:B,MICRO!E:E,'LISTA DE EMBARQUE'!G:G),"")</f>
        <v>8</v>
      </c>
      <c r="V444" s="244">
        <f>IFERROR(VLOOKUP(Tabela1[[#This Row],[COD.MDE]],'LISTA DE EMBARQUE'!B:L,11,0),"")</f>
        <v>3</v>
      </c>
      <c r="W444" s="245" t="str">
        <f>IFERROR(COUNTIF(#REF!,Tabela1[[#This Row],[Colunas5]]),"")</f>
        <v/>
      </c>
      <c r="X444" s="246">
        <f>Tabela1[[#This Row],[QIANTIDADE EXPEDIDA]]*Tabela1[[#This Row],[PESO UNI]]</f>
        <v>91.2</v>
      </c>
      <c r="Y444" s="246">
        <f t="shared" si="98"/>
        <v>0</v>
      </c>
      <c r="Z444" s="250">
        <f>Tabela1[[#This Row],[PESO TOTAL]]-Tabela1[[#This Row],[Peso Expedido]]</f>
        <v>0</v>
      </c>
      <c r="AA444" s="251">
        <v>1</v>
      </c>
      <c r="AB444" s="252"/>
      <c r="AC444" s="252">
        <v>1</v>
      </c>
      <c r="AD444" s="252">
        <v>1</v>
      </c>
      <c r="AE444" s="252">
        <v>1</v>
      </c>
      <c r="AF444" s="252">
        <v>1</v>
      </c>
      <c r="AG444" s="252">
        <v>1</v>
      </c>
      <c r="AH444" s="252">
        <v>1</v>
      </c>
      <c r="AI444" s="252" t="str">
        <f t="shared" si="99"/>
        <v>ok</v>
      </c>
      <c r="AJ444" s="5"/>
      <c r="AK444" t="str">
        <f>Tabela1[[#This Row],[Coluna1]]&amp;Tabela1[[#This Row],[PEDIDO]]</f>
        <v>P-198</v>
      </c>
      <c r="AL444"/>
      <c r="AM444"/>
      <c r="AN444"/>
      <c r="AO444" t="str">
        <f t="shared" si="92"/>
        <v>T-073242-1/14-CV-0001</v>
      </c>
      <c r="AP444" t="str">
        <f>Tabela1[[#This Row],[TAG]]&amp;Tabela1[[#This Row],[PEDIDO]]&amp;Tabela1[[#This Row],[PRODUTO]]</f>
        <v xml:space="preserve">14-CV-0001P-198ESTRUTURA </v>
      </c>
      <c r="AQ444" s="22" t="str">
        <f>Tabela1[[#This Row],[PRODUTO]]&amp;Tabela1[[#This Row],[TAG]]</f>
        <v>ESTRUTURA 14-CV-0001</v>
      </c>
      <c r="AR444" s="24" t="str">
        <f>Tabela1[[#This Row],[PEDIDO]]&amp;Tabela1[[#This Row],[PRODUTO]]</f>
        <v xml:space="preserve">P-198ESTRUTURA </v>
      </c>
      <c r="AS444" s="37">
        <f>IF(AF444="",0,IF(ISTEXT(AF444),H444*VALUE(SUBSTITUTE(AF444,"%",""))/100,H444*AF444))-Tabela1[[#This Row],[PRONTO ACABADO2]]</f>
        <v>0</v>
      </c>
      <c r="AT444" s="37">
        <f>IF(AG444="",0,IF(ISTEXT(AG444),H444*VALUE(SUBSTITUTE(AG444,"%",""))/100,H444*AG444))-Tabela1[[#This Row],[PESO EXPEDIDO2]]</f>
        <v>0</v>
      </c>
      <c r="AU444" s="37">
        <f t="shared" si="93"/>
        <v>91.2</v>
      </c>
      <c r="AV444" s="37">
        <f t="shared" si="94"/>
        <v>91.2</v>
      </c>
      <c r="AW444" s="37"/>
    </row>
    <row r="445" spans="1:49" ht="15.75" hidden="1" customHeight="1" x14ac:dyDescent="0.25">
      <c r="A445" s="253" t="s">
        <v>4310</v>
      </c>
      <c r="B445" s="239" t="s">
        <v>4311</v>
      </c>
      <c r="C445" s="237">
        <v>4</v>
      </c>
      <c r="D445" s="254" t="s">
        <v>4314</v>
      </c>
      <c r="E445" s="237">
        <v>4330</v>
      </c>
      <c r="F445" s="237">
        <v>32</v>
      </c>
      <c r="G445" s="255">
        <v>51.3</v>
      </c>
      <c r="H445" s="240">
        <f>Tabela1[[#This Row],[PESO UNI]]*Tabela1[[#This Row],[QTE]]</f>
        <v>205.2</v>
      </c>
      <c r="I445" s="237" t="s">
        <v>4841</v>
      </c>
      <c r="J445" s="241" t="s">
        <v>3045</v>
      </c>
      <c r="K445" s="241" t="s">
        <v>4320</v>
      </c>
      <c r="L445" s="242" t="s">
        <v>2984</v>
      </c>
      <c r="M445" s="243">
        <v>46211</v>
      </c>
      <c r="N445" s="241" t="s">
        <v>38</v>
      </c>
      <c r="O445" s="244"/>
      <c r="P445" s="245"/>
      <c r="Q445" s="14">
        <f>Tabela1[[#This Row],[QTDE/ Fabricação]]-Tabela1[[#This Row],[QTE]]</f>
        <v>-4</v>
      </c>
      <c r="R445" s="247">
        <f t="shared" si="95"/>
        <v>205.2</v>
      </c>
      <c r="S445" s="247">
        <f t="shared" si="96"/>
        <v>205.2</v>
      </c>
      <c r="T445" s="248">
        <f t="shared" si="97"/>
        <v>0</v>
      </c>
      <c r="U445" s="249">
        <f>IFERROR(SUMIF('LISTA DE EMBARQUE'!B:B,MICRO!E:E,'LISTA DE EMBARQUE'!G:G),"")</f>
        <v>4</v>
      </c>
      <c r="V445" s="244">
        <f>IFERROR(VLOOKUP(Tabela1[[#This Row],[COD.MDE]],'LISTA DE EMBARQUE'!B:L,11,0),"")</f>
        <v>5</v>
      </c>
      <c r="W445" s="245" t="str">
        <f>IFERROR(COUNTIF(#REF!,Tabela1[[#This Row],[Colunas5]]),"")</f>
        <v/>
      </c>
      <c r="X445" s="246">
        <f>Tabela1[[#This Row],[QIANTIDADE EXPEDIDA]]*Tabela1[[#This Row],[PESO UNI]]</f>
        <v>205.2</v>
      </c>
      <c r="Y445" s="246">
        <f t="shared" si="98"/>
        <v>0</v>
      </c>
      <c r="Z445" s="250">
        <f>Tabela1[[#This Row],[PESO TOTAL]]-Tabela1[[#This Row],[Peso Expedido]]</f>
        <v>0</v>
      </c>
      <c r="AA445" s="251">
        <v>1</v>
      </c>
      <c r="AB445" s="252"/>
      <c r="AC445" s="252">
        <v>1</v>
      </c>
      <c r="AD445" s="252">
        <v>1</v>
      </c>
      <c r="AE445" s="252">
        <v>1</v>
      </c>
      <c r="AF445" s="252">
        <v>1</v>
      </c>
      <c r="AG445" s="252">
        <v>1</v>
      </c>
      <c r="AH445" s="252">
        <v>1</v>
      </c>
      <c r="AI445" s="252" t="str">
        <f t="shared" si="99"/>
        <v>ok</v>
      </c>
      <c r="AJ445" s="5"/>
      <c r="AK445" t="str">
        <f>Tabela1[[#This Row],[Coluna1]]&amp;Tabela1[[#This Row],[PEDIDO]]</f>
        <v>P-198</v>
      </c>
      <c r="AL445"/>
      <c r="AM445"/>
      <c r="AN445"/>
      <c r="AO445" t="str">
        <f t="shared" si="92"/>
        <v>T-073242-1/14-CV-0001</v>
      </c>
      <c r="AP445" t="str">
        <f>Tabela1[[#This Row],[TAG]]&amp;Tabela1[[#This Row],[PEDIDO]]&amp;Tabela1[[#This Row],[PRODUTO]]</f>
        <v xml:space="preserve">14-CV-0001P-198ESTRUTURA </v>
      </c>
      <c r="AQ445" s="22" t="str">
        <f>Tabela1[[#This Row],[PRODUTO]]&amp;Tabela1[[#This Row],[TAG]]</f>
        <v>ESTRUTURA 14-CV-0001</v>
      </c>
      <c r="AR445" s="24" t="str">
        <f>Tabela1[[#This Row],[PEDIDO]]&amp;Tabela1[[#This Row],[PRODUTO]]</f>
        <v xml:space="preserve">P-198ESTRUTURA </v>
      </c>
      <c r="AS445" s="37">
        <f>IF(AF445="",0,IF(ISTEXT(AF445),H445*VALUE(SUBSTITUTE(AF445,"%",""))/100,H445*AF445))-Tabela1[[#This Row],[PRONTO ACABADO2]]</f>
        <v>0</v>
      </c>
      <c r="AT445" s="37">
        <f>IF(AG445="",0,IF(ISTEXT(AG445),H445*VALUE(SUBSTITUTE(AG445,"%",""))/100,H445*AG445))-Tabela1[[#This Row],[PESO EXPEDIDO2]]</f>
        <v>0</v>
      </c>
      <c r="AU445" s="37">
        <f t="shared" si="93"/>
        <v>205.2</v>
      </c>
      <c r="AV445" s="37">
        <f t="shared" si="94"/>
        <v>205.2</v>
      </c>
      <c r="AW445" s="37"/>
    </row>
    <row r="446" spans="1:49" ht="15.75" hidden="1" customHeight="1" x14ac:dyDescent="0.25">
      <c r="A446" s="253" t="s">
        <v>4310</v>
      </c>
      <c r="B446" s="239" t="s">
        <v>4311</v>
      </c>
      <c r="C446" s="237">
        <v>8</v>
      </c>
      <c r="D446" s="254" t="s">
        <v>4315</v>
      </c>
      <c r="E446" s="237">
        <v>4331</v>
      </c>
      <c r="F446" s="237">
        <v>32</v>
      </c>
      <c r="G446" s="255">
        <v>4.8</v>
      </c>
      <c r="H446" s="240">
        <f>Tabela1[[#This Row],[PESO UNI]]*Tabela1[[#This Row],[QTE]]</f>
        <v>38.4</v>
      </c>
      <c r="I446" s="237" t="s">
        <v>4841</v>
      </c>
      <c r="J446" s="241" t="s">
        <v>3045</v>
      </c>
      <c r="K446" s="241" t="s">
        <v>4320</v>
      </c>
      <c r="L446" s="242" t="s">
        <v>2984</v>
      </c>
      <c r="M446" s="243">
        <v>46211</v>
      </c>
      <c r="N446" s="241" t="s">
        <v>38</v>
      </c>
      <c r="O446" s="244"/>
      <c r="P446" s="245"/>
      <c r="Q446" s="14">
        <f>Tabela1[[#This Row],[QTDE/ Fabricação]]-Tabela1[[#This Row],[QTE]]</f>
        <v>-8</v>
      </c>
      <c r="R446" s="247">
        <f t="shared" si="95"/>
        <v>38.4</v>
      </c>
      <c r="S446" s="247">
        <f t="shared" si="96"/>
        <v>38.4</v>
      </c>
      <c r="T446" s="248">
        <f t="shared" si="97"/>
        <v>0</v>
      </c>
      <c r="U446" s="249">
        <f>IFERROR(SUMIF('LISTA DE EMBARQUE'!B:B,MICRO!E:E,'LISTA DE EMBARQUE'!G:G),"")</f>
        <v>8</v>
      </c>
      <c r="V446" s="244">
        <f>IFERROR(VLOOKUP(Tabela1[[#This Row],[COD.MDE]],'LISTA DE EMBARQUE'!B:L,11,0),"")</f>
        <v>6</v>
      </c>
      <c r="W446" s="245" t="str">
        <f>IFERROR(COUNTIF(#REF!,Tabela1[[#This Row],[Colunas5]]),"")</f>
        <v/>
      </c>
      <c r="X446" s="246">
        <f>Tabela1[[#This Row],[QIANTIDADE EXPEDIDA]]*Tabela1[[#This Row],[PESO UNI]]</f>
        <v>38.4</v>
      </c>
      <c r="Y446" s="246">
        <f t="shared" si="98"/>
        <v>0</v>
      </c>
      <c r="Z446" s="250">
        <f>Tabela1[[#This Row],[PESO TOTAL]]-Tabela1[[#This Row],[Peso Expedido]]</f>
        <v>0</v>
      </c>
      <c r="AA446" s="251">
        <v>1</v>
      </c>
      <c r="AB446" s="252"/>
      <c r="AC446" s="251">
        <v>1</v>
      </c>
      <c r="AD446" s="251">
        <v>1</v>
      </c>
      <c r="AE446" s="251">
        <v>1</v>
      </c>
      <c r="AF446" s="251">
        <v>1</v>
      </c>
      <c r="AG446" s="251">
        <v>1</v>
      </c>
      <c r="AH446" s="251">
        <v>1</v>
      </c>
      <c r="AI446" s="252" t="str">
        <f t="shared" si="99"/>
        <v>ok</v>
      </c>
      <c r="AJ446" s="5"/>
      <c r="AK446" t="str">
        <f>Tabela1[[#This Row],[Coluna1]]&amp;Tabela1[[#This Row],[PEDIDO]]</f>
        <v>P-198</v>
      </c>
      <c r="AL446"/>
      <c r="AM446"/>
      <c r="AN446"/>
      <c r="AO446" t="str">
        <f t="shared" si="92"/>
        <v>T-073242-1/14-CV-0001</v>
      </c>
      <c r="AP446" t="str">
        <f>Tabela1[[#This Row],[TAG]]&amp;Tabela1[[#This Row],[PEDIDO]]&amp;Tabela1[[#This Row],[PRODUTO]]</f>
        <v xml:space="preserve">14-CV-0001P-198ESTRUTURA </v>
      </c>
      <c r="AQ446" s="22" t="str">
        <f>Tabela1[[#This Row],[PRODUTO]]&amp;Tabela1[[#This Row],[TAG]]</f>
        <v>ESTRUTURA 14-CV-0001</v>
      </c>
      <c r="AR446" s="24" t="str">
        <f>Tabela1[[#This Row],[PEDIDO]]&amp;Tabela1[[#This Row],[PRODUTO]]</f>
        <v xml:space="preserve">P-198ESTRUTURA </v>
      </c>
      <c r="AS446" s="37">
        <f>IF(AF446="",0,IF(ISTEXT(AF446),H446*VALUE(SUBSTITUTE(AF446,"%",""))/100,H446*AF446))-Tabela1[[#This Row],[PRONTO ACABADO2]]</f>
        <v>0</v>
      </c>
      <c r="AT446" s="37">
        <f>IF(AG446="",0,IF(ISTEXT(AG446),H446*VALUE(SUBSTITUTE(AG446,"%",""))/100,H446*AG446))-Tabela1[[#This Row],[PESO EXPEDIDO2]]</f>
        <v>0</v>
      </c>
      <c r="AU446" s="37">
        <f t="shared" si="93"/>
        <v>38.4</v>
      </c>
      <c r="AV446" s="37">
        <f t="shared" si="94"/>
        <v>38.4</v>
      </c>
      <c r="AW446" s="37"/>
    </row>
    <row r="447" spans="1:49" ht="15.75" hidden="1" customHeight="1" x14ac:dyDescent="0.25">
      <c r="A447" s="253" t="s">
        <v>4310</v>
      </c>
      <c r="B447" s="239" t="s">
        <v>4311</v>
      </c>
      <c r="C447" s="237">
        <v>22</v>
      </c>
      <c r="D447" s="254" t="s">
        <v>4316</v>
      </c>
      <c r="E447" s="237">
        <v>4333</v>
      </c>
      <c r="F447" s="237">
        <v>32</v>
      </c>
      <c r="G447" s="255">
        <v>7.6</v>
      </c>
      <c r="H447" s="240">
        <f>Tabela1[[#This Row],[PESO UNI]]*Tabela1[[#This Row],[QTE]]</f>
        <v>167.2</v>
      </c>
      <c r="I447" s="237" t="s">
        <v>4841</v>
      </c>
      <c r="J447" s="241" t="s">
        <v>3045</v>
      </c>
      <c r="K447" s="241" t="s">
        <v>4320</v>
      </c>
      <c r="L447" s="242" t="s">
        <v>2984</v>
      </c>
      <c r="M447" s="243">
        <v>46211</v>
      </c>
      <c r="N447" s="241" t="s">
        <v>38</v>
      </c>
      <c r="O447" s="244"/>
      <c r="P447" s="245"/>
      <c r="Q447" s="14">
        <f>Tabela1[[#This Row],[QTDE/ Fabricação]]-Tabela1[[#This Row],[QTE]]</f>
        <v>-22</v>
      </c>
      <c r="R447" s="247">
        <f t="shared" si="95"/>
        <v>167.2</v>
      </c>
      <c r="S447" s="247">
        <f t="shared" si="96"/>
        <v>167.2</v>
      </c>
      <c r="T447" s="248">
        <f t="shared" si="97"/>
        <v>0</v>
      </c>
      <c r="U447" s="249">
        <f>IFERROR(SUMIF('LISTA DE EMBARQUE'!B:B,MICRO!E:E,'LISTA DE EMBARQUE'!G:G),"")</f>
        <v>22</v>
      </c>
      <c r="V447" s="244">
        <f>IFERROR(VLOOKUP(Tabela1[[#This Row],[COD.MDE]],'LISTA DE EMBARQUE'!B:L,11,0),"")</f>
        <v>5</v>
      </c>
      <c r="W447" s="245" t="str">
        <f>IFERROR(COUNTIF(#REF!,Tabela1[[#This Row],[Colunas5]]),"")</f>
        <v/>
      </c>
      <c r="X447" s="246">
        <f>Tabela1[[#This Row],[QIANTIDADE EXPEDIDA]]*Tabela1[[#This Row],[PESO UNI]]</f>
        <v>167.2</v>
      </c>
      <c r="Y447" s="246">
        <f t="shared" si="98"/>
        <v>0</v>
      </c>
      <c r="Z447" s="250">
        <f>Tabela1[[#This Row],[PESO TOTAL]]-Tabela1[[#This Row],[Peso Expedido]]</f>
        <v>0</v>
      </c>
      <c r="AA447" s="251">
        <v>1</v>
      </c>
      <c r="AB447" s="252"/>
      <c r="AC447" s="252">
        <v>1</v>
      </c>
      <c r="AD447" s="252">
        <v>1</v>
      </c>
      <c r="AE447" s="252">
        <v>1</v>
      </c>
      <c r="AF447" s="252">
        <v>1</v>
      </c>
      <c r="AG447" s="252">
        <v>1</v>
      </c>
      <c r="AH447" s="252">
        <v>1</v>
      </c>
      <c r="AI447" s="252" t="str">
        <f t="shared" si="99"/>
        <v>ok</v>
      </c>
      <c r="AJ447" s="5"/>
      <c r="AK447" t="str">
        <f>Tabela1[[#This Row],[Coluna1]]&amp;Tabela1[[#This Row],[PEDIDO]]</f>
        <v>P-198</v>
      </c>
      <c r="AL447"/>
      <c r="AM447"/>
      <c r="AN447"/>
      <c r="AO447" t="str">
        <f t="shared" si="92"/>
        <v>T-073242-1/14-CV-0001</v>
      </c>
      <c r="AP447" t="str">
        <f>Tabela1[[#This Row],[TAG]]&amp;Tabela1[[#This Row],[PEDIDO]]&amp;Tabela1[[#This Row],[PRODUTO]]</f>
        <v xml:space="preserve">14-CV-0001P-198ESTRUTURA </v>
      </c>
      <c r="AQ447" s="22" t="str">
        <f>Tabela1[[#This Row],[PRODUTO]]&amp;Tabela1[[#This Row],[TAG]]</f>
        <v>ESTRUTURA 14-CV-0001</v>
      </c>
      <c r="AR447" s="24" t="str">
        <f>Tabela1[[#This Row],[PEDIDO]]&amp;Tabela1[[#This Row],[PRODUTO]]</f>
        <v xml:space="preserve">P-198ESTRUTURA </v>
      </c>
      <c r="AS447" s="37">
        <f>IF(AF447="",0,IF(ISTEXT(AF447),H447*VALUE(SUBSTITUTE(AF447,"%",""))/100,H447*AF447))-Tabela1[[#This Row],[PRONTO ACABADO2]]</f>
        <v>0</v>
      </c>
      <c r="AT447" s="37">
        <f>IF(AG447="",0,IF(ISTEXT(AG447),H447*VALUE(SUBSTITUTE(AG447,"%",""))/100,H447*AG447))-Tabela1[[#This Row],[PESO EXPEDIDO2]]</f>
        <v>0</v>
      </c>
      <c r="AU447" s="37">
        <f t="shared" si="93"/>
        <v>167.2</v>
      </c>
      <c r="AV447" s="37">
        <f t="shared" si="94"/>
        <v>167.2</v>
      </c>
      <c r="AW447" s="37"/>
    </row>
    <row r="448" spans="1:49" ht="15.75" hidden="1" customHeight="1" x14ac:dyDescent="0.25">
      <c r="A448" s="253" t="s">
        <v>4310</v>
      </c>
      <c r="B448" s="239" t="s">
        <v>4311</v>
      </c>
      <c r="C448" s="237">
        <v>1</v>
      </c>
      <c r="D448" s="254" t="s">
        <v>4317</v>
      </c>
      <c r="E448" s="237">
        <v>4334</v>
      </c>
      <c r="F448" s="237">
        <v>32</v>
      </c>
      <c r="G448" s="255">
        <v>25.9</v>
      </c>
      <c r="H448" s="240">
        <f>Tabela1[[#This Row],[PESO UNI]]*Tabela1[[#This Row],[QTE]]</f>
        <v>25.9</v>
      </c>
      <c r="I448" s="237" t="s">
        <v>4841</v>
      </c>
      <c r="J448" s="241" t="s">
        <v>3045</v>
      </c>
      <c r="K448" s="241" t="s">
        <v>4320</v>
      </c>
      <c r="L448" s="242" t="s">
        <v>2984</v>
      </c>
      <c r="M448" s="243">
        <v>46211</v>
      </c>
      <c r="N448" s="241" t="s">
        <v>38</v>
      </c>
      <c r="O448" s="244"/>
      <c r="P448" s="245"/>
      <c r="Q448" s="14">
        <f>Tabela1[[#This Row],[QTDE/ Fabricação]]-Tabela1[[#This Row],[QTE]]</f>
        <v>-1</v>
      </c>
      <c r="R448" s="247">
        <f t="shared" si="95"/>
        <v>25.9</v>
      </c>
      <c r="S448" s="247">
        <f t="shared" si="96"/>
        <v>25.9</v>
      </c>
      <c r="T448" s="248">
        <f t="shared" si="97"/>
        <v>0</v>
      </c>
      <c r="U448" s="249">
        <f>IFERROR(SUMIF('LISTA DE EMBARQUE'!B:B,MICRO!E:E,'LISTA DE EMBARQUE'!G:G),"")</f>
        <v>1</v>
      </c>
      <c r="V448" s="244">
        <f>IFERROR(VLOOKUP(Tabela1[[#This Row],[COD.MDE]],'LISTA DE EMBARQUE'!B:L,11,0),"")</f>
        <v>5</v>
      </c>
      <c r="W448" s="245" t="str">
        <f>IFERROR(COUNTIF(#REF!,Tabela1[[#This Row],[Colunas5]]),"")</f>
        <v/>
      </c>
      <c r="X448" s="246">
        <f>Tabela1[[#This Row],[QIANTIDADE EXPEDIDA]]*Tabela1[[#This Row],[PESO UNI]]</f>
        <v>25.9</v>
      </c>
      <c r="Y448" s="246">
        <f t="shared" si="98"/>
        <v>0</v>
      </c>
      <c r="Z448" s="250">
        <f>Tabela1[[#This Row],[PESO TOTAL]]-Tabela1[[#This Row],[Peso Expedido]]</f>
        <v>0</v>
      </c>
      <c r="AA448" s="251">
        <v>1</v>
      </c>
      <c r="AB448" s="252"/>
      <c r="AC448" s="252">
        <v>1</v>
      </c>
      <c r="AD448" s="252">
        <v>1</v>
      </c>
      <c r="AE448" s="252">
        <v>1</v>
      </c>
      <c r="AF448" s="252">
        <v>1</v>
      </c>
      <c r="AG448" s="252">
        <v>1</v>
      </c>
      <c r="AH448" s="252">
        <v>1</v>
      </c>
      <c r="AI448" s="252" t="str">
        <f t="shared" si="99"/>
        <v>ok</v>
      </c>
      <c r="AJ448" s="5"/>
      <c r="AK448" t="str">
        <f>Tabela1[[#This Row],[Coluna1]]&amp;Tabela1[[#This Row],[PEDIDO]]</f>
        <v>P-198</v>
      </c>
      <c r="AL448"/>
      <c r="AM448"/>
      <c r="AN448"/>
      <c r="AO448" t="str">
        <f t="shared" si="92"/>
        <v>T-073242-1/14-CV-0001</v>
      </c>
      <c r="AP448" t="str">
        <f>Tabela1[[#This Row],[TAG]]&amp;Tabela1[[#This Row],[PEDIDO]]&amp;Tabela1[[#This Row],[PRODUTO]]</f>
        <v xml:space="preserve">14-CV-0001P-198ESTRUTURA </v>
      </c>
      <c r="AQ448" s="22" t="str">
        <f>Tabela1[[#This Row],[PRODUTO]]&amp;Tabela1[[#This Row],[TAG]]</f>
        <v>ESTRUTURA 14-CV-0001</v>
      </c>
      <c r="AR448" s="24" t="str">
        <f>Tabela1[[#This Row],[PEDIDO]]&amp;Tabela1[[#This Row],[PRODUTO]]</f>
        <v xml:space="preserve">P-198ESTRUTURA </v>
      </c>
      <c r="AS448" s="37">
        <f>IF(AF448="",0,IF(ISTEXT(AF448),H448*VALUE(SUBSTITUTE(AF448,"%",""))/100,H448*AF448))-Tabela1[[#This Row],[PRONTO ACABADO2]]</f>
        <v>0</v>
      </c>
      <c r="AT448" s="37">
        <f>IF(AG448="",0,IF(ISTEXT(AG448),H448*VALUE(SUBSTITUTE(AG448,"%",""))/100,H448*AG448))-Tabela1[[#This Row],[PESO EXPEDIDO2]]</f>
        <v>0</v>
      </c>
      <c r="AU448" s="37">
        <f t="shared" si="93"/>
        <v>25.9</v>
      </c>
      <c r="AV448" s="37">
        <f t="shared" si="94"/>
        <v>25.9</v>
      </c>
      <c r="AW448" s="37"/>
    </row>
    <row r="449" spans="1:49" ht="15.75" hidden="1" customHeight="1" x14ac:dyDescent="0.25">
      <c r="A449" s="253" t="s">
        <v>4310</v>
      </c>
      <c r="B449" s="239" t="s">
        <v>4311</v>
      </c>
      <c r="C449" s="237">
        <v>1</v>
      </c>
      <c r="D449" s="254" t="s">
        <v>4318</v>
      </c>
      <c r="E449" s="237">
        <v>4335</v>
      </c>
      <c r="F449" s="237">
        <v>32</v>
      </c>
      <c r="G449" s="255">
        <v>2.6</v>
      </c>
      <c r="H449" s="240">
        <f>Tabela1[[#This Row],[PESO UNI]]*Tabela1[[#This Row],[QTE]]</f>
        <v>2.6</v>
      </c>
      <c r="I449" s="237" t="s">
        <v>4841</v>
      </c>
      <c r="J449" s="241" t="s">
        <v>3045</v>
      </c>
      <c r="K449" s="241" t="s">
        <v>4320</v>
      </c>
      <c r="L449" s="242" t="s">
        <v>2984</v>
      </c>
      <c r="M449" s="243">
        <v>46211</v>
      </c>
      <c r="N449" s="241" t="s">
        <v>38</v>
      </c>
      <c r="O449" s="244"/>
      <c r="P449" s="245"/>
      <c r="Q449" s="14">
        <f>Tabela1[[#This Row],[QTDE/ Fabricação]]-Tabela1[[#This Row],[QTE]]</f>
        <v>-1</v>
      </c>
      <c r="R449" s="247">
        <f t="shared" si="95"/>
        <v>2.6</v>
      </c>
      <c r="S449" s="247">
        <f t="shared" si="96"/>
        <v>2.6</v>
      </c>
      <c r="T449" s="248">
        <f t="shared" si="97"/>
        <v>0</v>
      </c>
      <c r="U449" s="249">
        <f>IFERROR(SUMIF('LISTA DE EMBARQUE'!B:B,MICRO!E:E,'LISTA DE EMBARQUE'!G:G),"")</f>
        <v>1</v>
      </c>
      <c r="V449" s="244">
        <f>IFERROR(VLOOKUP(Tabela1[[#This Row],[COD.MDE]],'LISTA DE EMBARQUE'!B:L,11,0),"")</f>
        <v>6</v>
      </c>
      <c r="W449" s="245" t="str">
        <f>IFERROR(COUNTIF(#REF!,Tabela1[[#This Row],[Colunas5]]),"")</f>
        <v/>
      </c>
      <c r="X449" s="246">
        <f>Tabela1[[#This Row],[QIANTIDADE EXPEDIDA]]*Tabela1[[#This Row],[PESO UNI]]</f>
        <v>2.6</v>
      </c>
      <c r="Y449" s="246">
        <f t="shared" si="98"/>
        <v>0</v>
      </c>
      <c r="Z449" s="250">
        <f>Tabela1[[#This Row],[PESO TOTAL]]-Tabela1[[#This Row],[Peso Expedido]]</f>
        <v>0</v>
      </c>
      <c r="AA449" s="251">
        <v>1</v>
      </c>
      <c r="AB449" s="252"/>
      <c r="AC449" s="251">
        <v>1</v>
      </c>
      <c r="AD449" s="251">
        <v>1</v>
      </c>
      <c r="AE449" s="251">
        <v>1</v>
      </c>
      <c r="AF449" s="251">
        <v>1</v>
      </c>
      <c r="AG449" s="251">
        <v>1</v>
      </c>
      <c r="AH449" s="251">
        <v>1</v>
      </c>
      <c r="AI449" s="252" t="str">
        <f t="shared" si="99"/>
        <v>ok</v>
      </c>
      <c r="AJ449" s="5"/>
      <c r="AK449" t="str">
        <f>Tabela1[[#This Row],[Coluna1]]&amp;Tabela1[[#This Row],[PEDIDO]]</f>
        <v>P-198</v>
      </c>
      <c r="AL449"/>
      <c r="AM449"/>
      <c r="AN449"/>
      <c r="AO449" t="str">
        <f t="shared" si="92"/>
        <v>T-073242-1/14-CV-0001</v>
      </c>
      <c r="AP449" t="str">
        <f>Tabela1[[#This Row],[TAG]]&amp;Tabela1[[#This Row],[PEDIDO]]&amp;Tabela1[[#This Row],[PRODUTO]]</f>
        <v xml:space="preserve">14-CV-0001P-198ESTRUTURA </v>
      </c>
      <c r="AQ449" s="22" t="str">
        <f>Tabela1[[#This Row],[PRODUTO]]&amp;Tabela1[[#This Row],[TAG]]</f>
        <v>ESTRUTURA 14-CV-0001</v>
      </c>
      <c r="AR449" s="24" t="str">
        <f>Tabela1[[#This Row],[PEDIDO]]&amp;Tabela1[[#This Row],[PRODUTO]]</f>
        <v xml:space="preserve">P-198ESTRUTURA </v>
      </c>
      <c r="AS449" s="37">
        <f>IF(AF449="",0,IF(ISTEXT(AF449),H449*VALUE(SUBSTITUTE(AF449,"%",""))/100,H449*AF449))-Tabela1[[#This Row],[PRONTO ACABADO2]]</f>
        <v>0</v>
      </c>
      <c r="AT449" s="37">
        <f>IF(AG449="",0,IF(ISTEXT(AG449),H449*VALUE(SUBSTITUTE(AG449,"%",""))/100,H449*AG449))-Tabela1[[#This Row],[PESO EXPEDIDO2]]</f>
        <v>0</v>
      </c>
      <c r="AU449" s="37">
        <f t="shared" si="93"/>
        <v>2.6</v>
      </c>
      <c r="AV449" s="37">
        <f t="shared" si="94"/>
        <v>2.6</v>
      </c>
      <c r="AW449" s="37"/>
    </row>
    <row r="450" spans="1:49" ht="15.75" hidden="1" customHeight="1" x14ac:dyDescent="0.25">
      <c r="A450" s="6" t="s">
        <v>4310</v>
      </c>
      <c r="B450" s="21" t="s">
        <v>4311</v>
      </c>
      <c r="C450" s="7">
        <v>2</v>
      </c>
      <c r="D450" s="39" t="s">
        <v>4319</v>
      </c>
      <c r="E450" s="7">
        <v>4337</v>
      </c>
      <c r="F450" s="7">
        <v>32</v>
      </c>
      <c r="G450" s="23">
        <v>12</v>
      </c>
      <c r="H450" s="34">
        <f>Tabela1[[#This Row],[PESO UNI]]*Tabela1[[#This Row],[QTE]]</f>
        <v>24</v>
      </c>
      <c r="I450" s="7" t="s">
        <v>4841</v>
      </c>
      <c r="J450" s="8" t="s">
        <v>3045</v>
      </c>
      <c r="K450" s="8" t="s">
        <v>4320</v>
      </c>
      <c r="L450" s="9" t="s">
        <v>2984</v>
      </c>
      <c r="M450" s="10">
        <v>46211</v>
      </c>
      <c r="N450" s="8" t="s">
        <v>38</v>
      </c>
      <c r="O450" s="12"/>
      <c r="P450" s="13"/>
      <c r="Q450" s="14">
        <f>Tabela1[[#This Row],[QTDE/ Fabricação]]-Tabela1[[#This Row],[QTE]]</f>
        <v>-2</v>
      </c>
      <c r="R450" s="18">
        <f t="shared" si="95"/>
        <v>22.799999999999997</v>
      </c>
      <c r="S450" s="18">
        <f t="shared" si="96"/>
        <v>0</v>
      </c>
      <c r="T450" s="19">
        <f t="shared" si="97"/>
        <v>-24</v>
      </c>
      <c r="U450" s="16">
        <f>IFERROR(SUMIF('LISTA DE EMBARQUE'!B:B,MICRO!E:E,'LISTA DE EMBARQUE'!G:G),"")</f>
        <v>0</v>
      </c>
      <c r="V450" s="12" t="str">
        <f>IFERROR(VLOOKUP(Tabela1[[#This Row],[COD.MDE]],'LISTA DE EMBARQUE'!B:L,11,0),"")</f>
        <v/>
      </c>
      <c r="W450" s="13" t="str">
        <f>IFERROR(COUNTIF(#REF!,Tabela1[[#This Row],[Colunas5]]),"")</f>
        <v/>
      </c>
      <c r="X450" s="14">
        <f>Tabela1[[#This Row],[QIANTIDADE EXPEDIDA]]*Tabela1[[#This Row],[PESO UNI]]</f>
        <v>0</v>
      </c>
      <c r="Y450" s="14">
        <f t="shared" si="98"/>
        <v>-2</v>
      </c>
      <c r="Z450" s="20">
        <f>Tabela1[[#This Row],[PESO TOTAL]]-Tabela1[[#This Row],[Peso Expedido]]</f>
        <v>24</v>
      </c>
      <c r="AA450" s="17">
        <v>1</v>
      </c>
      <c r="AB450" s="33"/>
      <c r="AC450" s="33">
        <v>1</v>
      </c>
      <c r="AD450" s="33">
        <v>1</v>
      </c>
      <c r="AE450" s="33">
        <v>1</v>
      </c>
      <c r="AF450" s="33"/>
      <c r="AG450" s="33"/>
      <c r="AH450" s="33"/>
      <c r="AI450" s="33" t="str">
        <f t="shared" si="99"/>
        <v/>
      </c>
      <c r="AJ450" s="5"/>
      <c r="AK450" t="str">
        <f>Tabela1[[#This Row],[Coluna1]]&amp;Tabela1[[#This Row],[PEDIDO]]</f>
        <v>P-198</v>
      </c>
      <c r="AL450"/>
      <c r="AM450"/>
      <c r="AN450"/>
      <c r="AO450" t="str">
        <f>A450&amp;"/"&amp;J450</f>
        <v>T-073242-1/14-CV-0001</v>
      </c>
      <c r="AP450" t="str">
        <f>Tabela1[[#This Row],[TAG]]&amp;Tabela1[[#This Row],[PEDIDO]]&amp;Tabela1[[#This Row],[PRODUTO]]</f>
        <v xml:space="preserve">14-CV-0001P-198ESTRUTURA </v>
      </c>
      <c r="AQ450" s="22" t="str">
        <f>Tabela1[[#This Row],[PRODUTO]]&amp;Tabela1[[#This Row],[TAG]]</f>
        <v>ESTRUTURA 14-CV-0001</v>
      </c>
      <c r="AR450" s="24" t="str">
        <f>Tabela1[[#This Row],[PEDIDO]]&amp;Tabela1[[#This Row],[PRODUTO]]</f>
        <v xml:space="preserve">P-198ESTRUTURA </v>
      </c>
      <c r="AS450" s="37">
        <f>IF(AF450="",0,IF(ISTEXT(AF450),H450*VALUE(SUBSTITUTE(AF450,"%",""))/100,H450*AF450))-Tabela1[[#This Row],[PRONTO ACABADO2]]</f>
        <v>0</v>
      </c>
      <c r="AT450" s="37">
        <f>IF(AG450="",0,IF(ISTEXT(AG450),H450*VALUE(SUBSTITUTE(AG450,"%",""))/100,H450*AG450))-Tabela1[[#This Row],[PESO EXPEDIDO2]]</f>
        <v>0</v>
      </c>
      <c r="AU450" s="37">
        <f>IF(AH450="",0,IF(ISTEXT(AH450),H450*VALUE(SUBSTITUTE(AH450,"%",""))/100,H450*AH450))</f>
        <v>0</v>
      </c>
      <c r="AV450" s="37">
        <f>IF(AG450="",0,IF(ISTEXT(AG450),H450*VALUE(SUBSTITUTE(AG450,"%",""))/100,H450*AG450))</f>
        <v>0</v>
      </c>
      <c r="AW450" s="37"/>
    </row>
    <row r="451" spans="1:49" ht="15.75" hidden="1" customHeight="1" x14ac:dyDescent="0.25">
      <c r="A451" s="253" t="s">
        <v>4417</v>
      </c>
      <c r="B451" s="239" t="s">
        <v>4418</v>
      </c>
      <c r="C451" s="237">
        <v>1</v>
      </c>
      <c r="D451" s="254" t="s">
        <v>4419</v>
      </c>
      <c r="E451" s="237">
        <v>4338</v>
      </c>
      <c r="F451" s="237">
        <v>35</v>
      </c>
      <c r="G451" s="255">
        <v>748.2</v>
      </c>
      <c r="H451" s="240">
        <f>Tabela1[[#This Row],[PESO UNI]]*Tabela1[[#This Row],[QTE]]</f>
        <v>748.2</v>
      </c>
      <c r="I451" s="237" t="s">
        <v>4949</v>
      </c>
      <c r="J451" s="241" t="s">
        <v>3045</v>
      </c>
      <c r="K451" s="241" t="s">
        <v>31</v>
      </c>
      <c r="L451" s="242" t="s">
        <v>2984</v>
      </c>
      <c r="M451" s="243">
        <v>46218</v>
      </c>
      <c r="N451" s="241" t="s">
        <v>38</v>
      </c>
      <c r="O451" s="246"/>
      <c r="P451" s="247"/>
      <c r="Q451" s="14">
        <f>Tabela1[[#This Row],[QTDE/ Fabricação]]-Tabela1[[#This Row],[QTE]]</f>
        <v>-1</v>
      </c>
      <c r="R451" s="247">
        <f t="shared" si="95"/>
        <v>748.2</v>
      </c>
      <c r="S451" s="247">
        <f t="shared" si="96"/>
        <v>748.2</v>
      </c>
      <c r="T451" s="248">
        <f t="shared" si="97"/>
        <v>0</v>
      </c>
      <c r="U451" s="249">
        <f>IFERROR(SUMIF('LISTA DE EMBARQUE'!B:B,MICRO!E:E,'LISTA DE EMBARQUE'!G:G),"")</f>
        <v>1</v>
      </c>
      <c r="V451" s="244">
        <f>IFERROR(VLOOKUP(Tabela1[[#This Row],[COD.MDE]],'LISTA DE EMBARQUE'!B:L,11,0),"")</f>
        <v>4</v>
      </c>
      <c r="W451" s="245"/>
      <c r="X451" s="246">
        <f>IFERROR(Tabela1[[#This Row],[QIANTIDADE EXPEDIDA]]*Tabela1[[#This Row],[PESO UNI]],"")</f>
        <v>748.2</v>
      </c>
      <c r="Y451" s="246">
        <f t="shared" si="98"/>
        <v>0</v>
      </c>
      <c r="Z451" s="250">
        <f>Tabela1[[#This Row],[PESO TOTAL]]-Tabela1[[#This Row],[Peso Expedido]]</f>
        <v>0</v>
      </c>
      <c r="AA451" s="252">
        <v>1</v>
      </c>
      <c r="AB451" s="252"/>
      <c r="AC451" s="252">
        <v>1</v>
      </c>
      <c r="AD451" s="252">
        <v>1</v>
      </c>
      <c r="AE451" s="252">
        <v>1</v>
      </c>
      <c r="AF451" s="252">
        <v>1</v>
      </c>
      <c r="AG451" s="252">
        <v>1</v>
      </c>
      <c r="AH451" s="252">
        <v>1</v>
      </c>
      <c r="AI451" s="252" t="str">
        <f t="shared" si="99"/>
        <v>ok</v>
      </c>
    </row>
    <row r="452" spans="1:49" ht="15.75" hidden="1" customHeight="1" x14ac:dyDescent="0.25">
      <c r="A452" s="253" t="s">
        <v>4420</v>
      </c>
      <c r="B452" s="239" t="s">
        <v>4421</v>
      </c>
      <c r="C452" s="237">
        <v>5</v>
      </c>
      <c r="D452" s="254" t="s">
        <v>4422</v>
      </c>
      <c r="E452" s="237">
        <v>4339</v>
      </c>
      <c r="F452" s="237">
        <v>35</v>
      </c>
      <c r="G452" s="255">
        <v>730.2</v>
      </c>
      <c r="H452" s="240">
        <f>Tabela1[[#This Row],[PESO UNI]]*Tabela1[[#This Row],[QTE]]</f>
        <v>3651</v>
      </c>
      <c r="I452" s="237" t="s">
        <v>4441</v>
      </c>
      <c r="J452" s="241" t="s">
        <v>3045</v>
      </c>
      <c r="K452" s="241" t="s">
        <v>31</v>
      </c>
      <c r="L452" s="242" t="s">
        <v>2984</v>
      </c>
      <c r="M452" s="243">
        <v>46218</v>
      </c>
      <c r="N452" s="241" t="s">
        <v>38</v>
      </c>
      <c r="O452" s="246"/>
      <c r="P452" s="247"/>
      <c r="Q452" s="14">
        <f>Tabela1[[#This Row],[QTDE/ Fabricação]]-Tabela1[[#This Row],[QTE]]</f>
        <v>-5</v>
      </c>
      <c r="R452" s="247">
        <f t="shared" si="95"/>
        <v>3651</v>
      </c>
      <c r="S452" s="247">
        <f t="shared" si="96"/>
        <v>3651</v>
      </c>
      <c r="T452" s="248">
        <f t="shared" si="97"/>
        <v>0</v>
      </c>
      <c r="U452" s="249">
        <f>IFERROR(SUMIF('LISTA DE EMBARQUE'!B:B,MICRO!E:E,'LISTA DE EMBARQUE'!G:G),"")</f>
        <v>5</v>
      </c>
      <c r="V452" s="244">
        <f>IFERROR(VLOOKUP(Tabela1[[#This Row],[COD.MDE]],'LISTA DE EMBARQUE'!B:L,11,0),"")</f>
        <v>4</v>
      </c>
      <c r="W452" s="245"/>
      <c r="X452" s="246">
        <f>IFERROR(Tabela1[[#This Row],[QIANTIDADE EXPEDIDA]]*Tabela1[[#This Row],[PESO UNI]],"")</f>
        <v>3651</v>
      </c>
      <c r="Y452" s="246">
        <f t="shared" si="98"/>
        <v>0</v>
      </c>
      <c r="Z452" s="250">
        <f>Tabela1[[#This Row],[PESO TOTAL]]-Tabela1[[#This Row],[Peso Expedido]]</f>
        <v>0</v>
      </c>
      <c r="AA452" s="252">
        <v>1</v>
      </c>
      <c r="AB452" s="252"/>
      <c r="AC452" s="252">
        <v>1</v>
      </c>
      <c r="AD452" s="252">
        <v>1</v>
      </c>
      <c r="AE452" s="252">
        <v>1</v>
      </c>
      <c r="AF452" s="252">
        <v>1</v>
      </c>
      <c r="AG452" s="252">
        <v>1</v>
      </c>
      <c r="AH452" s="252">
        <v>1</v>
      </c>
      <c r="AI452" s="252" t="str">
        <f t="shared" si="99"/>
        <v>ok</v>
      </c>
    </row>
    <row r="453" spans="1:49" ht="15.75" hidden="1" customHeight="1" x14ac:dyDescent="0.25">
      <c r="A453" s="6" t="s">
        <v>101</v>
      </c>
      <c r="B453" s="21"/>
      <c r="C453" s="7">
        <v>18</v>
      </c>
      <c r="D453" s="39" t="s">
        <v>146</v>
      </c>
      <c r="E453" s="7">
        <v>4340</v>
      </c>
      <c r="F453" s="7">
        <v>1</v>
      </c>
      <c r="G453" s="233">
        <v>1</v>
      </c>
      <c r="H453" s="34">
        <f>Tabela1[[#This Row],[PESO UNI]]*Tabela1[[#This Row],[QTE]]</f>
        <v>18</v>
      </c>
      <c r="I453" s="7" t="s">
        <v>2</v>
      </c>
      <c r="J453" s="8" t="s">
        <v>4423</v>
      </c>
      <c r="K453" s="7" t="s">
        <v>23</v>
      </c>
      <c r="L453" s="7" t="s">
        <v>4424</v>
      </c>
      <c r="M453" s="7">
        <v>46218</v>
      </c>
      <c r="N453" s="7" t="s">
        <v>38</v>
      </c>
      <c r="O453" s="14"/>
      <c r="P453" s="18"/>
      <c r="Q453" s="7">
        <f>Tabela1[[#This Row],[QTDE/ Fabricação]]-Tabela1[[#This Row],[QTE]]</f>
        <v>-18</v>
      </c>
      <c r="R453" s="18">
        <f t="shared" si="89"/>
        <v>18</v>
      </c>
      <c r="S453" s="18">
        <f t="shared" ref="S453:S459" si="100">IFERROR(H453*AG453,"")</f>
        <v>18</v>
      </c>
      <c r="T453" s="19">
        <f t="shared" ref="T453:T459" si="101">IFERROR(S453-H453,"")</f>
        <v>0</v>
      </c>
      <c r="U453" s="16">
        <f>IFERROR(SUMIF('LISTA DE EMBARQUE'!B:B,MICRO!E:E,'LISTA DE EMBARQUE'!G:G),"")</f>
        <v>18</v>
      </c>
      <c r="V453" s="12">
        <f>IFERROR(VLOOKUP(Tabela1[[#This Row],[COD.MDE]],'LISTA DE EMBARQUE'!B:L,11,0),"")</f>
        <v>1</v>
      </c>
      <c r="W453" s="13"/>
      <c r="X453" s="14">
        <f>IFERROR(Tabela1[[#This Row],[QIANTIDADE EXPEDIDA]]*Tabela1[[#This Row],[PESO UNI]],"")</f>
        <v>18</v>
      </c>
      <c r="Y453" s="14">
        <f t="shared" ref="Y453:Y459" si="102">U453-C453</f>
        <v>0</v>
      </c>
      <c r="Z453" s="20">
        <f>Tabela1[[#This Row],[PESO TOTAL]]-Tabela1[[#This Row],[Peso Expedido]]</f>
        <v>0</v>
      </c>
      <c r="AA453" s="33">
        <v>1</v>
      </c>
      <c r="AB453" s="33">
        <v>1</v>
      </c>
      <c r="AC453" s="33">
        <v>1</v>
      </c>
      <c r="AD453" s="33">
        <v>1</v>
      </c>
      <c r="AE453" s="33">
        <v>1</v>
      </c>
      <c r="AF453" s="33">
        <v>1</v>
      </c>
      <c r="AG453" s="33">
        <v>1</v>
      </c>
      <c r="AH453" s="33">
        <v>1</v>
      </c>
      <c r="AI453" s="33" t="str">
        <f t="shared" si="77"/>
        <v>ok</v>
      </c>
    </row>
    <row r="454" spans="1:49" ht="15.75" hidden="1" customHeight="1" x14ac:dyDescent="0.25">
      <c r="A454" s="6" t="s">
        <v>814</v>
      </c>
      <c r="B454" s="21"/>
      <c r="C454" s="7">
        <v>53</v>
      </c>
      <c r="D454" s="39" t="s">
        <v>4425</v>
      </c>
      <c r="E454" s="7">
        <v>4341</v>
      </c>
      <c r="F454" s="7">
        <v>1</v>
      </c>
      <c r="G454" s="233">
        <v>5.2</v>
      </c>
      <c r="H454" s="34">
        <f>Tabela1[[#This Row],[PESO UNI]]*Tabela1[[#This Row],[QTE]]</f>
        <v>275.60000000000002</v>
      </c>
      <c r="I454" s="7" t="s">
        <v>2</v>
      </c>
      <c r="J454" s="8" t="s">
        <v>4423</v>
      </c>
      <c r="K454" s="7" t="s">
        <v>23</v>
      </c>
      <c r="L454" s="7" t="s">
        <v>4424</v>
      </c>
      <c r="M454" s="7">
        <v>46218</v>
      </c>
      <c r="N454" s="7" t="s">
        <v>38</v>
      </c>
      <c r="O454" s="14"/>
      <c r="P454" s="18"/>
      <c r="Q454" s="7">
        <f>Tabela1[[#This Row],[QTDE/ Fabricação]]-Tabela1[[#This Row],[QTE]]</f>
        <v>-53</v>
      </c>
      <c r="R454" s="18">
        <f>IFERROR(H454*((AA454*0.25)+(AC454*0.25)+(AD454*0.225)+(AE454*0.225)+(AF454*0.05)),"")</f>
        <v>275.60000000000002</v>
      </c>
      <c r="S454" s="18">
        <f t="shared" si="100"/>
        <v>275.60000000000002</v>
      </c>
      <c r="T454" s="19">
        <f t="shared" si="101"/>
        <v>0</v>
      </c>
      <c r="U454" s="16">
        <f>IFERROR(SUMIF('LISTA DE EMBARQUE'!B:B,MICRO!E:E,'LISTA DE EMBARQUE'!G:G),"")</f>
        <v>53</v>
      </c>
      <c r="V454" s="12">
        <f>IFERROR(VLOOKUP(Tabela1[[#This Row],[COD.MDE]],'LISTA DE EMBARQUE'!B:L,11,0),"")</f>
        <v>1</v>
      </c>
      <c r="W454" s="13"/>
      <c r="X454" s="14">
        <f>IFERROR(Tabela1[[#This Row],[QIANTIDADE EXPEDIDA]]*Tabela1[[#This Row],[PESO UNI]],"")</f>
        <v>275.60000000000002</v>
      </c>
      <c r="Y454" s="14">
        <f t="shared" si="102"/>
        <v>0</v>
      </c>
      <c r="Z454" s="20">
        <f>Tabela1[[#This Row],[PESO TOTAL]]-Tabela1[[#This Row],[Peso Expedido]]</f>
        <v>0</v>
      </c>
      <c r="AA454" s="33">
        <v>1</v>
      </c>
      <c r="AB454" s="33">
        <v>1</v>
      </c>
      <c r="AC454" s="33">
        <v>1</v>
      </c>
      <c r="AD454" s="33">
        <v>1</v>
      </c>
      <c r="AE454" s="33">
        <v>1</v>
      </c>
      <c r="AF454" s="33">
        <v>1</v>
      </c>
      <c r="AG454" s="33">
        <v>1</v>
      </c>
      <c r="AH454" s="33">
        <v>1</v>
      </c>
      <c r="AI454" s="33" t="str">
        <f t="shared" si="77"/>
        <v>ok</v>
      </c>
    </row>
    <row r="455" spans="1:49" ht="15.75" hidden="1" customHeight="1" x14ac:dyDescent="0.25">
      <c r="A455" s="6" t="s">
        <v>4426</v>
      </c>
      <c r="B455" s="21" t="s">
        <v>4427</v>
      </c>
      <c r="C455" s="7">
        <v>7</v>
      </c>
      <c r="D455" s="39" t="s">
        <v>4428</v>
      </c>
      <c r="E455" s="7">
        <v>4342</v>
      </c>
      <c r="F455" s="7">
        <v>1</v>
      </c>
      <c r="G455" s="233">
        <v>19.100000000000001</v>
      </c>
      <c r="H455" s="34">
        <f>Tabela1[[#This Row],[PESO UNI]]*Tabela1[[#This Row],[QTE]]</f>
        <v>133.70000000000002</v>
      </c>
      <c r="I455" s="7" t="s">
        <v>746</v>
      </c>
      <c r="J455" s="8" t="s">
        <v>4423</v>
      </c>
      <c r="K455" s="7" t="s">
        <v>33</v>
      </c>
      <c r="L455" s="7" t="s">
        <v>4424</v>
      </c>
      <c r="M455" s="7">
        <v>46218</v>
      </c>
      <c r="N455" s="7" t="s">
        <v>38</v>
      </c>
      <c r="O455" s="14"/>
      <c r="P455" s="18"/>
      <c r="Q455" s="7">
        <f>Tabela1[[#This Row],[QTDE/ Fabricação]]-Tabela1[[#This Row],[QTE]]</f>
        <v>-7</v>
      </c>
      <c r="R455" s="18">
        <f>IFERROR(H455*((AA455*0.25)+(AB455*0.25)+(AD455*0.225)+(AE455*0.225)+(AF455*0.05)),"")</f>
        <v>133.70000000000002</v>
      </c>
      <c r="S455" s="18">
        <f t="shared" si="100"/>
        <v>133.70000000000002</v>
      </c>
      <c r="T455" s="19">
        <f t="shared" si="101"/>
        <v>0</v>
      </c>
      <c r="U455" s="16">
        <f>IFERROR(SUMIF('LISTA DE EMBARQUE'!B:B,MICRO!E:E,'LISTA DE EMBARQUE'!G:G),"")</f>
        <v>7</v>
      </c>
      <c r="V455" s="12">
        <f>IFERROR(VLOOKUP(Tabela1[[#This Row],[COD.MDE]],'LISTA DE EMBARQUE'!B:L,11,0),"")</f>
        <v>1</v>
      </c>
      <c r="W455" s="13"/>
      <c r="X455" s="14">
        <f>IFERROR(Tabela1[[#This Row],[QIANTIDADE EXPEDIDA]]*Tabela1[[#This Row],[PESO UNI]],"")</f>
        <v>133.70000000000002</v>
      </c>
      <c r="Y455" s="14">
        <f t="shared" si="102"/>
        <v>0</v>
      </c>
      <c r="Z455" s="20">
        <f>Tabela1[[#This Row],[PESO TOTAL]]-Tabela1[[#This Row],[Peso Expedido]]</f>
        <v>0</v>
      </c>
      <c r="AA455" s="33">
        <v>1</v>
      </c>
      <c r="AB455" s="33">
        <v>1</v>
      </c>
      <c r="AC455" s="33">
        <v>1</v>
      </c>
      <c r="AD455" s="33">
        <v>1</v>
      </c>
      <c r="AE455" s="33">
        <v>1</v>
      </c>
      <c r="AF455" s="33">
        <v>1</v>
      </c>
      <c r="AG455" s="33">
        <v>1</v>
      </c>
      <c r="AH455" s="33">
        <v>1</v>
      </c>
      <c r="AI455" s="33" t="str">
        <f t="shared" si="77"/>
        <v>ok</v>
      </c>
    </row>
    <row r="456" spans="1:49" ht="15.75" hidden="1" customHeight="1" x14ac:dyDescent="0.25">
      <c r="A456" s="6" t="s">
        <v>4429</v>
      </c>
      <c r="B456" s="21" t="s">
        <v>4430</v>
      </c>
      <c r="C456" s="7">
        <v>6</v>
      </c>
      <c r="D456" s="39" t="s">
        <v>4431</v>
      </c>
      <c r="E456" s="7">
        <v>4343</v>
      </c>
      <c r="F456" s="7">
        <v>1</v>
      </c>
      <c r="G456" s="233">
        <v>18.2</v>
      </c>
      <c r="H456" s="34">
        <f>Tabela1[[#This Row],[PESO UNI]]*Tabela1[[#This Row],[QTE]]</f>
        <v>109.19999999999999</v>
      </c>
      <c r="I456" s="7" t="s">
        <v>746</v>
      </c>
      <c r="J456" s="8" t="s">
        <v>4423</v>
      </c>
      <c r="K456" s="7" t="s">
        <v>33</v>
      </c>
      <c r="L456" s="7" t="s">
        <v>4424</v>
      </c>
      <c r="M456" s="7">
        <v>46218</v>
      </c>
      <c r="N456" s="7" t="s">
        <v>38</v>
      </c>
      <c r="O456" s="14"/>
      <c r="P456" s="18"/>
      <c r="Q456" s="7">
        <f>Tabela1[[#This Row],[QTDE/ Fabricação]]-Tabela1[[#This Row],[QTE]]</f>
        <v>-6</v>
      </c>
      <c r="R456" s="18">
        <f>IFERROR(H456*((AA456*0.25)+(AB456*0.25)+(AD456*0.225)+(AE456*0.225)+(AF456*0.05)),"")</f>
        <v>109.19999999999999</v>
      </c>
      <c r="S456" s="18">
        <f t="shared" si="100"/>
        <v>109.19999999999999</v>
      </c>
      <c r="T456" s="19">
        <f t="shared" si="101"/>
        <v>0</v>
      </c>
      <c r="U456" s="16">
        <f>IFERROR(SUMIF('LISTA DE EMBARQUE'!B:B,MICRO!E:E,'LISTA DE EMBARQUE'!G:G),"")</f>
        <v>6</v>
      </c>
      <c r="V456" s="12">
        <f>IFERROR(VLOOKUP(Tabela1[[#This Row],[COD.MDE]],'LISTA DE EMBARQUE'!B:L,11,0),"")</f>
        <v>1</v>
      </c>
      <c r="W456" s="13"/>
      <c r="X456" s="14">
        <f>IFERROR(Tabela1[[#This Row],[QIANTIDADE EXPEDIDA]]*Tabela1[[#This Row],[PESO UNI]],"")</f>
        <v>109.19999999999999</v>
      </c>
      <c r="Y456" s="14">
        <f t="shared" si="102"/>
        <v>0</v>
      </c>
      <c r="Z456" s="20">
        <f>Tabela1[[#This Row],[PESO TOTAL]]-Tabela1[[#This Row],[Peso Expedido]]</f>
        <v>0</v>
      </c>
      <c r="AA456" s="33">
        <v>1</v>
      </c>
      <c r="AB456" s="33">
        <v>1</v>
      </c>
      <c r="AC456" s="33">
        <v>1</v>
      </c>
      <c r="AD456" s="33">
        <v>1</v>
      </c>
      <c r="AE456" s="33">
        <v>1</v>
      </c>
      <c r="AF456" s="33">
        <v>1</v>
      </c>
      <c r="AG456" s="33">
        <v>1</v>
      </c>
      <c r="AH456" s="33">
        <v>1</v>
      </c>
      <c r="AI456" s="33" t="str">
        <f t="shared" si="77"/>
        <v>ok</v>
      </c>
    </row>
    <row r="457" spans="1:49" ht="15.75" hidden="1" customHeight="1" x14ac:dyDescent="0.25">
      <c r="A457" s="6" t="s">
        <v>4432</v>
      </c>
      <c r="B457" s="21" t="s">
        <v>4433</v>
      </c>
      <c r="C457" s="7">
        <v>8</v>
      </c>
      <c r="D457" s="39" t="s">
        <v>4437</v>
      </c>
      <c r="E457" s="7">
        <v>4344</v>
      </c>
      <c r="F457" s="7">
        <v>1</v>
      </c>
      <c r="G457" s="233">
        <v>6</v>
      </c>
      <c r="H457" s="34">
        <f>Tabela1[[#This Row],[PESO UNI]]*Tabela1[[#This Row],[QTE]]</f>
        <v>48</v>
      </c>
      <c r="I457" s="7" t="s">
        <v>746</v>
      </c>
      <c r="J457" s="8" t="s">
        <v>4423</v>
      </c>
      <c r="K457" s="7" t="s">
        <v>33</v>
      </c>
      <c r="L457" s="7" t="s">
        <v>4424</v>
      </c>
      <c r="M457" s="7">
        <v>46218</v>
      </c>
      <c r="N457" s="7" t="s">
        <v>38</v>
      </c>
      <c r="O457" s="14"/>
      <c r="P457" s="18"/>
      <c r="Q457" s="7">
        <f>Tabela1[[#This Row],[QTDE/ Fabricação]]-Tabela1[[#This Row],[QTE]]</f>
        <v>-8</v>
      </c>
      <c r="R457" s="18">
        <f>IFERROR(H457*((AA457*0.25)+(AB457*0.25)+(AD457*0.225)+(AE457*0.225)+(AF457*0.05)),"")</f>
        <v>48</v>
      </c>
      <c r="S457" s="18">
        <f t="shared" si="100"/>
        <v>48</v>
      </c>
      <c r="T457" s="19">
        <f t="shared" si="101"/>
        <v>0</v>
      </c>
      <c r="U457" s="16">
        <f>IFERROR(SUMIF('LISTA DE EMBARQUE'!B:B,MICRO!E:E,'LISTA DE EMBARQUE'!G:G),"")</f>
        <v>8</v>
      </c>
      <c r="V457" s="12">
        <f>IFERROR(VLOOKUP(Tabela1[[#This Row],[COD.MDE]],'LISTA DE EMBARQUE'!B:L,11,0),"")</f>
        <v>1</v>
      </c>
      <c r="W457" s="13"/>
      <c r="X457" s="14">
        <f>IFERROR(Tabela1[[#This Row],[QIANTIDADE EXPEDIDA]]*Tabela1[[#This Row],[PESO UNI]],"")</f>
        <v>48</v>
      </c>
      <c r="Y457" s="14">
        <f t="shared" si="102"/>
        <v>0</v>
      </c>
      <c r="Z457" s="20">
        <f>Tabela1[[#This Row],[PESO TOTAL]]-Tabela1[[#This Row],[Peso Expedido]]</f>
        <v>0</v>
      </c>
      <c r="AA457" s="33">
        <v>1</v>
      </c>
      <c r="AB457" s="33">
        <v>1</v>
      </c>
      <c r="AC457" s="33">
        <v>1</v>
      </c>
      <c r="AD457" s="33">
        <v>1</v>
      </c>
      <c r="AE457" s="33">
        <v>1</v>
      </c>
      <c r="AF457" s="33">
        <v>1</v>
      </c>
      <c r="AG457" s="33">
        <v>1</v>
      </c>
      <c r="AH457" s="33">
        <v>1</v>
      </c>
      <c r="AI457" s="33" t="str">
        <f t="shared" si="77"/>
        <v>ok</v>
      </c>
    </row>
    <row r="458" spans="1:49" ht="15.75" hidden="1" customHeight="1" x14ac:dyDescent="0.25">
      <c r="A458" s="6" t="s">
        <v>4434</v>
      </c>
      <c r="B458" s="21" t="s">
        <v>4435</v>
      </c>
      <c r="C458" s="7">
        <v>14</v>
      </c>
      <c r="D458" s="39" t="s">
        <v>4436</v>
      </c>
      <c r="E458" s="7">
        <v>4345</v>
      </c>
      <c r="F458" s="7">
        <v>1</v>
      </c>
      <c r="G458" s="233">
        <v>5</v>
      </c>
      <c r="H458" s="34">
        <f>Tabela1[[#This Row],[PESO UNI]]*Tabela1[[#This Row],[QTE]]</f>
        <v>70</v>
      </c>
      <c r="I458" s="7" t="s">
        <v>746</v>
      </c>
      <c r="J458" s="8" t="s">
        <v>4423</v>
      </c>
      <c r="K458" s="7" t="s">
        <v>33</v>
      </c>
      <c r="L458" s="7" t="s">
        <v>4424</v>
      </c>
      <c r="M458" s="7">
        <v>46218</v>
      </c>
      <c r="N458" s="7" t="s">
        <v>38</v>
      </c>
      <c r="O458" s="14"/>
      <c r="P458" s="18"/>
      <c r="Q458" s="7">
        <f>Tabela1[[#This Row],[QTDE/ Fabricação]]-Tabela1[[#This Row],[QTE]]</f>
        <v>-14</v>
      </c>
      <c r="R458" s="18">
        <f>IFERROR(H458*((AA458*0.25)+(AB458*0.25)+(AD458*0.225)+(AE458*0.225)+(AF458*0.05)),"")</f>
        <v>70</v>
      </c>
      <c r="S458" s="18">
        <f t="shared" si="100"/>
        <v>70</v>
      </c>
      <c r="T458" s="19">
        <f t="shared" si="101"/>
        <v>0</v>
      </c>
      <c r="U458" s="16">
        <f>IFERROR(SUMIF('LISTA DE EMBARQUE'!B:B,MICRO!E:E,'LISTA DE EMBARQUE'!G:G),"")</f>
        <v>14</v>
      </c>
      <c r="V458" s="12">
        <f>IFERROR(VLOOKUP(Tabela1[[#This Row],[COD.MDE]],'LISTA DE EMBARQUE'!B:L,11,0),"")</f>
        <v>1</v>
      </c>
      <c r="W458" s="13"/>
      <c r="X458" s="14">
        <f>IFERROR(Tabela1[[#This Row],[QIANTIDADE EXPEDIDA]]*Tabela1[[#This Row],[PESO UNI]],"")</f>
        <v>70</v>
      </c>
      <c r="Y458" s="14">
        <f t="shared" si="102"/>
        <v>0</v>
      </c>
      <c r="Z458" s="20">
        <f>Tabela1[[#This Row],[PESO TOTAL]]-Tabela1[[#This Row],[Peso Expedido]]</f>
        <v>0</v>
      </c>
      <c r="AA458" s="33">
        <v>1</v>
      </c>
      <c r="AB458" s="33">
        <v>1</v>
      </c>
      <c r="AC458" s="33">
        <v>1</v>
      </c>
      <c r="AD458" s="33">
        <v>1</v>
      </c>
      <c r="AE458" s="33">
        <v>1</v>
      </c>
      <c r="AF458" s="33">
        <v>1</v>
      </c>
      <c r="AG458" s="33">
        <v>1</v>
      </c>
      <c r="AH458" s="33">
        <v>1</v>
      </c>
      <c r="AI458" s="33" t="str">
        <f t="shared" si="77"/>
        <v>ok</v>
      </c>
    </row>
    <row r="459" spans="1:49" ht="15.75" hidden="1" customHeight="1" x14ac:dyDescent="0.25">
      <c r="A459" s="6" t="s">
        <v>4438</v>
      </c>
      <c r="B459" s="21" t="s">
        <v>4439</v>
      </c>
      <c r="C459" s="7">
        <v>23</v>
      </c>
      <c r="D459" s="39" t="s">
        <v>4440</v>
      </c>
      <c r="E459" s="7">
        <v>4346</v>
      </c>
      <c r="F459" s="7">
        <v>1</v>
      </c>
      <c r="G459" s="233">
        <v>6</v>
      </c>
      <c r="H459" s="34">
        <f>Tabela1[[#This Row],[PESO UNI]]*Tabela1[[#This Row],[QTE]]</f>
        <v>138</v>
      </c>
      <c r="I459" s="7" t="s">
        <v>746</v>
      </c>
      <c r="J459" s="8" t="s">
        <v>4423</v>
      </c>
      <c r="K459" s="7" t="s">
        <v>33</v>
      </c>
      <c r="L459" s="7" t="s">
        <v>4424</v>
      </c>
      <c r="M459" s="7">
        <v>46218</v>
      </c>
      <c r="N459" s="7" t="s">
        <v>38</v>
      </c>
      <c r="O459" s="14"/>
      <c r="P459" s="18"/>
      <c r="Q459" s="7">
        <f>Tabela1[[#This Row],[QTDE/ Fabricação]]-Tabela1[[#This Row],[QTE]]</f>
        <v>-23</v>
      </c>
      <c r="R459" s="18" t="str">
        <f>IFERROR(H459*((AA459*0.25)+(AB459*0.25)+(AD459*0.225)+(#REF!*0.225)+(AF459*0.05)),"")</f>
        <v/>
      </c>
      <c r="S459" s="18">
        <f t="shared" si="100"/>
        <v>138</v>
      </c>
      <c r="T459" s="19">
        <f t="shared" si="101"/>
        <v>0</v>
      </c>
      <c r="U459" s="16">
        <f>IFERROR(SUMIF('LISTA DE EMBARQUE'!B:B,MICRO!E:E,'LISTA DE EMBARQUE'!G:G),"")</f>
        <v>23</v>
      </c>
      <c r="V459" s="12">
        <f>IFERROR(VLOOKUP(Tabela1[[#This Row],[COD.MDE]],'LISTA DE EMBARQUE'!B:L,11,0),"")</f>
        <v>1</v>
      </c>
      <c r="W459" s="13"/>
      <c r="X459" s="14">
        <f>IFERROR(Tabela1[[#This Row],[QIANTIDADE EXPEDIDA]]*Tabela1[[#This Row],[PESO UNI]],"")</f>
        <v>138</v>
      </c>
      <c r="Y459" s="14">
        <f t="shared" si="102"/>
        <v>0</v>
      </c>
      <c r="Z459" s="20">
        <f>Tabela1[[#This Row],[PESO TOTAL]]-Tabela1[[#This Row],[Peso Expedido]]</f>
        <v>0</v>
      </c>
      <c r="AA459" s="33">
        <v>1</v>
      </c>
      <c r="AB459" s="33">
        <v>1</v>
      </c>
      <c r="AC459" s="33">
        <v>1</v>
      </c>
      <c r="AD459" s="33">
        <v>1</v>
      </c>
      <c r="AE459" s="33">
        <v>1</v>
      </c>
      <c r="AF459" s="33">
        <v>1</v>
      </c>
      <c r="AG459" s="33">
        <v>1</v>
      </c>
      <c r="AH459" s="33">
        <v>1</v>
      </c>
      <c r="AI459" s="33" t="str">
        <f t="shared" si="77"/>
        <v>ok</v>
      </c>
    </row>
    <row r="460" spans="1:49" ht="15.75" hidden="1" customHeight="1" x14ac:dyDescent="0.25">
      <c r="A460" s="6" t="s">
        <v>2546</v>
      </c>
      <c r="B460" s="21"/>
      <c r="C460" s="7">
        <v>1</v>
      </c>
      <c r="D460" s="39" t="s">
        <v>2547</v>
      </c>
      <c r="E460" s="7">
        <v>3419</v>
      </c>
      <c r="F460" s="7">
        <v>27</v>
      </c>
      <c r="G460" s="23">
        <v>13.1</v>
      </c>
      <c r="H460" s="34">
        <f>Tabela1[[#This Row],[PESO UNI]]*Tabela1[[#This Row],[QTE]]</f>
        <v>13.1</v>
      </c>
      <c r="I460" s="7">
        <v>0</v>
      </c>
      <c r="J460" s="8" t="s">
        <v>2550</v>
      </c>
      <c r="K460" s="8" t="s">
        <v>46</v>
      </c>
      <c r="L460" s="9" t="s">
        <v>2551</v>
      </c>
      <c r="M460" s="10">
        <v>46125</v>
      </c>
      <c r="N460" s="11" t="s">
        <v>38</v>
      </c>
      <c r="O460" s="12"/>
      <c r="P460" s="13"/>
      <c r="Q460" s="14">
        <f>Tabela1[[#This Row],[QTDE/ Fabricação]]-Tabela1[[#This Row],[QTE]]</f>
        <v>-1</v>
      </c>
      <c r="R460" s="18">
        <f t="shared" si="89"/>
        <v>13.1</v>
      </c>
      <c r="S460" s="18">
        <f t="shared" si="82"/>
        <v>13.1</v>
      </c>
      <c r="T460" s="19">
        <f t="shared" si="90"/>
        <v>0</v>
      </c>
      <c r="U460" s="16">
        <v>1</v>
      </c>
      <c r="V460" s="12">
        <f>IFERROR(VLOOKUP(Tabela1[[#This Row],[COD.MDE]],'LISTA DE EMBARQUE'!B:L,11,0),"")</f>
        <v>4</v>
      </c>
      <c r="W460" s="13" t="str">
        <f>IFERROR(COUNTIF(#REF!,Tabela1[[#This Row],[Colunas5]]),"")</f>
        <v/>
      </c>
      <c r="X460" s="14">
        <f>Tabela1[[#This Row],[QIANTIDADE EXPEDIDA]]*Tabela1[[#This Row],[PESO UNI]]</f>
        <v>13.1</v>
      </c>
      <c r="Y460" s="14">
        <f t="shared" si="91"/>
        <v>0</v>
      </c>
      <c r="Z460" s="20">
        <f>Tabela1[[#This Row],[PESO TOTAL]]-Tabela1[[#This Row],[Peso Expedido]]</f>
        <v>0</v>
      </c>
      <c r="AA460" s="17">
        <v>1</v>
      </c>
      <c r="AB460" s="33"/>
      <c r="AC460" s="33">
        <v>1</v>
      </c>
      <c r="AD460" s="33">
        <v>1</v>
      </c>
      <c r="AE460" s="33">
        <v>1</v>
      </c>
      <c r="AF460" s="33">
        <v>1</v>
      </c>
      <c r="AG460" s="33">
        <v>1</v>
      </c>
      <c r="AH460" s="33">
        <v>1</v>
      </c>
      <c r="AI460" s="33" t="s">
        <v>4509</v>
      </c>
      <c r="AJ460"/>
      <c r="AK460" t="str">
        <f>Tabela1[[#This Row],[Coluna1]]&amp;Tabela1[[#This Row],[PEDIDO]]</f>
        <v>P-190</v>
      </c>
      <c r="AL460"/>
      <c r="AM460"/>
      <c r="AN460"/>
      <c r="AO460" t="str">
        <f t="shared" si="92"/>
        <v>P-073081-1/P190</v>
      </c>
      <c r="AP460" t="str">
        <f>Tabela1[[#This Row],[TAG]]&amp;Tabela1[[#This Row],[PEDIDO]]&amp;Tabela1[[#This Row],[PRODUTO]]</f>
        <v>P190P-190TECMETAL</v>
      </c>
      <c r="AQ460" s="22" t="str">
        <f>Tabela1[[#This Row],[PRODUTO]]&amp;Tabela1[[#This Row],[TAG]]</f>
        <v>TECMETALP190</v>
      </c>
      <c r="AR460" s="24" t="str">
        <f>Tabela1[[#This Row],[PEDIDO]]&amp;Tabela1[[#This Row],[PRODUTO]]</f>
        <v>P-190TECMETAL</v>
      </c>
      <c r="AS460" s="37">
        <f>IF(AF460="",0,IF(ISTEXT(AF460),H460*VALUE(SUBSTITUTE(AF460,"%",""))/100,H460*AF460))-Tabela1[[#This Row],[PRONTO ACABADO2]]</f>
        <v>0</v>
      </c>
      <c r="AT460" s="37">
        <f>IF(AG460="",0,IF(ISTEXT(AG460),H460*VALUE(SUBSTITUTE(AG460,"%",""))/100,H460*AG460))-Tabela1[[#This Row],[PESO EXPEDIDO2]]</f>
        <v>0</v>
      </c>
      <c r="AU460" s="37">
        <f t="shared" si="93"/>
        <v>13.1</v>
      </c>
      <c r="AV460" s="37">
        <f t="shared" si="94"/>
        <v>13.1</v>
      </c>
      <c r="AW460" s="37"/>
    </row>
    <row r="461" spans="1:49" ht="15.75" hidden="1" customHeight="1" x14ac:dyDescent="0.25">
      <c r="A461" s="6" t="s">
        <v>2546</v>
      </c>
      <c r="B461" s="21"/>
      <c r="C461" s="7">
        <v>1</v>
      </c>
      <c r="D461" s="39" t="s">
        <v>2548</v>
      </c>
      <c r="E461" s="7">
        <v>3420</v>
      </c>
      <c r="F461" s="7">
        <v>27</v>
      </c>
      <c r="G461" s="23">
        <v>13.1</v>
      </c>
      <c r="H461" s="34">
        <f>Tabela1[[#This Row],[PESO UNI]]*Tabela1[[#This Row],[QTE]]</f>
        <v>13.1</v>
      </c>
      <c r="I461" s="7">
        <v>0</v>
      </c>
      <c r="J461" s="8" t="s">
        <v>2550</v>
      </c>
      <c r="K461" s="8" t="s">
        <v>46</v>
      </c>
      <c r="L461" s="9" t="s">
        <v>2551</v>
      </c>
      <c r="M461" s="10">
        <v>46125</v>
      </c>
      <c r="N461" s="11" t="s">
        <v>38</v>
      </c>
      <c r="O461" s="12"/>
      <c r="P461" s="13"/>
      <c r="Q461" s="14">
        <f>Tabela1[[#This Row],[QTDE/ Fabricação]]-Tabela1[[#This Row],[QTE]]</f>
        <v>-1</v>
      </c>
      <c r="R461" s="18">
        <f t="shared" si="89"/>
        <v>13.1</v>
      </c>
      <c r="S461" s="18">
        <f t="shared" si="82"/>
        <v>13.1</v>
      </c>
      <c r="T461" s="19">
        <f t="shared" si="90"/>
        <v>0</v>
      </c>
      <c r="U461" s="16">
        <f>IFERROR(SUMIF('LISTA DE EMBARQUE'!B:B,MICRO!E:E,'LISTA DE EMBARQUE'!G:G),"")</f>
        <v>1</v>
      </c>
      <c r="V461" s="12">
        <f>IFERROR(VLOOKUP(Tabela1[[#This Row],[COD.MDE]],'LISTA DE EMBARQUE'!B:L,11,0),"")</f>
        <v>4</v>
      </c>
      <c r="W461" s="13" t="str">
        <f>IFERROR(COUNTIF(#REF!,Tabela1[[#This Row],[Colunas5]]),"")</f>
        <v/>
      </c>
      <c r="X461" s="14">
        <f>Tabela1[[#This Row],[QIANTIDADE EXPEDIDA]]*Tabela1[[#This Row],[PESO UNI]]</f>
        <v>13.1</v>
      </c>
      <c r="Y461" s="14">
        <f t="shared" si="91"/>
        <v>0</v>
      </c>
      <c r="Z461" s="20">
        <f>Tabela1[[#This Row],[PESO TOTAL]]-Tabela1[[#This Row],[Peso Expedido]]</f>
        <v>0</v>
      </c>
      <c r="AA461" s="17">
        <v>1</v>
      </c>
      <c r="AB461" s="33"/>
      <c r="AC461" s="33">
        <v>1</v>
      </c>
      <c r="AD461" s="33">
        <v>1</v>
      </c>
      <c r="AE461" s="33">
        <v>1</v>
      </c>
      <c r="AF461" s="33">
        <v>1</v>
      </c>
      <c r="AG461" s="33">
        <v>1</v>
      </c>
      <c r="AH461" s="33">
        <v>1</v>
      </c>
      <c r="AI461" s="33" t="s">
        <v>4509</v>
      </c>
      <c r="AJ461"/>
      <c r="AK461" t="str">
        <f>Tabela1[[#This Row],[Coluna1]]&amp;Tabela1[[#This Row],[PEDIDO]]</f>
        <v>P-190</v>
      </c>
      <c r="AL461"/>
      <c r="AM461"/>
      <c r="AN461"/>
      <c r="AO461" t="str">
        <f t="shared" si="92"/>
        <v>P-073081-1/P190</v>
      </c>
      <c r="AP461" t="str">
        <f>Tabela1[[#This Row],[TAG]]&amp;Tabela1[[#This Row],[PEDIDO]]&amp;Tabela1[[#This Row],[PRODUTO]]</f>
        <v>P190P-190TECMETAL</v>
      </c>
      <c r="AQ461" s="22" t="str">
        <f>Tabela1[[#This Row],[PRODUTO]]&amp;Tabela1[[#This Row],[TAG]]</f>
        <v>TECMETALP190</v>
      </c>
      <c r="AR461" s="24" t="str">
        <f>Tabela1[[#This Row],[PEDIDO]]&amp;Tabela1[[#This Row],[PRODUTO]]</f>
        <v>P-190TECMETAL</v>
      </c>
      <c r="AS461" s="37">
        <f>IF(AF461="",0,IF(ISTEXT(AF461),H461*VALUE(SUBSTITUTE(AF461,"%",""))/100,H461*AF461))-Tabela1[[#This Row],[PRONTO ACABADO2]]</f>
        <v>0</v>
      </c>
      <c r="AT461" s="37">
        <f>IF(AG461="",0,IF(ISTEXT(AG461),H461*VALUE(SUBSTITUTE(AG461,"%",""))/100,H461*AG461))-Tabela1[[#This Row],[PESO EXPEDIDO2]]</f>
        <v>0</v>
      </c>
      <c r="AU461" s="37">
        <f t="shared" si="93"/>
        <v>13.1</v>
      </c>
      <c r="AV461" s="37">
        <f t="shared" si="94"/>
        <v>13.1</v>
      </c>
      <c r="AW461" s="37"/>
    </row>
    <row r="462" spans="1:49" ht="15.75" hidden="1" customHeight="1" x14ac:dyDescent="0.25">
      <c r="A462" s="6" t="s">
        <v>2546</v>
      </c>
      <c r="B462" s="21"/>
      <c r="C462" s="7">
        <v>1</v>
      </c>
      <c r="D462" s="39" t="s">
        <v>2549</v>
      </c>
      <c r="E462" s="7">
        <v>3421</v>
      </c>
      <c r="F462" s="7">
        <v>27</v>
      </c>
      <c r="G462" s="23">
        <v>6.2</v>
      </c>
      <c r="H462" s="34">
        <f>Tabela1[[#This Row],[PESO UNI]]*Tabela1[[#This Row],[QTE]]</f>
        <v>6.2</v>
      </c>
      <c r="I462" s="7">
        <v>0</v>
      </c>
      <c r="J462" s="8" t="s">
        <v>2550</v>
      </c>
      <c r="K462" s="8" t="s">
        <v>46</v>
      </c>
      <c r="L462" s="9" t="s">
        <v>2551</v>
      </c>
      <c r="M462" s="10">
        <v>46125</v>
      </c>
      <c r="N462" s="11" t="s">
        <v>38</v>
      </c>
      <c r="O462" s="12"/>
      <c r="P462" s="13"/>
      <c r="Q462" s="14">
        <f>Tabela1[[#This Row],[QTDE/ Fabricação]]-Tabela1[[#This Row],[QTE]]</f>
        <v>-1</v>
      </c>
      <c r="R462" s="18">
        <f t="shared" si="89"/>
        <v>6.2</v>
      </c>
      <c r="S462" s="18">
        <f t="shared" si="82"/>
        <v>6.2</v>
      </c>
      <c r="T462" s="19">
        <f t="shared" si="90"/>
        <v>0</v>
      </c>
      <c r="U462" s="16">
        <f>IFERROR(SUMIF('LISTA DE EMBARQUE'!B:B,MICRO!E:E,'LISTA DE EMBARQUE'!G:G),"")</f>
        <v>1</v>
      </c>
      <c r="V462" s="12">
        <f>IFERROR(VLOOKUP(Tabela1[[#This Row],[COD.MDE]],'LISTA DE EMBARQUE'!B:L,11,0),"")</f>
        <v>4</v>
      </c>
      <c r="W462" s="13" t="str">
        <f>IFERROR(COUNTIF(#REF!,Tabela1[[#This Row],[Colunas5]]),"")</f>
        <v/>
      </c>
      <c r="X462" s="14">
        <f>Tabela1[[#This Row],[QIANTIDADE EXPEDIDA]]*Tabela1[[#This Row],[PESO UNI]]</f>
        <v>6.2</v>
      </c>
      <c r="Y462" s="14">
        <f t="shared" si="91"/>
        <v>0</v>
      </c>
      <c r="Z462" s="20">
        <f>Tabela1[[#This Row],[PESO TOTAL]]-Tabela1[[#This Row],[Peso Expedido]]</f>
        <v>0</v>
      </c>
      <c r="AA462" s="17">
        <v>1</v>
      </c>
      <c r="AB462" s="33"/>
      <c r="AC462" s="33">
        <v>1</v>
      </c>
      <c r="AD462" s="33">
        <v>1</v>
      </c>
      <c r="AE462" s="33">
        <v>1</v>
      </c>
      <c r="AF462" s="33">
        <v>1</v>
      </c>
      <c r="AG462" s="33">
        <v>1</v>
      </c>
      <c r="AH462" s="33">
        <v>1</v>
      </c>
      <c r="AI462" s="33" t="s">
        <v>4509</v>
      </c>
      <c r="AJ462"/>
      <c r="AK462" t="str">
        <f>Tabela1[[#This Row],[Coluna1]]&amp;Tabela1[[#This Row],[PEDIDO]]</f>
        <v>P-190</v>
      </c>
      <c r="AL462"/>
      <c r="AM462"/>
      <c r="AN462"/>
      <c r="AO462" t="str">
        <f t="shared" si="92"/>
        <v>P-073081-1/P190</v>
      </c>
      <c r="AP462" t="str">
        <f>Tabela1[[#This Row],[TAG]]&amp;Tabela1[[#This Row],[PEDIDO]]&amp;Tabela1[[#This Row],[PRODUTO]]</f>
        <v>P190P-190TECMETAL</v>
      </c>
      <c r="AQ462" s="22" t="str">
        <f>Tabela1[[#This Row],[PRODUTO]]&amp;Tabela1[[#This Row],[TAG]]</f>
        <v>TECMETALP190</v>
      </c>
      <c r="AR462" s="24" t="str">
        <f>Tabela1[[#This Row],[PEDIDO]]&amp;Tabela1[[#This Row],[PRODUTO]]</f>
        <v>P-190TECMETAL</v>
      </c>
      <c r="AS462" s="37">
        <f>IF(AF462="",0,IF(ISTEXT(AF462),H462*VALUE(SUBSTITUTE(AF462,"%",""))/100,H462*AF462))-Tabela1[[#This Row],[PRONTO ACABADO2]]</f>
        <v>0</v>
      </c>
      <c r="AT462" s="37">
        <f>IF(AG462="",0,IF(ISTEXT(AG462),H462*VALUE(SUBSTITUTE(AG462,"%",""))/100,H462*AG462))-Tabela1[[#This Row],[PESO EXPEDIDO2]]</f>
        <v>0</v>
      </c>
      <c r="AU462" s="37">
        <f t="shared" si="93"/>
        <v>6.2</v>
      </c>
      <c r="AV462" s="37">
        <f t="shared" si="94"/>
        <v>6.2</v>
      </c>
      <c r="AW462" s="37"/>
    </row>
    <row r="463" spans="1:49" ht="15.75" hidden="1" customHeight="1" x14ac:dyDescent="0.25">
      <c r="A463" s="6" t="s">
        <v>4327</v>
      </c>
      <c r="B463" s="21"/>
      <c r="C463" s="7">
        <v>1</v>
      </c>
      <c r="D463" s="39" t="s">
        <v>4328</v>
      </c>
      <c r="E463" s="7">
        <v>3422</v>
      </c>
      <c r="F463" s="7">
        <v>26</v>
      </c>
      <c r="G463" s="23">
        <v>17.5</v>
      </c>
      <c r="H463" s="34">
        <f>Tabela1[[#This Row],[PESO UNI]]*Tabela1[[#This Row],[QTE]]</f>
        <v>17.5</v>
      </c>
      <c r="I463" s="7">
        <v>0</v>
      </c>
      <c r="J463" s="8" t="s">
        <v>2550</v>
      </c>
      <c r="K463" s="8" t="s">
        <v>31</v>
      </c>
      <c r="L463" s="9" t="s">
        <v>2551</v>
      </c>
      <c r="M463" s="10">
        <v>46125</v>
      </c>
      <c r="N463" s="11" t="s">
        <v>38</v>
      </c>
      <c r="O463" s="12"/>
      <c r="P463" s="13"/>
      <c r="Q463" s="14">
        <f>Tabela1[[#This Row],[QTDE/ Fabricação]]-Tabela1[[#This Row],[QTE]]</f>
        <v>-1</v>
      </c>
      <c r="R463" s="18">
        <f t="shared" si="89"/>
        <v>17.5</v>
      </c>
      <c r="S463" s="18">
        <f t="shared" si="82"/>
        <v>17.5</v>
      </c>
      <c r="T463" s="19">
        <f t="shared" si="90"/>
        <v>0</v>
      </c>
      <c r="U463" s="16">
        <v>1</v>
      </c>
      <c r="V463" s="12">
        <f>IFERROR(VLOOKUP(Tabela1[[#This Row],[COD.MDE]],'LISTA DE EMBARQUE'!B:L,11,0),"")</f>
        <v>4</v>
      </c>
      <c r="W463" s="13" t="str">
        <f>IFERROR(COUNTIF(#REF!,Tabela1[[#This Row],[Colunas5]]),"")</f>
        <v/>
      </c>
      <c r="X463" s="14">
        <f>Tabela1[[#This Row],[QIANTIDADE EXPEDIDA]]*Tabela1[[#This Row],[PESO UNI]]</f>
        <v>17.5</v>
      </c>
      <c r="Y463" s="14">
        <f t="shared" si="91"/>
        <v>0</v>
      </c>
      <c r="Z463" s="20">
        <f>Tabela1[[#This Row],[PESO TOTAL]]-Tabela1[[#This Row],[Peso Expedido]]</f>
        <v>0</v>
      </c>
      <c r="AA463" s="17">
        <v>1</v>
      </c>
      <c r="AB463" s="33"/>
      <c r="AC463" s="33">
        <v>1</v>
      </c>
      <c r="AD463" s="33">
        <v>1</v>
      </c>
      <c r="AE463" s="33">
        <v>1</v>
      </c>
      <c r="AF463" s="33">
        <v>1</v>
      </c>
      <c r="AG463" s="33">
        <v>1</v>
      </c>
      <c r="AH463" s="33">
        <v>1</v>
      </c>
      <c r="AI463" s="33" t="s">
        <v>4509</v>
      </c>
      <c r="AJ463"/>
      <c r="AK463" t="str">
        <f>Tabela1[[#This Row],[Coluna1]]&amp;Tabela1[[#This Row],[PEDIDO]]</f>
        <v>P-190</v>
      </c>
      <c r="AL463"/>
      <c r="AM463"/>
      <c r="AN463"/>
      <c r="AO463" t="str">
        <f t="shared" si="92"/>
        <v>P-073080-1/P190</v>
      </c>
      <c r="AP463" t="str">
        <f>Tabela1[[#This Row],[TAG]]&amp;Tabela1[[#This Row],[PEDIDO]]&amp;Tabela1[[#This Row],[PRODUTO]]</f>
        <v>P190P-190ESTRUTURA</v>
      </c>
      <c r="AQ463" s="22" t="str">
        <f>Tabela1[[#This Row],[PRODUTO]]&amp;Tabela1[[#This Row],[TAG]]</f>
        <v>ESTRUTURAP190</v>
      </c>
      <c r="AR463" s="24" t="str">
        <f>Tabela1[[#This Row],[PEDIDO]]&amp;Tabela1[[#This Row],[PRODUTO]]</f>
        <v>P-190ESTRUTURA</v>
      </c>
      <c r="AS463" s="37">
        <f>IF(AF463="",0,IF(ISTEXT(AF463),H463*VALUE(SUBSTITUTE(AF463,"%",""))/100,H463*AF463))-Tabela1[[#This Row],[PRONTO ACABADO2]]</f>
        <v>0</v>
      </c>
      <c r="AT463" s="37">
        <f>IF(AG463="",0,IF(ISTEXT(AG463),H463*VALUE(SUBSTITUTE(AG463,"%",""))/100,H463*AG463))-Tabela1[[#This Row],[PESO EXPEDIDO2]]</f>
        <v>0</v>
      </c>
      <c r="AU463" s="37">
        <f t="shared" si="93"/>
        <v>17.5</v>
      </c>
      <c r="AV463" s="37">
        <f t="shared" si="94"/>
        <v>17.5</v>
      </c>
      <c r="AW463" s="37"/>
    </row>
    <row r="464" spans="1:49" ht="15.75" hidden="1" customHeight="1" x14ac:dyDescent="0.25">
      <c r="A464" s="6" t="s">
        <v>2552</v>
      </c>
      <c r="B464" s="21"/>
      <c r="C464" s="7">
        <v>4</v>
      </c>
      <c r="D464" s="39" t="s">
        <v>4329</v>
      </c>
      <c r="E464" s="7">
        <v>3424</v>
      </c>
      <c r="F464" s="7">
        <v>23</v>
      </c>
      <c r="G464" s="23">
        <v>86.1</v>
      </c>
      <c r="H464" s="34">
        <f>Tabela1[[#This Row],[PESO UNI]]*Tabela1[[#This Row],[QTE]]</f>
        <v>344.4</v>
      </c>
      <c r="I464" s="7" t="s">
        <v>2</v>
      </c>
      <c r="J464" s="8" t="s">
        <v>2550</v>
      </c>
      <c r="K464" s="8" t="s">
        <v>31</v>
      </c>
      <c r="L464" s="9" t="s">
        <v>2551</v>
      </c>
      <c r="M464" s="10">
        <v>46120</v>
      </c>
      <c r="N464" s="11" t="s">
        <v>38</v>
      </c>
      <c r="O464" s="12"/>
      <c r="P464" s="13"/>
      <c r="Q464" s="14">
        <f>Tabela1[[#This Row],[QTDE/ Fabricação]]-Tabela1[[#This Row],[QTE]]</f>
        <v>-4</v>
      </c>
      <c r="R464" s="18">
        <f t="shared" si="89"/>
        <v>344.4</v>
      </c>
      <c r="S464" s="18">
        <f t="shared" si="82"/>
        <v>344.4</v>
      </c>
      <c r="T464" s="19">
        <f t="shared" si="90"/>
        <v>0</v>
      </c>
      <c r="U464" s="16">
        <v>4</v>
      </c>
      <c r="V464" s="12">
        <f>IFERROR(VLOOKUP(Tabela1[[#This Row],[COD.MDE]],'LISTA DE EMBARQUE'!B:L,11,0),"")</f>
        <v>3</v>
      </c>
      <c r="W464" s="13" t="str">
        <f>IFERROR(COUNTIF(#REF!,Tabela1[[#This Row],[Colunas5]]),"")</f>
        <v/>
      </c>
      <c r="X464" s="14">
        <f>Tabela1[[#This Row],[QIANTIDADE EXPEDIDA]]*Tabela1[[#This Row],[PESO UNI]]</f>
        <v>344.4</v>
      </c>
      <c r="Y464" s="14">
        <f t="shared" si="91"/>
        <v>0</v>
      </c>
      <c r="Z464" s="20">
        <f>Tabela1[[#This Row],[PESO TOTAL]]-Tabela1[[#This Row],[Peso Expedido]]</f>
        <v>0</v>
      </c>
      <c r="AA464" s="17">
        <v>1</v>
      </c>
      <c r="AB464" s="33"/>
      <c r="AC464" s="33">
        <v>1</v>
      </c>
      <c r="AD464" s="33">
        <v>1</v>
      </c>
      <c r="AE464" s="33">
        <v>1</v>
      </c>
      <c r="AF464" s="33">
        <v>1</v>
      </c>
      <c r="AG464" s="33">
        <v>1</v>
      </c>
      <c r="AH464" s="33">
        <v>1</v>
      </c>
      <c r="AI464" s="33" t="s">
        <v>4509</v>
      </c>
      <c r="AJ464"/>
      <c r="AK464" t="str">
        <f>Tabela1[[#This Row],[Coluna1]]&amp;Tabela1[[#This Row],[PEDIDO]]</f>
        <v>P-190</v>
      </c>
      <c r="AL464"/>
      <c r="AM464"/>
      <c r="AN464"/>
      <c r="AO464" t="str">
        <f t="shared" si="92"/>
        <v>P-073061-1/P190</v>
      </c>
      <c r="AP464" t="str">
        <f>Tabela1[[#This Row],[TAG]]&amp;Tabela1[[#This Row],[PEDIDO]]&amp;Tabela1[[#This Row],[PRODUTO]]</f>
        <v>P190P-190ESTRUTURA</v>
      </c>
      <c r="AQ464" s="22" t="str">
        <f>Tabela1[[#This Row],[PRODUTO]]&amp;Tabela1[[#This Row],[TAG]]</f>
        <v>ESTRUTURAP190</v>
      </c>
      <c r="AR464" s="24" t="str">
        <f>Tabela1[[#This Row],[PEDIDO]]&amp;Tabela1[[#This Row],[PRODUTO]]</f>
        <v>P-190ESTRUTURA</v>
      </c>
      <c r="AS464" s="37">
        <f>IF(AF464="",0,IF(ISTEXT(AF464),H464*VALUE(SUBSTITUTE(AF464,"%",""))/100,H464*AF464))-Tabela1[[#This Row],[PRONTO ACABADO2]]</f>
        <v>0</v>
      </c>
      <c r="AT464" s="37">
        <f>IF(AG464="",0,IF(ISTEXT(AG464),H464*VALUE(SUBSTITUTE(AG464,"%",""))/100,H464*AG464))-Tabela1[[#This Row],[PESO EXPEDIDO2]]</f>
        <v>0</v>
      </c>
      <c r="AU464" s="37">
        <f t="shared" si="93"/>
        <v>344.4</v>
      </c>
      <c r="AV464" s="37">
        <f t="shared" si="94"/>
        <v>344.4</v>
      </c>
      <c r="AW464" s="37"/>
    </row>
    <row r="465" spans="1:49" ht="15.75" hidden="1" customHeight="1" x14ac:dyDescent="0.25">
      <c r="A465" s="6" t="s">
        <v>2552</v>
      </c>
      <c r="B465" s="21"/>
      <c r="C465" s="7">
        <v>1</v>
      </c>
      <c r="D465" s="39" t="s">
        <v>4330</v>
      </c>
      <c r="E465" s="7">
        <v>3425</v>
      </c>
      <c r="F465" s="7">
        <v>23</v>
      </c>
      <c r="G465" s="23">
        <v>1.4</v>
      </c>
      <c r="H465" s="34">
        <f>Tabela1[[#This Row],[PESO UNI]]*Tabela1[[#This Row],[QTE]]</f>
        <v>1.4</v>
      </c>
      <c r="I465" s="7" t="s">
        <v>2</v>
      </c>
      <c r="J465" s="8" t="s">
        <v>2550</v>
      </c>
      <c r="K465" s="8" t="s">
        <v>31</v>
      </c>
      <c r="L465" s="9" t="s">
        <v>2551</v>
      </c>
      <c r="M465" s="10">
        <v>46120</v>
      </c>
      <c r="N465" s="11" t="s">
        <v>38</v>
      </c>
      <c r="O465" s="12"/>
      <c r="P465" s="13"/>
      <c r="Q465" s="14">
        <f>Tabela1[[#This Row],[QTDE/ Fabricação]]-Tabela1[[#This Row],[QTE]]</f>
        <v>-1</v>
      </c>
      <c r="R465" s="18">
        <f t="shared" si="89"/>
        <v>1.4</v>
      </c>
      <c r="S465" s="18">
        <f t="shared" si="82"/>
        <v>1.4</v>
      </c>
      <c r="T465" s="19">
        <f t="shared" si="90"/>
        <v>0</v>
      </c>
      <c r="U465" s="16">
        <v>1</v>
      </c>
      <c r="V465" s="12" t="str">
        <f>IFERROR(VLOOKUP(Tabela1[[#This Row],[COD.MDE]],'LISTA DE EMBARQUE'!B:L,11,0),"")</f>
        <v/>
      </c>
      <c r="W465" s="13" t="str">
        <f>IFERROR(COUNTIF(#REF!,Tabela1[[#This Row],[Colunas5]]),"")</f>
        <v/>
      </c>
      <c r="X465" s="14">
        <f>Tabela1[[#This Row],[QIANTIDADE EXPEDIDA]]*Tabela1[[#This Row],[PESO UNI]]</f>
        <v>1.4</v>
      </c>
      <c r="Y465" s="14">
        <f t="shared" si="91"/>
        <v>0</v>
      </c>
      <c r="Z465" s="20">
        <f>Tabela1[[#This Row],[PESO TOTAL]]-Tabela1[[#This Row],[Peso Expedido]]</f>
        <v>0</v>
      </c>
      <c r="AA465" s="17">
        <v>1</v>
      </c>
      <c r="AB465" s="33"/>
      <c r="AC465" s="33">
        <v>1</v>
      </c>
      <c r="AD465" s="33">
        <v>1</v>
      </c>
      <c r="AE465" s="33">
        <v>1</v>
      </c>
      <c r="AF465" s="33">
        <v>1</v>
      </c>
      <c r="AG465" s="33">
        <v>1</v>
      </c>
      <c r="AH465" s="33">
        <v>1</v>
      </c>
      <c r="AI465" s="33" t="s">
        <v>4509</v>
      </c>
      <c r="AJ465"/>
      <c r="AK465" t="str">
        <f>Tabela1[[#This Row],[Coluna1]]&amp;Tabela1[[#This Row],[PEDIDO]]</f>
        <v>P-190</v>
      </c>
      <c r="AL465"/>
      <c r="AM465"/>
      <c r="AN465"/>
      <c r="AO465" t="str">
        <f t="shared" si="92"/>
        <v>P-073061-1/P190</v>
      </c>
      <c r="AP465" t="str">
        <f>Tabela1[[#This Row],[TAG]]&amp;Tabela1[[#This Row],[PEDIDO]]&amp;Tabela1[[#This Row],[PRODUTO]]</f>
        <v>P190P-190ESTRUTURA</v>
      </c>
      <c r="AQ465" s="22" t="str">
        <f>Tabela1[[#This Row],[PRODUTO]]&amp;Tabela1[[#This Row],[TAG]]</f>
        <v>ESTRUTURAP190</v>
      </c>
      <c r="AR465" s="24" t="str">
        <f>Tabela1[[#This Row],[PEDIDO]]&amp;Tabela1[[#This Row],[PRODUTO]]</f>
        <v>P-190ESTRUTURA</v>
      </c>
      <c r="AS465" s="37">
        <f>IF(AF465="",0,IF(ISTEXT(AF465),H465*VALUE(SUBSTITUTE(AF465,"%",""))/100,H465*AF465))-Tabela1[[#This Row],[PRONTO ACABADO2]]</f>
        <v>0</v>
      </c>
      <c r="AT465" s="37">
        <f>IF(AG465="",0,IF(ISTEXT(AG465),H465*VALUE(SUBSTITUTE(AG465,"%",""))/100,H465*AG465))-Tabela1[[#This Row],[PESO EXPEDIDO2]]</f>
        <v>0</v>
      </c>
      <c r="AU465" s="37">
        <f t="shared" si="93"/>
        <v>1.4</v>
      </c>
      <c r="AV465" s="37">
        <f t="shared" si="94"/>
        <v>1.4</v>
      </c>
      <c r="AW465" s="37"/>
    </row>
    <row r="466" spans="1:49" ht="15.75" hidden="1" customHeight="1" x14ac:dyDescent="0.25">
      <c r="A466" s="6" t="s">
        <v>2553</v>
      </c>
      <c r="B466" s="21"/>
      <c r="C466" s="7">
        <v>1</v>
      </c>
      <c r="D466" s="39" t="s">
        <v>4331</v>
      </c>
      <c r="E466" s="7">
        <v>3426</v>
      </c>
      <c r="F466" s="7">
        <v>22</v>
      </c>
      <c r="G466" s="23">
        <v>4.5999999999999996</v>
      </c>
      <c r="H466" s="34">
        <f>Tabela1[[#This Row],[PESO UNI]]*Tabela1[[#This Row],[QTE]]</f>
        <v>4.5999999999999996</v>
      </c>
      <c r="I466" s="7">
        <v>0</v>
      </c>
      <c r="J466" s="8" t="s">
        <v>2550</v>
      </c>
      <c r="K466" s="8" t="s">
        <v>31</v>
      </c>
      <c r="L466" s="9" t="s">
        <v>2551</v>
      </c>
      <c r="M466" s="10">
        <v>46120</v>
      </c>
      <c r="N466" s="11" t="s">
        <v>38</v>
      </c>
      <c r="O466" s="12"/>
      <c r="P466" s="13"/>
      <c r="Q466" s="14">
        <f>Tabela1[[#This Row],[QTDE/ Fabricação]]-Tabela1[[#This Row],[QTE]]</f>
        <v>-1</v>
      </c>
      <c r="R466" s="18">
        <f t="shared" si="89"/>
        <v>4.5999999999999996</v>
      </c>
      <c r="S466" s="18">
        <f t="shared" si="82"/>
        <v>4.5999999999999996</v>
      </c>
      <c r="T466" s="19">
        <f t="shared" si="90"/>
        <v>0</v>
      </c>
      <c r="U466" s="16">
        <f>IFERROR(SUMIF('LISTA DE EMBARQUE'!B:B,MICRO!E:E,'LISTA DE EMBARQUE'!G:G),"")</f>
        <v>1</v>
      </c>
      <c r="V466" s="12">
        <f>IFERROR(VLOOKUP(Tabela1[[#This Row],[COD.MDE]],'LISTA DE EMBARQUE'!B:L,11,0),"")</f>
        <v>4</v>
      </c>
      <c r="W466" s="13" t="str">
        <f>IFERROR(COUNTIF(#REF!,Tabela1[[#This Row],[Colunas5]]),"")</f>
        <v/>
      </c>
      <c r="X466" s="14">
        <f>Tabela1[[#This Row],[QIANTIDADE EXPEDIDA]]*Tabela1[[#This Row],[PESO UNI]]</f>
        <v>4.5999999999999996</v>
      </c>
      <c r="Y466" s="14">
        <f t="shared" si="91"/>
        <v>0</v>
      </c>
      <c r="Z466" s="20">
        <f>Tabela1[[#This Row],[PESO TOTAL]]-Tabela1[[#This Row],[Peso Expedido]]</f>
        <v>0</v>
      </c>
      <c r="AA466" s="17">
        <v>1</v>
      </c>
      <c r="AB466" s="33"/>
      <c r="AC466" s="33">
        <v>1</v>
      </c>
      <c r="AD466" s="33">
        <v>1</v>
      </c>
      <c r="AE466" s="33">
        <v>1</v>
      </c>
      <c r="AF466" s="33">
        <v>1</v>
      </c>
      <c r="AG466" s="33">
        <v>1</v>
      </c>
      <c r="AH466" s="33">
        <v>1</v>
      </c>
      <c r="AI466" s="33" t="s">
        <v>4509</v>
      </c>
      <c r="AJ466"/>
      <c r="AK466" t="str">
        <f>Tabela1[[#This Row],[Coluna1]]&amp;Tabela1[[#This Row],[PEDIDO]]</f>
        <v>P-190</v>
      </c>
      <c r="AL466"/>
      <c r="AM466"/>
      <c r="AN466"/>
      <c r="AO466" t="str">
        <f t="shared" si="92"/>
        <v>P-073076-1/P190</v>
      </c>
      <c r="AP466" t="str">
        <f>Tabela1[[#This Row],[TAG]]&amp;Tabela1[[#This Row],[PEDIDO]]&amp;Tabela1[[#This Row],[PRODUTO]]</f>
        <v>P190P-190ESTRUTURA</v>
      </c>
      <c r="AQ466" s="22" t="str">
        <f>Tabela1[[#This Row],[PRODUTO]]&amp;Tabela1[[#This Row],[TAG]]</f>
        <v>ESTRUTURAP190</v>
      </c>
      <c r="AR466" s="24" t="str">
        <f>Tabela1[[#This Row],[PEDIDO]]&amp;Tabela1[[#This Row],[PRODUTO]]</f>
        <v>P-190ESTRUTURA</v>
      </c>
      <c r="AS466" s="37">
        <f>IF(AF466="",0,IF(ISTEXT(AF466),H466*VALUE(SUBSTITUTE(AF466,"%",""))/100,H466*AF466))-Tabela1[[#This Row],[PRONTO ACABADO2]]</f>
        <v>0</v>
      </c>
      <c r="AT466" s="37">
        <f>IF(AG466="",0,IF(ISTEXT(AG466),H466*VALUE(SUBSTITUTE(AG466,"%",""))/100,H466*AG466))-Tabela1[[#This Row],[PESO EXPEDIDO2]]</f>
        <v>0</v>
      </c>
      <c r="AU466" s="37">
        <f t="shared" si="93"/>
        <v>4.5999999999999996</v>
      </c>
      <c r="AV466" s="37">
        <f t="shared" si="94"/>
        <v>4.5999999999999996</v>
      </c>
      <c r="AW466" s="37"/>
    </row>
    <row r="467" spans="1:49" ht="15.75" hidden="1" customHeight="1" x14ac:dyDescent="0.25">
      <c r="A467" s="6" t="s">
        <v>2553</v>
      </c>
      <c r="B467" s="21"/>
      <c r="C467" s="7">
        <v>1</v>
      </c>
      <c r="D467" s="39" t="s">
        <v>4332</v>
      </c>
      <c r="E467" s="7">
        <v>3427</v>
      </c>
      <c r="F467" s="7">
        <v>22</v>
      </c>
      <c r="G467" s="23">
        <v>50.8</v>
      </c>
      <c r="H467" s="34">
        <f>Tabela1[[#This Row],[PESO UNI]]*Tabela1[[#This Row],[QTE]]</f>
        <v>50.8</v>
      </c>
      <c r="I467" s="7">
        <v>0</v>
      </c>
      <c r="J467" s="8" t="s">
        <v>2550</v>
      </c>
      <c r="K467" s="8" t="s">
        <v>31</v>
      </c>
      <c r="L467" s="9" t="s">
        <v>2551</v>
      </c>
      <c r="M467" s="10">
        <v>46120</v>
      </c>
      <c r="N467" s="11" t="s">
        <v>38</v>
      </c>
      <c r="O467" s="12"/>
      <c r="P467" s="13"/>
      <c r="Q467" s="14">
        <f>Tabela1[[#This Row],[QTDE/ Fabricação]]-Tabela1[[#This Row],[QTE]]</f>
        <v>-1</v>
      </c>
      <c r="R467" s="18">
        <f t="shared" si="89"/>
        <v>50.8</v>
      </c>
      <c r="S467" s="18">
        <f t="shared" si="82"/>
        <v>50.8</v>
      </c>
      <c r="T467" s="19">
        <f t="shared" si="90"/>
        <v>0</v>
      </c>
      <c r="U467" s="16">
        <f>IFERROR(SUMIF('LISTA DE EMBARQUE'!B:B,MICRO!E:E,'LISTA DE EMBARQUE'!G:G),"")</f>
        <v>1</v>
      </c>
      <c r="V467" s="12">
        <f>IFERROR(VLOOKUP(Tabela1[[#This Row],[COD.MDE]],'LISTA DE EMBARQUE'!B:L,11,0),"")</f>
        <v>4</v>
      </c>
      <c r="W467" s="13" t="str">
        <f>IFERROR(COUNTIF(#REF!,Tabela1[[#This Row],[Colunas5]]),"")</f>
        <v/>
      </c>
      <c r="X467" s="14">
        <f>Tabela1[[#This Row],[QIANTIDADE EXPEDIDA]]*Tabela1[[#This Row],[PESO UNI]]</f>
        <v>50.8</v>
      </c>
      <c r="Y467" s="14">
        <f t="shared" si="91"/>
        <v>0</v>
      </c>
      <c r="Z467" s="20">
        <f>Tabela1[[#This Row],[PESO TOTAL]]-Tabela1[[#This Row],[Peso Expedido]]</f>
        <v>0</v>
      </c>
      <c r="AA467" s="17">
        <v>1</v>
      </c>
      <c r="AB467" s="33"/>
      <c r="AC467" s="33">
        <v>1</v>
      </c>
      <c r="AD467" s="33">
        <v>1</v>
      </c>
      <c r="AE467" s="33">
        <v>1</v>
      </c>
      <c r="AF467" s="33">
        <v>1</v>
      </c>
      <c r="AG467" s="33">
        <v>1</v>
      </c>
      <c r="AH467" s="33">
        <v>1</v>
      </c>
      <c r="AI467" s="33" t="s">
        <v>4509</v>
      </c>
      <c r="AJ467"/>
      <c r="AK467" t="str">
        <f>Tabela1[[#This Row],[Coluna1]]&amp;Tabela1[[#This Row],[PEDIDO]]</f>
        <v>P-190</v>
      </c>
      <c r="AL467"/>
      <c r="AM467"/>
      <c r="AN467"/>
      <c r="AO467" t="str">
        <f t="shared" si="92"/>
        <v>P-073076-1/P190</v>
      </c>
      <c r="AP467" t="str">
        <f>Tabela1[[#This Row],[TAG]]&amp;Tabela1[[#This Row],[PEDIDO]]&amp;Tabela1[[#This Row],[PRODUTO]]</f>
        <v>P190P-190ESTRUTURA</v>
      </c>
      <c r="AQ467" s="22" t="str">
        <f>Tabela1[[#This Row],[PRODUTO]]&amp;Tabela1[[#This Row],[TAG]]</f>
        <v>ESTRUTURAP190</v>
      </c>
      <c r="AR467" s="24" t="str">
        <f>Tabela1[[#This Row],[PEDIDO]]&amp;Tabela1[[#This Row],[PRODUTO]]</f>
        <v>P-190ESTRUTURA</v>
      </c>
      <c r="AS467" s="37">
        <f>IF(AF467="",0,IF(ISTEXT(AF467),H467*VALUE(SUBSTITUTE(AF467,"%",""))/100,H467*AF467))-Tabela1[[#This Row],[PRONTO ACABADO2]]</f>
        <v>0</v>
      </c>
      <c r="AT467" s="37">
        <f>IF(AG467="",0,IF(ISTEXT(AG467),H467*VALUE(SUBSTITUTE(AG467,"%",""))/100,H467*AG467))-Tabela1[[#This Row],[PESO EXPEDIDO2]]</f>
        <v>0</v>
      </c>
      <c r="AU467" s="37">
        <f t="shared" si="93"/>
        <v>50.8</v>
      </c>
      <c r="AV467" s="37">
        <f t="shared" si="94"/>
        <v>50.8</v>
      </c>
      <c r="AW467" s="37"/>
    </row>
    <row r="468" spans="1:49" ht="15.75" hidden="1" customHeight="1" x14ac:dyDescent="0.25">
      <c r="A468" s="6" t="s">
        <v>2553</v>
      </c>
      <c r="B468" s="21"/>
      <c r="C468" s="7">
        <v>1</v>
      </c>
      <c r="D468" s="39" t="s">
        <v>4333</v>
      </c>
      <c r="E468" s="7">
        <v>3428</v>
      </c>
      <c r="F468" s="7">
        <v>22</v>
      </c>
      <c r="G468" s="23">
        <v>1.1000000000000001</v>
      </c>
      <c r="H468" s="34">
        <f>Tabela1[[#This Row],[PESO UNI]]*Tabela1[[#This Row],[QTE]]</f>
        <v>1.1000000000000001</v>
      </c>
      <c r="I468" s="7">
        <v>0</v>
      </c>
      <c r="J468" s="8" t="s">
        <v>2550</v>
      </c>
      <c r="K468" s="8" t="s">
        <v>31</v>
      </c>
      <c r="L468" s="9" t="s">
        <v>2551</v>
      </c>
      <c r="M468" s="10">
        <v>46120</v>
      </c>
      <c r="N468" s="11" t="s">
        <v>38</v>
      </c>
      <c r="O468" s="12"/>
      <c r="P468" s="13"/>
      <c r="Q468" s="14">
        <f>Tabela1[[#This Row],[QTDE/ Fabricação]]-Tabela1[[#This Row],[QTE]]</f>
        <v>-1</v>
      </c>
      <c r="R468" s="18">
        <f t="shared" si="89"/>
        <v>1.1000000000000001</v>
      </c>
      <c r="S468" s="18">
        <f t="shared" si="82"/>
        <v>1.1000000000000001</v>
      </c>
      <c r="T468" s="19">
        <f t="shared" si="90"/>
        <v>0</v>
      </c>
      <c r="U468" s="16">
        <f>IFERROR(SUMIF('LISTA DE EMBARQUE'!B:B,MICRO!E:E,'LISTA DE EMBARQUE'!G:G),"")</f>
        <v>1</v>
      </c>
      <c r="V468" s="12">
        <f>IFERROR(VLOOKUP(Tabela1[[#This Row],[COD.MDE]],'LISTA DE EMBARQUE'!B:L,11,0),"")</f>
        <v>4</v>
      </c>
      <c r="W468" s="13" t="str">
        <f>IFERROR(COUNTIF(#REF!,Tabela1[[#This Row],[Colunas5]]),"")</f>
        <v/>
      </c>
      <c r="X468" s="14">
        <f>Tabela1[[#This Row],[QIANTIDADE EXPEDIDA]]*Tabela1[[#This Row],[PESO UNI]]</f>
        <v>1.1000000000000001</v>
      </c>
      <c r="Y468" s="14">
        <f t="shared" si="91"/>
        <v>0</v>
      </c>
      <c r="Z468" s="20">
        <f>Tabela1[[#This Row],[PESO TOTAL]]-Tabela1[[#This Row],[Peso Expedido]]</f>
        <v>0</v>
      </c>
      <c r="AA468" s="17">
        <v>1</v>
      </c>
      <c r="AB468" s="33"/>
      <c r="AC468" s="33">
        <v>1</v>
      </c>
      <c r="AD468" s="33">
        <v>1</v>
      </c>
      <c r="AE468" s="33">
        <v>1</v>
      </c>
      <c r="AF468" s="33">
        <v>1</v>
      </c>
      <c r="AG468" s="33">
        <v>1</v>
      </c>
      <c r="AH468" s="33">
        <v>1</v>
      </c>
      <c r="AI468" s="33" t="s">
        <v>4509</v>
      </c>
      <c r="AJ468"/>
      <c r="AK468" t="str">
        <f>Tabela1[[#This Row],[Coluna1]]&amp;Tabela1[[#This Row],[PEDIDO]]</f>
        <v>P-190</v>
      </c>
      <c r="AL468"/>
      <c r="AM468"/>
      <c r="AN468"/>
      <c r="AO468" t="str">
        <f t="shared" si="92"/>
        <v>P-073076-1/P190</v>
      </c>
      <c r="AP468" t="str">
        <f>Tabela1[[#This Row],[TAG]]&amp;Tabela1[[#This Row],[PEDIDO]]&amp;Tabela1[[#This Row],[PRODUTO]]</f>
        <v>P190P-190ESTRUTURA</v>
      </c>
      <c r="AQ468" s="22" t="str">
        <f>Tabela1[[#This Row],[PRODUTO]]&amp;Tabela1[[#This Row],[TAG]]</f>
        <v>ESTRUTURAP190</v>
      </c>
      <c r="AR468" s="24" t="str">
        <f>Tabela1[[#This Row],[PEDIDO]]&amp;Tabela1[[#This Row],[PRODUTO]]</f>
        <v>P-190ESTRUTURA</v>
      </c>
      <c r="AS468" s="37">
        <f>IF(AF468="",0,IF(ISTEXT(AF468),H468*VALUE(SUBSTITUTE(AF468,"%",""))/100,H468*AF468))-Tabela1[[#This Row],[PRONTO ACABADO2]]</f>
        <v>0</v>
      </c>
      <c r="AT468" s="37">
        <f>IF(AG468="",0,IF(ISTEXT(AG468),H468*VALUE(SUBSTITUTE(AG468,"%",""))/100,H468*AG468))-Tabela1[[#This Row],[PESO EXPEDIDO2]]</f>
        <v>0</v>
      </c>
      <c r="AU468" s="37">
        <f t="shared" si="93"/>
        <v>1.1000000000000001</v>
      </c>
      <c r="AV468" s="37">
        <f t="shared" si="94"/>
        <v>1.1000000000000001</v>
      </c>
      <c r="AW468" s="37"/>
    </row>
    <row r="469" spans="1:49" ht="15.75" hidden="1" customHeight="1" x14ac:dyDescent="0.25">
      <c r="A469" s="6" t="s">
        <v>2553</v>
      </c>
      <c r="B469" s="21"/>
      <c r="C469" s="7">
        <v>1</v>
      </c>
      <c r="D469" s="39" t="s">
        <v>4334</v>
      </c>
      <c r="E469" s="7">
        <v>3429</v>
      </c>
      <c r="F469" s="7">
        <v>22</v>
      </c>
      <c r="G469" s="23">
        <v>23.6</v>
      </c>
      <c r="H469" s="34">
        <f>Tabela1[[#This Row],[PESO UNI]]*Tabela1[[#This Row],[QTE]]</f>
        <v>23.6</v>
      </c>
      <c r="I469" s="7">
        <v>0</v>
      </c>
      <c r="J469" s="8" t="s">
        <v>2550</v>
      </c>
      <c r="K469" s="8" t="s">
        <v>31</v>
      </c>
      <c r="L469" s="9" t="s">
        <v>2551</v>
      </c>
      <c r="M469" s="10">
        <v>46120</v>
      </c>
      <c r="N469" s="11" t="s">
        <v>38</v>
      </c>
      <c r="O469" s="12"/>
      <c r="P469" s="13"/>
      <c r="Q469" s="14">
        <f>Tabela1[[#This Row],[QTDE/ Fabricação]]-Tabela1[[#This Row],[QTE]]</f>
        <v>-1</v>
      </c>
      <c r="R469" s="18">
        <f t="shared" si="89"/>
        <v>23.6</v>
      </c>
      <c r="S469" s="18">
        <f t="shared" si="82"/>
        <v>23.6</v>
      </c>
      <c r="T469" s="19">
        <f t="shared" si="90"/>
        <v>0</v>
      </c>
      <c r="U469" s="16">
        <f>IFERROR(SUMIF('LISTA DE EMBARQUE'!B:B,MICRO!E:E,'LISTA DE EMBARQUE'!G:G),"")</f>
        <v>1</v>
      </c>
      <c r="V469" s="12">
        <f>IFERROR(VLOOKUP(Tabela1[[#This Row],[COD.MDE]],'LISTA DE EMBARQUE'!B:L,11,0),"")</f>
        <v>4</v>
      </c>
      <c r="W469" s="13" t="str">
        <f>IFERROR(COUNTIF(#REF!,Tabela1[[#This Row],[Colunas5]]),"")</f>
        <v/>
      </c>
      <c r="X469" s="14">
        <f>Tabela1[[#This Row],[QIANTIDADE EXPEDIDA]]*Tabela1[[#This Row],[PESO UNI]]</f>
        <v>23.6</v>
      </c>
      <c r="Y469" s="14">
        <f t="shared" si="91"/>
        <v>0</v>
      </c>
      <c r="Z469" s="20">
        <f>Tabela1[[#This Row],[PESO TOTAL]]-Tabela1[[#This Row],[Peso Expedido]]</f>
        <v>0</v>
      </c>
      <c r="AA469" s="17">
        <v>1</v>
      </c>
      <c r="AB469" s="33"/>
      <c r="AC469" s="33">
        <v>1</v>
      </c>
      <c r="AD469" s="33">
        <v>1</v>
      </c>
      <c r="AE469" s="33">
        <v>1</v>
      </c>
      <c r="AF469" s="33">
        <v>1</v>
      </c>
      <c r="AG469" s="33">
        <v>1</v>
      </c>
      <c r="AH469" s="33">
        <v>1</v>
      </c>
      <c r="AI469" s="33" t="s">
        <v>4509</v>
      </c>
      <c r="AJ469"/>
      <c r="AK469" t="str">
        <f>Tabela1[[#This Row],[Coluna1]]&amp;Tabela1[[#This Row],[PEDIDO]]</f>
        <v>P-190</v>
      </c>
      <c r="AL469"/>
      <c r="AM469"/>
      <c r="AN469"/>
      <c r="AO469" t="str">
        <f t="shared" si="92"/>
        <v>P-073076-1/P190</v>
      </c>
      <c r="AP469" t="str">
        <f>Tabela1[[#This Row],[TAG]]&amp;Tabela1[[#This Row],[PEDIDO]]&amp;Tabela1[[#This Row],[PRODUTO]]</f>
        <v>P190P-190ESTRUTURA</v>
      </c>
      <c r="AQ469" s="22" t="str">
        <f>Tabela1[[#This Row],[PRODUTO]]&amp;Tabela1[[#This Row],[TAG]]</f>
        <v>ESTRUTURAP190</v>
      </c>
      <c r="AR469" s="24" t="str">
        <f>Tabela1[[#This Row],[PEDIDO]]&amp;Tabela1[[#This Row],[PRODUTO]]</f>
        <v>P-190ESTRUTURA</v>
      </c>
      <c r="AS469" s="37">
        <f>IF(AF469="",0,IF(ISTEXT(AF469),H469*VALUE(SUBSTITUTE(AF469,"%",""))/100,H469*AF469))-Tabela1[[#This Row],[PRONTO ACABADO2]]</f>
        <v>0</v>
      </c>
      <c r="AT469" s="37">
        <f>IF(AG469="",0,IF(ISTEXT(AG469),H469*VALUE(SUBSTITUTE(AG469,"%",""))/100,H469*AG469))-Tabela1[[#This Row],[PESO EXPEDIDO2]]</f>
        <v>0</v>
      </c>
      <c r="AU469" s="37">
        <f t="shared" si="93"/>
        <v>23.6</v>
      </c>
      <c r="AV469" s="37">
        <f t="shared" si="94"/>
        <v>23.6</v>
      </c>
      <c r="AW469" s="37"/>
    </row>
    <row r="470" spans="1:49" ht="15.75" hidden="1" customHeight="1" x14ac:dyDescent="0.25">
      <c r="A470" s="6" t="s">
        <v>2553</v>
      </c>
      <c r="B470" s="21"/>
      <c r="C470" s="7">
        <v>1</v>
      </c>
      <c r="D470" s="39" t="s">
        <v>4335</v>
      </c>
      <c r="E470" s="7">
        <v>3430</v>
      </c>
      <c r="F470" s="7">
        <v>22</v>
      </c>
      <c r="G470" s="23">
        <v>1.1000000000000001</v>
      </c>
      <c r="H470" s="34">
        <f>Tabela1[[#This Row],[PESO UNI]]*Tabela1[[#This Row],[QTE]]</f>
        <v>1.1000000000000001</v>
      </c>
      <c r="I470" s="7">
        <v>0</v>
      </c>
      <c r="J470" s="8" t="s">
        <v>2550</v>
      </c>
      <c r="K470" s="8" t="s">
        <v>31</v>
      </c>
      <c r="L470" s="9" t="s">
        <v>2551</v>
      </c>
      <c r="M470" s="10">
        <v>46120</v>
      </c>
      <c r="N470" s="11" t="s">
        <v>38</v>
      </c>
      <c r="O470" s="12"/>
      <c r="P470" s="13"/>
      <c r="Q470" s="14">
        <f>Tabela1[[#This Row],[QTDE/ Fabricação]]-Tabela1[[#This Row],[QTE]]</f>
        <v>-1</v>
      </c>
      <c r="R470" s="18">
        <f t="shared" si="89"/>
        <v>1.1000000000000001</v>
      </c>
      <c r="S470" s="18">
        <f t="shared" si="82"/>
        <v>1.1000000000000001</v>
      </c>
      <c r="T470" s="19">
        <f t="shared" si="90"/>
        <v>0</v>
      </c>
      <c r="U470" s="16">
        <f>IFERROR(SUMIF('LISTA DE EMBARQUE'!B:B,MICRO!E:E,'LISTA DE EMBARQUE'!G:G),"")</f>
        <v>1</v>
      </c>
      <c r="V470" s="12">
        <f>IFERROR(VLOOKUP(Tabela1[[#This Row],[COD.MDE]],'LISTA DE EMBARQUE'!B:L,11,0),"")</f>
        <v>4</v>
      </c>
      <c r="W470" s="13" t="str">
        <f>IFERROR(COUNTIF(#REF!,Tabela1[[#This Row],[Colunas5]]),"")</f>
        <v/>
      </c>
      <c r="X470" s="14">
        <f>Tabela1[[#This Row],[QIANTIDADE EXPEDIDA]]*Tabela1[[#This Row],[PESO UNI]]</f>
        <v>1.1000000000000001</v>
      </c>
      <c r="Y470" s="14">
        <f t="shared" si="91"/>
        <v>0</v>
      </c>
      <c r="Z470" s="20">
        <f>Tabela1[[#This Row],[PESO TOTAL]]-Tabela1[[#This Row],[Peso Expedido]]</f>
        <v>0</v>
      </c>
      <c r="AA470" s="17">
        <v>1</v>
      </c>
      <c r="AB470" s="33"/>
      <c r="AC470" s="33">
        <v>1</v>
      </c>
      <c r="AD470" s="33">
        <v>1</v>
      </c>
      <c r="AE470" s="33">
        <v>1</v>
      </c>
      <c r="AF470" s="33">
        <v>1</v>
      </c>
      <c r="AG470" s="33">
        <v>1</v>
      </c>
      <c r="AH470" s="33">
        <v>1</v>
      </c>
      <c r="AI470" s="33" t="s">
        <v>4509</v>
      </c>
      <c r="AJ470"/>
      <c r="AK470" t="str">
        <f>Tabela1[[#This Row],[Coluna1]]&amp;Tabela1[[#This Row],[PEDIDO]]</f>
        <v>P-190</v>
      </c>
      <c r="AL470"/>
      <c r="AM470"/>
      <c r="AN470"/>
      <c r="AO470" t="str">
        <f t="shared" si="92"/>
        <v>P-073076-1/P190</v>
      </c>
      <c r="AP470" t="str">
        <f>Tabela1[[#This Row],[TAG]]&amp;Tabela1[[#This Row],[PEDIDO]]&amp;Tabela1[[#This Row],[PRODUTO]]</f>
        <v>P190P-190ESTRUTURA</v>
      </c>
      <c r="AQ470" s="22" t="str">
        <f>Tabela1[[#This Row],[PRODUTO]]&amp;Tabela1[[#This Row],[TAG]]</f>
        <v>ESTRUTURAP190</v>
      </c>
      <c r="AR470" s="24" t="str">
        <f>Tabela1[[#This Row],[PEDIDO]]&amp;Tabela1[[#This Row],[PRODUTO]]</f>
        <v>P-190ESTRUTURA</v>
      </c>
      <c r="AS470" s="37">
        <f>IF(AF470="",0,IF(ISTEXT(AF470),H470*VALUE(SUBSTITUTE(AF470,"%",""))/100,H470*AF470))-Tabela1[[#This Row],[PRONTO ACABADO2]]</f>
        <v>0</v>
      </c>
      <c r="AT470" s="37">
        <f>IF(AG470="",0,IF(ISTEXT(AG470),H470*VALUE(SUBSTITUTE(AG470,"%",""))/100,H470*AG470))-Tabela1[[#This Row],[PESO EXPEDIDO2]]</f>
        <v>0</v>
      </c>
      <c r="AU470" s="37">
        <f t="shared" si="93"/>
        <v>1.1000000000000001</v>
      </c>
      <c r="AV470" s="37">
        <f t="shared" si="94"/>
        <v>1.1000000000000001</v>
      </c>
      <c r="AW470" s="37"/>
    </row>
    <row r="471" spans="1:49" ht="15.75" hidden="1" customHeight="1" x14ac:dyDescent="0.25">
      <c r="A471" s="6" t="s">
        <v>2553</v>
      </c>
      <c r="B471" s="21"/>
      <c r="C471" s="7">
        <v>19</v>
      </c>
      <c r="D471" s="39" t="s">
        <v>2554</v>
      </c>
      <c r="E471" s="7">
        <v>3431</v>
      </c>
      <c r="F471" s="7">
        <v>22</v>
      </c>
      <c r="G471" s="23">
        <v>7</v>
      </c>
      <c r="H471" s="34">
        <f>Tabela1[[#This Row],[PESO UNI]]*Tabela1[[#This Row],[QTE]]</f>
        <v>133</v>
      </c>
      <c r="I471" s="7">
        <v>0</v>
      </c>
      <c r="J471" s="8" t="s">
        <v>2550</v>
      </c>
      <c r="K471" s="8" t="s">
        <v>31</v>
      </c>
      <c r="L471" s="9" t="s">
        <v>2551</v>
      </c>
      <c r="M471" s="10">
        <v>46120</v>
      </c>
      <c r="N471" s="11" t="s">
        <v>38</v>
      </c>
      <c r="O471" s="12"/>
      <c r="P471" s="13"/>
      <c r="Q471" s="14">
        <f>Tabela1[[#This Row],[QTDE/ Fabricação]]-Tabela1[[#This Row],[QTE]]</f>
        <v>-19</v>
      </c>
      <c r="R471" s="18">
        <f t="shared" si="89"/>
        <v>133</v>
      </c>
      <c r="S471" s="18">
        <f t="shared" si="82"/>
        <v>133</v>
      </c>
      <c r="T471" s="19">
        <f t="shared" si="90"/>
        <v>0</v>
      </c>
      <c r="U471" s="16">
        <f>IFERROR(SUMIF('LISTA DE EMBARQUE'!B:B,MICRO!E:E,'LISTA DE EMBARQUE'!G:G),"")</f>
        <v>19</v>
      </c>
      <c r="V471" s="12">
        <f>IFERROR(VLOOKUP(Tabela1[[#This Row],[COD.MDE]],'LISTA DE EMBARQUE'!B:L,11,0),"")</f>
        <v>3</v>
      </c>
      <c r="W471" s="13" t="str">
        <f>IFERROR(COUNTIF(#REF!,Tabela1[[#This Row],[Colunas5]]),"")</f>
        <v/>
      </c>
      <c r="X471" s="14">
        <f>Tabela1[[#This Row],[QIANTIDADE EXPEDIDA]]*Tabela1[[#This Row],[PESO UNI]]</f>
        <v>133</v>
      </c>
      <c r="Y471" s="14">
        <f t="shared" si="91"/>
        <v>0</v>
      </c>
      <c r="Z471" s="20">
        <f>Tabela1[[#This Row],[PESO TOTAL]]-Tabela1[[#This Row],[Peso Expedido]]</f>
        <v>0</v>
      </c>
      <c r="AA471" s="17">
        <v>1</v>
      </c>
      <c r="AB471" s="33"/>
      <c r="AC471" s="33">
        <v>1</v>
      </c>
      <c r="AD471" s="33">
        <v>1</v>
      </c>
      <c r="AE471" s="33">
        <v>1</v>
      </c>
      <c r="AF471" s="33">
        <v>1</v>
      </c>
      <c r="AG471" s="33">
        <v>1</v>
      </c>
      <c r="AH471" s="33">
        <v>1</v>
      </c>
      <c r="AI471" s="33" t="s">
        <v>4509</v>
      </c>
      <c r="AJ471"/>
      <c r="AK471" t="str">
        <f>Tabela1[[#This Row],[Coluna1]]&amp;Tabela1[[#This Row],[PEDIDO]]</f>
        <v>P-190</v>
      </c>
      <c r="AL471"/>
      <c r="AM471"/>
      <c r="AN471"/>
      <c r="AO471" t="str">
        <f t="shared" si="92"/>
        <v>P-073076-1/P190</v>
      </c>
      <c r="AP471" t="str">
        <f>Tabela1[[#This Row],[TAG]]&amp;Tabela1[[#This Row],[PEDIDO]]&amp;Tabela1[[#This Row],[PRODUTO]]</f>
        <v>P190P-190ESTRUTURA</v>
      </c>
      <c r="AQ471" s="22" t="str">
        <f>Tabela1[[#This Row],[PRODUTO]]&amp;Tabela1[[#This Row],[TAG]]</f>
        <v>ESTRUTURAP190</v>
      </c>
      <c r="AR471" s="24" t="str">
        <f>Tabela1[[#This Row],[PEDIDO]]&amp;Tabela1[[#This Row],[PRODUTO]]</f>
        <v>P-190ESTRUTURA</v>
      </c>
      <c r="AS471" s="37">
        <f>IF(AF471="",0,IF(ISTEXT(AF471),H471*VALUE(SUBSTITUTE(AF471,"%",""))/100,H471*AF471))-Tabela1[[#This Row],[PRONTO ACABADO2]]</f>
        <v>0</v>
      </c>
      <c r="AT471" s="37">
        <f>IF(AG471="",0,IF(ISTEXT(AG471),H471*VALUE(SUBSTITUTE(AG471,"%",""))/100,H471*AG471))-Tabela1[[#This Row],[PESO EXPEDIDO2]]</f>
        <v>0</v>
      </c>
      <c r="AU471" s="37">
        <f t="shared" si="93"/>
        <v>133</v>
      </c>
      <c r="AV471" s="37">
        <f t="shared" si="94"/>
        <v>133</v>
      </c>
      <c r="AW471" s="37"/>
    </row>
    <row r="472" spans="1:49" ht="15.75" hidden="1" customHeight="1" x14ac:dyDescent="0.25">
      <c r="A472" s="6" t="s">
        <v>2555</v>
      </c>
      <c r="B472" s="21"/>
      <c r="C472" s="7">
        <v>2</v>
      </c>
      <c r="D472" s="39" t="s">
        <v>2548</v>
      </c>
      <c r="E472" s="7">
        <v>3433</v>
      </c>
      <c r="F472" s="7">
        <v>21</v>
      </c>
      <c r="G472" s="23">
        <v>4</v>
      </c>
      <c r="H472" s="34">
        <f>Tabela1[[#This Row],[PESO UNI]]*Tabela1[[#This Row],[QTE]]</f>
        <v>8</v>
      </c>
      <c r="I472" s="7">
        <v>1</v>
      </c>
      <c r="J472" s="8" t="s">
        <v>2550</v>
      </c>
      <c r="K472" s="8" t="s">
        <v>31</v>
      </c>
      <c r="L472" s="9" t="s">
        <v>2551</v>
      </c>
      <c r="M472" s="10">
        <v>46120</v>
      </c>
      <c r="N472" s="11" t="s">
        <v>38</v>
      </c>
      <c r="O472" s="12"/>
      <c r="P472" s="13"/>
      <c r="Q472" s="14">
        <f>Tabela1[[#This Row],[QTDE/ Fabricação]]-Tabela1[[#This Row],[QTE]]</f>
        <v>-2</v>
      </c>
      <c r="R472" s="18">
        <f t="shared" si="89"/>
        <v>8</v>
      </c>
      <c r="S472" s="18">
        <f t="shared" si="82"/>
        <v>8</v>
      </c>
      <c r="T472" s="19">
        <f t="shared" si="90"/>
        <v>0</v>
      </c>
      <c r="U472" s="16">
        <v>2</v>
      </c>
      <c r="V472" s="12" t="str">
        <f>IFERROR(VLOOKUP(Tabela1[[#This Row],[COD.MDE]],'LISTA DE EMBARQUE'!B:L,11,0),"")</f>
        <v/>
      </c>
      <c r="W472" s="13" t="str">
        <f>IFERROR(COUNTIF(#REF!,Tabela1[[#This Row],[Colunas5]]),"")</f>
        <v/>
      </c>
      <c r="X472" s="14">
        <f>Tabela1[[#This Row],[QIANTIDADE EXPEDIDA]]*Tabela1[[#This Row],[PESO UNI]]</f>
        <v>8</v>
      </c>
      <c r="Y472" s="14">
        <f t="shared" si="91"/>
        <v>0</v>
      </c>
      <c r="Z472" s="20">
        <f>Tabela1[[#This Row],[PESO TOTAL]]-Tabela1[[#This Row],[Peso Expedido]]</f>
        <v>0</v>
      </c>
      <c r="AA472" s="17">
        <v>1</v>
      </c>
      <c r="AB472" s="33"/>
      <c r="AC472" s="33">
        <v>1</v>
      </c>
      <c r="AD472" s="33">
        <v>1</v>
      </c>
      <c r="AE472" s="33">
        <v>1</v>
      </c>
      <c r="AF472" s="33">
        <v>1</v>
      </c>
      <c r="AG472" s="33">
        <v>1</v>
      </c>
      <c r="AH472" s="33">
        <v>1</v>
      </c>
      <c r="AI472" s="33" t="s">
        <v>4509</v>
      </c>
      <c r="AJ472"/>
      <c r="AK472" t="str">
        <f>Tabela1[[#This Row],[Coluna1]]&amp;Tabela1[[#This Row],[PEDIDO]]</f>
        <v>P-190</v>
      </c>
      <c r="AL472"/>
      <c r="AM472"/>
      <c r="AN472"/>
      <c r="AO472" t="str">
        <f t="shared" si="92"/>
        <v>P-024507-1/P190</v>
      </c>
      <c r="AP472" t="str">
        <f>Tabela1[[#This Row],[TAG]]&amp;Tabela1[[#This Row],[PEDIDO]]&amp;Tabela1[[#This Row],[PRODUTO]]</f>
        <v>P190P-190ESTRUTURA</v>
      </c>
      <c r="AQ472" s="22" t="str">
        <f>Tabela1[[#This Row],[PRODUTO]]&amp;Tabela1[[#This Row],[TAG]]</f>
        <v>ESTRUTURAP190</v>
      </c>
      <c r="AR472" s="24" t="str">
        <f>Tabela1[[#This Row],[PEDIDO]]&amp;Tabela1[[#This Row],[PRODUTO]]</f>
        <v>P-190ESTRUTURA</v>
      </c>
      <c r="AS472" s="37">
        <f>IF(AF472="",0,IF(ISTEXT(AF472),H472*VALUE(SUBSTITUTE(AF472,"%",""))/100,H472*AF472))-Tabela1[[#This Row],[PRONTO ACABADO2]]</f>
        <v>0</v>
      </c>
      <c r="AT472" s="37">
        <f>IF(AG472="",0,IF(ISTEXT(AG472),H472*VALUE(SUBSTITUTE(AG472,"%",""))/100,H472*AG472))-Tabela1[[#This Row],[PESO EXPEDIDO2]]</f>
        <v>0</v>
      </c>
      <c r="AU472" s="37">
        <f t="shared" si="93"/>
        <v>8</v>
      </c>
      <c r="AV472" s="37">
        <f t="shared" si="94"/>
        <v>8</v>
      </c>
      <c r="AW472" s="37"/>
    </row>
    <row r="473" spans="1:49" ht="15.75" hidden="1" customHeight="1" x14ac:dyDescent="0.25">
      <c r="A473" s="6" t="s">
        <v>2555</v>
      </c>
      <c r="B473" s="21"/>
      <c r="C473" s="7">
        <v>4</v>
      </c>
      <c r="D473" s="39" t="s">
        <v>2549</v>
      </c>
      <c r="E473" s="7">
        <v>3434</v>
      </c>
      <c r="F473" s="7">
        <v>21</v>
      </c>
      <c r="G473" s="23">
        <v>4</v>
      </c>
      <c r="H473" s="34">
        <f>Tabela1[[#This Row],[PESO UNI]]*Tabela1[[#This Row],[QTE]]</f>
        <v>16</v>
      </c>
      <c r="I473" s="7">
        <v>1</v>
      </c>
      <c r="J473" s="8" t="s">
        <v>2550</v>
      </c>
      <c r="K473" s="8" t="s">
        <v>31</v>
      </c>
      <c r="L473" s="9" t="s">
        <v>2551</v>
      </c>
      <c r="M473" s="10">
        <v>46120</v>
      </c>
      <c r="N473" s="11" t="s">
        <v>38</v>
      </c>
      <c r="O473" s="12"/>
      <c r="P473" s="13"/>
      <c r="Q473" s="14">
        <f>Tabela1[[#This Row],[QTDE/ Fabricação]]-Tabela1[[#This Row],[QTE]]</f>
        <v>-4</v>
      </c>
      <c r="R473" s="18">
        <f t="shared" si="89"/>
        <v>16</v>
      </c>
      <c r="S473" s="18">
        <f t="shared" si="82"/>
        <v>16</v>
      </c>
      <c r="T473" s="19">
        <f t="shared" si="90"/>
        <v>0</v>
      </c>
      <c r="U473" s="16">
        <v>4</v>
      </c>
      <c r="V473" s="12" t="str">
        <f>IFERROR(VLOOKUP(Tabela1[[#This Row],[COD.MDE]],'LISTA DE EMBARQUE'!B:L,11,0),"")</f>
        <v/>
      </c>
      <c r="W473" s="13" t="str">
        <f>IFERROR(COUNTIF(#REF!,Tabela1[[#This Row],[Colunas5]]),"")</f>
        <v/>
      </c>
      <c r="X473" s="14">
        <f>Tabela1[[#This Row],[QIANTIDADE EXPEDIDA]]*Tabela1[[#This Row],[PESO UNI]]</f>
        <v>16</v>
      </c>
      <c r="Y473" s="14">
        <f t="shared" si="91"/>
        <v>0</v>
      </c>
      <c r="Z473" s="20">
        <f>Tabela1[[#This Row],[PESO TOTAL]]-Tabela1[[#This Row],[Peso Expedido]]</f>
        <v>0</v>
      </c>
      <c r="AA473" s="17">
        <v>1</v>
      </c>
      <c r="AB473" s="33"/>
      <c r="AC473" s="33">
        <v>1</v>
      </c>
      <c r="AD473" s="33">
        <v>1</v>
      </c>
      <c r="AE473" s="33">
        <v>1</v>
      </c>
      <c r="AF473" s="33">
        <v>1</v>
      </c>
      <c r="AG473" s="33">
        <v>1</v>
      </c>
      <c r="AH473" s="33">
        <v>1</v>
      </c>
      <c r="AI473" s="33" t="s">
        <v>4509</v>
      </c>
      <c r="AJ473"/>
      <c r="AK473" t="str">
        <f>Tabela1[[#This Row],[Coluna1]]&amp;Tabela1[[#This Row],[PEDIDO]]</f>
        <v>P-190</v>
      </c>
      <c r="AL473"/>
      <c r="AM473"/>
      <c r="AN473"/>
      <c r="AO473" t="str">
        <f t="shared" si="92"/>
        <v>P-024507-1/P190</v>
      </c>
      <c r="AP473" t="str">
        <f>Tabela1[[#This Row],[TAG]]&amp;Tabela1[[#This Row],[PEDIDO]]&amp;Tabela1[[#This Row],[PRODUTO]]</f>
        <v>P190P-190ESTRUTURA</v>
      </c>
      <c r="AQ473" s="22" t="str">
        <f>Tabela1[[#This Row],[PRODUTO]]&amp;Tabela1[[#This Row],[TAG]]</f>
        <v>ESTRUTURAP190</v>
      </c>
      <c r="AR473" s="24" t="str">
        <f>Tabela1[[#This Row],[PEDIDO]]&amp;Tabela1[[#This Row],[PRODUTO]]</f>
        <v>P-190ESTRUTURA</v>
      </c>
      <c r="AS473" s="37">
        <f>IF(AF473="",0,IF(ISTEXT(AF473),H473*VALUE(SUBSTITUTE(AF473,"%",""))/100,H473*AF473))-Tabela1[[#This Row],[PRONTO ACABADO2]]</f>
        <v>0</v>
      </c>
      <c r="AT473" s="37">
        <f>IF(AG473="",0,IF(ISTEXT(AG473),H473*VALUE(SUBSTITUTE(AG473,"%",""))/100,H473*AG473))-Tabela1[[#This Row],[PESO EXPEDIDO2]]</f>
        <v>0</v>
      </c>
      <c r="AU473" s="37">
        <f t="shared" si="93"/>
        <v>16</v>
      </c>
      <c r="AV473" s="37">
        <f t="shared" si="94"/>
        <v>16</v>
      </c>
      <c r="AW473" s="37"/>
    </row>
    <row r="474" spans="1:49" ht="15.75" hidden="1" customHeight="1" x14ac:dyDescent="0.25">
      <c r="A474" s="6" t="s">
        <v>4336</v>
      </c>
      <c r="B474" s="21"/>
      <c r="C474" s="7">
        <v>4</v>
      </c>
      <c r="D474" s="39" t="s">
        <v>4337</v>
      </c>
      <c r="E474" s="7">
        <v>3436</v>
      </c>
      <c r="F474" s="7">
        <v>20</v>
      </c>
      <c r="G474" s="23">
        <v>23.8</v>
      </c>
      <c r="H474" s="34">
        <f>Tabela1[[#This Row],[PESO UNI]]*Tabela1[[#This Row],[QTE]]</f>
        <v>95.2</v>
      </c>
      <c r="I474" s="7">
        <v>0</v>
      </c>
      <c r="J474" s="8" t="s">
        <v>2550</v>
      </c>
      <c r="K474" s="8" t="s">
        <v>31</v>
      </c>
      <c r="L474" s="9" t="s">
        <v>2551</v>
      </c>
      <c r="M474" s="10">
        <v>46112</v>
      </c>
      <c r="N474" s="11" t="s">
        <v>38</v>
      </c>
      <c r="O474" s="12"/>
      <c r="P474" s="13"/>
      <c r="Q474" s="14">
        <f>Tabela1[[#This Row],[QTDE/ Fabricação]]-Tabela1[[#This Row],[QTE]]</f>
        <v>-4</v>
      </c>
      <c r="R474" s="18">
        <f t="shared" si="89"/>
        <v>95.2</v>
      </c>
      <c r="S474" s="18">
        <f t="shared" si="82"/>
        <v>95.2</v>
      </c>
      <c r="T474" s="19">
        <f t="shared" si="90"/>
        <v>0</v>
      </c>
      <c r="U474" s="16">
        <v>4</v>
      </c>
      <c r="V474" s="12" t="str">
        <f>IFERROR(VLOOKUP(Tabela1[[#This Row],[COD.MDE]],'LISTA DE EMBARQUE'!B:L,11,0),"")</f>
        <v/>
      </c>
      <c r="W474" s="13" t="str">
        <f>IFERROR(COUNTIF(#REF!,Tabela1[[#This Row],[Colunas5]]),"")</f>
        <v/>
      </c>
      <c r="X474" s="14">
        <f>Tabela1[[#This Row],[QIANTIDADE EXPEDIDA]]*Tabela1[[#This Row],[PESO UNI]]</f>
        <v>95.2</v>
      </c>
      <c r="Y474" s="14">
        <f t="shared" si="91"/>
        <v>0</v>
      </c>
      <c r="Z474" s="20">
        <f>Tabela1[[#This Row],[PESO TOTAL]]-Tabela1[[#This Row],[Peso Expedido]]</f>
        <v>0</v>
      </c>
      <c r="AA474" s="17">
        <v>1</v>
      </c>
      <c r="AB474" s="33"/>
      <c r="AC474" s="33">
        <v>1</v>
      </c>
      <c r="AD474" s="33">
        <v>1</v>
      </c>
      <c r="AE474" s="33">
        <v>1</v>
      </c>
      <c r="AF474" s="33">
        <v>1</v>
      </c>
      <c r="AG474" s="33">
        <v>1</v>
      </c>
      <c r="AH474" s="33">
        <v>1</v>
      </c>
      <c r="AI474" s="33" t="s">
        <v>4509</v>
      </c>
      <c r="AJ474"/>
      <c r="AK474" t="str">
        <f>Tabela1[[#This Row],[Coluna1]]&amp;Tabela1[[#This Row],[PEDIDO]]</f>
        <v>P-190</v>
      </c>
      <c r="AL474"/>
      <c r="AM474"/>
      <c r="AN474"/>
      <c r="AO474" t="str">
        <f t="shared" si="92"/>
        <v>P-073074-1/P190</v>
      </c>
      <c r="AP474" t="str">
        <f>Tabela1[[#This Row],[TAG]]&amp;Tabela1[[#This Row],[PEDIDO]]&amp;Tabela1[[#This Row],[PRODUTO]]</f>
        <v>P190P-190ESTRUTURA</v>
      </c>
      <c r="AQ474" s="22" t="str">
        <f>Tabela1[[#This Row],[PRODUTO]]&amp;Tabela1[[#This Row],[TAG]]</f>
        <v>ESTRUTURAP190</v>
      </c>
      <c r="AR474" s="24" t="str">
        <f>Tabela1[[#This Row],[PEDIDO]]&amp;Tabela1[[#This Row],[PRODUTO]]</f>
        <v>P-190ESTRUTURA</v>
      </c>
      <c r="AS474" s="37">
        <f>IF(AF474="",0,IF(ISTEXT(AF474),H474*VALUE(SUBSTITUTE(AF474,"%",""))/100,H474*AF474))-Tabela1[[#This Row],[PRONTO ACABADO2]]</f>
        <v>0</v>
      </c>
      <c r="AT474" s="37">
        <f>IF(AG474="",0,IF(ISTEXT(AG474),H474*VALUE(SUBSTITUTE(AG474,"%",""))/100,H474*AG474))-Tabela1[[#This Row],[PESO EXPEDIDO2]]</f>
        <v>0</v>
      </c>
      <c r="AU474" s="37">
        <f t="shared" si="93"/>
        <v>95.2</v>
      </c>
      <c r="AV474" s="37">
        <f t="shared" si="94"/>
        <v>95.2</v>
      </c>
      <c r="AW474" s="37"/>
    </row>
    <row r="475" spans="1:49" ht="15.75" hidden="1" customHeight="1" x14ac:dyDescent="0.25">
      <c r="A475" s="6" t="s">
        <v>4338</v>
      </c>
      <c r="B475" s="21"/>
      <c r="C475" s="7">
        <v>2</v>
      </c>
      <c r="D475" s="39" t="s">
        <v>4339</v>
      </c>
      <c r="E475" s="7">
        <v>3437</v>
      </c>
      <c r="F475" s="7">
        <v>19</v>
      </c>
      <c r="G475" s="23">
        <v>57</v>
      </c>
      <c r="H475" s="34">
        <f>Tabela1[[#This Row],[PESO UNI]]*Tabela1[[#This Row],[QTE]]</f>
        <v>114</v>
      </c>
      <c r="I475" s="7">
        <v>0</v>
      </c>
      <c r="J475" s="8" t="s">
        <v>2550</v>
      </c>
      <c r="K475" s="8" t="s">
        <v>32</v>
      </c>
      <c r="L475" s="9" t="s">
        <v>2551</v>
      </c>
      <c r="M475" s="10">
        <v>46134</v>
      </c>
      <c r="N475" s="11" t="s">
        <v>38</v>
      </c>
      <c r="O475" s="12"/>
      <c r="P475" s="13"/>
      <c r="Q475" s="14">
        <f>Tabela1[[#This Row],[QTDE/ Fabricação]]-Tabela1[[#This Row],[QTE]]</f>
        <v>-2</v>
      </c>
      <c r="R475" s="18">
        <f t="shared" si="89"/>
        <v>114</v>
      </c>
      <c r="S475" s="18">
        <f t="shared" si="82"/>
        <v>114</v>
      </c>
      <c r="T475" s="19">
        <f t="shared" si="90"/>
        <v>0</v>
      </c>
      <c r="U475" s="16">
        <f>IFERROR(SUMIF('LISTA DE EMBARQUE'!B:B,MICRO!E:E,'LISTA DE EMBARQUE'!G:G),"")</f>
        <v>2</v>
      </c>
      <c r="V475" s="12">
        <f>IFERROR(VLOOKUP(Tabela1[[#This Row],[COD.MDE]],'LISTA DE EMBARQUE'!B:L,11,0),"")</f>
        <v>4</v>
      </c>
      <c r="W475" s="13" t="str">
        <f>IFERROR(COUNTIF(#REF!,Tabela1[[#This Row],[Colunas5]]),"")</f>
        <v/>
      </c>
      <c r="X475" s="14">
        <f>Tabela1[[#This Row],[QIANTIDADE EXPEDIDA]]*Tabela1[[#This Row],[PESO UNI]]</f>
        <v>114</v>
      </c>
      <c r="Y475" s="14">
        <f t="shared" si="91"/>
        <v>0</v>
      </c>
      <c r="Z475" s="20">
        <f>Tabela1[[#This Row],[PESO TOTAL]]-Tabela1[[#This Row],[Peso Expedido]]</f>
        <v>0</v>
      </c>
      <c r="AA475" s="17">
        <v>1</v>
      </c>
      <c r="AB475" s="33"/>
      <c r="AC475" s="33">
        <v>1</v>
      </c>
      <c r="AD475" s="33">
        <v>1</v>
      </c>
      <c r="AE475" s="33">
        <v>1</v>
      </c>
      <c r="AF475" s="33">
        <v>1</v>
      </c>
      <c r="AG475" s="33">
        <v>1</v>
      </c>
      <c r="AH475" s="33">
        <v>1</v>
      </c>
      <c r="AI475" s="33" t="s">
        <v>4509</v>
      </c>
      <c r="AJ475"/>
      <c r="AK475" t="str">
        <f>Tabela1[[#This Row],[Coluna1]]&amp;Tabela1[[#This Row],[PEDIDO]]</f>
        <v>P-190</v>
      </c>
      <c r="AL475"/>
      <c r="AM475"/>
      <c r="AN475"/>
      <c r="AO475" t="str">
        <f t="shared" si="92"/>
        <v>P-024502-1/P190</v>
      </c>
      <c r="AP475" t="str">
        <f>Tabela1[[#This Row],[TAG]]&amp;Tabela1[[#This Row],[PEDIDO]]&amp;Tabela1[[#This Row],[PRODUTO]]</f>
        <v>P190P-190USINAGEM</v>
      </c>
      <c r="AQ475" s="22" t="str">
        <f>Tabela1[[#This Row],[PRODUTO]]&amp;Tabela1[[#This Row],[TAG]]</f>
        <v>USINAGEMP190</v>
      </c>
      <c r="AR475" s="24" t="str">
        <f>Tabela1[[#This Row],[PEDIDO]]&amp;Tabela1[[#This Row],[PRODUTO]]</f>
        <v>P-190USINAGEM</v>
      </c>
      <c r="AS475" s="37">
        <f>IF(AF475="",0,IF(ISTEXT(AF475),H475*VALUE(SUBSTITUTE(AF475,"%",""))/100,H475*AF475))-Tabela1[[#This Row],[PRONTO ACABADO2]]</f>
        <v>0</v>
      </c>
      <c r="AT475" s="37">
        <f>IF(AG475="",0,IF(ISTEXT(AG475),H475*VALUE(SUBSTITUTE(AG475,"%",""))/100,H475*AG475))-Tabela1[[#This Row],[PESO EXPEDIDO2]]</f>
        <v>0</v>
      </c>
      <c r="AU475" s="37">
        <f t="shared" si="93"/>
        <v>114</v>
      </c>
      <c r="AV475" s="37">
        <f t="shared" si="94"/>
        <v>114</v>
      </c>
      <c r="AW475" s="37"/>
    </row>
    <row r="476" spans="1:49" ht="15.75" hidden="1" customHeight="1" x14ac:dyDescent="0.25">
      <c r="A476" s="6" t="s">
        <v>4340</v>
      </c>
      <c r="B476" s="21"/>
      <c r="C476" s="7">
        <v>1</v>
      </c>
      <c r="D476" s="39" t="s">
        <v>4341</v>
      </c>
      <c r="E476" s="7">
        <v>3438</v>
      </c>
      <c r="F476" s="7">
        <v>17</v>
      </c>
      <c r="G476" s="23">
        <v>29.1</v>
      </c>
      <c r="H476" s="34">
        <f>Tabela1[[#This Row],[PESO UNI]]*Tabela1[[#This Row],[QTE]]</f>
        <v>29.1</v>
      </c>
      <c r="I476" s="7">
        <v>1</v>
      </c>
      <c r="J476" s="8" t="s">
        <v>2550</v>
      </c>
      <c r="K476" s="8" t="s">
        <v>32</v>
      </c>
      <c r="L476" s="9" t="s">
        <v>2551</v>
      </c>
      <c r="M476" s="10">
        <v>46134</v>
      </c>
      <c r="N476" s="11" t="s">
        <v>38</v>
      </c>
      <c r="O476" s="12"/>
      <c r="P476" s="13"/>
      <c r="Q476" s="14">
        <f>Tabela1[[#This Row],[QTDE/ Fabricação]]-Tabela1[[#This Row],[QTE]]</f>
        <v>-1</v>
      </c>
      <c r="R476" s="18">
        <f t="shared" si="89"/>
        <v>29.1</v>
      </c>
      <c r="S476" s="18">
        <f t="shared" si="82"/>
        <v>29.1</v>
      </c>
      <c r="T476" s="19">
        <f t="shared" si="90"/>
        <v>0</v>
      </c>
      <c r="U476" s="16">
        <v>1</v>
      </c>
      <c r="V476" s="12">
        <f>IFERROR(VLOOKUP(Tabela1[[#This Row],[COD.MDE]],'LISTA DE EMBARQUE'!B:L,11,0),"")</f>
        <v>4</v>
      </c>
      <c r="W476" s="13" t="str">
        <f>IFERROR(COUNTIF(#REF!,Tabela1[[#This Row],[Colunas5]]),"")</f>
        <v/>
      </c>
      <c r="X476" s="14">
        <f>Tabela1[[#This Row],[QIANTIDADE EXPEDIDA]]*Tabela1[[#This Row],[PESO UNI]]</f>
        <v>29.1</v>
      </c>
      <c r="Y476" s="14">
        <f t="shared" si="91"/>
        <v>0</v>
      </c>
      <c r="Z476" s="20">
        <f>Tabela1[[#This Row],[PESO TOTAL]]-Tabela1[[#This Row],[Peso Expedido]]</f>
        <v>0</v>
      </c>
      <c r="AA476" s="17">
        <v>1</v>
      </c>
      <c r="AB476" s="33"/>
      <c r="AC476" s="33">
        <v>1</v>
      </c>
      <c r="AD476" s="33">
        <v>1</v>
      </c>
      <c r="AE476" s="33">
        <v>1</v>
      </c>
      <c r="AF476" s="33">
        <v>1</v>
      </c>
      <c r="AG476" s="33">
        <v>1</v>
      </c>
      <c r="AH476" s="33">
        <v>1</v>
      </c>
      <c r="AI476" s="33" t="s">
        <v>4509</v>
      </c>
      <c r="AJ476"/>
      <c r="AK476" t="str">
        <f>Tabela1[[#This Row],[Coluna1]]&amp;Tabela1[[#This Row],[PEDIDO]]</f>
        <v>P-190</v>
      </c>
      <c r="AL476"/>
      <c r="AM476"/>
      <c r="AN476"/>
      <c r="AO476" t="str">
        <f t="shared" si="92"/>
        <v>P-024504-1/P190</v>
      </c>
      <c r="AP476" t="str">
        <f>Tabela1[[#This Row],[TAG]]&amp;Tabela1[[#This Row],[PEDIDO]]&amp;Tabela1[[#This Row],[PRODUTO]]</f>
        <v>P190P-190USINAGEM</v>
      </c>
      <c r="AQ476" s="22" t="str">
        <f>Tabela1[[#This Row],[PRODUTO]]&amp;Tabela1[[#This Row],[TAG]]</f>
        <v>USINAGEMP190</v>
      </c>
      <c r="AR476" s="24" t="str">
        <f>Tabela1[[#This Row],[PEDIDO]]&amp;Tabela1[[#This Row],[PRODUTO]]</f>
        <v>P-190USINAGEM</v>
      </c>
      <c r="AS476" s="37">
        <f>IF(AF476="",0,IF(ISTEXT(AF476),H476*VALUE(SUBSTITUTE(AF476,"%",""))/100,H476*AF476))-Tabela1[[#This Row],[PRONTO ACABADO2]]</f>
        <v>0</v>
      </c>
      <c r="AT476" s="37">
        <f>IF(AG476="",0,IF(ISTEXT(AG476),H476*VALUE(SUBSTITUTE(AG476,"%",""))/100,H476*AG476))-Tabela1[[#This Row],[PESO EXPEDIDO2]]</f>
        <v>0</v>
      </c>
      <c r="AU476" s="37">
        <f t="shared" si="93"/>
        <v>29.1</v>
      </c>
      <c r="AV476" s="37">
        <f t="shared" si="94"/>
        <v>29.1</v>
      </c>
      <c r="AW476" s="37"/>
    </row>
    <row r="477" spans="1:49" ht="15.75" hidden="1" customHeight="1" x14ac:dyDescent="0.25">
      <c r="A477" s="6" t="s">
        <v>4342</v>
      </c>
      <c r="B477" s="21"/>
      <c r="C477" s="7">
        <v>1</v>
      </c>
      <c r="D477" s="39" t="s">
        <v>4343</v>
      </c>
      <c r="E477" s="7">
        <v>3439</v>
      </c>
      <c r="F477" s="7">
        <v>16</v>
      </c>
      <c r="G477" s="23">
        <v>0.5</v>
      </c>
      <c r="H477" s="34">
        <f>Tabela1[[#This Row],[PESO UNI]]*Tabela1[[#This Row],[QTE]]</f>
        <v>0.5</v>
      </c>
      <c r="I477" s="7">
        <v>0</v>
      </c>
      <c r="J477" s="8" t="s">
        <v>2550</v>
      </c>
      <c r="K477" s="8" t="s">
        <v>32</v>
      </c>
      <c r="L477" s="9" t="s">
        <v>2551</v>
      </c>
      <c r="M477" s="10">
        <v>46134</v>
      </c>
      <c r="N477" s="11" t="s">
        <v>38</v>
      </c>
      <c r="O477" s="12"/>
      <c r="P477" s="13"/>
      <c r="Q477" s="14">
        <f>Tabela1[[#This Row],[QTDE/ Fabricação]]-Tabela1[[#This Row],[QTE]]</f>
        <v>-1</v>
      </c>
      <c r="R477" s="18">
        <f t="shared" si="89"/>
        <v>0.5</v>
      </c>
      <c r="S477" s="18">
        <f t="shared" si="82"/>
        <v>0.5</v>
      </c>
      <c r="T477" s="19">
        <f t="shared" si="90"/>
        <v>0</v>
      </c>
      <c r="U477" s="16">
        <f>IFERROR(SUMIF('LISTA DE EMBARQUE'!B:B,MICRO!E:E,'LISTA DE EMBARQUE'!G:G),"")</f>
        <v>1</v>
      </c>
      <c r="V477" s="12">
        <f>IFERROR(VLOOKUP(Tabela1[[#This Row],[COD.MDE]],'LISTA DE EMBARQUE'!B:L,11,0),"")</f>
        <v>4</v>
      </c>
      <c r="W477" s="13" t="str">
        <f>IFERROR(COUNTIF(#REF!,Tabela1[[#This Row],[Colunas5]]),"")</f>
        <v/>
      </c>
      <c r="X477" s="14">
        <f>Tabela1[[#This Row],[QIANTIDADE EXPEDIDA]]*Tabela1[[#This Row],[PESO UNI]]</f>
        <v>0.5</v>
      </c>
      <c r="Y477" s="14">
        <f t="shared" si="91"/>
        <v>0</v>
      </c>
      <c r="Z477" s="20">
        <f>Tabela1[[#This Row],[PESO TOTAL]]-Tabela1[[#This Row],[Peso Expedido]]</f>
        <v>0</v>
      </c>
      <c r="AA477" s="17">
        <v>1</v>
      </c>
      <c r="AB477" s="33"/>
      <c r="AC477" s="33">
        <v>1</v>
      </c>
      <c r="AD477" s="33">
        <v>1</v>
      </c>
      <c r="AE477" s="33">
        <v>1</v>
      </c>
      <c r="AF477" s="33">
        <v>1</v>
      </c>
      <c r="AG477" s="33">
        <v>1</v>
      </c>
      <c r="AH477" s="33">
        <v>1</v>
      </c>
      <c r="AI477" s="33" t="s">
        <v>4509</v>
      </c>
      <c r="AJ477"/>
      <c r="AK477" t="str">
        <f>Tabela1[[#This Row],[Coluna1]]&amp;Tabela1[[#This Row],[PEDIDO]]</f>
        <v>P-190</v>
      </c>
      <c r="AL477"/>
      <c r="AM477"/>
      <c r="AN477"/>
      <c r="AO477" t="str">
        <f t="shared" si="92"/>
        <v>P-024937-1/P190</v>
      </c>
      <c r="AP477" t="str">
        <f>Tabela1[[#This Row],[TAG]]&amp;Tabela1[[#This Row],[PEDIDO]]&amp;Tabela1[[#This Row],[PRODUTO]]</f>
        <v>P190P-190USINAGEM</v>
      </c>
      <c r="AQ477" s="22" t="str">
        <f>Tabela1[[#This Row],[PRODUTO]]&amp;Tabela1[[#This Row],[TAG]]</f>
        <v>USINAGEMP190</v>
      </c>
      <c r="AR477" s="24" t="str">
        <f>Tabela1[[#This Row],[PEDIDO]]&amp;Tabela1[[#This Row],[PRODUTO]]</f>
        <v>P-190USINAGEM</v>
      </c>
      <c r="AS477" s="37">
        <f>IF(AF477="",0,IF(ISTEXT(AF477),H477*VALUE(SUBSTITUTE(AF477,"%",""))/100,H477*AF477))-Tabela1[[#This Row],[PRONTO ACABADO2]]</f>
        <v>0</v>
      </c>
      <c r="AT477" s="37">
        <f>IF(AG477="",0,IF(ISTEXT(AG477),H477*VALUE(SUBSTITUTE(AG477,"%",""))/100,H477*AG477))-Tabela1[[#This Row],[PESO EXPEDIDO2]]</f>
        <v>0</v>
      </c>
      <c r="AU477" s="37">
        <f t="shared" si="93"/>
        <v>0.5</v>
      </c>
      <c r="AV477" s="37">
        <f t="shared" si="94"/>
        <v>0.5</v>
      </c>
      <c r="AW477" s="37"/>
    </row>
    <row r="478" spans="1:49" ht="15.75" hidden="1" customHeight="1" x14ac:dyDescent="0.25">
      <c r="A478" s="6" t="s">
        <v>4344</v>
      </c>
      <c r="B478" s="21"/>
      <c r="C478" s="7">
        <v>1</v>
      </c>
      <c r="D478" s="39" t="s">
        <v>4345</v>
      </c>
      <c r="E478" s="7">
        <v>3440</v>
      </c>
      <c r="F478" s="7">
        <v>16</v>
      </c>
      <c r="G478" s="23">
        <v>5</v>
      </c>
      <c r="H478" s="34">
        <f>Tabela1[[#This Row],[PESO UNI]]*Tabela1[[#This Row],[QTE]]</f>
        <v>5</v>
      </c>
      <c r="I478" s="7">
        <v>1</v>
      </c>
      <c r="J478" s="8" t="s">
        <v>2550</v>
      </c>
      <c r="K478" s="8" t="s">
        <v>31</v>
      </c>
      <c r="L478" s="9" t="s">
        <v>2551</v>
      </c>
      <c r="M478" s="10">
        <v>46112</v>
      </c>
      <c r="N478" s="11" t="s">
        <v>38</v>
      </c>
      <c r="O478" s="12"/>
      <c r="P478" s="13"/>
      <c r="Q478" s="14">
        <f>Tabela1[[#This Row],[QTDE/ Fabricação]]-Tabela1[[#This Row],[QTE]]</f>
        <v>-1</v>
      </c>
      <c r="R478" s="18">
        <f t="shared" si="89"/>
        <v>5</v>
      </c>
      <c r="S478" s="18">
        <f t="shared" si="82"/>
        <v>5</v>
      </c>
      <c r="T478" s="19">
        <f t="shared" si="90"/>
        <v>0</v>
      </c>
      <c r="U478" s="16">
        <f>IFERROR(SUMIF('LISTA DE EMBARQUE'!B:B,MICRO!E:E,'LISTA DE EMBARQUE'!G:G),"")</f>
        <v>1</v>
      </c>
      <c r="V478" s="12">
        <f>IFERROR(VLOOKUP(Tabela1[[#This Row],[COD.MDE]],'LISTA DE EMBARQUE'!B:L,11,0),"")</f>
        <v>4</v>
      </c>
      <c r="W478" s="13" t="str">
        <f>IFERROR(COUNTIF(#REF!,Tabela1[[#This Row],[Colunas5]]),"")</f>
        <v/>
      </c>
      <c r="X478" s="14">
        <f>Tabela1[[#This Row],[QIANTIDADE EXPEDIDA]]*Tabela1[[#This Row],[PESO UNI]]</f>
        <v>5</v>
      </c>
      <c r="Y478" s="14">
        <f t="shared" si="91"/>
        <v>0</v>
      </c>
      <c r="Z478" s="20">
        <f>Tabela1[[#This Row],[PESO TOTAL]]-Tabela1[[#This Row],[Peso Expedido]]</f>
        <v>0</v>
      </c>
      <c r="AA478" s="17">
        <v>1</v>
      </c>
      <c r="AB478" s="33"/>
      <c r="AC478" s="33">
        <v>1</v>
      </c>
      <c r="AD478" s="33">
        <v>1</v>
      </c>
      <c r="AE478" s="33">
        <v>1</v>
      </c>
      <c r="AF478" s="33">
        <v>1</v>
      </c>
      <c r="AG478" s="33">
        <v>1</v>
      </c>
      <c r="AH478" s="33">
        <v>1</v>
      </c>
      <c r="AI478" s="33" t="s">
        <v>4509</v>
      </c>
      <c r="AJ478"/>
      <c r="AK478" t="str">
        <f>Tabela1[[#This Row],[Coluna1]]&amp;Tabela1[[#This Row],[PEDIDO]]</f>
        <v>P-190</v>
      </c>
      <c r="AL478"/>
      <c r="AM478"/>
      <c r="AN478"/>
      <c r="AO478" t="str">
        <f t="shared" si="92"/>
        <v>P-024936-1/P190</v>
      </c>
      <c r="AP478" t="str">
        <f>Tabela1[[#This Row],[TAG]]&amp;Tabela1[[#This Row],[PEDIDO]]&amp;Tabela1[[#This Row],[PRODUTO]]</f>
        <v>P190P-190ESTRUTURA</v>
      </c>
      <c r="AQ478" s="22" t="str">
        <f>Tabela1[[#This Row],[PRODUTO]]&amp;Tabela1[[#This Row],[TAG]]</f>
        <v>ESTRUTURAP190</v>
      </c>
      <c r="AR478" s="24" t="str">
        <f>Tabela1[[#This Row],[PEDIDO]]&amp;Tabela1[[#This Row],[PRODUTO]]</f>
        <v>P-190ESTRUTURA</v>
      </c>
      <c r="AS478" s="37">
        <f>IF(AF478="",0,IF(ISTEXT(AF478),H478*VALUE(SUBSTITUTE(AF478,"%",""))/100,H478*AF478))-Tabela1[[#This Row],[PRONTO ACABADO2]]</f>
        <v>0</v>
      </c>
      <c r="AT478" s="37">
        <f>IF(AG478="",0,IF(ISTEXT(AG478),H478*VALUE(SUBSTITUTE(AG478,"%",""))/100,H478*AG478))-Tabela1[[#This Row],[PESO EXPEDIDO2]]</f>
        <v>0</v>
      </c>
      <c r="AU478" s="37">
        <f t="shared" si="93"/>
        <v>5</v>
      </c>
      <c r="AV478" s="37">
        <f t="shared" si="94"/>
        <v>5</v>
      </c>
      <c r="AW478" s="37"/>
    </row>
    <row r="479" spans="1:49" ht="15.75" hidden="1" customHeight="1" x14ac:dyDescent="0.25">
      <c r="A479" s="6" t="s">
        <v>4344</v>
      </c>
      <c r="B479" s="21"/>
      <c r="C479" s="7">
        <v>1</v>
      </c>
      <c r="D479" s="39" t="s">
        <v>4346</v>
      </c>
      <c r="E479" s="7">
        <v>3441</v>
      </c>
      <c r="F479" s="7">
        <v>16</v>
      </c>
      <c r="G479" s="23">
        <v>2</v>
      </c>
      <c r="H479" s="34">
        <f>Tabela1[[#This Row],[PESO UNI]]*Tabela1[[#This Row],[QTE]]</f>
        <v>2</v>
      </c>
      <c r="I479" s="7">
        <v>1</v>
      </c>
      <c r="J479" s="8" t="s">
        <v>2550</v>
      </c>
      <c r="K479" s="8" t="s">
        <v>31</v>
      </c>
      <c r="L479" s="9" t="s">
        <v>2551</v>
      </c>
      <c r="M479" s="10">
        <v>46112</v>
      </c>
      <c r="N479" s="11" t="s">
        <v>38</v>
      </c>
      <c r="O479" s="12"/>
      <c r="P479" s="13"/>
      <c r="Q479" s="14">
        <f>Tabela1[[#This Row],[QTDE/ Fabricação]]-Tabela1[[#This Row],[QTE]]</f>
        <v>-1</v>
      </c>
      <c r="R479" s="18">
        <f t="shared" si="89"/>
        <v>2</v>
      </c>
      <c r="S479" s="18">
        <f t="shared" si="82"/>
        <v>2</v>
      </c>
      <c r="T479" s="19">
        <f t="shared" si="90"/>
        <v>0</v>
      </c>
      <c r="U479" s="16">
        <f>IFERROR(SUMIF('LISTA DE EMBARQUE'!B:B,MICRO!E:E,'LISTA DE EMBARQUE'!G:G),"")</f>
        <v>1</v>
      </c>
      <c r="V479" s="12">
        <f>IFERROR(VLOOKUP(Tabela1[[#This Row],[COD.MDE]],'LISTA DE EMBARQUE'!B:L,11,0),"")</f>
        <v>4</v>
      </c>
      <c r="W479" s="13" t="str">
        <f>IFERROR(COUNTIF(#REF!,Tabela1[[#This Row],[Colunas5]]),"")</f>
        <v/>
      </c>
      <c r="X479" s="14">
        <f>Tabela1[[#This Row],[QIANTIDADE EXPEDIDA]]*Tabela1[[#This Row],[PESO UNI]]</f>
        <v>2</v>
      </c>
      <c r="Y479" s="14">
        <f t="shared" si="91"/>
        <v>0</v>
      </c>
      <c r="Z479" s="20">
        <f>Tabela1[[#This Row],[PESO TOTAL]]-Tabela1[[#This Row],[Peso Expedido]]</f>
        <v>0</v>
      </c>
      <c r="AA479" s="17">
        <v>1</v>
      </c>
      <c r="AB479" s="33"/>
      <c r="AC479" s="33">
        <v>1</v>
      </c>
      <c r="AD479" s="33">
        <v>1</v>
      </c>
      <c r="AE479" s="33">
        <v>1</v>
      </c>
      <c r="AF479" s="33">
        <v>1</v>
      </c>
      <c r="AG479" s="33">
        <v>1</v>
      </c>
      <c r="AH479" s="33">
        <v>1</v>
      </c>
      <c r="AI479" s="33" t="s">
        <v>4509</v>
      </c>
      <c r="AJ479"/>
      <c r="AK479" t="str">
        <f>Tabela1[[#This Row],[Coluna1]]&amp;Tabela1[[#This Row],[PEDIDO]]</f>
        <v>P-190</v>
      </c>
      <c r="AL479"/>
      <c r="AM479"/>
      <c r="AN479"/>
      <c r="AO479" t="str">
        <f t="shared" si="92"/>
        <v>P-024936-1/P190</v>
      </c>
      <c r="AP479" t="str">
        <f>Tabela1[[#This Row],[TAG]]&amp;Tabela1[[#This Row],[PEDIDO]]&amp;Tabela1[[#This Row],[PRODUTO]]</f>
        <v>P190P-190ESTRUTURA</v>
      </c>
      <c r="AQ479" s="22" t="str">
        <f>Tabela1[[#This Row],[PRODUTO]]&amp;Tabela1[[#This Row],[TAG]]</f>
        <v>ESTRUTURAP190</v>
      </c>
      <c r="AR479" s="24" t="str">
        <f>Tabela1[[#This Row],[PEDIDO]]&amp;Tabela1[[#This Row],[PRODUTO]]</f>
        <v>P-190ESTRUTURA</v>
      </c>
      <c r="AS479" s="37">
        <f>IF(AF479="",0,IF(ISTEXT(AF479),H479*VALUE(SUBSTITUTE(AF479,"%",""))/100,H479*AF479))-Tabela1[[#This Row],[PRONTO ACABADO2]]</f>
        <v>0</v>
      </c>
      <c r="AT479" s="37">
        <f>IF(AG479="",0,IF(ISTEXT(AG479),H479*VALUE(SUBSTITUTE(AG479,"%",""))/100,H479*AG479))-Tabela1[[#This Row],[PESO EXPEDIDO2]]</f>
        <v>0</v>
      </c>
      <c r="AU479" s="37">
        <f t="shared" si="93"/>
        <v>2</v>
      </c>
      <c r="AV479" s="37">
        <f t="shared" si="94"/>
        <v>2</v>
      </c>
      <c r="AW479" s="37"/>
    </row>
    <row r="480" spans="1:49" ht="15.75" hidden="1" customHeight="1" x14ac:dyDescent="0.25">
      <c r="A480" s="6" t="s">
        <v>4344</v>
      </c>
      <c r="B480" s="21"/>
      <c r="C480" s="7">
        <v>1</v>
      </c>
      <c r="D480" s="39" t="s">
        <v>4347</v>
      </c>
      <c r="E480" s="7">
        <v>3442</v>
      </c>
      <c r="F480" s="7">
        <v>16</v>
      </c>
      <c r="G480" s="23">
        <v>5.0999999999999996</v>
      </c>
      <c r="H480" s="34">
        <f>Tabela1[[#This Row],[PESO UNI]]*Tabela1[[#This Row],[QTE]]</f>
        <v>5.0999999999999996</v>
      </c>
      <c r="I480" s="7">
        <v>1</v>
      </c>
      <c r="J480" s="8" t="s">
        <v>2550</v>
      </c>
      <c r="K480" s="8" t="s">
        <v>31</v>
      </c>
      <c r="L480" s="9" t="s">
        <v>2551</v>
      </c>
      <c r="M480" s="10">
        <v>46112</v>
      </c>
      <c r="N480" s="11" t="s">
        <v>38</v>
      </c>
      <c r="O480" s="12"/>
      <c r="P480" s="13"/>
      <c r="Q480" s="14">
        <f>Tabela1[[#This Row],[QTDE/ Fabricação]]-Tabela1[[#This Row],[QTE]]</f>
        <v>-1</v>
      </c>
      <c r="R480" s="18">
        <f t="shared" si="89"/>
        <v>5.0999999999999996</v>
      </c>
      <c r="S480" s="18">
        <f t="shared" si="82"/>
        <v>5.0999999999999996</v>
      </c>
      <c r="T480" s="19">
        <f t="shared" si="90"/>
        <v>0</v>
      </c>
      <c r="U480" s="16">
        <f>IFERROR(SUMIF('LISTA DE EMBARQUE'!B:B,MICRO!E:E,'LISTA DE EMBARQUE'!G:G),"")</f>
        <v>1</v>
      </c>
      <c r="V480" s="12">
        <f>IFERROR(VLOOKUP(Tabela1[[#This Row],[COD.MDE]],'LISTA DE EMBARQUE'!B:L,11,0),"")</f>
        <v>4</v>
      </c>
      <c r="W480" s="13" t="str">
        <f>IFERROR(COUNTIF(#REF!,Tabela1[[#This Row],[Colunas5]]),"")</f>
        <v/>
      </c>
      <c r="X480" s="14">
        <f>Tabela1[[#This Row],[QIANTIDADE EXPEDIDA]]*Tabela1[[#This Row],[PESO UNI]]</f>
        <v>5.0999999999999996</v>
      </c>
      <c r="Y480" s="14">
        <f t="shared" si="91"/>
        <v>0</v>
      </c>
      <c r="Z480" s="20">
        <f>Tabela1[[#This Row],[PESO TOTAL]]-Tabela1[[#This Row],[Peso Expedido]]</f>
        <v>0</v>
      </c>
      <c r="AA480" s="17">
        <v>1</v>
      </c>
      <c r="AB480" s="33"/>
      <c r="AC480" s="33">
        <v>1</v>
      </c>
      <c r="AD480" s="33">
        <v>1</v>
      </c>
      <c r="AE480" s="33">
        <v>1</v>
      </c>
      <c r="AF480" s="33">
        <v>1</v>
      </c>
      <c r="AG480" s="33">
        <v>1</v>
      </c>
      <c r="AH480" s="33">
        <v>1</v>
      </c>
      <c r="AI480" s="33" t="s">
        <v>4509</v>
      </c>
      <c r="AJ480"/>
      <c r="AK480" t="str">
        <f>Tabela1[[#This Row],[Coluna1]]&amp;Tabela1[[#This Row],[PEDIDO]]</f>
        <v>P-190</v>
      </c>
      <c r="AL480"/>
      <c r="AM480"/>
      <c r="AN480"/>
      <c r="AO480" t="str">
        <f t="shared" si="92"/>
        <v>P-024936-1/P190</v>
      </c>
      <c r="AP480" t="str">
        <f>Tabela1[[#This Row],[TAG]]&amp;Tabela1[[#This Row],[PEDIDO]]&amp;Tabela1[[#This Row],[PRODUTO]]</f>
        <v>P190P-190ESTRUTURA</v>
      </c>
      <c r="AQ480" s="22" t="str">
        <f>Tabela1[[#This Row],[PRODUTO]]&amp;Tabela1[[#This Row],[TAG]]</f>
        <v>ESTRUTURAP190</v>
      </c>
      <c r="AR480" s="24" t="str">
        <f>Tabela1[[#This Row],[PEDIDO]]&amp;Tabela1[[#This Row],[PRODUTO]]</f>
        <v>P-190ESTRUTURA</v>
      </c>
      <c r="AS480" s="37">
        <f>IF(AF480="",0,IF(ISTEXT(AF480),H480*VALUE(SUBSTITUTE(AF480,"%",""))/100,H480*AF480))-Tabela1[[#This Row],[PRONTO ACABADO2]]</f>
        <v>0</v>
      </c>
      <c r="AT480" s="37">
        <f>IF(AG480="",0,IF(ISTEXT(AG480),H480*VALUE(SUBSTITUTE(AG480,"%",""))/100,H480*AG480))-Tabela1[[#This Row],[PESO EXPEDIDO2]]</f>
        <v>0</v>
      </c>
      <c r="AU480" s="37">
        <f t="shared" si="93"/>
        <v>5.0999999999999996</v>
      </c>
      <c r="AV480" s="37">
        <f t="shared" si="94"/>
        <v>5.0999999999999996</v>
      </c>
      <c r="AW480" s="37"/>
    </row>
    <row r="481" spans="1:49" ht="15.75" hidden="1" customHeight="1" x14ac:dyDescent="0.25">
      <c r="A481" s="6" t="s">
        <v>4348</v>
      </c>
      <c r="B481" s="21"/>
      <c r="C481" s="7">
        <v>1</v>
      </c>
      <c r="D481" s="39" t="s">
        <v>4349</v>
      </c>
      <c r="E481" s="7">
        <v>3443</v>
      </c>
      <c r="F481" s="7">
        <v>15</v>
      </c>
      <c r="G481" s="23">
        <v>628.70000000000005</v>
      </c>
      <c r="H481" s="34">
        <f>Tabela1[[#This Row],[PESO UNI]]*Tabela1[[#This Row],[QTE]]</f>
        <v>628.70000000000005</v>
      </c>
      <c r="I481" s="7">
        <v>1</v>
      </c>
      <c r="J481" s="8" t="s">
        <v>2550</v>
      </c>
      <c r="K481" s="8" t="s">
        <v>22</v>
      </c>
      <c r="L481" s="9" t="s">
        <v>2551</v>
      </c>
      <c r="M481" s="10">
        <v>46119</v>
      </c>
      <c r="N481" s="11" t="s">
        <v>38</v>
      </c>
      <c r="O481" s="12"/>
      <c r="P481" s="13"/>
      <c r="Q481" s="14">
        <f>Tabela1[[#This Row],[QTDE/ Fabricação]]-Tabela1[[#This Row],[QTE]]</f>
        <v>-1</v>
      </c>
      <c r="R481" s="18">
        <f t="shared" si="89"/>
        <v>628.70000000000005</v>
      </c>
      <c r="S481" s="18">
        <f t="shared" si="82"/>
        <v>628.70000000000005</v>
      </c>
      <c r="T481" s="19">
        <f t="shared" si="90"/>
        <v>0</v>
      </c>
      <c r="U481" s="16">
        <f>IFERROR(SUMIF('LISTA DE EMBARQUE'!B:B,MICRO!E:E,'LISTA DE EMBARQUE'!G:G),"")</f>
        <v>1</v>
      </c>
      <c r="V481" s="12">
        <f>IFERROR(VLOOKUP(Tabela1[[#This Row],[COD.MDE]],'LISTA DE EMBARQUE'!B:L,11,0),"")</f>
        <v>4</v>
      </c>
      <c r="W481" s="13" t="str">
        <f>IFERROR(COUNTIF(#REF!,Tabela1[[#This Row],[Colunas5]]),"")</f>
        <v/>
      </c>
      <c r="X481" s="14">
        <f>Tabela1[[#This Row],[QIANTIDADE EXPEDIDA]]*Tabela1[[#This Row],[PESO UNI]]</f>
        <v>628.70000000000005</v>
      </c>
      <c r="Y481" s="14">
        <f t="shared" si="91"/>
        <v>0</v>
      </c>
      <c r="Z481" s="20">
        <f>Tabela1[[#This Row],[PESO TOTAL]]-Tabela1[[#This Row],[Peso Expedido]]</f>
        <v>0</v>
      </c>
      <c r="AA481" s="17">
        <v>1</v>
      </c>
      <c r="AB481" s="33"/>
      <c r="AC481" s="33">
        <v>1</v>
      </c>
      <c r="AD481" s="33">
        <v>1</v>
      </c>
      <c r="AE481" s="33">
        <v>1</v>
      </c>
      <c r="AF481" s="33">
        <v>1</v>
      </c>
      <c r="AG481" s="33">
        <v>1</v>
      </c>
      <c r="AH481" s="33">
        <v>1</v>
      </c>
      <c r="AI481" s="33" t="s">
        <v>4509</v>
      </c>
      <c r="AJ481"/>
      <c r="AK481" t="str">
        <f>Tabela1[[#This Row],[Coluna1]]&amp;Tabela1[[#This Row],[PEDIDO]]</f>
        <v>P-190</v>
      </c>
      <c r="AL481"/>
      <c r="AM481"/>
      <c r="AN481"/>
      <c r="AO481" t="str">
        <f t="shared" si="92"/>
        <v>P-073062-1/P190</v>
      </c>
      <c r="AP481" t="str">
        <f>Tabela1[[#This Row],[TAG]]&amp;Tabela1[[#This Row],[PEDIDO]]&amp;Tabela1[[#This Row],[PRODUTO]]</f>
        <v>P190P-190TAMBOR</v>
      </c>
      <c r="AQ481" s="22" t="str">
        <f>Tabela1[[#This Row],[PRODUTO]]&amp;Tabela1[[#This Row],[TAG]]</f>
        <v>TAMBORP190</v>
      </c>
      <c r="AR481" s="24" t="str">
        <f>Tabela1[[#This Row],[PEDIDO]]&amp;Tabela1[[#This Row],[PRODUTO]]</f>
        <v>P-190TAMBOR</v>
      </c>
      <c r="AS481" s="37">
        <f>IF(AF481="",0,IF(ISTEXT(AF481),H481*VALUE(SUBSTITUTE(AF481,"%",""))/100,H481*AF481))-Tabela1[[#This Row],[PRONTO ACABADO2]]</f>
        <v>0</v>
      </c>
      <c r="AT481" s="37">
        <f>IF(AG481="",0,IF(ISTEXT(AG481),H481*VALUE(SUBSTITUTE(AG481,"%",""))/100,H481*AG481))-Tabela1[[#This Row],[PESO EXPEDIDO2]]</f>
        <v>0</v>
      </c>
      <c r="AU481" s="37">
        <f t="shared" si="93"/>
        <v>628.70000000000005</v>
      </c>
      <c r="AV481" s="37">
        <f t="shared" si="94"/>
        <v>628.70000000000005</v>
      </c>
      <c r="AW481" s="37"/>
    </row>
    <row r="482" spans="1:49" ht="15.75" hidden="1" customHeight="1" x14ac:dyDescent="0.25">
      <c r="A482" s="6" t="s">
        <v>4348</v>
      </c>
      <c r="B482" s="21"/>
      <c r="C482" s="7">
        <v>1</v>
      </c>
      <c r="D482" s="39" t="s">
        <v>4350</v>
      </c>
      <c r="E482" s="7">
        <v>3444</v>
      </c>
      <c r="F482" s="7">
        <v>15</v>
      </c>
      <c r="G482" s="23">
        <v>11.1</v>
      </c>
      <c r="H482" s="34">
        <f>Tabela1[[#This Row],[PESO UNI]]*Tabela1[[#This Row],[QTE]]</f>
        <v>11.1</v>
      </c>
      <c r="I482" s="7">
        <v>1</v>
      </c>
      <c r="J482" s="8" t="s">
        <v>2550</v>
      </c>
      <c r="K482" s="8" t="s">
        <v>22</v>
      </c>
      <c r="L482" s="9" t="s">
        <v>2551</v>
      </c>
      <c r="M482" s="10">
        <v>46119</v>
      </c>
      <c r="N482" s="11" t="s">
        <v>38</v>
      </c>
      <c r="O482" s="12"/>
      <c r="P482" s="13"/>
      <c r="Q482" s="14">
        <f>Tabela1[[#This Row],[QTDE/ Fabricação]]-Tabela1[[#This Row],[QTE]]</f>
        <v>-1</v>
      </c>
      <c r="R482" s="18">
        <f t="shared" si="89"/>
        <v>11.1</v>
      </c>
      <c r="S482" s="18">
        <f t="shared" si="82"/>
        <v>11.1</v>
      </c>
      <c r="T482" s="19">
        <f t="shared" si="90"/>
        <v>0</v>
      </c>
      <c r="U482" s="16">
        <f>IFERROR(SUMIF('LISTA DE EMBARQUE'!B:B,MICRO!E:E,'LISTA DE EMBARQUE'!G:G),"")</f>
        <v>1</v>
      </c>
      <c r="V482" s="12">
        <f>IFERROR(VLOOKUP(Tabela1[[#This Row],[COD.MDE]],'LISTA DE EMBARQUE'!B:L,11,0),"")</f>
        <v>4</v>
      </c>
      <c r="W482" s="13" t="str">
        <f>IFERROR(COUNTIF(#REF!,Tabela1[[#This Row],[Colunas5]]),"")</f>
        <v/>
      </c>
      <c r="X482" s="14">
        <f>Tabela1[[#This Row],[QIANTIDADE EXPEDIDA]]*Tabela1[[#This Row],[PESO UNI]]</f>
        <v>11.1</v>
      </c>
      <c r="Y482" s="14">
        <f t="shared" si="91"/>
        <v>0</v>
      </c>
      <c r="Z482" s="20">
        <f>Tabela1[[#This Row],[PESO TOTAL]]-Tabela1[[#This Row],[Peso Expedido]]</f>
        <v>0</v>
      </c>
      <c r="AA482" s="17">
        <v>1</v>
      </c>
      <c r="AB482" s="33"/>
      <c r="AC482" s="33">
        <v>1</v>
      </c>
      <c r="AD482" s="33">
        <v>1</v>
      </c>
      <c r="AE482" s="33">
        <v>1</v>
      </c>
      <c r="AF482" s="33">
        <v>1</v>
      </c>
      <c r="AG482" s="33">
        <v>1</v>
      </c>
      <c r="AH482" s="33">
        <v>1</v>
      </c>
      <c r="AI482" s="33" t="s">
        <v>4509</v>
      </c>
      <c r="AJ482"/>
      <c r="AK482" t="str">
        <f>Tabela1[[#This Row],[Coluna1]]&amp;Tabela1[[#This Row],[PEDIDO]]</f>
        <v>P-190</v>
      </c>
      <c r="AL482"/>
      <c r="AM482"/>
      <c r="AN482"/>
      <c r="AO482" t="str">
        <f t="shared" si="92"/>
        <v>P-073062-1/P190</v>
      </c>
      <c r="AP482" t="str">
        <f>Tabela1[[#This Row],[TAG]]&amp;Tabela1[[#This Row],[PEDIDO]]&amp;Tabela1[[#This Row],[PRODUTO]]</f>
        <v>P190P-190TAMBOR</v>
      </c>
      <c r="AQ482" s="22" t="str">
        <f>Tabela1[[#This Row],[PRODUTO]]&amp;Tabela1[[#This Row],[TAG]]</f>
        <v>TAMBORP190</v>
      </c>
      <c r="AR482" s="24" t="str">
        <f>Tabela1[[#This Row],[PEDIDO]]&amp;Tabela1[[#This Row],[PRODUTO]]</f>
        <v>P-190TAMBOR</v>
      </c>
      <c r="AS482" s="37">
        <f>IF(AF482="",0,IF(ISTEXT(AF482),H482*VALUE(SUBSTITUTE(AF482,"%",""))/100,H482*AF482))-Tabela1[[#This Row],[PRONTO ACABADO2]]</f>
        <v>0</v>
      </c>
      <c r="AT482" s="37">
        <f>IF(AG482="",0,IF(ISTEXT(AG482),H482*VALUE(SUBSTITUTE(AG482,"%",""))/100,H482*AG482))-Tabela1[[#This Row],[PESO EXPEDIDO2]]</f>
        <v>0</v>
      </c>
      <c r="AU482" s="37">
        <f t="shared" si="93"/>
        <v>11.1</v>
      </c>
      <c r="AV482" s="37">
        <f t="shared" si="94"/>
        <v>11.1</v>
      </c>
      <c r="AW482" s="37"/>
    </row>
    <row r="483" spans="1:49" ht="15.75" hidden="1" customHeight="1" x14ac:dyDescent="0.25">
      <c r="A483" s="6" t="s">
        <v>4351</v>
      </c>
      <c r="B483" s="21"/>
      <c r="C483" s="7">
        <v>1</v>
      </c>
      <c r="D483" s="39" t="s">
        <v>4352</v>
      </c>
      <c r="E483" s="7">
        <v>3445</v>
      </c>
      <c r="F483" s="7">
        <v>13</v>
      </c>
      <c r="G483" s="23">
        <v>25.3</v>
      </c>
      <c r="H483" s="34">
        <f>Tabela1[[#This Row],[PESO UNI]]*Tabela1[[#This Row],[QTE]]</f>
        <v>25.3</v>
      </c>
      <c r="I483" s="7">
        <v>1</v>
      </c>
      <c r="J483" s="8" t="s">
        <v>2550</v>
      </c>
      <c r="K483" s="8" t="s">
        <v>31</v>
      </c>
      <c r="L483" s="9" t="s">
        <v>2551</v>
      </c>
      <c r="M483" s="10">
        <v>46123</v>
      </c>
      <c r="N483" s="11" t="s">
        <v>38</v>
      </c>
      <c r="O483" s="12"/>
      <c r="P483" s="13"/>
      <c r="Q483" s="14">
        <f>Tabela1[[#This Row],[QTDE/ Fabricação]]-Tabela1[[#This Row],[QTE]]</f>
        <v>-1</v>
      </c>
      <c r="R483" s="18">
        <f t="shared" si="89"/>
        <v>25.3</v>
      </c>
      <c r="S483" s="18">
        <f t="shared" si="82"/>
        <v>25.3</v>
      </c>
      <c r="T483" s="19">
        <f t="shared" si="90"/>
        <v>0</v>
      </c>
      <c r="U483" s="16">
        <v>1</v>
      </c>
      <c r="V483" s="12" t="str">
        <f>IFERROR(VLOOKUP(Tabela1[[#This Row],[COD.MDE]],'LISTA DE EMBARQUE'!B:L,11,0),"")</f>
        <v/>
      </c>
      <c r="W483" s="13" t="str">
        <f>IFERROR(COUNTIF(#REF!,Tabela1[[#This Row],[Colunas5]]),"")</f>
        <v/>
      </c>
      <c r="X483" s="14">
        <f>Tabela1[[#This Row],[QIANTIDADE EXPEDIDA]]*Tabela1[[#This Row],[PESO UNI]]</f>
        <v>25.3</v>
      </c>
      <c r="Y483" s="14">
        <f t="shared" si="91"/>
        <v>0</v>
      </c>
      <c r="Z483" s="20">
        <f>Tabela1[[#This Row],[PESO TOTAL]]-Tabela1[[#This Row],[Peso Expedido]]</f>
        <v>0</v>
      </c>
      <c r="AA483" s="17">
        <v>1</v>
      </c>
      <c r="AB483" s="33"/>
      <c r="AC483" s="33">
        <v>1</v>
      </c>
      <c r="AD483" s="33">
        <v>1</v>
      </c>
      <c r="AE483" s="33">
        <v>1</v>
      </c>
      <c r="AF483" s="33">
        <v>1</v>
      </c>
      <c r="AG483" s="33">
        <v>1</v>
      </c>
      <c r="AH483" s="33">
        <v>1</v>
      </c>
      <c r="AI483" s="33" t="s">
        <v>4509</v>
      </c>
      <c r="AJ483"/>
      <c r="AK483" t="str">
        <f>Tabela1[[#This Row],[Coluna1]]&amp;Tabela1[[#This Row],[PEDIDO]]</f>
        <v>P-190</v>
      </c>
      <c r="AL483"/>
      <c r="AM483"/>
      <c r="AN483"/>
      <c r="AO483" t="str">
        <f t="shared" si="92"/>
        <v>P-024506-1/P190</v>
      </c>
      <c r="AP483" t="str">
        <f>Tabela1[[#This Row],[TAG]]&amp;Tabela1[[#This Row],[PEDIDO]]&amp;Tabela1[[#This Row],[PRODUTO]]</f>
        <v>P190P-190ESTRUTURA</v>
      </c>
      <c r="AQ483" s="22" t="str">
        <f>Tabela1[[#This Row],[PRODUTO]]&amp;Tabela1[[#This Row],[TAG]]</f>
        <v>ESTRUTURAP190</v>
      </c>
      <c r="AR483" s="24" t="str">
        <f>Tabela1[[#This Row],[PEDIDO]]&amp;Tabela1[[#This Row],[PRODUTO]]</f>
        <v>P-190ESTRUTURA</v>
      </c>
      <c r="AS483" s="37">
        <f>IF(AF483="",0,IF(ISTEXT(AF483),H483*VALUE(SUBSTITUTE(AF483,"%",""))/100,H483*AF483))-Tabela1[[#This Row],[PRONTO ACABADO2]]</f>
        <v>0</v>
      </c>
      <c r="AT483" s="37">
        <f>IF(AG483="",0,IF(ISTEXT(AG483),H483*VALUE(SUBSTITUTE(AG483,"%",""))/100,H483*AG483))-Tabela1[[#This Row],[PESO EXPEDIDO2]]</f>
        <v>0</v>
      </c>
      <c r="AU483" s="37">
        <f t="shared" si="93"/>
        <v>25.3</v>
      </c>
      <c r="AV483" s="37">
        <f t="shared" si="94"/>
        <v>25.3</v>
      </c>
      <c r="AW483" s="37"/>
    </row>
    <row r="484" spans="1:49" ht="15.75" hidden="1" customHeight="1" x14ac:dyDescent="0.25">
      <c r="A484" s="6" t="s">
        <v>4351</v>
      </c>
      <c r="B484" s="21"/>
      <c r="C484" s="7">
        <v>1</v>
      </c>
      <c r="D484" s="39" t="s">
        <v>4353</v>
      </c>
      <c r="E484" s="7">
        <v>3446</v>
      </c>
      <c r="F484" s="7">
        <v>13</v>
      </c>
      <c r="G484" s="23">
        <v>12.3</v>
      </c>
      <c r="H484" s="34">
        <f>Tabela1[[#This Row],[PESO UNI]]*Tabela1[[#This Row],[QTE]]</f>
        <v>12.3</v>
      </c>
      <c r="I484" s="7">
        <v>1</v>
      </c>
      <c r="J484" s="8" t="s">
        <v>2550</v>
      </c>
      <c r="K484" s="8" t="s">
        <v>31</v>
      </c>
      <c r="L484" s="9" t="s">
        <v>2551</v>
      </c>
      <c r="M484" s="10">
        <v>46123</v>
      </c>
      <c r="N484" s="11" t="s">
        <v>38</v>
      </c>
      <c r="O484" s="12"/>
      <c r="P484" s="13"/>
      <c r="Q484" s="14">
        <f>Tabela1[[#This Row],[QTDE/ Fabricação]]-Tabela1[[#This Row],[QTE]]</f>
        <v>-1</v>
      </c>
      <c r="R484" s="18">
        <f t="shared" si="89"/>
        <v>12.3</v>
      </c>
      <c r="S484" s="18">
        <f t="shared" si="82"/>
        <v>12.3</v>
      </c>
      <c r="T484" s="19">
        <f t="shared" si="90"/>
        <v>0</v>
      </c>
      <c r="U484" s="16">
        <v>1</v>
      </c>
      <c r="V484" s="12" t="str">
        <f>IFERROR(VLOOKUP(Tabela1[[#This Row],[COD.MDE]],'LISTA DE EMBARQUE'!B:L,11,0),"")</f>
        <v/>
      </c>
      <c r="W484" s="13" t="str">
        <f>IFERROR(COUNTIF(#REF!,Tabela1[[#This Row],[Colunas5]]),"")</f>
        <v/>
      </c>
      <c r="X484" s="14">
        <f>Tabela1[[#This Row],[QIANTIDADE EXPEDIDA]]*Tabela1[[#This Row],[PESO UNI]]</f>
        <v>12.3</v>
      </c>
      <c r="Y484" s="14">
        <f t="shared" si="91"/>
        <v>0</v>
      </c>
      <c r="Z484" s="20">
        <f>Tabela1[[#This Row],[PESO TOTAL]]-Tabela1[[#This Row],[Peso Expedido]]</f>
        <v>0</v>
      </c>
      <c r="AA484" s="17">
        <v>1</v>
      </c>
      <c r="AB484" s="33"/>
      <c r="AC484" s="33">
        <v>1</v>
      </c>
      <c r="AD484" s="33">
        <v>1</v>
      </c>
      <c r="AE484" s="33">
        <v>1</v>
      </c>
      <c r="AF484" s="33">
        <v>1</v>
      </c>
      <c r="AG484" s="33">
        <v>1</v>
      </c>
      <c r="AH484" s="33">
        <v>1</v>
      </c>
      <c r="AI484" s="33" t="s">
        <v>4509</v>
      </c>
      <c r="AJ484"/>
      <c r="AK484" t="str">
        <f>Tabela1[[#This Row],[Coluna1]]&amp;Tabela1[[#This Row],[PEDIDO]]</f>
        <v>P-190</v>
      </c>
      <c r="AL484"/>
      <c r="AM484"/>
      <c r="AN484"/>
      <c r="AO484" t="str">
        <f t="shared" si="92"/>
        <v>P-024506-1/P190</v>
      </c>
      <c r="AP484" t="str">
        <f>Tabela1[[#This Row],[TAG]]&amp;Tabela1[[#This Row],[PEDIDO]]&amp;Tabela1[[#This Row],[PRODUTO]]</f>
        <v>P190P-190ESTRUTURA</v>
      </c>
      <c r="AQ484" s="22" t="str">
        <f>Tabela1[[#This Row],[PRODUTO]]&amp;Tabela1[[#This Row],[TAG]]</f>
        <v>ESTRUTURAP190</v>
      </c>
      <c r="AR484" s="24" t="str">
        <f>Tabela1[[#This Row],[PEDIDO]]&amp;Tabela1[[#This Row],[PRODUTO]]</f>
        <v>P-190ESTRUTURA</v>
      </c>
      <c r="AS484" s="37">
        <f>IF(AF484="",0,IF(ISTEXT(AF484),H484*VALUE(SUBSTITUTE(AF484,"%",""))/100,H484*AF484))-Tabela1[[#This Row],[PRONTO ACABADO2]]</f>
        <v>0</v>
      </c>
      <c r="AT484" s="37">
        <f>IF(AG484="",0,IF(ISTEXT(AG484),H484*VALUE(SUBSTITUTE(AG484,"%",""))/100,H484*AG484))-Tabela1[[#This Row],[PESO EXPEDIDO2]]</f>
        <v>0</v>
      </c>
      <c r="AU484" s="37">
        <f t="shared" si="93"/>
        <v>12.3</v>
      </c>
      <c r="AV484" s="37">
        <f t="shared" si="94"/>
        <v>12.3</v>
      </c>
      <c r="AW484" s="37"/>
    </row>
    <row r="485" spans="1:49" ht="15.75" hidden="1" customHeight="1" x14ac:dyDescent="0.25">
      <c r="A485" s="6" t="s">
        <v>4351</v>
      </c>
      <c r="B485" s="21"/>
      <c r="C485" s="7">
        <v>1</v>
      </c>
      <c r="D485" s="39" t="s">
        <v>4354</v>
      </c>
      <c r="E485" s="7">
        <v>3447</v>
      </c>
      <c r="F485" s="7">
        <v>13</v>
      </c>
      <c r="G485" s="23">
        <v>4.2</v>
      </c>
      <c r="H485" s="34">
        <f>Tabela1[[#This Row],[PESO UNI]]*Tabela1[[#This Row],[QTE]]</f>
        <v>4.2</v>
      </c>
      <c r="I485" s="7">
        <v>1</v>
      </c>
      <c r="J485" s="8" t="s">
        <v>2550</v>
      </c>
      <c r="K485" s="8" t="s">
        <v>31</v>
      </c>
      <c r="L485" s="9" t="s">
        <v>2551</v>
      </c>
      <c r="M485" s="10">
        <v>46123</v>
      </c>
      <c r="N485" s="11" t="s">
        <v>38</v>
      </c>
      <c r="O485" s="12"/>
      <c r="P485" s="13"/>
      <c r="Q485" s="14">
        <f>Tabela1[[#This Row],[QTDE/ Fabricação]]-Tabela1[[#This Row],[QTE]]</f>
        <v>-1</v>
      </c>
      <c r="R485" s="18">
        <f t="shared" si="89"/>
        <v>4.2</v>
      </c>
      <c r="S485" s="18">
        <f t="shared" si="82"/>
        <v>4.2</v>
      </c>
      <c r="T485" s="19">
        <f t="shared" si="90"/>
        <v>0</v>
      </c>
      <c r="U485" s="16">
        <v>1</v>
      </c>
      <c r="V485" s="12" t="str">
        <f>IFERROR(VLOOKUP(Tabela1[[#This Row],[COD.MDE]],'LISTA DE EMBARQUE'!B:L,11,0),"")</f>
        <v/>
      </c>
      <c r="W485" s="13" t="str">
        <f>IFERROR(COUNTIF(#REF!,Tabela1[[#This Row],[Colunas5]]),"")</f>
        <v/>
      </c>
      <c r="X485" s="14">
        <f>Tabela1[[#This Row],[QIANTIDADE EXPEDIDA]]*Tabela1[[#This Row],[PESO UNI]]</f>
        <v>4.2</v>
      </c>
      <c r="Y485" s="14">
        <f t="shared" si="91"/>
        <v>0</v>
      </c>
      <c r="Z485" s="20">
        <f>Tabela1[[#This Row],[PESO TOTAL]]-Tabela1[[#This Row],[Peso Expedido]]</f>
        <v>0</v>
      </c>
      <c r="AA485" s="17">
        <v>1</v>
      </c>
      <c r="AB485" s="33"/>
      <c r="AC485" s="33">
        <v>1</v>
      </c>
      <c r="AD485" s="33">
        <v>1</v>
      </c>
      <c r="AE485" s="33">
        <v>1</v>
      </c>
      <c r="AF485" s="33">
        <v>1</v>
      </c>
      <c r="AG485" s="33">
        <v>1</v>
      </c>
      <c r="AH485" s="33">
        <v>1</v>
      </c>
      <c r="AI485" s="33" t="s">
        <v>4509</v>
      </c>
      <c r="AJ485"/>
      <c r="AK485" t="str">
        <f>Tabela1[[#This Row],[Coluna1]]&amp;Tabela1[[#This Row],[PEDIDO]]</f>
        <v>P-190</v>
      </c>
      <c r="AL485"/>
      <c r="AM485"/>
      <c r="AN485"/>
      <c r="AO485" t="str">
        <f t="shared" si="92"/>
        <v>P-024506-1/P190</v>
      </c>
      <c r="AP485" t="str">
        <f>Tabela1[[#This Row],[TAG]]&amp;Tabela1[[#This Row],[PEDIDO]]&amp;Tabela1[[#This Row],[PRODUTO]]</f>
        <v>P190P-190ESTRUTURA</v>
      </c>
      <c r="AQ485" s="22" t="str">
        <f>Tabela1[[#This Row],[PRODUTO]]&amp;Tabela1[[#This Row],[TAG]]</f>
        <v>ESTRUTURAP190</v>
      </c>
      <c r="AR485" s="24" t="str">
        <f>Tabela1[[#This Row],[PEDIDO]]&amp;Tabela1[[#This Row],[PRODUTO]]</f>
        <v>P-190ESTRUTURA</v>
      </c>
      <c r="AS485" s="37">
        <f>IF(AF485="",0,IF(ISTEXT(AF485),H485*VALUE(SUBSTITUTE(AF485,"%",""))/100,H485*AF485))-Tabela1[[#This Row],[PRONTO ACABADO2]]</f>
        <v>0</v>
      </c>
      <c r="AT485" s="37">
        <f>IF(AG485="",0,IF(ISTEXT(AG485),H485*VALUE(SUBSTITUTE(AG485,"%",""))/100,H485*AG485))-Tabela1[[#This Row],[PESO EXPEDIDO2]]</f>
        <v>0</v>
      </c>
      <c r="AU485" s="37">
        <f t="shared" si="93"/>
        <v>4.2</v>
      </c>
      <c r="AV485" s="37">
        <f t="shared" si="94"/>
        <v>4.2</v>
      </c>
      <c r="AW485" s="37"/>
    </row>
    <row r="486" spans="1:49" ht="15.75" hidden="1" customHeight="1" x14ac:dyDescent="0.25">
      <c r="A486" s="6" t="s">
        <v>4351</v>
      </c>
      <c r="B486" s="21"/>
      <c r="C486" s="7">
        <v>1</v>
      </c>
      <c r="D486" s="39" t="s">
        <v>4355</v>
      </c>
      <c r="E486" s="7">
        <v>3448</v>
      </c>
      <c r="F486" s="7">
        <v>13</v>
      </c>
      <c r="G486" s="23">
        <v>0.5</v>
      </c>
      <c r="H486" s="34">
        <f>Tabela1[[#This Row],[PESO UNI]]*Tabela1[[#This Row],[QTE]]</f>
        <v>0.5</v>
      </c>
      <c r="I486" s="7">
        <v>1</v>
      </c>
      <c r="J486" s="8" t="s">
        <v>2550</v>
      </c>
      <c r="K486" s="8" t="s">
        <v>31</v>
      </c>
      <c r="L486" s="9" t="s">
        <v>2551</v>
      </c>
      <c r="M486" s="10">
        <v>46123</v>
      </c>
      <c r="N486" s="11" t="s">
        <v>38</v>
      </c>
      <c r="O486" s="12"/>
      <c r="P486" s="13"/>
      <c r="Q486" s="14">
        <f>Tabela1[[#This Row],[QTDE/ Fabricação]]-Tabela1[[#This Row],[QTE]]</f>
        <v>-1</v>
      </c>
      <c r="R486" s="18">
        <f t="shared" si="89"/>
        <v>0.5</v>
      </c>
      <c r="S486" s="18">
        <f t="shared" si="82"/>
        <v>0.5</v>
      </c>
      <c r="T486" s="19">
        <f t="shared" si="90"/>
        <v>0</v>
      </c>
      <c r="U486" s="16">
        <v>1</v>
      </c>
      <c r="V486" s="12" t="str">
        <f>IFERROR(VLOOKUP(Tabela1[[#This Row],[COD.MDE]],'LISTA DE EMBARQUE'!B:L,11,0),"")</f>
        <v/>
      </c>
      <c r="W486" s="13" t="str">
        <f>IFERROR(COUNTIF(#REF!,Tabela1[[#This Row],[Colunas5]]),"")</f>
        <v/>
      </c>
      <c r="X486" s="14">
        <f>Tabela1[[#This Row],[QIANTIDADE EXPEDIDA]]*Tabela1[[#This Row],[PESO UNI]]</f>
        <v>0.5</v>
      </c>
      <c r="Y486" s="14">
        <f t="shared" si="91"/>
        <v>0</v>
      </c>
      <c r="Z486" s="20">
        <f>Tabela1[[#This Row],[PESO TOTAL]]-Tabela1[[#This Row],[Peso Expedido]]</f>
        <v>0</v>
      </c>
      <c r="AA486" s="17">
        <v>1</v>
      </c>
      <c r="AB486" s="33"/>
      <c r="AC486" s="33">
        <v>1</v>
      </c>
      <c r="AD486" s="33">
        <v>1</v>
      </c>
      <c r="AE486" s="33">
        <v>1</v>
      </c>
      <c r="AF486" s="33">
        <v>1</v>
      </c>
      <c r="AG486" s="33">
        <v>1</v>
      </c>
      <c r="AH486" s="33">
        <v>1</v>
      </c>
      <c r="AI486" s="33" t="s">
        <v>4509</v>
      </c>
      <c r="AJ486"/>
      <c r="AK486" t="str">
        <f>Tabela1[[#This Row],[Coluna1]]&amp;Tabela1[[#This Row],[PEDIDO]]</f>
        <v>P-190</v>
      </c>
      <c r="AL486"/>
      <c r="AM486"/>
      <c r="AN486"/>
      <c r="AO486" t="str">
        <f t="shared" si="92"/>
        <v>P-024506-1/P190</v>
      </c>
      <c r="AP486" t="str">
        <f>Tabela1[[#This Row],[TAG]]&amp;Tabela1[[#This Row],[PEDIDO]]&amp;Tabela1[[#This Row],[PRODUTO]]</f>
        <v>P190P-190ESTRUTURA</v>
      </c>
      <c r="AQ486" s="22" t="str">
        <f>Tabela1[[#This Row],[PRODUTO]]&amp;Tabela1[[#This Row],[TAG]]</f>
        <v>ESTRUTURAP190</v>
      </c>
      <c r="AR486" s="24" t="str">
        <f>Tabela1[[#This Row],[PEDIDO]]&amp;Tabela1[[#This Row],[PRODUTO]]</f>
        <v>P-190ESTRUTURA</v>
      </c>
      <c r="AS486" s="37">
        <f>IF(AF486="",0,IF(ISTEXT(AF486),H486*VALUE(SUBSTITUTE(AF486,"%",""))/100,H486*AF486))-Tabela1[[#This Row],[PRONTO ACABADO2]]</f>
        <v>0</v>
      </c>
      <c r="AT486" s="37">
        <f>IF(AG486="",0,IF(ISTEXT(AG486),H486*VALUE(SUBSTITUTE(AG486,"%",""))/100,H486*AG486))-Tabela1[[#This Row],[PESO EXPEDIDO2]]</f>
        <v>0</v>
      </c>
      <c r="AU486" s="37">
        <f t="shared" si="93"/>
        <v>0.5</v>
      </c>
      <c r="AV486" s="37">
        <f t="shared" si="94"/>
        <v>0.5</v>
      </c>
      <c r="AW486" s="37"/>
    </row>
    <row r="487" spans="1:49" ht="15.75" hidden="1" customHeight="1" x14ac:dyDescent="0.25">
      <c r="A487" s="6" t="s">
        <v>4351</v>
      </c>
      <c r="B487" s="21"/>
      <c r="C487" s="7">
        <v>1</v>
      </c>
      <c r="D487" s="39" t="s">
        <v>4356</v>
      </c>
      <c r="E487" s="7">
        <v>3449</v>
      </c>
      <c r="F487" s="7">
        <v>13</v>
      </c>
      <c r="G487" s="23">
        <v>0.2</v>
      </c>
      <c r="H487" s="34">
        <f>Tabela1[[#This Row],[PESO UNI]]*Tabela1[[#This Row],[QTE]]</f>
        <v>0.2</v>
      </c>
      <c r="I487" s="7">
        <v>1</v>
      </c>
      <c r="J487" s="8" t="s">
        <v>2550</v>
      </c>
      <c r="K487" s="8" t="s">
        <v>31</v>
      </c>
      <c r="L487" s="9" t="s">
        <v>2551</v>
      </c>
      <c r="M487" s="10">
        <v>46123</v>
      </c>
      <c r="N487" s="11" t="s">
        <v>38</v>
      </c>
      <c r="O487" s="12"/>
      <c r="P487" s="13"/>
      <c r="Q487" s="14">
        <f>Tabela1[[#This Row],[QTDE/ Fabricação]]-Tabela1[[#This Row],[QTE]]</f>
        <v>-1</v>
      </c>
      <c r="R487" s="18">
        <f t="shared" si="89"/>
        <v>0.2</v>
      </c>
      <c r="S487" s="18">
        <f t="shared" si="82"/>
        <v>0.2</v>
      </c>
      <c r="T487" s="19">
        <f t="shared" si="90"/>
        <v>0</v>
      </c>
      <c r="U487" s="16">
        <v>1</v>
      </c>
      <c r="V487" s="12" t="str">
        <f>IFERROR(VLOOKUP(Tabela1[[#This Row],[COD.MDE]],'LISTA DE EMBARQUE'!B:L,11,0),"")</f>
        <v/>
      </c>
      <c r="W487" s="13" t="str">
        <f>IFERROR(COUNTIF(#REF!,Tabela1[[#This Row],[Colunas5]]),"")</f>
        <v/>
      </c>
      <c r="X487" s="14">
        <f>Tabela1[[#This Row],[QIANTIDADE EXPEDIDA]]*Tabela1[[#This Row],[PESO UNI]]</f>
        <v>0.2</v>
      </c>
      <c r="Y487" s="14">
        <f t="shared" si="91"/>
        <v>0</v>
      </c>
      <c r="Z487" s="20">
        <f>Tabela1[[#This Row],[PESO TOTAL]]-Tabela1[[#This Row],[Peso Expedido]]</f>
        <v>0</v>
      </c>
      <c r="AA487" s="17">
        <v>1</v>
      </c>
      <c r="AB487" s="33"/>
      <c r="AC487" s="33">
        <v>1</v>
      </c>
      <c r="AD487" s="33">
        <v>1</v>
      </c>
      <c r="AE487" s="33">
        <v>1</v>
      </c>
      <c r="AF487" s="33">
        <v>1</v>
      </c>
      <c r="AG487" s="33">
        <v>1</v>
      </c>
      <c r="AH487" s="33">
        <v>1</v>
      </c>
      <c r="AI487" s="33" t="s">
        <v>4509</v>
      </c>
      <c r="AJ487"/>
      <c r="AK487" t="str">
        <f>Tabela1[[#This Row],[Coluna1]]&amp;Tabela1[[#This Row],[PEDIDO]]</f>
        <v>P-190</v>
      </c>
      <c r="AL487"/>
      <c r="AM487"/>
      <c r="AN487"/>
      <c r="AO487" t="str">
        <f t="shared" si="92"/>
        <v>P-024506-1/P190</v>
      </c>
      <c r="AP487" t="str">
        <f>Tabela1[[#This Row],[TAG]]&amp;Tabela1[[#This Row],[PEDIDO]]&amp;Tabela1[[#This Row],[PRODUTO]]</f>
        <v>P190P-190ESTRUTURA</v>
      </c>
      <c r="AQ487" s="22" t="str">
        <f>Tabela1[[#This Row],[PRODUTO]]&amp;Tabela1[[#This Row],[TAG]]</f>
        <v>ESTRUTURAP190</v>
      </c>
      <c r="AR487" s="24" t="str">
        <f>Tabela1[[#This Row],[PEDIDO]]&amp;Tabela1[[#This Row],[PRODUTO]]</f>
        <v>P-190ESTRUTURA</v>
      </c>
      <c r="AS487" s="37">
        <f>IF(AF487="",0,IF(ISTEXT(AF487),H487*VALUE(SUBSTITUTE(AF487,"%",""))/100,H487*AF487))-Tabela1[[#This Row],[PRONTO ACABADO2]]</f>
        <v>0</v>
      </c>
      <c r="AT487" s="37">
        <f>IF(AG487="",0,IF(ISTEXT(AG487),H487*VALUE(SUBSTITUTE(AG487,"%",""))/100,H487*AG487))-Tabela1[[#This Row],[PESO EXPEDIDO2]]</f>
        <v>0</v>
      </c>
      <c r="AU487" s="37">
        <f t="shared" si="93"/>
        <v>0.2</v>
      </c>
      <c r="AV487" s="37">
        <f t="shared" si="94"/>
        <v>0.2</v>
      </c>
      <c r="AW487" s="37"/>
    </row>
    <row r="488" spans="1:49" ht="15.75" hidden="1" customHeight="1" x14ac:dyDescent="0.25">
      <c r="A488" s="6" t="s">
        <v>4351</v>
      </c>
      <c r="B488" s="21"/>
      <c r="C488" s="7">
        <v>2</v>
      </c>
      <c r="D488" s="39" t="s">
        <v>4357</v>
      </c>
      <c r="E488" s="7">
        <v>3450</v>
      </c>
      <c r="F488" s="7">
        <v>13</v>
      </c>
      <c r="G488" s="23">
        <v>7</v>
      </c>
      <c r="H488" s="34">
        <f>Tabela1[[#This Row],[PESO UNI]]*Tabela1[[#This Row],[QTE]]</f>
        <v>14</v>
      </c>
      <c r="I488" s="7">
        <v>1</v>
      </c>
      <c r="J488" s="8" t="s">
        <v>2550</v>
      </c>
      <c r="K488" s="8" t="s">
        <v>31</v>
      </c>
      <c r="L488" s="9" t="s">
        <v>2551</v>
      </c>
      <c r="M488" s="10">
        <v>46123</v>
      </c>
      <c r="N488" s="11" t="s">
        <v>38</v>
      </c>
      <c r="O488" s="12"/>
      <c r="P488" s="13"/>
      <c r="Q488" s="14">
        <f>Tabela1[[#This Row],[QTDE/ Fabricação]]-Tabela1[[#This Row],[QTE]]</f>
        <v>-2</v>
      </c>
      <c r="R488" s="18">
        <f t="shared" si="89"/>
        <v>14</v>
      </c>
      <c r="S488" s="18">
        <f t="shared" si="82"/>
        <v>14</v>
      </c>
      <c r="T488" s="19">
        <f t="shared" si="90"/>
        <v>0</v>
      </c>
      <c r="U488" s="16">
        <v>2</v>
      </c>
      <c r="V488" s="12" t="str">
        <f>IFERROR(VLOOKUP(Tabela1[[#This Row],[COD.MDE]],'LISTA DE EMBARQUE'!B:L,11,0),"")</f>
        <v/>
      </c>
      <c r="W488" s="13" t="str">
        <f>IFERROR(COUNTIF(#REF!,Tabela1[[#This Row],[Colunas5]]),"")</f>
        <v/>
      </c>
      <c r="X488" s="14">
        <f>Tabela1[[#This Row],[QIANTIDADE EXPEDIDA]]*Tabela1[[#This Row],[PESO UNI]]</f>
        <v>14</v>
      </c>
      <c r="Y488" s="14">
        <f t="shared" si="91"/>
        <v>0</v>
      </c>
      <c r="Z488" s="20">
        <f>Tabela1[[#This Row],[PESO TOTAL]]-Tabela1[[#This Row],[Peso Expedido]]</f>
        <v>0</v>
      </c>
      <c r="AA488" s="17">
        <v>1</v>
      </c>
      <c r="AB488" s="33"/>
      <c r="AC488" s="33">
        <v>1</v>
      </c>
      <c r="AD488" s="33">
        <v>1</v>
      </c>
      <c r="AE488" s="33">
        <v>1</v>
      </c>
      <c r="AF488" s="33">
        <v>1</v>
      </c>
      <c r="AG488" s="33">
        <v>1</v>
      </c>
      <c r="AH488" s="33">
        <v>1</v>
      </c>
      <c r="AI488" s="33" t="s">
        <v>4509</v>
      </c>
      <c r="AJ488"/>
      <c r="AK488" t="str">
        <f>Tabela1[[#This Row],[Coluna1]]&amp;Tabela1[[#This Row],[PEDIDO]]</f>
        <v>P-190</v>
      </c>
      <c r="AL488"/>
      <c r="AM488"/>
      <c r="AN488"/>
      <c r="AO488" t="str">
        <f t="shared" si="92"/>
        <v>P-024506-1/P190</v>
      </c>
      <c r="AP488" t="str">
        <f>Tabela1[[#This Row],[TAG]]&amp;Tabela1[[#This Row],[PEDIDO]]&amp;Tabela1[[#This Row],[PRODUTO]]</f>
        <v>P190P-190ESTRUTURA</v>
      </c>
      <c r="AQ488" s="22" t="str">
        <f>Tabela1[[#This Row],[PRODUTO]]&amp;Tabela1[[#This Row],[TAG]]</f>
        <v>ESTRUTURAP190</v>
      </c>
      <c r="AR488" s="24" t="str">
        <f>Tabela1[[#This Row],[PEDIDO]]&amp;Tabela1[[#This Row],[PRODUTO]]</f>
        <v>P-190ESTRUTURA</v>
      </c>
      <c r="AS488" s="37">
        <f>IF(AF488="",0,IF(ISTEXT(AF488),H488*VALUE(SUBSTITUTE(AF488,"%",""))/100,H488*AF488))-Tabela1[[#This Row],[PRONTO ACABADO2]]</f>
        <v>0</v>
      </c>
      <c r="AT488" s="37">
        <f>IF(AG488="",0,IF(ISTEXT(AG488),H488*VALUE(SUBSTITUTE(AG488,"%",""))/100,H488*AG488))-Tabela1[[#This Row],[PESO EXPEDIDO2]]</f>
        <v>0</v>
      </c>
      <c r="AU488" s="37">
        <f t="shared" si="93"/>
        <v>14</v>
      </c>
      <c r="AV488" s="37">
        <f t="shared" si="94"/>
        <v>14</v>
      </c>
      <c r="AW488" s="37"/>
    </row>
    <row r="489" spans="1:49" ht="15.75" hidden="1" customHeight="1" x14ac:dyDescent="0.25">
      <c r="A489" s="6" t="s">
        <v>4351</v>
      </c>
      <c r="B489" s="21"/>
      <c r="C489" s="7">
        <v>2</v>
      </c>
      <c r="D489" s="39" t="s">
        <v>4358</v>
      </c>
      <c r="E489" s="7">
        <v>3451</v>
      </c>
      <c r="F489" s="7">
        <v>13</v>
      </c>
      <c r="G489" s="23">
        <v>0.8</v>
      </c>
      <c r="H489" s="34">
        <f>Tabela1[[#This Row],[PESO UNI]]*Tabela1[[#This Row],[QTE]]</f>
        <v>1.6</v>
      </c>
      <c r="I489" s="7">
        <v>1</v>
      </c>
      <c r="J489" s="8" t="s">
        <v>2550</v>
      </c>
      <c r="K489" s="8" t="s">
        <v>31</v>
      </c>
      <c r="L489" s="9" t="s">
        <v>2551</v>
      </c>
      <c r="M489" s="10">
        <v>46123</v>
      </c>
      <c r="N489" s="11" t="s">
        <v>38</v>
      </c>
      <c r="O489" s="12"/>
      <c r="P489" s="13"/>
      <c r="Q489" s="14">
        <f>Tabela1[[#This Row],[QTDE/ Fabricação]]-Tabela1[[#This Row],[QTE]]</f>
        <v>-2</v>
      </c>
      <c r="R489" s="18">
        <f t="shared" si="89"/>
        <v>1.6</v>
      </c>
      <c r="S489" s="18">
        <f t="shared" si="82"/>
        <v>1.6</v>
      </c>
      <c r="T489" s="19">
        <f t="shared" si="90"/>
        <v>0</v>
      </c>
      <c r="U489" s="16">
        <v>2</v>
      </c>
      <c r="V489" s="12" t="str">
        <f>IFERROR(VLOOKUP(Tabela1[[#This Row],[COD.MDE]],'LISTA DE EMBARQUE'!B:L,11,0),"")</f>
        <v/>
      </c>
      <c r="W489" s="13" t="str">
        <f>IFERROR(COUNTIF(#REF!,Tabela1[[#This Row],[Colunas5]]),"")</f>
        <v/>
      </c>
      <c r="X489" s="14">
        <f>Tabela1[[#This Row],[QIANTIDADE EXPEDIDA]]*Tabela1[[#This Row],[PESO UNI]]</f>
        <v>1.6</v>
      </c>
      <c r="Y489" s="14">
        <f t="shared" si="91"/>
        <v>0</v>
      </c>
      <c r="Z489" s="20">
        <f>Tabela1[[#This Row],[PESO TOTAL]]-Tabela1[[#This Row],[Peso Expedido]]</f>
        <v>0</v>
      </c>
      <c r="AA489" s="17">
        <v>1</v>
      </c>
      <c r="AB489" s="33"/>
      <c r="AC489" s="33">
        <v>1</v>
      </c>
      <c r="AD489" s="33">
        <v>1</v>
      </c>
      <c r="AE489" s="33">
        <v>1</v>
      </c>
      <c r="AF489" s="33">
        <v>1</v>
      </c>
      <c r="AG489" s="33">
        <v>1</v>
      </c>
      <c r="AH489" s="33">
        <v>1</v>
      </c>
      <c r="AI489" s="33" t="s">
        <v>4509</v>
      </c>
      <c r="AJ489"/>
      <c r="AK489" t="str">
        <f>Tabela1[[#This Row],[Coluna1]]&amp;Tabela1[[#This Row],[PEDIDO]]</f>
        <v>P-190</v>
      </c>
      <c r="AL489"/>
      <c r="AM489"/>
      <c r="AN489"/>
      <c r="AO489" t="str">
        <f t="shared" si="92"/>
        <v>P-024506-1/P190</v>
      </c>
      <c r="AP489" t="str">
        <f>Tabela1[[#This Row],[TAG]]&amp;Tabela1[[#This Row],[PEDIDO]]&amp;Tabela1[[#This Row],[PRODUTO]]</f>
        <v>P190P-190ESTRUTURA</v>
      </c>
      <c r="AQ489" s="22" t="str">
        <f>Tabela1[[#This Row],[PRODUTO]]&amp;Tabela1[[#This Row],[TAG]]</f>
        <v>ESTRUTURAP190</v>
      </c>
      <c r="AR489" s="24" t="str">
        <f>Tabela1[[#This Row],[PEDIDO]]&amp;Tabela1[[#This Row],[PRODUTO]]</f>
        <v>P-190ESTRUTURA</v>
      </c>
      <c r="AS489" s="37">
        <f>IF(AF489="",0,IF(ISTEXT(AF489),H489*VALUE(SUBSTITUTE(AF489,"%",""))/100,H489*AF489))-Tabela1[[#This Row],[PRONTO ACABADO2]]</f>
        <v>0</v>
      </c>
      <c r="AT489" s="37">
        <f>IF(AG489="",0,IF(ISTEXT(AG489),H489*VALUE(SUBSTITUTE(AG489,"%",""))/100,H489*AG489))-Tabela1[[#This Row],[PESO EXPEDIDO2]]</f>
        <v>0</v>
      </c>
      <c r="AU489" s="37">
        <f t="shared" si="93"/>
        <v>1.6</v>
      </c>
      <c r="AV489" s="37">
        <f t="shared" si="94"/>
        <v>1.6</v>
      </c>
      <c r="AW489" s="37"/>
    </row>
    <row r="490" spans="1:49" ht="15.75" hidden="1" customHeight="1" x14ac:dyDescent="0.25">
      <c r="A490" s="6" t="s">
        <v>4351</v>
      </c>
      <c r="B490" s="21"/>
      <c r="C490" s="7">
        <v>1</v>
      </c>
      <c r="D490" s="39" t="s">
        <v>4359</v>
      </c>
      <c r="E490" s="7">
        <v>3452</v>
      </c>
      <c r="F490" s="7">
        <v>13</v>
      </c>
      <c r="G490" s="23">
        <v>0.6</v>
      </c>
      <c r="H490" s="34">
        <f>Tabela1[[#This Row],[PESO UNI]]*Tabela1[[#This Row],[QTE]]</f>
        <v>0.6</v>
      </c>
      <c r="I490" s="7">
        <v>1</v>
      </c>
      <c r="J490" s="8" t="s">
        <v>2550</v>
      </c>
      <c r="K490" s="8" t="s">
        <v>31</v>
      </c>
      <c r="L490" s="9" t="s">
        <v>2551</v>
      </c>
      <c r="M490" s="10">
        <v>46123</v>
      </c>
      <c r="N490" s="11" t="s">
        <v>38</v>
      </c>
      <c r="O490" s="12"/>
      <c r="P490" s="13"/>
      <c r="Q490" s="14">
        <f>Tabela1[[#This Row],[QTDE/ Fabricação]]-Tabela1[[#This Row],[QTE]]</f>
        <v>-1</v>
      </c>
      <c r="R490" s="18">
        <f t="shared" si="89"/>
        <v>0.6</v>
      </c>
      <c r="S490" s="18">
        <f t="shared" si="82"/>
        <v>0.6</v>
      </c>
      <c r="T490" s="19">
        <f t="shared" si="90"/>
        <v>0</v>
      </c>
      <c r="U490" s="16">
        <v>1</v>
      </c>
      <c r="V490" s="12" t="str">
        <f>IFERROR(VLOOKUP(Tabela1[[#This Row],[COD.MDE]],'LISTA DE EMBARQUE'!B:L,11,0),"")</f>
        <v/>
      </c>
      <c r="W490" s="13" t="str">
        <f>IFERROR(COUNTIF(#REF!,Tabela1[[#This Row],[Colunas5]]),"")</f>
        <v/>
      </c>
      <c r="X490" s="14">
        <f>Tabela1[[#This Row],[QIANTIDADE EXPEDIDA]]*Tabela1[[#This Row],[PESO UNI]]</f>
        <v>0.6</v>
      </c>
      <c r="Y490" s="14">
        <f t="shared" si="91"/>
        <v>0</v>
      </c>
      <c r="Z490" s="20">
        <f>Tabela1[[#This Row],[PESO TOTAL]]-Tabela1[[#This Row],[Peso Expedido]]</f>
        <v>0</v>
      </c>
      <c r="AA490" s="17">
        <v>1</v>
      </c>
      <c r="AB490" s="33"/>
      <c r="AC490" s="33">
        <v>1</v>
      </c>
      <c r="AD490" s="33">
        <v>1</v>
      </c>
      <c r="AE490" s="33">
        <v>1</v>
      </c>
      <c r="AF490" s="33">
        <v>1</v>
      </c>
      <c r="AG490" s="33">
        <v>1</v>
      </c>
      <c r="AH490" s="33">
        <v>1</v>
      </c>
      <c r="AI490" s="33" t="s">
        <v>4509</v>
      </c>
      <c r="AJ490"/>
      <c r="AK490" t="str">
        <f>Tabela1[[#This Row],[Coluna1]]&amp;Tabela1[[#This Row],[PEDIDO]]</f>
        <v>P-190</v>
      </c>
      <c r="AL490"/>
      <c r="AM490"/>
      <c r="AN490"/>
      <c r="AO490" t="str">
        <f t="shared" si="92"/>
        <v>P-024506-1/P190</v>
      </c>
      <c r="AP490" t="str">
        <f>Tabela1[[#This Row],[TAG]]&amp;Tabela1[[#This Row],[PEDIDO]]&amp;Tabela1[[#This Row],[PRODUTO]]</f>
        <v>P190P-190ESTRUTURA</v>
      </c>
      <c r="AQ490" s="22" t="str">
        <f>Tabela1[[#This Row],[PRODUTO]]&amp;Tabela1[[#This Row],[TAG]]</f>
        <v>ESTRUTURAP190</v>
      </c>
      <c r="AR490" s="24" t="str">
        <f>Tabela1[[#This Row],[PEDIDO]]&amp;Tabela1[[#This Row],[PRODUTO]]</f>
        <v>P-190ESTRUTURA</v>
      </c>
      <c r="AS490" s="37">
        <f>IF(AF490="",0,IF(ISTEXT(AF490),H490*VALUE(SUBSTITUTE(AF490,"%",""))/100,H490*AF490))-Tabela1[[#This Row],[PRONTO ACABADO2]]</f>
        <v>0</v>
      </c>
      <c r="AT490" s="37">
        <f>IF(AG490="",0,IF(ISTEXT(AG490),H490*VALUE(SUBSTITUTE(AG490,"%",""))/100,H490*AG490))-Tabela1[[#This Row],[PESO EXPEDIDO2]]</f>
        <v>0</v>
      </c>
      <c r="AU490" s="37">
        <f t="shared" si="93"/>
        <v>0.6</v>
      </c>
      <c r="AV490" s="37">
        <f t="shared" si="94"/>
        <v>0.6</v>
      </c>
      <c r="AW490" s="37"/>
    </row>
    <row r="491" spans="1:49" ht="15.75" hidden="1" customHeight="1" x14ac:dyDescent="0.25">
      <c r="A491" s="6" t="s">
        <v>4351</v>
      </c>
      <c r="B491" s="21"/>
      <c r="C491" s="7">
        <v>1</v>
      </c>
      <c r="D491" s="39" t="s">
        <v>4360</v>
      </c>
      <c r="E491" s="7">
        <v>3453</v>
      </c>
      <c r="F491" s="7">
        <v>13</v>
      </c>
      <c r="G491" s="23">
        <v>0.1</v>
      </c>
      <c r="H491" s="34">
        <f>Tabela1[[#This Row],[PESO UNI]]*Tabela1[[#This Row],[QTE]]</f>
        <v>0.1</v>
      </c>
      <c r="I491" s="7">
        <v>1</v>
      </c>
      <c r="J491" s="8" t="s">
        <v>2550</v>
      </c>
      <c r="K491" s="8" t="s">
        <v>31</v>
      </c>
      <c r="L491" s="9" t="s">
        <v>2551</v>
      </c>
      <c r="M491" s="10">
        <v>46123</v>
      </c>
      <c r="N491" s="11" t="s">
        <v>38</v>
      </c>
      <c r="O491" s="12"/>
      <c r="P491" s="13"/>
      <c r="Q491" s="14">
        <f>Tabela1[[#This Row],[QTDE/ Fabricação]]-Tabela1[[#This Row],[QTE]]</f>
        <v>-1</v>
      </c>
      <c r="R491" s="18">
        <f t="shared" si="89"/>
        <v>0.1</v>
      </c>
      <c r="S491" s="18">
        <f t="shared" si="82"/>
        <v>0.1</v>
      </c>
      <c r="T491" s="19">
        <f t="shared" si="90"/>
        <v>0</v>
      </c>
      <c r="U491" s="16">
        <v>1</v>
      </c>
      <c r="V491" s="12" t="str">
        <f>IFERROR(VLOOKUP(Tabela1[[#This Row],[COD.MDE]],'LISTA DE EMBARQUE'!B:L,11,0),"")</f>
        <v/>
      </c>
      <c r="W491" s="13" t="str">
        <f>IFERROR(COUNTIF(#REF!,Tabela1[[#This Row],[Colunas5]]),"")</f>
        <v/>
      </c>
      <c r="X491" s="14">
        <f>Tabela1[[#This Row],[QIANTIDADE EXPEDIDA]]*Tabela1[[#This Row],[PESO UNI]]</f>
        <v>0.1</v>
      </c>
      <c r="Y491" s="14">
        <f t="shared" si="91"/>
        <v>0</v>
      </c>
      <c r="Z491" s="20">
        <f>Tabela1[[#This Row],[PESO TOTAL]]-Tabela1[[#This Row],[Peso Expedido]]</f>
        <v>0</v>
      </c>
      <c r="AA491" s="17">
        <v>1</v>
      </c>
      <c r="AB491" s="33"/>
      <c r="AC491" s="33">
        <v>1</v>
      </c>
      <c r="AD491" s="33">
        <v>1</v>
      </c>
      <c r="AE491" s="33">
        <v>1</v>
      </c>
      <c r="AF491" s="33">
        <v>1</v>
      </c>
      <c r="AG491" s="33">
        <v>1</v>
      </c>
      <c r="AH491" s="33">
        <v>1</v>
      </c>
      <c r="AI491" s="33" t="s">
        <v>4509</v>
      </c>
      <c r="AJ491"/>
      <c r="AK491" t="str">
        <f>Tabela1[[#This Row],[Coluna1]]&amp;Tabela1[[#This Row],[PEDIDO]]</f>
        <v>P-190</v>
      </c>
      <c r="AL491"/>
      <c r="AM491"/>
      <c r="AN491"/>
      <c r="AO491" t="str">
        <f t="shared" si="92"/>
        <v>P-024506-1/P190</v>
      </c>
      <c r="AP491" t="str">
        <f>Tabela1[[#This Row],[TAG]]&amp;Tabela1[[#This Row],[PEDIDO]]&amp;Tabela1[[#This Row],[PRODUTO]]</f>
        <v>P190P-190ESTRUTURA</v>
      </c>
      <c r="AQ491" s="22" t="str">
        <f>Tabela1[[#This Row],[PRODUTO]]&amp;Tabela1[[#This Row],[TAG]]</f>
        <v>ESTRUTURAP190</v>
      </c>
      <c r="AR491" s="24" t="str">
        <f>Tabela1[[#This Row],[PEDIDO]]&amp;Tabela1[[#This Row],[PRODUTO]]</f>
        <v>P-190ESTRUTURA</v>
      </c>
      <c r="AS491" s="37">
        <f>IF(AF491="",0,IF(ISTEXT(AF491),H491*VALUE(SUBSTITUTE(AF491,"%",""))/100,H491*AF491))-Tabela1[[#This Row],[PRONTO ACABADO2]]</f>
        <v>0</v>
      </c>
      <c r="AT491" s="37">
        <f>IF(AG491="",0,IF(ISTEXT(AG491),H491*VALUE(SUBSTITUTE(AG491,"%",""))/100,H491*AG491))-Tabela1[[#This Row],[PESO EXPEDIDO2]]</f>
        <v>0</v>
      </c>
      <c r="AU491" s="37">
        <f t="shared" si="93"/>
        <v>0.1</v>
      </c>
      <c r="AV491" s="37">
        <f t="shared" si="94"/>
        <v>0.1</v>
      </c>
      <c r="AW491" s="37"/>
    </row>
    <row r="492" spans="1:49" ht="15.75" hidden="1" customHeight="1" x14ac:dyDescent="0.25">
      <c r="A492" s="6" t="s">
        <v>4351</v>
      </c>
      <c r="B492" s="21"/>
      <c r="C492" s="7">
        <v>1</v>
      </c>
      <c r="D492" s="39" t="s">
        <v>4361</v>
      </c>
      <c r="E492" s="7">
        <v>3454</v>
      </c>
      <c r="F492" s="7">
        <v>13</v>
      </c>
      <c r="G492" s="23">
        <v>0.1</v>
      </c>
      <c r="H492" s="34">
        <f>Tabela1[[#This Row],[PESO UNI]]*Tabela1[[#This Row],[QTE]]</f>
        <v>0.1</v>
      </c>
      <c r="I492" s="7">
        <v>1</v>
      </c>
      <c r="J492" s="8" t="s">
        <v>2550</v>
      </c>
      <c r="K492" s="8" t="s">
        <v>31</v>
      </c>
      <c r="L492" s="9" t="s">
        <v>2551</v>
      </c>
      <c r="M492" s="10">
        <v>46123</v>
      </c>
      <c r="N492" s="11" t="s">
        <v>38</v>
      </c>
      <c r="O492" s="12"/>
      <c r="P492" s="13"/>
      <c r="Q492" s="14">
        <f>Tabela1[[#This Row],[QTDE/ Fabricação]]-Tabela1[[#This Row],[QTE]]</f>
        <v>-1</v>
      </c>
      <c r="R492" s="18">
        <f t="shared" si="89"/>
        <v>0.1</v>
      </c>
      <c r="S492" s="18">
        <f t="shared" si="82"/>
        <v>0.1</v>
      </c>
      <c r="T492" s="19">
        <f t="shared" si="90"/>
        <v>0</v>
      </c>
      <c r="U492" s="16">
        <v>1</v>
      </c>
      <c r="V492" s="12" t="str">
        <f>IFERROR(VLOOKUP(Tabela1[[#This Row],[COD.MDE]],'LISTA DE EMBARQUE'!B:L,11,0),"")</f>
        <v/>
      </c>
      <c r="W492" s="13" t="str">
        <f>IFERROR(COUNTIF(#REF!,Tabela1[[#This Row],[Colunas5]]),"")</f>
        <v/>
      </c>
      <c r="X492" s="14">
        <f>Tabela1[[#This Row],[QIANTIDADE EXPEDIDA]]*Tabela1[[#This Row],[PESO UNI]]</f>
        <v>0.1</v>
      </c>
      <c r="Y492" s="14">
        <f t="shared" si="91"/>
        <v>0</v>
      </c>
      <c r="Z492" s="20">
        <f>Tabela1[[#This Row],[PESO TOTAL]]-Tabela1[[#This Row],[Peso Expedido]]</f>
        <v>0</v>
      </c>
      <c r="AA492" s="17">
        <v>1</v>
      </c>
      <c r="AB492" s="33"/>
      <c r="AC492" s="33">
        <v>1</v>
      </c>
      <c r="AD492" s="33">
        <v>1</v>
      </c>
      <c r="AE492" s="33">
        <v>1</v>
      </c>
      <c r="AF492" s="33">
        <v>1</v>
      </c>
      <c r="AG492" s="33">
        <v>1</v>
      </c>
      <c r="AH492" s="33">
        <v>1</v>
      </c>
      <c r="AI492" s="33" t="s">
        <v>4509</v>
      </c>
      <c r="AJ492"/>
      <c r="AK492" t="str">
        <f>Tabela1[[#This Row],[Coluna1]]&amp;Tabela1[[#This Row],[PEDIDO]]</f>
        <v>P-190</v>
      </c>
      <c r="AL492"/>
      <c r="AM492"/>
      <c r="AN492"/>
      <c r="AO492" t="str">
        <f t="shared" si="92"/>
        <v>P-024506-1/P190</v>
      </c>
      <c r="AP492" t="str">
        <f>Tabela1[[#This Row],[TAG]]&amp;Tabela1[[#This Row],[PEDIDO]]&amp;Tabela1[[#This Row],[PRODUTO]]</f>
        <v>P190P-190ESTRUTURA</v>
      </c>
      <c r="AQ492" s="22" t="str">
        <f>Tabela1[[#This Row],[PRODUTO]]&amp;Tabela1[[#This Row],[TAG]]</f>
        <v>ESTRUTURAP190</v>
      </c>
      <c r="AR492" s="24" t="str">
        <f>Tabela1[[#This Row],[PEDIDO]]&amp;Tabela1[[#This Row],[PRODUTO]]</f>
        <v>P-190ESTRUTURA</v>
      </c>
      <c r="AS492" s="37">
        <f>IF(AF492="",0,IF(ISTEXT(AF492),H492*VALUE(SUBSTITUTE(AF492,"%",""))/100,H492*AF492))-Tabela1[[#This Row],[PRONTO ACABADO2]]</f>
        <v>0</v>
      </c>
      <c r="AT492" s="37">
        <f>IF(AG492="",0,IF(ISTEXT(AG492),H492*VALUE(SUBSTITUTE(AG492,"%",""))/100,H492*AG492))-Tabela1[[#This Row],[PESO EXPEDIDO2]]</f>
        <v>0</v>
      </c>
      <c r="AU492" s="37">
        <f t="shared" si="93"/>
        <v>0.1</v>
      </c>
      <c r="AV492" s="37">
        <f t="shared" si="94"/>
        <v>0.1</v>
      </c>
      <c r="AW492" s="37"/>
    </row>
    <row r="493" spans="1:49" ht="15.75" hidden="1" customHeight="1" x14ac:dyDescent="0.25">
      <c r="A493" s="6" t="s">
        <v>4351</v>
      </c>
      <c r="B493" s="21"/>
      <c r="C493" s="7">
        <v>1</v>
      </c>
      <c r="D493" s="39" t="s">
        <v>4362</v>
      </c>
      <c r="E493" s="7">
        <v>3455</v>
      </c>
      <c r="F493" s="7">
        <v>13</v>
      </c>
      <c r="G493" s="23">
        <v>0.1</v>
      </c>
      <c r="H493" s="34">
        <f>Tabela1[[#This Row],[PESO UNI]]*Tabela1[[#This Row],[QTE]]</f>
        <v>0.1</v>
      </c>
      <c r="I493" s="7">
        <v>1</v>
      </c>
      <c r="J493" s="8" t="s">
        <v>2550</v>
      </c>
      <c r="K493" s="8" t="s">
        <v>31</v>
      </c>
      <c r="L493" s="9" t="s">
        <v>2551</v>
      </c>
      <c r="M493" s="10">
        <v>46123</v>
      </c>
      <c r="N493" s="11" t="s">
        <v>38</v>
      </c>
      <c r="O493" s="12"/>
      <c r="P493" s="13"/>
      <c r="Q493" s="14">
        <f>Tabela1[[#This Row],[QTDE/ Fabricação]]-Tabela1[[#This Row],[QTE]]</f>
        <v>-1</v>
      </c>
      <c r="R493" s="18">
        <f t="shared" si="89"/>
        <v>0.1</v>
      </c>
      <c r="S493" s="18">
        <f t="shared" si="82"/>
        <v>0.1</v>
      </c>
      <c r="T493" s="19">
        <f t="shared" si="90"/>
        <v>0</v>
      </c>
      <c r="U493" s="16">
        <v>1</v>
      </c>
      <c r="V493" s="12" t="str">
        <f>IFERROR(VLOOKUP(Tabela1[[#This Row],[COD.MDE]],'LISTA DE EMBARQUE'!B:L,11,0),"")</f>
        <v/>
      </c>
      <c r="W493" s="13" t="str">
        <f>IFERROR(COUNTIF(#REF!,Tabela1[[#This Row],[Colunas5]]),"")</f>
        <v/>
      </c>
      <c r="X493" s="14">
        <f>Tabela1[[#This Row],[QIANTIDADE EXPEDIDA]]*Tabela1[[#This Row],[PESO UNI]]</f>
        <v>0.1</v>
      </c>
      <c r="Y493" s="14">
        <f t="shared" si="91"/>
        <v>0</v>
      </c>
      <c r="Z493" s="20">
        <f>Tabela1[[#This Row],[PESO TOTAL]]-Tabela1[[#This Row],[Peso Expedido]]</f>
        <v>0</v>
      </c>
      <c r="AA493" s="17">
        <v>1</v>
      </c>
      <c r="AB493" s="33"/>
      <c r="AC493" s="33">
        <v>1</v>
      </c>
      <c r="AD493" s="33">
        <v>1</v>
      </c>
      <c r="AE493" s="33">
        <v>1</v>
      </c>
      <c r="AF493" s="33">
        <v>1</v>
      </c>
      <c r="AG493" s="33">
        <v>1</v>
      </c>
      <c r="AH493" s="33">
        <v>1</v>
      </c>
      <c r="AI493" s="33" t="s">
        <v>4509</v>
      </c>
      <c r="AJ493"/>
      <c r="AK493" t="str">
        <f>Tabela1[[#This Row],[Coluna1]]&amp;Tabela1[[#This Row],[PEDIDO]]</f>
        <v>P-190</v>
      </c>
      <c r="AL493"/>
      <c r="AM493"/>
      <c r="AN493"/>
      <c r="AO493" t="str">
        <f t="shared" si="92"/>
        <v>P-024506-1/P190</v>
      </c>
      <c r="AP493" t="str">
        <f>Tabela1[[#This Row],[TAG]]&amp;Tabela1[[#This Row],[PEDIDO]]&amp;Tabela1[[#This Row],[PRODUTO]]</f>
        <v>P190P-190ESTRUTURA</v>
      </c>
      <c r="AQ493" s="22" t="str">
        <f>Tabela1[[#This Row],[PRODUTO]]&amp;Tabela1[[#This Row],[TAG]]</f>
        <v>ESTRUTURAP190</v>
      </c>
      <c r="AR493" s="24" t="str">
        <f>Tabela1[[#This Row],[PEDIDO]]&amp;Tabela1[[#This Row],[PRODUTO]]</f>
        <v>P-190ESTRUTURA</v>
      </c>
      <c r="AS493" s="37">
        <f>IF(AF493="",0,IF(ISTEXT(AF493),H493*VALUE(SUBSTITUTE(AF493,"%",""))/100,H493*AF493))-Tabela1[[#This Row],[PRONTO ACABADO2]]</f>
        <v>0</v>
      </c>
      <c r="AT493" s="37">
        <f>IF(AG493="",0,IF(ISTEXT(AG493),H493*VALUE(SUBSTITUTE(AG493,"%",""))/100,H493*AG493))-Tabela1[[#This Row],[PESO EXPEDIDO2]]</f>
        <v>0</v>
      </c>
      <c r="AU493" s="37">
        <f t="shared" si="93"/>
        <v>0.1</v>
      </c>
      <c r="AV493" s="37">
        <f t="shared" si="94"/>
        <v>0.1</v>
      </c>
      <c r="AW493" s="37"/>
    </row>
    <row r="494" spans="1:49" ht="15.75" hidden="1" customHeight="1" x14ac:dyDescent="0.25">
      <c r="A494" s="6" t="s">
        <v>4363</v>
      </c>
      <c r="B494" s="21"/>
      <c r="C494" s="7">
        <v>1</v>
      </c>
      <c r="D494" s="39" t="s">
        <v>4364</v>
      </c>
      <c r="E494" s="7">
        <v>3456</v>
      </c>
      <c r="F494" s="7">
        <v>12</v>
      </c>
      <c r="G494" s="23">
        <v>0.2</v>
      </c>
      <c r="H494" s="34">
        <f>Tabela1[[#This Row],[PESO UNI]]*Tabela1[[#This Row],[QTE]]</f>
        <v>0.2</v>
      </c>
      <c r="I494" s="7">
        <v>12</v>
      </c>
      <c r="J494" s="8" t="s">
        <v>2550</v>
      </c>
      <c r="K494" s="8" t="s">
        <v>45</v>
      </c>
      <c r="L494" s="9" t="s">
        <v>2551</v>
      </c>
      <c r="M494" s="10">
        <v>46123</v>
      </c>
      <c r="N494" s="11" t="s">
        <v>38</v>
      </c>
      <c r="O494" s="12"/>
      <c r="P494" s="13"/>
      <c r="Q494" s="14">
        <f>Tabela1[[#This Row],[QTDE/ Fabricação]]-Tabela1[[#This Row],[QTE]]</f>
        <v>-1</v>
      </c>
      <c r="R494" s="18">
        <f t="shared" si="89"/>
        <v>0.2</v>
      </c>
      <c r="S494" s="18">
        <f t="shared" si="82"/>
        <v>0.2</v>
      </c>
      <c r="T494" s="19">
        <f t="shared" si="90"/>
        <v>0</v>
      </c>
      <c r="U494" s="16">
        <v>1</v>
      </c>
      <c r="V494" s="12" t="str">
        <f>IFERROR(VLOOKUP(Tabela1[[#This Row],[COD.MDE]],'LISTA DE EMBARQUE'!B:L,11,0),"")</f>
        <v/>
      </c>
      <c r="W494" s="13" t="str">
        <f>IFERROR(COUNTIF(#REF!,Tabela1[[#This Row],[Colunas5]]),"")</f>
        <v/>
      </c>
      <c r="X494" s="14">
        <f>Tabela1[[#This Row],[QIANTIDADE EXPEDIDA]]*Tabela1[[#This Row],[PESO UNI]]</f>
        <v>0.2</v>
      </c>
      <c r="Y494" s="14">
        <f t="shared" si="91"/>
        <v>0</v>
      </c>
      <c r="Z494" s="20">
        <f>Tabela1[[#This Row],[PESO TOTAL]]-Tabela1[[#This Row],[Peso Expedido]]</f>
        <v>0</v>
      </c>
      <c r="AA494" s="17">
        <v>1</v>
      </c>
      <c r="AB494" s="33"/>
      <c r="AC494" s="33">
        <v>1</v>
      </c>
      <c r="AD494" s="33">
        <v>1</v>
      </c>
      <c r="AE494" s="33">
        <v>1</v>
      </c>
      <c r="AF494" s="33">
        <v>1</v>
      </c>
      <c r="AG494" s="33">
        <v>1</v>
      </c>
      <c r="AH494" s="33">
        <v>1</v>
      </c>
      <c r="AI494" s="33" t="s">
        <v>4509</v>
      </c>
      <c r="AJ494"/>
      <c r="AK494" t="str">
        <f>Tabela1[[#This Row],[Coluna1]]&amp;Tabela1[[#This Row],[PEDIDO]]</f>
        <v>P-190</v>
      </c>
      <c r="AL494"/>
      <c r="AM494"/>
      <c r="AN494"/>
      <c r="AO494" t="str">
        <f t="shared" si="92"/>
        <v>P-024527-1/P190</v>
      </c>
      <c r="AP494" t="str">
        <f>Tabela1[[#This Row],[TAG]]&amp;Tabela1[[#This Row],[PEDIDO]]&amp;Tabela1[[#This Row],[PRODUTO]]</f>
        <v>P190P-190COMERCIAL</v>
      </c>
      <c r="AQ494" s="22" t="str">
        <f>Tabela1[[#This Row],[PRODUTO]]&amp;Tabela1[[#This Row],[TAG]]</f>
        <v>COMERCIALP190</v>
      </c>
      <c r="AR494" s="24" t="str">
        <f>Tabela1[[#This Row],[PEDIDO]]&amp;Tabela1[[#This Row],[PRODUTO]]</f>
        <v>P-190COMERCIAL</v>
      </c>
      <c r="AS494" s="37">
        <f>IF(AF494="",0,IF(ISTEXT(AF494),H494*VALUE(SUBSTITUTE(AF494,"%",""))/100,H494*AF494))-Tabela1[[#This Row],[PRONTO ACABADO2]]</f>
        <v>0</v>
      </c>
      <c r="AT494" s="37">
        <f>IF(AG494="",0,IF(ISTEXT(AG494),H494*VALUE(SUBSTITUTE(AG494,"%",""))/100,H494*AG494))-Tabela1[[#This Row],[PESO EXPEDIDO2]]</f>
        <v>0</v>
      </c>
      <c r="AU494" s="37">
        <f t="shared" si="93"/>
        <v>0.2</v>
      </c>
      <c r="AV494" s="37">
        <f t="shared" si="94"/>
        <v>0.2</v>
      </c>
      <c r="AW494" s="37"/>
    </row>
    <row r="495" spans="1:49" ht="15.75" hidden="1" customHeight="1" x14ac:dyDescent="0.25">
      <c r="A495" s="6" t="s">
        <v>4363</v>
      </c>
      <c r="B495" s="21"/>
      <c r="C495" s="7">
        <v>1</v>
      </c>
      <c r="D495" s="39" t="s">
        <v>4365</v>
      </c>
      <c r="E495" s="7">
        <v>3457</v>
      </c>
      <c r="F495" s="7">
        <v>12</v>
      </c>
      <c r="G495" s="23">
        <v>0.4</v>
      </c>
      <c r="H495" s="34">
        <f>Tabela1[[#This Row],[PESO UNI]]*Tabela1[[#This Row],[QTE]]</f>
        <v>0.4</v>
      </c>
      <c r="I495" s="7">
        <v>12</v>
      </c>
      <c r="J495" s="8" t="s">
        <v>2550</v>
      </c>
      <c r="K495" s="8" t="s">
        <v>31</v>
      </c>
      <c r="L495" s="9" t="s">
        <v>2551</v>
      </c>
      <c r="M495" s="10">
        <v>46123</v>
      </c>
      <c r="N495" s="11" t="s">
        <v>38</v>
      </c>
      <c r="O495" s="12"/>
      <c r="P495" s="13"/>
      <c r="Q495" s="14">
        <f>Tabela1[[#This Row],[QTDE/ Fabricação]]-Tabela1[[#This Row],[QTE]]</f>
        <v>-1</v>
      </c>
      <c r="R495" s="18">
        <f t="shared" si="89"/>
        <v>0.4</v>
      </c>
      <c r="S495" s="18">
        <f t="shared" si="82"/>
        <v>0.4</v>
      </c>
      <c r="T495" s="19">
        <f t="shared" si="90"/>
        <v>0</v>
      </c>
      <c r="U495" s="16">
        <v>1</v>
      </c>
      <c r="V495" s="12" t="str">
        <f>IFERROR(VLOOKUP(Tabela1[[#This Row],[COD.MDE]],'LISTA DE EMBARQUE'!B:L,11,0),"")</f>
        <v/>
      </c>
      <c r="W495" s="13" t="str">
        <f>IFERROR(COUNTIF(#REF!,Tabela1[[#This Row],[Colunas5]]),"")</f>
        <v/>
      </c>
      <c r="X495" s="14">
        <f>Tabela1[[#This Row],[QIANTIDADE EXPEDIDA]]*Tabela1[[#This Row],[PESO UNI]]</f>
        <v>0.4</v>
      </c>
      <c r="Y495" s="14">
        <f t="shared" si="91"/>
        <v>0</v>
      </c>
      <c r="Z495" s="20">
        <f>Tabela1[[#This Row],[PESO TOTAL]]-Tabela1[[#This Row],[Peso Expedido]]</f>
        <v>0</v>
      </c>
      <c r="AA495" s="17">
        <v>1</v>
      </c>
      <c r="AB495" s="33"/>
      <c r="AC495" s="33">
        <v>1</v>
      </c>
      <c r="AD495" s="33">
        <v>1</v>
      </c>
      <c r="AE495" s="33">
        <v>1</v>
      </c>
      <c r="AF495" s="33">
        <v>1</v>
      </c>
      <c r="AG495" s="33">
        <v>1</v>
      </c>
      <c r="AH495" s="33">
        <v>1</v>
      </c>
      <c r="AI495" s="33" t="s">
        <v>4509</v>
      </c>
      <c r="AJ495"/>
      <c r="AK495" t="str">
        <f>Tabela1[[#This Row],[Coluna1]]&amp;Tabela1[[#This Row],[PEDIDO]]</f>
        <v>P-190</v>
      </c>
      <c r="AL495"/>
      <c r="AM495"/>
      <c r="AN495"/>
      <c r="AO495" t="str">
        <f t="shared" si="92"/>
        <v>P-024527-1/P190</v>
      </c>
      <c r="AP495" t="str">
        <f>Tabela1[[#This Row],[TAG]]&amp;Tabela1[[#This Row],[PEDIDO]]&amp;Tabela1[[#This Row],[PRODUTO]]</f>
        <v>P190P-190ESTRUTURA</v>
      </c>
      <c r="AQ495" s="22" t="str">
        <f>Tabela1[[#This Row],[PRODUTO]]&amp;Tabela1[[#This Row],[TAG]]</f>
        <v>ESTRUTURAP190</v>
      </c>
      <c r="AR495" s="24" t="str">
        <f>Tabela1[[#This Row],[PEDIDO]]&amp;Tabela1[[#This Row],[PRODUTO]]</f>
        <v>P-190ESTRUTURA</v>
      </c>
      <c r="AS495" s="37">
        <f>IF(AF495="",0,IF(ISTEXT(AF495),H495*VALUE(SUBSTITUTE(AF495,"%",""))/100,H495*AF495))-Tabela1[[#This Row],[PRONTO ACABADO2]]</f>
        <v>0</v>
      </c>
      <c r="AT495" s="37">
        <f>IF(AG495="",0,IF(ISTEXT(AG495),H495*VALUE(SUBSTITUTE(AG495,"%",""))/100,H495*AG495))-Tabela1[[#This Row],[PESO EXPEDIDO2]]</f>
        <v>0</v>
      </c>
      <c r="AU495" s="37">
        <f t="shared" si="93"/>
        <v>0.4</v>
      </c>
      <c r="AV495" s="37">
        <f t="shared" si="94"/>
        <v>0.4</v>
      </c>
      <c r="AW495" s="37"/>
    </row>
    <row r="496" spans="1:49" ht="15.75" hidden="1" customHeight="1" x14ac:dyDescent="0.25">
      <c r="A496" s="6" t="s">
        <v>4363</v>
      </c>
      <c r="B496" s="21"/>
      <c r="C496" s="7">
        <v>1</v>
      </c>
      <c r="D496" s="39" t="s">
        <v>2557</v>
      </c>
      <c r="E496" s="7">
        <v>3458</v>
      </c>
      <c r="F496" s="7">
        <v>12</v>
      </c>
      <c r="G496" s="23">
        <v>0.6</v>
      </c>
      <c r="H496" s="34">
        <f>Tabela1[[#This Row],[PESO UNI]]*Tabela1[[#This Row],[QTE]]</f>
        <v>0.6</v>
      </c>
      <c r="I496" s="7">
        <v>12</v>
      </c>
      <c r="J496" s="8" t="s">
        <v>2550</v>
      </c>
      <c r="K496" s="8" t="s">
        <v>31</v>
      </c>
      <c r="L496" s="9" t="s">
        <v>2551</v>
      </c>
      <c r="M496" s="10">
        <v>46123</v>
      </c>
      <c r="N496" s="11" t="s">
        <v>38</v>
      </c>
      <c r="O496" s="12"/>
      <c r="P496" s="13"/>
      <c r="Q496" s="14">
        <f>Tabela1[[#This Row],[QTDE/ Fabricação]]-Tabela1[[#This Row],[QTE]]</f>
        <v>-1</v>
      </c>
      <c r="R496" s="18">
        <f t="shared" si="89"/>
        <v>0.6</v>
      </c>
      <c r="S496" s="18">
        <f t="shared" si="82"/>
        <v>0.6</v>
      </c>
      <c r="T496" s="19">
        <f t="shared" si="90"/>
        <v>0</v>
      </c>
      <c r="U496" s="16">
        <v>1</v>
      </c>
      <c r="V496" s="12" t="str">
        <f>IFERROR(VLOOKUP(Tabela1[[#This Row],[COD.MDE]],'LISTA DE EMBARQUE'!B:L,11,0),"")</f>
        <v/>
      </c>
      <c r="W496" s="13" t="str">
        <f>IFERROR(COUNTIF(#REF!,Tabela1[[#This Row],[Colunas5]]),"")</f>
        <v/>
      </c>
      <c r="X496" s="14">
        <f>Tabela1[[#This Row],[QIANTIDADE EXPEDIDA]]*Tabela1[[#This Row],[PESO UNI]]</f>
        <v>0.6</v>
      </c>
      <c r="Y496" s="14">
        <f t="shared" si="91"/>
        <v>0</v>
      </c>
      <c r="Z496" s="20">
        <f>Tabela1[[#This Row],[PESO TOTAL]]-Tabela1[[#This Row],[Peso Expedido]]</f>
        <v>0</v>
      </c>
      <c r="AA496" s="17">
        <v>1</v>
      </c>
      <c r="AB496" s="33"/>
      <c r="AC496" s="33">
        <v>1</v>
      </c>
      <c r="AD496" s="33">
        <v>1</v>
      </c>
      <c r="AE496" s="33">
        <v>1</v>
      </c>
      <c r="AF496" s="33">
        <v>1</v>
      </c>
      <c r="AG496" s="33">
        <v>1</v>
      </c>
      <c r="AH496" s="33">
        <v>1</v>
      </c>
      <c r="AI496" s="33" t="s">
        <v>4509</v>
      </c>
      <c r="AJ496"/>
      <c r="AK496" t="str">
        <f>Tabela1[[#This Row],[Coluna1]]&amp;Tabela1[[#This Row],[PEDIDO]]</f>
        <v>P-190</v>
      </c>
      <c r="AL496"/>
      <c r="AM496"/>
      <c r="AN496"/>
      <c r="AO496" t="str">
        <f t="shared" si="92"/>
        <v>P-024527-1/P190</v>
      </c>
      <c r="AP496" t="str">
        <f>Tabela1[[#This Row],[TAG]]&amp;Tabela1[[#This Row],[PEDIDO]]&amp;Tabela1[[#This Row],[PRODUTO]]</f>
        <v>P190P-190ESTRUTURA</v>
      </c>
      <c r="AQ496" s="22" t="str">
        <f>Tabela1[[#This Row],[PRODUTO]]&amp;Tabela1[[#This Row],[TAG]]</f>
        <v>ESTRUTURAP190</v>
      </c>
      <c r="AR496" s="24" t="str">
        <f>Tabela1[[#This Row],[PEDIDO]]&amp;Tabela1[[#This Row],[PRODUTO]]</f>
        <v>P-190ESTRUTURA</v>
      </c>
      <c r="AS496" s="37">
        <f>IF(AF496="",0,IF(ISTEXT(AF496),H496*VALUE(SUBSTITUTE(AF496,"%",""))/100,H496*AF496))-Tabela1[[#This Row],[PRONTO ACABADO2]]</f>
        <v>0</v>
      </c>
      <c r="AT496" s="37">
        <f>IF(AG496="",0,IF(ISTEXT(AG496),H496*VALUE(SUBSTITUTE(AG496,"%",""))/100,H496*AG496))-Tabela1[[#This Row],[PESO EXPEDIDO2]]</f>
        <v>0</v>
      </c>
      <c r="AU496" s="37">
        <f t="shared" si="93"/>
        <v>0.6</v>
      </c>
      <c r="AV496" s="37">
        <f t="shared" si="94"/>
        <v>0.6</v>
      </c>
      <c r="AW496" s="37"/>
    </row>
    <row r="497" spans="1:49" ht="15.75" hidden="1" customHeight="1" x14ac:dyDescent="0.25">
      <c r="A497" s="6" t="s">
        <v>4363</v>
      </c>
      <c r="B497" s="21"/>
      <c r="C497" s="7">
        <v>1</v>
      </c>
      <c r="D497" s="39" t="s">
        <v>4366</v>
      </c>
      <c r="E497" s="7">
        <v>3459</v>
      </c>
      <c r="F497" s="7">
        <v>12</v>
      </c>
      <c r="G497" s="23">
        <v>0.4</v>
      </c>
      <c r="H497" s="34">
        <f>Tabela1[[#This Row],[PESO UNI]]*Tabela1[[#This Row],[QTE]]</f>
        <v>0.4</v>
      </c>
      <c r="I497" s="7">
        <v>12</v>
      </c>
      <c r="J497" s="8" t="s">
        <v>2550</v>
      </c>
      <c r="K497" s="8" t="s">
        <v>31</v>
      </c>
      <c r="L497" s="9" t="s">
        <v>2551</v>
      </c>
      <c r="M497" s="10">
        <v>46123</v>
      </c>
      <c r="N497" s="11" t="s">
        <v>38</v>
      </c>
      <c r="O497" s="12"/>
      <c r="P497" s="13"/>
      <c r="Q497" s="14">
        <f>Tabela1[[#This Row],[QTDE/ Fabricação]]-Tabela1[[#This Row],[QTE]]</f>
        <v>-1</v>
      </c>
      <c r="R497" s="18">
        <f t="shared" si="89"/>
        <v>0.4</v>
      </c>
      <c r="S497" s="18">
        <f t="shared" si="82"/>
        <v>0.4</v>
      </c>
      <c r="T497" s="19">
        <f t="shared" si="90"/>
        <v>0</v>
      </c>
      <c r="U497" s="16">
        <v>1</v>
      </c>
      <c r="V497" s="12" t="str">
        <f>IFERROR(VLOOKUP(Tabela1[[#This Row],[COD.MDE]],'LISTA DE EMBARQUE'!B:L,11,0),"")</f>
        <v/>
      </c>
      <c r="W497" s="13" t="str">
        <f>IFERROR(COUNTIF(#REF!,Tabela1[[#This Row],[Colunas5]]),"")</f>
        <v/>
      </c>
      <c r="X497" s="14">
        <f>Tabela1[[#This Row],[QIANTIDADE EXPEDIDA]]*Tabela1[[#This Row],[PESO UNI]]</f>
        <v>0.4</v>
      </c>
      <c r="Y497" s="14">
        <f t="shared" si="91"/>
        <v>0</v>
      </c>
      <c r="Z497" s="20">
        <f>Tabela1[[#This Row],[PESO TOTAL]]-Tabela1[[#This Row],[Peso Expedido]]</f>
        <v>0</v>
      </c>
      <c r="AA497" s="17">
        <v>1</v>
      </c>
      <c r="AB497" s="33"/>
      <c r="AC497" s="33">
        <v>1</v>
      </c>
      <c r="AD497" s="33">
        <v>1</v>
      </c>
      <c r="AE497" s="33">
        <v>1</v>
      </c>
      <c r="AF497" s="33">
        <v>1</v>
      </c>
      <c r="AG497" s="33">
        <v>1</v>
      </c>
      <c r="AH497" s="33">
        <v>1</v>
      </c>
      <c r="AI497" s="33" t="s">
        <v>4509</v>
      </c>
      <c r="AJ497"/>
      <c r="AK497" t="str">
        <f>Tabela1[[#This Row],[Coluna1]]&amp;Tabela1[[#This Row],[PEDIDO]]</f>
        <v>P-190</v>
      </c>
      <c r="AL497"/>
      <c r="AM497"/>
      <c r="AN497"/>
      <c r="AO497" t="str">
        <f t="shared" si="92"/>
        <v>P-024527-1/P190</v>
      </c>
      <c r="AP497" t="str">
        <f>Tabela1[[#This Row],[TAG]]&amp;Tabela1[[#This Row],[PEDIDO]]&amp;Tabela1[[#This Row],[PRODUTO]]</f>
        <v>P190P-190ESTRUTURA</v>
      </c>
      <c r="AQ497" s="22" t="str">
        <f>Tabela1[[#This Row],[PRODUTO]]&amp;Tabela1[[#This Row],[TAG]]</f>
        <v>ESTRUTURAP190</v>
      </c>
      <c r="AR497" s="24" t="str">
        <f>Tabela1[[#This Row],[PEDIDO]]&amp;Tabela1[[#This Row],[PRODUTO]]</f>
        <v>P-190ESTRUTURA</v>
      </c>
      <c r="AS497" s="37">
        <f>IF(AF497="",0,IF(ISTEXT(AF497),H497*VALUE(SUBSTITUTE(AF497,"%",""))/100,H497*AF497))-Tabela1[[#This Row],[PRONTO ACABADO2]]</f>
        <v>0</v>
      </c>
      <c r="AT497" s="37">
        <f>IF(AG497="",0,IF(ISTEXT(AG497),H497*VALUE(SUBSTITUTE(AG497,"%",""))/100,H497*AG497))-Tabela1[[#This Row],[PESO EXPEDIDO2]]</f>
        <v>0</v>
      </c>
      <c r="AU497" s="37">
        <f t="shared" si="93"/>
        <v>0.4</v>
      </c>
      <c r="AV497" s="37">
        <f t="shared" si="94"/>
        <v>0.4</v>
      </c>
      <c r="AW497" s="37"/>
    </row>
    <row r="498" spans="1:49" ht="15.75" hidden="1" customHeight="1" x14ac:dyDescent="0.25">
      <c r="A498" s="6" t="s">
        <v>4363</v>
      </c>
      <c r="B498" s="21"/>
      <c r="C498" s="7">
        <v>1</v>
      </c>
      <c r="D498" s="39" t="s">
        <v>4367</v>
      </c>
      <c r="E498" s="7">
        <v>3460</v>
      </c>
      <c r="F498" s="7">
        <v>12</v>
      </c>
      <c r="G498" s="23">
        <v>9</v>
      </c>
      <c r="H498" s="34">
        <f>Tabela1[[#This Row],[PESO UNI]]*Tabela1[[#This Row],[QTE]]</f>
        <v>9</v>
      </c>
      <c r="I498" s="7">
        <v>12</v>
      </c>
      <c r="J498" s="8" t="s">
        <v>2550</v>
      </c>
      <c r="K498" s="8" t="s">
        <v>31</v>
      </c>
      <c r="L498" s="9" t="s">
        <v>2551</v>
      </c>
      <c r="M498" s="10">
        <v>46123</v>
      </c>
      <c r="N498" s="11" t="s">
        <v>38</v>
      </c>
      <c r="O498" s="12"/>
      <c r="P498" s="13"/>
      <c r="Q498" s="14">
        <f>Tabela1[[#This Row],[QTDE/ Fabricação]]-Tabela1[[#This Row],[QTE]]</f>
        <v>-1</v>
      </c>
      <c r="R498" s="18">
        <f t="shared" si="89"/>
        <v>9</v>
      </c>
      <c r="S498" s="18">
        <f t="shared" si="82"/>
        <v>9</v>
      </c>
      <c r="T498" s="19">
        <f t="shared" si="90"/>
        <v>0</v>
      </c>
      <c r="U498" s="16">
        <v>1</v>
      </c>
      <c r="V498" s="12" t="str">
        <f>IFERROR(VLOOKUP(Tabela1[[#This Row],[COD.MDE]],'LISTA DE EMBARQUE'!B:L,11,0),"")</f>
        <v/>
      </c>
      <c r="W498" s="13" t="str">
        <f>IFERROR(COUNTIF(#REF!,Tabela1[[#This Row],[Colunas5]]),"")</f>
        <v/>
      </c>
      <c r="X498" s="14">
        <f>Tabela1[[#This Row],[QIANTIDADE EXPEDIDA]]*Tabela1[[#This Row],[PESO UNI]]</f>
        <v>9</v>
      </c>
      <c r="Y498" s="14">
        <f t="shared" si="91"/>
        <v>0</v>
      </c>
      <c r="Z498" s="20">
        <f>Tabela1[[#This Row],[PESO TOTAL]]-Tabela1[[#This Row],[Peso Expedido]]</f>
        <v>0</v>
      </c>
      <c r="AA498" s="17">
        <v>1</v>
      </c>
      <c r="AB498" s="33"/>
      <c r="AC498" s="33">
        <v>1</v>
      </c>
      <c r="AD498" s="33">
        <v>1</v>
      </c>
      <c r="AE498" s="33">
        <v>1</v>
      </c>
      <c r="AF498" s="33">
        <v>1</v>
      </c>
      <c r="AG498" s="33">
        <v>1</v>
      </c>
      <c r="AH498" s="33">
        <v>1</v>
      </c>
      <c r="AI498" s="33" t="s">
        <v>4509</v>
      </c>
      <c r="AJ498"/>
      <c r="AK498" t="str">
        <f>Tabela1[[#This Row],[Coluna1]]&amp;Tabela1[[#This Row],[PEDIDO]]</f>
        <v>P-190</v>
      </c>
      <c r="AL498"/>
      <c r="AM498"/>
      <c r="AN498"/>
      <c r="AO498" t="str">
        <f t="shared" si="92"/>
        <v>P-024527-1/P190</v>
      </c>
      <c r="AP498" t="str">
        <f>Tabela1[[#This Row],[TAG]]&amp;Tabela1[[#This Row],[PEDIDO]]&amp;Tabela1[[#This Row],[PRODUTO]]</f>
        <v>P190P-190ESTRUTURA</v>
      </c>
      <c r="AQ498" s="22" t="str">
        <f>Tabela1[[#This Row],[PRODUTO]]&amp;Tabela1[[#This Row],[TAG]]</f>
        <v>ESTRUTURAP190</v>
      </c>
      <c r="AR498" s="24" t="str">
        <f>Tabela1[[#This Row],[PEDIDO]]&amp;Tabela1[[#This Row],[PRODUTO]]</f>
        <v>P-190ESTRUTURA</v>
      </c>
      <c r="AS498" s="37">
        <f>IF(AF498="",0,IF(ISTEXT(AF498),H498*VALUE(SUBSTITUTE(AF498,"%",""))/100,H498*AF498))-Tabela1[[#This Row],[PRONTO ACABADO2]]</f>
        <v>0</v>
      </c>
      <c r="AT498" s="37">
        <f>IF(AG498="",0,IF(ISTEXT(AG498),H498*VALUE(SUBSTITUTE(AG498,"%",""))/100,H498*AG498))-Tabela1[[#This Row],[PESO EXPEDIDO2]]</f>
        <v>0</v>
      </c>
      <c r="AU498" s="37">
        <f t="shared" si="93"/>
        <v>9</v>
      </c>
      <c r="AV498" s="37">
        <f t="shared" si="94"/>
        <v>9</v>
      </c>
      <c r="AW498" s="37"/>
    </row>
    <row r="499" spans="1:49" ht="15.75" hidden="1" customHeight="1" x14ac:dyDescent="0.25">
      <c r="A499" s="6" t="s">
        <v>4363</v>
      </c>
      <c r="B499" s="21"/>
      <c r="C499" s="7">
        <v>2</v>
      </c>
      <c r="D499" s="39" t="s">
        <v>4368</v>
      </c>
      <c r="E499" s="7">
        <v>3461</v>
      </c>
      <c r="F499" s="7">
        <v>12</v>
      </c>
      <c r="G499" s="23">
        <v>5</v>
      </c>
      <c r="H499" s="34">
        <f>Tabela1[[#This Row],[PESO UNI]]*Tabela1[[#This Row],[QTE]]</f>
        <v>10</v>
      </c>
      <c r="I499" s="7">
        <v>12</v>
      </c>
      <c r="J499" s="8" t="s">
        <v>2550</v>
      </c>
      <c r="K499" s="8" t="s">
        <v>31</v>
      </c>
      <c r="L499" s="9" t="s">
        <v>2551</v>
      </c>
      <c r="M499" s="10">
        <v>46123</v>
      </c>
      <c r="N499" s="11" t="s">
        <v>38</v>
      </c>
      <c r="O499" s="12"/>
      <c r="P499" s="13"/>
      <c r="Q499" s="14">
        <f>Tabela1[[#This Row],[QTDE/ Fabricação]]-Tabela1[[#This Row],[QTE]]</f>
        <v>-2</v>
      </c>
      <c r="R499" s="18">
        <f t="shared" si="89"/>
        <v>10</v>
      </c>
      <c r="S499" s="18">
        <f t="shared" si="82"/>
        <v>10</v>
      </c>
      <c r="T499" s="19">
        <f t="shared" si="90"/>
        <v>0</v>
      </c>
      <c r="U499" s="16">
        <v>2</v>
      </c>
      <c r="V499" s="12" t="str">
        <f>IFERROR(VLOOKUP(Tabela1[[#This Row],[COD.MDE]],'LISTA DE EMBARQUE'!B:L,11,0),"")</f>
        <v/>
      </c>
      <c r="W499" s="13" t="str">
        <f>IFERROR(COUNTIF(#REF!,Tabela1[[#This Row],[Colunas5]]),"")</f>
        <v/>
      </c>
      <c r="X499" s="14">
        <f>Tabela1[[#This Row],[QIANTIDADE EXPEDIDA]]*Tabela1[[#This Row],[PESO UNI]]</f>
        <v>10</v>
      </c>
      <c r="Y499" s="14">
        <f t="shared" si="91"/>
        <v>0</v>
      </c>
      <c r="Z499" s="20">
        <f>Tabela1[[#This Row],[PESO TOTAL]]-Tabela1[[#This Row],[Peso Expedido]]</f>
        <v>0</v>
      </c>
      <c r="AA499" s="17">
        <v>1</v>
      </c>
      <c r="AB499" s="33"/>
      <c r="AC499" s="33">
        <v>1</v>
      </c>
      <c r="AD499" s="33">
        <v>1</v>
      </c>
      <c r="AE499" s="33">
        <v>1</v>
      </c>
      <c r="AF499" s="33">
        <v>1</v>
      </c>
      <c r="AG499" s="33">
        <v>1</v>
      </c>
      <c r="AH499" s="33">
        <v>1</v>
      </c>
      <c r="AI499" s="33" t="s">
        <v>4509</v>
      </c>
      <c r="AJ499"/>
      <c r="AK499" t="str">
        <f>Tabela1[[#This Row],[Coluna1]]&amp;Tabela1[[#This Row],[PEDIDO]]</f>
        <v>P-190</v>
      </c>
      <c r="AL499"/>
      <c r="AM499"/>
      <c r="AN499"/>
      <c r="AO499" t="str">
        <f t="shared" si="92"/>
        <v>P-024527-1/P190</v>
      </c>
      <c r="AP499" t="str">
        <f>Tabela1[[#This Row],[TAG]]&amp;Tabela1[[#This Row],[PEDIDO]]&amp;Tabela1[[#This Row],[PRODUTO]]</f>
        <v>P190P-190ESTRUTURA</v>
      </c>
      <c r="AQ499" s="22" t="str">
        <f>Tabela1[[#This Row],[PRODUTO]]&amp;Tabela1[[#This Row],[TAG]]</f>
        <v>ESTRUTURAP190</v>
      </c>
      <c r="AR499" s="24" t="str">
        <f>Tabela1[[#This Row],[PEDIDO]]&amp;Tabela1[[#This Row],[PRODUTO]]</f>
        <v>P-190ESTRUTURA</v>
      </c>
      <c r="AS499" s="37">
        <f>IF(AF499="",0,IF(ISTEXT(AF499),H499*VALUE(SUBSTITUTE(AF499,"%",""))/100,H499*AF499))-Tabela1[[#This Row],[PRONTO ACABADO2]]</f>
        <v>0</v>
      </c>
      <c r="AT499" s="37">
        <f>IF(AG499="",0,IF(ISTEXT(AG499),H499*VALUE(SUBSTITUTE(AG499,"%",""))/100,H499*AG499))-Tabela1[[#This Row],[PESO EXPEDIDO2]]</f>
        <v>0</v>
      </c>
      <c r="AU499" s="37">
        <f t="shared" si="93"/>
        <v>10</v>
      </c>
      <c r="AV499" s="37">
        <f t="shared" si="94"/>
        <v>10</v>
      </c>
      <c r="AW499" s="37"/>
    </row>
    <row r="500" spans="1:49" ht="15.75" hidden="1" customHeight="1" x14ac:dyDescent="0.25">
      <c r="A500" s="6" t="s">
        <v>4363</v>
      </c>
      <c r="B500" s="21"/>
      <c r="C500" s="7">
        <v>1</v>
      </c>
      <c r="D500" s="39" t="s">
        <v>4369</v>
      </c>
      <c r="E500" s="7">
        <v>3462</v>
      </c>
      <c r="F500" s="7">
        <v>12</v>
      </c>
      <c r="G500" s="23">
        <v>23.4</v>
      </c>
      <c r="H500" s="34">
        <f>Tabela1[[#This Row],[PESO UNI]]*Tabela1[[#This Row],[QTE]]</f>
        <v>23.4</v>
      </c>
      <c r="I500" s="7">
        <v>12</v>
      </c>
      <c r="J500" s="8" t="s">
        <v>2550</v>
      </c>
      <c r="K500" s="8" t="s">
        <v>31</v>
      </c>
      <c r="L500" s="9" t="s">
        <v>2551</v>
      </c>
      <c r="M500" s="10">
        <v>46123</v>
      </c>
      <c r="N500" s="11" t="s">
        <v>38</v>
      </c>
      <c r="O500" s="12"/>
      <c r="P500" s="13"/>
      <c r="Q500" s="14">
        <f>Tabela1[[#This Row],[QTDE/ Fabricação]]-Tabela1[[#This Row],[QTE]]</f>
        <v>-1</v>
      </c>
      <c r="R500" s="18">
        <f t="shared" si="89"/>
        <v>23.4</v>
      </c>
      <c r="S500" s="18">
        <f t="shared" si="82"/>
        <v>23.4</v>
      </c>
      <c r="T500" s="19">
        <f t="shared" si="90"/>
        <v>0</v>
      </c>
      <c r="U500" s="16">
        <v>1</v>
      </c>
      <c r="V500" s="12" t="str">
        <f>IFERROR(VLOOKUP(Tabela1[[#This Row],[COD.MDE]],'LISTA DE EMBARQUE'!B:L,11,0),"")</f>
        <v/>
      </c>
      <c r="W500" s="13" t="str">
        <f>IFERROR(COUNTIF(#REF!,Tabela1[[#This Row],[Colunas5]]),"")</f>
        <v/>
      </c>
      <c r="X500" s="14">
        <f>Tabela1[[#This Row],[QIANTIDADE EXPEDIDA]]*Tabela1[[#This Row],[PESO UNI]]</f>
        <v>23.4</v>
      </c>
      <c r="Y500" s="14">
        <f t="shared" si="91"/>
        <v>0</v>
      </c>
      <c r="Z500" s="20">
        <f>Tabela1[[#This Row],[PESO TOTAL]]-Tabela1[[#This Row],[Peso Expedido]]</f>
        <v>0</v>
      </c>
      <c r="AA500" s="17">
        <v>1</v>
      </c>
      <c r="AB500" s="33"/>
      <c r="AC500" s="33">
        <v>1</v>
      </c>
      <c r="AD500" s="33">
        <v>1</v>
      </c>
      <c r="AE500" s="33">
        <v>1</v>
      </c>
      <c r="AF500" s="33">
        <v>1</v>
      </c>
      <c r="AG500" s="33">
        <v>1</v>
      </c>
      <c r="AH500" s="33">
        <v>1</v>
      </c>
      <c r="AI500" s="33" t="s">
        <v>4509</v>
      </c>
      <c r="AJ500"/>
      <c r="AK500" t="str">
        <f>Tabela1[[#This Row],[Coluna1]]&amp;Tabela1[[#This Row],[PEDIDO]]</f>
        <v>P-190</v>
      </c>
      <c r="AL500"/>
      <c r="AM500"/>
      <c r="AN500"/>
      <c r="AO500" t="str">
        <f t="shared" si="92"/>
        <v>P-024527-1/P190</v>
      </c>
      <c r="AP500" t="str">
        <f>Tabela1[[#This Row],[TAG]]&amp;Tabela1[[#This Row],[PEDIDO]]&amp;Tabela1[[#This Row],[PRODUTO]]</f>
        <v>P190P-190ESTRUTURA</v>
      </c>
      <c r="AQ500" s="22" t="str">
        <f>Tabela1[[#This Row],[PRODUTO]]&amp;Tabela1[[#This Row],[TAG]]</f>
        <v>ESTRUTURAP190</v>
      </c>
      <c r="AR500" s="24" t="str">
        <f>Tabela1[[#This Row],[PEDIDO]]&amp;Tabela1[[#This Row],[PRODUTO]]</f>
        <v>P-190ESTRUTURA</v>
      </c>
      <c r="AS500" s="37">
        <f>IF(AF500="",0,IF(ISTEXT(AF500),H500*VALUE(SUBSTITUTE(AF500,"%",""))/100,H500*AF500))-Tabela1[[#This Row],[PRONTO ACABADO2]]</f>
        <v>0</v>
      </c>
      <c r="AT500" s="37">
        <f>IF(AG500="",0,IF(ISTEXT(AG500),H500*VALUE(SUBSTITUTE(AG500,"%",""))/100,H500*AG500))-Tabela1[[#This Row],[PESO EXPEDIDO2]]</f>
        <v>0</v>
      </c>
      <c r="AU500" s="37">
        <f t="shared" si="93"/>
        <v>23.4</v>
      </c>
      <c r="AV500" s="37">
        <f t="shared" si="94"/>
        <v>23.4</v>
      </c>
      <c r="AW500" s="37"/>
    </row>
    <row r="501" spans="1:49" ht="15.75" hidden="1" customHeight="1" x14ac:dyDescent="0.25">
      <c r="A501" s="6" t="s">
        <v>4370</v>
      </c>
      <c r="B501" s="21"/>
      <c r="C501" s="7">
        <v>1</v>
      </c>
      <c r="D501" s="39" t="s">
        <v>4371</v>
      </c>
      <c r="E501" s="7">
        <v>3464</v>
      </c>
      <c r="F501" s="7">
        <v>13</v>
      </c>
      <c r="G501" s="23">
        <v>51.7</v>
      </c>
      <c r="H501" s="34">
        <f>Tabela1[[#This Row],[PESO UNI]]*Tabela1[[#This Row],[QTE]]</f>
        <v>51.7</v>
      </c>
      <c r="I501" s="7">
        <v>0</v>
      </c>
      <c r="J501" s="8" t="s">
        <v>2550</v>
      </c>
      <c r="K501" s="8" t="s">
        <v>31</v>
      </c>
      <c r="L501" s="9" t="s">
        <v>2551</v>
      </c>
      <c r="M501" s="10"/>
      <c r="N501" s="11" t="s">
        <v>38</v>
      </c>
      <c r="O501" s="12"/>
      <c r="P501" s="13"/>
      <c r="Q501" s="14">
        <f>Tabela1[[#This Row],[QTDE/ Fabricação]]-Tabela1[[#This Row],[QTE]]</f>
        <v>-1</v>
      </c>
      <c r="R501" s="18">
        <f t="shared" si="89"/>
        <v>51.7</v>
      </c>
      <c r="S501" s="18">
        <f t="shared" si="82"/>
        <v>51.7</v>
      </c>
      <c r="T501" s="19">
        <f t="shared" si="90"/>
        <v>0</v>
      </c>
      <c r="U501" s="16">
        <f>IFERROR(SUMIF('LISTA DE EMBARQUE'!B:B,MICRO!E:E,'LISTA DE EMBARQUE'!G:G),"")</f>
        <v>1</v>
      </c>
      <c r="V501" s="12">
        <f>IFERROR(VLOOKUP(Tabela1[[#This Row],[COD.MDE]],'LISTA DE EMBARQUE'!B:L,11,0),"")</f>
        <v>4</v>
      </c>
      <c r="W501" s="13" t="str">
        <f>IFERROR(COUNTIF(#REF!,Tabela1[[#This Row],[Colunas5]]),"")</f>
        <v/>
      </c>
      <c r="X501" s="14">
        <f>Tabela1[[#This Row],[QIANTIDADE EXPEDIDA]]*Tabela1[[#This Row],[PESO UNI]]</f>
        <v>51.7</v>
      </c>
      <c r="Y501" s="14">
        <f t="shared" si="91"/>
        <v>0</v>
      </c>
      <c r="Z501" s="20">
        <f>Tabela1[[#This Row],[PESO TOTAL]]-Tabela1[[#This Row],[Peso Expedido]]</f>
        <v>0</v>
      </c>
      <c r="AA501" s="17">
        <v>1</v>
      </c>
      <c r="AB501" s="33"/>
      <c r="AC501" s="33">
        <v>1</v>
      </c>
      <c r="AD501" s="33">
        <v>1</v>
      </c>
      <c r="AE501" s="33">
        <v>1</v>
      </c>
      <c r="AF501" s="33">
        <v>1</v>
      </c>
      <c r="AG501" s="33">
        <v>1</v>
      </c>
      <c r="AH501" s="33">
        <v>1</v>
      </c>
      <c r="AI501" s="33" t="s">
        <v>4509</v>
      </c>
      <c r="AJ501"/>
      <c r="AK501" t="str">
        <f>Tabela1[[#This Row],[Coluna1]]&amp;Tabela1[[#This Row],[PEDIDO]]</f>
        <v>P-190</v>
      </c>
      <c r="AL501"/>
      <c r="AM501"/>
      <c r="AN501"/>
      <c r="AO501" t="str">
        <f t="shared" si="92"/>
        <v>P-073059-1/P190</v>
      </c>
      <c r="AP501" t="str">
        <f>Tabela1[[#This Row],[TAG]]&amp;Tabela1[[#This Row],[PEDIDO]]&amp;Tabela1[[#This Row],[PRODUTO]]</f>
        <v>P190P-190ESTRUTURA</v>
      </c>
      <c r="AQ501" s="22" t="str">
        <f>Tabela1[[#This Row],[PRODUTO]]&amp;Tabela1[[#This Row],[TAG]]</f>
        <v>ESTRUTURAP190</v>
      </c>
      <c r="AR501" s="24" t="str">
        <f>Tabela1[[#This Row],[PEDIDO]]&amp;Tabela1[[#This Row],[PRODUTO]]</f>
        <v>P-190ESTRUTURA</v>
      </c>
      <c r="AS501" s="37">
        <f>IF(AF501="",0,IF(ISTEXT(AF501),H501*VALUE(SUBSTITUTE(AF501,"%",""))/100,H501*AF501))-Tabela1[[#This Row],[PRONTO ACABADO2]]</f>
        <v>0</v>
      </c>
      <c r="AT501" s="37">
        <f>IF(AG501="",0,IF(ISTEXT(AG501),H501*VALUE(SUBSTITUTE(AG501,"%",""))/100,H501*AG501))-Tabela1[[#This Row],[PESO EXPEDIDO2]]</f>
        <v>0</v>
      </c>
      <c r="AU501" s="37">
        <f t="shared" si="93"/>
        <v>51.7</v>
      </c>
      <c r="AV501" s="37">
        <f t="shared" si="94"/>
        <v>51.7</v>
      </c>
      <c r="AW501" s="37"/>
    </row>
    <row r="502" spans="1:49" ht="15.75" hidden="1" customHeight="1" x14ac:dyDescent="0.25">
      <c r="A502" s="6" t="s">
        <v>4372</v>
      </c>
      <c r="B502" s="21"/>
      <c r="C502" s="7">
        <v>1</v>
      </c>
      <c r="D502" s="39" t="s">
        <v>4373</v>
      </c>
      <c r="E502" s="7">
        <v>3465</v>
      </c>
      <c r="F502" s="7">
        <v>12</v>
      </c>
      <c r="G502" s="23">
        <v>232.8</v>
      </c>
      <c r="H502" s="34">
        <f>Tabela1[[#This Row],[PESO UNI]]*Tabela1[[#This Row],[QTE]]</f>
        <v>232.8</v>
      </c>
      <c r="I502" s="7">
        <v>0</v>
      </c>
      <c r="J502" s="8" t="s">
        <v>2550</v>
      </c>
      <c r="K502" s="8" t="s">
        <v>31</v>
      </c>
      <c r="L502" s="9" t="s">
        <v>2551</v>
      </c>
      <c r="M502" s="10"/>
      <c r="N502" s="11" t="s">
        <v>38</v>
      </c>
      <c r="O502" s="12"/>
      <c r="P502" s="13"/>
      <c r="Q502" s="14">
        <f>Tabela1[[#This Row],[QTDE/ Fabricação]]-Tabela1[[#This Row],[QTE]]</f>
        <v>-1</v>
      </c>
      <c r="R502" s="18">
        <f t="shared" si="89"/>
        <v>232.8</v>
      </c>
      <c r="S502" s="18">
        <f t="shared" si="82"/>
        <v>232.8</v>
      </c>
      <c r="T502" s="19">
        <f t="shared" si="90"/>
        <v>0</v>
      </c>
      <c r="U502" s="16">
        <f>IFERROR(SUMIF('LISTA DE EMBARQUE'!B:B,MICRO!E:E,'LISTA DE EMBARQUE'!G:G),"")</f>
        <v>1</v>
      </c>
      <c r="V502" s="12">
        <f>IFERROR(VLOOKUP(Tabela1[[#This Row],[COD.MDE]],'LISTA DE EMBARQUE'!B:L,11,0),"")</f>
        <v>4</v>
      </c>
      <c r="W502" s="13" t="str">
        <f>IFERROR(COUNTIF(#REF!,Tabela1[[#This Row],[Colunas5]]),"")</f>
        <v/>
      </c>
      <c r="X502" s="14">
        <f>Tabela1[[#This Row],[QIANTIDADE EXPEDIDA]]*Tabela1[[#This Row],[PESO UNI]]</f>
        <v>232.8</v>
      </c>
      <c r="Y502" s="14">
        <f t="shared" si="91"/>
        <v>0</v>
      </c>
      <c r="Z502" s="20">
        <f>Tabela1[[#This Row],[PESO TOTAL]]-Tabela1[[#This Row],[Peso Expedido]]</f>
        <v>0</v>
      </c>
      <c r="AA502" s="17">
        <v>1</v>
      </c>
      <c r="AB502" s="33"/>
      <c r="AC502" s="33">
        <v>1</v>
      </c>
      <c r="AD502" s="33">
        <v>1</v>
      </c>
      <c r="AE502" s="33">
        <v>1</v>
      </c>
      <c r="AF502" s="33">
        <v>1</v>
      </c>
      <c r="AG502" s="33">
        <v>1</v>
      </c>
      <c r="AH502" s="33">
        <v>1</v>
      </c>
      <c r="AI502" s="33" t="s">
        <v>4509</v>
      </c>
      <c r="AJ502"/>
      <c r="AK502" t="str">
        <f>Tabela1[[#This Row],[Coluna1]]&amp;Tabela1[[#This Row],[PEDIDO]]</f>
        <v>P-190</v>
      </c>
      <c r="AL502"/>
      <c r="AM502"/>
      <c r="AN502"/>
      <c r="AO502" t="str">
        <f t="shared" si="92"/>
        <v>P-073058-1/P190</v>
      </c>
      <c r="AP502" t="str">
        <f>Tabela1[[#This Row],[TAG]]&amp;Tabela1[[#This Row],[PEDIDO]]&amp;Tabela1[[#This Row],[PRODUTO]]</f>
        <v>P190P-190ESTRUTURA</v>
      </c>
      <c r="AQ502" s="22" t="str">
        <f>Tabela1[[#This Row],[PRODUTO]]&amp;Tabela1[[#This Row],[TAG]]</f>
        <v>ESTRUTURAP190</v>
      </c>
      <c r="AR502" s="24" t="str">
        <f>Tabela1[[#This Row],[PEDIDO]]&amp;Tabela1[[#This Row],[PRODUTO]]</f>
        <v>P-190ESTRUTURA</v>
      </c>
      <c r="AS502" s="37">
        <f>IF(AF502="",0,IF(ISTEXT(AF502),H502*VALUE(SUBSTITUTE(AF502,"%",""))/100,H502*AF502))-Tabela1[[#This Row],[PRONTO ACABADO2]]</f>
        <v>0</v>
      </c>
      <c r="AT502" s="37">
        <f>IF(AG502="",0,IF(ISTEXT(AG502),H502*VALUE(SUBSTITUTE(AG502,"%",""))/100,H502*AG502))-Tabela1[[#This Row],[PESO EXPEDIDO2]]</f>
        <v>0</v>
      </c>
      <c r="AU502" s="37">
        <f t="shared" si="93"/>
        <v>232.8</v>
      </c>
      <c r="AV502" s="37">
        <f t="shared" si="94"/>
        <v>232.8</v>
      </c>
      <c r="AW502" s="37"/>
    </row>
    <row r="503" spans="1:49" ht="15.75" hidden="1" customHeight="1" x14ac:dyDescent="0.25">
      <c r="A503" s="6" t="s">
        <v>4374</v>
      </c>
      <c r="B503" s="21"/>
      <c r="C503" s="7">
        <v>2</v>
      </c>
      <c r="D503" s="39" t="s">
        <v>4375</v>
      </c>
      <c r="E503" s="7">
        <v>3466</v>
      </c>
      <c r="F503" s="7">
        <v>12</v>
      </c>
      <c r="G503" s="23">
        <v>31</v>
      </c>
      <c r="H503" s="34">
        <f>Tabela1[[#This Row],[PESO UNI]]*Tabela1[[#This Row],[QTE]]</f>
        <v>62</v>
      </c>
      <c r="I503" s="7">
        <v>1</v>
      </c>
      <c r="J503" s="8" t="s">
        <v>2550</v>
      </c>
      <c r="K503" s="8" t="s">
        <v>31</v>
      </c>
      <c r="L503" s="9" t="s">
        <v>2551</v>
      </c>
      <c r="M503" s="10"/>
      <c r="N503" s="11" t="s">
        <v>38</v>
      </c>
      <c r="O503" s="12"/>
      <c r="P503" s="13"/>
      <c r="Q503" s="14">
        <f>Tabela1[[#This Row],[QTDE/ Fabricação]]-Tabela1[[#This Row],[QTE]]</f>
        <v>-2</v>
      </c>
      <c r="R503" s="18">
        <f t="shared" si="89"/>
        <v>62</v>
      </c>
      <c r="S503" s="18">
        <f t="shared" si="82"/>
        <v>62</v>
      </c>
      <c r="T503" s="19">
        <f t="shared" si="90"/>
        <v>0</v>
      </c>
      <c r="U503" s="16">
        <v>2</v>
      </c>
      <c r="V503" s="12" t="str">
        <f>IFERROR(VLOOKUP(Tabela1[[#This Row],[COD.MDE]],'LISTA DE EMBARQUE'!B:L,11,0),"")</f>
        <v/>
      </c>
      <c r="W503" s="13" t="str">
        <f>IFERROR(COUNTIF(#REF!,Tabela1[[#This Row],[Colunas5]]),"")</f>
        <v/>
      </c>
      <c r="X503" s="14">
        <f>Tabela1[[#This Row],[QIANTIDADE EXPEDIDA]]*Tabela1[[#This Row],[PESO UNI]]</f>
        <v>62</v>
      </c>
      <c r="Y503" s="14">
        <f t="shared" si="91"/>
        <v>0</v>
      </c>
      <c r="Z503" s="20">
        <f>Tabela1[[#This Row],[PESO TOTAL]]-Tabela1[[#This Row],[Peso Expedido]]</f>
        <v>0</v>
      </c>
      <c r="AA503" s="17">
        <v>1</v>
      </c>
      <c r="AB503" s="33"/>
      <c r="AC503" s="33">
        <v>1</v>
      </c>
      <c r="AD503" s="33">
        <v>1</v>
      </c>
      <c r="AE503" s="33">
        <v>1</v>
      </c>
      <c r="AF503" s="33">
        <v>1</v>
      </c>
      <c r="AG503" s="33">
        <v>1</v>
      </c>
      <c r="AH503" s="33">
        <v>1</v>
      </c>
      <c r="AI503" s="33" t="s">
        <v>4509</v>
      </c>
      <c r="AJ503"/>
      <c r="AK503" t="str">
        <f>Tabela1[[#This Row],[Coluna1]]&amp;Tabela1[[#This Row],[PEDIDO]]</f>
        <v>P-190</v>
      </c>
      <c r="AL503"/>
      <c r="AM503"/>
      <c r="AN503"/>
      <c r="AO503" t="str">
        <f t="shared" si="92"/>
        <v>P-024529-1/P190</v>
      </c>
      <c r="AP503" t="str">
        <f>Tabela1[[#This Row],[TAG]]&amp;Tabela1[[#This Row],[PEDIDO]]&amp;Tabela1[[#This Row],[PRODUTO]]</f>
        <v>P190P-190ESTRUTURA</v>
      </c>
      <c r="AQ503" s="22" t="str">
        <f>Tabela1[[#This Row],[PRODUTO]]&amp;Tabela1[[#This Row],[TAG]]</f>
        <v>ESTRUTURAP190</v>
      </c>
      <c r="AR503" s="24" t="str">
        <f>Tabela1[[#This Row],[PEDIDO]]&amp;Tabela1[[#This Row],[PRODUTO]]</f>
        <v>P-190ESTRUTURA</v>
      </c>
      <c r="AS503" s="37">
        <f>IF(AF503="",0,IF(ISTEXT(AF503),H503*VALUE(SUBSTITUTE(AF503,"%",""))/100,H503*AF503))-Tabela1[[#This Row],[PRONTO ACABADO2]]</f>
        <v>0</v>
      </c>
      <c r="AT503" s="37">
        <f>IF(AG503="",0,IF(ISTEXT(AG503),H503*VALUE(SUBSTITUTE(AG503,"%",""))/100,H503*AG503))-Tabela1[[#This Row],[PESO EXPEDIDO2]]</f>
        <v>0</v>
      </c>
      <c r="AU503" s="37">
        <f t="shared" si="93"/>
        <v>62</v>
      </c>
      <c r="AV503" s="37">
        <f t="shared" si="94"/>
        <v>62</v>
      </c>
      <c r="AW503" s="37"/>
    </row>
    <row r="504" spans="1:49" ht="15.75" hidden="1" customHeight="1" x14ac:dyDescent="0.25">
      <c r="A504" s="6" t="s">
        <v>4376</v>
      </c>
      <c r="B504" s="21"/>
      <c r="C504" s="7">
        <v>1</v>
      </c>
      <c r="D504" s="39" t="s">
        <v>4377</v>
      </c>
      <c r="E504" s="7">
        <v>3467</v>
      </c>
      <c r="F504" s="7">
        <v>12</v>
      </c>
      <c r="G504" s="23">
        <v>45.4</v>
      </c>
      <c r="H504" s="34">
        <f>Tabela1[[#This Row],[PESO UNI]]*Tabela1[[#This Row],[QTE]]</f>
        <v>45.4</v>
      </c>
      <c r="I504" s="7">
        <v>1</v>
      </c>
      <c r="J504" s="8" t="s">
        <v>2550</v>
      </c>
      <c r="K504" s="8" t="s">
        <v>31</v>
      </c>
      <c r="L504" s="9" t="s">
        <v>2551</v>
      </c>
      <c r="M504" s="10"/>
      <c r="N504" s="11" t="s">
        <v>38</v>
      </c>
      <c r="O504" s="12"/>
      <c r="P504" s="13"/>
      <c r="Q504" s="14">
        <f>Tabela1[[#This Row],[QTDE/ Fabricação]]-Tabela1[[#This Row],[QTE]]</f>
        <v>-1</v>
      </c>
      <c r="R504" s="18">
        <f t="shared" si="89"/>
        <v>45.4</v>
      </c>
      <c r="S504" s="18">
        <f t="shared" si="82"/>
        <v>45.4</v>
      </c>
      <c r="T504" s="19">
        <f t="shared" si="90"/>
        <v>0</v>
      </c>
      <c r="U504" s="16">
        <v>1</v>
      </c>
      <c r="V504" s="12" t="str">
        <f>IFERROR(VLOOKUP(Tabela1[[#This Row],[COD.MDE]],'LISTA DE EMBARQUE'!B:L,11,0),"")</f>
        <v/>
      </c>
      <c r="W504" s="13" t="str">
        <f>IFERROR(COUNTIF(#REF!,Tabela1[[#This Row],[Colunas5]]),"")</f>
        <v/>
      </c>
      <c r="X504" s="14">
        <f>Tabela1[[#This Row],[QIANTIDADE EXPEDIDA]]*Tabela1[[#This Row],[PESO UNI]]</f>
        <v>45.4</v>
      </c>
      <c r="Y504" s="14">
        <f t="shared" si="91"/>
        <v>0</v>
      </c>
      <c r="Z504" s="20">
        <f>Tabela1[[#This Row],[PESO TOTAL]]-Tabela1[[#This Row],[Peso Expedido]]</f>
        <v>0</v>
      </c>
      <c r="AA504" s="17">
        <v>1</v>
      </c>
      <c r="AB504" s="33"/>
      <c r="AC504" s="33">
        <v>1</v>
      </c>
      <c r="AD504" s="33">
        <v>1</v>
      </c>
      <c r="AE504" s="33">
        <v>1</v>
      </c>
      <c r="AF504" s="33">
        <v>1</v>
      </c>
      <c r="AG504" s="33">
        <v>1</v>
      </c>
      <c r="AH504" s="33">
        <v>1</v>
      </c>
      <c r="AI504" s="33" t="s">
        <v>4509</v>
      </c>
      <c r="AJ504"/>
      <c r="AK504" t="str">
        <f>Tabela1[[#This Row],[Coluna1]]&amp;Tabela1[[#This Row],[PEDIDO]]</f>
        <v>P-190</v>
      </c>
      <c r="AL504"/>
      <c r="AM504"/>
      <c r="AN504"/>
      <c r="AO504" t="str">
        <f t="shared" si="92"/>
        <v>P-024526-1/P190</v>
      </c>
      <c r="AP504" t="str">
        <f>Tabela1[[#This Row],[TAG]]&amp;Tabela1[[#This Row],[PEDIDO]]&amp;Tabela1[[#This Row],[PRODUTO]]</f>
        <v>P190P-190ESTRUTURA</v>
      </c>
      <c r="AQ504" s="22" t="str">
        <f>Tabela1[[#This Row],[PRODUTO]]&amp;Tabela1[[#This Row],[TAG]]</f>
        <v>ESTRUTURAP190</v>
      </c>
      <c r="AR504" s="24" t="str">
        <f>Tabela1[[#This Row],[PEDIDO]]&amp;Tabela1[[#This Row],[PRODUTO]]</f>
        <v>P-190ESTRUTURA</v>
      </c>
      <c r="AS504" s="37">
        <f>IF(AF504="",0,IF(ISTEXT(AF504),H504*VALUE(SUBSTITUTE(AF504,"%",""))/100,H504*AF504))-Tabela1[[#This Row],[PRONTO ACABADO2]]</f>
        <v>0</v>
      </c>
      <c r="AT504" s="37">
        <f>IF(AG504="",0,IF(ISTEXT(AG504),H504*VALUE(SUBSTITUTE(AG504,"%",""))/100,H504*AG504))-Tabela1[[#This Row],[PESO EXPEDIDO2]]</f>
        <v>0</v>
      </c>
      <c r="AU504" s="37">
        <f t="shared" si="93"/>
        <v>45.4</v>
      </c>
      <c r="AV504" s="37">
        <f t="shared" si="94"/>
        <v>45.4</v>
      </c>
      <c r="AW504" s="37"/>
    </row>
    <row r="505" spans="1:49" ht="15.75" hidden="1" customHeight="1" x14ac:dyDescent="0.25">
      <c r="A505" s="6" t="s">
        <v>4378</v>
      </c>
      <c r="B505" s="21"/>
      <c r="C505" s="7">
        <v>2</v>
      </c>
      <c r="D505" s="39" t="s">
        <v>4379</v>
      </c>
      <c r="E505" s="7">
        <v>3468</v>
      </c>
      <c r="F505" s="7"/>
      <c r="G505" s="23">
        <v>24</v>
      </c>
      <c r="H505" s="34">
        <f>Tabela1[[#This Row],[PESO UNI]]*Tabela1[[#This Row],[QTE]]</f>
        <v>48</v>
      </c>
      <c r="I505" s="7">
        <v>1</v>
      </c>
      <c r="J505" s="8" t="s">
        <v>2550</v>
      </c>
      <c r="K505" s="8" t="s">
        <v>31</v>
      </c>
      <c r="L505" s="9" t="s">
        <v>2551</v>
      </c>
      <c r="M505" s="10"/>
      <c r="N505" s="11" t="s">
        <v>38</v>
      </c>
      <c r="O505" s="12"/>
      <c r="P505" s="13"/>
      <c r="Q505" s="14">
        <f>Tabela1[[#This Row],[QTDE/ Fabricação]]-Tabela1[[#This Row],[QTE]]</f>
        <v>-2</v>
      </c>
      <c r="R505" s="18">
        <f t="shared" si="89"/>
        <v>48</v>
      </c>
      <c r="S505" s="18">
        <f t="shared" si="82"/>
        <v>48</v>
      </c>
      <c r="T505" s="19">
        <f t="shared" si="90"/>
        <v>0</v>
      </c>
      <c r="U505" s="16">
        <v>2</v>
      </c>
      <c r="V505" s="12" t="str">
        <f>IFERROR(VLOOKUP(Tabela1[[#This Row],[COD.MDE]],'LISTA DE EMBARQUE'!B:L,11,0),"")</f>
        <v/>
      </c>
      <c r="W505" s="13" t="str">
        <f>IFERROR(COUNTIF(#REF!,Tabela1[[#This Row],[Colunas5]]),"")</f>
        <v/>
      </c>
      <c r="X505" s="14">
        <f>Tabela1[[#This Row],[QIANTIDADE EXPEDIDA]]*Tabela1[[#This Row],[PESO UNI]]</f>
        <v>48</v>
      </c>
      <c r="Y505" s="14">
        <f t="shared" si="91"/>
        <v>0</v>
      </c>
      <c r="Z505" s="20">
        <f>Tabela1[[#This Row],[PESO TOTAL]]-Tabela1[[#This Row],[Peso Expedido]]</f>
        <v>0</v>
      </c>
      <c r="AA505" s="17">
        <v>1</v>
      </c>
      <c r="AB505" s="33"/>
      <c r="AC505" s="33">
        <v>1</v>
      </c>
      <c r="AD505" s="33">
        <v>1</v>
      </c>
      <c r="AE505" s="33">
        <v>1</v>
      </c>
      <c r="AF505" s="33">
        <v>1</v>
      </c>
      <c r="AG505" s="33">
        <v>1</v>
      </c>
      <c r="AH505" s="33">
        <v>1</v>
      </c>
      <c r="AI505" s="33" t="s">
        <v>4509</v>
      </c>
      <c r="AJ505"/>
      <c r="AK505" t="str">
        <f>Tabela1[[#This Row],[Coluna1]]&amp;Tabela1[[#This Row],[PEDIDO]]</f>
        <v>P-190</v>
      </c>
      <c r="AL505"/>
      <c r="AM505"/>
      <c r="AN505"/>
      <c r="AO505" t="str">
        <f t="shared" si="92"/>
        <v>P-024528-1/P190</v>
      </c>
      <c r="AP505" t="str">
        <f>Tabela1[[#This Row],[TAG]]&amp;Tabela1[[#This Row],[PEDIDO]]&amp;Tabela1[[#This Row],[PRODUTO]]</f>
        <v>P190P-190ESTRUTURA</v>
      </c>
      <c r="AQ505" s="22" t="str">
        <f>Tabela1[[#This Row],[PRODUTO]]&amp;Tabela1[[#This Row],[TAG]]</f>
        <v>ESTRUTURAP190</v>
      </c>
      <c r="AR505" s="24" t="str">
        <f>Tabela1[[#This Row],[PEDIDO]]&amp;Tabela1[[#This Row],[PRODUTO]]</f>
        <v>P-190ESTRUTURA</v>
      </c>
      <c r="AS505" s="37">
        <f>IF(AF505="",0,IF(ISTEXT(AF505),H505*VALUE(SUBSTITUTE(AF505,"%",""))/100,H505*AF505))-Tabela1[[#This Row],[PRONTO ACABADO2]]</f>
        <v>0</v>
      </c>
      <c r="AT505" s="37">
        <f>IF(AG505="",0,IF(ISTEXT(AG505),H505*VALUE(SUBSTITUTE(AG505,"%",""))/100,H505*AG505))-Tabela1[[#This Row],[PESO EXPEDIDO2]]</f>
        <v>0</v>
      </c>
      <c r="AU505" s="37">
        <f t="shared" si="93"/>
        <v>48</v>
      </c>
      <c r="AV505" s="37">
        <f t="shared" si="94"/>
        <v>48</v>
      </c>
      <c r="AW505" s="37"/>
    </row>
    <row r="506" spans="1:49" ht="15.75" hidden="1" customHeight="1" x14ac:dyDescent="0.25">
      <c r="A506" s="6" t="s">
        <v>4380</v>
      </c>
      <c r="B506" s="21"/>
      <c r="C506" s="7">
        <v>1</v>
      </c>
      <c r="D506" s="39" t="s">
        <v>4381</v>
      </c>
      <c r="E506" s="7">
        <v>3469</v>
      </c>
      <c r="F506" s="7">
        <v>10</v>
      </c>
      <c r="G506" s="23">
        <v>28.1</v>
      </c>
      <c r="H506" s="34">
        <f>Tabela1[[#This Row],[PESO UNI]]*Tabela1[[#This Row],[QTE]]</f>
        <v>28.1</v>
      </c>
      <c r="I506" s="7">
        <v>0</v>
      </c>
      <c r="J506" s="8" t="s">
        <v>2550</v>
      </c>
      <c r="K506" s="8" t="s">
        <v>31</v>
      </c>
      <c r="L506" s="9" t="s">
        <v>2551</v>
      </c>
      <c r="M506" s="10"/>
      <c r="N506" s="11" t="s">
        <v>38</v>
      </c>
      <c r="O506" s="12"/>
      <c r="P506" s="13"/>
      <c r="Q506" s="14">
        <f>Tabela1[[#This Row],[QTDE/ Fabricação]]-Tabela1[[#This Row],[QTE]]</f>
        <v>-1</v>
      </c>
      <c r="R506" s="18">
        <f t="shared" si="89"/>
        <v>28.1</v>
      </c>
      <c r="S506" s="18">
        <f t="shared" si="82"/>
        <v>28.1</v>
      </c>
      <c r="T506" s="19">
        <f t="shared" si="90"/>
        <v>0</v>
      </c>
      <c r="U506" s="16">
        <v>1</v>
      </c>
      <c r="V506" s="12">
        <f>IFERROR(VLOOKUP(Tabela1[[#This Row],[COD.MDE]],'LISTA DE EMBARQUE'!B:L,11,0),"")</f>
        <v>4</v>
      </c>
      <c r="W506" s="13" t="str">
        <f>IFERROR(COUNTIF(#REF!,Tabela1[[#This Row],[Colunas5]]),"")</f>
        <v/>
      </c>
      <c r="X506" s="14">
        <f>Tabela1[[#This Row],[QIANTIDADE EXPEDIDA]]*Tabela1[[#This Row],[PESO UNI]]</f>
        <v>28.1</v>
      </c>
      <c r="Y506" s="14">
        <f t="shared" si="91"/>
        <v>0</v>
      </c>
      <c r="Z506" s="20">
        <f>Tabela1[[#This Row],[PESO TOTAL]]-Tabela1[[#This Row],[Peso Expedido]]</f>
        <v>0</v>
      </c>
      <c r="AA506" s="17">
        <v>1</v>
      </c>
      <c r="AB506" s="33"/>
      <c r="AC506" s="33">
        <v>1</v>
      </c>
      <c r="AD506" s="33">
        <v>1</v>
      </c>
      <c r="AE506" s="33">
        <v>1</v>
      </c>
      <c r="AF506" s="33">
        <v>1</v>
      </c>
      <c r="AG506" s="33">
        <v>1</v>
      </c>
      <c r="AH506" s="33">
        <v>1</v>
      </c>
      <c r="AI506" s="33" t="s">
        <v>4509</v>
      </c>
      <c r="AJ506"/>
      <c r="AK506" t="str">
        <f>Tabela1[[#This Row],[Coluna1]]&amp;Tabela1[[#This Row],[PEDIDO]]</f>
        <v>P-190</v>
      </c>
      <c r="AL506"/>
      <c r="AM506"/>
      <c r="AN506"/>
      <c r="AO506" t="str">
        <f t="shared" si="92"/>
        <v>P-024518-1/P190</v>
      </c>
      <c r="AP506" t="str">
        <f>Tabela1[[#This Row],[TAG]]&amp;Tabela1[[#This Row],[PEDIDO]]&amp;Tabela1[[#This Row],[PRODUTO]]</f>
        <v>P190P-190ESTRUTURA</v>
      </c>
      <c r="AQ506" s="22" t="str">
        <f>Tabela1[[#This Row],[PRODUTO]]&amp;Tabela1[[#This Row],[TAG]]</f>
        <v>ESTRUTURAP190</v>
      </c>
      <c r="AR506" s="24" t="str">
        <f>Tabela1[[#This Row],[PEDIDO]]&amp;Tabela1[[#This Row],[PRODUTO]]</f>
        <v>P-190ESTRUTURA</v>
      </c>
      <c r="AS506" s="37">
        <f>IF(AF506="",0,IF(ISTEXT(AF506),H506*VALUE(SUBSTITUTE(AF506,"%",""))/100,H506*AF506))-Tabela1[[#This Row],[PRONTO ACABADO2]]</f>
        <v>0</v>
      </c>
      <c r="AT506" s="37">
        <f>IF(AG506="",0,IF(ISTEXT(AG506),H506*VALUE(SUBSTITUTE(AG506,"%",""))/100,H506*AG506))-Tabela1[[#This Row],[PESO EXPEDIDO2]]</f>
        <v>0</v>
      </c>
      <c r="AU506" s="37">
        <f t="shared" si="93"/>
        <v>28.1</v>
      </c>
      <c r="AV506" s="37">
        <f t="shared" si="94"/>
        <v>28.1</v>
      </c>
      <c r="AW506" s="37"/>
    </row>
    <row r="507" spans="1:49" ht="15.75" hidden="1" customHeight="1" x14ac:dyDescent="0.25">
      <c r="A507" s="6" t="s">
        <v>4380</v>
      </c>
      <c r="B507" s="21"/>
      <c r="C507" s="7">
        <v>1</v>
      </c>
      <c r="D507" s="39" t="s">
        <v>4382</v>
      </c>
      <c r="E507" s="7">
        <v>3470</v>
      </c>
      <c r="F507" s="7">
        <v>10</v>
      </c>
      <c r="G507" s="23">
        <v>2.9</v>
      </c>
      <c r="H507" s="34">
        <f>Tabela1[[#This Row],[PESO UNI]]*Tabela1[[#This Row],[QTE]]</f>
        <v>2.9</v>
      </c>
      <c r="I507" s="7">
        <v>0</v>
      </c>
      <c r="J507" s="8" t="s">
        <v>2550</v>
      </c>
      <c r="K507" s="8" t="s">
        <v>31</v>
      </c>
      <c r="L507" s="9" t="s">
        <v>2551</v>
      </c>
      <c r="M507" s="10"/>
      <c r="N507" s="11" t="s">
        <v>38</v>
      </c>
      <c r="O507" s="12"/>
      <c r="P507" s="13"/>
      <c r="Q507" s="14">
        <f>Tabela1[[#This Row],[QTDE/ Fabricação]]-Tabela1[[#This Row],[QTE]]</f>
        <v>-1</v>
      </c>
      <c r="R507" s="18">
        <f t="shared" si="89"/>
        <v>2.9</v>
      </c>
      <c r="S507" s="18">
        <f t="shared" si="82"/>
        <v>2.9</v>
      </c>
      <c r="T507" s="19">
        <f t="shared" si="90"/>
        <v>0</v>
      </c>
      <c r="U507" s="16">
        <f>IFERROR(SUMIF('LISTA DE EMBARQUE'!B:B,MICRO!E:E,'LISTA DE EMBARQUE'!G:G),"")</f>
        <v>1</v>
      </c>
      <c r="V507" s="12">
        <f>IFERROR(VLOOKUP(Tabela1[[#This Row],[COD.MDE]],'LISTA DE EMBARQUE'!B:L,11,0),"")</f>
        <v>4</v>
      </c>
      <c r="W507" s="13" t="str">
        <f>IFERROR(COUNTIF(#REF!,Tabela1[[#This Row],[Colunas5]]),"")</f>
        <v/>
      </c>
      <c r="X507" s="14">
        <f>Tabela1[[#This Row],[QIANTIDADE EXPEDIDA]]*Tabela1[[#This Row],[PESO UNI]]</f>
        <v>2.9</v>
      </c>
      <c r="Y507" s="14">
        <f t="shared" si="91"/>
        <v>0</v>
      </c>
      <c r="Z507" s="20">
        <f>Tabela1[[#This Row],[PESO TOTAL]]-Tabela1[[#This Row],[Peso Expedido]]</f>
        <v>0</v>
      </c>
      <c r="AA507" s="17">
        <v>1</v>
      </c>
      <c r="AB507" s="33"/>
      <c r="AC507" s="33">
        <v>1</v>
      </c>
      <c r="AD507" s="33">
        <v>1</v>
      </c>
      <c r="AE507" s="33">
        <v>1</v>
      </c>
      <c r="AF507" s="33">
        <v>1</v>
      </c>
      <c r="AG507" s="33">
        <v>1</v>
      </c>
      <c r="AH507" s="33">
        <v>1</v>
      </c>
      <c r="AI507" s="33" t="s">
        <v>4509</v>
      </c>
      <c r="AJ507"/>
      <c r="AK507" t="str">
        <f>Tabela1[[#This Row],[Coluna1]]&amp;Tabela1[[#This Row],[PEDIDO]]</f>
        <v>P-190</v>
      </c>
      <c r="AL507"/>
      <c r="AM507"/>
      <c r="AN507"/>
      <c r="AO507" t="str">
        <f t="shared" si="92"/>
        <v>P-024518-1/P190</v>
      </c>
      <c r="AP507" t="str">
        <f>Tabela1[[#This Row],[TAG]]&amp;Tabela1[[#This Row],[PEDIDO]]&amp;Tabela1[[#This Row],[PRODUTO]]</f>
        <v>P190P-190ESTRUTURA</v>
      </c>
      <c r="AQ507" s="22" t="str">
        <f>Tabela1[[#This Row],[PRODUTO]]&amp;Tabela1[[#This Row],[TAG]]</f>
        <v>ESTRUTURAP190</v>
      </c>
      <c r="AR507" s="24" t="str">
        <f>Tabela1[[#This Row],[PEDIDO]]&amp;Tabela1[[#This Row],[PRODUTO]]</f>
        <v>P-190ESTRUTURA</v>
      </c>
      <c r="AS507" s="37">
        <f>IF(AF507="",0,IF(ISTEXT(AF507),H507*VALUE(SUBSTITUTE(AF507,"%",""))/100,H507*AF507))-Tabela1[[#This Row],[PRONTO ACABADO2]]</f>
        <v>0</v>
      </c>
      <c r="AT507" s="37">
        <f>IF(AG507="",0,IF(ISTEXT(AG507),H507*VALUE(SUBSTITUTE(AG507,"%",""))/100,H507*AG507))-Tabela1[[#This Row],[PESO EXPEDIDO2]]</f>
        <v>0</v>
      </c>
      <c r="AU507" s="37">
        <f t="shared" si="93"/>
        <v>2.9</v>
      </c>
      <c r="AV507" s="37">
        <f t="shared" si="94"/>
        <v>2.9</v>
      </c>
      <c r="AW507" s="37"/>
    </row>
    <row r="508" spans="1:49" ht="15.75" hidden="1" customHeight="1" x14ac:dyDescent="0.25">
      <c r="A508" s="6" t="s">
        <v>4380</v>
      </c>
      <c r="B508" s="21"/>
      <c r="C508" s="7">
        <v>1</v>
      </c>
      <c r="D508" s="39" t="s">
        <v>4383</v>
      </c>
      <c r="E508" s="7">
        <v>3471</v>
      </c>
      <c r="F508" s="7">
        <v>10</v>
      </c>
      <c r="G508" s="23">
        <v>3.3</v>
      </c>
      <c r="H508" s="34">
        <f>Tabela1[[#This Row],[PESO UNI]]*Tabela1[[#This Row],[QTE]]</f>
        <v>3.3</v>
      </c>
      <c r="I508" s="7">
        <v>0</v>
      </c>
      <c r="J508" s="8" t="s">
        <v>2550</v>
      </c>
      <c r="K508" s="8" t="s">
        <v>31</v>
      </c>
      <c r="L508" s="9" t="s">
        <v>2551</v>
      </c>
      <c r="M508" s="10"/>
      <c r="N508" s="11" t="s">
        <v>38</v>
      </c>
      <c r="O508" s="12"/>
      <c r="P508" s="13"/>
      <c r="Q508" s="14">
        <f>Tabela1[[#This Row],[QTDE/ Fabricação]]-Tabela1[[#This Row],[QTE]]</f>
        <v>-1</v>
      </c>
      <c r="R508" s="18">
        <f t="shared" si="89"/>
        <v>3.3</v>
      </c>
      <c r="S508" s="18">
        <f t="shared" ref="S508:S571" si="103">IFERROR(H508*AG508,"")</f>
        <v>3.3</v>
      </c>
      <c r="T508" s="19">
        <f t="shared" si="90"/>
        <v>0</v>
      </c>
      <c r="U508" s="16">
        <f>IFERROR(SUMIF('LISTA DE EMBARQUE'!B:B,MICRO!E:E,'LISTA DE EMBARQUE'!G:G),"")</f>
        <v>1</v>
      </c>
      <c r="V508" s="12">
        <f>IFERROR(VLOOKUP(Tabela1[[#This Row],[COD.MDE]],'LISTA DE EMBARQUE'!B:L,11,0),"")</f>
        <v>4</v>
      </c>
      <c r="W508" s="13" t="str">
        <f>IFERROR(COUNTIF(#REF!,Tabela1[[#This Row],[Colunas5]]),"")</f>
        <v/>
      </c>
      <c r="X508" s="14">
        <f>Tabela1[[#This Row],[QIANTIDADE EXPEDIDA]]*Tabela1[[#This Row],[PESO UNI]]</f>
        <v>3.3</v>
      </c>
      <c r="Y508" s="14">
        <f t="shared" si="91"/>
        <v>0</v>
      </c>
      <c r="Z508" s="20">
        <f>Tabela1[[#This Row],[PESO TOTAL]]-Tabela1[[#This Row],[Peso Expedido]]</f>
        <v>0</v>
      </c>
      <c r="AA508" s="17">
        <v>1</v>
      </c>
      <c r="AB508" s="33"/>
      <c r="AC508" s="33">
        <v>1</v>
      </c>
      <c r="AD508" s="33">
        <v>1</v>
      </c>
      <c r="AE508" s="33">
        <v>1</v>
      </c>
      <c r="AF508" s="33">
        <v>1</v>
      </c>
      <c r="AG508" s="33">
        <v>1</v>
      </c>
      <c r="AH508" s="33">
        <v>1</v>
      </c>
      <c r="AI508" s="33" t="s">
        <v>4509</v>
      </c>
      <c r="AJ508"/>
      <c r="AK508" t="str">
        <f>Tabela1[[#This Row],[Coluna1]]&amp;Tabela1[[#This Row],[PEDIDO]]</f>
        <v>P-190</v>
      </c>
      <c r="AL508"/>
      <c r="AM508"/>
      <c r="AN508"/>
      <c r="AO508" t="str">
        <f t="shared" si="92"/>
        <v>P-024518-1/P190</v>
      </c>
      <c r="AP508" t="str">
        <f>Tabela1[[#This Row],[TAG]]&amp;Tabela1[[#This Row],[PEDIDO]]&amp;Tabela1[[#This Row],[PRODUTO]]</f>
        <v>P190P-190ESTRUTURA</v>
      </c>
      <c r="AQ508" s="22" t="str">
        <f>Tabela1[[#This Row],[PRODUTO]]&amp;Tabela1[[#This Row],[TAG]]</f>
        <v>ESTRUTURAP190</v>
      </c>
      <c r="AR508" s="24" t="str">
        <f>Tabela1[[#This Row],[PEDIDO]]&amp;Tabela1[[#This Row],[PRODUTO]]</f>
        <v>P-190ESTRUTURA</v>
      </c>
      <c r="AS508" s="37">
        <f>IF(AF508="",0,IF(ISTEXT(AF508),H508*VALUE(SUBSTITUTE(AF508,"%",""))/100,H508*AF508))-Tabela1[[#This Row],[PRONTO ACABADO2]]</f>
        <v>0</v>
      </c>
      <c r="AT508" s="37">
        <f>IF(AG508="",0,IF(ISTEXT(AG508),H508*VALUE(SUBSTITUTE(AG508,"%",""))/100,H508*AG508))-Tabela1[[#This Row],[PESO EXPEDIDO2]]</f>
        <v>0</v>
      </c>
      <c r="AU508" s="37">
        <f t="shared" si="93"/>
        <v>3.3</v>
      </c>
      <c r="AV508" s="37">
        <f t="shared" si="94"/>
        <v>3.3</v>
      </c>
      <c r="AW508" s="37"/>
    </row>
    <row r="509" spans="1:49" ht="15.75" hidden="1" customHeight="1" x14ac:dyDescent="0.25">
      <c r="A509" s="6" t="s">
        <v>4380</v>
      </c>
      <c r="B509" s="21"/>
      <c r="C509" s="7">
        <v>1</v>
      </c>
      <c r="D509" s="39" t="s">
        <v>4384</v>
      </c>
      <c r="E509" s="7">
        <v>3472</v>
      </c>
      <c r="F509" s="7">
        <v>10</v>
      </c>
      <c r="G509" s="23">
        <v>0.1</v>
      </c>
      <c r="H509" s="34">
        <f>Tabela1[[#This Row],[PESO UNI]]*Tabela1[[#This Row],[QTE]]</f>
        <v>0.1</v>
      </c>
      <c r="I509" s="7">
        <v>0</v>
      </c>
      <c r="J509" s="8" t="s">
        <v>2550</v>
      </c>
      <c r="K509" s="8" t="s">
        <v>31</v>
      </c>
      <c r="L509" s="9" t="s">
        <v>2551</v>
      </c>
      <c r="M509" s="10"/>
      <c r="N509" s="11" t="s">
        <v>38</v>
      </c>
      <c r="O509" s="12"/>
      <c r="P509" s="13"/>
      <c r="Q509" s="14">
        <f>Tabela1[[#This Row],[QTDE/ Fabricação]]-Tabela1[[#This Row],[QTE]]</f>
        <v>-1</v>
      </c>
      <c r="R509" s="18">
        <f t="shared" si="89"/>
        <v>0.1</v>
      </c>
      <c r="S509" s="18">
        <f t="shared" si="103"/>
        <v>0.1</v>
      </c>
      <c r="T509" s="19">
        <f t="shared" si="90"/>
        <v>0</v>
      </c>
      <c r="U509" s="16">
        <f>IFERROR(SUMIF('LISTA DE EMBARQUE'!B:B,MICRO!E:E,'LISTA DE EMBARQUE'!G:G),"")</f>
        <v>1</v>
      </c>
      <c r="V509" s="12">
        <f>IFERROR(VLOOKUP(Tabela1[[#This Row],[COD.MDE]],'LISTA DE EMBARQUE'!B:L,11,0),"")</f>
        <v>4</v>
      </c>
      <c r="W509" s="13" t="str">
        <f>IFERROR(COUNTIF(#REF!,Tabela1[[#This Row],[Colunas5]]),"")</f>
        <v/>
      </c>
      <c r="X509" s="14">
        <f>Tabela1[[#This Row],[QIANTIDADE EXPEDIDA]]*Tabela1[[#This Row],[PESO UNI]]</f>
        <v>0.1</v>
      </c>
      <c r="Y509" s="14">
        <f t="shared" si="91"/>
        <v>0</v>
      </c>
      <c r="Z509" s="20">
        <f>Tabela1[[#This Row],[PESO TOTAL]]-Tabela1[[#This Row],[Peso Expedido]]</f>
        <v>0</v>
      </c>
      <c r="AA509" s="17">
        <v>1</v>
      </c>
      <c r="AB509" s="33"/>
      <c r="AC509" s="33">
        <v>1</v>
      </c>
      <c r="AD509" s="33">
        <v>1</v>
      </c>
      <c r="AE509" s="33">
        <v>1</v>
      </c>
      <c r="AF509" s="33">
        <v>1</v>
      </c>
      <c r="AG509" s="33">
        <v>1</v>
      </c>
      <c r="AH509" s="33">
        <v>1</v>
      </c>
      <c r="AI509" s="33" t="s">
        <v>4509</v>
      </c>
      <c r="AJ509"/>
      <c r="AK509" t="str">
        <f>Tabela1[[#This Row],[Coluna1]]&amp;Tabela1[[#This Row],[PEDIDO]]</f>
        <v>P-190</v>
      </c>
      <c r="AL509"/>
      <c r="AM509"/>
      <c r="AN509"/>
      <c r="AO509" t="str">
        <f t="shared" si="92"/>
        <v>P-024518-1/P190</v>
      </c>
      <c r="AP509" t="str">
        <f>Tabela1[[#This Row],[TAG]]&amp;Tabela1[[#This Row],[PEDIDO]]&amp;Tabela1[[#This Row],[PRODUTO]]</f>
        <v>P190P-190ESTRUTURA</v>
      </c>
      <c r="AQ509" s="22" t="str">
        <f>Tabela1[[#This Row],[PRODUTO]]&amp;Tabela1[[#This Row],[TAG]]</f>
        <v>ESTRUTURAP190</v>
      </c>
      <c r="AR509" s="24" t="str">
        <f>Tabela1[[#This Row],[PEDIDO]]&amp;Tabela1[[#This Row],[PRODUTO]]</f>
        <v>P-190ESTRUTURA</v>
      </c>
      <c r="AS509" s="37">
        <f>IF(AF509="",0,IF(ISTEXT(AF509),H509*VALUE(SUBSTITUTE(AF509,"%",""))/100,H509*AF509))-Tabela1[[#This Row],[PRONTO ACABADO2]]</f>
        <v>0</v>
      </c>
      <c r="AT509" s="37">
        <f>IF(AG509="",0,IF(ISTEXT(AG509),H509*VALUE(SUBSTITUTE(AG509,"%",""))/100,H509*AG509))-Tabela1[[#This Row],[PESO EXPEDIDO2]]</f>
        <v>0</v>
      </c>
      <c r="AU509" s="37">
        <f t="shared" si="93"/>
        <v>0.1</v>
      </c>
      <c r="AV509" s="37">
        <f t="shared" si="94"/>
        <v>0.1</v>
      </c>
      <c r="AW509" s="37"/>
    </row>
    <row r="510" spans="1:49" ht="15.75" hidden="1" customHeight="1" x14ac:dyDescent="0.25">
      <c r="A510" s="6" t="s">
        <v>4380</v>
      </c>
      <c r="B510" s="21"/>
      <c r="C510" s="7">
        <v>1</v>
      </c>
      <c r="D510" s="39" t="s">
        <v>4385</v>
      </c>
      <c r="E510" s="7">
        <v>3473</v>
      </c>
      <c r="F510" s="7">
        <v>10</v>
      </c>
      <c r="G510" s="23">
        <v>0.1</v>
      </c>
      <c r="H510" s="34">
        <f>Tabela1[[#This Row],[PESO UNI]]*Tabela1[[#This Row],[QTE]]</f>
        <v>0.1</v>
      </c>
      <c r="I510" s="7">
        <v>0</v>
      </c>
      <c r="J510" s="8" t="s">
        <v>2550</v>
      </c>
      <c r="K510" s="8" t="s">
        <v>31</v>
      </c>
      <c r="L510" s="9" t="s">
        <v>2551</v>
      </c>
      <c r="M510" s="10"/>
      <c r="N510" s="11" t="s">
        <v>38</v>
      </c>
      <c r="O510" s="12"/>
      <c r="P510" s="13"/>
      <c r="Q510" s="14">
        <f>Tabela1[[#This Row],[QTDE/ Fabricação]]-Tabela1[[#This Row],[QTE]]</f>
        <v>-1</v>
      </c>
      <c r="R510" s="18">
        <f t="shared" si="89"/>
        <v>0.1</v>
      </c>
      <c r="S510" s="18">
        <f t="shared" si="103"/>
        <v>0.1</v>
      </c>
      <c r="T510" s="19">
        <f t="shared" si="90"/>
        <v>0</v>
      </c>
      <c r="U510" s="16">
        <f>IFERROR(SUMIF('LISTA DE EMBARQUE'!B:B,MICRO!E:E,'LISTA DE EMBARQUE'!G:G),"")</f>
        <v>1</v>
      </c>
      <c r="V510" s="12">
        <f>IFERROR(VLOOKUP(Tabela1[[#This Row],[COD.MDE]],'LISTA DE EMBARQUE'!B:L,11,0),"")</f>
        <v>4</v>
      </c>
      <c r="W510" s="13" t="str">
        <f>IFERROR(COUNTIF(#REF!,Tabela1[[#This Row],[Colunas5]]),"")</f>
        <v/>
      </c>
      <c r="X510" s="14">
        <f>Tabela1[[#This Row],[QIANTIDADE EXPEDIDA]]*Tabela1[[#This Row],[PESO UNI]]</f>
        <v>0.1</v>
      </c>
      <c r="Y510" s="14">
        <f t="shared" si="91"/>
        <v>0</v>
      </c>
      <c r="Z510" s="20">
        <f>Tabela1[[#This Row],[PESO TOTAL]]-Tabela1[[#This Row],[Peso Expedido]]</f>
        <v>0</v>
      </c>
      <c r="AA510" s="17">
        <v>1</v>
      </c>
      <c r="AB510" s="33"/>
      <c r="AC510" s="33">
        <v>1</v>
      </c>
      <c r="AD510" s="33">
        <v>1</v>
      </c>
      <c r="AE510" s="33">
        <v>1</v>
      </c>
      <c r="AF510" s="33">
        <v>1</v>
      </c>
      <c r="AG510" s="33">
        <v>1</v>
      </c>
      <c r="AH510" s="33">
        <v>1</v>
      </c>
      <c r="AI510" s="33" t="s">
        <v>4509</v>
      </c>
      <c r="AJ510"/>
      <c r="AK510" t="str">
        <f>Tabela1[[#This Row],[Coluna1]]&amp;Tabela1[[#This Row],[PEDIDO]]</f>
        <v>P-190</v>
      </c>
      <c r="AL510"/>
      <c r="AM510"/>
      <c r="AN510"/>
      <c r="AO510" t="str">
        <f t="shared" si="92"/>
        <v>P-024518-1/P190</v>
      </c>
      <c r="AP510" t="str">
        <f>Tabela1[[#This Row],[TAG]]&amp;Tabela1[[#This Row],[PEDIDO]]&amp;Tabela1[[#This Row],[PRODUTO]]</f>
        <v>P190P-190ESTRUTURA</v>
      </c>
      <c r="AQ510" s="22" t="str">
        <f>Tabela1[[#This Row],[PRODUTO]]&amp;Tabela1[[#This Row],[TAG]]</f>
        <v>ESTRUTURAP190</v>
      </c>
      <c r="AR510" s="24" t="str">
        <f>Tabela1[[#This Row],[PEDIDO]]&amp;Tabela1[[#This Row],[PRODUTO]]</f>
        <v>P-190ESTRUTURA</v>
      </c>
      <c r="AS510" s="37">
        <f>IF(AF510="",0,IF(ISTEXT(AF510),H510*VALUE(SUBSTITUTE(AF510,"%",""))/100,H510*AF510))-Tabela1[[#This Row],[PRONTO ACABADO2]]</f>
        <v>0</v>
      </c>
      <c r="AT510" s="37">
        <f>IF(AG510="",0,IF(ISTEXT(AG510),H510*VALUE(SUBSTITUTE(AG510,"%",""))/100,H510*AG510))-Tabela1[[#This Row],[PESO EXPEDIDO2]]</f>
        <v>0</v>
      </c>
      <c r="AU510" s="37">
        <f t="shared" si="93"/>
        <v>0.1</v>
      </c>
      <c r="AV510" s="37">
        <f t="shared" si="94"/>
        <v>0.1</v>
      </c>
      <c r="AW510" s="37"/>
    </row>
    <row r="511" spans="1:49" ht="15.75" hidden="1" customHeight="1" x14ac:dyDescent="0.25">
      <c r="A511" s="6" t="s">
        <v>4380</v>
      </c>
      <c r="B511" s="21"/>
      <c r="C511" s="7">
        <v>1</v>
      </c>
      <c r="D511" s="39" t="s">
        <v>4386</v>
      </c>
      <c r="E511" s="7">
        <v>3474</v>
      </c>
      <c r="F511" s="7">
        <v>10</v>
      </c>
      <c r="G511" s="23">
        <v>0.1</v>
      </c>
      <c r="H511" s="34">
        <f>Tabela1[[#This Row],[PESO UNI]]*Tabela1[[#This Row],[QTE]]</f>
        <v>0.1</v>
      </c>
      <c r="I511" s="7">
        <v>0</v>
      </c>
      <c r="J511" s="8" t="s">
        <v>2550</v>
      </c>
      <c r="K511" s="8" t="s">
        <v>31</v>
      </c>
      <c r="L511" s="9" t="s">
        <v>2551</v>
      </c>
      <c r="M511" s="10"/>
      <c r="N511" s="11" t="s">
        <v>38</v>
      </c>
      <c r="O511" s="12"/>
      <c r="P511" s="13"/>
      <c r="Q511" s="14">
        <f>Tabela1[[#This Row],[QTDE/ Fabricação]]-Tabela1[[#This Row],[QTE]]</f>
        <v>-1</v>
      </c>
      <c r="R511" s="18">
        <f t="shared" ref="R511:R574" si="104">IFERROR(H511*((AA511*0.25)+(AC511*0.25)+(AD511*0.225)+(AE511*0.225)+(AF511*0.05)),"")</f>
        <v>0.1</v>
      </c>
      <c r="S511" s="18">
        <f t="shared" si="103"/>
        <v>0.1</v>
      </c>
      <c r="T511" s="19">
        <f t="shared" ref="T511:T574" si="105">IFERROR(S511-H511,"")</f>
        <v>0</v>
      </c>
      <c r="U511" s="16">
        <f>IFERROR(SUMIF('LISTA DE EMBARQUE'!B:B,MICRO!E:E,'LISTA DE EMBARQUE'!G:G),"")</f>
        <v>1</v>
      </c>
      <c r="V511" s="12">
        <f>IFERROR(VLOOKUP(Tabela1[[#This Row],[COD.MDE]],'LISTA DE EMBARQUE'!B:L,11,0),"")</f>
        <v>4</v>
      </c>
      <c r="W511" s="13" t="str">
        <f>IFERROR(COUNTIF(#REF!,Tabela1[[#This Row],[Colunas5]]),"")</f>
        <v/>
      </c>
      <c r="X511" s="14">
        <f>Tabela1[[#This Row],[QIANTIDADE EXPEDIDA]]*Tabela1[[#This Row],[PESO UNI]]</f>
        <v>0.1</v>
      </c>
      <c r="Y511" s="14">
        <f t="shared" ref="Y511:Y574" si="106">U511-C511</f>
        <v>0</v>
      </c>
      <c r="Z511" s="20">
        <f>Tabela1[[#This Row],[PESO TOTAL]]-Tabela1[[#This Row],[Peso Expedido]]</f>
        <v>0</v>
      </c>
      <c r="AA511" s="17">
        <v>1</v>
      </c>
      <c r="AB511" s="33"/>
      <c r="AC511" s="33">
        <v>1</v>
      </c>
      <c r="AD511" s="33">
        <v>1</v>
      </c>
      <c r="AE511" s="33">
        <v>1</v>
      </c>
      <c r="AF511" s="33">
        <v>1</v>
      </c>
      <c r="AG511" s="33">
        <v>1</v>
      </c>
      <c r="AH511" s="33">
        <v>1</v>
      </c>
      <c r="AI511" s="33" t="s">
        <v>4509</v>
      </c>
      <c r="AJ511"/>
      <c r="AK511" t="str">
        <f>Tabela1[[#This Row],[Coluna1]]&amp;Tabela1[[#This Row],[PEDIDO]]</f>
        <v>P-190</v>
      </c>
      <c r="AL511"/>
      <c r="AM511"/>
      <c r="AN511"/>
      <c r="AO511" t="str">
        <f t="shared" ref="AO511:AO574" si="107">A511&amp;"/"&amp;J511</f>
        <v>P-024518-1/P190</v>
      </c>
      <c r="AP511" t="str">
        <f>Tabela1[[#This Row],[TAG]]&amp;Tabela1[[#This Row],[PEDIDO]]&amp;Tabela1[[#This Row],[PRODUTO]]</f>
        <v>P190P-190ESTRUTURA</v>
      </c>
      <c r="AQ511" s="22" t="str">
        <f>Tabela1[[#This Row],[PRODUTO]]&amp;Tabela1[[#This Row],[TAG]]</f>
        <v>ESTRUTURAP190</v>
      </c>
      <c r="AR511" s="24" t="str">
        <f>Tabela1[[#This Row],[PEDIDO]]&amp;Tabela1[[#This Row],[PRODUTO]]</f>
        <v>P-190ESTRUTURA</v>
      </c>
      <c r="AS511" s="37">
        <f>IF(AF511="",0,IF(ISTEXT(AF511),H511*VALUE(SUBSTITUTE(AF511,"%",""))/100,H511*AF511))-Tabela1[[#This Row],[PRONTO ACABADO2]]</f>
        <v>0</v>
      </c>
      <c r="AT511" s="37">
        <f>IF(AG511="",0,IF(ISTEXT(AG511),H511*VALUE(SUBSTITUTE(AG511,"%",""))/100,H511*AG511))-Tabela1[[#This Row],[PESO EXPEDIDO2]]</f>
        <v>0</v>
      </c>
      <c r="AU511" s="37">
        <f t="shared" ref="AU511:AU574" si="108">IF(AH511="",0,IF(ISTEXT(AH511),H511*VALUE(SUBSTITUTE(AH511,"%",""))/100,H511*AH511))</f>
        <v>0.1</v>
      </c>
      <c r="AV511" s="37">
        <f t="shared" ref="AV511:AV574" si="109">IF(AG511="",0,IF(ISTEXT(AG511),H511*VALUE(SUBSTITUTE(AG511,"%",""))/100,H511*AG511))</f>
        <v>0.1</v>
      </c>
      <c r="AW511" s="37"/>
    </row>
    <row r="512" spans="1:49" ht="15.75" hidden="1" customHeight="1" x14ac:dyDescent="0.25">
      <c r="A512" s="6" t="s">
        <v>4380</v>
      </c>
      <c r="B512" s="21"/>
      <c r="C512" s="7">
        <v>1</v>
      </c>
      <c r="D512" s="39" t="s">
        <v>4387</v>
      </c>
      <c r="E512" s="7">
        <v>3475</v>
      </c>
      <c r="F512" s="7">
        <v>10</v>
      </c>
      <c r="G512" s="23">
        <v>0.1</v>
      </c>
      <c r="H512" s="34">
        <f>Tabela1[[#This Row],[PESO UNI]]*Tabela1[[#This Row],[QTE]]</f>
        <v>0.1</v>
      </c>
      <c r="I512" s="7">
        <v>0</v>
      </c>
      <c r="J512" s="8" t="s">
        <v>2550</v>
      </c>
      <c r="K512" s="8" t="s">
        <v>31</v>
      </c>
      <c r="L512" s="9" t="s">
        <v>2551</v>
      </c>
      <c r="M512" s="10"/>
      <c r="N512" s="11" t="s">
        <v>38</v>
      </c>
      <c r="O512" s="12"/>
      <c r="P512" s="13"/>
      <c r="Q512" s="14">
        <f>Tabela1[[#This Row],[QTDE/ Fabricação]]-Tabela1[[#This Row],[QTE]]</f>
        <v>-1</v>
      </c>
      <c r="R512" s="18">
        <f t="shared" si="104"/>
        <v>0.1</v>
      </c>
      <c r="S512" s="18">
        <f t="shared" si="103"/>
        <v>0.1</v>
      </c>
      <c r="T512" s="19">
        <f t="shared" si="105"/>
        <v>0</v>
      </c>
      <c r="U512" s="16">
        <f>IFERROR(SUMIF('LISTA DE EMBARQUE'!B:B,MICRO!E:E,'LISTA DE EMBARQUE'!G:G),"")</f>
        <v>1</v>
      </c>
      <c r="V512" s="12">
        <f>IFERROR(VLOOKUP(Tabela1[[#This Row],[COD.MDE]],'LISTA DE EMBARQUE'!B:L,11,0),"")</f>
        <v>4</v>
      </c>
      <c r="W512" s="13" t="str">
        <f>IFERROR(COUNTIF(#REF!,Tabela1[[#This Row],[Colunas5]]),"")</f>
        <v/>
      </c>
      <c r="X512" s="14">
        <f>Tabela1[[#This Row],[QIANTIDADE EXPEDIDA]]*Tabela1[[#This Row],[PESO UNI]]</f>
        <v>0.1</v>
      </c>
      <c r="Y512" s="14">
        <f t="shared" si="106"/>
        <v>0</v>
      </c>
      <c r="Z512" s="20">
        <f>Tabela1[[#This Row],[PESO TOTAL]]-Tabela1[[#This Row],[Peso Expedido]]</f>
        <v>0</v>
      </c>
      <c r="AA512" s="17">
        <v>1</v>
      </c>
      <c r="AB512" s="33"/>
      <c r="AC512" s="33">
        <v>1</v>
      </c>
      <c r="AD512" s="33">
        <v>1</v>
      </c>
      <c r="AE512" s="33">
        <v>1</v>
      </c>
      <c r="AF512" s="33">
        <v>1</v>
      </c>
      <c r="AG512" s="33">
        <v>1</v>
      </c>
      <c r="AH512" s="33">
        <v>1</v>
      </c>
      <c r="AI512" s="33" t="s">
        <v>4509</v>
      </c>
      <c r="AJ512"/>
      <c r="AK512" t="str">
        <f>Tabela1[[#This Row],[Coluna1]]&amp;Tabela1[[#This Row],[PEDIDO]]</f>
        <v>P-190</v>
      </c>
      <c r="AL512"/>
      <c r="AM512"/>
      <c r="AN512"/>
      <c r="AO512" t="str">
        <f t="shared" si="107"/>
        <v>P-024518-1/P190</v>
      </c>
      <c r="AP512" t="str">
        <f>Tabela1[[#This Row],[TAG]]&amp;Tabela1[[#This Row],[PEDIDO]]&amp;Tabela1[[#This Row],[PRODUTO]]</f>
        <v>P190P-190ESTRUTURA</v>
      </c>
      <c r="AQ512" s="22" t="str">
        <f>Tabela1[[#This Row],[PRODUTO]]&amp;Tabela1[[#This Row],[TAG]]</f>
        <v>ESTRUTURAP190</v>
      </c>
      <c r="AR512" s="24" t="str">
        <f>Tabela1[[#This Row],[PEDIDO]]&amp;Tabela1[[#This Row],[PRODUTO]]</f>
        <v>P-190ESTRUTURA</v>
      </c>
      <c r="AS512" s="37">
        <f>IF(AF512="",0,IF(ISTEXT(AF512),H512*VALUE(SUBSTITUTE(AF512,"%",""))/100,H512*AF512))-Tabela1[[#This Row],[PRONTO ACABADO2]]</f>
        <v>0</v>
      </c>
      <c r="AT512" s="37">
        <f>IF(AG512="",0,IF(ISTEXT(AG512),H512*VALUE(SUBSTITUTE(AG512,"%",""))/100,H512*AG512))-Tabela1[[#This Row],[PESO EXPEDIDO2]]</f>
        <v>0</v>
      </c>
      <c r="AU512" s="37">
        <f t="shared" si="108"/>
        <v>0.1</v>
      </c>
      <c r="AV512" s="37">
        <f t="shared" si="109"/>
        <v>0.1</v>
      </c>
      <c r="AW512" s="37"/>
    </row>
    <row r="513" spans="1:49" ht="15.75" hidden="1" customHeight="1" x14ac:dyDescent="0.25">
      <c r="A513" s="6" t="s">
        <v>4380</v>
      </c>
      <c r="B513" s="21"/>
      <c r="C513" s="7">
        <v>1</v>
      </c>
      <c r="D513" s="39" t="s">
        <v>4388</v>
      </c>
      <c r="E513" s="7">
        <v>3476</v>
      </c>
      <c r="F513" s="7">
        <v>10</v>
      </c>
      <c r="G513" s="23">
        <v>0.1</v>
      </c>
      <c r="H513" s="34">
        <f>Tabela1[[#This Row],[PESO UNI]]*Tabela1[[#This Row],[QTE]]</f>
        <v>0.1</v>
      </c>
      <c r="I513" s="7">
        <v>0</v>
      </c>
      <c r="J513" s="8" t="s">
        <v>2550</v>
      </c>
      <c r="K513" s="8" t="s">
        <v>31</v>
      </c>
      <c r="L513" s="9" t="s">
        <v>2551</v>
      </c>
      <c r="M513" s="10"/>
      <c r="N513" s="11" t="s">
        <v>38</v>
      </c>
      <c r="O513" s="12"/>
      <c r="P513" s="13"/>
      <c r="Q513" s="14">
        <f>Tabela1[[#This Row],[QTDE/ Fabricação]]-Tabela1[[#This Row],[QTE]]</f>
        <v>-1</v>
      </c>
      <c r="R513" s="18">
        <f t="shared" si="104"/>
        <v>0.1</v>
      </c>
      <c r="S513" s="18">
        <f t="shared" si="103"/>
        <v>0.1</v>
      </c>
      <c r="T513" s="19">
        <f t="shared" si="105"/>
        <v>0</v>
      </c>
      <c r="U513" s="16">
        <f>IFERROR(SUMIF('LISTA DE EMBARQUE'!B:B,MICRO!E:E,'LISTA DE EMBARQUE'!G:G),"")</f>
        <v>1</v>
      </c>
      <c r="V513" s="12">
        <f>IFERROR(VLOOKUP(Tabela1[[#This Row],[COD.MDE]],'LISTA DE EMBARQUE'!B:L,11,0),"")</f>
        <v>4</v>
      </c>
      <c r="W513" s="13" t="str">
        <f>IFERROR(COUNTIF(#REF!,Tabela1[[#This Row],[Colunas5]]),"")</f>
        <v/>
      </c>
      <c r="X513" s="14">
        <f>Tabela1[[#This Row],[QIANTIDADE EXPEDIDA]]*Tabela1[[#This Row],[PESO UNI]]</f>
        <v>0.1</v>
      </c>
      <c r="Y513" s="14">
        <f t="shared" si="106"/>
        <v>0</v>
      </c>
      <c r="Z513" s="20">
        <f>Tabela1[[#This Row],[PESO TOTAL]]-Tabela1[[#This Row],[Peso Expedido]]</f>
        <v>0</v>
      </c>
      <c r="AA513" s="17">
        <v>1</v>
      </c>
      <c r="AB513" s="33"/>
      <c r="AC513" s="33">
        <v>1</v>
      </c>
      <c r="AD513" s="33">
        <v>1</v>
      </c>
      <c r="AE513" s="33">
        <v>1</v>
      </c>
      <c r="AF513" s="33">
        <v>1</v>
      </c>
      <c r="AG513" s="33">
        <v>1</v>
      </c>
      <c r="AH513" s="33">
        <v>1</v>
      </c>
      <c r="AI513" s="33" t="s">
        <v>4509</v>
      </c>
      <c r="AJ513"/>
      <c r="AK513" t="str">
        <f>Tabela1[[#This Row],[Coluna1]]&amp;Tabela1[[#This Row],[PEDIDO]]</f>
        <v>P-190</v>
      </c>
      <c r="AL513"/>
      <c r="AM513"/>
      <c r="AN513"/>
      <c r="AO513" t="str">
        <f t="shared" si="107"/>
        <v>P-024518-1/P190</v>
      </c>
      <c r="AP513" t="str">
        <f>Tabela1[[#This Row],[TAG]]&amp;Tabela1[[#This Row],[PEDIDO]]&amp;Tabela1[[#This Row],[PRODUTO]]</f>
        <v>P190P-190ESTRUTURA</v>
      </c>
      <c r="AQ513" s="22" t="str">
        <f>Tabela1[[#This Row],[PRODUTO]]&amp;Tabela1[[#This Row],[TAG]]</f>
        <v>ESTRUTURAP190</v>
      </c>
      <c r="AR513" s="24" t="str">
        <f>Tabela1[[#This Row],[PEDIDO]]&amp;Tabela1[[#This Row],[PRODUTO]]</f>
        <v>P-190ESTRUTURA</v>
      </c>
      <c r="AS513" s="37">
        <f>IF(AF513="",0,IF(ISTEXT(AF513),H513*VALUE(SUBSTITUTE(AF513,"%",""))/100,H513*AF513))-Tabela1[[#This Row],[PRONTO ACABADO2]]</f>
        <v>0</v>
      </c>
      <c r="AT513" s="37">
        <f>IF(AG513="",0,IF(ISTEXT(AG513),H513*VALUE(SUBSTITUTE(AG513,"%",""))/100,H513*AG513))-Tabela1[[#This Row],[PESO EXPEDIDO2]]</f>
        <v>0</v>
      </c>
      <c r="AU513" s="37">
        <f t="shared" si="108"/>
        <v>0.1</v>
      </c>
      <c r="AV513" s="37">
        <f t="shared" si="109"/>
        <v>0.1</v>
      </c>
      <c r="AW513" s="37"/>
    </row>
    <row r="514" spans="1:49" ht="15.75" hidden="1" customHeight="1" x14ac:dyDescent="0.25">
      <c r="A514" s="6" t="s">
        <v>4380</v>
      </c>
      <c r="B514" s="21"/>
      <c r="C514" s="7">
        <v>1</v>
      </c>
      <c r="D514" s="39" t="s">
        <v>4389</v>
      </c>
      <c r="E514" s="7">
        <v>3477</v>
      </c>
      <c r="F514" s="7">
        <v>10</v>
      </c>
      <c r="G514" s="23">
        <v>0.1</v>
      </c>
      <c r="H514" s="34">
        <f>Tabela1[[#This Row],[PESO UNI]]*Tabela1[[#This Row],[QTE]]</f>
        <v>0.1</v>
      </c>
      <c r="I514" s="7">
        <v>0</v>
      </c>
      <c r="J514" s="8" t="s">
        <v>2550</v>
      </c>
      <c r="K514" s="8" t="s">
        <v>31</v>
      </c>
      <c r="L514" s="9" t="s">
        <v>2551</v>
      </c>
      <c r="M514" s="10"/>
      <c r="N514" s="11" t="s">
        <v>38</v>
      </c>
      <c r="O514" s="12"/>
      <c r="P514" s="13"/>
      <c r="Q514" s="14">
        <f>Tabela1[[#This Row],[QTDE/ Fabricação]]-Tabela1[[#This Row],[QTE]]</f>
        <v>-1</v>
      </c>
      <c r="R514" s="18">
        <f t="shared" si="104"/>
        <v>0.1</v>
      </c>
      <c r="S514" s="18">
        <f t="shared" si="103"/>
        <v>0.1</v>
      </c>
      <c r="T514" s="19">
        <f t="shared" si="105"/>
        <v>0</v>
      </c>
      <c r="U514" s="16">
        <f>IFERROR(SUMIF('LISTA DE EMBARQUE'!B:B,MICRO!E:E,'LISTA DE EMBARQUE'!G:G),"")</f>
        <v>1</v>
      </c>
      <c r="V514" s="12">
        <f>IFERROR(VLOOKUP(Tabela1[[#This Row],[COD.MDE]],'LISTA DE EMBARQUE'!B:L,11,0),"")</f>
        <v>4</v>
      </c>
      <c r="W514" s="13" t="str">
        <f>IFERROR(COUNTIF(#REF!,Tabela1[[#This Row],[Colunas5]]),"")</f>
        <v/>
      </c>
      <c r="X514" s="14">
        <f>Tabela1[[#This Row],[QIANTIDADE EXPEDIDA]]*Tabela1[[#This Row],[PESO UNI]]</f>
        <v>0.1</v>
      </c>
      <c r="Y514" s="14">
        <f t="shared" si="106"/>
        <v>0</v>
      </c>
      <c r="Z514" s="20">
        <f>Tabela1[[#This Row],[PESO TOTAL]]-Tabela1[[#This Row],[Peso Expedido]]</f>
        <v>0</v>
      </c>
      <c r="AA514" s="17">
        <v>1</v>
      </c>
      <c r="AB514" s="33"/>
      <c r="AC514" s="33">
        <v>1</v>
      </c>
      <c r="AD514" s="33">
        <v>1</v>
      </c>
      <c r="AE514" s="33">
        <v>1</v>
      </c>
      <c r="AF514" s="33">
        <v>1</v>
      </c>
      <c r="AG514" s="33">
        <v>1</v>
      </c>
      <c r="AH514" s="33">
        <v>1</v>
      </c>
      <c r="AI514" s="33" t="s">
        <v>4509</v>
      </c>
      <c r="AJ514"/>
      <c r="AK514" t="str">
        <f>Tabela1[[#This Row],[Coluna1]]&amp;Tabela1[[#This Row],[PEDIDO]]</f>
        <v>P-190</v>
      </c>
      <c r="AL514"/>
      <c r="AM514"/>
      <c r="AN514"/>
      <c r="AO514" t="str">
        <f t="shared" si="107"/>
        <v>P-024518-1/P190</v>
      </c>
      <c r="AP514" t="str">
        <f>Tabela1[[#This Row],[TAG]]&amp;Tabela1[[#This Row],[PEDIDO]]&amp;Tabela1[[#This Row],[PRODUTO]]</f>
        <v>P190P-190ESTRUTURA</v>
      </c>
      <c r="AQ514" s="22" t="str">
        <f>Tabela1[[#This Row],[PRODUTO]]&amp;Tabela1[[#This Row],[TAG]]</f>
        <v>ESTRUTURAP190</v>
      </c>
      <c r="AR514" s="24" t="str">
        <f>Tabela1[[#This Row],[PEDIDO]]&amp;Tabela1[[#This Row],[PRODUTO]]</f>
        <v>P-190ESTRUTURA</v>
      </c>
      <c r="AS514" s="37">
        <f>IF(AF514="",0,IF(ISTEXT(AF514),H514*VALUE(SUBSTITUTE(AF514,"%",""))/100,H514*AF514))-Tabela1[[#This Row],[PRONTO ACABADO2]]</f>
        <v>0</v>
      </c>
      <c r="AT514" s="37">
        <f>IF(AG514="",0,IF(ISTEXT(AG514),H514*VALUE(SUBSTITUTE(AG514,"%",""))/100,H514*AG514))-Tabela1[[#This Row],[PESO EXPEDIDO2]]</f>
        <v>0</v>
      </c>
      <c r="AU514" s="37">
        <f t="shared" si="108"/>
        <v>0.1</v>
      </c>
      <c r="AV514" s="37">
        <f t="shared" si="109"/>
        <v>0.1</v>
      </c>
      <c r="AW514" s="37"/>
    </row>
    <row r="515" spans="1:49" ht="15.75" hidden="1" customHeight="1" x14ac:dyDescent="0.25">
      <c r="A515" s="6" t="s">
        <v>4380</v>
      </c>
      <c r="B515" s="21"/>
      <c r="C515" s="7">
        <v>2</v>
      </c>
      <c r="D515" s="39" t="s">
        <v>4390</v>
      </c>
      <c r="E515" s="7">
        <v>3478</v>
      </c>
      <c r="F515" s="7">
        <v>10</v>
      </c>
      <c r="G515" s="23">
        <v>0.1</v>
      </c>
      <c r="H515" s="34">
        <f>Tabela1[[#This Row],[PESO UNI]]*Tabela1[[#This Row],[QTE]]</f>
        <v>0.2</v>
      </c>
      <c r="I515" s="7">
        <v>0</v>
      </c>
      <c r="J515" s="8" t="s">
        <v>2550</v>
      </c>
      <c r="K515" s="8" t="s">
        <v>31</v>
      </c>
      <c r="L515" s="9" t="s">
        <v>2551</v>
      </c>
      <c r="M515" s="10"/>
      <c r="N515" s="11" t="s">
        <v>38</v>
      </c>
      <c r="O515" s="12"/>
      <c r="P515" s="13"/>
      <c r="Q515" s="14">
        <f>Tabela1[[#This Row],[QTDE/ Fabricação]]-Tabela1[[#This Row],[QTE]]</f>
        <v>-2</v>
      </c>
      <c r="R515" s="18">
        <f t="shared" si="104"/>
        <v>0.2</v>
      </c>
      <c r="S515" s="18">
        <f t="shared" si="103"/>
        <v>0.2</v>
      </c>
      <c r="T515" s="19">
        <f t="shared" si="105"/>
        <v>0</v>
      </c>
      <c r="U515" s="16">
        <f>IFERROR(SUMIF('LISTA DE EMBARQUE'!B:B,MICRO!E:E,'LISTA DE EMBARQUE'!G:G),"")</f>
        <v>2</v>
      </c>
      <c r="V515" s="12">
        <f>IFERROR(VLOOKUP(Tabela1[[#This Row],[COD.MDE]],'LISTA DE EMBARQUE'!B:L,11,0),"")</f>
        <v>4</v>
      </c>
      <c r="W515" s="13" t="str">
        <f>IFERROR(COUNTIF(#REF!,Tabela1[[#This Row],[Colunas5]]),"")</f>
        <v/>
      </c>
      <c r="X515" s="14">
        <f>Tabela1[[#This Row],[QIANTIDADE EXPEDIDA]]*Tabela1[[#This Row],[PESO UNI]]</f>
        <v>0.2</v>
      </c>
      <c r="Y515" s="14">
        <f t="shared" si="106"/>
        <v>0</v>
      </c>
      <c r="Z515" s="20">
        <f>Tabela1[[#This Row],[PESO TOTAL]]-Tabela1[[#This Row],[Peso Expedido]]</f>
        <v>0</v>
      </c>
      <c r="AA515" s="17">
        <v>1</v>
      </c>
      <c r="AB515" s="33"/>
      <c r="AC515" s="33">
        <v>1</v>
      </c>
      <c r="AD515" s="33">
        <v>1</v>
      </c>
      <c r="AE515" s="33">
        <v>1</v>
      </c>
      <c r="AF515" s="33">
        <v>1</v>
      </c>
      <c r="AG515" s="33">
        <v>1</v>
      </c>
      <c r="AH515" s="33">
        <v>1</v>
      </c>
      <c r="AI515" s="33" t="s">
        <v>4509</v>
      </c>
      <c r="AJ515"/>
      <c r="AK515" t="str">
        <f>Tabela1[[#This Row],[Coluna1]]&amp;Tabela1[[#This Row],[PEDIDO]]</f>
        <v>P-190</v>
      </c>
      <c r="AL515"/>
      <c r="AM515"/>
      <c r="AN515"/>
      <c r="AO515" t="str">
        <f t="shared" si="107"/>
        <v>P-024518-1/P190</v>
      </c>
      <c r="AP515" t="str">
        <f>Tabela1[[#This Row],[TAG]]&amp;Tabela1[[#This Row],[PEDIDO]]&amp;Tabela1[[#This Row],[PRODUTO]]</f>
        <v>P190P-190ESTRUTURA</v>
      </c>
      <c r="AQ515" s="22" t="str">
        <f>Tabela1[[#This Row],[PRODUTO]]&amp;Tabela1[[#This Row],[TAG]]</f>
        <v>ESTRUTURAP190</v>
      </c>
      <c r="AR515" s="24" t="str">
        <f>Tabela1[[#This Row],[PEDIDO]]&amp;Tabela1[[#This Row],[PRODUTO]]</f>
        <v>P-190ESTRUTURA</v>
      </c>
      <c r="AS515" s="37">
        <f>IF(AF515="",0,IF(ISTEXT(AF515),H515*VALUE(SUBSTITUTE(AF515,"%",""))/100,H515*AF515))-Tabela1[[#This Row],[PRONTO ACABADO2]]</f>
        <v>0</v>
      </c>
      <c r="AT515" s="37">
        <f>IF(AG515="",0,IF(ISTEXT(AG515),H515*VALUE(SUBSTITUTE(AG515,"%",""))/100,H515*AG515))-Tabela1[[#This Row],[PESO EXPEDIDO2]]</f>
        <v>0</v>
      </c>
      <c r="AU515" s="37">
        <f t="shared" si="108"/>
        <v>0.2</v>
      </c>
      <c r="AV515" s="37">
        <f t="shared" si="109"/>
        <v>0.2</v>
      </c>
      <c r="AW515" s="37"/>
    </row>
    <row r="516" spans="1:49" ht="15.75" hidden="1" customHeight="1" x14ac:dyDescent="0.25">
      <c r="A516" s="6" t="s">
        <v>4391</v>
      </c>
      <c r="B516" s="21"/>
      <c r="C516" s="7">
        <v>1</v>
      </c>
      <c r="D516" s="39" t="s">
        <v>4392</v>
      </c>
      <c r="E516" s="7">
        <v>3479</v>
      </c>
      <c r="F516" s="7">
        <v>9</v>
      </c>
      <c r="G516" s="23">
        <v>2.4</v>
      </c>
      <c r="H516" s="34">
        <f>Tabela1[[#This Row],[PESO UNI]]*Tabela1[[#This Row],[QTE]]</f>
        <v>2.4</v>
      </c>
      <c r="I516" s="7">
        <v>1</v>
      </c>
      <c r="J516" s="8" t="s">
        <v>2550</v>
      </c>
      <c r="K516" s="8" t="s">
        <v>31</v>
      </c>
      <c r="L516" s="9" t="s">
        <v>2551</v>
      </c>
      <c r="M516" s="10"/>
      <c r="N516" s="11" t="s">
        <v>38</v>
      </c>
      <c r="O516" s="12"/>
      <c r="P516" s="13"/>
      <c r="Q516" s="14">
        <f>Tabela1[[#This Row],[QTDE/ Fabricação]]-Tabela1[[#This Row],[QTE]]</f>
        <v>-1</v>
      </c>
      <c r="R516" s="18">
        <f t="shared" si="104"/>
        <v>2.4</v>
      </c>
      <c r="S516" s="18">
        <f t="shared" si="103"/>
        <v>2.4</v>
      </c>
      <c r="T516" s="19">
        <f t="shared" si="105"/>
        <v>0</v>
      </c>
      <c r="U516" s="16">
        <f>IFERROR(SUMIF('LISTA DE EMBARQUE'!B:B,MICRO!E:E,'LISTA DE EMBARQUE'!G:G),"")</f>
        <v>1</v>
      </c>
      <c r="V516" s="12">
        <f>IFERROR(VLOOKUP(Tabela1[[#This Row],[COD.MDE]],'LISTA DE EMBARQUE'!B:L,11,0),"")</f>
        <v>4</v>
      </c>
      <c r="W516" s="13" t="str">
        <f>IFERROR(COUNTIF(#REF!,Tabela1[[#This Row],[Colunas5]]),"")</f>
        <v/>
      </c>
      <c r="X516" s="14">
        <f>Tabela1[[#This Row],[QIANTIDADE EXPEDIDA]]*Tabela1[[#This Row],[PESO UNI]]</f>
        <v>2.4</v>
      </c>
      <c r="Y516" s="14">
        <f t="shared" si="106"/>
        <v>0</v>
      </c>
      <c r="Z516" s="20">
        <f>Tabela1[[#This Row],[PESO TOTAL]]-Tabela1[[#This Row],[Peso Expedido]]</f>
        <v>0</v>
      </c>
      <c r="AA516" s="17">
        <v>1</v>
      </c>
      <c r="AB516" s="33"/>
      <c r="AC516" s="33">
        <v>1</v>
      </c>
      <c r="AD516" s="33">
        <v>1</v>
      </c>
      <c r="AE516" s="33">
        <v>1</v>
      </c>
      <c r="AF516" s="33">
        <v>1</v>
      </c>
      <c r="AG516" s="33">
        <v>1</v>
      </c>
      <c r="AH516" s="33">
        <v>1</v>
      </c>
      <c r="AI516" s="33" t="s">
        <v>4509</v>
      </c>
      <c r="AJ516"/>
      <c r="AK516" t="str">
        <f>Tabela1[[#This Row],[Coluna1]]&amp;Tabela1[[#This Row],[PEDIDO]]</f>
        <v>P-190</v>
      </c>
      <c r="AL516"/>
      <c r="AM516"/>
      <c r="AN516"/>
      <c r="AO516" t="str">
        <f t="shared" si="107"/>
        <v>P-024533-1/P190</v>
      </c>
      <c r="AP516" t="str">
        <f>Tabela1[[#This Row],[TAG]]&amp;Tabela1[[#This Row],[PEDIDO]]&amp;Tabela1[[#This Row],[PRODUTO]]</f>
        <v>P190P-190ESTRUTURA</v>
      </c>
      <c r="AQ516" s="22" t="str">
        <f>Tabela1[[#This Row],[PRODUTO]]&amp;Tabela1[[#This Row],[TAG]]</f>
        <v>ESTRUTURAP190</v>
      </c>
      <c r="AR516" s="24" t="str">
        <f>Tabela1[[#This Row],[PEDIDO]]&amp;Tabela1[[#This Row],[PRODUTO]]</f>
        <v>P-190ESTRUTURA</v>
      </c>
      <c r="AS516" s="37">
        <f>IF(AF516="",0,IF(ISTEXT(AF516),H516*VALUE(SUBSTITUTE(AF516,"%",""))/100,H516*AF516))-Tabela1[[#This Row],[PRONTO ACABADO2]]</f>
        <v>0</v>
      </c>
      <c r="AT516" s="37">
        <f>IF(AG516="",0,IF(ISTEXT(AG516),H516*VALUE(SUBSTITUTE(AG516,"%",""))/100,H516*AG516))-Tabela1[[#This Row],[PESO EXPEDIDO2]]</f>
        <v>0</v>
      </c>
      <c r="AU516" s="37">
        <f t="shared" si="108"/>
        <v>2.4</v>
      </c>
      <c r="AV516" s="37">
        <f t="shared" si="109"/>
        <v>2.4</v>
      </c>
      <c r="AW516" s="37"/>
    </row>
    <row r="517" spans="1:49" ht="15.75" hidden="1" customHeight="1" x14ac:dyDescent="0.25">
      <c r="A517" s="6" t="s">
        <v>4393</v>
      </c>
      <c r="B517" s="21"/>
      <c r="C517" s="7">
        <v>4</v>
      </c>
      <c r="D517" s="39" t="s">
        <v>4394</v>
      </c>
      <c r="E517" s="7">
        <v>3480</v>
      </c>
      <c r="F517" s="7">
        <v>8</v>
      </c>
      <c r="G517" s="23">
        <v>6</v>
      </c>
      <c r="H517" s="34">
        <f>Tabela1[[#This Row],[PESO UNI]]*Tabela1[[#This Row],[QTE]]</f>
        <v>24</v>
      </c>
      <c r="I517" s="7">
        <v>1</v>
      </c>
      <c r="J517" s="8" t="s">
        <v>2550</v>
      </c>
      <c r="K517" s="8" t="s">
        <v>31</v>
      </c>
      <c r="L517" s="9" t="s">
        <v>2551</v>
      </c>
      <c r="M517" s="10"/>
      <c r="N517" s="11" t="s">
        <v>38</v>
      </c>
      <c r="O517" s="12"/>
      <c r="P517" s="13"/>
      <c r="Q517" s="14">
        <f>Tabela1[[#This Row],[QTDE/ Fabricação]]-Tabela1[[#This Row],[QTE]]</f>
        <v>-4</v>
      </c>
      <c r="R517" s="18">
        <f t="shared" si="104"/>
        <v>24</v>
      </c>
      <c r="S517" s="18">
        <f t="shared" si="103"/>
        <v>24</v>
      </c>
      <c r="T517" s="19">
        <f t="shared" si="105"/>
        <v>0</v>
      </c>
      <c r="U517" s="16">
        <v>4</v>
      </c>
      <c r="V517" s="12" t="str">
        <f>IFERROR(VLOOKUP(Tabela1[[#This Row],[COD.MDE]],'LISTA DE EMBARQUE'!B:L,11,0),"")</f>
        <v/>
      </c>
      <c r="W517" s="13" t="str">
        <f>IFERROR(COUNTIF(#REF!,Tabela1[[#This Row],[Colunas5]]),"")</f>
        <v/>
      </c>
      <c r="X517" s="14">
        <f>Tabela1[[#This Row],[QIANTIDADE EXPEDIDA]]*Tabela1[[#This Row],[PESO UNI]]</f>
        <v>24</v>
      </c>
      <c r="Y517" s="14">
        <f t="shared" si="106"/>
        <v>0</v>
      </c>
      <c r="Z517" s="20">
        <f>Tabela1[[#This Row],[PESO TOTAL]]-Tabela1[[#This Row],[Peso Expedido]]</f>
        <v>0</v>
      </c>
      <c r="AA517" s="17">
        <v>1</v>
      </c>
      <c r="AB517" s="33"/>
      <c r="AC517" s="33">
        <v>1</v>
      </c>
      <c r="AD517" s="33">
        <v>1</v>
      </c>
      <c r="AE517" s="33">
        <v>1</v>
      </c>
      <c r="AF517" s="33">
        <v>1</v>
      </c>
      <c r="AG517" s="33">
        <v>1</v>
      </c>
      <c r="AH517" s="33">
        <v>1</v>
      </c>
      <c r="AI517" s="33" t="s">
        <v>4509</v>
      </c>
      <c r="AJ517"/>
      <c r="AK517" t="str">
        <f>Tabela1[[#This Row],[Coluna1]]&amp;Tabela1[[#This Row],[PEDIDO]]</f>
        <v>P-190</v>
      </c>
      <c r="AL517"/>
      <c r="AM517"/>
      <c r="AN517"/>
      <c r="AO517" t="str">
        <f t="shared" si="107"/>
        <v>P-024530-1/P190</v>
      </c>
      <c r="AP517" t="str">
        <f>Tabela1[[#This Row],[TAG]]&amp;Tabela1[[#This Row],[PEDIDO]]&amp;Tabela1[[#This Row],[PRODUTO]]</f>
        <v>P190P-190ESTRUTURA</v>
      </c>
      <c r="AQ517" s="22" t="str">
        <f>Tabela1[[#This Row],[PRODUTO]]&amp;Tabela1[[#This Row],[TAG]]</f>
        <v>ESTRUTURAP190</v>
      </c>
      <c r="AR517" s="24" t="str">
        <f>Tabela1[[#This Row],[PEDIDO]]&amp;Tabela1[[#This Row],[PRODUTO]]</f>
        <v>P-190ESTRUTURA</v>
      </c>
      <c r="AS517" s="37">
        <f>IF(AF517="",0,IF(ISTEXT(AF517),H517*VALUE(SUBSTITUTE(AF517,"%",""))/100,H517*AF517))-Tabela1[[#This Row],[PRONTO ACABADO2]]</f>
        <v>0</v>
      </c>
      <c r="AT517" s="37">
        <f>IF(AG517="",0,IF(ISTEXT(AG517),H517*VALUE(SUBSTITUTE(AG517,"%",""))/100,H517*AG517))-Tabela1[[#This Row],[PESO EXPEDIDO2]]</f>
        <v>0</v>
      </c>
      <c r="AU517" s="37">
        <f t="shared" si="108"/>
        <v>24</v>
      </c>
      <c r="AV517" s="37">
        <f t="shared" si="109"/>
        <v>24</v>
      </c>
      <c r="AW517" s="37"/>
    </row>
    <row r="518" spans="1:49" ht="15.75" hidden="1" customHeight="1" x14ac:dyDescent="0.25">
      <c r="A518" s="6" t="s">
        <v>4395</v>
      </c>
      <c r="B518" s="21"/>
      <c r="C518" s="7">
        <v>4</v>
      </c>
      <c r="D518" s="39" t="s">
        <v>4396</v>
      </c>
      <c r="E518" s="7">
        <v>3481</v>
      </c>
      <c r="F518" s="7">
        <v>7</v>
      </c>
      <c r="G518" s="23">
        <v>4.0999999999999996</v>
      </c>
      <c r="H518" s="34">
        <f>Tabela1[[#This Row],[PESO UNI]]*Tabela1[[#This Row],[QTE]]</f>
        <v>16.399999999999999</v>
      </c>
      <c r="I518" s="7">
        <v>1</v>
      </c>
      <c r="J518" s="8" t="s">
        <v>2550</v>
      </c>
      <c r="K518" s="8" t="s">
        <v>31</v>
      </c>
      <c r="L518" s="9" t="s">
        <v>2551</v>
      </c>
      <c r="M518" s="10"/>
      <c r="N518" s="11" t="s">
        <v>38</v>
      </c>
      <c r="O518" s="12"/>
      <c r="P518" s="13"/>
      <c r="Q518" s="14">
        <f>Tabela1[[#This Row],[QTDE/ Fabricação]]-Tabela1[[#This Row],[QTE]]</f>
        <v>-4</v>
      </c>
      <c r="R518" s="18">
        <f t="shared" si="104"/>
        <v>16.399999999999999</v>
      </c>
      <c r="S518" s="18">
        <f t="shared" si="103"/>
        <v>16.399999999999999</v>
      </c>
      <c r="T518" s="19">
        <f t="shared" si="105"/>
        <v>0</v>
      </c>
      <c r="U518" s="16">
        <f>IFERROR(SUMIF('LISTA DE EMBARQUE'!B:B,MICRO!E:E,'LISTA DE EMBARQUE'!G:G),"")</f>
        <v>4</v>
      </c>
      <c r="V518" s="12">
        <f>IFERROR(VLOOKUP(Tabela1[[#This Row],[COD.MDE]],'LISTA DE EMBARQUE'!B:L,11,0),"")</f>
        <v>4</v>
      </c>
      <c r="W518" s="13" t="str">
        <f>IFERROR(COUNTIF(#REF!,Tabela1[[#This Row],[Colunas5]]),"")</f>
        <v/>
      </c>
      <c r="X518" s="14">
        <f>Tabela1[[#This Row],[QIANTIDADE EXPEDIDA]]*Tabela1[[#This Row],[PESO UNI]]</f>
        <v>16.399999999999999</v>
      </c>
      <c r="Y518" s="14">
        <f t="shared" si="106"/>
        <v>0</v>
      </c>
      <c r="Z518" s="20">
        <f>Tabela1[[#This Row],[PESO TOTAL]]-Tabela1[[#This Row],[Peso Expedido]]</f>
        <v>0</v>
      </c>
      <c r="AA518" s="17">
        <v>1</v>
      </c>
      <c r="AB518" s="33"/>
      <c r="AC518" s="33">
        <v>1</v>
      </c>
      <c r="AD518" s="33">
        <v>1</v>
      </c>
      <c r="AE518" s="33">
        <v>1</v>
      </c>
      <c r="AF518" s="33">
        <v>1</v>
      </c>
      <c r="AG518" s="33">
        <v>1</v>
      </c>
      <c r="AH518" s="33">
        <v>1</v>
      </c>
      <c r="AI518" s="33" t="s">
        <v>4509</v>
      </c>
      <c r="AJ518"/>
      <c r="AK518" t="str">
        <f>Tabela1[[#This Row],[Coluna1]]&amp;Tabela1[[#This Row],[PEDIDO]]</f>
        <v>P-190</v>
      </c>
      <c r="AL518"/>
      <c r="AM518"/>
      <c r="AN518"/>
      <c r="AO518" t="str">
        <f t="shared" si="107"/>
        <v>P-024531-1/P190</v>
      </c>
      <c r="AP518" t="str">
        <f>Tabela1[[#This Row],[TAG]]&amp;Tabela1[[#This Row],[PEDIDO]]&amp;Tabela1[[#This Row],[PRODUTO]]</f>
        <v>P190P-190ESTRUTURA</v>
      </c>
      <c r="AQ518" s="22" t="str">
        <f>Tabela1[[#This Row],[PRODUTO]]&amp;Tabela1[[#This Row],[TAG]]</f>
        <v>ESTRUTURAP190</v>
      </c>
      <c r="AR518" s="24" t="str">
        <f>Tabela1[[#This Row],[PEDIDO]]&amp;Tabela1[[#This Row],[PRODUTO]]</f>
        <v>P-190ESTRUTURA</v>
      </c>
      <c r="AS518" s="37">
        <f>IF(AF518="",0,IF(ISTEXT(AF518),H518*VALUE(SUBSTITUTE(AF518,"%",""))/100,H518*AF518))-Tabela1[[#This Row],[PRONTO ACABADO2]]</f>
        <v>0</v>
      </c>
      <c r="AT518" s="37">
        <f>IF(AG518="",0,IF(ISTEXT(AG518),H518*VALUE(SUBSTITUTE(AG518,"%",""))/100,H518*AG518))-Tabela1[[#This Row],[PESO EXPEDIDO2]]</f>
        <v>0</v>
      </c>
      <c r="AU518" s="37">
        <f t="shared" si="108"/>
        <v>16.399999999999999</v>
      </c>
      <c r="AV518" s="37">
        <f t="shared" si="109"/>
        <v>16.399999999999999</v>
      </c>
      <c r="AW518" s="37"/>
    </row>
    <row r="519" spans="1:49" ht="15.75" hidden="1" customHeight="1" x14ac:dyDescent="0.25">
      <c r="A519" s="6" t="s">
        <v>2558</v>
      </c>
      <c r="B519" s="21"/>
      <c r="C519" s="7">
        <v>2</v>
      </c>
      <c r="D519" s="39" t="s">
        <v>2559</v>
      </c>
      <c r="E519" s="7">
        <v>3482</v>
      </c>
      <c r="F519" s="7">
        <v>6</v>
      </c>
      <c r="G519" s="23">
        <v>426</v>
      </c>
      <c r="H519" s="34">
        <f>Tabela1[[#This Row],[PESO UNI]]*Tabela1[[#This Row],[QTE]]</f>
        <v>852</v>
      </c>
      <c r="I519" s="7">
        <v>2</v>
      </c>
      <c r="J519" s="8" t="s">
        <v>2550</v>
      </c>
      <c r="K519" s="8" t="s">
        <v>31</v>
      </c>
      <c r="L519" s="9" t="s">
        <v>2551</v>
      </c>
      <c r="M519" s="10"/>
      <c r="N519" s="11" t="s">
        <v>38</v>
      </c>
      <c r="O519" s="12"/>
      <c r="P519" s="13"/>
      <c r="Q519" s="14">
        <f>Tabela1[[#This Row],[QTDE/ Fabricação]]-Tabela1[[#This Row],[QTE]]</f>
        <v>-2</v>
      </c>
      <c r="R519" s="18">
        <f t="shared" si="104"/>
        <v>852</v>
      </c>
      <c r="S519" s="18">
        <f t="shared" si="103"/>
        <v>852</v>
      </c>
      <c r="T519" s="19">
        <f t="shared" si="105"/>
        <v>0</v>
      </c>
      <c r="U519" s="16">
        <f>IFERROR(SUMIF('LISTA DE EMBARQUE'!B:B,MICRO!E:E,'LISTA DE EMBARQUE'!G:G),"")</f>
        <v>2</v>
      </c>
      <c r="V519" s="12">
        <f>IFERROR(VLOOKUP(Tabela1[[#This Row],[COD.MDE]],'LISTA DE EMBARQUE'!B:L,11,0),"")</f>
        <v>2</v>
      </c>
      <c r="W519" s="13" t="str">
        <f>IFERROR(COUNTIF(#REF!,Tabela1[[#This Row],[Colunas5]]),"")</f>
        <v/>
      </c>
      <c r="X519" s="14">
        <f>Tabela1[[#This Row],[QIANTIDADE EXPEDIDA]]*Tabela1[[#This Row],[PESO UNI]]</f>
        <v>852</v>
      </c>
      <c r="Y519" s="14">
        <f t="shared" si="106"/>
        <v>0</v>
      </c>
      <c r="Z519" s="20">
        <f>Tabela1[[#This Row],[PESO TOTAL]]-Tabela1[[#This Row],[Peso Expedido]]</f>
        <v>0</v>
      </c>
      <c r="AA519" s="17">
        <v>1</v>
      </c>
      <c r="AB519" s="33"/>
      <c r="AC519" s="33">
        <v>1</v>
      </c>
      <c r="AD519" s="33">
        <v>1</v>
      </c>
      <c r="AE519" s="33">
        <v>1</v>
      </c>
      <c r="AF519" s="33">
        <v>1</v>
      </c>
      <c r="AG519" s="33">
        <v>1</v>
      </c>
      <c r="AH519" s="33">
        <v>1</v>
      </c>
      <c r="AI519" s="33" t="s">
        <v>4509</v>
      </c>
      <c r="AJ519"/>
      <c r="AK519" t="str">
        <f>Tabela1[[#This Row],[Coluna1]]&amp;Tabela1[[#This Row],[PEDIDO]]</f>
        <v>P-190</v>
      </c>
      <c r="AL519"/>
      <c r="AM519"/>
      <c r="AN519"/>
      <c r="AO519" t="str">
        <f t="shared" si="107"/>
        <v>P-024514-1/P190</v>
      </c>
      <c r="AP519" t="str">
        <f>Tabela1[[#This Row],[TAG]]&amp;Tabela1[[#This Row],[PEDIDO]]&amp;Tabela1[[#This Row],[PRODUTO]]</f>
        <v>P190P-190ESTRUTURA</v>
      </c>
      <c r="AQ519" s="22" t="str">
        <f>Tabela1[[#This Row],[PRODUTO]]&amp;Tabela1[[#This Row],[TAG]]</f>
        <v>ESTRUTURAP190</v>
      </c>
      <c r="AR519" s="24" t="str">
        <f>Tabela1[[#This Row],[PEDIDO]]&amp;Tabela1[[#This Row],[PRODUTO]]</f>
        <v>P-190ESTRUTURA</v>
      </c>
      <c r="AS519" s="37">
        <f>IF(AF519="",0,IF(ISTEXT(AF519),H519*VALUE(SUBSTITUTE(AF519,"%",""))/100,H519*AF519))-Tabela1[[#This Row],[PRONTO ACABADO2]]</f>
        <v>0</v>
      </c>
      <c r="AT519" s="37">
        <f>IF(AG519="",0,IF(ISTEXT(AG519),H519*VALUE(SUBSTITUTE(AG519,"%",""))/100,H519*AG519))-Tabela1[[#This Row],[PESO EXPEDIDO2]]</f>
        <v>0</v>
      </c>
      <c r="AU519" s="37">
        <f t="shared" si="108"/>
        <v>852</v>
      </c>
      <c r="AV519" s="37">
        <f t="shared" si="109"/>
        <v>852</v>
      </c>
      <c r="AW519" s="37"/>
    </row>
    <row r="520" spans="1:49" ht="15.75" hidden="1" customHeight="1" x14ac:dyDescent="0.25">
      <c r="A520" s="6" t="s">
        <v>4397</v>
      </c>
      <c r="B520" s="21"/>
      <c r="C520" s="7">
        <v>1</v>
      </c>
      <c r="D520" s="39" t="s">
        <v>4398</v>
      </c>
      <c r="E520" s="7">
        <v>3483</v>
      </c>
      <c r="F520" s="7">
        <v>3</v>
      </c>
      <c r="G520" s="23">
        <v>24</v>
      </c>
      <c r="H520" s="34">
        <f>Tabela1[[#This Row],[PESO UNI]]*Tabela1[[#This Row],[QTE]]</f>
        <v>24</v>
      </c>
      <c r="I520" s="7">
        <v>0</v>
      </c>
      <c r="J520" s="8" t="s">
        <v>2550</v>
      </c>
      <c r="K520" s="8" t="s">
        <v>31</v>
      </c>
      <c r="L520" s="9" t="s">
        <v>2551</v>
      </c>
      <c r="M520" s="10"/>
      <c r="N520" s="11" t="s">
        <v>38</v>
      </c>
      <c r="O520" s="12"/>
      <c r="P520" s="13"/>
      <c r="Q520" s="14">
        <f>Tabela1[[#This Row],[QTDE/ Fabricação]]-Tabela1[[#This Row],[QTE]]</f>
        <v>-1</v>
      </c>
      <c r="R520" s="18">
        <f t="shared" si="104"/>
        <v>24</v>
      </c>
      <c r="S520" s="18">
        <f t="shared" si="103"/>
        <v>24</v>
      </c>
      <c r="T520" s="19">
        <f t="shared" si="105"/>
        <v>0</v>
      </c>
      <c r="U520" s="16">
        <v>1</v>
      </c>
      <c r="V520" s="12" t="str">
        <f>IFERROR(VLOOKUP(Tabela1[[#This Row],[COD.MDE]],'LISTA DE EMBARQUE'!B:L,11,0),"")</f>
        <v/>
      </c>
      <c r="W520" s="13" t="str">
        <f>IFERROR(COUNTIF(#REF!,Tabela1[[#This Row],[Colunas5]]),"")</f>
        <v/>
      </c>
      <c r="X520" s="14">
        <f>Tabela1[[#This Row],[QIANTIDADE EXPEDIDA]]*Tabela1[[#This Row],[PESO UNI]]</f>
        <v>24</v>
      </c>
      <c r="Y520" s="14">
        <f t="shared" si="106"/>
        <v>0</v>
      </c>
      <c r="Z520" s="20">
        <f>Tabela1[[#This Row],[PESO TOTAL]]-Tabela1[[#This Row],[Peso Expedido]]</f>
        <v>0</v>
      </c>
      <c r="AA520" s="17">
        <v>1</v>
      </c>
      <c r="AB520" s="33"/>
      <c r="AC520" s="33">
        <v>1</v>
      </c>
      <c r="AD520" s="33">
        <v>1</v>
      </c>
      <c r="AE520" s="33">
        <v>1</v>
      </c>
      <c r="AF520" s="33">
        <v>1</v>
      </c>
      <c r="AG520" s="33">
        <v>1</v>
      </c>
      <c r="AH520" s="33">
        <v>1</v>
      </c>
      <c r="AI520" s="33" t="s">
        <v>4509</v>
      </c>
      <c r="AJ520"/>
      <c r="AK520" t="str">
        <f>Tabela1[[#This Row],[Coluna1]]&amp;Tabela1[[#This Row],[PEDIDO]]</f>
        <v>P-190</v>
      </c>
      <c r="AL520"/>
      <c r="AM520"/>
      <c r="AN520"/>
      <c r="AO520" t="str">
        <f t="shared" si="107"/>
        <v>P-024500-1/P190</v>
      </c>
      <c r="AP520" t="str">
        <f>Tabela1[[#This Row],[TAG]]&amp;Tabela1[[#This Row],[PEDIDO]]&amp;Tabela1[[#This Row],[PRODUTO]]</f>
        <v>P190P-190ESTRUTURA</v>
      </c>
      <c r="AQ520" s="22" t="str">
        <f>Tabela1[[#This Row],[PRODUTO]]&amp;Tabela1[[#This Row],[TAG]]</f>
        <v>ESTRUTURAP190</v>
      </c>
      <c r="AR520" s="24" t="str">
        <f>Tabela1[[#This Row],[PEDIDO]]&amp;Tabela1[[#This Row],[PRODUTO]]</f>
        <v>P-190ESTRUTURA</v>
      </c>
      <c r="AS520" s="37">
        <f>IF(AF520="",0,IF(ISTEXT(AF520),H520*VALUE(SUBSTITUTE(AF520,"%",""))/100,H520*AF520))-Tabela1[[#This Row],[PRONTO ACABADO2]]</f>
        <v>0</v>
      </c>
      <c r="AT520" s="37">
        <f>IF(AG520="",0,IF(ISTEXT(AG520),H520*VALUE(SUBSTITUTE(AG520,"%",""))/100,H520*AG520))-Tabela1[[#This Row],[PESO EXPEDIDO2]]</f>
        <v>0</v>
      </c>
      <c r="AU520" s="37">
        <f t="shared" si="108"/>
        <v>24</v>
      </c>
      <c r="AV520" s="37">
        <f t="shared" si="109"/>
        <v>24</v>
      </c>
      <c r="AW520" s="37"/>
    </row>
    <row r="521" spans="1:49" ht="15.75" hidden="1" customHeight="1" x14ac:dyDescent="0.25">
      <c r="A521" s="6" t="s">
        <v>4397</v>
      </c>
      <c r="B521" s="21"/>
      <c r="C521" s="7">
        <v>1</v>
      </c>
      <c r="D521" s="39" t="s">
        <v>4399</v>
      </c>
      <c r="E521" s="7">
        <v>3484</v>
      </c>
      <c r="F521" s="7">
        <v>3</v>
      </c>
      <c r="G521" s="23">
        <v>20</v>
      </c>
      <c r="H521" s="34">
        <f>Tabela1[[#This Row],[PESO UNI]]*Tabela1[[#This Row],[QTE]]</f>
        <v>20</v>
      </c>
      <c r="I521" s="7">
        <v>0</v>
      </c>
      <c r="J521" s="8" t="s">
        <v>2550</v>
      </c>
      <c r="K521" s="8" t="s">
        <v>31</v>
      </c>
      <c r="L521" s="9" t="s">
        <v>2551</v>
      </c>
      <c r="M521" s="10"/>
      <c r="N521" s="11" t="s">
        <v>38</v>
      </c>
      <c r="O521" s="12"/>
      <c r="P521" s="13"/>
      <c r="Q521" s="14">
        <f>Tabela1[[#This Row],[QTDE/ Fabricação]]-Tabela1[[#This Row],[QTE]]</f>
        <v>-1</v>
      </c>
      <c r="R521" s="18">
        <f t="shared" si="104"/>
        <v>20</v>
      </c>
      <c r="S521" s="18">
        <f t="shared" si="103"/>
        <v>20</v>
      </c>
      <c r="T521" s="19">
        <f t="shared" si="105"/>
        <v>0</v>
      </c>
      <c r="U521" s="16">
        <v>1</v>
      </c>
      <c r="V521" s="12" t="str">
        <f>IFERROR(VLOOKUP(Tabela1[[#This Row],[COD.MDE]],'LISTA DE EMBARQUE'!B:L,11,0),"")</f>
        <v/>
      </c>
      <c r="W521" s="13" t="str">
        <f>IFERROR(COUNTIF(#REF!,Tabela1[[#This Row],[Colunas5]]),"")</f>
        <v/>
      </c>
      <c r="X521" s="14">
        <f>Tabela1[[#This Row],[QIANTIDADE EXPEDIDA]]*Tabela1[[#This Row],[PESO UNI]]</f>
        <v>20</v>
      </c>
      <c r="Y521" s="14">
        <f t="shared" si="106"/>
        <v>0</v>
      </c>
      <c r="Z521" s="20">
        <f>Tabela1[[#This Row],[PESO TOTAL]]-Tabela1[[#This Row],[Peso Expedido]]</f>
        <v>0</v>
      </c>
      <c r="AA521" s="17">
        <v>1</v>
      </c>
      <c r="AB521" s="33"/>
      <c r="AC521" s="33">
        <v>1</v>
      </c>
      <c r="AD521" s="33">
        <v>1</v>
      </c>
      <c r="AE521" s="33">
        <v>1</v>
      </c>
      <c r="AF521" s="33">
        <v>1</v>
      </c>
      <c r="AG521" s="33">
        <v>1</v>
      </c>
      <c r="AH521" s="33">
        <v>1</v>
      </c>
      <c r="AI521" s="33" t="s">
        <v>4509</v>
      </c>
      <c r="AJ521"/>
      <c r="AK521" t="str">
        <f>Tabela1[[#This Row],[Coluna1]]&amp;Tabela1[[#This Row],[PEDIDO]]</f>
        <v>P-190</v>
      </c>
      <c r="AL521"/>
      <c r="AM521"/>
      <c r="AN521"/>
      <c r="AO521" t="str">
        <f t="shared" si="107"/>
        <v>P-024500-1/P190</v>
      </c>
      <c r="AP521" t="str">
        <f>Tabela1[[#This Row],[TAG]]&amp;Tabela1[[#This Row],[PEDIDO]]&amp;Tabela1[[#This Row],[PRODUTO]]</f>
        <v>P190P-190ESTRUTURA</v>
      </c>
      <c r="AQ521" s="22" t="str">
        <f>Tabela1[[#This Row],[PRODUTO]]&amp;Tabela1[[#This Row],[TAG]]</f>
        <v>ESTRUTURAP190</v>
      </c>
      <c r="AR521" s="24" t="str">
        <f>Tabela1[[#This Row],[PEDIDO]]&amp;Tabela1[[#This Row],[PRODUTO]]</f>
        <v>P-190ESTRUTURA</v>
      </c>
      <c r="AS521" s="37">
        <f>IF(AF521="",0,IF(ISTEXT(AF521),H521*VALUE(SUBSTITUTE(AF521,"%",""))/100,H521*AF521))-Tabela1[[#This Row],[PRONTO ACABADO2]]</f>
        <v>0</v>
      </c>
      <c r="AT521" s="37">
        <f>IF(AG521="",0,IF(ISTEXT(AG521),H521*VALUE(SUBSTITUTE(AG521,"%",""))/100,H521*AG521))-Tabela1[[#This Row],[PESO EXPEDIDO2]]</f>
        <v>0</v>
      </c>
      <c r="AU521" s="37">
        <f t="shared" si="108"/>
        <v>20</v>
      </c>
      <c r="AV521" s="37">
        <f t="shared" si="109"/>
        <v>20</v>
      </c>
      <c r="AW521" s="37"/>
    </row>
    <row r="522" spans="1:49" ht="15.75" hidden="1" customHeight="1" x14ac:dyDescent="0.25">
      <c r="A522" s="6" t="s">
        <v>4397</v>
      </c>
      <c r="B522" s="21"/>
      <c r="C522" s="7">
        <v>2</v>
      </c>
      <c r="D522" s="39" t="s">
        <v>4400</v>
      </c>
      <c r="E522" s="7">
        <v>3485</v>
      </c>
      <c r="F522" s="7">
        <v>3</v>
      </c>
      <c r="G522" s="23">
        <v>3</v>
      </c>
      <c r="H522" s="34">
        <f>Tabela1[[#This Row],[PESO UNI]]*Tabela1[[#This Row],[QTE]]</f>
        <v>6</v>
      </c>
      <c r="I522" s="7">
        <v>0</v>
      </c>
      <c r="J522" s="8" t="s">
        <v>2550</v>
      </c>
      <c r="K522" s="8" t="s">
        <v>31</v>
      </c>
      <c r="L522" s="9" t="s">
        <v>2551</v>
      </c>
      <c r="M522" s="10"/>
      <c r="N522" s="11" t="s">
        <v>38</v>
      </c>
      <c r="O522" s="12"/>
      <c r="P522" s="13"/>
      <c r="Q522" s="14">
        <f>Tabela1[[#This Row],[QTDE/ Fabricação]]-Tabela1[[#This Row],[QTE]]</f>
        <v>-2</v>
      </c>
      <c r="R522" s="18">
        <f t="shared" si="104"/>
        <v>6</v>
      </c>
      <c r="S522" s="18">
        <f t="shared" si="103"/>
        <v>6</v>
      </c>
      <c r="T522" s="19">
        <f t="shared" si="105"/>
        <v>0</v>
      </c>
      <c r="U522" s="16">
        <v>2</v>
      </c>
      <c r="V522" s="12" t="str">
        <f>IFERROR(VLOOKUP(Tabela1[[#This Row],[COD.MDE]],'LISTA DE EMBARQUE'!B:L,11,0),"")</f>
        <v/>
      </c>
      <c r="W522" s="13" t="str">
        <f>IFERROR(COUNTIF(#REF!,Tabela1[[#This Row],[Colunas5]]),"")</f>
        <v/>
      </c>
      <c r="X522" s="14">
        <f>Tabela1[[#This Row],[QIANTIDADE EXPEDIDA]]*Tabela1[[#This Row],[PESO UNI]]</f>
        <v>6</v>
      </c>
      <c r="Y522" s="14">
        <f t="shared" si="106"/>
        <v>0</v>
      </c>
      <c r="Z522" s="20">
        <f>Tabela1[[#This Row],[PESO TOTAL]]-Tabela1[[#This Row],[Peso Expedido]]</f>
        <v>0</v>
      </c>
      <c r="AA522" s="17">
        <v>1</v>
      </c>
      <c r="AB522" s="33"/>
      <c r="AC522" s="33">
        <v>1</v>
      </c>
      <c r="AD522" s="33">
        <v>1</v>
      </c>
      <c r="AE522" s="33">
        <v>1</v>
      </c>
      <c r="AF522" s="33">
        <v>1</v>
      </c>
      <c r="AG522" s="33">
        <v>1</v>
      </c>
      <c r="AH522" s="33">
        <v>1</v>
      </c>
      <c r="AI522" s="33" t="s">
        <v>4509</v>
      </c>
      <c r="AJ522"/>
      <c r="AK522" t="str">
        <f>Tabela1[[#This Row],[Coluna1]]&amp;Tabela1[[#This Row],[PEDIDO]]</f>
        <v>P-190</v>
      </c>
      <c r="AL522"/>
      <c r="AM522"/>
      <c r="AN522"/>
      <c r="AO522" t="str">
        <f t="shared" si="107"/>
        <v>P-024500-1/P190</v>
      </c>
      <c r="AP522" t="str">
        <f>Tabela1[[#This Row],[TAG]]&amp;Tabela1[[#This Row],[PEDIDO]]&amp;Tabela1[[#This Row],[PRODUTO]]</f>
        <v>P190P-190ESTRUTURA</v>
      </c>
      <c r="AQ522" s="22" t="str">
        <f>Tabela1[[#This Row],[PRODUTO]]&amp;Tabela1[[#This Row],[TAG]]</f>
        <v>ESTRUTURAP190</v>
      </c>
      <c r="AR522" s="24" t="str">
        <f>Tabela1[[#This Row],[PEDIDO]]&amp;Tabela1[[#This Row],[PRODUTO]]</f>
        <v>P-190ESTRUTURA</v>
      </c>
      <c r="AS522" s="37">
        <f>IF(AF522="",0,IF(ISTEXT(AF522),H522*VALUE(SUBSTITUTE(AF522,"%",""))/100,H522*AF522))-Tabela1[[#This Row],[PRONTO ACABADO2]]</f>
        <v>0</v>
      </c>
      <c r="AT522" s="37">
        <f>IF(AG522="",0,IF(ISTEXT(AG522),H522*VALUE(SUBSTITUTE(AG522,"%",""))/100,H522*AG522))-Tabela1[[#This Row],[PESO EXPEDIDO2]]</f>
        <v>0</v>
      </c>
      <c r="AU522" s="37">
        <f t="shared" si="108"/>
        <v>6</v>
      </c>
      <c r="AV522" s="37">
        <f t="shared" si="109"/>
        <v>6</v>
      </c>
      <c r="AW522" s="37"/>
    </row>
    <row r="523" spans="1:49" ht="15.75" hidden="1" customHeight="1" x14ac:dyDescent="0.25">
      <c r="A523" s="6" t="s">
        <v>4397</v>
      </c>
      <c r="B523" s="21"/>
      <c r="C523" s="7">
        <v>2</v>
      </c>
      <c r="D523" s="39" t="s">
        <v>4401</v>
      </c>
      <c r="E523" s="7">
        <v>3486</v>
      </c>
      <c r="F523" s="7">
        <v>3</v>
      </c>
      <c r="G523" s="23">
        <v>3</v>
      </c>
      <c r="H523" s="34">
        <f>Tabela1[[#This Row],[PESO UNI]]*Tabela1[[#This Row],[QTE]]</f>
        <v>6</v>
      </c>
      <c r="I523" s="7">
        <v>0</v>
      </c>
      <c r="J523" s="8" t="s">
        <v>2550</v>
      </c>
      <c r="K523" s="8" t="s">
        <v>31</v>
      </c>
      <c r="L523" s="9" t="s">
        <v>2551</v>
      </c>
      <c r="M523" s="10"/>
      <c r="N523" s="11" t="s">
        <v>38</v>
      </c>
      <c r="O523" s="12"/>
      <c r="P523" s="13"/>
      <c r="Q523" s="14">
        <f>Tabela1[[#This Row],[QTDE/ Fabricação]]-Tabela1[[#This Row],[QTE]]</f>
        <v>-2</v>
      </c>
      <c r="R523" s="18">
        <f t="shared" si="104"/>
        <v>6</v>
      </c>
      <c r="S523" s="18">
        <f t="shared" si="103"/>
        <v>6</v>
      </c>
      <c r="T523" s="19">
        <f t="shared" si="105"/>
        <v>0</v>
      </c>
      <c r="U523" s="16">
        <v>2</v>
      </c>
      <c r="V523" s="12" t="str">
        <f>IFERROR(VLOOKUP(Tabela1[[#This Row],[COD.MDE]],'LISTA DE EMBARQUE'!B:L,11,0),"")</f>
        <v/>
      </c>
      <c r="W523" s="13" t="str">
        <f>IFERROR(COUNTIF(#REF!,Tabela1[[#This Row],[Colunas5]]),"")</f>
        <v/>
      </c>
      <c r="X523" s="14">
        <f>Tabela1[[#This Row],[QIANTIDADE EXPEDIDA]]*Tabela1[[#This Row],[PESO UNI]]</f>
        <v>6</v>
      </c>
      <c r="Y523" s="14">
        <f t="shared" si="106"/>
        <v>0</v>
      </c>
      <c r="Z523" s="20">
        <f>Tabela1[[#This Row],[PESO TOTAL]]-Tabela1[[#This Row],[Peso Expedido]]</f>
        <v>0</v>
      </c>
      <c r="AA523" s="17">
        <v>1</v>
      </c>
      <c r="AB523" s="33"/>
      <c r="AC523" s="33">
        <v>1</v>
      </c>
      <c r="AD523" s="33">
        <v>1</v>
      </c>
      <c r="AE523" s="33">
        <v>1</v>
      </c>
      <c r="AF523" s="33">
        <v>1</v>
      </c>
      <c r="AG523" s="33">
        <v>1</v>
      </c>
      <c r="AH523" s="33">
        <v>1</v>
      </c>
      <c r="AI523" s="33" t="s">
        <v>4509</v>
      </c>
      <c r="AJ523"/>
      <c r="AK523" t="str">
        <f>Tabela1[[#This Row],[Coluna1]]&amp;Tabela1[[#This Row],[PEDIDO]]</f>
        <v>P-190</v>
      </c>
      <c r="AL523"/>
      <c r="AM523"/>
      <c r="AN523"/>
      <c r="AO523" t="str">
        <f t="shared" si="107"/>
        <v>P-024500-1/P190</v>
      </c>
      <c r="AP523" t="str">
        <f>Tabela1[[#This Row],[TAG]]&amp;Tabela1[[#This Row],[PEDIDO]]&amp;Tabela1[[#This Row],[PRODUTO]]</f>
        <v>P190P-190ESTRUTURA</v>
      </c>
      <c r="AQ523" s="22" t="str">
        <f>Tabela1[[#This Row],[PRODUTO]]&amp;Tabela1[[#This Row],[TAG]]</f>
        <v>ESTRUTURAP190</v>
      </c>
      <c r="AR523" s="24" t="str">
        <f>Tabela1[[#This Row],[PEDIDO]]&amp;Tabela1[[#This Row],[PRODUTO]]</f>
        <v>P-190ESTRUTURA</v>
      </c>
      <c r="AS523" s="37">
        <f>IF(AF523="",0,IF(ISTEXT(AF523),H523*VALUE(SUBSTITUTE(AF523,"%",""))/100,H523*AF523))-Tabela1[[#This Row],[PRONTO ACABADO2]]</f>
        <v>0</v>
      </c>
      <c r="AT523" s="37">
        <f>IF(AG523="",0,IF(ISTEXT(AG523),H523*VALUE(SUBSTITUTE(AG523,"%",""))/100,H523*AG523))-Tabela1[[#This Row],[PESO EXPEDIDO2]]</f>
        <v>0</v>
      </c>
      <c r="AU523" s="37">
        <f t="shared" si="108"/>
        <v>6</v>
      </c>
      <c r="AV523" s="37">
        <f t="shared" si="109"/>
        <v>6</v>
      </c>
      <c r="AW523" s="37"/>
    </row>
    <row r="524" spans="1:49" ht="15.75" hidden="1" customHeight="1" x14ac:dyDescent="0.25">
      <c r="A524" s="6" t="s">
        <v>4397</v>
      </c>
      <c r="B524" s="21"/>
      <c r="C524" s="7">
        <v>1</v>
      </c>
      <c r="D524" s="39" t="s">
        <v>4402</v>
      </c>
      <c r="E524" s="7">
        <v>3487</v>
      </c>
      <c r="F524" s="7">
        <v>3</v>
      </c>
      <c r="G524" s="23">
        <v>0.2</v>
      </c>
      <c r="H524" s="34">
        <f>Tabela1[[#This Row],[PESO UNI]]*Tabela1[[#This Row],[QTE]]</f>
        <v>0.2</v>
      </c>
      <c r="I524" s="7">
        <v>0</v>
      </c>
      <c r="J524" s="8" t="s">
        <v>2550</v>
      </c>
      <c r="K524" s="8" t="s">
        <v>31</v>
      </c>
      <c r="L524" s="9" t="s">
        <v>2551</v>
      </c>
      <c r="M524" s="10"/>
      <c r="N524" s="11" t="s">
        <v>38</v>
      </c>
      <c r="O524" s="12"/>
      <c r="P524" s="13"/>
      <c r="Q524" s="14">
        <f>Tabela1[[#This Row],[QTDE/ Fabricação]]-Tabela1[[#This Row],[QTE]]</f>
        <v>-1</v>
      </c>
      <c r="R524" s="18">
        <f t="shared" si="104"/>
        <v>0.2</v>
      </c>
      <c r="S524" s="18">
        <f t="shared" si="103"/>
        <v>0.2</v>
      </c>
      <c r="T524" s="19">
        <f t="shared" si="105"/>
        <v>0</v>
      </c>
      <c r="U524" s="16">
        <v>1</v>
      </c>
      <c r="V524" s="12" t="str">
        <f>IFERROR(VLOOKUP(Tabela1[[#This Row],[COD.MDE]],'LISTA DE EMBARQUE'!B:L,11,0),"")</f>
        <v/>
      </c>
      <c r="W524" s="13" t="str">
        <f>IFERROR(COUNTIF(#REF!,Tabela1[[#This Row],[Colunas5]]),"")</f>
        <v/>
      </c>
      <c r="X524" s="14">
        <f>Tabela1[[#This Row],[QIANTIDADE EXPEDIDA]]*Tabela1[[#This Row],[PESO UNI]]</f>
        <v>0.2</v>
      </c>
      <c r="Y524" s="14">
        <f t="shared" si="106"/>
        <v>0</v>
      </c>
      <c r="Z524" s="20">
        <f>Tabela1[[#This Row],[PESO TOTAL]]-Tabela1[[#This Row],[Peso Expedido]]</f>
        <v>0</v>
      </c>
      <c r="AA524" s="17">
        <v>1</v>
      </c>
      <c r="AB524" s="33"/>
      <c r="AC524" s="33">
        <v>1</v>
      </c>
      <c r="AD524" s="33">
        <v>1</v>
      </c>
      <c r="AE524" s="33">
        <v>1</v>
      </c>
      <c r="AF524" s="33">
        <v>1</v>
      </c>
      <c r="AG524" s="33">
        <v>1</v>
      </c>
      <c r="AH524" s="33">
        <v>1</v>
      </c>
      <c r="AI524" s="33" t="s">
        <v>4509</v>
      </c>
      <c r="AJ524"/>
      <c r="AK524" t="str">
        <f>Tabela1[[#This Row],[Coluna1]]&amp;Tabela1[[#This Row],[PEDIDO]]</f>
        <v>P-190</v>
      </c>
      <c r="AL524"/>
      <c r="AM524"/>
      <c r="AN524"/>
      <c r="AO524" t="str">
        <f t="shared" si="107"/>
        <v>P-024500-1/P190</v>
      </c>
      <c r="AP524" t="str">
        <f>Tabela1[[#This Row],[TAG]]&amp;Tabela1[[#This Row],[PEDIDO]]&amp;Tabela1[[#This Row],[PRODUTO]]</f>
        <v>P190P-190ESTRUTURA</v>
      </c>
      <c r="AQ524" s="22" t="str">
        <f>Tabela1[[#This Row],[PRODUTO]]&amp;Tabela1[[#This Row],[TAG]]</f>
        <v>ESTRUTURAP190</v>
      </c>
      <c r="AR524" s="24" t="str">
        <f>Tabela1[[#This Row],[PEDIDO]]&amp;Tabela1[[#This Row],[PRODUTO]]</f>
        <v>P-190ESTRUTURA</v>
      </c>
      <c r="AS524" s="37">
        <f>IF(AF524="",0,IF(ISTEXT(AF524),H524*VALUE(SUBSTITUTE(AF524,"%",""))/100,H524*AF524))-Tabela1[[#This Row],[PRONTO ACABADO2]]</f>
        <v>0</v>
      </c>
      <c r="AT524" s="37">
        <f>IF(AG524="",0,IF(ISTEXT(AG524),H524*VALUE(SUBSTITUTE(AG524,"%",""))/100,H524*AG524))-Tabela1[[#This Row],[PESO EXPEDIDO2]]</f>
        <v>0</v>
      </c>
      <c r="AU524" s="37">
        <f t="shared" si="108"/>
        <v>0.2</v>
      </c>
      <c r="AV524" s="37">
        <f t="shared" si="109"/>
        <v>0.2</v>
      </c>
      <c r="AW524" s="37"/>
    </row>
    <row r="525" spans="1:49" ht="15.75" hidden="1" customHeight="1" x14ac:dyDescent="0.25">
      <c r="A525" s="6" t="s">
        <v>4397</v>
      </c>
      <c r="B525" s="21"/>
      <c r="C525" s="7">
        <v>2</v>
      </c>
      <c r="D525" s="39" t="s">
        <v>4403</v>
      </c>
      <c r="E525" s="7">
        <v>3488</v>
      </c>
      <c r="F525" s="7">
        <v>3</v>
      </c>
      <c r="G525" s="23">
        <v>0.2</v>
      </c>
      <c r="H525" s="34">
        <f>Tabela1[[#This Row],[PESO UNI]]*Tabela1[[#This Row],[QTE]]</f>
        <v>0.4</v>
      </c>
      <c r="I525" s="7">
        <v>0</v>
      </c>
      <c r="J525" s="8" t="s">
        <v>2550</v>
      </c>
      <c r="K525" s="8" t="s">
        <v>31</v>
      </c>
      <c r="L525" s="9" t="s">
        <v>2551</v>
      </c>
      <c r="M525" s="10"/>
      <c r="N525" s="11" t="s">
        <v>38</v>
      </c>
      <c r="O525" s="12"/>
      <c r="P525" s="13"/>
      <c r="Q525" s="14">
        <f>Tabela1[[#This Row],[QTDE/ Fabricação]]-Tabela1[[#This Row],[QTE]]</f>
        <v>-2</v>
      </c>
      <c r="R525" s="18">
        <f t="shared" si="104"/>
        <v>0.4</v>
      </c>
      <c r="S525" s="18">
        <f t="shared" si="103"/>
        <v>0.4</v>
      </c>
      <c r="T525" s="19">
        <f t="shared" si="105"/>
        <v>0</v>
      </c>
      <c r="U525" s="16">
        <v>2</v>
      </c>
      <c r="V525" s="12" t="str">
        <f>IFERROR(VLOOKUP(Tabela1[[#This Row],[COD.MDE]],'LISTA DE EMBARQUE'!B:L,11,0),"")</f>
        <v/>
      </c>
      <c r="W525" s="13" t="str">
        <f>IFERROR(COUNTIF(#REF!,Tabela1[[#This Row],[Colunas5]]),"")</f>
        <v/>
      </c>
      <c r="X525" s="14">
        <f>Tabela1[[#This Row],[QIANTIDADE EXPEDIDA]]*Tabela1[[#This Row],[PESO UNI]]</f>
        <v>0.4</v>
      </c>
      <c r="Y525" s="14">
        <f t="shared" si="106"/>
        <v>0</v>
      </c>
      <c r="Z525" s="20">
        <f>Tabela1[[#This Row],[PESO TOTAL]]-Tabela1[[#This Row],[Peso Expedido]]</f>
        <v>0</v>
      </c>
      <c r="AA525" s="17">
        <v>1</v>
      </c>
      <c r="AB525" s="33"/>
      <c r="AC525" s="33">
        <v>1</v>
      </c>
      <c r="AD525" s="33">
        <v>1</v>
      </c>
      <c r="AE525" s="33">
        <v>1</v>
      </c>
      <c r="AF525" s="33">
        <v>1</v>
      </c>
      <c r="AG525" s="33">
        <v>1</v>
      </c>
      <c r="AH525" s="33">
        <v>1</v>
      </c>
      <c r="AI525" s="33" t="s">
        <v>4509</v>
      </c>
      <c r="AJ525"/>
      <c r="AK525" t="str">
        <f>Tabela1[[#This Row],[Coluna1]]&amp;Tabela1[[#This Row],[PEDIDO]]</f>
        <v>P-190</v>
      </c>
      <c r="AL525"/>
      <c r="AM525"/>
      <c r="AN525"/>
      <c r="AO525" t="str">
        <f t="shared" si="107"/>
        <v>P-024500-1/P190</v>
      </c>
      <c r="AP525" t="str">
        <f>Tabela1[[#This Row],[TAG]]&amp;Tabela1[[#This Row],[PEDIDO]]&amp;Tabela1[[#This Row],[PRODUTO]]</f>
        <v>P190P-190ESTRUTURA</v>
      </c>
      <c r="AQ525" s="22" t="str">
        <f>Tabela1[[#This Row],[PRODUTO]]&amp;Tabela1[[#This Row],[TAG]]</f>
        <v>ESTRUTURAP190</v>
      </c>
      <c r="AR525" s="24" t="str">
        <f>Tabela1[[#This Row],[PEDIDO]]&amp;Tabela1[[#This Row],[PRODUTO]]</f>
        <v>P-190ESTRUTURA</v>
      </c>
      <c r="AS525" s="37">
        <f>IF(AF525="",0,IF(ISTEXT(AF525),H525*VALUE(SUBSTITUTE(AF525,"%",""))/100,H525*AF525))-Tabela1[[#This Row],[PRONTO ACABADO2]]</f>
        <v>0</v>
      </c>
      <c r="AT525" s="37">
        <f>IF(AG525="",0,IF(ISTEXT(AG525),H525*VALUE(SUBSTITUTE(AG525,"%",""))/100,H525*AG525))-Tabela1[[#This Row],[PESO EXPEDIDO2]]</f>
        <v>0</v>
      </c>
      <c r="AU525" s="37">
        <f t="shared" si="108"/>
        <v>0.4</v>
      </c>
      <c r="AV525" s="37">
        <f t="shared" si="109"/>
        <v>0.4</v>
      </c>
      <c r="AW525" s="37"/>
    </row>
    <row r="526" spans="1:49" ht="15.75" hidden="1" customHeight="1" x14ac:dyDescent="0.25">
      <c r="A526" s="6" t="s">
        <v>4397</v>
      </c>
      <c r="B526" s="21"/>
      <c r="C526" s="7">
        <v>2</v>
      </c>
      <c r="D526" s="39" t="s">
        <v>4404</v>
      </c>
      <c r="E526" s="7">
        <v>3489</v>
      </c>
      <c r="F526" s="7">
        <v>3</v>
      </c>
      <c r="G526" s="23">
        <v>0.2</v>
      </c>
      <c r="H526" s="34">
        <f>Tabela1[[#This Row],[PESO UNI]]*Tabela1[[#This Row],[QTE]]</f>
        <v>0.4</v>
      </c>
      <c r="I526" s="7">
        <v>0</v>
      </c>
      <c r="J526" s="8" t="s">
        <v>2550</v>
      </c>
      <c r="K526" s="8" t="s">
        <v>31</v>
      </c>
      <c r="L526" s="9" t="s">
        <v>2551</v>
      </c>
      <c r="M526" s="10"/>
      <c r="N526" s="11" t="s">
        <v>38</v>
      </c>
      <c r="O526" s="12"/>
      <c r="P526" s="13"/>
      <c r="Q526" s="14">
        <f>Tabela1[[#This Row],[QTDE/ Fabricação]]-Tabela1[[#This Row],[QTE]]</f>
        <v>-2</v>
      </c>
      <c r="R526" s="18">
        <f t="shared" si="104"/>
        <v>0.4</v>
      </c>
      <c r="S526" s="18">
        <f t="shared" si="103"/>
        <v>0.4</v>
      </c>
      <c r="T526" s="19">
        <f t="shared" si="105"/>
        <v>0</v>
      </c>
      <c r="U526" s="16">
        <v>2</v>
      </c>
      <c r="V526" s="12" t="str">
        <f>IFERROR(VLOOKUP(Tabela1[[#This Row],[COD.MDE]],'LISTA DE EMBARQUE'!B:L,11,0),"")</f>
        <v/>
      </c>
      <c r="W526" s="13" t="str">
        <f>IFERROR(COUNTIF(#REF!,Tabela1[[#This Row],[Colunas5]]),"")</f>
        <v/>
      </c>
      <c r="X526" s="14">
        <f>Tabela1[[#This Row],[QIANTIDADE EXPEDIDA]]*Tabela1[[#This Row],[PESO UNI]]</f>
        <v>0.4</v>
      </c>
      <c r="Y526" s="14">
        <f t="shared" si="106"/>
        <v>0</v>
      </c>
      <c r="Z526" s="20">
        <f>Tabela1[[#This Row],[PESO TOTAL]]-Tabela1[[#This Row],[Peso Expedido]]</f>
        <v>0</v>
      </c>
      <c r="AA526" s="17">
        <v>1</v>
      </c>
      <c r="AB526" s="33"/>
      <c r="AC526" s="33">
        <v>1</v>
      </c>
      <c r="AD526" s="33">
        <v>1</v>
      </c>
      <c r="AE526" s="33">
        <v>1</v>
      </c>
      <c r="AF526" s="33">
        <v>1</v>
      </c>
      <c r="AG526" s="33">
        <v>1</v>
      </c>
      <c r="AH526" s="33">
        <v>1</v>
      </c>
      <c r="AI526" s="33" t="s">
        <v>4509</v>
      </c>
      <c r="AJ526"/>
      <c r="AK526" t="str">
        <f>Tabela1[[#This Row],[Coluna1]]&amp;Tabela1[[#This Row],[PEDIDO]]</f>
        <v>P-190</v>
      </c>
      <c r="AL526"/>
      <c r="AM526"/>
      <c r="AN526"/>
      <c r="AO526" t="str">
        <f t="shared" si="107"/>
        <v>P-024500-1/P190</v>
      </c>
      <c r="AP526" t="str">
        <f>Tabela1[[#This Row],[TAG]]&amp;Tabela1[[#This Row],[PEDIDO]]&amp;Tabela1[[#This Row],[PRODUTO]]</f>
        <v>P190P-190ESTRUTURA</v>
      </c>
      <c r="AQ526" s="22" t="str">
        <f>Tabela1[[#This Row],[PRODUTO]]&amp;Tabela1[[#This Row],[TAG]]</f>
        <v>ESTRUTURAP190</v>
      </c>
      <c r="AR526" s="24" t="str">
        <f>Tabela1[[#This Row],[PEDIDO]]&amp;Tabela1[[#This Row],[PRODUTO]]</f>
        <v>P-190ESTRUTURA</v>
      </c>
      <c r="AS526" s="37">
        <f>IF(AF526="",0,IF(ISTEXT(AF526),H526*VALUE(SUBSTITUTE(AF526,"%",""))/100,H526*AF526))-Tabela1[[#This Row],[PRONTO ACABADO2]]</f>
        <v>0</v>
      </c>
      <c r="AT526" s="37">
        <f>IF(AG526="",0,IF(ISTEXT(AG526),H526*VALUE(SUBSTITUTE(AG526,"%",""))/100,H526*AG526))-Tabela1[[#This Row],[PESO EXPEDIDO2]]</f>
        <v>0</v>
      </c>
      <c r="AU526" s="37">
        <f t="shared" si="108"/>
        <v>0.4</v>
      </c>
      <c r="AV526" s="37">
        <f t="shared" si="109"/>
        <v>0.4</v>
      </c>
      <c r="AW526" s="37"/>
    </row>
    <row r="527" spans="1:49" ht="15.75" hidden="1" customHeight="1" x14ac:dyDescent="0.25">
      <c r="A527" s="6" t="s">
        <v>4397</v>
      </c>
      <c r="B527" s="21"/>
      <c r="C527" s="7">
        <v>2</v>
      </c>
      <c r="D527" s="39" t="s">
        <v>4405</v>
      </c>
      <c r="E527" s="7">
        <v>3490</v>
      </c>
      <c r="F527" s="7">
        <v>3</v>
      </c>
      <c r="G527" s="23">
        <v>14.2</v>
      </c>
      <c r="H527" s="34">
        <f>Tabela1[[#This Row],[PESO UNI]]*Tabela1[[#This Row],[QTE]]</f>
        <v>28.4</v>
      </c>
      <c r="I527" s="7">
        <v>0</v>
      </c>
      <c r="J527" s="8" t="s">
        <v>2550</v>
      </c>
      <c r="K527" s="8" t="s">
        <v>31</v>
      </c>
      <c r="L527" s="9" t="s">
        <v>2551</v>
      </c>
      <c r="M527" s="10"/>
      <c r="N527" s="11" t="s">
        <v>38</v>
      </c>
      <c r="O527" s="12"/>
      <c r="P527" s="13"/>
      <c r="Q527" s="14">
        <f>Tabela1[[#This Row],[QTDE/ Fabricação]]-Tabela1[[#This Row],[QTE]]</f>
        <v>-2</v>
      </c>
      <c r="R527" s="18">
        <f t="shared" si="104"/>
        <v>28.4</v>
      </c>
      <c r="S527" s="18">
        <f t="shared" si="103"/>
        <v>28.4</v>
      </c>
      <c r="T527" s="19">
        <f t="shared" si="105"/>
        <v>0</v>
      </c>
      <c r="U527" s="16">
        <v>2</v>
      </c>
      <c r="V527" s="12" t="str">
        <f>IFERROR(VLOOKUP(Tabela1[[#This Row],[COD.MDE]],'LISTA DE EMBARQUE'!B:L,11,0),"")</f>
        <v/>
      </c>
      <c r="W527" s="13" t="str">
        <f>IFERROR(COUNTIF(#REF!,Tabela1[[#This Row],[Colunas5]]),"")</f>
        <v/>
      </c>
      <c r="X527" s="14">
        <f>Tabela1[[#This Row],[QIANTIDADE EXPEDIDA]]*Tabela1[[#This Row],[PESO UNI]]</f>
        <v>28.4</v>
      </c>
      <c r="Y527" s="14">
        <f t="shared" si="106"/>
        <v>0</v>
      </c>
      <c r="Z527" s="20">
        <f>Tabela1[[#This Row],[PESO TOTAL]]-Tabela1[[#This Row],[Peso Expedido]]</f>
        <v>0</v>
      </c>
      <c r="AA527" s="17">
        <v>1</v>
      </c>
      <c r="AB527" s="33"/>
      <c r="AC527" s="33">
        <v>1</v>
      </c>
      <c r="AD527" s="33">
        <v>1</v>
      </c>
      <c r="AE527" s="33">
        <v>1</v>
      </c>
      <c r="AF527" s="33">
        <v>1</v>
      </c>
      <c r="AG527" s="33">
        <v>1</v>
      </c>
      <c r="AH527" s="33">
        <v>1</v>
      </c>
      <c r="AI527" s="33" t="s">
        <v>4509</v>
      </c>
      <c r="AJ527"/>
      <c r="AK527" t="str">
        <f>Tabela1[[#This Row],[Coluna1]]&amp;Tabela1[[#This Row],[PEDIDO]]</f>
        <v>P-190</v>
      </c>
      <c r="AL527"/>
      <c r="AM527"/>
      <c r="AN527"/>
      <c r="AO527" t="str">
        <f t="shared" si="107"/>
        <v>P-024500-1/P190</v>
      </c>
      <c r="AP527" t="str">
        <f>Tabela1[[#This Row],[TAG]]&amp;Tabela1[[#This Row],[PEDIDO]]&amp;Tabela1[[#This Row],[PRODUTO]]</f>
        <v>P190P-190ESTRUTURA</v>
      </c>
      <c r="AQ527" s="22" t="str">
        <f>Tabela1[[#This Row],[PRODUTO]]&amp;Tabela1[[#This Row],[TAG]]</f>
        <v>ESTRUTURAP190</v>
      </c>
      <c r="AR527" s="24" t="str">
        <f>Tabela1[[#This Row],[PEDIDO]]&amp;Tabela1[[#This Row],[PRODUTO]]</f>
        <v>P-190ESTRUTURA</v>
      </c>
      <c r="AS527" s="37">
        <f>IF(AF527="",0,IF(ISTEXT(AF527),H527*VALUE(SUBSTITUTE(AF527,"%",""))/100,H527*AF527))-Tabela1[[#This Row],[PRONTO ACABADO2]]</f>
        <v>0</v>
      </c>
      <c r="AT527" s="37">
        <f>IF(AG527="",0,IF(ISTEXT(AG527),H527*VALUE(SUBSTITUTE(AG527,"%",""))/100,H527*AG527))-Tabela1[[#This Row],[PESO EXPEDIDO2]]</f>
        <v>0</v>
      </c>
      <c r="AU527" s="37">
        <f t="shared" si="108"/>
        <v>28.4</v>
      </c>
      <c r="AV527" s="37">
        <f t="shared" si="109"/>
        <v>28.4</v>
      </c>
      <c r="AW527" s="37"/>
    </row>
    <row r="528" spans="1:49" ht="15.75" hidden="1" customHeight="1" x14ac:dyDescent="0.25">
      <c r="A528" s="6" t="s">
        <v>2560</v>
      </c>
      <c r="B528" s="21"/>
      <c r="C528" s="7">
        <v>2</v>
      </c>
      <c r="D528" s="39" t="s">
        <v>2561</v>
      </c>
      <c r="E528" s="7">
        <v>3491</v>
      </c>
      <c r="F528" s="7">
        <v>3</v>
      </c>
      <c r="G528" s="23">
        <v>71.599999999999994</v>
      </c>
      <c r="H528" s="34">
        <f>Tabela1[[#This Row],[PESO UNI]]*Tabela1[[#This Row],[QTE]]</f>
        <v>143.19999999999999</v>
      </c>
      <c r="I528" s="7">
        <v>1</v>
      </c>
      <c r="J528" s="8" t="s">
        <v>2550</v>
      </c>
      <c r="K528" s="8" t="s">
        <v>31</v>
      </c>
      <c r="L528" s="9" t="s">
        <v>2551</v>
      </c>
      <c r="M528" s="10"/>
      <c r="N528" s="11" t="s">
        <v>38</v>
      </c>
      <c r="O528" s="12"/>
      <c r="P528" s="13"/>
      <c r="Q528" s="14">
        <f>Tabela1[[#This Row],[QTDE/ Fabricação]]-Tabela1[[#This Row],[QTE]]</f>
        <v>-2</v>
      </c>
      <c r="R528" s="18">
        <f t="shared" si="104"/>
        <v>143.19999999999999</v>
      </c>
      <c r="S528" s="18">
        <f t="shared" si="103"/>
        <v>143.19999999999999</v>
      </c>
      <c r="T528" s="19">
        <f t="shared" si="105"/>
        <v>0</v>
      </c>
      <c r="U528" s="16">
        <f>IFERROR(SUMIF('LISTA DE EMBARQUE'!B:B,MICRO!E:E,'LISTA DE EMBARQUE'!G:G),"")</f>
        <v>2</v>
      </c>
      <c r="V528" s="12">
        <f>IFERROR(VLOOKUP(Tabela1[[#This Row],[COD.MDE]],'LISTA DE EMBARQUE'!B:L,11,0),"")</f>
        <v>2</v>
      </c>
      <c r="W528" s="13" t="str">
        <f>IFERROR(COUNTIF(#REF!,Tabela1[[#This Row],[Colunas5]]),"")</f>
        <v/>
      </c>
      <c r="X528" s="14">
        <f>Tabela1[[#This Row],[QIANTIDADE EXPEDIDA]]*Tabela1[[#This Row],[PESO UNI]]</f>
        <v>143.19999999999999</v>
      </c>
      <c r="Y528" s="14">
        <f t="shared" si="106"/>
        <v>0</v>
      </c>
      <c r="Z528" s="20">
        <f>Tabela1[[#This Row],[PESO TOTAL]]-Tabela1[[#This Row],[Peso Expedido]]</f>
        <v>0</v>
      </c>
      <c r="AA528" s="17">
        <v>1</v>
      </c>
      <c r="AB528" s="33"/>
      <c r="AC528" s="33">
        <v>1</v>
      </c>
      <c r="AD528" s="33">
        <v>1</v>
      </c>
      <c r="AE528" s="33">
        <v>1</v>
      </c>
      <c r="AF528" s="33">
        <v>1</v>
      </c>
      <c r="AG528" s="33">
        <v>1</v>
      </c>
      <c r="AH528" s="33">
        <v>1</v>
      </c>
      <c r="AI528" s="33" t="s">
        <v>4509</v>
      </c>
      <c r="AJ528"/>
      <c r="AK528" t="str">
        <f>Tabela1[[#This Row],[Coluna1]]&amp;Tabela1[[#This Row],[PEDIDO]]</f>
        <v>P-190</v>
      </c>
      <c r="AL528"/>
      <c r="AM528"/>
      <c r="AN528"/>
      <c r="AO528" t="str">
        <f t="shared" si="107"/>
        <v>P-024499-1/P190</v>
      </c>
      <c r="AP528" t="str">
        <f>Tabela1[[#This Row],[TAG]]&amp;Tabela1[[#This Row],[PEDIDO]]&amp;Tabela1[[#This Row],[PRODUTO]]</f>
        <v>P190P-190ESTRUTURA</v>
      </c>
      <c r="AQ528" s="22" t="str">
        <f>Tabela1[[#This Row],[PRODUTO]]&amp;Tabela1[[#This Row],[TAG]]</f>
        <v>ESTRUTURAP190</v>
      </c>
      <c r="AR528" s="24" t="str">
        <f>Tabela1[[#This Row],[PEDIDO]]&amp;Tabela1[[#This Row],[PRODUTO]]</f>
        <v>P-190ESTRUTURA</v>
      </c>
      <c r="AS528" s="37">
        <f>IF(AF528="",0,IF(ISTEXT(AF528),H528*VALUE(SUBSTITUTE(AF528,"%",""))/100,H528*AF528))-Tabela1[[#This Row],[PRONTO ACABADO2]]</f>
        <v>0</v>
      </c>
      <c r="AT528" s="37">
        <f>IF(AG528="",0,IF(ISTEXT(AG528),H528*VALUE(SUBSTITUTE(AG528,"%",""))/100,H528*AG528))-Tabela1[[#This Row],[PESO EXPEDIDO2]]</f>
        <v>0</v>
      </c>
      <c r="AU528" s="37">
        <f t="shared" si="108"/>
        <v>143.19999999999999</v>
      </c>
      <c r="AV528" s="37">
        <f t="shared" si="109"/>
        <v>143.19999999999999</v>
      </c>
      <c r="AW528" s="37"/>
    </row>
    <row r="529" spans="1:49" ht="15.75" hidden="1" customHeight="1" x14ac:dyDescent="0.25">
      <c r="A529" s="6" t="s">
        <v>4406</v>
      </c>
      <c r="B529" s="21"/>
      <c r="C529" s="7">
        <v>1</v>
      </c>
      <c r="D529" s="39" t="s">
        <v>4407</v>
      </c>
      <c r="E529" s="7">
        <v>3492</v>
      </c>
      <c r="F529" s="7">
        <v>3</v>
      </c>
      <c r="G529" s="23">
        <v>24</v>
      </c>
      <c r="H529" s="34">
        <f>Tabela1[[#This Row],[PESO UNI]]*Tabela1[[#This Row],[QTE]]</f>
        <v>24</v>
      </c>
      <c r="I529" s="7">
        <v>1</v>
      </c>
      <c r="J529" s="8" t="s">
        <v>2550</v>
      </c>
      <c r="K529" s="8" t="s">
        <v>31</v>
      </c>
      <c r="L529" s="9" t="s">
        <v>2551</v>
      </c>
      <c r="M529" s="10"/>
      <c r="N529" s="11" t="s">
        <v>38</v>
      </c>
      <c r="O529" s="12"/>
      <c r="P529" s="13"/>
      <c r="Q529" s="14">
        <f>Tabela1[[#This Row],[QTDE/ Fabricação]]-Tabela1[[#This Row],[QTE]]</f>
        <v>-1</v>
      </c>
      <c r="R529" s="18">
        <f t="shared" si="104"/>
        <v>24</v>
      </c>
      <c r="S529" s="18">
        <f t="shared" si="103"/>
        <v>24</v>
      </c>
      <c r="T529" s="19">
        <f t="shared" si="105"/>
        <v>0</v>
      </c>
      <c r="U529" s="16">
        <v>1</v>
      </c>
      <c r="V529" s="12" t="str">
        <f>IFERROR(VLOOKUP(Tabela1[[#This Row],[COD.MDE]],'LISTA DE EMBARQUE'!B:L,11,0),"")</f>
        <v/>
      </c>
      <c r="W529" s="13" t="str">
        <f>IFERROR(COUNTIF(#REF!,Tabela1[[#This Row],[Colunas5]]),"")</f>
        <v/>
      </c>
      <c r="X529" s="14">
        <f>Tabela1[[#This Row],[QIANTIDADE EXPEDIDA]]*Tabela1[[#This Row],[PESO UNI]]</f>
        <v>24</v>
      </c>
      <c r="Y529" s="14">
        <f t="shared" si="106"/>
        <v>0</v>
      </c>
      <c r="Z529" s="20">
        <f>Tabela1[[#This Row],[PESO TOTAL]]-Tabela1[[#This Row],[Peso Expedido]]</f>
        <v>0</v>
      </c>
      <c r="AA529" s="17">
        <v>1</v>
      </c>
      <c r="AB529" s="33"/>
      <c r="AC529" s="33">
        <v>1</v>
      </c>
      <c r="AD529" s="33">
        <v>1</v>
      </c>
      <c r="AE529" s="33">
        <v>1</v>
      </c>
      <c r="AF529" s="33">
        <v>1</v>
      </c>
      <c r="AG529" s="33">
        <v>1</v>
      </c>
      <c r="AH529" s="33">
        <v>1</v>
      </c>
      <c r="AI529" s="33" t="s">
        <v>4509</v>
      </c>
      <c r="AJ529"/>
      <c r="AK529" t="str">
        <f>Tabela1[[#This Row],[Coluna1]]&amp;Tabela1[[#This Row],[PEDIDO]]</f>
        <v>P-190</v>
      </c>
      <c r="AL529"/>
      <c r="AM529"/>
      <c r="AN529"/>
      <c r="AO529" t="str">
        <f t="shared" si="107"/>
        <v>P-024498-1/P190</v>
      </c>
      <c r="AP529" t="str">
        <f>Tabela1[[#This Row],[TAG]]&amp;Tabela1[[#This Row],[PEDIDO]]&amp;Tabela1[[#This Row],[PRODUTO]]</f>
        <v>P190P-190ESTRUTURA</v>
      </c>
      <c r="AQ529" s="22" t="str">
        <f>Tabela1[[#This Row],[PRODUTO]]&amp;Tabela1[[#This Row],[TAG]]</f>
        <v>ESTRUTURAP190</v>
      </c>
      <c r="AR529" s="24" t="str">
        <f>Tabela1[[#This Row],[PEDIDO]]&amp;Tabela1[[#This Row],[PRODUTO]]</f>
        <v>P-190ESTRUTURA</v>
      </c>
      <c r="AS529" s="37">
        <f>IF(AF529="",0,IF(ISTEXT(AF529),H529*VALUE(SUBSTITUTE(AF529,"%",""))/100,H529*AF529))-Tabela1[[#This Row],[PRONTO ACABADO2]]</f>
        <v>0</v>
      </c>
      <c r="AT529" s="37">
        <f>IF(AG529="",0,IF(ISTEXT(AG529),H529*VALUE(SUBSTITUTE(AG529,"%",""))/100,H529*AG529))-Tabela1[[#This Row],[PESO EXPEDIDO2]]</f>
        <v>0</v>
      </c>
      <c r="AU529" s="37">
        <f t="shared" si="108"/>
        <v>24</v>
      </c>
      <c r="AV529" s="37">
        <f t="shared" si="109"/>
        <v>24</v>
      </c>
      <c r="AW529" s="37"/>
    </row>
    <row r="530" spans="1:49" ht="15.75" hidden="1" customHeight="1" x14ac:dyDescent="0.25">
      <c r="A530" s="6" t="s">
        <v>4406</v>
      </c>
      <c r="B530" s="21"/>
      <c r="C530" s="7">
        <v>1</v>
      </c>
      <c r="D530" s="39" t="s">
        <v>4399</v>
      </c>
      <c r="E530" s="7">
        <v>3493</v>
      </c>
      <c r="F530" s="7">
        <v>3</v>
      </c>
      <c r="G530" s="23">
        <v>27</v>
      </c>
      <c r="H530" s="34">
        <f>Tabela1[[#This Row],[PESO UNI]]*Tabela1[[#This Row],[QTE]]</f>
        <v>27</v>
      </c>
      <c r="I530" s="7">
        <v>1</v>
      </c>
      <c r="J530" s="8" t="s">
        <v>2550</v>
      </c>
      <c r="K530" s="8" t="s">
        <v>31</v>
      </c>
      <c r="L530" s="9" t="s">
        <v>2551</v>
      </c>
      <c r="M530" s="10"/>
      <c r="N530" s="11" t="s">
        <v>38</v>
      </c>
      <c r="O530" s="12"/>
      <c r="P530" s="13"/>
      <c r="Q530" s="14">
        <f>Tabela1[[#This Row],[QTDE/ Fabricação]]-Tabela1[[#This Row],[QTE]]</f>
        <v>-1</v>
      </c>
      <c r="R530" s="18">
        <f t="shared" si="104"/>
        <v>27</v>
      </c>
      <c r="S530" s="18">
        <f t="shared" si="103"/>
        <v>27</v>
      </c>
      <c r="T530" s="19">
        <f t="shared" si="105"/>
        <v>0</v>
      </c>
      <c r="U530" s="16">
        <v>1</v>
      </c>
      <c r="V530" s="12" t="str">
        <f>IFERROR(VLOOKUP(Tabela1[[#This Row],[COD.MDE]],'LISTA DE EMBARQUE'!B:L,11,0),"")</f>
        <v/>
      </c>
      <c r="W530" s="13" t="str">
        <f>IFERROR(COUNTIF(#REF!,Tabela1[[#This Row],[Colunas5]]),"")</f>
        <v/>
      </c>
      <c r="X530" s="14">
        <f>Tabela1[[#This Row],[QIANTIDADE EXPEDIDA]]*Tabela1[[#This Row],[PESO UNI]]</f>
        <v>27</v>
      </c>
      <c r="Y530" s="14">
        <f t="shared" si="106"/>
        <v>0</v>
      </c>
      <c r="Z530" s="20">
        <f>Tabela1[[#This Row],[PESO TOTAL]]-Tabela1[[#This Row],[Peso Expedido]]</f>
        <v>0</v>
      </c>
      <c r="AA530" s="17">
        <v>1</v>
      </c>
      <c r="AB530" s="33"/>
      <c r="AC530" s="33">
        <v>1</v>
      </c>
      <c r="AD530" s="33">
        <v>1</v>
      </c>
      <c r="AE530" s="33">
        <v>1</v>
      </c>
      <c r="AF530" s="33">
        <v>1</v>
      </c>
      <c r="AG530" s="33">
        <v>1</v>
      </c>
      <c r="AH530" s="33">
        <v>1</v>
      </c>
      <c r="AI530" s="33" t="s">
        <v>4509</v>
      </c>
      <c r="AJ530"/>
      <c r="AK530" t="str">
        <f>Tabela1[[#This Row],[Coluna1]]&amp;Tabela1[[#This Row],[PEDIDO]]</f>
        <v>P-190</v>
      </c>
      <c r="AL530"/>
      <c r="AM530"/>
      <c r="AN530"/>
      <c r="AO530" t="str">
        <f t="shared" si="107"/>
        <v>P-024498-1/P190</v>
      </c>
      <c r="AP530" t="str">
        <f>Tabela1[[#This Row],[TAG]]&amp;Tabela1[[#This Row],[PEDIDO]]&amp;Tabela1[[#This Row],[PRODUTO]]</f>
        <v>P190P-190ESTRUTURA</v>
      </c>
      <c r="AQ530" s="22" t="str">
        <f>Tabela1[[#This Row],[PRODUTO]]&amp;Tabela1[[#This Row],[TAG]]</f>
        <v>ESTRUTURAP190</v>
      </c>
      <c r="AR530" s="24" t="str">
        <f>Tabela1[[#This Row],[PEDIDO]]&amp;Tabela1[[#This Row],[PRODUTO]]</f>
        <v>P-190ESTRUTURA</v>
      </c>
      <c r="AS530" s="37">
        <f>IF(AF530="",0,IF(ISTEXT(AF530),H530*VALUE(SUBSTITUTE(AF530,"%",""))/100,H530*AF530))-Tabela1[[#This Row],[PRONTO ACABADO2]]</f>
        <v>0</v>
      </c>
      <c r="AT530" s="37">
        <f>IF(AG530="",0,IF(ISTEXT(AG530),H530*VALUE(SUBSTITUTE(AG530,"%",""))/100,H530*AG530))-Tabela1[[#This Row],[PESO EXPEDIDO2]]</f>
        <v>0</v>
      </c>
      <c r="AU530" s="37">
        <f t="shared" si="108"/>
        <v>27</v>
      </c>
      <c r="AV530" s="37">
        <f t="shared" si="109"/>
        <v>27</v>
      </c>
      <c r="AW530" s="37"/>
    </row>
    <row r="531" spans="1:49" ht="15.75" hidden="1" customHeight="1" x14ac:dyDescent="0.25">
      <c r="A531" s="6" t="s">
        <v>4406</v>
      </c>
      <c r="B531" s="21"/>
      <c r="C531" s="7">
        <v>1</v>
      </c>
      <c r="D531" s="39" t="s">
        <v>4408</v>
      </c>
      <c r="E531" s="7">
        <v>3494</v>
      </c>
      <c r="F531" s="7">
        <v>3</v>
      </c>
      <c r="G531" s="23">
        <v>1.5</v>
      </c>
      <c r="H531" s="34">
        <f>Tabela1[[#This Row],[PESO UNI]]*Tabela1[[#This Row],[QTE]]</f>
        <v>1.5</v>
      </c>
      <c r="I531" s="7">
        <v>1</v>
      </c>
      <c r="J531" s="8" t="s">
        <v>2550</v>
      </c>
      <c r="K531" s="8" t="s">
        <v>31</v>
      </c>
      <c r="L531" s="9" t="s">
        <v>2551</v>
      </c>
      <c r="M531" s="10"/>
      <c r="N531" s="11" t="s">
        <v>38</v>
      </c>
      <c r="O531" s="12"/>
      <c r="P531" s="13"/>
      <c r="Q531" s="14">
        <f>Tabela1[[#This Row],[QTDE/ Fabricação]]-Tabela1[[#This Row],[QTE]]</f>
        <v>-1</v>
      </c>
      <c r="R531" s="18">
        <f t="shared" si="104"/>
        <v>1.5</v>
      </c>
      <c r="S531" s="18">
        <f t="shared" si="103"/>
        <v>1.5</v>
      </c>
      <c r="T531" s="19">
        <f t="shared" si="105"/>
        <v>0</v>
      </c>
      <c r="U531" s="16">
        <v>1</v>
      </c>
      <c r="V531" s="12" t="str">
        <f>IFERROR(VLOOKUP(Tabela1[[#This Row],[COD.MDE]],'LISTA DE EMBARQUE'!B:L,11,0),"")</f>
        <v/>
      </c>
      <c r="W531" s="13" t="str">
        <f>IFERROR(COUNTIF(#REF!,Tabela1[[#This Row],[Colunas5]]),"")</f>
        <v/>
      </c>
      <c r="X531" s="14">
        <f>Tabela1[[#This Row],[QIANTIDADE EXPEDIDA]]*Tabela1[[#This Row],[PESO UNI]]</f>
        <v>1.5</v>
      </c>
      <c r="Y531" s="14">
        <f t="shared" si="106"/>
        <v>0</v>
      </c>
      <c r="Z531" s="20">
        <f>Tabela1[[#This Row],[PESO TOTAL]]-Tabela1[[#This Row],[Peso Expedido]]</f>
        <v>0</v>
      </c>
      <c r="AA531" s="17">
        <v>1</v>
      </c>
      <c r="AB531" s="33"/>
      <c r="AC531" s="33">
        <v>1</v>
      </c>
      <c r="AD531" s="33">
        <v>1</v>
      </c>
      <c r="AE531" s="33">
        <v>1</v>
      </c>
      <c r="AF531" s="33">
        <v>1</v>
      </c>
      <c r="AG531" s="33">
        <v>1</v>
      </c>
      <c r="AH531" s="33">
        <v>1</v>
      </c>
      <c r="AI531" s="33" t="s">
        <v>4509</v>
      </c>
      <c r="AJ531"/>
      <c r="AK531" t="str">
        <f>Tabela1[[#This Row],[Coluna1]]&amp;Tabela1[[#This Row],[PEDIDO]]</f>
        <v>P-190</v>
      </c>
      <c r="AL531"/>
      <c r="AM531"/>
      <c r="AN531"/>
      <c r="AO531" t="str">
        <f t="shared" si="107"/>
        <v>P-024498-1/P190</v>
      </c>
      <c r="AP531" t="str">
        <f>Tabela1[[#This Row],[TAG]]&amp;Tabela1[[#This Row],[PEDIDO]]&amp;Tabela1[[#This Row],[PRODUTO]]</f>
        <v>P190P-190ESTRUTURA</v>
      </c>
      <c r="AQ531" s="22" t="str">
        <f>Tabela1[[#This Row],[PRODUTO]]&amp;Tabela1[[#This Row],[TAG]]</f>
        <v>ESTRUTURAP190</v>
      </c>
      <c r="AR531" s="24" t="str">
        <f>Tabela1[[#This Row],[PEDIDO]]&amp;Tabela1[[#This Row],[PRODUTO]]</f>
        <v>P-190ESTRUTURA</v>
      </c>
      <c r="AS531" s="37">
        <f>IF(AF531="",0,IF(ISTEXT(AF531),H531*VALUE(SUBSTITUTE(AF531,"%",""))/100,H531*AF531))-Tabela1[[#This Row],[PRONTO ACABADO2]]</f>
        <v>0</v>
      </c>
      <c r="AT531" s="37">
        <f>IF(AG531="",0,IF(ISTEXT(AG531),H531*VALUE(SUBSTITUTE(AG531,"%",""))/100,H531*AG531))-Tabela1[[#This Row],[PESO EXPEDIDO2]]</f>
        <v>0</v>
      </c>
      <c r="AU531" s="37">
        <f t="shared" si="108"/>
        <v>1.5</v>
      </c>
      <c r="AV531" s="37">
        <f t="shared" si="109"/>
        <v>1.5</v>
      </c>
      <c r="AW531" s="37"/>
    </row>
    <row r="532" spans="1:49" ht="15.75" hidden="1" customHeight="1" x14ac:dyDescent="0.25">
      <c r="A532" s="6" t="s">
        <v>4406</v>
      </c>
      <c r="B532" s="21"/>
      <c r="C532" s="7">
        <v>1</v>
      </c>
      <c r="D532" s="39" t="s">
        <v>4400</v>
      </c>
      <c r="E532" s="7">
        <v>3495</v>
      </c>
      <c r="F532" s="7">
        <v>3</v>
      </c>
      <c r="G532" s="23">
        <v>1.5</v>
      </c>
      <c r="H532" s="34">
        <f>Tabela1[[#This Row],[PESO UNI]]*Tabela1[[#This Row],[QTE]]</f>
        <v>1.5</v>
      </c>
      <c r="I532" s="7">
        <v>1</v>
      </c>
      <c r="J532" s="8" t="s">
        <v>2550</v>
      </c>
      <c r="K532" s="8" t="s">
        <v>31</v>
      </c>
      <c r="L532" s="9" t="s">
        <v>2551</v>
      </c>
      <c r="M532" s="10"/>
      <c r="N532" s="11" t="s">
        <v>38</v>
      </c>
      <c r="O532" s="12"/>
      <c r="P532" s="13"/>
      <c r="Q532" s="14">
        <f>Tabela1[[#This Row],[QTDE/ Fabricação]]-Tabela1[[#This Row],[QTE]]</f>
        <v>-1</v>
      </c>
      <c r="R532" s="18">
        <f t="shared" si="104"/>
        <v>1.5</v>
      </c>
      <c r="S532" s="18">
        <f t="shared" si="103"/>
        <v>1.5</v>
      </c>
      <c r="T532" s="19">
        <f t="shared" si="105"/>
        <v>0</v>
      </c>
      <c r="U532" s="16">
        <v>1</v>
      </c>
      <c r="V532" s="12" t="str">
        <f>IFERROR(VLOOKUP(Tabela1[[#This Row],[COD.MDE]],'LISTA DE EMBARQUE'!B:L,11,0),"")</f>
        <v/>
      </c>
      <c r="W532" s="13" t="str">
        <f>IFERROR(COUNTIF(#REF!,Tabela1[[#This Row],[Colunas5]]),"")</f>
        <v/>
      </c>
      <c r="X532" s="14">
        <f>Tabela1[[#This Row],[QIANTIDADE EXPEDIDA]]*Tabela1[[#This Row],[PESO UNI]]</f>
        <v>1.5</v>
      </c>
      <c r="Y532" s="14">
        <f t="shared" si="106"/>
        <v>0</v>
      </c>
      <c r="Z532" s="20">
        <f>Tabela1[[#This Row],[PESO TOTAL]]-Tabela1[[#This Row],[Peso Expedido]]</f>
        <v>0</v>
      </c>
      <c r="AA532" s="17">
        <v>1</v>
      </c>
      <c r="AB532" s="33"/>
      <c r="AC532" s="33">
        <v>1</v>
      </c>
      <c r="AD532" s="33">
        <v>1</v>
      </c>
      <c r="AE532" s="33">
        <v>1</v>
      </c>
      <c r="AF532" s="33">
        <v>1</v>
      </c>
      <c r="AG532" s="33">
        <v>1</v>
      </c>
      <c r="AH532" s="33">
        <v>1</v>
      </c>
      <c r="AI532" s="33" t="s">
        <v>4509</v>
      </c>
      <c r="AJ532"/>
      <c r="AK532" t="str">
        <f>Tabela1[[#This Row],[Coluna1]]&amp;Tabela1[[#This Row],[PEDIDO]]</f>
        <v>P-190</v>
      </c>
      <c r="AL532"/>
      <c r="AM532"/>
      <c r="AN532"/>
      <c r="AO532" t="str">
        <f t="shared" si="107"/>
        <v>P-024498-1/P190</v>
      </c>
      <c r="AP532" t="str">
        <f>Tabela1[[#This Row],[TAG]]&amp;Tabela1[[#This Row],[PEDIDO]]&amp;Tabela1[[#This Row],[PRODUTO]]</f>
        <v>P190P-190ESTRUTURA</v>
      </c>
      <c r="AQ532" s="22" t="str">
        <f>Tabela1[[#This Row],[PRODUTO]]&amp;Tabela1[[#This Row],[TAG]]</f>
        <v>ESTRUTURAP190</v>
      </c>
      <c r="AR532" s="24" t="str">
        <f>Tabela1[[#This Row],[PEDIDO]]&amp;Tabela1[[#This Row],[PRODUTO]]</f>
        <v>P-190ESTRUTURA</v>
      </c>
      <c r="AS532" s="37">
        <f>IF(AF532="",0,IF(ISTEXT(AF532),H532*VALUE(SUBSTITUTE(AF532,"%",""))/100,H532*AF532))-Tabela1[[#This Row],[PRONTO ACABADO2]]</f>
        <v>0</v>
      </c>
      <c r="AT532" s="37">
        <f>IF(AG532="",0,IF(ISTEXT(AG532),H532*VALUE(SUBSTITUTE(AG532,"%",""))/100,H532*AG532))-Tabela1[[#This Row],[PESO EXPEDIDO2]]</f>
        <v>0</v>
      </c>
      <c r="AU532" s="37">
        <f t="shared" si="108"/>
        <v>1.5</v>
      </c>
      <c r="AV532" s="37">
        <f t="shared" si="109"/>
        <v>1.5</v>
      </c>
      <c r="AW532" s="37"/>
    </row>
    <row r="533" spans="1:49" ht="15.75" hidden="1" customHeight="1" x14ac:dyDescent="0.25">
      <c r="A533" s="6" t="s">
        <v>4406</v>
      </c>
      <c r="B533" s="21"/>
      <c r="C533" s="7">
        <v>2</v>
      </c>
      <c r="D533" s="39" t="s">
        <v>4401</v>
      </c>
      <c r="E533" s="7">
        <v>3496</v>
      </c>
      <c r="F533" s="7">
        <v>3</v>
      </c>
      <c r="G533" s="23">
        <v>3</v>
      </c>
      <c r="H533" s="34">
        <f>Tabela1[[#This Row],[PESO UNI]]*Tabela1[[#This Row],[QTE]]</f>
        <v>6</v>
      </c>
      <c r="I533" s="7">
        <v>1</v>
      </c>
      <c r="J533" s="8" t="s">
        <v>2550</v>
      </c>
      <c r="K533" s="8" t="s">
        <v>31</v>
      </c>
      <c r="L533" s="9" t="s">
        <v>2551</v>
      </c>
      <c r="M533" s="10"/>
      <c r="N533" s="11" t="s">
        <v>38</v>
      </c>
      <c r="O533" s="12"/>
      <c r="P533" s="13"/>
      <c r="Q533" s="14">
        <f>Tabela1[[#This Row],[QTDE/ Fabricação]]-Tabela1[[#This Row],[QTE]]</f>
        <v>-2</v>
      </c>
      <c r="R533" s="18">
        <f t="shared" si="104"/>
        <v>6</v>
      </c>
      <c r="S533" s="18">
        <f t="shared" si="103"/>
        <v>6</v>
      </c>
      <c r="T533" s="19">
        <f t="shared" si="105"/>
        <v>0</v>
      </c>
      <c r="U533" s="16">
        <v>2</v>
      </c>
      <c r="V533" s="12" t="str">
        <f>IFERROR(VLOOKUP(Tabela1[[#This Row],[COD.MDE]],'LISTA DE EMBARQUE'!B:L,11,0),"")</f>
        <v/>
      </c>
      <c r="W533" s="13" t="str">
        <f>IFERROR(COUNTIF(#REF!,Tabela1[[#This Row],[Colunas5]]),"")</f>
        <v/>
      </c>
      <c r="X533" s="14">
        <f>Tabela1[[#This Row],[QIANTIDADE EXPEDIDA]]*Tabela1[[#This Row],[PESO UNI]]</f>
        <v>6</v>
      </c>
      <c r="Y533" s="14">
        <f t="shared" si="106"/>
        <v>0</v>
      </c>
      <c r="Z533" s="20">
        <f>Tabela1[[#This Row],[PESO TOTAL]]-Tabela1[[#This Row],[Peso Expedido]]</f>
        <v>0</v>
      </c>
      <c r="AA533" s="17">
        <v>1</v>
      </c>
      <c r="AB533" s="33"/>
      <c r="AC533" s="33">
        <v>1</v>
      </c>
      <c r="AD533" s="33">
        <v>1</v>
      </c>
      <c r="AE533" s="33">
        <v>1</v>
      </c>
      <c r="AF533" s="33">
        <v>1</v>
      </c>
      <c r="AG533" s="33">
        <v>1</v>
      </c>
      <c r="AH533" s="33">
        <v>1</v>
      </c>
      <c r="AI533" s="33" t="s">
        <v>4509</v>
      </c>
      <c r="AJ533"/>
      <c r="AK533" t="str">
        <f>Tabela1[[#This Row],[Coluna1]]&amp;Tabela1[[#This Row],[PEDIDO]]</f>
        <v>P-190</v>
      </c>
      <c r="AL533"/>
      <c r="AM533"/>
      <c r="AN533"/>
      <c r="AO533" t="str">
        <f t="shared" si="107"/>
        <v>P-024498-1/P190</v>
      </c>
      <c r="AP533" t="str">
        <f>Tabela1[[#This Row],[TAG]]&amp;Tabela1[[#This Row],[PEDIDO]]&amp;Tabela1[[#This Row],[PRODUTO]]</f>
        <v>P190P-190ESTRUTURA</v>
      </c>
      <c r="AQ533" s="22" t="str">
        <f>Tabela1[[#This Row],[PRODUTO]]&amp;Tabela1[[#This Row],[TAG]]</f>
        <v>ESTRUTURAP190</v>
      </c>
      <c r="AR533" s="24" t="str">
        <f>Tabela1[[#This Row],[PEDIDO]]&amp;Tabela1[[#This Row],[PRODUTO]]</f>
        <v>P-190ESTRUTURA</v>
      </c>
      <c r="AS533" s="37">
        <f>IF(AF533="",0,IF(ISTEXT(AF533),H533*VALUE(SUBSTITUTE(AF533,"%",""))/100,H533*AF533))-Tabela1[[#This Row],[PRONTO ACABADO2]]</f>
        <v>0</v>
      </c>
      <c r="AT533" s="37">
        <f>IF(AG533="",0,IF(ISTEXT(AG533),H533*VALUE(SUBSTITUTE(AG533,"%",""))/100,H533*AG533))-Tabela1[[#This Row],[PESO EXPEDIDO2]]</f>
        <v>0</v>
      </c>
      <c r="AU533" s="37">
        <f t="shared" si="108"/>
        <v>6</v>
      </c>
      <c r="AV533" s="37">
        <f t="shared" si="109"/>
        <v>6</v>
      </c>
      <c r="AW533" s="37"/>
    </row>
    <row r="534" spans="1:49" ht="15.75" hidden="1" customHeight="1" x14ac:dyDescent="0.25">
      <c r="A534" s="6" t="s">
        <v>4406</v>
      </c>
      <c r="B534" s="21"/>
      <c r="C534" s="7">
        <v>1</v>
      </c>
      <c r="D534" s="39" t="s">
        <v>4409</v>
      </c>
      <c r="E534" s="7">
        <v>3497</v>
      </c>
      <c r="F534" s="7">
        <v>3</v>
      </c>
      <c r="G534" s="23">
        <v>0.1</v>
      </c>
      <c r="H534" s="34">
        <f>Tabela1[[#This Row],[PESO UNI]]*Tabela1[[#This Row],[QTE]]</f>
        <v>0.1</v>
      </c>
      <c r="I534" s="7">
        <v>1</v>
      </c>
      <c r="J534" s="8" t="s">
        <v>2550</v>
      </c>
      <c r="K534" s="8" t="s">
        <v>31</v>
      </c>
      <c r="L534" s="9" t="s">
        <v>2551</v>
      </c>
      <c r="M534" s="10"/>
      <c r="N534" s="11" t="s">
        <v>38</v>
      </c>
      <c r="O534" s="12"/>
      <c r="P534" s="13"/>
      <c r="Q534" s="14">
        <f>Tabela1[[#This Row],[QTDE/ Fabricação]]-Tabela1[[#This Row],[QTE]]</f>
        <v>-1</v>
      </c>
      <c r="R534" s="18">
        <f t="shared" si="104"/>
        <v>0.1</v>
      </c>
      <c r="S534" s="18">
        <f t="shared" si="103"/>
        <v>0.1</v>
      </c>
      <c r="T534" s="19">
        <f t="shared" si="105"/>
        <v>0</v>
      </c>
      <c r="U534" s="16">
        <v>1</v>
      </c>
      <c r="V534" s="12" t="str">
        <f>IFERROR(VLOOKUP(Tabela1[[#This Row],[COD.MDE]],'LISTA DE EMBARQUE'!B:L,11,0),"")</f>
        <v/>
      </c>
      <c r="W534" s="13" t="str">
        <f>IFERROR(COUNTIF(#REF!,Tabela1[[#This Row],[Colunas5]]),"")</f>
        <v/>
      </c>
      <c r="X534" s="14">
        <f>Tabela1[[#This Row],[QIANTIDADE EXPEDIDA]]*Tabela1[[#This Row],[PESO UNI]]</f>
        <v>0.1</v>
      </c>
      <c r="Y534" s="14">
        <f t="shared" si="106"/>
        <v>0</v>
      </c>
      <c r="Z534" s="20">
        <f>Tabela1[[#This Row],[PESO TOTAL]]-Tabela1[[#This Row],[Peso Expedido]]</f>
        <v>0</v>
      </c>
      <c r="AA534" s="17">
        <v>1</v>
      </c>
      <c r="AB534" s="33"/>
      <c r="AC534" s="33">
        <v>1</v>
      </c>
      <c r="AD534" s="33">
        <v>1</v>
      </c>
      <c r="AE534" s="33">
        <v>1</v>
      </c>
      <c r="AF534" s="33">
        <v>1</v>
      </c>
      <c r="AG534" s="33">
        <v>1</v>
      </c>
      <c r="AH534" s="33">
        <v>1</v>
      </c>
      <c r="AI534" s="33" t="s">
        <v>4509</v>
      </c>
      <c r="AJ534"/>
      <c r="AK534" t="str">
        <f>Tabela1[[#This Row],[Coluna1]]&amp;Tabela1[[#This Row],[PEDIDO]]</f>
        <v>P-190</v>
      </c>
      <c r="AL534"/>
      <c r="AM534"/>
      <c r="AN534"/>
      <c r="AO534" t="str">
        <f t="shared" si="107"/>
        <v>P-024498-1/P190</v>
      </c>
      <c r="AP534" t="str">
        <f>Tabela1[[#This Row],[TAG]]&amp;Tabela1[[#This Row],[PEDIDO]]&amp;Tabela1[[#This Row],[PRODUTO]]</f>
        <v>P190P-190ESTRUTURA</v>
      </c>
      <c r="AQ534" s="22" t="str">
        <f>Tabela1[[#This Row],[PRODUTO]]&amp;Tabela1[[#This Row],[TAG]]</f>
        <v>ESTRUTURAP190</v>
      </c>
      <c r="AR534" s="24" t="str">
        <f>Tabela1[[#This Row],[PEDIDO]]&amp;Tabela1[[#This Row],[PRODUTO]]</f>
        <v>P-190ESTRUTURA</v>
      </c>
      <c r="AS534" s="37">
        <f>IF(AF534="",0,IF(ISTEXT(AF534),H534*VALUE(SUBSTITUTE(AF534,"%",""))/100,H534*AF534))-Tabela1[[#This Row],[PRONTO ACABADO2]]</f>
        <v>0</v>
      </c>
      <c r="AT534" s="37">
        <f>IF(AG534="",0,IF(ISTEXT(AG534),H534*VALUE(SUBSTITUTE(AG534,"%",""))/100,H534*AG534))-Tabela1[[#This Row],[PESO EXPEDIDO2]]</f>
        <v>0</v>
      </c>
      <c r="AU534" s="37">
        <f t="shared" si="108"/>
        <v>0.1</v>
      </c>
      <c r="AV534" s="37">
        <f t="shared" si="109"/>
        <v>0.1</v>
      </c>
      <c r="AW534" s="37"/>
    </row>
    <row r="535" spans="1:49" ht="15.75" hidden="1" customHeight="1" x14ac:dyDescent="0.25">
      <c r="A535" s="6" t="s">
        <v>4406</v>
      </c>
      <c r="B535" s="21"/>
      <c r="C535" s="7">
        <v>1</v>
      </c>
      <c r="D535" s="39" t="s">
        <v>4402</v>
      </c>
      <c r="E535" s="7">
        <v>3498</v>
      </c>
      <c r="F535" s="7">
        <v>3</v>
      </c>
      <c r="G535" s="23">
        <v>0.2</v>
      </c>
      <c r="H535" s="34">
        <f>Tabela1[[#This Row],[PESO UNI]]*Tabela1[[#This Row],[QTE]]</f>
        <v>0.2</v>
      </c>
      <c r="I535" s="7">
        <v>1</v>
      </c>
      <c r="J535" s="8" t="s">
        <v>2550</v>
      </c>
      <c r="K535" s="8" t="s">
        <v>31</v>
      </c>
      <c r="L535" s="9" t="s">
        <v>2551</v>
      </c>
      <c r="M535" s="10"/>
      <c r="N535" s="11" t="s">
        <v>38</v>
      </c>
      <c r="O535" s="12"/>
      <c r="P535" s="13"/>
      <c r="Q535" s="14">
        <f>Tabela1[[#This Row],[QTDE/ Fabricação]]-Tabela1[[#This Row],[QTE]]</f>
        <v>-1</v>
      </c>
      <c r="R535" s="18">
        <f t="shared" si="104"/>
        <v>0.2</v>
      </c>
      <c r="S535" s="18">
        <f t="shared" si="103"/>
        <v>0.2</v>
      </c>
      <c r="T535" s="19">
        <f t="shared" si="105"/>
        <v>0</v>
      </c>
      <c r="U535" s="16">
        <v>1</v>
      </c>
      <c r="V535" s="12" t="str">
        <f>IFERROR(VLOOKUP(Tabela1[[#This Row],[COD.MDE]],'LISTA DE EMBARQUE'!B:L,11,0),"")</f>
        <v/>
      </c>
      <c r="W535" s="13" t="str">
        <f>IFERROR(COUNTIF(#REF!,Tabela1[[#This Row],[Colunas5]]),"")</f>
        <v/>
      </c>
      <c r="X535" s="14">
        <f>Tabela1[[#This Row],[QIANTIDADE EXPEDIDA]]*Tabela1[[#This Row],[PESO UNI]]</f>
        <v>0.2</v>
      </c>
      <c r="Y535" s="14">
        <f t="shared" si="106"/>
        <v>0</v>
      </c>
      <c r="Z535" s="20">
        <f>Tabela1[[#This Row],[PESO TOTAL]]-Tabela1[[#This Row],[Peso Expedido]]</f>
        <v>0</v>
      </c>
      <c r="AA535" s="17">
        <v>1</v>
      </c>
      <c r="AB535" s="33"/>
      <c r="AC535" s="33">
        <v>1</v>
      </c>
      <c r="AD535" s="33">
        <v>1</v>
      </c>
      <c r="AE535" s="33">
        <v>1</v>
      </c>
      <c r="AF535" s="33">
        <v>1</v>
      </c>
      <c r="AG535" s="33">
        <v>1</v>
      </c>
      <c r="AH535" s="33">
        <v>1</v>
      </c>
      <c r="AI535" s="33" t="s">
        <v>4509</v>
      </c>
      <c r="AJ535"/>
      <c r="AK535" t="str">
        <f>Tabela1[[#This Row],[Coluna1]]&amp;Tabela1[[#This Row],[PEDIDO]]</f>
        <v>P-190</v>
      </c>
      <c r="AL535"/>
      <c r="AM535"/>
      <c r="AN535"/>
      <c r="AO535" t="str">
        <f t="shared" si="107"/>
        <v>P-024498-1/P190</v>
      </c>
      <c r="AP535" t="str">
        <f>Tabela1[[#This Row],[TAG]]&amp;Tabela1[[#This Row],[PEDIDO]]&amp;Tabela1[[#This Row],[PRODUTO]]</f>
        <v>P190P-190ESTRUTURA</v>
      </c>
      <c r="AQ535" s="22" t="str">
        <f>Tabela1[[#This Row],[PRODUTO]]&amp;Tabela1[[#This Row],[TAG]]</f>
        <v>ESTRUTURAP190</v>
      </c>
      <c r="AR535" s="24" t="str">
        <f>Tabela1[[#This Row],[PEDIDO]]&amp;Tabela1[[#This Row],[PRODUTO]]</f>
        <v>P-190ESTRUTURA</v>
      </c>
      <c r="AS535" s="37">
        <f>IF(AF535="",0,IF(ISTEXT(AF535),H535*VALUE(SUBSTITUTE(AF535,"%",""))/100,H535*AF535))-Tabela1[[#This Row],[PRONTO ACABADO2]]</f>
        <v>0</v>
      </c>
      <c r="AT535" s="37">
        <f>IF(AG535="",0,IF(ISTEXT(AG535),H535*VALUE(SUBSTITUTE(AG535,"%",""))/100,H535*AG535))-Tabela1[[#This Row],[PESO EXPEDIDO2]]</f>
        <v>0</v>
      </c>
      <c r="AU535" s="37">
        <f t="shared" si="108"/>
        <v>0.2</v>
      </c>
      <c r="AV535" s="37">
        <f t="shared" si="109"/>
        <v>0.2</v>
      </c>
      <c r="AW535" s="37"/>
    </row>
    <row r="536" spans="1:49" ht="15.75" hidden="1" customHeight="1" x14ac:dyDescent="0.25">
      <c r="A536" s="6" t="s">
        <v>4406</v>
      </c>
      <c r="B536" s="21"/>
      <c r="C536" s="7">
        <v>1</v>
      </c>
      <c r="D536" s="39" t="s">
        <v>4403</v>
      </c>
      <c r="E536" s="7">
        <v>3499</v>
      </c>
      <c r="F536" s="7">
        <v>3</v>
      </c>
      <c r="G536" s="23">
        <v>0.1</v>
      </c>
      <c r="H536" s="34">
        <f>Tabela1[[#This Row],[PESO UNI]]*Tabela1[[#This Row],[QTE]]</f>
        <v>0.1</v>
      </c>
      <c r="I536" s="7">
        <v>1</v>
      </c>
      <c r="J536" s="8" t="s">
        <v>2550</v>
      </c>
      <c r="K536" s="8" t="s">
        <v>31</v>
      </c>
      <c r="L536" s="9" t="s">
        <v>2551</v>
      </c>
      <c r="M536" s="10"/>
      <c r="N536" s="11" t="s">
        <v>38</v>
      </c>
      <c r="O536" s="12"/>
      <c r="P536" s="13"/>
      <c r="Q536" s="14">
        <f>Tabela1[[#This Row],[QTDE/ Fabricação]]-Tabela1[[#This Row],[QTE]]</f>
        <v>-1</v>
      </c>
      <c r="R536" s="18">
        <f t="shared" si="104"/>
        <v>0.1</v>
      </c>
      <c r="S536" s="18">
        <f t="shared" si="103"/>
        <v>0.1</v>
      </c>
      <c r="T536" s="19">
        <f t="shared" si="105"/>
        <v>0</v>
      </c>
      <c r="U536" s="16">
        <v>1</v>
      </c>
      <c r="V536" s="12" t="str">
        <f>IFERROR(VLOOKUP(Tabela1[[#This Row],[COD.MDE]],'LISTA DE EMBARQUE'!B:L,11,0),"")</f>
        <v/>
      </c>
      <c r="W536" s="13" t="str">
        <f>IFERROR(COUNTIF(#REF!,Tabela1[[#This Row],[Colunas5]]),"")</f>
        <v/>
      </c>
      <c r="X536" s="14">
        <f>Tabela1[[#This Row],[QIANTIDADE EXPEDIDA]]*Tabela1[[#This Row],[PESO UNI]]</f>
        <v>0.1</v>
      </c>
      <c r="Y536" s="14">
        <f t="shared" si="106"/>
        <v>0</v>
      </c>
      <c r="Z536" s="20">
        <f>Tabela1[[#This Row],[PESO TOTAL]]-Tabela1[[#This Row],[Peso Expedido]]</f>
        <v>0</v>
      </c>
      <c r="AA536" s="17">
        <v>1</v>
      </c>
      <c r="AB536" s="33"/>
      <c r="AC536" s="33">
        <v>1</v>
      </c>
      <c r="AD536" s="33">
        <v>1</v>
      </c>
      <c r="AE536" s="33">
        <v>1</v>
      </c>
      <c r="AF536" s="33">
        <v>1</v>
      </c>
      <c r="AG536" s="33">
        <v>1</v>
      </c>
      <c r="AH536" s="33">
        <v>1</v>
      </c>
      <c r="AI536" s="33" t="s">
        <v>4509</v>
      </c>
      <c r="AJ536"/>
      <c r="AK536" t="str">
        <f>Tabela1[[#This Row],[Coluna1]]&amp;Tabela1[[#This Row],[PEDIDO]]</f>
        <v>P-190</v>
      </c>
      <c r="AL536"/>
      <c r="AM536"/>
      <c r="AN536"/>
      <c r="AO536" t="str">
        <f t="shared" si="107"/>
        <v>P-024498-1/P190</v>
      </c>
      <c r="AP536" t="str">
        <f>Tabela1[[#This Row],[TAG]]&amp;Tabela1[[#This Row],[PEDIDO]]&amp;Tabela1[[#This Row],[PRODUTO]]</f>
        <v>P190P-190ESTRUTURA</v>
      </c>
      <c r="AQ536" s="22" t="str">
        <f>Tabela1[[#This Row],[PRODUTO]]&amp;Tabela1[[#This Row],[TAG]]</f>
        <v>ESTRUTURAP190</v>
      </c>
      <c r="AR536" s="24" t="str">
        <f>Tabela1[[#This Row],[PEDIDO]]&amp;Tabela1[[#This Row],[PRODUTO]]</f>
        <v>P-190ESTRUTURA</v>
      </c>
      <c r="AS536" s="37">
        <f>IF(AF536="",0,IF(ISTEXT(AF536),H536*VALUE(SUBSTITUTE(AF536,"%",""))/100,H536*AF536))-Tabela1[[#This Row],[PRONTO ACABADO2]]</f>
        <v>0</v>
      </c>
      <c r="AT536" s="37">
        <f>IF(AG536="",0,IF(ISTEXT(AG536),H536*VALUE(SUBSTITUTE(AG536,"%",""))/100,H536*AG536))-Tabela1[[#This Row],[PESO EXPEDIDO2]]</f>
        <v>0</v>
      </c>
      <c r="AU536" s="37">
        <f t="shared" si="108"/>
        <v>0.1</v>
      </c>
      <c r="AV536" s="37">
        <f t="shared" si="109"/>
        <v>0.1</v>
      </c>
      <c r="AW536" s="37"/>
    </row>
    <row r="537" spans="1:49" ht="15.75" hidden="1" customHeight="1" x14ac:dyDescent="0.25">
      <c r="A537" s="6" t="s">
        <v>4406</v>
      </c>
      <c r="B537" s="21"/>
      <c r="C537" s="7">
        <v>1</v>
      </c>
      <c r="D537" s="39" t="s">
        <v>4404</v>
      </c>
      <c r="E537" s="7">
        <v>3500</v>
      </c>
      <c r="F537" s="7">
        <v>3</v>
      </c>
      <c r="G537" s="23">
        <v>0.1</v>
      </c>
      <c r="H537" s="34">
        <f>Tabela1[[#This Row],[PESO UNI]]*Tabela1[[#This Row],[QTE]]</f>
        <v>0.1</v>
      </c>
      <c r="I537" s="7">
        <v>1</v>
      </c>
      <c r="J537" s="8" t="s">
        <v>2550</v>
      </c>
      <c r="K537" s="8" t="s">
        <v>31</v>
      </c>
      <c r="L537" s="9" t="s">
        <v>2551</v>
      </c>
      <c r="M537" s="10"/>
      <c r="N537" s="11" t="s">
        <v>38</v>
      </c>
      <c r="O537" s="12"/>
      <c r="P537" s="13"/>
      <c r="Q537" s="14">
        <f>Tabela1[[#This Row],[QTDE/ Fabricação]]-Tabela1[[#This Row],[QTE]]</f>
        <v>-1</v>
      </c>
      <c r="R537" s="18">
        <f t="shared" si="104"/>
        <v>0.1</v>
      </c>
      <c r="S537" s="18">
        <f t="shared" si="103"/>
        <v>0.1</v>
      </c>
      <c r="T537" s="19">
        <f t="shared" si="105"/>
        <v>0</v>
      </c>
      <c r="U537" s="16">
        <v>1</v>
      </c>
      <c r="V537" s="12" t="str">
        <f>IFERROR(VLOOKUP(Tabela1[[#This Row],[COD.MDE]],'LISTA DE EMBARQUE'!B:L,11,0),"")</f>
        <v/>
      </c>
      <c r="W537" s="13" t="str">
        <f>IFERROR(COUNTIF(#REF!,Tabela1[[#This Row],[Colunas5]]),"")</f>
        <v/>
      </c>
      <c r="X537" s="14">
        <f>Tabela1[[#This Row],[QIANTIDADE EXPEDIDA]]*Tabela1[[#This Row],[PESO UNI]]</f>
        <v>0.1</v>
      </c>
      <c r="Y537" s="14">
        <f t="shared" si="106"/>
        <v>0</v>
      </c>
      <c r="Z537" s="20">
        <f>Tabela1[[#This Row],[PESO TOTAL]]-Tabela1[[#This Row],[Peso Expedido]]</f>
        <v>0</v>
      </c>
      <c r="AA537" s="17">
        <v>1</v>
      </c>
      <c r="AB537" s="33"/>
      <c r="AC537" s="33">
        <v>1</v>
      </c>
      <c r="AD537" s="33">
        <v>1</v>
      </c>
      <c r="AE537" s="33">
        <v>1</v>
      </c>
      <c r="AF537" s="33">
        <v>1</v>
      </c>
      <c r="AG537" s="33">
        <v>1</v>
      </c>
      <c r="AH537" s="33">
        <v>1</v>
      </c>
      <c r="AI537" s="33" t="s">
        <v>4509</v>
      </c>
      <c r="AJ537"/>
      <c r="AK537" t="str">
        <f>Tabela1[[#This Row],[Coluna1]]&amp;Tabela1[[#This Row],[PEDIDO]]</f>
        <v>P-190</v>
      </c>
      <c r="AL537"/>
      <c r="AM537"/>
      <c r="AN537"/>
      <c r="AO537" t="str">
        <f t="shared" si="107"/>
        <v>P-024498-1/P190</v>
      </c>
      <c r="AP537" t="str">
        <f>Tabela1[[#This Row],[TAG]]&amp;Tabela1[[#This Row],[PEDIDO]]&amp;Tabela1[[#This Row],[PRODUTO]]</f>
        <v>P190P-190ESTRUTURA</v>
      </c>
      <c r="AQ537" s="22" t="str">
        <f>Tabela1[[#This Row],[PRODUTO]]&amp;Tabela1[[#This Row],[TAG]]</f>
        <v>ESTRUTURAP190</v>
      </c>
      <c r="AR537" s="24" t="str">
        <f>Tabela1[[#This Row],[PEDIDO]]&amp;Tabela1[[#This Row],[PRODUTO]]</f>
        <v>P-190ESTRUTURA</v>
      </c>
      <c r="AS537" s="37">
        <f>IF(AF537="",0,IF(ISTEXT(AF537),H537*VALUE(SUBSTITUTE(AF537,"%",""))/100,H537*AF537))-Tabela1[[#This Row],[PRONTO ACABADO2]]</f>
        <v>0</v>
      </c>
      <c r="AT537" s="37">
        <f>IF(AG537="",0,IF(ISTEXT(AG537),H537*VALUE(SUBSTITUTE(AG537,"%",""))/100,H537*AG537))-Tabela1[[#This Row],[PESO EXPEDIDO2]]</f>
        <v>0</v>
      </c>
      <c r="AU537" s="37">
        <f t="shared" si="108"/>
        <v>0.1</v>
      </c>
      <c r="AV537" s="37">
        <f t="shared" si="109"/>
        <v>0.1</v>
      </c>
      <c r="AW537" s="37"/>
    </row>
    <row r="538" spans="1:49" ht="15.75" hidden="1" customHeight="1" x14ac:dyDescent="0.25">
      <c r="A538" s="6" t="s">
        <v>4406</v>
      </c>
      <c r="B538" s="21"/>
      <c r="C538" s="7">
        <v>2</v>
      </c>
      <c r="D538" s="39" t="s">
        <v>4405</v>
      </c>
      <c r="E538" s="7">
        <v>3501</v>
      </c>
      <c r="F538" s="7">
        <v>3</v>
      </c>
      <c r="G538" s="23">
        <v>7.1</v>
      </c>
      <c r="H538" s="34">
        <f>Tabela1[[#This Row],[PESO UNI]]*Tabela1[[#This Row],[QTE]]</f>
        <v>14.2</v>
      </c>
      <c r="I538" s="7">
        <v>1</v>
      </c>
      <c r="J538" s="8" t="s">
        <v>2550</v>
      </c>
      <c r="K538" s="8" t="s">
        <v>31</v>
      </c>
      <c r="L538" s="9" t="s">
        <v>2551</v>
      </c>
      <c r="M538" s="10"/>
      <c r="N538" s="11" t="s">
        <v>38</v>
      </c>
      <c r="O538" s="12"/>
      <c r="P538" s="13"/>
      <c r="Q538" s="14">
        <f>Tabela1[[#This Row],[QTDE/ Fabricação]]-Tabela1[[#This Row],[QTE]]</f>
        <v>-2</v>
      </c>
      <c r="R538" s="18">
        <f t="shared" si="104"/>
        <v>14.2</v>
      </c>
      <c r="S538" s="18">
        <f t="shared" si="103"/>
        <v>14.2</v>
      </c>
      <c r="T538" s="19">
        <f t="shared" si="105"/>
        <v>0</v>
      </c>
      <c r="U538" s="16">
        <v>2</v>
      </c>
      <c r="V538" s="12" t="str">
        <f>IFERROR(VLOOKUP(Tabela1[[#This Row],[COD.MDE]],'LISTA DE EMBARQUE'!B:L,11,0),"")</f>
        <v/>
      </c>
      <c r="W538" s="13" t="str">
        <f>IFERROR(COUNTIF(#REF!,Tabela1[[#This Row],[Colunas5]]),"")</f>
        <v/>
      </c>
      <c r="X538" s="14">
        <f>Tabela1[[#This Row],[QIANTIDADE EXPEDIDA]]*Tabela1[[#This Row],[PESO UNI]]</f>
        <v>14.2</v>
      </c>
      <c r="Y538" s="14">
        <f t="shared" si="106"/>
        <v>0</v>
      </c>
      <c r="Z538" s="20">
        <f>Tabela1[[#This Row],[PESO TOTAL]]-Tabela1[[#This Row],[Peso Expedido]]</f>
        <v>0</v>
      </c>
      <c r="AA538" s="17">
        <v>1</v>
      </c>
      <c r="AB538" s="33"/>
      <c r="AC538" s="33">
        <v>1</v>
      </c>
      <c r="AD538" s="33">
        <v>1</v>
      </c>
      <c r="AE538" s="33">
        <v>1</v>
      </c>
      <c r="AF538" s="33">
        <v>1</v>
      </c>
      <c r="AG538" s="33">
        <v>1</v>
      </c>
      <c r="AH538" s="33">
        <v>1</v>
      </c>
      <c r="AI538" s="33" t="s">
        <v>4509</v>
      </c>
      <c r="AJ538"/>
      <c r="AK538" t="str">
        <f>Tabela1[[#This Row],[Coluna1]]&amp;Tabela1[[#This Row],[PEDIDO]]</f>
        <v>P-190</v>
      </c>
      <c r="AL538"/>
      <c r="AM538"/>
      <c r="AN538"/>
      <c r="AO538" t="str">
        <f t="shared" si="107"/>
        <v>P-024498-1/P190</v>
      </c>
      <c r="AP538" t="str">
        <f>Tabela1[[#This Row],[TAG]]&amp;Tabela1[[#This Row],[PEDIDO]]&amp;Tabela1[[#This Row],[PRODUTO]]</f>
        <v>P190P-190ESTRUTURA</v>
      </c>
      <c r="AQ538" s="22" t="str">
        <f>Tabela1[[#This Row],[PRODUTO]]&amp;Tabela1[[#This Row],[TAG]]</f>
        <v>ESTRUTURAP190</v>
      </c>
      <c r="AR538" s="24" t="str">
        <f>Tabela1[[#This Row],[PEDIDO]]&amp;Tabela1[[#This Row],[PRODUTO]]</f>
        <v>P-190ESTRUTURA</v>
      </c>
      <c r="AS538" s="37">
        <f>IF(AF538="",0,IF(ISTEXT(AF538),H538*VALUE(SUBSTITUTE(AF538,"%",""))/100,H538*AF538))-Tabela1[[#This Row],[PRONTO ACABADO2]]</f>
        <v>0</v>
      </c>
      <c r="AT538" s="37">
        <f>IF(AG538="",0,IF(ISTEXT(AG538),H538*VALUE(SUBSTITUTE(AG538,"%",""))/100,H538*AG538))-Tabela1[[#This Row],[PESO EXPEDIDO2]]</f>
        <v>0</v>
      </c>
      <c r="AU538" s="37">
        <f t="shared" si="108"/>
        <v>14.2</v>
      </c>
      <c r="AV538" s="37">
        <f t="shared" si="109"/>
        <v>14.2</v>
      </c>
      <c r="AW538" s="37"/>
    </row>
    <row r="539" spans="1:49" ht="15.75" hidden="1" customHeight="1" x14ac:dyDescent="0.25">
      <c r="A539" s="6" t="s">
        <v>4406</v>
      </c>
      <c r="B539" s="21"/>
      <c r="C539" s="7">
        <v>1</v>
      </c>
      <c r="D539" s="39" t="s">
        <v>4410</v>
      </c>
      <c r="E539" s="7">
        <v>3502</v>
      </c>
      <c r="F539" s="7">
        <v>3</v>
      </c>
      <c r="G539" s="23">
        <v>0.1</v>
      </c>
      <c r="H539" s="34">
        <f>Tabela1[[#This Row],[PESO UNI]]*Tabela1[[#This Row],[QTE]]</f>
        <v>0.1</v>
      </c>
      <c r="I539" s="7">
        <v>1</v>
      </c>
      <c r="J539" s="8" t="s">
        <v>2550</v>
      </c>
      <c r="K539" s="8" t="s">
        <v>31</v>
      </c>
      <c r="L539" s="9" t="s">
        <v>2551</v>
      </c>
      <c r="M539" s="10"/>
      <c r="N539" s="11" t="s">
        <v>38</v>
      </c>
      <c r="O539" s="12"/>
      <c r="P539" s="13"/>
      <c r="Q539" s="14">
        <f>Tabela1[[#This Row],[QTDE/ Fabricação]]-Tabela1[[#This Row],[QTE]]</f>
        <v>-1</v>
      </c>
      <c r="R539" s="18">
        <f t="shared" si="104"/>
        <v>0.1</v>
      </c>
      <c r="S539" s="18">
        <f t="shared" si="103"/>
        <v>0.1</v>
      </c>
      <c r="T539" s="19">
        <f t="shared" si="105"/>
        <v>0</v>
      </c>
      <c r="U539" s="16">
        <v>1</v>
      </c>
      <c r="V539" s="12" t="str">
        <f>IFERROR(VLOOKUP(Tabela1[[#This Row],[COD.MDE]],'LISTA DE EMBARQUE'!B:L,11,0),"")</f>
        <v/>
      </c>
      <c r="W539" s="13" t="str">
        <f>IFERROR(COUNTIF(#REF!,Tabela1[[#This Row],[Colunas5]]),"")</f>
        <v/>
      </c>
      <c r="X539" s="14">
        <f>Tabela1[[#This Row],[QIANTIDADE EXPEDIDA]]*Tabela1[[#This Row],[PESO UNI]]</f>
        <v>0.1</v>
      </c>
      <c r="Y539" s="14">
        <f t="shared" si="106"/>
        <v>0</v>
      </c>
      <c r="Z539" s="20">
        <f>Tabela1[[#This Row],[PESO TOTAL]]-Tabela1[[#This Row],[Peso Expedido]]</f>
        <v>0</v>
      </c>
      <c r="AA539" s="17">
        <v>1</v>
      </c>
      <c r="AB539" s="33"/>
      <c r="AC539" s="33">
        <v>1</v>
      </c>
      <c r="AD539" s="33">
        <v>1</v>
      </c>
      <c r="AE539" s="33">
        <v>1</v>
      </c>
      <c r="AF539" s="33">
        <v>1</v>
      </c>
      <c r="AG539" s="33">
        <v>1</v>
      </c>
      <c r="AH539" s="33">
        <v>1</v>
      </c>
      <c r="AI539" s="33" t="s">
        <v>4509</v>
      </c>
      <c r="AJ539"/>
      <c r="AK539" t="str">
        <f>Tabela1[[#This Row],[Coluna1]]&amp;Tabela1[[#This Row],[PEDIDO]]</f>
        <v>P-190</v>
      </c>
      <c r="AL539"/>
      <c r="AM539"/>
      <c r="AN539"/>
      <c r="AO539" t="str">
        <f t="shared" si="107"/>
        <v>P-024498-1/P190</v>
      </c>
      <c r="AP539" t="str">
        <f>Tabela1[[#This Row],[TAG]]&amp;Tabela1[[#This Row],[PEDIDO]]&amp;Tabela1[[#This Row],[PRODUTO]]</f>
        <v>P190P-190ESTRUTURA</v>
      </c>
      <c r="AQ539" s="22" t="str">
        <f>Tabela1[[#This Row],[PRODUTO]]&amp;Tabela1[[#This Row],[TAG]]</f>
        <v>ESTRUTURAP190</v>
      </c>
      <c r="AR539" s="24" t="str">
        <f>Tabela1[[#This Row],[PEDIDO]]&amp;Tabela1[[#This Row],[PRODUTO]]</f>
        <v>P-190ESTRUTURA</v>
      </c>
      <c r="AS539" s="37">
        <f>IF(AF539="",0,IF(ISTEXT(AF539),H539*VALUE(SUBSTITUTE(AF539,"%",""))/100,H539*AF539))-Tabela1[[#This Row],[PRONTO ACABADO2]]</f>
        <v>0</v>
      </c>
      <c r="AT539" s="37">
        <f>IF(AG539="",0,IF(ISTEXT(AG539),H539*VALUE(SUBSTITUTE(AG539,"%",""))/100,H539*AG539))-Tabela1[[#This Row],[PESO EXPEDIDO2]]</f>
        <v>0</v>
      </c>
      <c r="AU539" s="37">
        <f t="shared" si="108"/>
        <v>0.1</v>
      </c>
      <c r="AV539" s="37">
        <f t="shared" si="109"/>
        <v>0.1</v>
      </c>
      <c r="AW539" s="37"/>
    </row>
    <row r="540" spans="1:49" ht="15.75" hidden="1" customHeight="1" x14ac:dyDescent="0.25">
      <c r="A540" s="6" t="s">
        <v>2562</v>
      </c>
      <c r="B540" s="21"/>
      <c r="C540" s="7">
        <v>2</v>
      </c>
      <c r="D540" s="39" t="s">
        <v>2563</v>
      </c>
      <c r="E540" s="7">
        <v>3503</v>
      </c>
      <c r="F540" s="7">
        <v>3</v>
      </c>
      <c r="G540" s="23">
        <v>24</v>
      </c>
      <c r="H540" s="34">
        <f>Tabela1[[#This Row],[PESO UNI]]*Tabela1[[#This Row],[QTE]]</f>
        <v>48</v>
      </c>
      <c r="I540" s="7">
        <v>1</v>
      </c>
      <c r="J540" s="8" t="s">
        <v>2550</v>
      </c>
      <c r="K540" s="8" t="s">
        <v>31</v>
      </c>
      <c r="L540" s="9" t="s">
        <v>2551</v>
      </c>
      <c r="M540" s="10"/>
      <c r="N540" s="11" t="s">
        <v>38</v>
      </c>
      <c r="O540" s="12"/>
      <c r="P540" s="13"/>
      <c r="Q540" s="14">
        <f>Tabela1[[#This Row],[QTDE/ Fabricação]]-Tabela1[[#This Row],[QTE]]</f>
        <v>-2</v>
      </c>
      <c r="R540" s="18">
        <f t="shared" si="104"/>
        <v>48</v>
      </c>
      <c r="S540" s="18">
        <f t="shared" si="103"/>
        <v>48</v>
      </c>
      <c r="T540" s="19">
        <f t="shared" si="105"/>
        <v>0</v>
      </c>
      <c r="U540" s="16">
        <f>IFERROR(SUMIF('LISTA DE EMBARQUE'!B:B,MICRO!E:E,'LISTA DE EMBARQUE'!G:G),"")</f>
        <v>2</v>
      </c>
      <c r="V540" s="12">
        <f>IFERROR(VLOOKUP(Tabela1[[#This Row],[COD.MDE]],'LISTA DE EMBARQUE'!B:L,11,0),"")</f>
        <v>2</v>
      </c>
      <c r="W540" s="13" t="str">
        <f>IFERROR(COUNTIF(#REF!,Tabela1[[#This Row],[Colunas5]]),"")</f>
        <v/>
      </c>
      <c r="X540" s="14">
        <f>Tabela1[[#This Row],[QIANTIDADE EXPEDIDA]]*Tabela1[[#This Row],[PESO UNI]]</f>
        <v>48</v>
      </c>
      <c r="Y540" s="14">
        <f t="shared" si="106"/>
        <v>0</v>
      </c>
      <c r="Z540" s="20">
        <f>Tabela1[[#This Row],[PESO TOTAL]]-Tabela1[[#This Row],[Peso Expedido]]</f>
        <v>0</v>
      </c>
      <c r="AA540" s="17">
        <v>1</v>
      </c>
      <c r="AB540" s="33"/>
      <c r="AC540" s="33">
        <v>1</v>
      </c>
      <c r="AD540" s="33">
        <v>1</v>
      </c>
      <c r="AE540" s="33">
        <v>1</v>
      </c>
      <c r="AF540" s="33">
        <v>1</v>
      </c>
      <c r="AG540" s="33">
        <v>1</v>
      </c>
      <c r="AH540" s="33">
        <v>1</v>
      </c>
      <c r="AI540" s="33" t="s">
        <v>4509</v>
      </c>
      <c r="AJ540"/>
      <c r="AK540" t="str">
        <f>Tabela1[[#This Row],[Coluna1]]&amp;Tabela1[[#This Row],[PEDIDO]]</f>
        <v>P-190</v>
      </c>
      <c r="AL540"/>
      <c r="AM540"/>
      <c r="AN540"/>
      <c r="AO540" t="str">
        <f t="shared" si="107"/>
        <v>P-024497-1/P190</v>
      </c>
      <c r="AP540" t="str">
        <f>Tabela1[[#This Row],[TAG]]&amp;Tabela1[[#This Row],[PEDIDO]]&amp;Tabela1[[#This Row],[PRODUTO]]</f>
        <v>P190P-190ESTRUTURA</v>
      </c>
      <c r="AQ540" s="22" t="str">
        <f>Tabela1[[#This Row],[PRODUTO]]&amp;Tabela1[[#This Row],[TAG]]</f>
        <v>ESTRUTURAP190</v>
      </c>
      <c r="AR540" s="24" t="str">
        <f>Tabela1[[#This Row],[PEDIDO]]&amp;Tabela1[[#This Row],[PRODUTO]]</f>
        <v>P-190ESTRUTURA</v>
      </c>
      <c r="AS540" s="37">
        <f>IF(AF540="",0,IF(ISTEXT(AF540),H540*VALUE(SUBSTITUTE(AF540,"%",""))/100,H540*AF540))-Tabela1[[#This Row],[PRONTO ACABADO2]]</f>
        <v>0</v>
      </c>
      <c r="AT540" s="37">
        <f>IF(AG540="",0,IF(ISTEXT(AG540),H540*VALUE(SUBSTITUTE(AG540,"%",""))/100,H540*AG540))-Tabela1[[#This Row],[PESO EXPEDIDO2]]</f>
        <v>0</v>
      </c>
      <c r="AU540" s="37">
        <f t="shared" si="108"/>
        <v>48</v>
      </c>
      <c r="AV540" s="37">
        <f t="shared" si="109"/>
        <v>48</v>
      </c>
      <c r="AW540" s="37"/>
    </row>
    <row r="541" spans="1:49" ht="15.75" hidden="1" customHeight="1" x14ac:dyDescent="0.25">
      <c r="A541" s="6" t="s">
        <v>2564</v>
      </c>
      <c r="B541" s="21"/>
      <c r="C541" s="7">
        <v>1</v>
      </c>
      <c r="D541" s="39" t="s">
        <v>2565</v>
      </c>
      <c r="E541" s="7">
        <v>3504</v>
      </c>
      <c r="F541" s="7">
        <v>2</v>
      </c>
      <c r="G541" s="23">
        <v>951.2</v>
      </c>
      <c r="H541" s="34">
        <f>Tabela1[[#This Row],[PESO UNI]]*Tabela1[[#This Row],[QTE]]</f>
        <v>951.2</v>
      </c>
      <c r="I541" s="7">
        <v>1</v>
      </c>
      <c r="J541" s="8" t="s">
        <v>2550</v>
      </c>
      <c r="K541" s="8" t="s">
        <v>31</v>
      </c>
      <c r="L541" s="9" t="s">
        <v>2551</v>
      </c>
      <c r="M541" s="10"/>
      <c r="N541" s="11" t="s">
        <v>38</v>
      </c>
      <c r="O541" s="12"/>
      <c r="P541" s="13"/>
      <c r="Q541" s="14">
        <f>Tabela1[[#This Row],[QTDE/ Fabricação]]-Tabela1[[#This Row],[QTE]]</f>
        <v>-1</v>
      </c>
      <c r="R541" s="18">
        <f t="shared" si="104"/>
        <v>951.2</v>
      </c>
      <c r="S541" s="18">
        <f t="shared" si="103"/>
        <v>951.2</v>
      </c>
      <c r="T541" s="19">
        <f t="shared" si="105"/>
        <v>0</v>
      </c>
      <c r="U541" s="16">
        <f>IFERROR(SUMIF('LISTA DE EMBARQUE'!B:B,MICRO!E:E,'LISTA DE EMBARQUE'!G:G),"")</f>
        <v>1</v>
      </c>
      <c r="V541" s="12">
        <f>IFERROR(VLOOKUP(Tabela1[[#This Row],[COD.MDE]],'LISTA DE EMBARQUE'!B:L,11,0),"")</f>
        <v>2</v>
      </c>
      <c r="W541" s="13" t="str">
        <f>IFERROR(COUNTIF(#REF!,Tabela1[[#This Row],[Colunas5]]),"")</f>
        <v/>
      </c>
      <c r="X541" s="14">
        <f>Tabela1[[#This Row],[QIANTIDADE EXPEDIDA]]*Tabela1[[#This Row],[PESO UNI]]</f>
        <v>951.2</v>
      </c>
      <c r="Y541" s="14">
        <f t="shared" si="106"/>
        <v>0</v>
      </c>
      <c r="Z541" s="20">
        <f>Tabela1[[#This Row],[PESO TOTAL]]-Tabela1[[#This Row],[Peso Expedido]]</f>
        <v>0</v>
      </c>
      <c r="AA541" s="17">
        <v>1</v>
      </c>
      <c r="AB541" s="33"/>
      <c r="AC541" s="33">
        <v>1</v>
      </c>
      <c r="AD541" s="33">
        <v>1</v>
      </c>
      <c r="AE541" s="33">
        <v>1</v>
      </c>
      <c r="AF541" s="33">
        <v>1</v>
      </c>
      <c r="AG541" s="33">
        <v>1</v>
      </c>
      <c r="AH541" s="33">
        <v>1</v>
      </c>
      <c r="AI541" s="33" t="s">
        <v>4509</v>
      </c>
      <c r="AJ541"/>
      <c r="AK541" t="str">
        <f>Tabela1[[#This Row],[Coluna1]]&amp;Tabela1[[#This Row],[PEDIDO]]</f>
        <v>P-190</v>
      </c>
      <c r="AL541"/>
      <c r="AM541"/>
      <c r="AN541"/>
      <c r="AO541" t="str">
        <f t="shared" si="107"/>
        <v>P-024513-1/P190</v>
      </c>
      <c r="AP541" t="str">
        <f>Tabela1[[#This Row],[TAG]]&amp;Tabela1[[#This Row],[PEDIDO]]&amp;Tabela1[[#This Row],[PRODUTO]]</f>
        <v>P190P-190ESTRUTURA</v>
      </c>
      <c r="AQ541" s="22" t="str">
        <f>Tabela1[[#This Row],[PRODUTO]]&amp;Tabela1[[#This Row],[TAG]]</f>
        <v>ESTRUTURAP190</v>
      </c>
      <c r="AR541" s="24" t="str">
        <f>Tabela1[[#This Row],[PEDIDO]]&amp;Tabela1[[#This Row],[PRODUTO]]</f>
        <v>P-190ESTRUTURA</v>
      </c>
      <c r="AS541" s="37">
        <f>IF(AF541="",0,IF(ISTEXT(AF541),H541*VALUE(SUBSTITUTE(AF541,"%",""))/100,H541*AF541))-Tabela1[[#This Row],[PRONTO ACABADO2]]</f>
        <v>0</v>
      </c>
      <c r="AT541" s="37">
        <f>IF(AG541="",0,IF(ISTEXT(AG541),H541*VALUE(SUBSTITUTE(AG541,"%",""))/100,H541*AG541))-Tabela1[[#This Row],[PESO EXPEDIDO2]]</f>
        <v>0</v>
      </c>
      <c r="AU541" s="37">
        <f t="shared" si="108"/>
        <v>951.2</v>
      </c>
      <c r="AV541" s="37">
        <f t="shared" si="109"/>
        <v>951.2</v>
      </c>
      <c r="AW541" s="37"/>
    </row>
    <row r="542" spans="1:49" ht="15.75" hidden="1" customHeight="1" x14ac:dyDescent="0.25">
      <c r="A542" s="6" t="s">
        <v>2564</v>
      </c>
      <c r="B542" s="21"/>
      <c r="C542" s="7">
        <v>2</v>
      </c>
      <c r="D542" s="39" t="s">
        <v>2566</v>
      </c>
      <c r="E542" s="7">
        <v>3505</v>
      </c>
      <c r="F542" s="7">
        <v>2</v>
      </c>
      <c r="G542" s="23">
        <v>3.4</v>
      </c>
      <c r="H542" s="34">
        <f>Tabela1[[#This Row],[PESO UNI]]*Tabela1[[#This Row],[QTE]]</f>
        <v>6.8</v>
      </c>
      <c r="I542" s="7">
        <v>1</v>
      </c>
      <c r="J542" s="8" t="s">
        <v>2550</v>
      </c>
      <c r="K542" s="8" t="s">
        <v>31</v>
      </c>
      <c r="L542" s="9" t="s">
        <v>2551</v>
      </c>
      <c r="M542" s="10"/>
      <c r="N542" s="11" t="s">
        <v>38</v>
      </c>
      <c r="O542" s="12"/>
      <c r="P542" s="13"/>
      <c r="Q542" s="14">
        <f>Tabela1[[#This Row],[QTDE/ Fabricação]]-Tabela1[[#This Row],[QTE]]</f>
        <v>-2</v>
      </c>
      <c r="R542" s="18">
        <f t="shared" si="104"/>
        <v>6.8</v>
      </c>
      <c r="S542" s="18">
        <f t="shared" si="103"/>
        <v>6.8</v>
      </c>
      <c r="T542" s="19">
        <f t="shared" si="105"/>
        <v>0</v>
      </c>
      <c r="U542" s="16">
        <v>2</v>
      </c>
      <c r="V542" s="12" t="str">
        <f>IFERROR(VLOOKUP(Tabela1[[#This Row],[COD.MDE]],'LISTA DE EMBARQUE'!B:L,11,0),"")</f>
        <v/>
      </c>
      <c r="W542" s="13" t="str">
        <f>IFERROR(COUNTIF(#REF!,Tabela1[[#This Row],[Colunas5]]),"")</f>
        <v/>
      </c>
      <c r="X542" s="14">
        <f>Tabela1[[#This Row],[QIANTIDADE EXPEDIDA]]*Tabela1[[#This Row],[PESO UNI]]</f>
        <v>6.8</v>
      </c>
      <c r="Y542" s="14">
        <f t="shared" si="106"/>
        <v>0</v>
      </c>
      <c r="Z542" s="20">
        <f>Tabela1[[#This Row],[PESO TOTAL]]-Tabela1[[#This Row],[Peso Expedido]]</f>
        <v>0</v>
      </c>
      <c r="AA542" s="17">
        <v>1</v>
      </c>
      <c r="AB542" s="33"/>
      <c r="AC542" s="33">
        <v>1</v>
      </c>
      <c r="AD542" s="33">
        <v>1</v>
      </c>
      <c r="AE542" s="33">
        <v>1</v>
      </c>
      <c r="AF542" s="33">
        <v>1</v>
      </c>
      <c r="AG542" s="33">
        <v>1</v>
      </c>
      <c r="AH542" s="33">
        <v>1</v>
      </c>
      <c r="AI542" s="33" t="s">
        <v>4509</v>
      </c>
      <c r="AJ542"/>
      <c r="AK542" t="str">
        <f>Tabela1[[#This Row],[Coluna1]]&amp;Tabela1[[#This Row],[PEDIDO]]</f>
        <v>P-190</v>
      </c>
      <c r="AL542"/>
      <c r="AM542"/>
      <c r="AN542"/>
      <c r="AO542" t="str">
        <f t="shared" si="107"/>
        <v>P-024513-1/P190</v>
      </c>
      <c r="AP542" t="str">
        <f>Tabela1[[#This Row],[TAG]]&amp;Tabela1[[#This Row],[PEDIDO]]&amp;Tabela1[[#This Row],[PRODUTO]]</f>
        <v>P190P-190ESTRUTURA</v>
      </c>
      <c r="AQ542" s="22" t="str">
        <f>Tabela1[[#This Row],[PRODUTO]]&amp;Tabela1[[#This Row],[TAG]]</f>
        <v>ESTRUTURAP190</v>
      </c>
      <c r="AR542" s="24" t="str">
        <f>Tabela1[[#This Row],[PEDIDO]]&amp;Tabela1[[#This Row],[PRODUTO]]</f>
        <v>P-190ESTRUTURA</v>
      </c>
      <c r="AS542" s="37">
        <f>IF(AF542="",0,IF(ISTEXT(AF542),H542*VALUE(SUBSTITUTE(AF542,"%",""))/100,H542*AF542))-Tabela1[[#This Row],[PRONTO ACABADO2]]</f>
        <v>0</v>
      </c>
      <c r="AT542" s="37">
        <f>IF(AG542="",0,IF(ISTEXT(AG542),H542*VALUE(SUBSTITUTE(AG542,"%",""))/100,H542*AG542))-Tabela1[[#This Row],[PESO EXPEDIDO2]]</f>
        <v>0</v>
      </c>
      <c r="AU542" s="37">
        <f t="shared" si="108"/>
        <v>6.8</v>
      </c>
      <c r="AV542" s="37">
        <f t="shared" si="109"/>
        <v>6.8</v>
      </c>
      <c r="AW542" s="37"/>
    </row>
    <row r="543" spans="1:49" ht="15.75" hidden="1" customHeight="1" x14ac:dyDescent="0.25">
      <c r="A543" s="6" t="s">
        <v>2564</v>
      </c>
      <c r="B543" s="21"/>
      <c r="C543" s="7">
        <v>2</v>
      </c>
      <c r="D543" s="39" t="s">
        <v>2567</v>
      </c>
      <c r="E543" s="7">
        <v>3506</v>
      </c>
      <c r="F543" s="7">
        <v>2</v>
      </c>
      <c r="G543" s="23">
        <v>3</v>
      </c>
      <c r="H543" s="34">
        <f>Tabela1[[#This Row],[PESO UNI]]*Tabela1[[#This Row],[QTE]]</f>
        <v>6</v>
      </c>
      <c r="I543" s="7">
        <v>1</v>
      </c>
      <c r="J543" s="8" t="s">
        <v>2550</v>
      </c>
      <c r="K543" s="8" t="s">
        <v>31</v>
      </c>
      <c r="L543" s="9" t="s">
        <v>2551</v>
      </c>
      <c r="M543" s="10"/>
      <c r="N543" s="11" t="s">
        <v>38</v>
      </c>
      <c r="O543" s="12"/>
      <c r="P543" s="13"/>
      <c r="Q543" s="14">
        <f>Tabela1[[#This Row],[QTDE/ Fabricação]]-Tabela1[[#This Row],[QTE]]</f>
        <v>-2</v>
      </c>
      <c r="R543" s="18">
        <f t="shared" si="104"/>
        <v>6</v>
      </c>
      <c r="S543" s="18">
        <f t="shared" si="103"/>
        <v>6</v>
      </c>
      <c r="T543" s="19">
        <f t="shared" si="105"/>
        <v>0</v>
      </c>
      <c r="U543" s="16">
        <v>2</v>
      </c>
      <c r="V543" s="12" t="str">
        <f>IFERROR(VLOOKUP(Tabela1[[#This Row],[COD.MDE]],'LISTA DE EMBARQUE'!B:L,11,0),"")</f>
        <v/>
      </c>
      <c r="W543" s="13" t="str">
        <f>IFERROR(COUNTIF(#REF!,Tabela1[[#This Row],[Colunas5]]),"")</f>
        <v/>
      </c>
      <c r="X543" s="14">
        <f>Tabela1[[#This Row],[QIANTIDADE EXPEDIDA]]*Tabela1[[#This Row],[PESO UNI]]</f>
        <v>6</v>
      </c>
      <c r="Y543" s="14">
        <f t="shared" si="106"/>
        <v>0</v>
      </c>
      <c r="Z543" s="20">
        <f>Tabela1[[#This Row],[PESO TOTAL]]-Tabela1[[#This Row],[Peso Expedido]]</f>
        <v>0</v>
      </c>
      <c r="AA543" s="17">
        <v>1</v>
      </c>
      <c r="AB543" s="33"/>
      <c r="AC543" s="33">
        <v>1</v>
      </c>
      <c r="AD543" s="33">
        <v>1</v>
      </c>
      <c r="AE543" s="33">
        <v>1</v>
      </c>
      <c r="AF543" s="33">
        <v>1</v>
      </c>
      <c r="AG543" s="33">
        <v>1</v>
      </c>
      <c r="AH543" s="33">
        <v>1</v>
      </c>
      <c r="AI543" s="33" t="s">
        <v>4509</v>
      </c>
      <c r="AJ543"/>
      <c r="AK543" t="str">
        <f>Tabela1[[#This Row],[Coluna1]]&amp;Tabela1[[#This Row],[PEDIDO]]</f>
        <v>P-190</v>
      </c>
      <c r="AL543"/>
      <c r="AM543"/>
      <c r="AN543"/>
      <c r="AO543" t="str">
        <f t="shared" si="107"/>
        <v>P-024513-1/P190</v>
      </c>
      <c r="AP543" t="str">
        <f>Tabela1[[#This Row],[TAG]]&amp;Tabela1[[#This Row],[PEDIDO]]&amp;Tabela1[[#This Row],[PRODUTO]]</f>
        <v>P190P-190ESTRUTURA</v>
      </c>
      <c r="AQ543" s="22" t="str">
        <f>Tabela1[[#This Row],[PRODUTO]]&amp;Tabela1[[#This Row],[TAG]]</f>
        <v>ESTRUTURAP190</v>
      </c>
      <c r="AR543" s="24" t="str">
        <f>Tabela1[[#This Row],[PEDIDO]]&amp;Tabela1[[#This Row],[PRODUTO]]</f>
        <v>P-190ESTRUTURA</v>
      </c>
      <c r="AS543" s="37">
        <f>IF(AF543="",0,IF(ISTEXT(AF543),H543*VALUE(SUBSTITUTE(AF543,"%",""))/100,H543*AF543))-Tabela1[[#This Row],[PRONTO ACABADO2]]</f>
        <v>0</v>
      </c>
      <c r="AT543" s="37">
        <f>IF(AG543="",0,IF(ISTEXT(AG543),H543*VALUE(SUBSTITUTE(AG543,"%",""))/100,H543*AG543))-Tabela1[[#This Row],[PESO EXPEDIDO2]]</f>
        <v>0</v>
      </c>
      <c r="AU543" s="37">
        <f t="shared" si="108"/>
        <v>6</v>
      </c>
      <c r="AV543" s="37">
        <f t="shared" si="109"/>
        <v>6</v>
      </c>
      <c r="AW543" s="37"/>
    </row>
    <row r="544" spans="1:49" ht="15.75" hidden="1" customHeight="1" x14ac:dyDescent="0.25">
      <c r="A544" s="6" t="s">
        <v>2564</v>
      </c>
      <c r="B544" s="21"/>
      <c r="C544" s="7">
        <v>12</v>
      </c>
      <c r="D544" s="39" t="s">
        <v>2568</v>
      </c>
      <c r="E544" s="7">
        <v>3507</v>
      </c>
      <c r="F544" s="7">
        <v>2</v>
      </c>
      <c r="G544" s="23">
        <v>22.8</v>
      </c>
      <c r="H544" s="34">
        <f>Tabela1[[#This Row],[PESO UNI]]*Tabela1[[#This Row],[QTE]]</f>
        <v>273.60000000000002</v>
      </c>
      <c r="I544" s="7">
        <v>1</v>
      </c>
      <c r="J544" s="8" t="s">
        <v>2550</v>
      </c>
      <c r="K544" s="8" t="s">
        <v>31</v>
      </c>
      <c r="L544" s="9" t="s">
        <v>2551</v>
      </c>
      <c r="M544" s="10"/>
      <c r="N544" s="11" t="s">
        <v>38</v>
      </c>
      <c r="O544" s="12"/>
      <c r="P544" s="13"/>
      <c r="Q544" s="14">
        <f>Tabela1[[#This Row],[QTDE/ Fabricação]]-Tabela1[[#This Row],[QTE]]</f>
        <v>-12</v>
      </c>
      <c r="R544" s="18">
        <f t="shared" si="104"/>
        <v>273.60000000000002</v>
      </c>
      <c r="S544" s="18">
        <f t="shared" si="103"/>
        <v>273.60000000000002</v>
      </c>
      <c r="T544" s="19">
        <f t="shared" si="105"/>
        <v>0</v>
      </c>
      <c r="U544" s="16">
        <v>12</v>
      </c>
      <c r="V544" s="12" t="str">
        <f>IFERROR(VLOOKUP(Tabela1[[#This Row],[COD.MDE]],'LISTA DE EMBARQUE'!B:L,11,0),"")</f>
        <v/>
      </c>
      <c r="W544" s="13" t="str">
        <f>IFERROR(COUNTIF(#REF!,Tabela1[[#This Row],[Colunas5]]),"")</f>
        <v/>
      </c>
      <c r="X544" s="14">
        <f>Tabela1[[#This Row],[QIANTIDADE EXPEDIDA]]*Tabela1[[#This Row],[PESO UNI]]</f>
        <v>273.60000000000002</v>
      </c>
      <c r="Y544" s="14">
        <f t="shared" si="106"/>
        <v>0</v>
      </c>
      <c r="Z544" s="20">
        <f>Tabela1[[#This Row],[PESO TOTAL]]-Tabela1[[#This Row],[Peso Expedido]]</f>
        <v>0</v>
      </c>
      <c r="AA544" s="17">
        <v>1</v>
      </c>
      <c r="AB544" s="33"/>
      <c r="AC544" s="33">
        <v>1</v>
      </c>
      <c r="AD544" s="33">
        <v>1</v>
      </c>
      <c r="AE544" s="33">
        <v>1</v>
      </c>
      <c r="AF544" s="33">
        <v>1</v>
      </c>
      <c r="AG544" s="33">
        <v>1</v>
      </c>
      <c r="AH544" s="33">
        <v>1</v>
      </c>
      <c r="AI544" s="33" t="s">
        <v>4509</v>
      </c>
      <c r="AJ544"/>
      <c r="AK544" t="str">
        <f>Tabela1[[#This Row],[Coluna1]]&amp;Tabela1[[#This Row],[PEDIDO]]</f>
        <v>P-190</v>
      </c>
      <c r="AL544"/>
      <c r="AM544"/>
      <c r="AN544"/>
      <c r="AO544" t="str">
        <f t="shared" si="107"/>
        <v>P-024513-1/P190</v>
      </c>
      <c r="AP544" t="str">
        <f>Tabela1[[#This Row],[TAG]]&amp;Tabela1[[#This Row],[PEDIDO]]&amp;Tabela1[[#This Row],[PRODUTO]]</f>
        <v>P190P-190ESTRUTURA</v>
      </c>
      <c r="AQ544" s="22" t="str">
        <f>Tabela1[[#This Row],[PRODUTO]]&amp;Tabela1[[#This Row],[TAG]]</f>
        <v>ESTRUTURAP190</v>
      </c>
      <c r="AR544" s="24" t="str">
        <f>Tabela1[[#This Row],[PEDIDO]]&amp;Tabela1[[#This Row],[PRODUTO]]</f>
        <v>P-190ESTRUTURA</v>
      </c>
      <c r="AS544" s="37">
        <f>IF(AF544="",0,IF(ISTEXT(AF544),H544*VALUE(SUBSTITUTE(AF544,"%",""))/100,H544*AF544))-Tabela1[[#This Row],[PRONTO ACABADO2]]</f>
        <v>0</v>
      </c>
      <c r="AT544" s="37">
        <f>IF(AG544="",0,IF(ISTEXT(AG544),H544*VALUE(SUBSTITUTE(AG544,"%",""))/100,H544*AG544))-Tabela1[[#This Row],[PESO EXPEDIDO2]]</f>
        <v>0</v>
      </c>
      <c r="AU544" s="37">
        <f t="shared" si="108"/>
        <v>273.60000000000002</v>
      </c>
      <c r="AV544" s="37">
        <f t="shared" si="109"/>
        <v>273.60000000000002</v>
      </c>
      <c r="AW544" s="37"/>
    </row>
    <row r="545" spans="1:49" ht="15.75" hidden="1" customHeight="1" x14ac:dyDescent="0.25">
      <c r="A545" s="6" t="s">
        <v>2564</v>
      </c>
      <c r="B545" s="21"/>
      <c r="C545" s="7">
        <v>12</v>
      </c>
      <c r="D545" s="39" t="s">
        <v>2569</v>
      </c>
      <c r="E545" s="7">
        <v>3508</v>
      </c>
      <c r="F545" s="7">
        <v>2</v>
      </c>
      <c r="G545" s="23">
        <v>20.399999999999999</v>
      </c>
      <c r="H545" s="34">
        <f>Tabela1[[#This Row],[PESO UNI]]*Tabela1[[#This Row],[QTE]]</f>
        <v>244.79999999999998</v>
      </c>
      <c r="I545" s="7">
        <v>1</v>
      </c>
      <c r="J545" s="8" t="s">
        <v>2550</v>
      </c>
      <c r="K545" s="8" t="s">
        <v>31</v>
      </c>
      <c r="L545" s="9" t="s">
        <v>2551</v>
      </c>
      <c r="M545" s="10"/>
      <c r="N545" s="11" t="s">
        <v>38</v>
      </c>
      <c r="O545" s="12"/>
      <c r="P545" s="13"/>
      <c r="Q545" s="14">
        <f>Tabela1[[#This Row],[QTDE/ Fabricação]]-Tabela1[[#This Row],[QTE]]</f>
        <v>-12</v>
      </c>
      <c r="R545" s="18">
        <f t="shared" si="104"/>
        <v>244.79999999999998</v>
      </c>
      <c r="S545" s="18">
        <f t="shared" si="103"/>
        <v>244.79999999999998</v>
      </c>
      <c r="T545" s="19">
        <f t="shared" si="105"/>
        <v>0</v>
      </c>
      <c r="U545" s="16">
        <v>12</v>
      </c>
      <c r="V545" s="12" t="str">
        <f>IFERROR(VLOOKUP(Tabela1[[#This Row],[COD.MDE]],'LISTA DE EMBARQUE'!B:L,11,0),"")</f>
        <v/>
      </c>
      <c r="W545" s="13" t="str">
        <f>IFERROR(COUNTIF(#REF!,Tabela1[[#This Row],[Colunas5]]),"")</f>
        <v/>
      </c>
      <c r="X545" s="14">
        <f>Tabela1[[#This Row],[QIANTIDADE EXPEDIDA]]*Tabela1[[#This Row],[PESO UNI]]</f>
        <v>244.79999999999998</v>
      </c>
      <c r="Y545" s="14">
        <f t="shared" si="106"/>
        <v>0</v>
      </c>
      <c r="Z545" s="20">
        <f>Tabela1[[#This Row],[PESO TOTAL]]-Tabela1[[#This Row],[Peso Expedido]]</f>
        <v>0</v>
      </c>
      <c r="AA545" s="17">
        <v>1</v>
      </c>
      <c r="AB545" s="33"/>
      <c r="AC545" s="33">
        <v>1</v>
      </c>
      <c r="AD545" s="33">
        <v>1</v>
      </c>
      <c r="AE545" s="33">
        <v>1</v>
      </c>
      <c r="AF545" s="33">
        <v>1</v>
      </c>
      <c r="AG545" s="33">
        <v>1</v>
      </c>
      <c r="AH545" s="33">
        <v>1</v>
      </c>
      <c r="AI545" s="33" t="s">
        <v>4509</v>
      </c>
      <c r="AJ545"/>
      <c r="AK545" t="str">
        <f>Tabela1[[#This Row],[Coluna1]]&amp;Tabela1[[#This Row],[PEDIDO]]</f>
        <v>P-190</v>
      </c>
      <c r="AL545"/>
      <c r="AM545"/>
      <c r="AN545"/>
      <c r="AO545" t="str">
        <f t="shared" si="107"/>
        <v>P-024513-1/P190</v>
      </c>
      <c r="AP545" t="str">
        <f>Tabela1[[#This Row],[TAG]]&amp;Tabela1[[#This Row],[PEDIDO]]&amp;Tabela1[[#This Row],[PRODUTO]]</f>
        <v>P190P-190ESTRUTURA</v>
      </c>
      <c r="AQ545" s="22" t="str">
        <f>Tabela1[[#This Row],[PRODUTO]]&amp;Tabela1[[#This Row],[TAG]]</f>
        <v>ESTRUTURAP190</v>
      </c>
      <c r="AR545" s="24" t="str">
        <f>Tabela1[[#This Row],[PEDIDO]]&amp;Tabela1[[#This Row],[PRODUTO]]</f>
        <v>P-190ESTRUTURA</v>
      </c>
      <c r="AS545" s="37">
        <f>IF(AF545="",0,IF(ISTEXT(AF545),H545*VALUE(SUBSTITUTE(AF545,"%",""))/100,H545*AF545))-Tabela1[[#This Row],[PRONTO ACABADO2]]</f>
        <v>0</v>
      </c>
      <c r="AT545" s="37">
        <f>IF(AG545="",0,IF(ISTEXT(AG545),H545*VALUE(SUBSTITUTE(AG545,"%",""))/100,H545*AG545))-Tabela1[[#This Row],[PESO EXPEDIDO2]]</f>
        <v>0</v>
      </c>
      <c r="AU545" s="37">
        <f t="shared" si="108"/>
        <v>244.79999999999998</v>
      </c>
      <c r="AV545" s="37">
        <f t="shared" si="109"/>
        <v>244.79999999999998</v>
      </c>
      <c r="AW545" s="37"/>
    </row>
    <row r="546" spans="1:49" ht="15.75" hidden="1" customHeight="1" x14ac:dyDescent="0.25">
      <c r="A546" s="6" t="s">
        <v>2570</v>
      </c>
      <c r="B546" s="21"/>
      <c r="C546" s="7">
        <v>1</v>
      </c>
      <c r="D546" s="39" t="s">
        <v>2571</v>
      </c>
      <c r="E546" s="7">
        <v>3509</v>
      </c>
      <c r="F546" s="7">
        <v>2</v>
      </c>
      <c r="G546" s="23">
        <v>961</v>
      </c>
      <c r="H546" s="34">
        <f>Tabela1[[#This Row],[PESO UNI]]*Tabela1[[#This Row],[QTE]]</f>
        <v>961</v>
      </c>
      <c r="I546" s="7">
        <v>1</v>
      </c>
      <c r="J546" s="8" t="s">
        <v>2550</v>
      </c>
      <c r="K546" s="8" t="s">
        <v>31</v>
      </c>
      <c r="L546" s="9" t="s">
        <v>2551</v>
      </c>
      <c r="M546" s="10"/>
      <c r="N546" s="11" t="s">
        <v>38</v>
      </c>
      <c r="O546" s="12"/>
      <c r="P546" s="13"/>
      <c r="Q546" s="14">
        <f>Tabela1[[#This Row],[QTDE/ Fabricação]]-Tabela1[[#This Row],[QTE]]</f>
        <v>-1</v>
      </c>
      <c r="R546" s="18">
        <f t="shared" si="104"/>
        <v>961</v>
      </c>
      <c r="S546" s="18">
        <f t="shared" si="103"/>
        <v>961</v>
      </c>
      <c r="T546" s="19">
        <f t="shared" si="105"/>
        <v>0</v>
      </c>
      <c r="U546" s="16">
        <f>IFERROR(SUMIF('LISTA DE EMBARQUE'!B:B,MICRO!E:E,'LISTA DE EMBARQUE'!G:G),"")</f>
        <v>1</v>
      </c>
      <c r="V546" s="12">
        <f>IFERROR(VLOOKUP(Tabela1[[#This Row],[COD.MDE]],'LISTA DE EMBARQUE'!B:L,11,0),"")</f>
        <v>3</v>
      </c>
      <c r="W546" s="13" t="str">
        <f>IFERROR(COUNTIF(#REF!,Tabela1[[#This Row],[Colunas5]]),"")</f>
        <v/>
      </c>
      <c r="X546" s="14">
        <f>Tabela1[[#This Row],[QIANTIDADE EXPEDIDA]]*Tabela1[[#This Row],[PESO UNI]]</f>
        <v>961</v>
      </c>
      <c r="Y546" s="14">
        <f t="shared" si="106"/>
        <v>0</v>
      </c>
      <c r="Z546" s="20">
        <f>Tabela1[[#This Row],[PESO TOTAL]]-Tabela1[[#This Row],[Peso Expedido]]</f>
        <v>0</v>
      </c>
      <c r="AA546" s="17">
        <v>1</v>
      </c>
      <c r="AB546" s="33"/>
      <c r="AC546" s="33">
        <v>1</v>
      </c>
      <c r="AD546" s="33">
        <v>1</v>
      </c>
      <c r="AE546" s="33">
        <v>1</v>
      </c>
      <c r="AF546" s="33">
        <v>1</v>
      </c>
      <c r="AG546" s="33">
        <v>1</v>
      </c>
      <c r="AH546" s="33">
        <v>1</v>
      </c>
      <c r="AI546" s="33" t="s">
        <v>4509</v>
      </c>
      <c r="AJ546"/>
      <c r="AK546" t="str">
        <f>Tabela1[[#This Row],[Coluna1]]&amp;Tabela1[[#This Row],[PEDIDO]]</f>
        <v>P-190</v>
      </c>
      <c r="AL546"/>
      <c r="AM546"/>
      <c r="AN546"/>
      <c r="AO546" t="str">
        <f t="shared" si="107"/>
        <v>P-024512-1/P190</v>
      </c>
      <c r="AP546" t="str">
        <f>Tabela1[[#This Row],[TAG]]&amp;Tabela1[[#This Row],[PEDIDO]]&amp;Tabela1[[#This Row],[PRODUTO]]</f>
        <v>P190P-190ESTRUTURA</v>
      </c>
      <c r="AQ546" s="22" t="str">
        <f>Tabela1[[#This Row],[PRODUTO]]&amp;Tabela1[[#This Row],[TAG]]</f>
        <v>ESTRUTURAP190</v>
      </c>
      <c r="AR546" s="24" t="str">
        <f>Tabela1[[#This Row],[PEDIDO]]&amp;Tabela1[[#This Row],[PRODUTO]]</f>
        <v>P-190ESTRUTURA</v>
      </c>
      <c r="AS546" s="37">
        <f>IF(AF546="",0,IF(ISTEXT(AF546),H546*VALUE(SUBSTITUTE(AF546,"%",""))/100,H546*AF546))-Tabela1[[#This Row],[PRONTO ACABADO2]]</f>
        <v>0</v>
      </c>
      <c r="AT546" s="37">
        <f>IF(AG546="",0,IF(ISTEXT(AG546),H546*VALUE(SUBSTITUTE(AG546,"%",""))/100,H546*AG546))-Tabela1[[#This Row],[PESO EXPEDIDO2]]</f>
        <v>0</v>
      </c>
      <c r="AU546" s="37">
        <f t="shared" si="108"/>
        <v>961</v>
      </c>
      <c r="AV546" s="37">
        <f t="shared" si="109"/>
        <v>961</v>
      </c>
      <c r="AW546" s="37"/>
    </row>
    <row r="547" spans="1:49" ht="15.75" hidden="1" customHeight="1" x14ac:dyDescent="0.25">
      <c r="A547" s="6" t="s">
        <v>2570</v>
      </c>
      <c r="B547" s="21"/>
      <c r="C547" s="7">
        <v>4</v>
      </c>
      <c r="D547" s="39" t="s">
        <v>2566</v>
      </c>
      <c r="E547" s="7">
        <v>3510</v>
      </c>
      <c r="F547" s="7">
        <v>2</v>
      </c>
      <c r="G547" s="23">
        <v>6.8</v>
      </c>
      <c r="H547" s="34">
        <f>Tabela1[[#This Row],[PESO UNI]]*Tabela1[[#This Row],[QTE]]</f>
        <v>27.2</v>
      </c>
      <c r="I547" s="7">
        <v>1</v>
      </c>
      <c r="J547" s="8" t="s">
        <v>2550</v>
      </c>
      <c r="K547" s="8" t="s">
        <v>31</v>
      </c>
      <c r="L547" s="9" t="s">
        <v>2551</v>
      </c>
      <c r="M547" s="10"/>
      <c r="N547" s="11" t="s">
        <v>38</v>
      </c>
      <c r="O547" s="12"/>
      <c r="P547" s="13"/>
      <c r="Q547" s="14">
        <f>Tabela1[[#This Row],[QTDE/ Fabricação]]-Tabela1[[#This Row],[QTE]]</f>
        <v>-4</v>
      </c>
      <c r="R547" s="18">
        <f t="shared" si="104"/>
        <v>27.2</v>
      </c>
      <c r="S547" s="18">
        <f t="shared" si="103"/>
        <v>27.2</v>
      </c>
      <c r="T547" s="19">
        <f t="shared" si="105"/>
        <v>0</v>
      </c>
      <c r="U547" s="16">
        <v>4</v>
      </c>
      <c r="V547" s="12" t="str">
        <f>IFERROR(VLOOKUP(Tabela1[[#This Row],[COD.MDE]],'LISTA DE EMBARQUE'!B:L,11,0),"")</f>
        <v/>
      </c>
      <c r="W547" s="13" t="str">
        <f>IFERROR(COUNTIF(#REF!,Tabela1[[#This Row],[Colunas5]]),"")</f>
        <v/>
      </c>
      <c r="X547" s="14">
        <f>Tabela1[[#This Row],[QIANTIDADE EXPEDIDA]]*Tabela1[[#This Row],[PESO UNI]]</f>
        <v>27.2</v>
      </c>
      <c r="Y547" s="14">
        <f t="shared" si="106"/>
        <v>0</v>
      </c>
      <c r="Z547" s="20">
        <f>Tabela1[[#This Row],[PESO TOTAL]]-Tabela1[[#This Row],[Peso Expedido]]</f>
        <v>0</v>
      </c>
      <c r="AA547" s="17">
        <v>1</v>
      </c>
      <c r="AB547" s="33"/>
      <c r="AC547" s="33">
        <v>1</v>
      </c>
      <c r="AD547" s="33">
        <v>1</v>
      </c>
      <c r="AE547" s="33">
        <v>1</v>
      </c>
      <c r="AF547" s="33">
        <v>1</v>
      </c>
      <c r="AG547" s="33">
        <v>1</v>
      </c>
      <c r="AH547" s="33">
        <v>1</v>
      </c>
      <c r="AI547" s="33" t="s">
        <v>4509</v>
      </c>
      <c r="AJ547"/>
      <c r="AK547" t="str">
        <f>Tabela1[[#This Row],[Coluna1]]&amp;Tabela1[[#This Row],[PEDIDO]]</f>
        <v>P-190</v>
      </c>
      <c r="AL547"/>
      <c r="AM547"/>
      <c r="AN547"/>
      <c r="AO547" t="str">
        <f t="shared" si="107"/>
        <v>P-024512-1/P190</v>
      </c>
      <c r="AP547" t="str">
        <f>Tabela1[[#This Row],[TAG]]&amp;Tabela1[[#This Row],[PEDIDO]]&amp;Tabela1[[#This Row],[PRODUTO]]</f>
        <v>P190P-190ESTRUTURA</v>
      </c>
      <c r="AQ547" s="22" t="str">
        <f>Tabela1[[#This Row],[PRODUTO]]&amp;Tabela1[[#This Row],[TAG]]</f>
        <v>ESTRUTURAP190</v>
      </c>
      <c r="AR547" s="24" t="str">
        <f>Tabela1[[#This Row],[PEDIDO]]&amp;Tabela1[[#This Row],[PRODUTO]]</f>
        <v>P-190ESTRUTURA</v>
      </c>
      <c r="AS547" s="37">
        <f>IF(AF547="",0,IF(ISTEXT(AF547),H547*VALUE(SUBSTITUTE(AF547,"%",""))/100,H547*AF547))-Tabela1[[#This Row],[PRONTO ACABADO2]]</f>
        <v>0</v>
      </c>
      <c r="AT547" s="37">
        <f>IF(AG547="",0,IF(ISTEXT(AG547),H547*VALUE(SUBSTITUTE(AG547,"%",""))/100,H547*AG547))-Tabela1[[#This Row],[PESO EXPEDIDO2]]</f>
        <v>0</v>
      </c>
      <c r="AU547" s="37">
        <f t="shared" si="108"/>
        <v>27.2</v>
      </c>
      <c r="AV547" s="37">
        <f t="shared" si="109"/>
        <v>27.2</v>
      </c>
      <c r="AW547" s="37"/>
    </row>
    <row r="548" spans="1:49" ht="15.75" hidden="1" customHeight="1" x14ac:dyDescent="0.25">
      <c r="A548" s="6" t="s">
        <v>2570</v>
      </c>
      <c r="B548" s="21"/>
      <c r="C548" s="7">
        <v>12</v>
      </c>
      <c r="D548" s="39" t="s">
        <v>2567</v>
      </c>
      <c r="E548" s="7">
        <v>3511</v>
      </c>
      <c r="F548" s="7">
        <v>2</v>
      </c>
      <c r="G548" s="23">
        <v>22.8</v>
      </c>
      <c r="H548" s="34">
        <f>Tabela1[[#This Row],[PESO UNI]]*Tabela1[[#This Row],[QTE]]</f>
        <v>273.60000000000002</v>
      </c>
      <c r="I548" s="7">
        <v>1</v>
      </c>
      <c r="J548" s="8" t="s">
        <v>2550</v>
      </c>
      <c r="K548" s="8" t="s">
        <v>31</v>
      </c>
      <c r="L548" s="9" t="s">
        <v>2551</v>
      </c>
      <c r="M548" s="10"/>
      <c r="N548" s="11" t="s">
        <v>38</v>
      </c>
      <c r="O548" s="12"/>
      <c r="P548" s="13"/>
      <c r="Q548" s="14">
        <f>Tabela1[[#This Row],[QTDE/ Fabricação]]-Tabela1[[#This Row],[QTE]]</f>
        <v>-12</v>
      </c>
      <c r="R548" s="18">
        <f t="shared" si="104"/>
        <v>273.60000000000002</v>
      </c>
      <c r="S548" s="18">
        <f t="shared" si="103"/>
        <v>273.60000000000002</v>
      </c>
      <c r="T548" s="19">
        <f t="shared" si="105"/>
        <v>0</v>
      </c>
      <c r="U548" s="16">
        <v>12</v>
      </c>
      <c r="V548" s="12" t="str">
        <f>IFERROR(VLOOKUP(Tabela1[[#This Row],[COD.MDE]],'LISTA DE EMBARQUE'!B:L,11,0),"")</f>
        <v/>
      </c>
      <c r="W548" s="13" t="str">
        <f>IFERROR(COUNTIF(#REF!,Tabela1[[#This Row],[Colunas5]]),"")</f>
        <v/>
      </c>
      <c r="X548" s="14">
        <f>Tabela1[[#This Row],[QIANTIDADE EXPEDIDA]]*Tabela1[[#This Row],[PESO UNI]]</f>
        <v>273.60000000000002</v>
      </c>
      <c r="Y548" s="14">
        <f t="shared" si="106"/>
        <v>0</v>
      </c>
      <c r="Z548" s="20">
        <f>Tabela1[[#This Row],[PESO TOTAL]]-Tabela1[[#This Row],[Peso Expedido]]</f>
        <v>0</v>
      </c>
      <c r="AA548" s="17">
        <v>1</v>
      </c>
      <c r="AB548" s="33"/>
      <c r="AC548" s="33">
        <v>1</v>
      </c>
      <c r="AD548" s="33">
        <v>1</v>
      </c>
      <c r="AE548" s="33">
        <v>1</v>
      </c>
      <c r="AF548" s="33">
        <v>1</v>
      </c>
      <c r="AG548" s="33">
        <v>1</v>
      </c>
      <c r="AH548" s="33">
        <v>1</v>
      </c>
      <c r="AI548" s="33" t="s">
        <v>4509</v>
      </c>
      <c r="AJ548"/>
      <c r="AK548" t="str">
        <f>Tabela1[[#This Row],[Coluna1]]&amp;Tabela1[[#This Row],[PEDIDO]]</f>
        <v>P-190</v>
      </c>
      <c r="AL548"/>
      <c r="AM548"/>
      <c r="AN548"/>
      <c r="AO548" t="str">
        <f t="shared" si="107"/>
        <v>P-024512-1/P190</v>
      </c>
      <c r="AP548" t="str">
        <f>Tabela1[[#This Row],[TAG]]&amp;Tabela1[[#This Row],[PEDIDO]]&amp;Tabela1[[#This Row],[PRODUTO]]</f>
        <v>P190P-190ESTRUTURA</v>
      </c>
      <c r="AQ548" s="22" t="str">
        <f>Tabela1[[#This Row],[PRODUTO]]&amp;Tabela1[[#This Row],[TAG]]</f>
        <v>ESTRUTURAP190</v>
      </c>
      <c r="AR548" s="24" t="str">
        <f>Tabela1[[#This Row],[PEDIDO]]&amp;Tabela1[[#This Row],[PRODUTO]]</f>
        <v>P-190ESTRUTURA</v>
      </c>
      <c r="AS548" s="37">
        <f>IF(AF548="",0,IF(ISTEXT(AF548),H548*VALUE(SUBSTITUTE(AF548,"%",""))/100,H548*AF548))-Tabela1[[#This Row],[PRONTO ACABADO2]]</f>
        <v>0</v>
      </c>
      <c r="AT548" s="37">
        <f>IF(AG548="",0,IF(ISTEXT(AG548),H548*VALUE(SUBSTITUTE(AG548,"%",""))/100,H548*AG548))-Tabela1[[#This Row],[PESO EXPEDIDO2]]</f>
        <v>0</v>
      </c>
      <c r="AU548" s="37">
        <f t="shared" si="108"/>
        <v>273.60000000000002</v>
      </c>
      <c r="AV548" s="37">
        <f t="shared" si="109"/>
        <v>273.60000000000002</v>
      </c>
      <c r="AW548" s="37"/>
    </row>
    <row r="549" spans="1:49" ht="15.75" hidden="1" customHeight="1" x14ac:dyDescent="0.25">
      <c r="A549" s="6" t="s">
        <v>2570</v>
      </c>
      <c r="B549" s="21"/>
      <c r="C549" s="7">
        <v>12</v>
      </c>
      <c r="D549" s="39" t="s">
        <v>2568</v>
      </c>
      <c r="E549" s="7">
        <v>3512</v>
      </c>
      <c r="F549" s="7">
        <v>2</v>
      </c>
      <c r="G549" s="23">
        <v>24</v>
      </c>
      <c r="H549" s="34">
        <f>Tabela1[[#This Row],[PESO UNI]]*Tabela1[[#This Row],[QTE]]</f>
        <v>288</v>
      </c>
      <c r="I549" s="7">
        <v>1</v>
      </c>
      <c r="J549" s="8" t="s">
        <v>2550</v>
      </c>
      <c r="K549" s="8" t="s">
        <v>31</v>
      </c>
      <c r="L549" s="9" t="s">
        <v>2551</v>
      </c>
      <c r="M549" s="10"/>
      <c r="N549" s="11" t="s">
        <v>38</v>
      </c>
      <c r="O549" s="12"/>
      <c r="P549" s="13"/>
      <c r="Q549" s="14">
        <f>Tabela1[[#This Row],[QTDE/ Fabricação]]-Tabela1[[#This Row],[QTE]]</f>
        <v>-12</v>
      </c>
      <c r="R549" s="18">
        <f t="shared" si="104"/>
        <v>288</v>
      </c>
      <c r="S549" s="18">
        <f t="shared" si="103"/>
        <v>288</v>
      </c>
      <c r="T549" s="19">
        <f t="shared" si="105"/>
        <v>0</v>
      </c>
      <c r="U549" s="16">
        <v>12</v>
      </c>
      <c r="V549" s="12" t="str">
        <f>IFERROR(VLOOKUP(Tabela1[[#This Row],[COD.MDE]],'LISTA DE EMBARQUE'!B:L,11,0),"")</f>
        <v/>
      </c>
      <c r="W549" s="13" t="str">
        <f>IFERROR(COUNTIF(#REF!,Tabela1[[#This Row],[Colunas5]]),"")</f>
        <v/>
      </c>
      <c r="X549" s="14">
        <f>Tabela1[[#This Row],[QIANTIDADE EXPEDIDA]]*Tabela1[[#This Row],[PESO UNI]]</f>
        <v>288</v>
      </c>
      <c r="Y549" s="14">
        <f t="shared" si="106"/>
        <v>0</v>
      </c>
      <c r="Z549" s="20">
        <f>Tabela1[[#This Row],[PESO TOTAL]]-Tabela1[[#This Row],[Peso Expedido]]</f>
        <v>0</v>
      </c>
      <c r="AA549" s="17">
        <v>1</v>
      </c>
      <c r="AB549" s="33"/>
      <c r="AC549" s="33">
        <v>1</v>
      </c>
      <c r="AD549" s="33">
        <v>1</v>
      </c>
      <c r="AE549" s="33">
        <v>1</v>
      </c>
      <c r="AF549" s="33">
        <v>1</v>
      </c>
      <c r="AG549" s="33">
        <v>1</v>
      </c>
      <c r="AH549" s="33">
        <v>1</v>
      </c>
      <c r="AI549" s="33" t="s">
        <v>4509</v>
      </c>
      <c r="AJ549"/>
      <c r="AK549" t="str">
        <f>Tabela1[[#This Row],[Coluna1]]&amp;Tabela1[[#This Row],[PEDIDO]]</f>
        <v>P-190</v>
      </c>
      <c r="AL549"/>
      <c r="AM549"/>
      <c r="AN549"/>
      <c r="AO549" t="str">
        <f t="shared" si="107"/>
        <v>P-024512-1/P190</v>
      </c>
      <c r="AP549" t="str">
        <f>Tabela1[[#This Row],[TAG]]&amp;Tabela1[[#This Row],[PEDIDO]]&amp;Tabela1[[#This Row],[PRODUTO]]</f>
        <v>P190P-190ESTRUTURA</v>
      </c>
      <c r="AQ549" s="22" t="str">
        <f>Tabela1[[#This Row],[PRODUTO]]&amp;Tabela1[[#This Row],[TAG]]</f>
        <v>ESTRUTURAP190</v>
      </c>
      <c r="AR549" s="24" t="str">
        <f>Tabela1[[#This Row],[PEDIDO]]&amp;Tabela1[[#This Row],[PRODUTO]]</f>
        <v>P-190ESTRUTURA</v>
      </c>
      <c r="AS549" s="37">
        <f>IF(AF549="",0,IF(ISTEXT(AF549),H549*VALUE(SUBSTITUTE(AF549,"%",""))/100,H549*AF549))-Tabela1[[#This Row],[PRONTO ACABADO2]]</f>
        <v>0</v>
      </c>
      <c r="AT549" s="37">
        <f>IF(AG549="",0,IF(ISTEXT(AG549),H549*VALUE(SUBSTITUTE(AG549,"%",""))/100,H549*AG549))-Tabela1[[#This Row],[PESO EXPEDIDO2]]</f>
        <v>0</v>
      </c>
      <c r="AU549" s="37">
        <f t="shared" si="108"/>
        <v>288</v>
      </c>
      <c r="AV549" s="37">
        <f t="shared" si="109"/>
        <v>288</v>
      </c>
      <c r="AW549" s="37"/>
    </row>
    <row r="550" spans="1:49" ht="15.75" hidden="1" customHeight="1" x14ac:dyDescent="0.25">
      <c r="A550" s="6" t="s">
        <v>2572</v>
      </c>
      <c r="B550" s="21"/>
      <c r="C550" s="7">
        <v>2</v>
      </c>
      <c r="D550" s="39" t="s">
        <v>2573</v>
      </c>
      <c r="E550" s="7">
        <v>3513</v>
      </c>
      <c r="F550" s="7">
        <v>1</v>
      </c>
      <c r="G550" s="23">
        <v>1898.7</v>
      </c>
      <c r="H550" s="34">
        <f>Tabela1[[#This Row],[PESO UNI]]*Tabela1[[#This Row],[QTE]]</f>
        <v>3797.4</v>
      </c>
      <c r="I550" s="7">
        <v>1</v>
      </c>
      <c r="J550" s="8" t="s">
        <v>2550</v>
      </c>
      <c r="K550" s="8" t="s">
        <v>31</v>
      </c>
      <c r="L550" s="9" t="s">
        <v>2551</v>
      </c>
      <c r="M550" s="10"/>
      <c r="N550" s="11" t="s">
        <v>38</v>
      </c>
      <c r="O550" s="12"/>
      <c r="P550" s="13"/>
      <c r="Q550" s="14">
        <f>Tabela1[[#This Row],[QTDE/ Fabricação]]-Tabela1[[#This Row],[QTE]]</f>
        <v>-2</v>
      </c>
      <c r="R550" s="18">
        <f t="shared" si="104"/>
        <v>3797.4</v>
      </c>
      <c r="S550" s="18">
        <f t="shared" si="103"/>
        <v>3797.4</v>
      </c>
      <c r="T550" s="19">
        <f t="shared" si="105"/>
        <v>0</v>
      </c>
      <c r="U550" s="16">
        <f>IFERROR(SUMIF('LISTA DE EMBARQUE'!B:B,MICRO!E:E,'LISTA DE EMBARQUE'!G:G),"")</f>
        <v>2</v>
      </c>
      <c r="V550" s="12">
        <f>IFERROR(VLOOKUP(Tabela1[[#This Row],[COD.MDE]],'LISTA DE EMBARQUE'!B:L,11,0),"")</f>
        <v>2</v>
      </c>
      <c r="W550" s="13" t="str">
        <f>IFERROR(COUNTIF(#REF!,Tabela1[[#This Row],[Colunas5]]),"")</f>
        <v/>
      </c>
      <c r="X550" s="14">
        <f>Tabela1[[#This Row],[QIANTIDADE EXPEDIDA]]*Tabela1[[#This Row],[PESO UNI]]</f>
        <v>3797.4</v>
      </c>
      <c r="Y550" s="14">
        <f t="shared" si="106"/>
        <v>0</v>
      </c>
      <c r="Z550" s="20">
        <f>Tabela1[[#This Row],[PESO TOTAL]]-Tabela1[[#This Row],[Peso Expedido]]</f>
        <v>0</v>
      </c>
      <c r="AA550" s="17">
        <v>1</v>
      </c>
      <c r="AB550" s="33"/>
      <c r="AC550" s="33">
        <v>1</v>
      </c>
      <c r="AD550" s="33">
        <v>1</v>
      </c>
      <c r="AE550" s="33">
        <v>1</v>
      </c>
      <c r="AF550" s="33">
        <v>1</v>
      </c>
      <c r="AG550" s="33">
        <v>1</v>
      </c>
      <c r="AH550" s="33">
        <v>1</v>
      </c>
      <c r="AI550" s="33" t="s">
        <v>4509</v>
      </c>
      <c r="AJ550"/>
      <c r="AK550" t="str">
        <f>Tabela1[[#This Row],[Coluna1]]&amp;Tabela1[[#This Row],[PEDIDO]]</f>
        <v>P-190</v>
      </c>
      <c r="AL550"/>
      <c r="AM550"/>
      <c r="AN550"/>
      <c r="AO550" t="str">
        <f t="shared" si="107"/>
        <v>P-024511-1/P190</v>
      </c>
      <c r="AP550" t="str">
        <f>Tabela1[[#This Row],[TAG]]&amp;Tabela1[[#This Row],[PEDIDO]]&amp;Tabela1[[#This Row],[PRODUTO]]</f>
        <v>P190P-190ESTRUTURA</v>
      </c>
      <c r="AQ550" s="22" t="str">
        <f>Tabela1[[#This Row],[PRODUTO]]&amp;Tabela1[[#This Row],[TAG]]</f>
        <v>ESTRUTURAP190</v>
      </c>
      <c r="AR550" s="24" t="str">
        <f>Tabela1[[#This Row],[PEDIDO]]&amp;Tabela1[[#This Row],[PRODUTO]]</f>
        <v>P-190ESTRUTURA</v>
      </c>
      <c r="AS550" s="37">
        <f>IF(AF550="",0,IF(ISTEXT(AF550),H550*VALUE(SUBSTITUTE(AF550,"%",""))/100,H550*AF550))-Tabela1[[#This Row],[PRONTO ACABADO2]]</f>
        <v>0</v>
      </c>
      <c r="AT550" s="37">
        <f>IF(AG550="",0,IF(ISTEXT(AG550),H550*VALUE(SUBSTITUTE(AG550,"%",""))/100,H550*AG550))-Tabela1[[#This Row],[PESO EXPEDIDO2]]</f>
        <v>0</v>
      </c>
      <c r="AU550" s="37">
        <f t="shared" si="108"/>
        <v>3797.4</v>
      </c>
      <c r="AV550" s="37">
        <f t="shared" si="109"/>
        <v>3797.4</v>
      </c>
      <c r="AW550" s="37"/>
    </row>
    <row r="551" spans="1:49" ht="15.75" hidden="1" customHeight="1" x14ac:dyDescent="0.25">
      <c r="A551" s="6" t="s">
        <v>2546</v>
      </c>
      <c r="B551" s="21"/>
      <c r="C551" s="7">
        <v>1</v>
      </c>
      <c r="D551" s="39" t="s">
        <v>2547</v>
      </c>
      <c r="E551" s="7">
        <v>3514</v>
      </c>
      <c r="F551" s="7">
        <v>27</v>
      </c>
      <c r="G551" s="23">
        <v>13</v>
      </c>
      <c r="H551" s="34">
        <f>Tabela1[[#This Row],[PESO UNI]]*Tabela1[[#This Row],[QTE]]</f>
        <v>13</v>
      </c>
      <c r="I551" s="7">
        <v>0</v>
      </c>
      <c r="J551" s="8" t="s">
        <v>2550</v>
      </c>
      <c r="K551" s="8" t="s">
        <v>31</v>
      </c>
      <c r="L551" s="9" t="s">
        <v>2551</v>
      </c>
      <c r="M551" s="10">
        <v>46119</v>
      </c>
      <c r="N551" s="11" t="s">
        <v>38</v>
      </c>
      <c r="O551" s="12"/>
      <c r="P551" s="13"/>
      <c r="Q551" s="14">
        <f>Tabela1[[#This Row],[QTDE/ Fabricação]]-Tabela1[[#This Row],[QTE]]</f>
        <v>-1</v>
      </c>
      <c r="R551" s="18">
        <f t="shared" si="104"/>
        <v>13</v>
      </c>
      <c r="S551" s="18">
        <f t="shared" si="103"/>
        <v>13</v>
      </c>
      <c r="T551" s="19">
        <f t="shared" si="105"/>
        <v>0</v>
      </c>
      <c r="U551" s="16">
        <v>1</v>
      </c>
      <c r="V551" s="12" t="str">
        <f>IFERROR(VLOOKUP(Tabela1[[#This Row],[COD.MDE]],'LISTA DE EMBARQUE'!B:L,11,0),"")</f>
        <v/>
      </c>
      <c r="W551" s="13" t="str">
        <f>IFERROR(COUNTIF(#REF!,Tabela1[[#This Row],[Colunas5]]),"")</f>
        <v/>
      </c>
      <c r="X551" s="14">
        <f>Tabela1[[#This Row],[QIANTIDADE EXPEDIDA]]*Tabela1[[#This Row],[PESO UNI]]</f>
        <v>13</v>
      </c>
      <c r="Y551" s="14">
        <f t="shared" si="106"/>
        <v>0</v>
      </c>
      <c r="Z551" s="20">
        <f>Tabela1[[#This Row],[PESO TOTAL]]-Tabela1[[#This Row],[Peso Expedido]]</f>
        <v>0</v>
      </c>
      <c r="AA551" s="17">
        <v>1</v>
      </c>
      <c r="AB551" s="33"/>
      <c r="AC551" s="33">
        <v>1</v>
      </c>
      <c r="AD551" s="33">
        <v>1</v>
      </c>
      <c r="AE551" s="33">
        <v>1</v>
      </c>
      <c r="AF551" s="33">
        <v>1</v>
      </c>
      <c r="AG551" s="33">
        <v>1</v>
      </c>
      <c r="AH551" s="33">
        <v>1</v>
      </c>
      <c r="AI551" s="33" t="s">
        <v>4509</v>
      </c>
      <c r="AJ551"/>
      <c r="AK551" t="str">
        <f>Tabela1[[#This Row],[Coluna1]]&amp;Tabela1[[#This Row],[PEDIDO]]</f>
        <v>P-190</v>
      </c>
      <c r="AL551"/>
      <c r="AM551"/>
      <c r="AN551"/>
      <c r="AO551" t="str">
        <f t="shared" si="107"/>
        <v>P-073081-1/P190</v>
      </c>
      <c r="AP551" t="str">
        <f>Tabela1[[#This Row],[TAG]]&amp;Tabela1[[#This Row],[PEDIDO]]&amp;Tabela1[[#This Row],[PRODUTO]]</f>
        <v>P190P-190ESTRUTURA</v>
      </c>
      <c r="AQ551" s="22" t="str">
        <f>Tabela1[[#This Row],[PRODUTO]]&amp;Tabela1[[#This Row],[TAG]]</f>
        <v>ESTRUTURAP190</v>
      </c>
      <c r="AR551" s="24" t="str">
        <f>Tabela1[[#This Row],[PEDIDO]]&amp;Tabela1[[#This Row],[PRODUTO]]</f>
        <v>P-190ESTRUTURA</v>
      </c>
      <c r="AS551" s="37">
        <f>IF(AF551="",0,IF(ISTEXT(AF551),H551*VALUE(SUBSTITUTE(AF551,"%",""))/100,H551*AF551))-Tabela1[[#This Row],[PRONTO ACABADO2]]</f>
        <v>0</v>
      </c>
      <c r="AT551" s="37">
        <f>IF(AG551="",0,IF(ISTEXT(AG551),H551*VALUE(SUBSTITUTE(AG551,"%",""))/100,H551*AG551))-Tabela1[[#This Row],[PESO EXPEDIDO2]]</f>
        <v>0</v>
      </c>
      <c r="AU551" s="37">
        <f t="shared" si="108"/>
        <v>13</v>
      </c>
      <c r="AV551" s="37">
        <f t="shared" si="109"/>
        <v>13</v>
      </c>
      <c r="AW551" s="37"/>
    </row>
    <row r="552" spans="1:49" ht="15.75" hidden="1" customHeight="1" x14ac:dyDescent="0.25">
      <c r="A552" s="6" t="s">
        <v>2546</v>
      </c>
      <c r="B552" s="21"/>
      <c r="C552" s="7">
        <v>1</v>
      </c>
      <c r="D552" s="39" t="s">
        <v>2548</v>
      </c>
      <c r="E552" s="7">
        <v>3515</v>
      </c>
      <c r="F552" s="7">
        <v>27</v>
      </c>
      <c r="G552" s="23">
        <v>13</v>
      </c>
      <c r="H552" s="34">
        <f>Tabela1[[#This Row],[PESO UNI]]*Tabela1[[#This Row],[QTE]]</f>
        <v>13</v>
      </c>
      <c r="I552" s="7">
        <v>0</v>
      </c>
      <c r="J552" s="8" t="s">
        <v>2550</v>
      </c>
      <c r="K552" s="8" t="s">
        <v>31</v>
      </c>
      <c r="L552" s="9" t="s">
        <v>2551</v>
      </c>
      <c r="M552" s="10"/>
      <c r="N552" s="11" t="s">
        <v>38</v>
      </c>
      <c r="O552" s="12"/>
      <c r="P552" s="13"/>
      <c r="Q552" s="14">
        <f>Tabela1[[#This Row],[QTDE/ Fabricação]]-Tabela1[[#This Row],[QTE]]</f>
        <v>-1</v>
      </c>
      <c r="R552" s="18">
        <f t="shared" si="104"/>
        <v>13</v>
      </c>
      <c r="S552" s="18">
        <f t="shared" si="103"/>
        <v>13</v>
      </c>
      <c r="T552" s="19">
        <f t="shared" si="105"/>
        <v>0</v>
      </c>
      <c r="U552" s="16">
        <v>1</v>
      </c>
      <c r="V552" s="12" t="str">
        <f>IFERROR(VLOOKUP(Tabela1[[#This Row],[COD.MDE]],'LISTA DE EMBARQUE'!B:L,11,0),"")</f>
        <v/>
      </c>
      <c r="W552" s="13" t="str">
        <f>IFERROR(COUNTIF(#REF!,Tabela1[[#This Row],[Colunas5]]),"")</f>
        <v/>
      </c>
      <c r="X552" s="14">
        <f>Tabela1[[#This Row],[QIANTIDADE EXPEDIDA]]*Tabela1[[#This Row],[PESO UNI]]</f>
        <v>13</v>
      </c>
      <c r="Y552" s="14">
        <f t="shared" si="106"/>
        <v>0</v>
      </c>
      <c r="Z552" s="20">
        <f>Tabela1[[#This Row],[PESO TOTAL]]-Tabela1[[#This Row],[Peso Expedido]]</f>
        <v>0</v>
      </c>
      <c r="AA552" s="17">
        <v>1</v>
      </c>
      <c r="AB552" s="33"/>
      <c r="AC552" s="33">
        <v>1</v>
      </c>
      <c r="AD552" s="33">
        <v>1</v>
      </c>
      <c r="AE552" s="33">
        <v>1</v>
      </c>
      <c r="AF552" s="33">
        <v>1</v>
      </c>
      <c r="AG552" s="33">
        <v>1</v>
      </c>
      <c r="AH552" s="33">
        <v>1</v>
      </c>
      <c r="AI552" s="33" t="s">
        <v>4509</v>
      </c>
      <c r="AJ552"/>
      <c r="AK552" t="str">
        <f>Tabela1[[#This Row],[Coluna1]]&amp;Tabela1[[#This Row],[PEDIDO]]</f>
        <v>P-190</v>
      </c>
      <c r="AL552"/>
      <c r="AM552"/>
      <c r="AN552"/>
      <c r="AO552" t="str">
        <f t="shared" si="107"/>
        <v>P-073081-1/P190</v>
      </c>
      <c r="AP552" t="str">
        <f>Tabela1[[#This Row],[TAG]]&amp;Tabela1[[#This Row],[PEDIDO]]&amp;Tabela1[[#This Row],[PRODUTO]]</f>
        <v>P190P-190ESTRUTURA</v>
      </c>
      <c r="AQ552" s="22" t="str">
        <f>Tabela1[[#This Row],[PRODUTO]]&amp;Tabela1[[#This Row],[TAG]]</f>
        <v>ESTRUTURAP190</v>
      </c>
      <c r="AR552" s="24" t="str">
        <f>Tabela1[[#This Row],[PEDIDO]]&amp;Tabela1[[#This Row],[PRODUTO]]</f>
        <v>P-190ESTRUTURA</v>
      </c>
      <c r="AS552" s="37">
        <f>IF(AF552="",0,IF(ISTEXT(AF552),H552*VALUE(SUBSTITUTE(AF552,"%",""))/100,H552*AF552))-Tabela1[[#This Row],[PRONTO ACABADO2]]</f>
        <v>0</v>
      </c>
      <c r="AT552" s="37">
        <f>IF(AG552="",0,IF(ISTEXT(AG552),H552*VALUE(SUBSTITUTE(AG552,"%",""))/100,H552*AG552))-Tabela1[[#This Row],[PESO EXPEDIDO2]]</f>
        <v>0</v>
      </c>
      <c r="AU552" s="37">
        <f t="shared" si="108"/>
        <v>13</v>
      </c>
      <c r="AV552" s="37">
        <f t="shared" si="109"/>
        <v>13</v>
      </c>
      <c r="AW552" s="37"/>
    </row>
    <row r="553" spans="1:49" ht="15.75" hidden="1" customHeight="1" x14ac:dyDescent="0.25">
      <c r="A553" s="6" t="s">
        <v>2546</v>
      </c>
      <c r="B553" s="21"/>
      <c r="C553" s="7">
        <v>1</v>
      </c>
      <c r="D553" s="39" t="s">
        <v>2549</v>
      </c>
      <c r="E553" s="7">
        <v>3515</v>
      </c>
      <c r="F553" s="7">
        <v>27</v>
      </c>
      <c r="G553" s="23">
        <v>6</v>
      </c>
      <c r="H553" s="34">
        <f>Tabela1[[#This Row],[PESO UNI]]*Tabela1[[#This Row],[QTE]]</f>
        <v>6</v>
      </c>
      <c r="I553" s="7">
        <v>0</v>
      </c>
      <c r="J553" s="8" t="s">
        <v>2550</v>
      </c>
      <c r="K553" s="8" t="s">
        <v>31</v>
      </c>
      <c r="L553" s="9" t="s">
        <v>2551</v>
      </c>
      <c r="M553" s="10"/>
      <c r="N553" s="11" t="s">
        <v>38</v>
      </c>
      <c r="O553" s="12"/>
      <c r="P553" s="13"/>
      <c r="Q553" s="14">
        <f>Tabela1[[#This Row],[QTDE/ Fabricação]]-Tabela1[[#This Row],[QTE]]</f>
        <v>-1</v>
      </c>
      <c r="R553" s="18">
        <f t="shared" si="104"/>
        <v>6</v>
      </c>
      <c r="S553" s="18">
        <f t="shared" si="103"/>
        <v>6</v>
      </c>
      <c r="T553" s="19">
        <f t="shared" si="105"/>
        <v>0</v>
      </c>
      <c r="U553" s="16">
        <v>1</v>
      </c>
      <c r="V553" s="12" t="str">
        <f>IFERROR(VLOOKUP(Tabela1[[#This Row],[COD.MDE]],'LISTA DE EMBARQUE'!B:L,11,0),"")</f>
        <v/>
      </c>
      <c r="W553" s="13" t="str">
        <f>IFERROR(COUNTIF(#REF!,Tabela1[[#This Row],[Colunas5]]),"")</f>
        <v/>
      </c>
      <c r="X553" s="14">
        <f>Tabela1[[#This Row],[QIANTIDADE EXPEDIDA]]*Tabela1[[#This Row],[PESO UNI]]</f>
        <v>6</v>
      </c>
      <c r="Y553" s="14">
        <f t="shared" si="106"/>
        <v>0</v>
      </c>
      <c r="Z553" s="20">
        <f>Tabela1[[#This Row],[PESO TOTAL]]-Tabela1[[#This Row],[Peso Expedido]]</f>
        <v>0</v>
      </c>
      <c r="AA553" s="17">
        <v>1</v>
      </c>
      <c r="AB553" s="33"/>
      <c r="AC553" s="33">
        <v>1</v>
      </c>
      <c r="AD553" s="33">
        <v>1</v>
      </c>
      <c r="AE553" s="33">
        <v>1</v>
      </c>
      <c r="AF553" s="33">
        <v>1</v>
      </c>
      <c r="AG553" s="33">
        <v>1</v>
      </c>
      <c r="AH553" s="33">
        <v>1</v>
      </c>
      <c r="AI553" s="33" t="s">
        <v>4509</v>
      </c>
      <c r="AJ553"/>
      <c r="AK553" t="str">
        <f>Tabela1[[#This Row],[Coluna1]]&amp;Tabela1[[#This Row],[PEDIDO]]</f>
        <v>P-190</v>
      </c>
      <c r="AL553"/>
      <c r="AM553"/>
      <c r="AN553"/>
      <c r="AO553" t="str">
        <f t="shared" si="107"/>
        <v>P-073081-1/P190</v>
      </c>
      <c r="AP553" t="str">
        <f>Tabela1[[#This Row],[TAG]]&amp;Tabela1[[#This Row],[PEDIDO]]&amp;Tabela1[[#This Row],[PRODUTO]]</f>
        <v>P190P-190ESTRUTURA</v>
      </c>
      <c r="AQ553" s="22" t="str">
        <f>Tabela1[[#This Row],[PRODUTO]]&amp;Tabela1[[#This Row],[TAG]]</f>
        <v>ESTRUTURAP190</v>
      </c>
      <c r="AR553" s="24" t="str">
        <f>Tabela1[[#This Row],[PEDIDO]]&amp;Tabela1[[#This Row],[PRODUTO]]</f>
        <v>P-190ESTRUTURA</v>
      </c>
      <c r="AS553" s="37">
        <f>IF(AF553="",0,IF(ISTEXT(AF553),H553*VALUE(SUBSTITUTE(AF553,"%",""))/100,H553*AF553))-Tabela1[[#This Row],[PRONTO ACABADO2]]</f>
        <v>0</v>
      </c>
      <c r="AT553" s="37">
        <f>IF(AG553="",0,IF(ISTEXT(AG553),H553*VALUE(SUBSTITUTE(AG553,"%",""))/100,H553*AG553))-Tabela1[[#This Row],[PESO EXPEDIDO2]]</f>
        <v>0</v>
      </c>
      <c r="AU553" s="37">
        <f t="shared" si="108"/>
        <v>6</v>
      </c>
      <c r="AV553" s="37">
        <f t="shared" si="109"/>
        <v>6</v>
      </c>
      <c r="AW553" s="37"/>
    </row>
    <row r="554" spans="1:49" ht="15.75" hidden="1" customHeight="1" x14ac:dyDescent="0.25">
      <c r="A554" s="6" t="s">
        <v>2555</v>
      </c>
      <c r="B554" s="21" t="s">
        <v>3170</v>
      </c>
      <c r="C554" s="7">
        <v>1</v>
      </c>
      <c r="D554" s="39" t="s">
        <v>2556</v>
      </c>
      <c r="E554" s="7">
        <v>3517</v>
      </c>
      <c r="F554" s="7">
        <v>21</v>
      </c>
      <c r="G554" s="23">
        <v>192.3</v>
      </c>
      <c r="H554" s="34">
        <f>Tabela1[[#This Row],[PESO UNI]]*Tabela1[[#This Row],[QTE]]</f>
        <v>192.3</v>
      </c>
      <c r="I554" s="7">
        <v>1</v>
      </c>
      <c r="J554" s="8" t="s">
        <v>2550</v>
      </c>
      <c r="K554" s="8" t="s">
        <v>46</v>
      </c>
      <c r="L554" s="9" t="s">
        <v>2551</v>
      </c>
      <c r="M554" s="10"/>
      <c r="N554" s="11" t="s">
        <v>38</v>
      </c>
      <c r="O554" s="12"/>
      <c r="P554" s="13"/>
      <c r="Q554" s="14">
        <f>Tabela1[[#This Row],[QTDE/ Fabricação]]-Tabela1[[#This Row],[QTE]]</f>
        <v>-1</v>
      </c>
      <c r="R554" s="18">
        <f t="shared" si="104"/>
        <v>192.3</v>
      </c>
      <c r="S554" s="18">
        <f t="shared" si="103"/>
        <v>192.3</v>
      </c>
      <c r="T554" s="19">
        <f t="shared" si="105"/>
        <v>0</v>
      </c>
      <c r="U554" s="16">
        <v>1</v>
      </c>
      <c r="V554" s="12" t="str">
        <f>IFERROR(VLOOKUP(Tabela1[[#This Row],[COD.MDE]],'LISTA DE EMBARQUE'!B:L,11,0),"")</f>
        <v/>
      </c>
      <c r="W554" s="13" t="str">
        <f>IFERROR(COUNTIF(#REF!,Tabela1[[#This Row],[Colunas5]]),"")</f>
        <v/>
      </c>
      <c r="X554" s="14">
        <f>Tabela1[[#This Row],[QIANTIDADE EXPEDIDA]]*Tabela1[[#This Row],[PESO UNI]]</f>
        <v>192.3</v>
      </c>
      <c r="Y554" s="14">
        <f t="shared" si="106"/>
        <v>0</v>
      </c>
      <c r="Z554" s="20">
        <f>Tabela1[[#This Row],[PESO TOTAL]]-Tabela1[[#This Row],[Peso Expedido]]</f>
        <v>0</v>
      </c>
      <c r="AA554" s="17">
        <v>1</v>
      </c>
      <c r="AB554" s="33"/>
      <c r="AC554" s="33">
        <v>1</v>
      </c>
      <c r="AD554" s="33">
        <v>1</v>
      </c>
      <c r="AE554" s="33">
        <v>1</v>
      </c>
      <c r="AF554" s="33">
        <v>1</v>
      </c>
      <c r="AG554" s="33">
        <v>1</v>
      </c>
      <c r="AH554" s="33">
        <v>1</v>
      </c>
      <c r="AI554" s="33" t="s">
        <v>4509</v>
      </c>
      <c r="AJ554"/>
      <c r="AK554" t="str">
        <f>Tabela1[[#This Row],[Coluna1]]&amp;Tabela1[[#This Row],[PEDIDO]]</f>
        <v>P-190</v>
      </c>
      <c r="AL554"/>
      <c r="AM554"/>
      <c r="AN554"/>
      <c r="AO554" t="str">
        <f t="shared" si="107"/>
        <v>P-024507-1/P190</v>
      </c>
      <c r="AP554" t="str">
        <f>Tabela1[[#This Row],[TAG]]&amp;Tabela1[[#This Row],[PEDIDO]]&amp;Tabela1[[#This Row],[PRODUTO]]</f>
        <v>P190P-190TECMETAL</v>
      </c>
      <c r="AQ554" s="22" t="str">
        <f>Tabela1[[#This Row],[PRODUTO]]&amp;Tabela1[[#This Row],[TAG]]</f>
        <v>TECMETALP190</v>
      </c>
      <c r="AR554" s="24" t="str">
        <f>Tabela1[[#This Row],[PEDIDO]]&amp;Tabela1[[#This Row],[PRODUTO]]</f>
        <v>P-190TECMETAL</v>
      </c>
      <c r="AS554" s="37">
        <f>IF(AF554="",0,IF(ISTEXT(AF554),H554*VALUE(SUBSTITUTE(AF554,"%",""))/100,H554*AF554))-Tabela1[[#This Row],[PRONTO ACABADO2]]</f>
        <v>0</v>
      </c>
      <c r="AT554" s="37">
        <f>IF(AG554="",0,IF(ISTEXT(AG554),H554*VALUE(SUBSTITUTE(AG554,"%",""))/100,H554*AG554))-Tabela1[[#This Row],[PESO EXPEDIDO2]]</f>
        <v>0</v>
      </c>
      <c r="AU554" s="37">
        <f t="shared" si="108"/>
        <v>192.3</v>
      </c>
      <c r="AV554" s="37">
        <f t="shared" si="109"/>
        <v>192.3</v>
      </c>
      <c r="AW554" s="37"/>
    </row>
    <row r="555" spans="1:49" ht="15.75" hidden="1" customHeight="1" x14ac:dyDescent="0.25">
      <c r="A555" s="6" t="s">
        <v>2555</v>
      </c>
      <c r="B555" s="21"/>
      <c r="C555" s="7">
        <v>1</v>
      </c>
      <c r="D555" s="39" t="s">
        <v>2981</v>
      </c>
      <c r="E555" s="7">
        <v>3517</v>
      </c>
      <c r="F555" s="7">
        <v>21</v>
      </c>
      <c r="G555" s="23">
        <v>4</v>
      </c>
      <c r="H555" s="34">
        <f>Tabela1[[#This Row],[PESO UNI]]*Tabela1[[#This Row],[QTE]]</f>
        <v>4</v>
      </c>
      <c r="I555" s="7">
        <v>1</v>
      </c>
      <c r="J555" s="8" t="s">
        <v>2550</v>
      </c>
      <c r="K555" s="8" t="s">
        <v>46</v>
      </c>
      <c r="L555" s="9" t="s">
        <v>2551</v>
      </c>
      <c r="M555" s="10"/>
      <c r="N555" s="11" t="s">
        <v>38</v>
      </c>
      <c r="O555" s="12"/>
      <c r="P555" s="13"/>
      <c r="Q555" s="14">
        <f>Tabela1[[#This Row],[QTDE/ Fabricação]]-Tabela1[[#This Row],[QTE]]</f>
        <v>-1</v>
      </c>
      <c r="R555" s="18">
        <f t="shared" si="104"/>
        <v>4</v>
      </c>
      <c r="S555" s="18">
        <f t="shared" si="103"/>
        <v>4</v>
      </c>
      <c r="T555" s="19">
        <f t="shared" si="105"/>
        <v>0</v>
      </c>
      <c r="U555" s="16">
        <v>1</v>
      </c>
      <c r="V555" s="12" t="str">
        <f>IFERROR(VLOOKUP(Tabela1[[#This Row],[COD.MDE]],'LISTA DE EMBARQUE'!B:L,11,0),"")</f>
        <v/>
      </c>
      <c r="W555" s="13" t="str">
        <f>IFERROR(COUNTIF(#REF!,Tabela1[[#This Row],[Colunas5]]),"")</f>
        <v/>
      </c>
      <c r="X555" s="14">
        <f>Tabela1[[#This Row],[QIANTIDADE EXPEDIDA]]*Tabela1[[#This Row],[PESO UNI]]</f>
        <v>4</v>
      </c>
      <c r="Y555" s="14">
        <f t="shared" si="106"/>
        <v>0</v>
      </c>
      <c r="Z555" s="20">
        <f>Tabela1[[#This Row],[PESO TOTAL]]-Tabela1[[#This Row],[Peso Expedido]]</f>
        <v>0</v>
      </c>
      <c r="AA555" s="17">
        <v>1</v>
      </c>
      <c r="AB555" s="33"/>
      <c r="AC555" s="33">
        <v>1</v>
      </c>
      <c r="AD555" s="33">
        <v>1</v>
      </c>
      <c r="AE555" s="33">
        <v>1</v>
      </c>
      <c r="AF555" s="33">
        <v>1</v>
      </c>
      <c r="AG555" s="33">
        <v>1</v>
      </c>
      <c r="AH555" s="33">
        <v>1</v>
      </c>
      <c r="AI555" s="33" t="s">
        <v>4509</v>
      </c>
      <c r="AJ555"/>
      <c r="AK555" t="str">
        <f>Tabela1[[#This Row],[Coluna1]]&amp;Tabela1[[#This Row],[PEDIDO]]</f>
        <v>P-190</v>
      </c>
      <c r="AL555"/>
      <c r="AM555"/>
      <c r="AN555"/>
      <c r="AO555" t="str">
        <f t="shared" si="107"/>
        <v>P-024507-1/P190</v>
      </c>
      <c r="AP555" t="str">
        <f>Tabela1[[#This Row],[TAG]]&amp;Tabela1[[#This Row],[PEDIDO]]&amp;Tabela1[[#This Row],[PRODUTO]]</f>
        <v>P190P-190TECMETAL</v>
      </c>
      <c r="AQ555" s="22" t="str">
        <f>Tabela1[[#This Row],[PRODUTO]]&amp;Tabela1[[#This Row],[TAG]]</f>
        <v>TECMETALP190</v>
      </c>
      <c r="AR555" s="24" t="str">
        <f>Tabela1[[#This Row],[PEDIDO]]&amp;Tabela1[[#This Row],[PRODUTO]]</f>
        <v>P-190TECMETAL</v>
      </c>
      <c r="AS555" s="37">
        <f>IF(AF555="",0,IF(ISTEXT(AF555),H555*VALUE(SUBSTITUTE(AF555,"%",""))/100,H555*AF555))-Tabela1[[#This Row],[PRONTO ACABADO2]]</f>
        <v>0</v>
      </c>
      <c r="AT555" s="37">
        <f>IF(AG555="",0,IF(ISTEXT(AG555),H555*VALUE(SUBSTITUTE(AG555,"%",""))/100,H555*AG555))-Tabela1[[#This Row],[PESO EXPEDIDO2]]</f>
        <v>0</v>
      </c>
      <c r="AU555" s="37">
        <f t="shared" si="108"/>
        <v>4</v>
      </c>
      <c r="AV555" s="37">
        <f t="shared" si="109"/>
        <v>4</v>
      </c>
      <c r="AW555" s="37"/>
    </row>
    <row r="556" spans="1:49" ht="15.75" hidden="1" customHeight="1" x14ac:dyDescent="0.25">
      <c r="A556" s="6" t="s">
        <v>2555</v>
      </c>
      <c r="B556" s="21"/>
      <c r="C556" s="7">
        <v>1</v>
      </c>
      <c r="D556" s="39" t="s">
        <v>2982</v>
      </c>
      <c r="E556" s="7">
        <v>3517</v>
      </c>
      <c r="F556" s="7">
        <v>21</v>
      </c>
      <c r="G556" s="23">
        <v>4</v>
      </c>
      <c r="H556" s="34">
        <f>Tabela1[[#This Row],[PESO UNI]]*Tabela1[[#This Row],[QTE]]</f>
        <v>4</v>
      </c>
      <c r="I556" s="7">
        <v>1</v>
      </c>
      <c r="J556" s="8" t="s">
        <v>2550</v>
      </c>
      <c r="K556" s="8" t="s">
        <v>46</v>
      </c>
      <c r="L556" s="9" t="s">
        <v>2551</v>
      </c>
      <c r="M556" s="10"/>
      <c r="N556" s="11" t="s">
        <v>38</v>
      </c>
      <c r="O556" s="12"/>
      <c r="P556" s="13"/>
      <c r="Q556" s="14">
        <f>Tabela1[[#This Row],[QTDE/ Fabricação]]-Tabela1[[#This Row],[QTE]]</f>
        <v>-1</v>
      </c>
      <c r="R556" s="18">
        <f t="shared" si="104"/>
        <v>4</v>
      </c>
      <c r="S556" s="18">
        <f t="shared" si="103"/>
        <v>4</v>
      </c>
      <c r="T556" s="19">
        <f t="shared" si="105"/>
        <v>0</v>
      </c>
      <c r="U556" s="16">
        <v>1</v>
      </c>
      <c r="V556" s="12" t="str">
        <f>IFERROR(VLOOKUP(Tabela1[[#This Row],[COD.MDE]],'LISTA DE EMBARQUE'!B:L,11,0),"")</f>
        <v/>
      </c>
      <c r="W556" s="13" t="str">
        <f>IFERROR(COUNTIF(#REF!,Tabela1[[#This Row],[Colunas5]]),"")</f>
        <v/>
      </c>
      <c r="X556" s="14">
        <f>Tabela1[[#This Row],[QIANTIDADE EXPEDIDA]]*Tabela1[[#This Row],[PESO UNI]]</f>
        <v>4</v>
      </c>
      <c r="Y556" s="14">
        <f t="shared" si="106"/>
        <v>0</v>
      </c>
      <c r="Z556" s="20">
        <f>Tabela1[[#This Row],[PESO TOTAL]]-Tabela1[[#This Row],[Peso Expedido]]</f>
        <v>0</v>
      </c>
      <c r="AA556" s="17">
        <v>1</v>
      </c>
      <c r="AB556" s="33"/>
      <c r="AC556" s="33">
        <v>1</v>
      </c>
      <c r="AD556" s="33">
        <v>1</v>
      </c>
      <c r="AE556" s="33">
        <v>1</v>
      </c>
      <c r="AF556" s="33">
        <v>1</v>
      </c>
      <c r="AG556" s="33">
        <v>1</v>
      </c>
      <c r="AH556" s="33">
        <v>1</v>
      </c>
      <c r="AI556" s="33" t="s">
        <v>4509</v>
      </c>
      <c r="AJ556"/>
      <c r="AK556" t="str">
        <f>Tabela1[[#This Row],[Coluna1]]&amp;Tabela1[[#This Row],[PEDIDO]]</f>
        <v>P-190</v>
      </c>
      <c r="AL556"/>
      <c r="AM556"/>
      <c r="AN556"/>
      <c r="AO556" t="str">
        <f t="shared" si="107"/>
        <v>P-024507-1/P190</v>
      </c>
      <c r="AP556" t="str">
        <f>Tabela1[[#This Row],[TAG]]&amp;Tabela1[[#This Row],[PEDIDO]]&amp;Tabela1[[#This Row],[PRODUTO]]</f>
        <v>P190P-190TECMETAL</v>
      </c>
      <c r="AQ556" s="22" t="str">
        <f>Tabela1[[#This Row],[PRODUTO]]&amp;Tabela1[[#This Row],[TAG]]</f>
        <v>TECMETALP190</v>
      </c>
      <c r="AR556" s="24" t="str">
        <f>Tabela1[[#This Row],[PEDIDO]]&amp;Tabela1[[#This Row],[PRODUTO]]</f>
        <v>P-190TECMETAL</v>
      </c>
      <c r="AS556" s="37">
        <f>IF(AF556="",0,IF(ISTEXT(AF556),H556*VALUE(SUBSTITUTE(AF556,"%",""))/100,H556*AF556))-Tabela1[[#This Row],[PRONTO ACABADO2]]</f>
        <v>0</v>
      </c>
      <c r="AT556" s="37">
        <f>IF(AG556="",0,IF(ISTEXT(AG556),H556*VALUE(SUBSTITUTE(AG556,"%",""))/100,H556*AG556))-Tabela1[[#This Row],[PESO EXPEDIDO2]]</f>
        <v>0</v>
      </c>
      <c r="AU556" s="37">
        <f t="shared" si="108"/>
        <v>4</v>
      </c>
      <c r="AV556" s="37">
        <f t="shared" si="109"/>
        <v>4</v>
      </c>
      <c r="AW556" s="37"/>
    </row>
    <row r="557" spans="1:49" ht="15.75" hidden="1" customHeight="1" x14ac:dyDescent="0.25">
      <c r="A557" s="1" t="s">
        <v>4455</v>
      </c>
      <c r="B557" s="21"/>
      <c r="C557" s="1">
        <v>2</v>
      </c>
      <c r="D557" s="1" t="s">
        <v>4456</v>
      </c>
      <c r="E557" s="7">
        <v>4347</v>
      </c>
      <c r="F557" s="7" t="s">
        <v>4411</v>
      </c>
      <c r="G557" s="1">
        <v>45</v>
      </c>
      <c r="H557" s="34">
        <f>Tabela1[[#This Row],[PESO UNI]]*Tabela1[[#This Row],[QTE]]</f>
        <v>90</v>
      </c>
      <c r="I557" s="7"/>
      <c r="J557" s="8" t="s">
        <v>2550</v>
      </c>
      <c r="K557" s="8" t="s">
        <v>45</v>
      </c>
      <c r="L557" s="9" t="s">
        <v>2551</v>
      </c>
      <c r="M557" s="10"/>
      <c r="N557" s="11" t="s">
        <v>38</v>
      </c>
      <c r="O557" s="12"/>
      <c r="P557" s="13"/>
      <c r="Q557" s="14">
        <f>Tabela1[[#This Row],[QTDE/ Fabricação]]-Tabela1[[#This Row],[QTE]]</f>
        <v>-2</v>
      </c>
      <c r="R557" s="18">
        <f t="shared" si="104"/>
        <v>90</v>
      </c>
      <c r="S557" s="18">
        <f t="shared" si="103"/>
        <v>90</v>
      </c>
      <c r="T557" s="19">
        <f t="shared" si="105"/>
        <v>0</v>
      </c>
      <c r="U557" s="16">
        <f>IFERROR(SUMIF('LISTA DE EMBARQUE'!B:B,MICRO!E:E,'LISTA DE EMBARQUE'!G:G),"")</f>
        <v>2</v>
      </c>
      <c r="V557" s="12">
        <f>IFERROR(VLOOKUP(Tabela1[[#This Row],[COD.MDE]],'LISTA DE EMBARQUE'!B:L,11,0),"")</f>
        <v>4</v>
      </c>
      <c r="W557" s="13" t="str">
        <f>IFERROR(COUNTIF(#REF!,Tabela1[[#This Row],[Colunas5]]),"")</f>
        <v/>
      </c>
      <c r="X557" s="14">
        <f>Tabela1[[#This Row],[QIANTIDADE EXPEDIDA]]*Tabela1[[#This Row],[PESO UNI]]</f>
        <v>90</v>
      </c>
      <c r="Y557" s="14">
        <f t="shared" si="106"/>
        <v>0</v>
      </c>
      <c r="Z557" s="20">
        <f>Tabela1[[#This Row],[PESO TOTAL]]-Tabela1[[#This Row],[Peso Expedido]]</f>
        <v>0</v>
      </c>
      <c r="AA557" s="17">
        <v>1</v>
      </c>
      <c r="AB557" s="33"/>
      <c r="AC557" s="33">
        <v>1</v>
      </c>
      <c r="AD557" s="33">
        <v>1</v>
      </c>
      <c r="AE557" s="33">
        <v>1</v>
      </c>
      <c r="AF557" s="33">
        <v>1</v>
      </c>
      <c r="AG557" s="33">
        <v>1</v>
      </c>
      <c r="AH557" s="33">
        <v>1</v>
      </c>
      <c r="AI557" s="33" t="s">
        <v>4509</v>
      </c>
      <c r="AJ557"/>
      <c r="AK557" t="str">
        <f>Tabela1[[#This Row],[Coluna1]]&amp;Tabela1[[#This Row],[PEDIDO]]</f>
        <v>P-190</v>
      </c>
      <c r="AL557"/>
      <c r="AM557"/>
      <c r="AN557"/>
      <c r="AO557" t="str">
        <f t="shared" si="107"/>
        <v>P-073057/P190</v>
      </c>
      <c r="AP557" t="str">
        <f>Tabela1[[#This Row],[TAG]]&amp;Tabela1[[#This Row],[PEDIDO]]&amp;Tabela1[[#This Row],[PRODUTO]]</f>
        <v>P190P-190COMERCIAL</v>
      </c>
      <c r="AQ557" s="22" t="str">
        <f>Tabela1[[#This Row],[PRODUTO]]&amp;Tabela1[[#This Row],[TAG]]</f>
        <v>COMERCIALP190</v>
      </c>
      <c r="AR557" s="24" t="str">
        <f>Tabela1[[#This Row],[PEDIDO]]&amp;Tabela1[[#This Row],[PRODUTO]]</f>
        <v>P-190COMERCIAL</v>
      </c>
      <c r="AS557" s="37">
        <f>IF(AF557="",0,IF(ISTEXT(AF557),H557*VALUE(SUBSTITUTE(AF557,"%",""))/100,H557*AF557))-Tabela1[[#This Row],[PRONTO ACABADO2]]</f>
        <v>0</v>
      </c>
      <c r="AT557" s="37">
        <f>IF(AG557="",0,IF(ISTEXT(AG557),H557*VALUE(SUBSTITUTE(AG557,"%",""))/100,H557*AG557))-Tabela1[[#This Row],[PESO EXPEDIDO2]]</f>
        <v>0</v>
      </c>
      <c r="AU557" s="37">
        <f t="shared" si="108"/>
        <v>90</v>
      </c>
      <c r="AV557" s="37">
        <f t="shared" si="109"/>
        <v>90</v>
      </c>
      <c r="AW557" s="37"/>
    </row>
    <row r="558" spans="1:49" ht="15.75" hidden="1" customHeight="1" x14ac:dyDescent="0.25">
      <c r="A558" s="1" t="s">
        <v>4455</v>
      </c>
      <c r="B558" s="21"/>
      <c r="C558" s="1">
        <v>1</v>
      </c>
      <c r="D558" s="1" t="s">
        <v>4457</v>
      </c>
      <c r="E558" s="7">
        <v>4348</v>
      </c>
      <c r="F558" s="7" t="s">
        <v>4411</v>
      </c>
      <c r="G558" s="1">
        <v>85</v>
      </c>
      <c r="H558" s="34">
        <f>Tabela1[[#This Row],[PESO UNI]]*Tabela1[[#This Row],[QTE]]</f>
        <v>85</v>
      </c>
      <c r="I558" s="7"/>
      <c r="J558" s="8" t="s">
        <v>2550</v>
      </c>
      <c r="K558" s="8" t="s">
        <v>45</v>
      </c>
      <c r="L558" s="9" t="s">
        <v>2551</v>
      </c>
      <c r="M558" s="10"/>
      <c r="N558" s="11" t="s">
        <v>38</v>
      </c>
      <c r="O558" s="12"/>
      <c r="P558" s="13"/>
      <c r="Q558" s="14">
        <f>Tabela1[[#This Row],[QTDE/ Fabricação]]-Tabela1[[#This Row],[QTE]]</f>
        <v>-1</v>
      </c>
      <c r="R558" s="18">
        <f t="shared" si="104"/>
        <v>85</v>
      </c>
      <c r="S558" s="18">
        <f t="shared" si="103"/>
        <v>85</v>
      </c>
      <c r="T558" s="19">
        <f t="shared" si="105"/>
        <v>0</v>
      </c>
      <c r="U558" s="16">
        <f>IFERROR(SUMIF('LISTA DE EMBARQUE'!B:B,MICRO!E:E,'LISTA DE EMBARQUE'!G:G),"")</f>
        <v>1</v>
      </c>
      <c r="V558" s="12">
        <f>IFERROR(VLOOKUP(Tabela1[[#This Row],[COD.MDE]],'LISTA DE EMBARQUE'!B:L,11,0),"")</f>
        <v>4</v>
      </c>
      <c r="W558" s="13" t="str">
        <f>IFERROR(COUNTIF(#REF!,Tabela1[[#This Row],[Colunas5]]),"")</f>
        <v/>
      </c>
      <c r="X558" s="14">
        <f>Tabela1[[#This Row],[QIANTIDADE EXPEDIDA]]*Tabela1[[#This Row],[PESO UNI]]</f>
        <v>85</v>
      </c>
      <c r="Y558" s="14">
        <f t="shared" si="106"/>
        <v>0</v>
      </c>
      <c r="Z558" s="20">
        <f>Tabela1[[#This Row],[PESO TOTAL]]-Tabela1[[#This Row],[Peso Expedido]]</f>
        <v>0</v>
      </c>
      <c r="AA558" s="17">
        <v>1</v>
      </c>
      <c r="AB558" s="33"/>
      <c r="AC558" s="33">
        <v>1</v>
      </c>
      <c r="AD558" s="33">
        <v>1</v>
      </c>
      <c r="AE558" s="33">
        <v>1</v>
      </c>
      <c r="AF558" s="33">
        <v>1</v>
      </c>
      <c r="AG558" s="33">
        <v>1</v>
      </c>
      <c r="AH558" s="33">
        <v>1</v>
      </c>
      <c r="AI558" s="33" t="s">
        <v>4509</v>
      </c>
      <c r="AJ558"/>
      <c r="AK558" t="str">
        <f>Tabela1[[#This Row],[Coluna1]]&amp;Tabela1[[#This Row],[PEDIDO]]</f>
        <v>P-190</v>
      </c>
      <c r="AL558"/>
      <c r="AM558"/>
      <c r="AN558"/>
      <c r="AO558" t="str">
        <f t="shared" si="107"/>
        <v>P-073057/P190</v>
      </c>
      <c r="AP558" t="str">
        <f>Tabela1[[#This Row],[TAG]]&amp;Tabela1[[#This Row],[PEDIDO]]&amp;Tabela1[[#This Row],[PRODUTO]]</f>
        <v>P190P-190COMERCIAL</v>
      </c>
      <c r="AQ558" s="22" t="str">
        <f>Tabela1[[#This Row],[PRODUTO]]&amp;Tabela1[[#This Row],[TAG]]</f>
        <v>COMERCIALP190</v>
      </c>
      <c r="AR558" s="24" t="str">
        <f>Tabela1[[#This Row],[PEDIDO]]&amp;Tabela1[[#This Row],[PRODUTO]]</f>
        <v>P-190COMERCIAL</v>
      </c>
      <c r="AS558" s="37">
        <f>IF(AF558="",0,IF(ISTEXT(AF558),H558*VALUE(SUBSTITUTE(AF558,"%",""))/100,H558*AF558))-Tabela1[[#This Row],[PRONTO ACABADO2]]</f>
        <v>0</v>
      </c>
      <c r="AT558" s="37">
        <f>IF(AG558="",0,IF(ISTEXT(AG558),H558*VALUE(SUBSTITUTE(AG558,"%",""))/100,H558*AG558))-Tabela1[[#This Row],[PESO EXPEDIDO2]]</f>
        <v>0</v>
      </c>
      <c r="AU558" s="37">
        <f t="shared" si="108"/>
        <v>85</v>
      </c>
      <c r="AV558" s="37">
        <f t="shared" si="109"/>
        <v>85</v>
      </c>
      <c r="AW558" s="37"/>
    </row>
    <row r="559" spans="1:49" ht="15.75" hidden="1" customHeight="1" x14ac:dyDescent="0.25">
      <c r="A559" s="1" t="s">
        <v>4455</v>
      </c>
      <c r="B559" s="21"/>
      <c r="C559" s="1">
        <v>1</v>
      </c>
      <c r="D559" s="1" t="s">
        <v>4458</v>
      </c>
      <c r="E559" s="7">
        <v>4349</v>
      </c>
      <c r="F559" s="7" t="s">
        <v>4411</v>
      </c>
      <c r="G559" s="1">
        <v>65</v>
      </c>
      <c r="H559" s="34">
        <f>Tabela1[[#This Row],[PESO UNI]]*Tabela1[[#This Row],[QTE]]</f>
        <v>65</v>
      </c>
      <c r="I559" s="7"/>
      <c r="J559" s="8" t="s">
        <v>2550</v>
      </c>
      <c r="K559" s="8" t="s">
        <v>45</v>
      </c>
      <c r="L559" s="9" t="s">
        <v>2551</v>
      </c>
      <c r="M559" s="10"/>
      <c r="N559" s="11" t="s">
        <v>38</v>
      </c>
      <c r="O559" s="12"/>
      <c r="P559" s="13"/>
      <c r="Q559" s="14">
        <f>Tabela1[[#This Row],[QTDE/ Fabricação]]-Tabela1[[#This Row],[QTE]]</f>
        <v>-1</v>
      </c>
      <c r="R559" s="18">
        <f t="shared" si="104"/>
        <v>65</v>
      </c>
      <c r="S559" s="18">
        <f t="shared" si="103"/>
        <v>65</v>
      </c>
      <c r="T559" s="19">
        <f t="shared" si="105"/>
        <v>0</v>
      </c>
      <c r="U559" s="16">
        <f>IFERROR(SUMIF('LISTA DE EMBARQUE'!B:B,MICRO!E:E,'LISTA DE EMBARQUE'!G:G),"")</f>
        <v>1</v>
      </c>
      <c r="V559" s="12">
        <f>IFERROR(VLOOKUP(Tabela1[[#This Row],[COD.MDE]],'LISTA DE EMBARQUE'!B:L,11,0),"")</f>
        <v>4</v>
      </c>
      <c r="W559" s="13" t="str">
        <f>IFERROR(COUNTIF(#REF!,Tabela1[[#This Row],[Colunas5]]),"")</f>
        <v/>
      </c>
      <c r="X559" s="14">
        <f>Tabela1[[#This Row],[QIANTIDADE EXPEDIDA]]*Tabela1[[#This Row],[PESO UNI]]</f>
        <v>65</v>
      </c>
      <c r="Y559" s="14">
        <f t="shared" si="106"/>
        <v>0</v>
      </c>
      <c r="Z559" s="20">
        <f>Tabela1[[#This Row],[PESO TOTAL]]-Tabela1[[#This Row],[Peso Expedido]]</f>
        <v>0</v>
      </c>
      <c r="AA559" s="17">
        <v>1</v>
      </c>
      <c r="AB559" s="33"/>
      <c r="AC559" s="33">
        <v>1</v>
      </c>
      <c r="AD559" s="33">
        <v>1</v>
      </c>
      <c r="AE559" s="33">
        <v>1</v>
      </c>
      <c r="AF559" s="33">
        <v>1</v>
      </c>
      <c r="AG559" s="33">
        <v>1</v>
      </c>
      <c r="AH559" s="33">
        <v>1</v>
      </c>
      <c r="AI559" s="33" t="s">
        <v>4509</v>
      </c>
      <c r="AJ559"/>
      <c r="AK559" t="str">
        <f>Tabela1[[#This Row],[Coluna1]]&amp;Tabela1[[#This Row],[PEDIDO]]</f>
        <v>P-190</v>
      </c>
      <c r="AL559"/>
      <c r="AM559"/>
      <c r="AN559"/>
      <c r="AO559" t="str">
        <f t="shared" si="107"/>
        <v>P-073057/P190</v>
      </c>
      <c r="AP559" t="str">
        <f>Tabela1[[#This Row],[TAG]]&amp;Tabela1[[#This Row],[PEDIDO]]&amp;Tabela1[[#This Row],[PRODUTO]]</f>
        <v>P190P-190COMERCIAL</v>
      </c>
      <c r="AQ559" s="22" t="str">
        <f>Tabela1[[#This Row],[PRODUTO]]&amp;Tabela1[[#This Row],[TAG]]</f>
        <v>COMERCIALP190</v>
      </c>
      <c r="AR559" s="24" t="str">
        <f>Tabela1[[#This Row],[PEDIDO]]&amp;Tabela1[[#This Row],[PRODUTO]]</f>
        <v>P-190COMERCIAL</v>
      </c>
      <c r="AS559" s="37">
        <f>IF(AF559="",0,IF(ISTEXT(AF559),H559*VALUE(SUBSTITUTE(AF559,"%",""))/100,H559*AF559))-Tabela1[[#This Row],[PRONTO ACABADO2]]</f>
        <v>0</v>
      </c>
      <c r="AT559" s="37">
        <f>IF(AG559="",0,IF(ISTEXT(AG559),H559*VALUE(SUBSTITUTE(AG559,"%",""))/100,H559*AG559))-Tabela1[[#This Row],[PESO EXPEDIDO2]]</f>
        <v>0</v>
      </c>
      <c r="AU559" s="37">
        <f t="shared" si="108"/>
        <v>65</v>
      </c>
      <c r="AV559" s="37">
        <f t="shared" si="109"/>
        <v>65</v>
      </c>
      <c r="AW559" s="37"/>
    </row>
    <row r="560" spans="1:49" ht="15.75" hidden="1" customHeight="1" x14ac:dyDescent="0.25">
      <c r="A560" s="1" t="s">
        <v>4459</v>
      </c>
      <c r="B560" s="21"/>
      <c r="C560" s="1">
        <v>1</v>
      </c>
      <c r="D560" s="1" t="s">
        <v>4460</v>
      </c>
      <c r="E560" s="7">
        <v>4350</v>
      </c>
      <c r="F560" s="7" t="s">
        <v>4411</v>
      </c>
      <c r="G560" s="1">
        <v>7.2</v>
      </c>
      <c r="H560" s="34">
        <f>Tabela1[[#This Row],[PESO UNI]]*Tabela1[[#This Row],[QTE]]</f>
        <v>7.2</v>
      </c>
      <c r="I560" s="7"/>
      <c r="J560" s="8" t="s">
        <v>2550</v>
      </c>
      <c r="K560" s="8" t="s">
        <v>45</v>
      </c>
      <c r="L560" s="9" t="s">
        <v>2551</v>
      </c>
      <c r="M560" s="10"/>
      <c r="N560" s="11" t="s">
        <v>38</v>
      </c>
      <c r="O560" s="12"/>
      <c r="P560" s="13"/>
      <c r="Q560" s="14">
        <f>Tabela1[[#This Row],[QTDE/ Fabricação]]-Tabela1[[#This Row],[QTE]]</f>
        <v>-1</v>
      </c>
      <c r="R560" s="18">
        <f t="shared" si="104"/>
        <v>7.2</v>
      </c>
      <c r="S560" s="18">
        <f t="shared" si="103"/>
        <v>7.2</v>
      </c>
      <c r="T560" s="19">
        <f t="shared" si="105"/>
        <v>0</v>
      </c>
      <c r="U560" s="16">
        <f>IFERROR(SUMIF('LISTA DE EMBARQUE'!B:B,MICRO!E:E,'LISTA DE EMBARQUE'!G:G),"")</f>
        <v>1</v>
      </c>
      <c r="V560" s="12">
        <f>IFERROR(VLOOKUP(Tabela1[[#This Row],[COD.MDE]],'LISTA DE EMBARQUE'!B:L,11,0),"")</f>
        <v>4</v>
      </c>
      <c r="W560" s="13" t="str">
        <f>IFERROR(COUNTIF(#REF!,Tabela1[[#This Row],[Colunas5]]),"")</f>
        <v/>
      </c>
      <c r="X560" s="14">
        <f>Tabela1[[#This Row],[QIANTIDADE EXPEDIDA]]*Tabela1[[#This Row],[PESO UNI]]</f>
        <v>7.2</v>
      </c>
      <c r="Y560" s="14">
        <f t="shared" si="106"/>
        <v>0</v>
      </c>
      <c r="Z560" s="20">
        <f>Tabela1[[#This Row],[PESO TOTAL]]-Tabela1[[#This Row],[Peso Expedido]]</f>
        <v>0</v>
      </c>
      <c r="AA560" s="17">
        <v>1</v>
      </c>
      <c r="AB560" s="33"/>
      <c r="AC560" s="33">
        <v>1</v>
      </c>
      <c r="AD560" s="33">
        <v>1</v>
      </c>
      <c r="AE560" s="33">
        <v>1</v>
      </c>
      <c r="AF560" s="33">
        <v>1</v>
      </c>
      <c r="AG560" s="33">
        <v>1</v>
      </c>
      <c r="AH560" s="33">
        <v>1</v>
      </c>
      <c r="AI560" s="33" t="s">
        <v>4509</v>
      </c>
      <c r="AJ560"/>
      <c r="AK560" t="str">
        <f>Tabela1[[#This Row],[Coluna1]]&amp;Tabela1[[#This Row],[PEDIDO]]</f>
        <v>P-190</v>
      </c>
      <c r="AL560"/>
      <c r="AM560"/>
      <c r="AN560"/>
      <c r="AO560" t="str">
        <f t="shared" si="107"/>
        <v>P-073057-1/P190</v>
      </c>
      <c r="AP560" t="str">
        <f>Tabela1[[#This Row],[TAG]]&amp;Tabela1[[#This Row],[PEDIDO]]&amp;Tabela1[[#This Row],[PRODUTO]]</f>
        <v>P190P-190COMERCIAL</v>
      </c>
      <c r="AQ560" s="22" t="str">
        <f>Tabela1[[#This Row],[PRODUTO]]&amp;Tabela1[[#This Row],[TAG]]</f>
        <v>COMERCIALP190</v>
      </c>
      <c r="AR560" s="24" t="str">
        <f>Tabela1[[#This Row],[PEDIDO]]&amp;Tabela1[[#This Row],[PRODUTO]]</f>
        <v>P-190COMERCIAL</v>
      </c>
      <c r="AS560" s="37">
        <f>IF(AF560="",0,IF(ISTEXT(AF560),H560*VALUE(SUBSTITUTE(AF560,"%",""))/100,H560*AF560))-Tabela1[[#This Row],[PRONTO ACABADO2]]</f>
        <v>0</v>
      </c>
      <c r="AT560" s="37">
        <f>IF(AG560="",0,IF(ISTEXT(AG560),H560*VALUE(SUBSTITUTE(AG560,"%",""))/100,H560*AG560))-Tabela1[[#This Row],[PESO EXPEDIDO2]]</f>
        <v>0</v>
      </c>
      <c r="AU560" s="37">
        <f t="shared" si="108"/>
        <v>7.2</v>
      </c>
      <c r="AV560" s="37">
        <f t="shared" si="109"/>
        <v>7.2</v>
      </c>
      <c r="AW560" s="37"/>
    </row>
    <row r="561" spans="1:49" ht="15.75" hidden="1" customHeight="1" x14ac:dyDescent="0.25">
      <c r="A561" s="1" t="s">
        <v>4391</v>
      </c>
      <c r="B561" s="21"/>
      <c r="C561" s="1">
        <v>1</v>
      </c>
      <c r="D561" s="1" t="s">
        <v>4461</v>
      </c>
      <c r="E561" s="7">
        <v>4351</v>
      </c>
      <c r="F561" s="7" t="s">
        <v>4411</v>
      </c>
      <c r="G561" s="1">
        <v>0.03</v>
      </c>
      <c r="H561" s="34">
        <f>Tabela1[[#This Row],[PESO UNI]]*Tabela1[[#This Row],[QTE]]</f>
        <v>0.03</v>
      </c>
      <c r="I561" s="7"/>
      <c r="J561" s="8" t="s">
        <v>2550</v>
      </c>
      <c r="K561" s="8" t="s">
        <v>45</v>
      </c>
      <c r="L561" s="9" t="s">
        <v>2551</v>
      </c>
      <c r="M561" s="10"/>
      <c r="N561" s="11" t="s">
        <v>38</v>
      </c>
      <c r="O561" s="12"/>
      <c r="P561" s="13"/>
      <c r="Q561" s="14">
        <f>Tabela1[[#This Row],[QTDE/ Fabricação]]-Tabela1[[#This Row],[QTE]]</f>
        <v>-1</v>
      </c>
      <c r="R561" s="18">
        <f t="shared" si="104"/>
        <v>0.03</v>
      </c>
      <c r="S561" s="18">
        <f t="shared" si="103"/>
        <v>0.03</v>
      </c>
      <c r="T561" s="19">
        <f t="shared" si="105"/>
        <v>0</v>
      </c>
      <c r="U561" s="16">
        <f>IFERROR(SUMIF('LISTA DE EMBARQUE'!B:B,MICRO!E:E,'LISTA DE EMBARQUE'!G:G),"")</f>
        <v>1</v>
      </c>
      <c r="V561" s="12">
        <f>IFERROR(VLOOKUP(Tabela1[[#This Row],[COD.MDE]],'LISTA DE EMBARQUE'!B:L,11,0),"")</f>
        <v>4</v>
      </c>
      <c r="W561" s="13" t="str">
        <f>IFERROR(COUNTIF(#REF!,Tabela1[[#This Row],[Colunas5]]),"")</f>
        <v/>
      </c>
      <c r="X561" s="14">
        <f>Tabela1[[#This Row],[QIANTIDADE EXPEDIDA]]*Tabela1[[#This Row],[PESO UNI]]</f>
        <v>0.03</v>
      </c>
      <c r="Y561" s="14">
        <f t="shared" si="106"/>
        <v>0</v>
      </c>
      <c r="Z561" s="20">
        <f>Tabela1[[#This Row],[PESO TOTAL]]-Tabela1[[#This Row],[Peso Expedido]]</f>
        <v>0</v>
      </c>
      <c r="AA561" s="17">
        <v>1</v>
      </c>
      <c r="AB561" s="33"/>
      <c r="AC561" s="33">
        <v>1</v>
      </c>
      <c r="AD561" s="33">
        <v>1</v>
      </c>
      <c r="AE561" s="33">
        <v>1</v>
      </c>
      <c r="AF561" s="33">
        <v>1</v>
      </c>
      <c r="AG561" s="33">
        <v>1</v>
      </c>
      <c r="AH561" s="33">
        <v>1</v>
      </c>
      <c r="AI561" s="33" t="s">
        <v>4509</v>
      </c>
      <c r="AJ561"/>
      <c r="AK561" t="str">
        <f>Tabela1[[#This Row],[Coluna1]]&amp;Tabela1[[#This Row],[PEDIDO]]</f>
        <v>P-190</v>
      </c>
      <c r="AL561"/>
      <c r="AM561"/>
      <c r="AN561"/>
      <c r="AO561" t="str">
        <f t="shared" si="107"/>
        <v>P-024533-1/P190</v>
      </c>
      <c r="AP561" t="str">
        <f>Tabela1[[#This Row],[TAG]]&amp;Tabela1[[#This Row],[PEDIDO]]&amp;Tabela1[[#This Row],[PRODUTO]]</f>
        <v>P190P-190COMERCIAL</v>
      </c>
      <c r="AQ561" s="22" t="str">
        <f>Tabela1[[#This Row],[PRODUTO]]&amp;Tabela1[[#This Row],[TAG]]</f>
        <v>COMERCIALP190</v>
      </c>
      <c r="AR561" s="24" t="str">
        <f>Tabela1[[#This Row],[PEDIDO]]&amp;Tabela1[[#This Row],[PRODUTO]]</f>
        <v>P-190COMERCIAL</v>
      </c>
      <c r="AS561" s="37">
        <f>IF(AF561="",0,IF(ISTEXT(AF561),H561*VALUE(SUBSTITUTE(AF561,"%",""))/100,H561*AF561))-Tabela1[[#This Row],[PRONTO ACABADO2]]</f>
        <v>0</v>
      </c>
      <c r="AT561" s="37">
        <f>IF(AG561="",0,IF(ISTEXT(AG561),H561*VALUE(SUBSTITUTE(AG561,"%",""))/100,H561*AG561))-Tabela1[[#This Row],[PESO EXPEDIDO2]]</f>
        <v>0</v>
      </c>
      <c r="AU561" s="37">
        <f t="shared" si="108"/>
        <v>0.03</v>
      </c>
      <c r="AV561" s="37">
        <f t="shared" si="109"/>
        <v>0.03</v>
      </c>
      <c r="AW561" s="37"/>
    </row>
    <row r="562" spans="1:49" ht="15.75" hidden="1" customHeight="1" x14ac:dyDescent="0.25">
      <c r="A562" s="1" t="s">
        <v>4391</v>
      </c>
      <c r="B562" s="21"/>
      <c r="C562" s="1">
        <v>4</v>
      </c>
      <c r="D562" s="1" t="s">
        <v>4462</v>
      </c>
      <c r="E562" s="7">
        <v>4352</v>
      </c>
      <c r="F562" s="7" t="s">
        <v>4411</v>
      </c>
      <c r="G562" s="1">
        <v>0.02</v>
      </c>
      <c r="H562" s="34">
        <f>Tabela1[[#This Row],[PESO UNI]]*Tabela1[[#This Row],[QTE]]</f>
        <v>0.08</v>
      </c>
      <c r="I562" s="7"/>
      <c r="J562" s="8" t="s">
        <v>2550</v>
      </c>
      <c r="K562" s="8" t="s">
        <v>45</v>
      </c>
      <c r="L562" s="9" t="s">
        <v>2551</v>
      </c>
      <c r="M562" s="10"/>
      <c r="N562" s="11" t="s">
        <v>38</v>
      </c>
      <c r="O562" s="12"/>
      <c r="P562" s="13"/>
      <c r="Q562" s="14">
        <f>Tabela1[[#This Row],[QTDE/ Fabricação]]-Tabela1[[#This Row],[QTE]]</f>
        <v>-4</v>
      </c>
      <c r="R562" s="18">
        <f t="shared" si="104"/>
        <v>0.08</v>
      </c>
      <c r="S562" s="18">
        <f t="shared" si="103"/>
        <v>0.08</v>
      </c>
      <c r="T562" s="19">
        <f t="shared" si="105"/>
        <v>0</v>
      </c>
      <c r="U562" s="16">
        <f>IFERROR(SUMIF('LISTA DE EMBARQUE'!B:B,MICRO!E:E,'LISTA DE EMBARQUE'!G:G),"")</f>
        <v>4</v>
      </c>
      <c r="V562" s="12">
        <f>IFERROR(VLOOKUP(Tabela1[[#This Row],[COD.MDE]],'LISTA DE EMBARQUE'!B:L,11,0),"")</f>
        <v>4</v>
      </c>
      <c r="W562" s="13" t="str">
        <f>IFERROR(COUNTIF(#REF!,Tabela1[[#This Row],[Colunas5]]),"")</f>
        <v/>
      </c>
      <c r="X562" s="14">
        <f>Tabela1[[#This Row],[QIANTIDADE EXPEDIDA]]*Tabela1[[#This Row],[PESO UNI]]</f>
        <v>0.08</v>
      </c>
      <c r="Y562" s="14">
        <f t="shared" si="106"/>
        <v>0</v>
      </c>
      <c r="Z562" s="20">
        <f>Tabela1[[#This Row],[PESO TOTAL]]-Tabela1[[#This Row],[Peso Expedido]]</f>
        <v>0</v>
      </c>
      <c r="AA562" s="17">
        <v>1</v>
      </c>
      <c r="AB562" s="33"/>
      <c r="AC562" s="33">
        <v>1</v>
      </c>
      <c r="AD562" s="33">
        <v>1</v>
      </c>
      <c r="AE562" s="33">
        <v>1</v>
      </c>
      <c r="AF562" s="33">
        <v>1</v>
      </c>
      <c r="AG562" s="33">
        <v>1</v>
      </c>
      <c r="AH562" s="33">
        <v>1</v>
      </c>
      <c r="AI562" s="33" t="s">
        <v>4509</v>
      </c>
      <c r="AJ562"/>
      <c r="AK562" t="str">
        <f>Tabela1[[#This Row],[Coluna1]]&amp;Tabela1[[#This Row],[PEDIDO]]</f>
        <v>P-190</v>
      </c>
      <c r="AL562"/>
      <c r="AM562"/>
      <c r="AN562"/>
      <c r="AO562" t="str">
        <f t="shared" si="107"/>
        <v>P-024533-1/P190</v>
      </c>
      <c r="AP562" t="str">
        <f>Tabela1[[#This Row],[TAG]]&amp;Tabela1[[#This Row],[PEDIDO]]&amp;Tabela1[[#This Row],[PRODUTO]]</f>
        <v>P190P-190COMERCIAL</v>
      </c>
      <c r="AQ562" s="22" t="str">
        <f>Tabela1[[#This Row],[PRODUTO]]&amp;Tabela1[[#This Row],[TAG]]</f>
        <v>COMERCIALP190</v>
      </c>
      <c r="AR562" s="24" t="str">
        <f>Tabela1[[#This Row],[PEDIDO]]&amp;Tabela1[[#This Row],[PRODUTO]]</f>
        <v>P-190COMERCIAL</v>
      </c>
      <c r="AS562" s="37">
        <f>IF(AF562="",0,IF(ISTEXT(AF562),H562*VALUE(SUBSTITUTE(AF562,"%",""))/100,H562*AF562))-Tabela1[[#This Row],[PRONTO ACABADO2]]</f>
        <v>0</v>
      </c>
      <c r="AT562" s="37">
        <f>IF(AG562="",0,IF(ISTEXT(AG562),H562*VALUE(SUBSTITUTE(AG562,"%",""))/100,H562*AG562))-Tabela1[[#This Row],[PESO EXPEDIDO2]]</f>
        <v>0</v>
      </c>
      <c r="AU562" s="37">
        <f t="shared" si="108"/>
        <v>0.08</v>
      </c>
      <c r="AV562" s="37">
        <f t="shared" si="109"/>
        <v>0.08</v>
      </c>
      <c r="AW562" s="37"/>
    </row>
    <row r="563" spans="1:49" ht="15.75" hidden="1" customHeight="1" x14ac:dyDescent="0.25">
      <c r="A563" s="1" t="s">
        <v>4391</v>
      </c>
      <c r="B563" s="21"/>
      <c r="C563" s="1">
        <v>2</v>
      </c>
      <c r="D563" s="1" t="s">
        <v>4463</v>
      </c>
      <c r="E563" s="7">
        <v>4353</v>
      </c>
      <c r="F563" s="7" t="s">
        <v>4411</v>
      </c>
      <c r="G563" s="1">
        <v>0.02</v>
      </c>
      <c r="H563" s="34">
        <f>Tabela1[[#This Row],[PESO UNI]]*Tabela1[[#This Row],[QTE]]</f>
        <v>0.04</v>
      </c>
      <c r="I563" s="7"/>
      <c r="J563" s="8" t="s">
        <v>2550</v>
      </c>
      <c r="K563" s="8" t="s">
        <v>45</v>
      </c>
      <c r="L563" s="9" t="s">
        <v>2551</v>
      </c>
      <c r="M563" s="10"/>
      <c r="N563" s="11" t="s">
        <v>38</v>
      </c>
      <c r="O563" s="12"/>
      <c r="P563" s="13"/>
      <c r="Q563" s="14">
        <f>Tabela1[[#This Row],[QTDE/ Fabricação]]-Tabela1[[#This Row],[QTE]]</f>
        <v>-2</v>
      </c>
      <c r="R563" s="18">
        <f t="shared" si="104"/>
        <v>0.04</v>
      </c>
      <c r="S563" s="18">
        <f t="shared" si="103"/>
        <v>0.04</v>
      </c>
      <c r="T563" s="19">
        <f t="shared" si="105"/>
        <v>0</v>
      </c>
      <c r="U563" s="16">
        <f>IFERROR(SUMIF('LISTA DE EMBARQUE'!B:B,MICRO!E:E,'LISTA DE EMBARQUE'!G:G),"")</f>
        <v>2</v>
      </c>
      <c r="V563" s="12">
        <f>IFERROR(VLOOKUP(Tabela1[[#This Row],[COD.MDE]],'LISTA DE EMBARQUE'!B:L,11,0),"")</f>
        <v>4</v>
      </c>
      <c r="W563" s="13" t="str">
        <f>IFERROR(COUNTIF(#REF!,Tabela1[[#This Row],[Colunas5]]),"")</f>
        <v/>
      </c>
      <c r="X563" s="14">
        <f>Tabela1[[#This Row],[QIANTIDADE EXPEDIDA]]*Tabela1[[#This Row],[PESO UNI]]</f>
        <v>0.04</v>
      </c>
      <c r="Y563" s="14">
        <f t="shared" si="106"/>
        <v>0</v>
      </c>
      <c r="Z563" s="20">
        <f>Tabela1[[#This Row],[PESO TOTAL]]-Tabela1[[#This Row],[Peso Expedido]]</f>
        <v>0</v>
      </c>
      <c r="AA563" s="17">
        <v>1</v>
      </c>
      <c r="AB563" s="33"/>
      <c r="AC563" s="33">
        <v>1</v>
      </c>
      <c r="AD563" s="33">
        <v>1</v>
      </c>
      <c r="AE563" s="33">
        <v>1</v>
      </c>
      <c r="AF563" s="33">
        <v>1</v>
      </c>
      <c r="AG563" s="33">
        <v>1</v>
      </c>
      <c r="AH563" s="33">
        <v>1</v>
      </c>
      <c r="AI563" s="33" t="s">
        <v>4509</v>
      </c>
      <c r="AJ563"/>
      <c r="AK563" t="str">
        <f>Tabela1[[#This Row],[Coluna1]]&amp;Tabela1[[#This Row],[PEDIDO]]</f>
        <v>P-190</v>
      </c>
      <c r="AL563"/>
      <c r="AM563"/>
      <c r="AN563"/>
      <c r="AO563" t="str">
        <f t="shared" si="107"/>
        <v>P-024533-1/P190</v>
      </c>
      <c r="AP563" t="str">
        <f>Tabela1[[#This Row],[TAG]]&amp;Tabela1[[#This Row],[PEDIDO]]&amp;Tabela1[[#This Row],[PRODUTO]]</f>
        <v>P190P-190COMERCIAL</v>
      </c>
      <c r="AQ563" s="22" t="str">
        <f>Tabela1[[#This Row],[PRODUTO]]&amp;Tabela1[[#This Row],[TAG]]</f>
        <v>COMERCIALP190</v>
      </c>
      <c r="AR563" s="24" t="str">
        <f>Tabela1[[#This Row],[PEDIDO]]&amp;Tabela1[[#This Row],[PRODUTO]]</f>
        <v>P-190COMERCIAL</v>
      </c>
      <c r="AS563" s="37">
        <f>IF(AF563="",0,IF(ISTEXT(AF563),H563*VALUE(SUBSTITUTE(AF563,"%",""))/100,H563*AF563))-Tabela1[[#This Row],[PRONTO ACABADO2]]</f>
        <v>0</v>
      </c>
      <c r="AT563" s="37">
        <f>IF(AG563="",0,IF(ISTEXT(AG563),H563*VALUE(SUBSTITUTE(AG563,"%",""))/100,H563*AG563))-Tabela1[[#This Row],[PESO EXPEDIDO2]]</f>
        <v>0</v>
      </c>
      <c r="AU563" s="37">
        <f t="shared" si="108"/>
        <v>0.04</v>
      </c>
      <c r="AV563" s="37">
        <f t="shared" si="109"/>
        <v>0.04</v>
      </c>
      <c r="AW563" s="37"/>
    </row>
    <row r="564" spans="1:49" ht="15.75" hidden="1" customHeight="1" x14ac:dyDescent="0.25">
      <c r="A564" s="1" t="s">
        <v>4459</v>
      </c>
      <c r="B564" s="21"/>
      <c r="C564" s="1">
        <v>110</v>
      </c>
      <c r="D564" s="1" t="s">
        <v>4464</v>
      </c>
      <c r="E564" s="7">
        <v>4354</v>
      </c>
      <c r="F564" s="7" t="s">
        <v>4411</v>
      </c>
      <c r="G564" s="1">
        <v>1.55</v>
      </c>
      <c r="H564" s="34">
        <f>Tabela1[[#This Row],[PESO UNI]]*Tabela1[[#This Row],[QTE]]</f>
        <v>170.5</v>
      </c>
      <c r="I564" s="7"/>
      <c r="J564" s="8" t="s">
        <v>2550</v>
      </c>
      <c r="K564" s="8" t="s">
        <v>45</v>
      </c>
      <c r="L564" s="9" t="s">
        <v>2551</v>
      </c>
      <c r="M564" s="10"/>
      <c r="N564" s="11" t="s">
        <v>38</v>
      </c>
      <c r="O564" s="12"/>
      <c r="P564" s="13"/>
      <c r="Q564" s="14">
        <f>Tabela1[[#This Row],[QTDE/ Fabricação]]-Tabela1[[#This Row],[QTE]]</f>
        <v>-110</v>
      </c>
      <c r="R564" s="18">
        <f t="shared" si="104"/>
        <v>170.5</v>
      </c>
      <c r="S564" s="18">
        <f t="shared" si="103"/>
        <v>170.5</v>
      </c>
      <c r="T564" s="19">
        <f t="shared" si="105"/>
        <v>0</v>
      </c>
      <c r="U564" s="16">
        <f>IFERROR(SUMIF('LISTA DE EMBARQUE'!B:B,MICRO!E:E,'LISTA DE EMBARQUE'!G:G),"")</f>
        <v>110</v>
      </c>
      <c r="V564" s="12">
        <f>IFERROR(VLOOKUP(Tabela1[[#This Row],[COD.MDE]],'LISTA DE EMBARQUE'!B:L,11,0),"")</f>
        <v>4</v>
      </c>
      <c r="W564" s="13" t="str">
        <f>IFERROR(COUNTIF(#REF!,Tabela1[[#This Row],[Colunas5]]),"")</f>
        <v/>
      </c>
      <c r="X564" s="14">
        <f>Tabela1[[#This Row],[QIANTIDADE EXPEDIDA]]*Tabela1[[#This Row],[PESO UNI]]</f>
        <v>170.5</v>
      </c>
      <c r="Y564" s="14">
        <f t="shared" si="106"/>
        <v>0</v>
      </c>
      <c r="Z564" s="20">
        <f>Tabela1[[#This Row],[PESO TOTAL]]-Tabela1[[#This Row],[Peso Expedido]]</f>
        <v>0</v>
      </c>
      <c r="AA564" s="17">
        <v>1</v>
      </c>
      <c r="AB564" s="33"/>
      <c r="AC564" s="33">
        <v>1</v>
      </c>
      <c r="AD564" s="33">
        <v>1</v>
      </c>
      <c r="AE564" s="33">
        <v>1</v>
      </c>
      <c r="AF564" s="33">
        <v>1</v>
      </c>
      <c r="AG564" s="33">
        <v>1</v>
      </c>
      <c r="AH564" s="33">
        <v>1</v>
      </c>
      <c r="AI564" s="33" t="s">
        <v>4509</v>
      </c>
      <c r="AJ564"/>
      <c r="AK564" t="str">
        <f>Tabela1[[#This Row],[Coluna1]]&amp;Tabela1[[#This Row],[PEDIDO]]</f>
        <v>P-190</v>
      </c>
      <c r="AL564"/>
      <c r="AM564"/>
      <c r="AN564"/>
      <c r="AO564" t="str">
        <f t="shared" si="107"/>
        <v>P-073057-1/P190</v>
      </c>
      <c r="AP564" t="str">
        <f>Tabela1[[#This Row],[TAG]]&amp;Tabela1[[#This Row],[PEDIDO]]&amp;Tabela1[[#This Row],[PRODUTO]]</f>
        <v>P190P-190COMERCIAL</v>
      </c>
      <c r="AQ564" s="22" t="str">
        <f>Tabela1[[#This Row],[PRODUTO]]&amp;Tabela1[[#This Row],[TAG]]</f>
        <v>COMERCIALP190</v>
      </c>
      <c r="AR564" s="24" t="str">
        <f>Tabela1[[#This Row],[PEDIDO]]&amp;Tabela1[[#This Row],[PRODUTO]]</f>
        <v>P-190COMERCIAL</v>
      </c>
      <c r="AS564" s="37">
        <f>IF(AF564="",0,IF(ISTEXT(AF564),H564*VALUE(SUBSTITUTE(AF564,"%",""))/100,H564*AF564))-Tabela1[[#This Row],[PRONTO ACABADO2]]</f>
        <v>0</v>
      </c>
      <c r="AT564" s="37">
        <f>IF(AG564="",0,IF(ISTEXT(AG564),H564*VALUE(SUBSTITUTE(AG564,"%",""))/100,H564*AG564))-Tabela1[[#This Row],[PESO EXPEDIDO2]]</f>
        <v>0</v>
      </c>
      <c r="AU564" s="37">
        <f t="shared" si="108"/>
        <v>170.5</v>
      </c>
      <c r="AV564" s="37">
        <f t="shared" si="109"/>
        <v>170.5</v>
      </c>
      <c r="AW564" s="37"/>
    </row>
    <row r="565" spans="1:49" ht="15.75" hidden="1" customHeight="1" x14ac:dyDescent="0.25">
      <c r="A565" s="1" t="s">
        <v>4465</v>
      </c>
      <c r="B565" s="21"/>
      <c r="C565" s="1">
        <v>40</v>
      </c>
      <c r="D565" s="1" t="s">
        <v>4466</v>
      </c>
      <c r="E565" s="7">
        <v>4355</v>
      </c>
      <c r="F565" s="7" t="s">
        <v>4411</v>
      </c>
      <c r="G565" s="1">
        <v>0.28999999999999998</v>
      </c>
      <c r="H565" s="34">
        <f>Tabela1[[#This Row],[PESO UNI]]*Tabela1[[#This Row],[QTE]]</f>
        <v>11.6</v>
      </c>
      <c r="I565" s="7"/>
      <c r="J565" s="8" t="s">
        <v>2550</v>
      </c>
      <c r="K565" s="8" t="s">
        <v>45</v>
      </c>
      <c r="L565" s="9" t="s">
        <v>2551</v>
      </c>
      <c r="M565" s="10"/>
      <c r="N565" s="11" t="s">
        <v>38</v>
      </c>
      <c r="O565" s="12"/>
      <c r="P565" s="13"/>
      <c r="Q565" s="14">
        <f>Tabela1[[#This Row],[QTDE/ Fabricação]]-Tabela1[[#This Row],[QTE]]</f>
        <v>-40</v>
      </c>
      <c r="R565" s="18">
        <f t="shared" si="104"/>
        <v>11.6</v>
      </c>
      <c r="S565" s="18">
        <f t="shared" si="103"/>
        <v>11.6</v>
      </c>
      <c r="T565" s="19">
        <f t="shared" si="105"/>
        <v>0</v>
      </c>
      <c r="U565" s="16">
        <f>IFERROR(SUMIF('LISTA DE EMBARQUE'!B:B,MICRO!E:E,'LISTA DE EMBARQUE'!G:G),"")</f>
        <v>40</v>
      </c>
      <c r="V565" s="12">
        <f>IFERROR(VLOOKUP(Tabela1[[#This Row],[COD.MDE]],'LISTA DE EMBARQUE'!B:L,11,0),"")</f>
        <v>4</v>
      </c>
      <c r="W565" s="13" t="str">
        <f>IFERROR(COUNTIF(#REF!,Tabela1[[#This Row],[Colunas5]]),"")</f>
        <v/>
      </c>
      <c r="X565" s="14">
        <f>Tabela1[[#This Row],[QIANTIDADE EXPEDIDA]]*Tabela1[[#This Row],[PESO UNI]]</f>
        <v>11.6</v>
      </c>
      <c r="Y565" s="14">
        <f t="shared" si="106"/>
        <v>0</v>
      </c>
      <c r="Z565" s="20">
        <f>Tabela1[[#This Row],[PESO TOTAL]]-Tabela1[[#This Row],[Peso Expedido]]</f>
        <v>0</v>
      </c>
      <c r="AA565" s="17">
        <v>1</v>
      </c>
      <c r="AB565" s="33"/>
      <c r="AC565" s="33">
        <v>1</v>
      </c>
      <c r="AD565" s="33">
        <v>1</v>
      </c>
      <c r="AE565" s="33">
        <v>1</v>
      </c>
      <c r="AF565" s="33">
        <v>1</v>
      </c>
      <c r="AG565" s="33">
        <v>1</v>
      </c>
      <c r="AH565" s="33">
        <v>1</v>
      </c>
      <c r="AI565" s="33" t="s">
        <v>4509</v>
      </c>
      <c r="AJ565"/>
      <c r="AK565" t="str">
        <f>Tabela1[[#This Row],[Coluna1]]&amp;Tabela1[[#This Row],[PEDIDO]]</f>
        <v>P-190</v>
      </c>
      <c r="AL565"/>
      <c r="AM565"/>
      <c r="AN565"/>
      <c r="AO565" t="str">
        <f t="shared" si="107"/>
        <v>P-073056-1/P190</v>
      </c>
      <c r="AP565" t="str">
        <f>Tabela1[[#This Row],[TAG]]&amp;Tabela1[[#This Row],[PEDIDO]]&amp;Tabela1[[#This Row],[PRODUTO]]</f>
        <v>P190P-190COMERCIAL</v>
      </c>
      <c r="AQ565" s="22" t="str">
        <f>Tabela1[[#This Row],[PRODUTO]]&amp;Tabela1[[#This Row],[TAG]]</f>
        <v>COMERCIALP190</v>
      </c>
      <c r="AR565" s="24" t="str">
        <f>Tabela1[[#This Row],[PEDIDO]]&amp;Tabela1[[#This Row],[PRODUTO]]</f>
        <v>P-190COMERCIAL</v>
      </c>
      <c r="AS565" s="37">
        <f>IF(AF565="",0,IF(ISTEXT(AF565),H565*VALUE(SUBSTITUTE(AF565,"%",""))/100,H565*AF565))-Tabela1[[#This Row],[PRONTO ACABADO2]]</f>
        <v>0</v>
      </c>
      <c r="AT565" s="37">
        <f>IF(AG565="",0,IF(ISTEXT(AG565),H565*VALUE(SUBSTITUTE(AG565,"%",""))/100,H565*AG565))-Tabela1[[#This Row],[PESO EXPEDIDO2]]</f>
        <v>0</v>
      </c>
      <c r="AU565" s="37">
        <f t="shared" si="108"/>
        <v>11.6</v>
      </c>
      <c r="AV565" s="37">
        <f t="shared" si="109"/>
        <v>11.6</v>
      </c>
      <c r="AW565" s="37"/>
    </row>
    <row r="566" spans="1:49" ht="15.75" hidden="1" customHeight="1" x14ac:dyDescent="0.25">
      <c r="A566" s="1" t="s">
        <v>4465</v>
      </c>
      <c r="B566" s="21"/>
      <c r="C566" s="1">
        <v>40</v>
      </c>
      <c r="D566" s="1" t="s">
        <v>4467</v>
      </c>
      <c r="E566" s="7">
        <v>4356</v>
      </c>
      <c r="F566" s="7" t="s">
        <v>4411</v>
      </c>
      <c r="G566" s="1">
        <v>0.02</v>
      </c>
      <c r="H566" s="34">
        <f>Tabela1[[#This Row],[PESO UNI]]*Tabela1[[#This Row],[QTE]]</f>
        <v>0.8</v>
      </c>
      <c r="I566" s="7"/>
      <c r="J566" s="8" t="s">
        <v>2550</v>
      </c>
      <c r="K566" s="8" t="s">
        <v>45</v>
      </c>
      <c r="L566" s="9" t="s">
        <v>2551</v>
      </c>
      <c r="M566" s="10"/>
      <c r="N566" s="11" t="s">
        <v>38</v>
      </c>
      <c r="O566" s="12"/>
      <c r="P566" s="13"/>
      <c r="Q566" s="14">
        <f>Tabela1[[#This Row],[QTDE/ Fabricação]]-Tabela1[[#This Row],[QTE]]</f>
        <v>-40</v>
      </c>
      <c r="R566" s="18">
        <f t="shared" si="104"/>
        <v>0.8</v>
      </c>
      <c r="S566" s="18">
        <f t="shared" si="103"/>
        <v>0.8</v>
      </c>
      <c r="T566" s="19">
        <f t="shared" si="105"/>
        <v>0</v>
      </c>
      <c r="U566" s="16">
        <f>IFERROR(SUMIF('LISTA DE EMBARQUE'!B:B,MICRO!E:E,'LISTA DE EMBARQUE'!G:G),"")</f>
        <v>40</v>
      </c>
      <c r="V566" s="12">
        <f>IFERROR(VLOOKUP(Tabela1[[#This Row],[COD.MDE]],'LISTA DE EMBARQUE'!B:L,11,0),"")</f>
        <v>4</v>
      </c>
      <c r="W566" s="13" t="str">
        <f>IFERROR(COUNTIF(#REF!,Tabela1[[#This Row],[Colunas5]]),"")</f>
        <v/>
      </c>
      <c r="X566" s="14">
        <f>Tabela1[[#This Row],[QIANTIDADE EXPEDIDA]]*Tabela1[[#This Row],[PESO UNI]]</f>
        <v>0.8</v>
      </c>
      <c r="Y566" s="14">
        <f t="shared" si="106"/>
        <v>0</v>
      </c>
      <c r="Z566" s="20">
        <f>Tabela1[[#This Row],[PESO TOTAL]]-Tabela1[[#This Row],[Peso Expedido]]</f>
        <v>0</v>
      </c>
      <c r="AA566" s="17">
        <v>1</v>
      </c>
      <c r="AB566" s="33"/>
      <c r="AC566" s="33">
        <v>1</v>
      </c>
      <c r="AD566" s="33">
        <v>1</v>
      </c>
      <c r="AE566" s="33">
        <v>1</v>
      </c>
      <c r="AF566" s="33">
        <v>1</v>
      </c>
      <c r="AG566" s="33">
        <v>1</v>
      </c>
      <c r="AH566" s="33">
        <v>1</v>
      </c>
      <c r="AI566" s="33" t="s">
        <v>4509</v>
      </c>
      <c r="AJ566"/>
      <c r="AK566" t="str">
        <f>Tabela1[[#This Row],[Coluna1]]&amp;Tabela1[[#This Row],[PEDIDO]]</f>
        <v>P-190</v>
      </c>
      <c r="AL566"/>
      <c r="AM566"/>
      <c r="AN566"/>
      <c r="AO566" t="str">
        <f t="shared" si="107"/>
        <v>P-073056-1/P190</v>
      </c>
      <c r="AP566" t="str">
        <f>Tabela1[[#This Row],[TAG]]&amp;Tabela1[[#This Row],[PEDIDO]]&amp;Tabela1[[#This Row],[PRODUTO]]</f>
        <v>P190P-190COMERCIAL</v>
      </c>
      <c r="AQ566" s="22" t="str">
        <f>Tabela1[[#This Row],[PRODUTO]]&amp;Tabela1[[#This Row],[TAG]]</f>
        <v>COMERCIALP190</v>
      </c>
      <c r="AR566" s="24" t="str">
        <f>Tabela1[[#This Row],[PEDIDO]]&amp;Tabela1[[#This Row],[PRODUTO]]</f>
        <v>P-190COMERCIAL</v>
      </c>
      <c r="AS566" s="37">
        <f>IF(AF566="",0,IF(ISTEXT(AF566),H566*VALUE(SUBSTITUTE(AF566,"%",""))/100,H566*AF566))-Tabela1[[#This Row],[PRONTO ACABADO2]]</f>
        <v>0</v>
      </c>
      <c r="AT566" s="37">
        <f>IF(AG566="",0,IF(ISTEXT(AG566),H566*VALUE(SUBSTITUTE(AG566,"%",""))/100,H566*AG566))-Tabela1[[#This Row],[PESO EXPEDIDO2]]</f>
        <v>0</v>
      </c>
      <c r="AU566" s="37">
        <f t="shared" si="108"/>
        <v>0.8</v>
      </c>
      <c r="AV566" s="37">
        <f t="shared" si="109"/>
        <v>0.8</v>
      </c>
      <c r="AW566" s="37"/>
    </row>
    <row r="567" spans="1:49" ht="15.75" hidden="1" customHeight="1" x14ac:dyDescent="0.25">
      <c r="A567" s="1" t="s">
        <v>4465</v>
      </c>
      <c r="B567" s="21"/>
      <c r="C567" s="1">
        <v>40</v>
      </c>
      <c r="D567" s="1" t="s">
        <v>4468</v>
      </c>
      <c r="E567" s="7">
        <v>4357</v>
      </c>
      <c r="F567" s="7" t="s">
        <v>4411</v>
      </c>
      <c r="G567" s="1">
        <v>5.5E-2</v>
      </c>
      <c r="H567" s="34">
        <f>Tabela1[[#This Row],[PESO UNI]]*Tabela1[[#This Row],[QTE]]</f>
        <v>2.2000000000000002</v>
      </c>
      <c r="I567" s="7"/>
      <c r="J567" s="8" t="s">
        <v>2550</v>
      </c>
      <c r="K567" s="8" t="s">
        <v>45</v>
      </c>
      <c r="L567" s="9" t="s">
        <v>2551</v>
      </c>
      <c r="M567" s="10"/>
      <c r="N567" s="11" t="s">
        <v>38</v>
      </c>
      <c r="O567" s="12"/>
      <c r="P567" s="13"/>
      <c r="Q567" s="14">
        <f>Tabela1[[#This Row],[QTDE/ Fabricação]]-Tabela1[[#This Row],[QTE]]</f>
        <v>-40</v>
      </c>
      <c r="R567" s="18">
        <f t="shared" si="104"/>
        <v>2.2000000000000002</v>
      </c>
      <c r="S567" s="18">
        <f t="shared" si="103"/>
        <v>2.2000000000000002</v>
      </c>
      <c r="T567" s="19">
        <f t="shared" si="105"/>
        <v>0</v>
      </c>
      <c r="U567" s="16">
        <f>IFERROR(SUMIF('LISTA DE EMBARQUE'!B:B,MICRO!E:E,'LISTA DE EMBARQUE'!G:G),"")</f>
        <v>40</v>
      </c>
      <c r="V567" s="12">
        <f>IFERROR(VLOOKUP(Tabela1[[#This Row],[COD.MDE]],'LISTA DE EMBARQUE'!B:L,11,0),"")</f>
        <v>4</v>
      </c>
      <c r="W567" s="13" t="str">
        <f>IFERROR(COUNTIF(#REF!,Tabela1[[#This Row],[Colunas5]]),"")</f>
        <v/>
      </c>
      <c r="X567" s="14">
        <f>Tabela1[[#This Row],[QIANTIDADE EXPEDIDA]]*Tabela1[[#This Row],[PESO UNI]]</f>
        <v>2.2000000000000002</v>
      </c>
      <c r="Y567" s="14">
        <f t="shared" si="106"/>
        <v>0</v>
      </c>
      <c r="Z567" s="20">
        <f>Tabela1[[#This Row],[PESO TOTAL]]-Tabela1[[#This Row],[Peso Expedido]]</f>
        <v>0</v>
      </c>
      <c r="AA567" s="17">
        <v>1</v>
      </c>
      <c r="AB567" s="33"/>
      <c r="AC567" s="33">
        <v>1</v>
      </c>
      <c r="AD567" s="33">
        <v>1</v>
      </c>
      <c r="AE567" s="33">
        <v>1</v>
      </c>
      <c r="AF567" s="33">
        <v>1</v>
      </c>
      <c r="AG567" s="33">
        <v>1</v>
      </c>
      <c r="AH567" s="33">
        <v>1</v>
      </c>
      <c r="AI567" s="33" t="s">
        <v>4509</v>
      </c>
      <c r="AJ567"/>
      <c r="AK567" t="str">
        <f>Tabela1[[#This Row],[Coluna1]]&amp;Tabela1[[#This Row],[PEDIDO]]</f>
        <v>P-190</v>
      </c>
      <c r="AL567"/>
      <c r="AM567"/>
      <c r="AN567"/>
      <c r="AO567" t="str">
        <f t="shared" si="107"/>
        <v>P-073056-1/P190</v>
      </c>
      <c r="AP567" t="str">
        <f>Tabela1[[#This Row],[TAG]]&amp;Tabela1[[#This Row],[PEDIDO]]&amp;Tabela1[[#This Row],[PRODUTO]]</f>
        <v>P190P-190COMERCIAL</v>
      </c>
      <c r="AQ567" s="22" t="str">
        <f>Tabela1[[#This Row],[PRODUTO]]&amp;Tabela1[[#This Row],[TAG]]</f>
        <v>COMERCIALP190</v>
      </c>
      <c r="AR567" s="24" t="str">
        <f>Tabela1[[#This Row],[PEDIDO]]&amp;Tabela1[[#This Row],[PRODUTO]]</f>
        <v>P-190COMERCIAL</v>
      </c>
      <c r="AS567" s="37">
        <f>IF(AF567="",0,IF(ISTEXT(AF567),H567*VALUE(SUBSTITUTE(AF567,"%",""))/100,H567*AF567))-Tabela1[[#This Row],[PRONTO ACABADO2]]</f>
        <v>0</v>
      </c>
      <c r="AT567" s="37">
        <f>IF(AG567="",0,IF(ISTEXT(AG567),H567*VALUE(SUBSTITUTE(AG567,"%",""))/100,H567*AG567))-Tabela1[[#This Row],[PESO EXPEDIDO2]]</f>
        <v>0</v>
      </c>
      <c r="AU567" s="37">
        <f t="shared" si="108"/>
        <v>2.2000000000000002</v>
      </c>
      <c r="AV567" s="37">
        <f t="shared" si="109"/>
        <v>2.2000000000000002</v>
      </c>
      <c r="AW567" s="37"/>
    </row>
    <row r="568" spans="1:49" ht="15.75" hidden="1" customHeight="1" x14ac:dyDescent="0.25">
      <c r="A568" s="1" t="s">
        <v>4469</v>
      </c>
      <c r="B568" s="21"/>
      <c r="C568" s="1">
        <v>1</v>
      </c>
      <c r="D568" s="1" t="s">
        <v>4470</v>
      </c>
      <c r="E568" s="7">
        <v>4358</v>
      </c>
      <c r="F568" s="7" t="s">
        <v>4411</v>
      </c>
      <c r="G568" s="1">
        <v>6.5</v>
      </c>
      <c r="H568" s="34">
        <f>Tabela1[[#This Row],[PESO UNI]]*Tabela1[[#This Row],[QTE]]</f>
        <v>6.5</v>
      </c>
      <c r="I568" s="7"/>
      <c r="J568" s="8" t="s">
        <v>2550</v>
      </c>
      <c r="K568" s="8" t="s">
        <v>45</v>
      </c>
      <c r="L568" s="9" t="s">
        <v>2551</v>
      </c>
      <c r="M568" s="10"/>
      <c r="N568" s="11" t="s">
        <v>38</v>
      </c>
      <c r="O568" s="12"/>
      <c r="P568" s="13"/>
      <c r="Q568" s="14">
        <f>Tabela1[[#This Row],[QTDE/ Fabricação]]-Tabela1[[#This Row],[QTE]]</f>
        <v>-1</v>
      </c>
      <c r="R568" s="18">
        <f t="shared" si="104"/>
        <v>6.5</v>
      </c>
      <c r="S568" s="18">
        <f t="shared" si="103"/>
        <v>6.5</v>
      </c>
      <c r="T568" s="19">
        <f t="shared" si="105"/>
        <v>0</v>
      </c>
      <c r="U568" s="16">
        <f>IFERROR(SUMIF('LISTA DE EMBARQUE'!B:B,MICRO!E:E,'LISTA DE EMBARQUE'!G:G),"")</f>
        <v>1</v>
      </c>
      <c r="V568" s="12">
        <f>IFERROR(VLOOKUP(Tabela1[[#This Row],[COD.MDE]],'LISTA DE EMBARQUE'!B:L,11,0),"")</f>
        <v>4</v>
      </c>
      <c r="W568" s="13" t="str">
        <f>IFERROR(COUNTIF(#REF!,Tabela1[[#This Row],[Colunas5]]),"")</f>
        <v/>
      </c>
      <c r="X568" s="14">
        <f>Tabela1[[#This Row],[QIANTIDADE EXPEDIDA]]*Tabela1[[#This Row],[PESO UNI]]</f>
        <v>6.5</v>
      </c>
      <c r="Y568" s="14">
        <f t="shared" si="106"/>
        <v>0</v>
      </c>
      <c r="Z568" s="20">
        <f>Tabela1[[#This Row],[PESO TOTAL]]-Tabela1[[#This Row],[Peso Expedido]]</f>
        <v>0</v>
      </c>
      <c r="AA568" s="17">
        <v>1</v>
      </c>
      <c r="AB568" s="33"/>
      <c r="AC568" s="33">
        <v>1</v>
      </c>
      <c r="AD568" s="33">
        <v>1</v>
      </c>
      <c r="AE568" s="33">
        <v>1</v>
      </c>
      <c r="AF568" s="33">
        <v>1</v>
      </c>
      <c r="AG568" s="33">
        <v>1</v>
      </c>
      <c r="AH568" s="33">
        <v>1</v>
      </c>
      <c r="AI568" s="33" t="s">
        <v>4509</v>
      </c>
      <c r="AJ568"/>
      <c r="AK568" t="str">
        <f>Tabela1[[#This Row],[Coluna1]]&amp;Tabela1[[#This Row],[PEDIDO]]</f>
        <v>P-190</v>
      </c>
      <c r="AL568"/>
      <c r="AM568"/>
      <c r="AN568"/>
      <c r="AO568" t="str">
        <f t="shared" si="107"/>
        <v xml:space="preserve"> P-073060-1/P190</v>
      </c>
      <c r="AP568" t="str">
        <f>Tabela1[[#This Row],[TAG]]&amp;Tabela1[[#This Row],[PEDIDO]]&amp;Tabela1[[#This Row],[PRODUTO]]</f>
        <v>P190P-190COMERCIAL</v>
      </c>
      <c r="AQ568" s="22" t="str">
        <f>Tabela1[[#This Row],[PRODUTO]]&amp;Tabela1[[#This Row],[TAG]]</f>
        <v>COMERCIALP190</v>
      </c>
      <c r="AR568" s="24" t="str">
        <f>Tabela1[[#This Row],[PEDIDO]]&amp;Tabela1[[#This Row],[PRODUTO]]</f>
        <v>P-190COMERCIAL</v>
      </c>
      <c r="AS568" s="37">
        <f>IF(AF568="",0,IF(ISTEXT(AF568),H568*VALUE(SUBSTITUTE(AF568,"%",""))/100,H568*AF568))-Tabela1[[#This Row],[PRONTO ACABADO2]]</f>
        <v>0</v>
      </c>
      <c r="AT568" s="37">
        <f>IF(AG568="",0,IF(ISTEXT(AG568),H568*VALUE(SUBSTITUTE(AG568,"%",""))/100,H568*AG568))-Tabela1[[#This Row],[PESO EXPEDIDO2]]</f>
        <v>0</v>
      </c>
      <c r="AU568" s="37">
        <f t="shared" si="108"/>
        <v>6.5</v>
      </c>
      <c r="AV568" s="37">
        <f t="shared" si="109"/>
        <v>6.5</v>
      </c>
      <c r="AW568" s="37"/>
    </row>
    <row r="569" spans="1:49" ht="15.75" hidden="1" customHeight="1" x14ac:dyDescent="0.25">
      <c r="A569" s="1" t="s">
        <v>4471</v>
      </c>
      <c r="B569" s="21"/>
      <c r="C569" s="1">
        <v>18</v>
      </c>
      <c r="D569" s="1" t="s">
        <v>4472</v>
      </c>
      <c r="E569" s="7">
        <v>4359</v>
      </c>
      <c r="F569" s="7" t="s">
        <v>4411</v>
      </c>
      <c r="G569" s="1">
        <v>0.02</v>
      </c>
      <c r="H569" s="34">
        <f>Tabela1[[#This Row],[PESO UNI]]*Tabela1[[#This Row],[QTE]]</f>
        <v>0.36</v>
      </c>
      <c r="I569" s="7"/>
      <c r="J569" s="8" t="s">
        <v>2550</v>
      </c>
      <c r="K569" s="8" t="s">
        <v>45</v>
      </c>
      <c r="L569" s="9" t="s">
        <v>2551</v>
      </c>
      <c r="M569" s="10"/>
      <c r="N569" s="11" t="s">
        <v>38</v>
      </c>
      <c r="O569" s="12"/>
      <c r="P569" s="13"/>
      <c r="Q569" s="14">
        <f>Tabela1[[#This Row],[QTDE/ Fabricação]]-Tabela1[[#This Row],[QTE]]</f>
        <v>-18</v>
      </c>
      <c r="R569" s="18">
        <f t="shared" si="104"/>
        <v>0.36</v>
      </c>
      <c r="S569" s="18">
        <f t="shared" si="103"/>
        <v>0.36</v>
      </c>
      <c r="T569" s="19">
        <f t="shared" si="105"/>
        <v>0</v>
      </c>
      <c r="U569" s="16">
        <f>IFERROR(SUMIF('LISTA DE EMBARQUE'!B:B,MICRO!E:E,'LISTA DE EMBARQUE'!G:G),"")</f>
        <v>18</v>
      </c>
      <c r="V569" s="12">
        <f>IFERROR(VLOOKUP(Tabela1[[#This Row],[COD.MDE]],'LISTA DE EMBARQUE'!B:L,11,0),"")</f>
        <v>4</v>
      </c>
      <c r="W569" s="13" t="str">
        <f>IFERROR(COUNTIF(#REF!,Tabela1[[#This Row],[Colunas5]]),"")</f>
        <v/>
      </c>
      <c r="X569" s="14">
        <f>Tabela1[[#This Row],[QIANTIDADE EXPEDIDA]]*Tabela1[[#This Row],[PESO UNI]]</f>
        <v>0.36</v>
      </c>
      <c r="Y569" s="14">
        <f t="shared" si="106"/>
        <v>0</v>
      </c>
      <c r="Z569" s="20">
        <f>Tabela1[[#This Row],[PESO TOTAL]]-Tabela1[[#This Row],[Peso Expedido]]</f>
        <v>0</v>
      </c>
      <c r="AA569" s="17">
        <v>1</v>
      </c>
      <c r="AB569" s="33"/>
      <c r="AC569" s="33">
        <v>1</v>
      </c>
      <c r="AD569" s="33">
        <v>1</v>
      </c>
      <c r="AE569" s="33">
        <v>1</v>
      </c>
      <c r="AF569" s="33">
        <v>1</v>
      </c>
      <c r="AG569" s="33">
        <v>1</v>
      </c>
      <c r="AH569" s="33">
        <v>1</v>
      </c>
      <c r="AI569" s="33" t="s">
        <v>4509</v>
      </c>
      <c r="AJ569"/>
      <c r="AK569" t="str">
        <f>Tabela1[[#This Row],[Coluna1]]&amp;Tabela1[[#This Row],[PEDIDO]]</f>
        <v>P-190</v>
      </c>
      <c r="AL569"/>
      <c r="AM569"/>
      <c r="AN569"/>
      <c r="AO569" t="str">
        <f t="shared" si="107"/>
        <v>(CONFORME ET:BBR-D-DF-1073-MDE-K-0017)/P190</v>
      </c>
      <c r="AP569" t="str">
        <f>Tabela1[[#This Row],[TAG]]&amp;Tabela1[[#This Row],[PEDIDO]]&amp;Tabela1[[#This Row],[PRODUTO]]</f>
        <v>P190P-190COMERCIAL</v>
      </c>
      <c r="AQ569" s="22" t="str">
        <f>Tabela1[[#This Row],[PRODUTO]]&amp;Tabela1[[#This Row],[TAG]]</f>
        <v>COMERCIALP190</v>
      </c>
      <c r="AR569" s="24" t="str">
        <f>Tabela1[[#This Row],[PEDIDO]]&amp;Tabela1[[#This Row],[PRODUTO]]</f>
        <v>P-190COMERCIAL</v>
      </c>
      <c r="AS569" s="37">
        <f>IF(AF569="",0,IF(ISTEXT(AF569),H569*VALUE(SUBSTITUTE(AF569,"%",""))/100,H569*AF569))-Tabela1[[#This Row],[PRONTO ACABADO2]]</f>
        <v>0</v>
      </c>
      <c r="AT569" s="37">
        <f>IF(AG569="",0,IF(ISTEXT(AG569),H569*VALUE(SUBSTITUTE(AG569,"%",""))/100,H569*AG569))-Tabela1[[#This Row],[PESO EXPEDIDO2]]</f>
        <v>0</v>
      </c>
      <c r="AU569" s="37">
        <f t="shared" si="108"/>
        <v>0.36</v>
      </c>
      <c r="AV569" s="37">
        <f t="shared" si="109"/>
        <v>0.36</v>
      </c>
      <c r="AW569" s="37"/>
    </row>
    <row r="570" spans="1:49" ht="15.75" hidden="1" customHeight="1" x14ac:dyDescent="0.25">
      <c r="A570" s="1" t="s">
        <v>4471</v>
      </c>
      <c r="B570" s="21"/>
      <c r="C570" s="1">
        <v>18</v>
      </c>
      <c r="D570" s="1" t="s">
        <v>4473</v>
      </c>
      <c r="E570" s="7">
        <v>4360</v>
      </c>
      <c r="F570" s="7" t="s">
        <v>4411</v>
      </c>
      <c r="G570" s="1">
        <v>0.03</v>
      </c>
      <c r="H570" s="34">
        <f>Tabela1[[#This Row],[PESO UNI]]*Tabela1[[#This Row],[QTE]]</f>
        <v>0.54</v>
      </c>
      <c r="I570" s="7"/>
      <c r="J570" s="8" t="s">
        <v>2550</v>
      </c>
      <c r="K570" s="8" t="s">
        <v>45</v>
      </c>
      <c r="L570" s="9" t="s">
        <v>2551</v>
      </c>
      <c r="M570" s="10"/>
      <c r="N570" s="11" t="s">
        <v>38</v>
      </c>
      <c r="O570" s="12"/>
      <c r="P570" s="13"/>
      <c r="Q570" s="14">
        <f>Tabela1[[#This Row],[QTDE/ Fabricação]]-Tabela1[[#This Row],[QTE]]</f>
        <v>-18</v>
      </c>
      <c r="R570" s="18">
        <f t="shared" si="104"/>
        <v>0.54</v>
      </c>
      <c r="S570" s="18">
        <f t="shared" si="103"/>
        <v>0.54</v>
      </c>
      <c r="T570" s="19">
        <f t="shared" si="105"/>
        <v>0</v>
      </c>
      <c r="U570" s="16">
        <f>IFERROR(SUMIF('LISTA DE EMBARQUE'!B:B,MICRO!E:E,'LISTA DE EMBARQUE'!G:G),"")</f>
        <v>18</v>
      </c>
      <c r="V570" s="12">
        <f>IFERROR(VLOOKUP(Tabela1[[#This Row],[COD.MDE]],'LISTA DE EMBARQUE'!B:L,11,0),"")</f>
        <v>4</v>
      </c>
      <c r="W570" s="13" t="str">
        <f>IFERROR(COUNTIF(#REF!,Tabela1[[#This Row],[Colunas5]]),"")</f>
        <v/>
      </c>
      <c r="X570" s="14">
        <f>Tabela1[[#This Row],[QIANTIDADE EXPEDIDA]]*Tabela1[[#This Row],[PESO UNI]]</f>
        <v>0.54</v>
      </c>
      <c r="Y570" s="14">
        <f t="shared" si="106"/>
        <v>0</v>
      </c>
      <c r="Z570" s="20">
        <f>Tabela1[[#This Row],[PESO TOTAL]]-Tabela1[[#This Row],[Peso Expedido]]</f>
        <v>0</v>
      </c>
      <c r="AA570" s="17">
        <v>1</v>
      </c>
      <c r="AB570" s="33"/>
      <c r="AC570" s="33">
        <v>1</v>
      </c>
      <c r="AD570" s="33">
        <v>1</v>
      </c>
      <c r="AE570" s="33">
        <v>1</v>
      </c>
      <c r="AF570" s="33">
        <v>1</v>
      </c>
      <c r="AG570" s="33">
        <v>1</v>
      </c>
      <c r="AH570" s="33">
        <v>1</v>
      </c>
      <c r="AI570" s="33" t="s">
        <v>4509</v>
      </c>
      <c r="AJ570"/>
      <c r="AK570" t="str">
        <f>Tabela1[[#This Row],[Coluna1]]&amp;Tabela1[[#This Row],[PEDIDO]]</f>
        <v>P-190</v>
      </c>
      <c r="AL570"/>
      <c r="AM570"/>
      <c r="AN570"/>
      <c r="AO570" t="str">
        <f t="shared" si="107"/>
        <v>(CONFORME ET:BBR-D-DF-1073-MDE-K-0017)/P190</v>
      </c>
      <c r="AP570" t="str">
        <f>Tabela1[[#This Row],[TAG]]&amp;Tabela1[[#This Row],[PEDIDO]]&amp;Tabela1[[#This Row],[PRODUTO]]</f>
        <v>P190P-190COMERCIAL</v>
      </c>
      <c r="AQ570" s="22" t="str">
        <f>Tabela1[[#This Row],[PRODUTO]]&amp;Tabela1[[#This Row],[TAG]]</f>
        <v>COMERCIALP190</v>
      </c>
      <c r="AR570" s="24" t="str">
        <f>Tabela1[[#This Row],[PEDIDO]]&amp;Tabela1[[#This Row],[PRODUTO]]</f>
        <v>P-190COMERCIAL</v>
      </c>
      <c r="AS570" s="37">
        <f>IF(AF570="",0,IF(ISTEXT(AF570),H570*VALUE(SUBSTITUTE(AF570,"%",""))/100,H570*AF570))-Tabela1[[#This Row],[PRONTO ACABADO2]]</f>
        <v>0</v>
      </c>
      <c r="AT570" s="37">
        <f>IF(AG570="",0,IF(ISTEXT(AG570),H570*VALUE(SUBSTITUTE(AG570,"%",""))/100,H570*AG570))-Tabela1[[#This Row],[PESO EXPEDIDO2]]</f>
        <v>0</v>
      </c>
      <c r="AU570" s="37">
        <f t="shared" si="108"/>
        <v>0.54</v>
      </c>
      <c r="AV570" s="37">
        <f t="shared" si="109"/>
        <v>0.54</v>
      </c>
      <c r="AW570" s="37"/>
    </row>
    <row r="571" spans="1:49" ht="15.75" hidden="1" customHeight="1" x14ac:dyDescent="0.25">
      <c r="A571" s="1" t="s">
        <v>4471</v>
      </c>
      <c r="B571" s="21"/>
      <c r="C571" s="1">
        <v>5</v>
      </c>
      <c r="D571" s="1" t="s">
        <v>4474</v>
      </c>
      <c r="E571" s="7">
        <v>4361</v>
      </c>
      <c r="F571" s="7" t="s">
        <v>4411</v>
      </c>
      <c r="G571" s="1">
        <v>0.02</v>
      </c>
      <c r="H571" s="34">
        <f>Tabela1[[#This Row],[PESO UNI]]*Tabela1[[#This Row],[QTE]]</f>
        <v>0.1</v>
      </c>
      <c r="I571" s="7"/>
      <c r="J571" s="8" t="s">
        <v>2550</v>
      </c>
      <c r="K571" s="8" t="s">
        <v>45</v>
      </c>
      <c r="L571" s="9" t="s">
        <v>2551</v>
      </c>
      <c r="M571" s="10"/>
      <c r="N571" s="11" t="s">
        <v>38</v>
      </c>
      <c r="O571" s="12"/>
      <c r="P571" s="13"/>
      <c r="Q571" s="14">
        <f>Tabela1[[#This Row],[QTDE/ Fabricação]]-Tabela1[[#This Row],[QTE]]</f>
        <v>-5</v>
      </c>
      <c r="R571" s="18">
        <f t="shared" si="104"/>
        <v>0.1</v>
      </c>
      <c r="S571" s="18">
        <f t="shared" si="103"/>
        <v>0.1</v>
      </c>
      <c r="T571" s="19">
        <f t="shared" si="105"/>
        <v>0</v>
      </c>
      <c r="U571" s="16">
        <f>IFERROR(SUMIF('LISTA DE EMBARQUE'!B:B,MICRO!E:E,'LISTA DE EMBARQUE'!G:G),"")</f>
        <v>5</v>
      </c>
      <c r="V571" s="12">
        <f>IFERROR(VLOOKUP(Tabela1[[#This Row],[COD.MDE]],'LISTA DE EMBARQUE'!B:L,11,0),"")</f>
        <v>4</v>
      </c>
      <c r="W571" s="13" t="str">
        <f>IFERROR(COUNTIF(#REF!,Tabela1[[#This Row],[Colunas5]]),"")</f>
        <v/>
      </c>
      <c r="X571" s="14">
        <f>Tabela1[[#This Row],[QIANTIDADE EXPEDIDA]]*Tabela1[[#This Row],[PESO UNI]]</f>
        <v>0.1</v>
      </c>
      <c r="Y571" s="14">
        <f t="shared" si="106"/>
        <v>0</v>
      </c>
      <c r="Z571" s="20">
        <f>Tabela1[[#This Row],[PESO TOTAL]]-Tabela1[[#This Row],[Peso Expedido]]</f>
        <v>0</v>
      </c>
      <c r="AA571" s="17">
        <v>1</v>
      </c>
      <c r="AB571" s="33"/>
      <c r="AC571" s="33">
        <v>1</v>
      </c>
      <c r="AD571" s="33">
        <v>1</v>
      </c>
      <c r="AE571" s="33">
        <v>1</v>
      </c>
      <c r="AF571" s="33">
        <v>1</v>
      </c>
      <c r="AG571" s="33">
        <v>1</v>
      </c>
      <c r="AH571" s="33">
        <v>1</v>
      </c>
      <c r="AI571" s="33" t="s">
        <v>4509</v>
      </c>
      <c r="AJ571"/>
      <c r="AK571" t="str">
        <f>Tabela1[[#This Row],[Coluna1]]&amp;Tabela1[[#This Row],[PEDIDO]]</f>
        <v>P-190</v>
      </c>
      <c r="AL571"/>
      <c r="AM571"/>
      <c r="AN571"/>
      <c r="AO571" t="str">
        <f t="shared" si="107"/>
        <v>(CONFORME ET:BBR-D-DF-1073-MDE-K-0017)/P190</v>
      </c>
      <c r="AP571" t="str">
        <f>Tabela1[[#This Row],[TAG]]&amp;Tabela1[[#This Row],[PEDIDO]]&amp;Tabela1[[#This Row],[PRODUTO]]</f>
        <v>P190P-190COMERCIAL</v>
      </c>
      <c r="AQ571" s="22" t="str">
        <f>Tabela1[[#This Row],[PRODUTO]]&amp;Tabela1[[#This Row],[TAG]]</f>
        <v>COMERCIALP190</v>
      </c>
      <c r="AR571" s="24" t="str">
        <f>Tabela1[[#This Row],[PEDIDO]]&amp;Tabela1[[#This Row],[PRODUTO]]</f>
        <v>P-190COMERCIAL</v>
      </c>
      <c r="AS571" s="37">
        <f>IF(AF571="",0,IF(ISTEXT(AF571),H571*VALUE(SUBSTITUTE(AF571,"%",""))/100,H571*AF571))-Tabela1[[#This Row],[PRONTO ACABADO2]]</f>
        <v>0</v>
      </c>
      <c r="AT571" s="37">
        <f>IF(AG571="",0,IF(ISTEXT(AG571),H571*VALUE(SUBSTITUTE(AG571,"%",""))/100,H571*AG571))-Tabela1[[#This Row],[PESO EXPEDIDO2]]</f>
        <v>0</v>
      </c>
      <c r="AU571" s="37">
        <f t="shared" si="108"/>
        <v>0.1</v>
      </c>
      <c r="AV571" s="37">
        <f t="shared" si="109"/>
        <v>0.1</v>
      </c>
      <c r="AW571" s="37"/>
    </row>
    <row r="572" spans="1:49" ht="15.75" hidden="1" customHeight="1" x14ac:dyDescent="0.25">
      <c r="A572" s="1" t="s">
        <v>4471</v>
      </c>
      <c r="B572" s="21"/>
      <c r="C572" s="1">
        <v>3</v>
      </c>
      <c r="D572" s="1" t="s">
        <v>4475</v>
      </c>
      <c r="E572" s="7">
        <v>4362</v>
      </c>
      <c r="F572" s="7" t="s">
        <v>4411</v>
      </c>
      <c r="G572" s="1">
        <v>0.04</v>
      </c>
      <c r="H572" s="34">
        <f>Tabela1[[#This Row],[PESO UNI]]*Tabela1[[#This Row],[QTE]]</f>
        <v>0.12</v>
      </c>
      <c r="I572" s="7"/>
      <c r="J572" s="8" t="s">
        <v>2550</v>
      </c>
      <c r="K572" s="8" t="s">
        <v>45</v>
      </c>
      <c r="L572" s="9" t="s">
        <v>2551</v>
      </c>
      <c r="M572" s="10"/>
      <c r="N572" s="11" t="s">
        <v>38</v>
      </c>
      <c r="O572" s="12"/>
      <c r="P572" s="13"/>
      <c r="Q572" s="14">
        <f>Tabela1[[#This Row],[QTDE/ Fabricação]]-Tabela1[[#This Row],[QTE]]</f>
        <v>-3</v>
      </c>
      <c r="R572" s="18">
        <f t="shared" si="104"/>
        <v>0.12</v>
      </c>
      <c r="S572" s="18">
        <f t="shared" ref="S572:S604" si="110">IFERROR(H572*AG572,"")</f>
        <v>0.12</v>
      </c>
      <c r="T572" s="19">
        <f t="shared" si="105"/>
        <v>0</v>
      </c>
      <c r="U572" s="16">
        <f>IFERROR(SUMIF('LISTA DE EMBARQUE'!B:B,MICRO!E:E,'LISTA DE EMBARQUE'!G:G),"")</f>
        <v>3</v>
      </c>
      <c r="V572" s="12">
        <f>IFERROR(VLOOKUP(Tabela1[[#This Row],[COD.MDE]],'LISTA DE EMBARQUE'!B:L,11,0),"")</f>
        <v>4</v>
      </c>
      <c r="W572" s="13" t="str">
        <f>IFERROR(COUNTIF(#REF!,Tabela1[[#This Row],[Colunas5]]),"")</f>
        <v/>
      </c>
      <c r="X572" s="14">
        <f>Tabela1[[#This Row],[QIANTIDADE EXPEDIDA]]*Tabela1[[#This Row],[PESO UNI]]</f>
        <v>0.12</v>
      </c>
      <c r="Y572" s="14">
        <f t="shared" si="106"/>
        <v>0</v>
      </c>
      <c r="Z572" s="20">
        <f>Tabela1[[#This Row],[PESO TOTAL]]-Tabela1[[#This Row],[Peso Expedido]]</f>
        <v>0</v>
      </c>
      <c r="AA572" s="17">
        <v>1</v>
      </c>
      <c r="AB572" s="33"/>
      <c r="AC572" s="33">
        <v>1</v>
      </c>
      <c r="AD572" s="33">
        <v>1</v>
      </c>
      <c r="AE572" s="33">
        <v>1</v>
      </c>
      <c r="AF572" s="33">
        <v>1</v>
      </c>
      <c r="AG572" s="33">
        <v>1</v>
      </c>
      <c r="AH572" s="33">
        <v>1</v>
      </c>
      <c r="AI572" s="33" t="s">
        <v>4509</v>
      </c>
      <c r="AJ572"/>
      <c r="AK572" t="str">
        <f>Tabela1[[#This Row],[Coluna1]]&amp;Tabela1[[#This Row],[PEDIDO]]</f>
        <v>P-190</v>
      </c>
      <c r="AL572"/>
      <c r="AM572"/>
      <c r="AN572"/>
      <c r="AO572" t="str">
        <f t="shared" si="107"/>
        <v>(CONFORME ET:BBR-D-DF-1073-MDE-K-0017)/P190</v>
      </c>
      <c r="AP572" t="str">
        <f>Tabela1[[#This Row],[TAG]]&amp;Tabela1[[#This Row],[PEDIDO]]&amp;Tabela1[[#This Row],[PRODUTO]]</f>
        <v>P190P-190COMERCIAL</v>
      </c>
      <c r="AQ572" s="22" t="str">
        <f>Tabela1[[#This Row],[PRODUTO]]&amp;Tabela1[[#This Row],[TAG]]</f>
        <v>COMERCIALP190</v>
      </c>
      <c r="AR572" s="24" t="str">
        <f>Tabela1[[#This Row],[PEDIDO]]&amp;Tabela1[[#This Row],[PRODUTO]]</f>
        <v>P-190COMERCIAL</v>
      </c>
      <c r="AS572" s="37">
        <f>IF(AF572="",0,IF(ISTEXT(AF572),H572*VALUE(SUBSTITUTE(AF572,"%",""))/100,H572*AF572))-Tabela1[[#This Row],[PRONTO ACABADO2]]</f>
        <v>0</v>
      </c>
      <c r="AT572" s="37">
        <f>IF(AG572="",0,IF(ISTEXT(AG572),H572*VALUE(SUBSTITUTE(AG572,"%",""))/100,H572*AG572))-Tabela1[[#This Row],[PESO EXPEDIDO2]]</f>
        <v>0</v>
      </c>
      <c r="AU572" s="37">
        <f t="shared" si="108"/>
        <v>0.12</v>
      </c>
      <c r="AV572" s="37">
        <f t="shared" si="109"/>
        <v>0.12</v>
      </c>
      <c r="AW572" s="37"/>
    </row>
    <row r="573" spans="1:49" ht="15.75" hidden="1" customHeight="1" x14ac:dyDescent="0.25">
      <c r="A573" s="1" t="s">
        <v>4471</v>
      </c>
      <c r="B573" s="21"/>
      <c r="C573" s="1">
        <v>3</v>
      </c>
      <c r="D573" s="1" t="s">
        <v>4476</v>
      </c>
      <c r="E573" s="7">
        <v>4363</v>
      </c>
      <c r="F573" s="7" t="s">
        <v>4411</v>
      </c>
      <c r="G573" s="1">
        <v>0.05</v>
      </c>
      <c r="H573" s="34">
        <f>Tabela1[[#This Row],[PESO UNI]]*Tabela1[[#This Row],[QTE]]</f>
        <v>0.15000000000000002</v>
      </c>
      <c r="I573" s="7"/>
      <c r="J573" s="8" t="s">
        <v>2550</v>
      </c>
      <c r="K573" s="8" t="s">
        <v>45</v>
      </c>
      <c r="L573" s="9" t="s">
        <v>2551</v>
      </c>
      <c r="M573" s="10"/>
      <c r="N573" s="11" t="s">
        <v>38</v>
      </c>
      <c r="O573" s="12"/>
      <c r="P573" s="13"/>
      <c r="Q573" s="14">
        <f>Tabela1[[#This Row],[QTDE/ Fabricação]]-Tabela1[[#This Row],[QTE]]</f>
        <v>-3</v>
      </c>
      <c r="R573" s="18">
        <f t="shared" si="104"/>
        <v>0.15000000000000002</v>
      </c>
      <c r="S573" s="18">
        <f t="shared" si="110"/>
        <v>0.15000000000000002</v>
      </c>
      <c r="T573" s="19">
        <f t="shared" si="105"/>
        <v>0</v>
      </c>
      <c r="U573" s="16">
        <f>IFERROR(SUMIF('LISTA DE EMBARQUE'!B:B,MICRO!E:E,'LISTA DE EMBARQUE'!G:G),"")</f>
        <v>3</v>
      </c>
      <c r="V573" s="12">
        <f>IFERROR(VLOOKUP(Tabela1[[#This Row],[COD.MDE]],'LISTA DE EMBARQUE'!B:L,11,0),"")</f>
        <v>4</v>
      </c>
      <c r="W573" s="13" t="str">
        <f>IFERROR(COUNTIF(#REF!,Tabela1[[#This Row],[Colunas5]]),"")</f>
        <v/>
      </c>
      <c r="X573" s="14">
        <f>Tabela1[[#This Row],[QIANTIDADE EXPEDIDA]]*Tabela1[[#This Row],[PESO UNI]]</f>
        <v>0.15000000000000002</v>
      </c>
      <c r="Y573" s="14">
        <f t="shared" si="106"/>
        <v>0</v>
      </c>
      <c r="Z573" s="20">
        <f>Tabela1[[#This Row],[PESO TOTAL]]-Tabela1[[#This Row],[Peso Expedido]]</f>
        <v>0</v>
      </c>
      <c r="AA573" s="17">
        <v>1</v>
      </c>
      <c r="AB573" s="33"/>
      <c r="AC573" s="33">
        <v>1</v>
      </c>
      <c r="AD573" s="33">
        <v>1</v>
      </c>
      <c r="AE573" s="33">
        <v>1</v>
      </c>
      <c r="AF573" s="33">
        <v>1</v>
      </c>
      <c r="AG573" s="33">
        <v>1</v>
      </c>
      <c r="AH573" s="33">
        <v>1</v>
      </c>
      <c r="AI573" s="33" t="s">
        <v>4509</v>
      </c>
      <c r="AJ573"/>
      <c r="AK573" t="str">
        <f>Tabela1[[#This Row],[Coluna1]]&amp;Tabela1[[#This Row],[PEDIDO]]</f>
        <v>P-190</v>
      </c>
      <c r="AL573"/>
      <c r="AM573"/>
      <c r="AN573"/>
      <c r="AO573" t="str">
        <f t="shared" si="107"/>
        <v>(CONFORME ET:BBR-D-DF-1073-MDE-K-0017)/P190</v>
      </c>
      <c r="AP573" t="str">
        <f>Tabela1[[#This Row],[TAG]]&amp;Tabela1[[#This Row],[PEDIDO]]&amp;Tabela1[[#This Row],[PRODUTO]]</f>
        <v>P190P-190COMERCIAL</v>
      </c>
      <c r="AQ573" s="22" t="str">
        <f>Tabela1[[#This Row],[PRODUTO]]&amp;Tabela1[[#This Row],[TAG]]</f>
        <v>COMERCIALP190</v>
      </c>
      <c r="AR573" s="24" t="str">
        <f>Tabela1[[#This Row],[PEDIDO]]&amp;Tabela1[[#This Row],[PRODUTO]]</f>
        <v>P-190COMERCIAL</v>
      </c>
      <c r="AS573" s="37">
        <f>IF(AF573="",0,IF(ISTEXT(AF573),H573*VALUE(SUBSTITUTE(AF573,"%",""))/100,H573*AF573))-Tabela1[[#This Row],[PRONTO ACABADO2]]</f>
        <v>0</v>
      </c>
      <c r="AT573" s="37">
        <f>IF(AG573="",0,IF(ISTEXT(AG573),H573*VALUE(SUBSTITUTE(AG573,"%",""))/100,H573*AG573))-Tabela1[[#This Row],[PESO EXPEDIDO2]]</f>
        <v>0</v>
      </c>
      <c r="AU573" s="37">
        <f t="shared" si="108"/>
        <v>0.15000000000000002</v>
      </c>
      <c r="AV573" s="37">
        <f t="shared" si="109"/>
        <v>0.15000000000000002</v>
      </c>
      <c r="AW573" s="37"/>
    </row>
    <row r="574" spans="1:49" ht="15.75" hidden="1" customHeight="1" x14ac:dyDescent="0.25">
      <c r="A574" s="1" t="s">
        <v>4471</v>
      </c>
      <c r="B574" s="21"/>
      <c r="C574" s="1">
        <v>10</v>
      </c>
      <c r="D574" s="1" t="s">
        <v>4477</v>
      </c>
      <c r="E574" s="7">
        <v>4364</v>
      </c>
      <c r="F574" s="7" t="s">
        <v>4411</v>
      </c>
      <c r="G574" s="1">
        <v>0.05</v>
      </c>
      <c r="H574" s="34">
        <f>Tabela1[[#This Row],[PESO UNI]]*Tabela1[[#This Row],[QTE]]</f>
        <v>0.5</v>
      </c>
      <c r="I574" s="7"/>
      <c r="J574" s="8" t="s">
        <v>2550</v>
      </c>
      <c r="K574" s="8" t="s">
        <v>45</v>
      </c>
      <c r="L574" s="9" t="s">
        <v>2551</v>
      </c>
      <c r="M574" s="10"/>
      <c r="N574" s="11" t="s">
        <v>38</v>
      </c>
      <c r="O574" s="12"/>
      <c r="P574" s="13"/>
      <c r="Q574" s="14">
        <f>Tabela1[[#This Row],[QTDE/ Fabricação]]-Tabela1[[#This Row],[QTE]]</f>
        <v>-10</v>
      </c>
      <c r="R574" s="18">
        <f t="shared" si="104"/>
        <v>0.5</v>
      </c>
      <c r="S574" s="18">
        <f t="shared" si="110"/>
        <v>0.5</v>
      </c>
      <c r="T574" s="19">
        <f t="shared" si="105"/>
        <v>0</v>
      </c>
      <c r="U574" s="16">
        <f>IFERROR(SUMIF('LISTA DE EMBARQUE'!B:B,MICRO!E:E,'LISTA DE EMBARQUE'!G:G),"")</f>
        <v>10</v>
      </c>
      <c r="V574" s="12">
        <f>IFERROR(VLOOKUP(Tabela1[[#This Row],[COD.MDE]],'LISTA DE EMBARQUE'!B:L,11,0),"")</f>
        <v>4</v>
      </c>
      <c r="W574" s="13" t="str">
        <f>IFERROR(COUNTIF(#REF!,Tabela1[[#This Row],[Colunas5]]),"")</f>
        <v/>
      </c>
      <c r="X574" s="14">
        <f>Tabela1[[#This Row],[QIANTIDADE EXPEDIDA]]*Tabela1[[#This Row],[PESO UNI]]</f>
        <v>0.5</v>
      </c>
      <c r="Y574" s="14">
        <f t="shared" si="106"/>
        <v>0</v>
      </c>
      <c r="Z574" s="20">
        <f>Tabela1[[#This Row],[PESO TOTAL]]-Tabela1[[#This Row],[Peso Expedido]]</f>
        <v>0</v>
      </c>
      <c r="AA574" s="17">
        <v>1</v>
      </c>
      <c r="AB574" s="33"/>
      <c r="AC574" s="33">
        <v>1</v>
      </c>
      <c r="AD574" s="33">
        <v>1</v>
      </c>
      <c r="AE574" s="33">
        <v>1</v>
      </c>
      <c r="AF574" s="33">
        <v>1</v>
      </c>
      <c r="AG574" s="33">
        <v>1</v>
      </c>
      <c r="AH574" s="33">
        <v>1</v>
      </c>
      <c r="AI574" s="33" t="s">
        <v>4509</v>
      </c>
      <c r="AJ574"/>
      <c r="AK574" t="str">
        <f>Tabela1[[#This Row],[Coluna1]]&amp;Tabela1[[#This Row],[PEDIDO]]</f>
        <v>P-190</v>
      </c>
      <c r="AL574"/>
      <c r="AM574"/>
      <c r="AN574"/>
      <c r="AO574" t="str">
        <f t="shared" si="107"/>
        <v>(CONFORME ET:BBR-D-DF-1073-MDE-K-0017)/P190</v>
      </c>
      <c r="AP574" t="str">
        <f>Tabela1[[#This Row],[TAG]]&amp;Tabela1[[#This Row],[PEDIDO]]&amp;Tabela1[[#This Row],[PRODUTO]]</f>
        <v>P190P-190COMERCIAL</v>
      </c>
      <c r="AQ574" s="22" t="str">
        <f>Tabela1[[#This Row],[PRODUTO]]&amp;Tabela1[[#This Row],[TAG]]</f>
        <v>COMERCIALP190</v>
      </c>
      <c r="AR574" s="24" t="str">
        <f>Tabela1[[#This Row],[PEDIDO]]&amp;Tabela1[[#This Row],[PRODUTO]]</f>
        <v>P-190COMERCIAL</v>
      </c>
      <c r="AS574" s="37">
        <f>IF(AF574="",0,IF(ISTEXT(AF574),H574*VALUE(SUBSTITUTE(AF574,"%",""))/100,H574*AF574))-Tabela1[[#This Row],[PRONTO ACABADO2]]</f>
        <v>0</v>
      </c>
      <c r="AT574" s="37">
        <f>IF(AG574="",0,IF(ISTEXT(AG574),H574*VALUE(SUBSTITUTE(AG574,"%",""))/100,H574*AG574))-Tabela1[[#This Row],[PESO EXPEDIDO2]]</f>
        <v>0</v>
      </c>
      <c r="AU574" s="37">
        <f t="shared" si="108"/>
        <v>0.5</v>
      </c>
      <c r="AV574" s="37">
        <f t="shared" si="109"/>
        <v>0.5</v>
      </c>
      <c r="AW574" s="37"/>
    </row>
    <row r="575" spans="1:49" ht="15.75" hidden="1" customHeight="1" x14ac:dyDescent="0.25">
      <c r="A575" s="1" t="s">
        <v>4471</v>
      </c>
      <c r="B575" s="21"/>
      <c r="C575" s="1">
        <v>10</v>
      </c>
      <c r="D575" s="1" t="s">
        <v>4478</v>
      </c>
      <c r="E575" s="7">
        <v>4365</v>
      </c>
      <c r="F575" s="7" t="s">
        <v>4411</v>
      </c>
      <c r="G575" s="1">
        <v>0.06</v>
      </c>
      <c r="H575" s="34">
        <f>Tabela1[[#This Row],[PESO UNI]]*Tabela1[[#This Row],[QTE]]</f>
        <v>0.6</v>
      </c>
      <c r="I575" s="7"/>
      <c r="J575" s="8" t="s">
        <v>2550</v>
      </c>
      <c r="K575" s="8" t="s">
        <v>45</v>
      </c>
      <c r="L575" s="9" t="s">
        <v>2551</v>
      </c>
      <c r="M575" s="10"/>
      <c r="N575" s="11" t="s">
        <v>38</v>
      </c>
      <c r="O575" s="12"/>
      <c r="P575" s="13"/>
      <c r="Q575" s="14">
        <f>Tabela1[[#This Row],[QTDE/ Fabricação]]-Tabela1[[#This Row],[QTE]]</f>
        <v>-10</v>
      </c>
      <c r="R575" s="18">
        <f t="shared" ref="R575:R604" si="111">IFERROR(H575*((AA575*0.25)+(AC575*0.25)+(AD575*0.225)+(AE575*0.225)+(AF575*0.05)),"")</f>
        <v>0.6</v>
      </c>
      <c r="S575" s="18">
        <f t="shared" si="110"/>
        <v>0.6</v>
      </c>
      <c r="T575" s="19">
        <f t="shared" ref="T575:T604" si="112">IFERROR(S575-H575,"")</f>
        <v>0</v>
      </c>
      <c r="U575" s="16">
        <f>IFERROR(SUMIF('LISTA DE EMBARQUE'!B:B,MICRO!E:E,'LISTA DE EMBARQUE'!G:G),"")</f>
        <v>10</v>
      </c>
      <c r="V575" s="12">
        <f>IFERROR(VLOOKUP(Tabela1[[#This Row],[COD.MDE]],'LISTA DE EMBARQUE'!B:L,11,0),"")</f>
        <v>4</v>
      </c>
      <c r="W575" s="13" t="str">
        <f>IFERROR(COUNTIF(#REF!,Tabela1[[#This Row],[Colunas5]]),"")</f>
        <v/>
      </c>
      <c r="X575" s="14">
        <f>Tabela1[[#This Row],[QIANTIDADE EXPEDIDA]]*Tabela1[[#This Row],[PESO UNI]]</f>
        <v>0.6</v>
      </c>
      <c r="Y575" s="14">
        <f t="shared" ref="Y575:Y604" si="113">U575-C575</f>
        <v>0</v>
      </c>
      <c r="Z575" s="20">
        <f>Tabela1[[#This Row],[PESO TOTAL]]-Tabela1[[#This Row],[Peso Expedido]]</f>
        <v>0</v>
      </c>
      <c r="AA575" s="17">
        <v>1</v>
      </c>
      <c r="AB575" s="33"/>
      <c r="AC575" s="33">
        <v>1</v>
      </c>
      <c r="AD575" s="33">
        <v>1</v>
      </c>
      <c r="AE575" s="33">
        <v>1</v>
      </c>
      <c r="AF575" s="33">
        <v>1</v>
      </c>
      <c r="AG575" s="33">
        <v>1</v>
      </c>
      <c r="AH575" s="33">
        <v>1</v>
      </c>
      <c r="AI575" s="33" t="s">
        <v>4509</v>
      </c>
      <c r="AJ575"/>
      <c r="AK575" t="str">
        <f>Tabela1[[#This Row],[Coluna1]]&amp;Tabela1[[#This Row],[PEDIDO]]</f>
        <v>P-190</v>
      </c>
      <c r="AL575"/>
      <c r="AM575"/>
      <c r="AN575"/>
      <c r="AO575" t="str">
        <f t="shared" ref="AO575:AO605" si="114">A575&amp;"/"&amp;J575</f>
        <v>(CONFORME ET:BBR-D-DF-1073-MDE-K-0017)/P190</v>
      </c>
      <c r="AP575" t="str">
        <f>Tabela1[[#This Row],[TAG]]&amp;Tabela1[[#This Row],[PEDIDO]]&amp;Tabela1[[#This Row],[PRODUTO]]</f>
        <v>P190P-190COMERCIAL</v>
      </c>
      <c r="AQ575" s="22" t="str">
        <f>Tabela1[[#This Row],[PRODUTO]]&amp;Tabela1[[#This Row],[TAG]]</f>
        <v>COMERCIALP190</v>
      </c>
      <c r="AR575" s="24" t="str">
        <f>Tabela1[[#This Row],[PEDIDO]]&amp;Tabela1[[#This Row],[PRODUTO]]</f>
        <v>P-190COMERCIAL</v>
      </c>
      <c r="AS575" s="37">
        <f>IF(AF575="",0,IF(ISTEXT(AF575),H575*VALUE(SUBSTITUTE(AF575,"%",""))/100,H575*AF575))-Tabela1[[#This Row],[PRONTO ACABADO2]]</f>
        <v>0</v>
      </c>
      <c r="AT575" s="37">
        <f>IF(AG575="",0,IF(ISTEXT(AG575),H575*VALUE(SUBSTITUTE(AG575,"%",""))/100,H575*AG575))-Tabela1[[#This Row],[PESO EXPEDIDO2]]</f>
        <v>0</v>
      </c>
      <c r="AU575" s="37">
        <f t="shared" ref="AU575:AU605" si="115">IF(AH575="",0,IF(ISTEXT(AH575),H575*VALUE(SUBSTITUTE(AH575,"%",""))/100,H575*AH575))</f>
        <v>0.6</v>
      </c>
      <c r="AV575" s="37">
        <f t="shared" ref="AV575:AV605" si="116">IF(AG575="",0,IF(ISTEXT(AG575),H575*VALUE(SUBSTITUTE(AG575,"%",""))/100,H575*AG575))</f>
        <v>0.6</v>
      </c>
      <c r="AW575" s="37"/>
    </row>
    <row r="576" spans="1:49" ht="15.75" hidden="1" customHeight="1" x14ac:dyDescent="0.25">
      <c r="A576" s="1" t="s">
        <v>4471</v>
      </c>
      <c r="B576" s="21"/>
      <c r="C576" s="1">
        <v>2</v>
      </c>
      <c r="D576" s="1" t="s">
        <v>4479</v>
      </c>
      <c r="E576" s="7">
        <v>4366</v>
      </c>
      <c r="F576" s="7" t="s">
        <v>4411</v>
      </c>
      <c r="G576" s="1">
        <v>0.03</v>
      </c>
      <c r="H576" s="34">
        <f>Tabela1[[#This Row],[PESO UNI]]*Tabela1[[#This Row],[QTE]]</f>
        <v>0.06</v>
      </c>
      <c r="I576" s="7"/>
      <c r="J576" s="8" t="s">
        <v>2550</v>
      </c>
      <c r="K576" s="8" t="s">
        <v>45</v>
      </c>
      <c r="L576" s="9" t="s">
        <v>2551</v>
      </c>
      <c r="M576" s="10"/>
      <c r="N576" s="11" t="s">
        <v>38</v>
      </c>
      <c r="O576" s="12"/>
      <c r="P576" s="13"/>
      <c r="Q576" s="14">
        <f>Tabela1[[#This Row],[QTDE/ Fabricação]]-Tabela1[[#This Row],[QTE]]</f>
        <v>-2</v>
      </c>
      <c r="R576" s="18">
        <f t="shared" si="111"/>
        <v>0.06</v>
      </c>
      <c r="S576" s="18">
        <f t="shared" si="110"/>
        <v>0.06</v>
      </c>
      <c r="T576" s="19">
        <f t="shared" si="112"/>
        <v>0</v>
      </c>
      <c r="U576" s="16">
        <f>IFERROR(SUMIF('LISTA DE EMBARQUE'!B:B,MICRO!E:E,'LISTA DE EMBARQUE'!G:G),"")</f>
        <v>2</v>
      </c>
      <c r="V576" s="12">
        <f>IFERROR(VLOOKUP(Tabela1[[#This Row],[COD.MDE]],'LISTA DE EMBARQUE'!B:L,11,0),"")</f>
        <v>4</v>
      </c>
      <c r="W576" s="13" t="str">
        <f>IFERROR(COUNTIF(#REF!,Tabela1[[#This Row],[Colunas5]]),"")</f>
        <v/>
      </c>
      <c r="X576" s="14">
        <f>Tabela1[[#This Row],[QIANTIDADE EXPEDIDA]]*Tabela1[[#This Row],[PESO UNI]]</f>
        <v>0.06</v>
      </c>
      <c r="Y576" s="14">
        <f t="shared" si="113"/>
        <v>0</v>
      </c>
      <c r="Z576" s="20">
        <f>Tabela1[[#This Row],[PESO TOTAL]]-Tabela1[[#This Row],[Peso Expedido]]</f>
        <v>0</v>
      </c>
      <c r="AA576" s="17">
        <v>1</v>
      </c>
      <c r="AB576" s="33"/>
      <c r="AC576" s="33">
        <v>1</v>
      </c>
      <c r="AD576" s="33">
        <v>1</v>
      </c>
      <c r="AE576" s="33">
        <v>1</v>
      </c>
      <c r="AF576" s="33">
        <v>1</v>
      </c>
      <c r="AG576" s="33">
        <v>1</v>
      </c>
      <c r="AH576" s="33">
        <v>1</v>
      </c>
      <c r="AI576" s="33" t="s">
        <v>4509</v>
      </c>
      <c r="AJ576"/>
      <c r="AK576" t="str">
        <f>Tabela1[[#This Row],[Coluna1]]&amp;Tabela1[[#This Row],[PEDIDO]]</f>
        <v>P-190</v>
      </c>
      <c r="AL576"/>
      <c r="AM576"/>
      <c r="AN576"/>
      <c r="AO576" t="str">
        <f t="shared" si="114"/>
        <v>(CONFORME ET:BBR-D-DF-1073-MDE-K-0017)/P190</v>
      </c>
      <c r="AP576" t="str">
        <f>Tabela1[[#This Row],[TAG]]&amp;Tabela1[[#This Row],[PEDIDO]]&amp;Tabela1[[#This Row],[PRODUTO]]</f>
        <v>P190P-190COMERCIAL</v>
      </c>
      <c r="AQ576" s="22" t="str">
        <f>Tabela1[[#This Row],[PRODUTO]]&amp;Tabela1[[#This Row],[TAG]]</f>
        <v>COMERCIALP190</v>
      </c>
      <c r="AR576" s="24" t="str">
        <f>Tabela1[[#This Row],[PEDIDO]]&amp;Tabela1[[#This Row],[PRODUTO]]</f>
        <v>P-190COMERCIAL</v>
      </c>
      <c r="AS576" s="37">
        <f>IF(AF576="",0,IF(ISTEXT(AF576),H576*VALUE(SUBSTITUTE(AF576,"%",""))/100,H576*AF576))-Tabela1[[#This Row],[PRONTO ACABADO2]]</f>
        <v>0</v>
      </c>
      <c r="AT576" s="37">
        <f>IF(AG576="",0,IF(ISTEXT(AG576),H576*VALUE(SUBSTITUTE(AG576,"%",""))/100,H576*AG576))-Tabela1[[#This Row],[PESO EXPEDIDO2]]</f>
        <v>0</v>
      </c>
      <c r="AU576" s="37">
        <f t="shared" si="115"/>
        <v>0.06</v>
      </c>
      <c r="AV576" s="37">
        <f t="shared" si="116"/>
        <v>0.06</v>
      </c>
      <c r="AW576" s="37"/>
    </row>
    <row r="577" spans="1:49" ht="15.75" hidden="1" customHeight="1" x14ac:dyDescent="0.25">
      <c r="A577" s="1" t="s">
        <v>4471</v>
      </c>
      <c r="B577" s="21"/>
      <c r="C577" s="1">
        <v>4</v>
      </c>
      <c r="D577" s="1" t="s">
        <v>4480</v>
      </c>
      <c r="E577" s="7">
        <v>4367</v>
      </c>
      <c r="F577" s="7" t="s">
        <v>4411</v>
      </c>
      <c r="G577" s="1">
        <v>0.04</v>
      </c>
      <c r="H577" s="34">
        <f>Tabela1[[#This Row],[PESO UNI]]*Tabela1[[#This Row],[QTE]]</f>
        <v>0.16</v>
      </c>
      <c r="I577" s="7"/>
      <c r="J577" s="8" t="s">
        <v>2550</v>
      </c>
      <c r="K577" s="8" t="s">
        <v>45</v>
      </c>
      <c r="L577" s="9" t="s">
        <v>2551</v>
      </c>
      <c r="M577" s="10"/>
      <c r="N577" s="11" t="s">
        <v>38</v>
      </c>
      <c r="O577" s="12"/>
      <c r="P577" s="13"/>
      <c r="Q577" s="14">
        <f>Tabela1[[#This Row],[QTDE/ Fabricação]]-Tabela1[[#This Row],[QTE]]</f>
        <v>-4</v>
      </c>
      <c r="R577" s="18">
        <f t="shared" si="111"/>
        <v>0.16</v>
      </c>
      <c r="S577" s="18">
        <f t="shared" si="110"/>
        <v>0.16</v>
      </c>
      <c r="T577" s="19">
        <f t="shared" si="112"/>
        <v>0</v>
      </c>
      <c r="U577" s="16">
        <f>IFERROR(SUMIF('LISTA DE EMBARQUE'!B:B,MICRO!E:E,'LISTA DE EMBARQUE'!G:G),"")</f>
        <v>4</v>
      </c>
      <c r="V577" s="12">
        <f>IFERROR(VLOOKUP(Tabela1[[#This Row],[COD.MDE]],'LISTA DE EMBARQUE'!B:L,11,0),"")</f>
        <v>4</v>
      </c>
      <c r="W577" s="13" t="str">
        <f>IFERROR(COUNTIF(#REF!,Tabela1[[#This Row],[Colunas5]]),"")</f>
        <v/>
      </c>
      <c r="X577" s="14">
        <f>Tabela1[[#This Row],[QIANTIDADE EXPEDIDA]]*Tabela1[[#This Row],[PESO UNI]]</f>
        <v>0.16</v>
      </c>
      <c r="Y577" s="14">
        <f t="shared" si="113"/>
        <v>0</v>
      </c>
      <c r="Z577" s="20">
        <f>Tabela1[[#This Row],[PESO TOTAL]]-Tabela1[[#This Row],[Peso Expedido]]</f>
        <v>0</v>
      </c>
      <c r="AA577" s="17">
        <v>1</v>
      </c>
      <c r="AB577" s="33"/>
      <c r="AC577" s="33">
        <v>1</v>
      </c>
      <c r="AD577" s="33">
        <v>1</v>
      </c>
      <c r="AE577" s="33">
        <v>1</v>
      </c>
      <c r="AF577" s="33">
        <v>1</v>
      </c>
      <c r="AG577" s="33">
        <v>1</v>
      </c>
      <c r="AH577" s="33">
        <v>1</v>
      </c>
      <c r="AI577" s="33" t="s">
        <v>4509</v>
      </c>
      <c r="AJ577"/>
      <c r="AK577" t="str">
        <f>Tabela1[[#This Row],[Coluna1]]&amp;Tabela1[[#This Row],[PEDIDO]]</f>
        <v>P-190</v>
      </c>
      <c r="AL577"/>
      <c r="AM577"/>
      <c r="AN577"/>
      <c r="AO577" t="str">
        <f t="shared" si="114"/>
        <v>(CONFORME ET:BBR-D-DF-1073-MDE-K-0017)/P190</v>
      </c>
      <c r="AP577" t="str">
        <f>Tabela1[[#This Row],[TAG]]&amp;Tabela1[[#This Row],[PEDIDO]]&amp;Tabela1[[#This Row],[PRODUTO]]</f>
        <v>P190P-190COMERCIAL</v>
      </c>
      <c r="AQ577" s="22" t="str">
        <f>Tabela1[[#This Row],[PRODUTO]]&amp;Tabela1[[#This Row],[TAG]]</f>
        <v>COMERCIALP190</v>
      </c>
      <c r="AR577" s="24" t="str">
        <f>Tabela1[[#This Row],[PEDIDO]]&amp;Tabela1[[#This Row],[PRODUTO]]</f>
        <v>P-190COMERCIAL</v>
      </c>
      <c r="AS577" s="37">
        <f>IF(AF577="",0,IF(ISTEXT(AF577),H577*VALUE(SUBSTITUTE(AF577,"%",""))/100,H577*AF577))-Tabela1[[#This Row],[PRONTO ACABADO2]]</f>
        <v>0</v>
      </c>
      <c r="AT577" s="37">
        <f>IF(AG577="",0,IF(ISTEXT(AG577),H577*VALUE(SUBSTITUTE(AG577,"%",""))/100,H577*AG577))-Tabela1[[#This Row],[PESO EXPEDIDO2]]</f>
        <v>0</v>
      </c>
      <c r="AU577" s="37">
        <f t="shared" si="115"/>
        <v>0.16</v>
      </c>
      <c r="AV577" s="37">
        <f t="shared" si="116"/>
        <v>0.16</v>
      </c>
      <c r="AW577" s="37"/>
    </row>
    <row r="578" spans="1:49" ht="15.75" hidden="1" customHeight="1" x14ac:dyDescent="0.25">
      <c r="A578" s="1" t="s">
        <v>4471</v>
      </c>
      <c r="B578" s="21"/>
      <c r="C578" s="1">
        <v>2</v>
      </c>
      <c r="D578" s="1" t="s">
        <v>4481</v>
      </c>
      <c r="E578" s="7">
        <v>4368</v>
      </c>
      <c r="F578" s="7" t="s">
        <v>4411</v>
      </c>
      <c r="G578" s="1">
        <v>0.02</v>
      </c>
      <c r="H578" s="34">
        <f>Tabela1[[#This Row],[PESO UNI]]*Tabela1[[#This Row],[QTE]]</f>
        <v>0.04</v>
      </c>
      <c r="I578" s="7"/>
      <c r="J578" s="8" t="s">
        <v>2550</v>
      </c>
      <c r="K578" s="8" t="s">
        <v>45</v>
      </c>
      <c r="L578" s="9" t="s">
        <v>2551</v>
      </c>
      <c r="M578" s="10"/>
      <c r="N578" s="11" t="s">
        <v>38</v>
      </c>
      <c r="O578" s="12"/>
      <c r="P578" s="13"/>
      <c r="Q578" s="14">
        <f>Tabela1[[#This Row],[QTDE/ Fabricação]]-Tabela1[[#This Row],[QTE]]</f>
        <v>-2</v>
      </c>
      <c r="R578" s="18">
        <f t="shared" si="111"/>
        <v>0.04</v>
      </c>
      <c r="S578" s="18">
        <f t="shared" si="110"/>
        <v>0.04</v>
      </c>
      <c r="T578" s="19">
        <f t="shared" si="112"/>
        <v>0</v>
      </c>
      <c r="U578" s="16">
        <f>IFERROR(SUMIF('LISTA DE EMBARQUE'!B:B,MICRO!E:E,'LISTA DE EMBARQUE'!G:G),"")</f>
        <v>2</v>
      </c>
      <c r="V578" s="12">
        <f>IFERROR(VLOOKUP(Tabela1[[#This Row],[COD.MDE]],'LISTA DE EMBARQUE'!B:L,11,0),"")</f>
        <v>4</v>
      </c>
      <c r="W578" s="13" t="str">
        <f>IFERROR(COUNTIF(#REF!,Tabela1[[#This Row],[Colunas5]]),"")</f>
        <v/>
      </c>
      <c r="X578" s="14">
        <f>Tabela1[[#This Row],[QIANTIDADE EXPEDIDA]]*Tabela1[[#This Row],[PESO UNI]]</f>
        <v>0.04</v>
      </c>
      <c r="Y578" s="14">
        <f t="shared" si="113"/>
        <v>0</v>
      </c>
      <c r="Z578" s="20">
        <f>Tabela1[[#This Row],[PESO TOTAL]]-Tabela1[[#This Row],[Peso Expedido]]</f>
        <v>0</v>
      </c>
      <c r="AA578" s="17">
        <v>1</v>
      </c>
      <c r="AB578" s="33"/>
      <c r="AC578" s="33">
        <v>1</v>
      </c>
      <c r="AD578" s="33">
        <v>1</v>
      </c>
      <c r="AE578" s="33">
        <v>1</v>
      </c>
      <c r="AF578" s="33">
        <v>1</v>
      </c>
      <c r="AG578" s="33">
        <v>1</v>
      </c>
      <c r="AH578" s="33">
        <v>1</v>
      </c>
      <c r="AI578" s="33" t="s">
        <v>4509</v>
      </c>
      <c r="AJ578"/>
      <c r="AK578" t="str">
        <f>Tabela1[[#This Row],[Coluna1]]&amp;Tabela1[[#This Row],[PEDIDO]]</f>
        <v>P-190</v>
      </c>
      <c r="AL578"/>
      <c r="AM578"/>
      <c r="AN578"/>
      <c r="AO578" t="str">
        <f t="shared" si="114"/>
        <v>(CONFORME ET:BBR-D-DF-1073-MDE-K-0017)/P190</v>
      </c>
      <c r="AP578" t="str">
        <f>Tabela1[[#This Row],[TAG]]&amp;Tabela1[[#This Row],[PEDIDO]]&amp;Tabela1[[#This Row],[PRODUTO]]</f>
        <v>P190P-190COMERCIAL</v>
      </c>
      <c r="AQ578" s="22" t="str">
        <f>Tabela1[[#This Row],[PRODUTO]]&amp;Tabela1[[#This Row],[TAG]]</f>
        <v>COMERCIALP190</v>
      </c>
      <c r="AR578" s="24" t="str">
        <f>Tabela1[[#This Row],[PEDIDO]]&amp;Tabela1[[#This Row],[PRODUTO]]</f>
        <v>P-190COMERCIAL</v>
      </c>
      <c r="AS578" s="37">
        <f>IF(AF578="",0,IF(ISTEXT(AF578),H578*VALUE(SUBSTITUTE(AF578,"%",""))/100,H578*AF578))-Tabela1[[#This Row],[PRONTO ACABADO2]]</f>
        <v>0</v>
      </c>
      <c r="AT578" s="37">
        <f>IF(AG578="",0,IF(ISTEXT(AG578),H578*VALUE(SUBSTITUTE(AG578,"%",""))/100,H578*AG578))-Tabela1[[#This Row],[PESO EXPEDIDO2]]</f>
        <v>0</v>
      </c>
      <c r="AU578" s="37">
        <f t="shared" si="115"/>
        <v>0.04</v>
      </c>
      <c r="AV578" s="37">
        <f t="shared" si="116"/>
        <v>0.04</v>
      </c>
      <c r="AW578" s="37"/>
    </row>
    <row r="579" spans="1:49" ht="15.75" hidden="1" customHeight="1" x14ac:dyDescent="0.25">
      <c r="A579" s="1" t="s">
        <v>4471</v>
      </c>
      <c r="B579" s="21"/>
      <c r="C579" s="1">
        <v>8</v>
      </c>
      <c r="D579" s="1" t="s">
        <v>4482</v>
      </c>
      <c r="E579" s="7">
        <v>4369</v>
      </c>
      <c r="F579" s="7" t="s">
        <v>4411</v>
      </c>
      <c r="G579" s="1">
        <v>0.04</v>
      </c>
      <c r="H579" s="34">
        <f>Tabela1[[#This Row],[PESO UNI]]*Tabela1[[#This Row],[QTE]]</f>
        <v>0.32</v>
      </c>
      <c r="I579" s="7"/>
      <c r="J579" s="8" t="s">
        <v>2550</v>
      </c>
      <c r="K579" s="8" t="s">
        <v>45</v>
      </c>
      <c r="L579" s="9" t="s">
        <v>2551</v>
      </c>
      <c r="M579" s="10"/>
      <c r="N579" s="11" t="s">
        <v>38</v>
      </c>
      <c r="O579" s="12"/>
      <c r="P579" s="13"/>
      <c r="Q579" s="14">
        <f>Tabela1[[#This Row],[QTDE/ Fabricação]]-Tabela1[[#This Row],[QTE]]</f>
        <v>-8</v>
      </c>
      <c r="R579" s="18">
        <f t="shared" si="111"/>
        <v>0.32</v>
      </c>
      <c r="S579" s="18">
        <f t="shared" si="110"/>
        <v>0.32</v>
      </c>
      <c r="T579" s="19">
        <f t="shared" si="112"/>
        <v>0</v>
      </c>
      <c r="U579" s="16">
        <f>IFERROR(SUMIF('LISTA DE EMBARQUE'!B:B,MICRO!E:E,'LISTA DE EMBARQUE'!G:G),"")</f>
        <v>8</v>
      </c>
      <c r="V579" s="12">
        <f>IFERROR(VLOOKUP(Tabela1[[#This Row],[COD.MDE]],'LISTA DE EMBARQUE'!B:L,11,0),"")</f>
        <v>4</v>
      </c>
      <c r="W579" s="13" t="str">
        <f>IFERROR(COUNTIF(#REF!,Tabela1[[#This Row],[Colunas5]]),"")</f>
        <v/>
      </c>
      <c r="X579" s="14">
        <f>Tabela1[[#This Row],[QIANTIDADE EXPEDIDA]]*Tabela1[[#This Row],[PESO UNI]]</f>
        <v>0.32</v>
      </c>
      <c r="Y579" s="14">
        <f t="shared" si="113"/>
        <v>0</v>
      </c>
      <c r="Z579" s="20">
        <f>Tabela1[[#This Row],[PESO TOTAL]]-Tabela1[[#This Row],[Peso Expedido]]</f>
        <v>0</v>
      </c>
      <c r="AA579" s="17">
        <v>1</v>
      </c>
      <c r="AB579" s="33"/>
      <c r="AC579" s="33">
        <v>1</v>
      </c>
      <c r="AD579" s="33">
        <v>1</v>
      </c>
      <c r="AE579" s="33">
        <v>1</v>
      </c>
      <c r="AF579" s="33">
        <v>1</v>
      </c>
      <c r="AG579" s="33">
        <v>1</v>
      </c>
      <c r="AH579" s="33">
        <v>1</v>
      </c>
      <c r="AI579" s="33" t="s">
        <v>4509</v>
      </c>
      <c r="AJ579"/>
      <c r="AK579" t="str">
        <f>Tabela1[[#This Row],[Coluna1]]&amp;Tabela1[[#This Row],[PEDIDO]]</f>
        <v>P-190</v>
      </c>
      <c r="AL579"/>
      <c r="AM579"/>
      <c r="AN579"/>
      <c r="AO579" t="str">
        <f t="shared" si="114"/>
        <v>(CONFORME ET:BBR-D-DF-1073-MDE-K-0017)/P190</v>
      </c>
      <c r="AP579" t="str">
        <f>Tabela1[[#This Row],[TAG]]&amp;Tabela1[[#This Row],[PEDIDO]]&amp;Tabela1[[#This Row],[PRODUTO]]</f>
        <v>P190P-190COMERCIAL</v>
      </c>
      <c r="AQ579" s="22" t="str">
        <f>Tabela1[[#This Row],[PRODUTO]]&amp;Tabela1[[#This Row],[TAG]]</f>
        <v>COMERCIALP190</v>
      </c>
      <c r="AR579" s="24" t="str">
        <f>Tabela1[[#This Row],[PEDIDO]]&amp;Tabela1[[#This Row],[PRODUTO]]</f>
        <v>P-190COMERCIAL</v>
      </c>
      <c r="AS579" s="37">
        <f>IF(AF579="",0,IF(ISTEXT(AF579),H579*VALUE(SUBSTITUTE(AF579,"%",""))/100,H579*AF579))-Tabela1[[#This Row],[PRONTO ACABADO2]]</f>
        <v>0</v>
      </c>
      <c r="AT579" s="37">
        <f>IF(AG579="",0,IF(ISTEXT(AG579),H579*VALUE(SUBSTITUTE(AG579,"%",""))/100,H579*AG579))-Tabela1[[#This Row],[PESO EXPEDIDO2]]</f>
        <v>0</v>
      </c>
      <c r="AU579" s="37">
        <f t="shared" si="115"/>
        <v>0.32</v>
      </c>
      <c r="AV579" s="37">
        <f t="shared" si="116"/>
        <v>0.32</v>
      </c>
      <c r="AW579" s="37"/>
    </row>
    <row r="580" spans="1:49" ht="15.75" hidden="1" customHeight="1" x14ac:dyDescent="0.25">
      <c r="A580" s="1" t="s">
        <v>4471</v>
      </c>
      <c r="B580" s="21"/>
      <c r="C580" s="1">
        <v>1</v>
      </c>
      <c r="D580" s="1" t="s">
        <v>4483</v>
      </c>
      <c r="E580" s="7">
        <v>4370</v>
      </c>
      <c r="F580" s="7" t="s">
        <v>4411</v>
      </c>
      <c r="G580" s="1">
        <v>2.2000000000000002</v>
      </c>
      <c r="H580" s="34">
        <f>Tabela1[[#This Row],[PESO UNI]]*Tabela1[[#This Row],[QTE]]</f>
        <v>2.2000000000000002</v>
      </c>
      <c r="I580" s="7"/>
      <c r="J580" s="8" t="s">
        <v>2550</v>
      </c>
      <c r="K580" s="8" t="s">
        <v>45</v>
      </c>
      <c r="L580" s="9" t="s">
        <v>2551</v>
      </c>
      <c r="M580" s="10"/>
      <c r="N580" s="11" t="s">
        <v>38</v>
      </c>
      <c r="O580" s="12"/>
      <c r="P580" s="13"/>
      <c r="Q580" s="14">
        <f>Tabela1[[#This Row],[QTDE/ Fabricação]]-Tabela1[[#This Row],[QTE]]</f>
        <v>-1</v>
      </c>
      <c r="R580" s="18">
        <f t="shared" si="111"/>
        <v>2.2000000000000002</v>
      </c>
      <c r="S580" s="18">
        <f t="shared" si="110"/>
        <v>2.2000000000000002</v>
      </c>
      <c r="T580" s="19">
        <f t="shared" si="112"/>
        <v>0</v>
      </c>
      <c r="U580" s="16">
        <f>IFERROR(SUMIF('LISTA DE EMBARQUE'!B:B,MICRO!E:E,'LISTA DE EMBARQUE'!G:G),"")</f>
        <v>1</v>
      </c>
      <c r="V580" s="12">
        <f>IFERROR(VLOOKUP(Tabela1[[#This Row],[COD.MDE]],'LISTA DE EMBARQUE'!B:L,11,0),"")</f>
        <v>4</v>
      </c>
      <c r="W580" s="13" t="str">
        <f>IFERROR(COUNTIF(#REF!,Tabela1[[#This Row],[Colunas5]]),"")</f>
        <v/>
      </c>
      <c r="X580" s="14">
        <f>Tabela1[[#This Row],[QIANTIDADE EXPEDIDA]]*Tabela1[[#This Row],[PESO UNI]]</f>
        <v>2.2000000000000002</v>
      </c>
      <c r="Y580" s="14">
        <f t="shared" si="113"/>
        <v>0</v>
      </c>
      <c r="Z580" s="20">
        <f>Tabela1[[#This Row],[PESO TOTAL]]-Tabela1[[#This Row],[Peso Expedido]]</f>
        <v>0</v>
      </c>
      <c r="AA580" s="17">
        <v>1</v>
      </c>
      <c r="AB580" s="33"/>
      <c r="AC580" s="33">
        <v>1</v>
      </c>
      <c r="AD580" s="33">
        <v>1</v>
      </c>
      <c r="AE580" s="33">
        <v>1</v>
      </c>
      <c r="AF580" s="33">
        <v>1</v>
      </c>
      <c r="AG580" s="33">
        <v>1</v>
      </c>
      <c r="AH580" s="33">
        <v>1</v>
      </c>
      <c r="AI580" s="33" t="s">
        <v>4509</v>
      </c>
      <c r="AJ580"/>
      <c r="AK580" t="str">
        <f>Tabela1[[#This Row],[Coluna1]]&amp;Tabela1[[#This Row],[PEDIDO]]</f>
        <v>P-190</v>
      </c>
      <c r="AL580"/>
      <c r="AM580"/>
      <c r="AN580"/>
      <c r="AO580" t="str">
        <f t="shared" si="114"/>
        <v>(CONFORME ET:BBR-D-DF-1073-MDE-K-0017)/P190</v>
      </c>
      <c r="AP580" t="str">
        <f>Tabela1[[#This Row],[TAG]]&amp;Tabela1[[#This Row],[PEDIDO]]&amp;Tabela1[[#This Row],[PRODUTO]]</f>
        <v>P190P-190COMERCIAL</v>
      </c>
      <c r="AQ580" s="22" t="str">
        <f>Tabela1[[#This Row],[PRODUTO]]&amp;Tabela1[[#This Row],[TAG]]</f>
        <v>COMERCIALP190</v>
      </c>
      <c r="AR580" s="24" t="str">
        <f>Tabela1[[#This Row],[PEDIDO]]&amp;Tabela1[[#This Row],[PRODUTO]]</f>
        <v>P-190COMERCIAL</v>
      </c>
      <c r="AS580" s="37">
        <f>IF(AF580="",0,IF(ISTEXT(AF580),H580*VALUE(SUBSTITUTE(AF580,"%",""))/100,H580*AF580))-Tabela1[[#This Row],[PRONTO ACABADO2]]</f>
        <v>0</v>
      </c>
      <c r="AT580" s="37">
        <f>IF(AG580="",0,IF(ISTEXT(AG580),H580*VALUE(SUBSTITUTE(AG580,"%",""))/100,H580*AG580))-Tabela1[[#This Row],[PESO EXPEDIDO2]]</f>
        <v>0</v>
      </c>
      <c r="AU580" s="37">
        <f t="shared" si="115"/>
        <v>2.2000000000000002</v>
      </c>
      <c r="AV580" s="37">
        <f t="shared" si="116"/>
        <v>2.2000000000000002</v>
      </c>
      <c r="AW580" s="37"/>
    </row>
    <row r="581" spans="1:49" ht="15.75" hidden="1" customHeight="1" x14ac:dyDescent="0.25">
      <c r="A581" s="1" t="s">
        <v>4471</v>
      </c>
      <c r="B581" s="21"/>
      <c r="C581" s="1">
        <v>71</v>
      </c>
      <c r="D581" s="1" t="s">
        <v>4484</v>
      </c>
      <c r="E581" s="7">
        <v>4371</v>
      </c>
      <c r="F581" s="7" t="s">
        <v>4411</v>
      </c>
      <c r="G581" s="1">
        <v>0.127</v>
      </c>
      <c r="H581" s="34">
        <f>Tabela1[[#This Row],[PESO UNI]]*Tabela1[[#This Row],[QTE]]</f>
        <v>9.0169999999999995</v>
      </c>
      <c r="I581" s="7"/>
      <c r="J581" s="8" t="s">
        <v>2550</v>
      </c>
      <c r="K581" s="8" t="s">
        <v>45</v>
      </c>
      <c r="L581" s="9" t="s">
        <v>2551</v>
      </c>
      <c r="M581" s="10"/>
      <c r="N581" s="11" t="s">
        <v>38</v>
      </c>
      <c r="O581" s="12"/>
      <c r="P581" s="13"/>
      <c r="Q581" s="14">
        <f>Tabela1[[#This Row],[QTDE/ Fabricação]]-Tabela1[[#This Row],[QTE]]</f>
        <v>-71</v>
      </c>
      <c r="R581" s="18">
        <f t="shared" si="111"/>
        <v>9.0169999999999995</v>
      </c>
      <c r="S581" s="18">
        <f t="shared" si="110"/>
        <v>9.0169999999999995</v>
      </c>
      <c r="T581" s="19">
        <f t="shared" si="112"/>
        <v>0</v>
      </c>
      <c r="U581" s="16">
        <f>IFERROR(SUMIF('LISTA DE EMBARQUE'!B:B,MICRO!E:E,'LISTA DE EMBARQUE'!G:G),"")</f>
        <v>71</v>
      </c>
      <c r="V581" s="12">
        <f>IFERROR(VLOOKUP(Tabela1[[#This Row],[COD.MDE]],'LISTA DE EMBARQUE'!B:L,11,0),"")</f>
        <v>4</v>
      </c>
      <c r="W581" s="13" t="str">
        <f>IFERROR(COUNTIF(#REF!,Tabela1[[#This Row],[Colunas5]]),"")</f>
        <v/>
      </c>
      <c r="X581" s="14">
        <f>Tabela1[[#This Row],[QIANTIDADE EXPEDIDA]]*Tabela1[[#This Row],[PESO UNI]]</f>
        <v>9.0169999999999995</v>
      </c>
      <c r="Y581" s="14">
        <f t="shared" si="113"/>
        <v>0</v>
      </c>
      <c r="Z581" s="20">
        <f>Tabela1[[#This Row],[PESO TOTAL]]-Tabela1[[#This Row],[Peso Expedido]]</f>
        <v>0</v>
      </c>
      <c r="AA581" s="17">
        <v>1</v>
      </c>
      <c r="AB581" s="33"/>
      <c r="AC581" s="33">
        <v>1</v>
      </c>
      <c r="AD581" s="33">
        <v>1</v>
      </c>
      <c r="AE581" s="33">
        <v>1</v>
      </c>
      <c r="AF581" s="33">
        <v>1</v>
      </c>
      <c r="AG581" s="33">
        <v>1</v>
      </c>
      <c r="AH581" s="33">
        <v>1</v>
      </c>
      <c r="AI581" s="33" t="s">
        <v>4509</v>
      </c>
      <c r="AJ581"/>
      <c r="AK581" t="str">
        <f>Tabela1[[#This Row],[Coluna1]]&amp;Tabela1[[#This Row],[PEDIDO]]</f>
        <v>P-190</v>
      </c>
      <c r="AL581"/>
      <c r="AM581"/>
      <c r="AN581"/>
      <c r="AO581" t="str">
        <f t="shared" si="114"/>
        <v>(CONFORME ET:BBR-D-DF-1073-MDE-K-0017)/P190</v>
      </c>
      <c r="AP581" t="str">
        <f>Tabela1[[#This Row],[TAG]]&amp;Tabela1[[#This Row],[PEDIDO]]&amp;Tabela1[[#This Row],[PRODUTO]]</f>
        <v>P190P-190COMERCIAL</v>
      </c>
      <c r="AQ581" s="22" t="str">
        <f>Tabela1[[#This Row],[PRODUTO]]&amp;Tabela1[[#This Row],[TAG]]</f>
        <v>COMERCIALP190</v>
      </c>
      <c r="AR581" s="24" t="str">
        <f>Tabela1[[#This Row],[PEDIDO]]&amp;Tabela1[[#This Row],[PRODUTO]]</f>
        <v>P-190COMERCIAL</v>
      </c>
      <c r="AS581" s="37">
        <f>IF(AF581="",0,IF(ISTEXT(AF581),H581*VALUE(SUBSTITUTE(AF581,"%",""))/100,H581*AF581))-Tabela1[[#This Row],[PRONTO ACABADO2]]</f>
        <v>0</v>
      </c>
      <c r="AT581" s="37">
        <f>IF(AG581="",0,IF(ISTEXT(AG581),H581*VALUE(SUBSTITUTE(AG581,"%",""))/100,H581*AG581))-Tabela1[[#This Row],[PESO EXPEDIDO2]]</f>
        <v>0</v>
      </c>
      <c r="AU581" s="37">
        <f t="shared" si="115"/>
        <v>9.0169999999999995</v>
      </c>
      <c r="AV581" s="37">
        <f t="shared" si="116"/>
        <v>9.0169999999999995</v>
      </c>
      <c r="AW581" s="37"/>
    </row>
    <row r="582" spans="1:49" ht="15.75" hidden="1" customHeight="1" x14ac:dyDescent="0.25">
      <c r="A582" s="1" t="s">
        <v>4471</v>
      </c>
      <c r="B582" s="21"/>
      <c r="C582" s="1">
        <v>10</v>
      </c>
      <c r="D582" s="1" t="s">
        <v>4486</v>
      </c>
      <c r="E582" s="7">
        <v>4372</v>
      </c>
      <c r="F582" s="7" t="s">
        <v>4411</v>
      </c>
      <c r="G582" s="1">
        <v>0.14000000000000001</v>
      </c>
      <c r="H582" s="34">
        <f>Tabela1[[#This Row],[PESO UNI]]*Tabela1[[#This Row],[QTE]]</f>
        <v>1.4000000000000001</v>
      </c>
      <c r="I582" s="7"/>
      <c r="J582" s="8" t="s">
        <v>2550</v>
      </c>
      <c r="K582" s="8" t="s">
        <v>45</v>
      </c>
      <c r="L582" s="9" t="s">
        <v>2551</v>
      </c>
      <c r="M582" s="10"/>
      <c r="N582" s="11" t="s">
        <v>38</v>
      </c>
      <c r="O582" s="12"/>
      <c r="P582" s="13"/>
      <c r="Q582" s="14">
        <f>Tabela1[[#This Row],[QTDE/ Fabricação]]-Tabela1[[#This Row],[QTE]]</f>
        <v>-10</v>
      </c>
      <c r="R582" s="18">
        <f t="shared" si="111"/>
        <v>1.4000000000000001</v>
      </c>
      <c r="S582" s="18">
        <f t="shared" si="110"/>
        <v>1.4000000000000001</v>
      </c>
      <c r="T582" s="19">
        <f t="shared" si="112"/>
        <v>0</v>
      </c>
      <c r="U582" s="16">
        <f>IFERROR(SUMIF('LISTA DE EMBARQUE'!B:B,MICRO!E:E,'LISTA DE EMBARQUE'!G:G),"")</f>
        <v>10</v>
      </c>
      <c r="V582" s="12">
        <f>IFERROR(VLOOKUP(Tabela1[[#This Row],[COD.MDE]],'LISTA DE EMBARQUE'!B:L,11,0),"")</f>
        <v>4</v>
      </c>
      <c r="W582" s="13" t="str">
        <f>IFERROR(COUNTIF(#REF!,Tabela1[[#This Row],[Colunas5]]),"")</f>
        <v/>
      </c>
      <c r="X582" s="14">
        <f>Tabela1[[#This Row],[QIANTIDADE EXPEDIDA]]*Tabela1[[#This Row],[PESO UNI]]</f>
        <v>1.4000000000000001</v>
      </c>
      <c r="Y582" s="14">
        <f t="shared" si="113"/>
        <v>0</v>
      </c>
      <c r="Z582" s="20">
        <f>Tabela1[[#This Row],[PESO TOTAL]]-Tabela1[[#This Row],[Peso Expedido]]</f>
        <v>0</v>
      </c>
      <c r="AA582" s="17">
        <v>1</v>
      </c>
      <c r="AB582" s="33"/>
      <c r="AC582" s="33">
        <v>1</v>
      </c>
      <c r="AD582" s="33">
        <v>1</v>
      </c>
      <c r="AE582" s="33">
        <v>1</v>
      </c>
      <c r="AF582" s="33">
        <v>1</v>
      </c>
      <c r="AG582" s="33">
        <v>1</v>
      </c>
      <c r="AH582" s="33">
        <v>1</v>
      </c>
      <c r="AI582" s="33" t="s">
        <v>4509</v>
      </c>
      <c r="AJ582"/>
      <c r="AK582" t="str">
        <f>Tabela1[[#This Row],[Coluna1]]&amp;Tabela1[[#This Row],[PEDIDO]]</f>
        <v>P-190</v>
      </c>
      <c r="AL582"/>
      <c r="AM582"/>
      <c r="AN582"/>
      <c r="AO582" t="str">
        <f t="shared" si="114"/>
        <v>(CONFORME ET:BBR-D-DF-1073-MDE-K-0017)/P190</v>
      </c>
      <c r="AP582" t="str">
        <f>Tabela1[[#This Row],[TAG]]&amp;Tabela1[[#This Row],[PEDIDO]]&amp;Tabela1[[#This Row],[PRODUTO]]</f>
        <v>P190P-190COMERCIAL</v>
      </c>
      <c r="AQ582" s="22" t="str">
        <f>Tabela1[[#This Row],[PRODUTO]]&amp;Tabela1[[#This Row],[TAG]]</f>
        <v>COMERCIALP190</v>
      </c>
      <c r="AR582" s="24" t="str">
        <f>Tabela1[[#This Row],[PEDIDO]]&amp;Tabela1[[#This Row],[PRODUTO]]</f>
        <v>P-190COMERCIAL</v>
      </c>
      <c r="AS582" s="37">
        <f>IF(AF582="",0,IF(ISTEXT(AF582),H582*VALUE(SUBSTITUTE(AF582,"%",""))/100,H582*AF582))-Tabela1[[#This Row],[PRONTO ACABADO2]]</f>
        <v>0</v>
      </c>
      <c r="AT582" s="37">
        <f>IF(AG582="",0,IF(ISTEXT(AG582),H582*VALUE(SUBSTITUTE(AG582,"%",""))/100,H582*AG582))-Tabela1[[#This Row],[PESO EXPEDIDO2]]</f>
        <v>0</v>
      </c>
      <c r="AU582" s="37">
        <f t="shared" si="115"/>
        <v>1.4000000000000001</v>
      </c>
      <c r="AV582" s="37">
        <f t="shared" si="116"/>
        <v>1.4000000000000001</v>
      </c>
      <c r="AW582" s="37"/>
    </row>
    <row r="583" spans="1:49" ht="15.75" hidden="1" customHeight="1" x14ac:dyDescent="0.25">
      <c r="A583" s="1" t="s">
        <v>4471</v>
      </c>
      <c r="B583" s="21"/>
      <c r="C583" s="1">
        <v>18</v>
      </c>
      <c r="D583" s="1" t="s">
        <v>4487</v>
      </c>
      <c r="E583" s="7">
        <v>4373</v>
      </c>
      <c r="F583" s="7" t="s">
        <v>4411</v>
      </c>
      <c r="G583" s="1">
        <v>0.36699999999999999</v>
      </c>
      <c r="H583" s="34">
        <f>Tabela1[[#This Row],[PESO UNI]]*Tabela1[[#This Row],[QTE]]</f>
        <v>6.6059999999999999</v>
      </c>
      <c r="I583" s="7"/>
      <c r="J583" s="8" t="s">
        <v>2550</v>
      </c>
      <c r="K583" s="8" t="s">
        <v>45</v>
      </c>
      <c r="L583" s="9" t="s">
        <v>2551</v>
      </c>
      <c r="M583" s="10"/>
      <c r="N583" s="11" t="s">
        <v>38</v>
      </c>
      <c r="O583" s="12"/>
      <c r="P583" s="13"/>
      <c r="Q583" s="14">
        <f>Tabela1[[#This Row],[QTDE/ Fabricação]]-Tabela1[[#This Row],[QTE]]</f>
        <v>-18</v>
      </c>
      <c r="R583" s="18">
        <f t="shared" si="111"/>
        <v>6.6059999999999999</v>
      </c>
      <c r="S583" s="18">
        <f t="shared" si="110"/>
        <v>6.6059999999999999</v>
      </c>
      <c r="T583" s="19">
        <f t="shared" si="112"/>
        <v>0</v>
      </c>
      <c r="U583" s="16">
        <f>IFERROR(SUMIF('LISTA DE EMBARQUE'!B:B,MICRO!E:E,'LISTA DE EMBARQUE'!G:G),"")</f>
        <v>18</v>
      </c>
      <c r="V583" s="12">
        <f>IFERROR(VLOOKUP(Tabela1[[#This Row],[COD.MDE]],'LISTA DE EMBARQUE'!B:L,11,0),"")</f>
        <v>4</v>
      </c>
      <c r="W583" s="13" t="str">
        <f>IFERROR(COUNTIF(#REF!,Tabela1[[#This Row],[Colunas5]]),"")</f>
        <v/>
      </c>
      <c r="X583" s="14">
        <f>Tabela1[[#This Row],[QIANTIDADE EXPEDIDA]]*Tabela1[[#This Row],[PESO UNI]]</f>
        <v>6.6059999999999999</v>
      </c>
      <c r="Y583" s="14">
        <f t="shared" si="113"/>
        <v>0</v>
      </c>
      <c r="Z583" s="20">
        <f>Tabela1[[#This Row],[PESO TOTAL]]-Tabela1[[#This Row],[Peso Expedido]]</f>
        <v>0</v>
      </c>
      <c r="AA583" s="17">
        <v>1</v>
      </c>
      <c r="AB583" s="33"/>
      <c r="AC583" s="33">
        <v>1</v>
      </c>
      <c r="AD583" s="33">
        <v>1</v>
      </c>
      <c r="AE583" s="33">
        <v>1</v>
      </c>
      <c r="AF583" s="33">
        <v>1</v>
      </c>
      <c r="AG583" s="33">
        <v>1</v>
      </c>
      <c r="AH583" s="33">
        <v>1</v>
      </c>
      <c r="AI583" s="33" t="s">
        <v>4509</v>
      </c>
      <c r="AJ583"/>
      <c r="AK583" t="str">
        <f>Tabela1[[#This Row],[Coluna1]]&amp;Tabela1[[#This Row],[PEDIDO]]</f>
        <v>P-190</v>
      </c>
      <c r="AL583"/>
      <c r="AM583"/>
      <c r="AN583"/>
      <c r="AO583" t="str">
        <f t="shared" si="114"/>
        <v>(CONFORME ET:BBR-D-DF-1073-MDE-K-0017)/P190</v>
      </c>
      <c r="AP583" t="str">
        <f>Tabela1[[#This Row],[TAG]]&amp;Tabela1[[#This Row],[PEDIDO]]&amp;Tabela1[[#This Row],[PRODUTO]]</f>
        <v>P190P-190COMERCIAL</v>
      </c>
      <c r="AQ583" s="22" t="str">
        <f>Tabela1[[#This Row],[PRODUTO]]&amp;Tabela1[[#This Row],[TAG]]</f>
        <v>COMERCIALP190</v>
      </c>
      <c r="AR583" s="24" t="str">
        <f>Tabela1[[#This Row],[PEDIDO]]&amp;Tabela1[[#This Row],[PRODUTO]]</f>
        <v>P-190COMERCIAL</v>
      </c>
      <c r="AS583" s="37">
        <f>IF(AF583="",0,IF(ISTEXT(AF583),H583*VALUE(SUBSTITUTE(AF583,"%",""))/100,H583*AF583))-Tabela1[[#This Row],[PRONTO ACABADO2]]</f>
        <v>0</v>
      </c>
      <c r="AT583" s="37">
        <f>IF(AG583="",0,IF(ISTEXT(AG583),H583*VALUE(SUBSTITUTE(AG583,"%",""))/100,H583*AG583))-Tabela1[[#This Row],[PESO EXPEDIDO2]]</f>
        <v>0</v>
      </c>
      <c r="AU583" s="37">
        <f t="shared" si="115"/>
        <v>6.6059999999999999</v>
      </c>
      <c r="AV583" s="37">
        <f t="shared" si="116"/>
        <v>6.6059999999999999</v>
      </c>
      <c r="AW583" s="37"/>
    </row>
    <row r="584" spans="1:49" ht="15.75" hidden="1" customHeight="1" x14ac:dyDescent="0.25">
      <c r="A584" s="1" t="s">
        <v>4471</v>
      </c>
      <c r="B584" s="21"/>
      <c r="C584" s="1">
        <v>50</v>
      </c>
      <c r="D584" s="1" t="s">
        <v>4488</v>
      </c>
      <c r="E584" s="7">
        <v>4374</v>
      </c>
      <c r="F584" s="7" t="s">
        <v>4411</v>
      </c>
      <c r="G584" s="1">
        <v>0.56999999999999995</v>
      </c>
      <c r="H584" s="34">
        <f>Tabela1[[#This Row],[PESO UNI]]*Tabela1[[#This Row],[QTE]]</f>
        <v>28.499999999999996</v>
      </c>
      <c r="I584" s="7"/>
      <c r="J584" s="8" t="s">
        <v>2550</v>
      </c>
      <c r="K584" s="8" t="s">
        <v>45</v>
      </c>
      <c r="L584" s="9" t="s">
        <v>2551</v>
      </c>
      <c r="M584" s="10"/>
      <c r="N584" s="11" t="s">
        <v>38</v>
      </c>
      <c r="O584" s="12"/>
      <c r="P584" s="13"/>
      <c r="Q584" s="14">
        <f>Tabela1[[#This Row],[QTDE/ Fabricação]]-Tabela1[[#This Row],[QTE]]</f>
        <v>-50</v>
      </c>
      <c r="R584" s="18">
        <f t="shared" si="111"/>
        <v>28.499999999999996</v>
      </c>
      <c r="S584" s="18">
        <f t="shared" si="110"/>
        <v>28.499999999999996</v>
      </c>
      <c r="T584" s="19">
        <f t="shared" si="112"/>
        <v>0</v>
      </c>
      <c r="U584" s="16">
        <f>IFERROR(SUMIF('LISTA DE EMBARQUE'!B:B,MICRO!E:E,'LISTA DE EMBARQUE'!G:G),"")</f>
        <v>50</v>
      </c>
      <c r="V584" s="12">
        <f>IFERROR(VLOOKUP(Tabela1[[#This Row],[COD.MDE]],'LISTA DE EMBARQUE'!B:L,11,0),"")</f>
        <v>4</v>
      </c>
      <c r="W584" s="13" t="str">
        <f>IFERROR(COUNTIF(#REF!,Tabela1[[#This Row],[Colunas5]]),"")</f>
        <v/>
      </c>
      <c r="X584" s="14">
        <f>Tabela1[[#This Row],[QIANTIDADE EXPEDIDA]]*Tabela1[[#This Row],[PESO UNI]]</f>
        <v>28.499999999999996</v>
      </c>
      <c r="Y584" s="14">
        <f t="shared" si="113"/>
        <v>0</v>
      </c>
      <c r="Z584" s="20">
        <f>Tabela1[[#This Row],[PESO TOTAL]]-Tabela1[[#This Row],[Peso Expedido]]</f>
        <v>0</v>
      </c>
      <c r="AA584" s="17">
        <v>1</v>
      </c>
      <c r="AB584" s="33"/>
      <c r="AC584" s="33">
        <v>1</v>
      </c>
      <c r="AD584" s="33">
        <v>1</v>
      </c>
      <c r="AE584" s="33">
        <v>1</v>
      </c>
      <c r="AF584" s="33">
        <v>1</v>
      </c>
      <c r="AG584" s="33">
        <v>1</v>
      </c>
      <c r="AH584" s="33">
        <v>1</v>
      </c>
      <c r="AI584" s="33" t="s">
        <v>4509</v>
      </c>
      <c r="AJ584"/>
      <c r="AK584" t="str">
        <f>Tabela1[[#This Row],[Coluna1]]&amp;Tabela1[[#This Row],[PEDIDO]]</f>
        <v>P-190</v>
      </c>
      <c r="AL584"/>
      <c r="AM584"/>
      <c r="AN584"/>
      <c r="AO584" t="str">
        <f t="shared" si="114"/>
        <v>(CONFORME ET:BBR-D-DF-1073-MDE-K-0017)/P190</v>
      </c>
      <c r="AP584" t="str">
        <f>Tabela1[[#This Row],[TAG]]&amp;Tabela1[[#This Row],[PEDIDO]]&amp;Tabela1[[#This Row],[PRODUTO]]</f>
        <v>P190P-190COMERCIAL</v>
      </c>
      <c r="AQ584" s="22" t="str">
        <f>Tabela1[[#This Row],[PRODUTO]]&amp;Tabela1[[#This Row],[TAG]]</f>
        <v>COMERCIALP190</v>
      </c>
      <c r="AR584" s="24" t="str">
        <f>Tabela1[[#This Row],[PEDIDO]]&amp;Tabela1[[#This Row],[PRODUTO]]</f>
        <v>P-190COMERCIAL</v>
      </c>
      <c r="AS584" s="37">
        <f>IF(AF584="",0,IF(ISTEXT(AF584),H584*VALUE(SUBSTITUTE(AF584,"%",""))/100,H584*AF584))-Tabela1[[#This Row],[PRONTO ACABADO2]]</f>
        <v>0</v>
      </c>
      <c r="AT584" s="37">
        <f>IF(AG584="",0,IF(ISTEXT(AG584),H584*VALUE(SUBSTITUTE(AG584,"%",""))/100,H584*AG584))-Tabela1[[#This Row],[PESO EXPEDIDO2]]</f>
        <v>0</v>
      </c>
      <c r="AU584" s="37">
        <f t="shared" si="115"/>
        <v>28.499999999999996</v>
      </c>
      <c r="AV584" s="37">
        <f t="shared" si="116"/>
        <v>28.499999999999996</v>
      </c>
      <c r="AW584" s="37"/>
    </row>
    <row r="585" spans="1:49" ht="15.75" hidden="1" customHeight="1" x14ac:dyDescent="0.25">
      <c r="A585" s="1" t="s">
        <v>4471</v>
      </c>
      <c r="B585" s="21"/>
      <c r="C585" s="1">
        <v>60</v>
      </c>
      <c r="D585" s="1" t="s">
        <v>4489</v>
      </c>
      <c r="E585" s="7">
        <v>4375</v>
      </c>
      <c r="F585" s="7" t="s">
        <v>4411</v>
      </c>
      <c r="G585" s="1">
        <v>0.1666</v>
      </c>
      <c r="H585" s="34">
        <f>Tabela1[[#This Row],[PESO UNI]]*Tabela1[[#This Row],[QTE]]</f>
        <v>9.9960000000000004</v>
      </c>
      <c r="I585" s="7"/>
      <c r="J585" s="8" t="s">
        <v>2550</v>
      </c>
      <c r="K585" s="8" t="s">
        <v>45</v>
      </c>
      <c r="L585" s="9" t="s">
        <v>2551</v>
      </c>
      <c r="M585" s="10"/>
      <c r="N585" s="11" t="s">
        <v>38</v>
      </c>
      <c r="O585" s="12"/>
      <c r="P585" s="13"/>
      <c r="Q585" s="14">
        <f>Tabela1[[#This Row],[QTDE/ Fabricação]]-Tabela1[[#This Row],[QTE]]</f>
        <v>-60</v>
      </c>
      <c r="R585" s="18">
        <f t="shared" si="111"/>
        <v>9.9960000000000004</v>
      </c>
      <c r="S585" s="18">
        <f t="shared" si="110"/>
        <v>9.9960000000000004</v>
      </c>
      <c r="T585" s="19">
        <f t="shared" si="112"/>
        <v>0</v>
      </c>
      <c r="U585" s="16">
        <f>IFERROR(SUMIF('LISTA DE EMBARQUE'!B:B,MICRO!E:E,'LISTA DE EMBARQUE'!G:G),"")</f>
        <v>60</v>
      </c>
      <c r="V585" s="12">
        <f>IFERROR(VLOOKUP(Tabela1[[#This Row],[COD.MDE]],'LISTA DE EMBARQUE'!B:L,11,0),"")</f>
        <v>4</v>
      </c>
      <c r="W585" s="13" t="str">
        <f>IFERROR(COUNTIF(#REF!,Tabela1[[#This Row],[Colunas5]]),"")</f>
        <v/>
      </c>
      <c r="X585" s="14">
        <f>Tabela1[[#This Row],[QIANTIDADE EXPEDIDA]]*Tabela1[[#This Row],[PESO UNI]]</f>
        <v>9.9960000000000004</v>
      </c>
      <c r="Y585" s="14">
        <f t="shared" si="113"/>
        <v>0</v>
      </c>
      <c r="Z585" s="20">
        <f>Tabela1[[#This Row],[PESO TOTAL]]-Tabela1[[#This Row],[Peso Expedido]]</f>
        <v>0</v>
      </c>
      <c r="AA585" s="17">
        <v>1</v>
      </c>
      <c r="AB585" s="33"/>
      <c r="AC585" s="33">
        <v>1</v>
      </c>
      <c r="AD585" s="33">
        <v>1</v>
      </c>
      <c r="AE585" s="33">
        <v>1</v>
      </c>
      <c r="AF585" s="33">
        <v>1</v>
      </c>
      <c r="AG585" s="33">
        <v>1</v>
      </c>
      <c r="AH585" s="33">
        <v>1</v>
      </c>
      <c r="AI585" s="33" t="s">
        <v>4509</v>
      </c>
      <c r="AJ585"/>
      <c r="AK585" t="str">
        <f>Tabela1[[#This Row],[Coluna1]]&amp;Tabela1[[#This Row],[PEDIDO]]</f>
        <v>P-190</v>
      </c>
      <c r="AL585"/>
      <c r="AM585"/>
      <c r="AN585"/>
      <c r="AO585" t="str">
        <f t="shared" si="114"/>
        <v>(CONFORME ET:BBR-D-DF-1073-MDE-K-0017)/P190</v>
      </c>
      <c r="AP585" t="str">
        <f>Tabela1[[#This Row],[TAG]]&amp;Tabela1[[#This Row],[PEDIDO]]&amp;Tabela1[[#This Row],[PRODUTO]]</f>
        <v>P190P-190COMERCIAL</v>
      </c>
      <c r="AQ585" s="22" t="str">
        <f>Tabela1[[#This Row],[PRODUTO]]&amp;Tabela1[[#This Row],[TAG]]</f>
        <v>COMERCIALP190</v>
      </c>
      <c r="AR585" s="24" t="str">
        <f>Tabela1[[#This Row],[PEDIDO]]&amp;Tabela1[[#This Row],[PRODUTO]]</f>
        <v>P-190COMERCIAL</v>
      </c>
      <c r="AS585" s="37">
        <f>IF(AF585="",0,IF(ISTEXT(AF585),H585*VALUE(SUBSTITUTE(AF585,"%",""))/100,H585*AF585))-Tabela1[[#This Row],[PRONTO ACABADO2]]</f>
        <v>0</v>
      </c>
      <c r="AT585" s="37">
        <f>IF(AG585="",0,IF(ISTEXT(AG585),H585*VALUE(SUBSTITUTE(AG585,"%",""))/100,H585*AG585))-Tabela1[[#This Row],[PESO EXPEDIDO2]]</f>
        <v>0</v>
      </c>
      <c r="AU585" s="37">
        <f t="shared" si="115"/>
        <v>9.9960000000000004</v>
      </c>
      <c r="AV585" s="37">
        <f t="shared" si="116"/>
        <v>9.9960000000000004</v>
      </c>
      <c r="AW585" s="37"/>
    </row>
    <row r="586" spans="1:49" ht="15.75" hidden="1" customHeight="1" x14ac:dyDescent="0.25">
      <c r="A586" s="1" t="s">
        <v>4471</v>
      </c>
      <c r="B586" s="21"/>
      <c r="C586" s="1">
        <v>15</v>
      </c>
      <c r="D586" s="1" t="s">
        <v>4490</v>
      </c>
      <c r="E586" s="7">
        <v>4376</v>
      </c>
      <c r="F586" s="7" t="s">
        <v>4411</v>
      </c>
      <c r="G586" s="1">
        <v>0.16</v>
      </c>
      <c r="H586" s="34">
        <f>Tabela1[[#This Row],[PESO UNI]]*Tabela1[[#This Row],[QTE]]</f>
        <v>2.4</v>
      </c>
      <c r="I586" s="7"/>
      <c r="J586" s="8" t="s">
        <v>2550</v>
      </c>
      <c r="K586" s="8" t="s">
        <v>45</v>
      </c>
      <c r="L586" s="9" t="s">
        <v>2551</v>
      </c>
      <c r="M586" s="10"/>
      <c r="N586" s="11" t="s">
        <v>38</v>
      </c>
      <c r="O586" s="12"/>
      <c r="P586" s="13"/>
      <c r="Q586" s="14">
        <f>Tabela1[[#This Row],[QTDE/ Fabricação]]-Tabela1[[#This Row],[QTE]]</f>
        <v>-15</v>
      </c>
      <c r="R586" s="18">
        <f t="shared" si="111"/>
        <v>2.4</v>
      </c>
      <c r="S586" s="18">
        <f t="shared" si="110"/>
        <v>2.4</v>
      </c>
      <c r="T586" s="19">
        <f t="shared" si="112"/>
        <v>0</v>
      </c>
      <c r="U586" s="16">
        <f>IFERROR(SUMIF('LISTA DE EMBARQUE'!B:B,MICRO!E:E,'LISTA DE EMBARQUE'!G:G),"")</f>
        <v>15</v>
      </c>
      <c r="V586" s="12">
        <f>IFERROR(VLOOKUP(Tabela1[[#This Row],[COD.MDE]],'LISTA DE EMBARQUE'!B:L,11,0),"")</f>
        <v>4</v>
      </c>
      <c r="W586" s="13" t="str">
        <f>IFERROR(COUNTIF(#REF!,Tabela1[[#This Row],[Colunas5]]),"")</f>
        <v/>
      </c>
      <c r="X586" s="14">
        <f>Tabela1[[#This Row],[QIANTIDADE EXPEDIDA]]*Tabela1[[#This Row],[PESO UNI]]</f>
        <v>2.4</v>
      </c>
      <c r="Y586" s="14">
        <f t="shared" si="113"/>
        <v>0</v>
      </c>
      <c r="Z586" s="20">
        <f>Tabela1[[#This Row],[PESO TOTAL]]-Tabela1[[#This Row],[Peso Expedido]]</f>
        <v>0</v>
      </c>
      <c r="AA586" s="17">
        <v>1</v>
      </c>
      <c r="AB586" s="33"/>
      <c r="AC586" s="33">
        <v>1</v>
      </c>
      <c r="AD586" s="33">
        <v>1</v>
      </c>
      <c r="AE586" s="33">
        <v>1</v>
      </c>
      <c r="AF586" s="33">
        <v>1</v>
      </c>
      <c r="AG586" s="33">
        <v>1</v>
      </c>
      <c r="AH586" s="33">
        <v>1</v>
      </c>
      <c r="AI586" s="33" t="s">
        <v>4509</v>
      </c>
      <c r="AJ586"/>
      <c r="AK586" t="str">
        <f>Tabela1[[#This Row],[Coluna1]]&amp;Tabela1[[#This Row],[PEDIDO]]</f>
        <v>P-190</v>
      </c>
      <c r="AL586"/>
      <c r="AM586"/>
      <c r="AN586"/>
      <c r="AO586" t="str">
        <f t="shared" si="114"/>
        <v>(CONFORME ET:BBR-D-DF-1073-MDE-K-0017)/P190</v>
      </c>
      <c r="AP586" t="str">
        <f>Tabela1[[#This Row],[TAG]]&amp;Tabela1[[#This Row],[PEDIDO]]&amp;Tabela1[[#This Row],[PRODUTO]]</f>
        <v>P190P-190COMERCIAL</v>
      </c>
      <c r="AQ586" s="22" t="str">
        <f>Tabela1[[#This Row],[PRODUTO]]&amp;Tabela1[[#This Row],[TAG]]</f>
        <v>COMERCIALP190</v>
      </c>
      <c r="AR586" s="24" t="str">
        <f>Tabela1[[#This Row],[PEDIDO]]&amp;Tabela1[[#This Row],[PRODUTO]]</f>
        <v>P-190COMERCIAL</v>
      </c>
      <c r="AS586" s="37">
        <f>IF(AF586="",0,IF(ISTEXT(AF586),H586*VALUE(SUBSTITUTE(AF586,"%",""))/100,H586*AF586))-Tabela1[[#This Row],[PRONTO ACABADO2]]</f>
        <v>0</v>
      </c>
      <c r="AT586" s="37">
        <f>IF(AG586="",0,IF(ISTEXT(AG586),H586*VALUE(SUBSTITUTE(AG586,"%",""))/100,H586*AG586))-Tabela1[[#This Row],[PESO EXPEDIDO2]]</f>
        <v>0</v>
      </c>
      <c r="AU586" s="37">
        <f t="shared" si="115"/>
        <v>2.4</v>
      </c>
      <c r="AV586" s="37">
        <f t="shared" si="116"/>
        <v>2.4</v>
      </c>
      <c r="AW586" s="37"/>
    </row>
    <row r="587" spans="1:49" ht="15.75" hidden="1" customHeight="1" x14ac:dyDescent="0.25">
      <c r="A587" s="1" t="s">
        <v>4471</v>
      </c>
      <c r="B587" s="21"/>
      <c r="C587" s="1">
        <v>52</v>
      </c>
      <c r="D587" s="1" t="s">
        <v>4491</v>
      </c>
      <c r="E587" s="7">
        <v>4377</v>
      </c>
      <c r="F587" s="7" t="s">
        <v>4411</v>
      </c>
      <c r="G587" s="1">
        <v>0.44600000000000001</v>
      </c>
      <c r="H587" s="34">
        <f>Tabela1[[#This Row],[PESO UNI]]*Tabela1[[#This Row],[QTE]]</f>
        <v>23.192</v>
      </c>
      <c r="I587" s="7"/>
      <c r="J587" s="8" t="s">
        <v>2550</v>
      </c>
      <c r="K587" s="8" t="s">
        <v>45</v>
      </c>
      <c r="L587" s="9" t="s">
        <v>2551</v>
      </c>
      <c r="M587" s="10"/>
      <c r="N587" s="11" t="s">
        <v>38</v>
      </c>
      <c r="O587" s="12"/>
      <c r="P587" s="13"/>
      <c r="Q587" s="14">
        <f>Tabela1[[#This Row],[QTDE/ Fabricação]]-Tabela1[[#This Row],[QTE]]</f>
        <v>-52</v>
      </c>
      <c r="R587" s="18">
        <f t="shared" si="111"/>
        <v>23.192</v>
      </c>
      <c r="S587" s="18">
        <f t="shared" si="110"/>
        <v>23.192</v>
      </c>
      <c r="T587" s="19">
        <f t="shared" si="112"/>
        <v>0</v>
      </c>
      <c r="U587" s="16">
        <f>IFERROR(SUMIF('LISTA DE EMBARQUE'!B:B,MICRO!E:E,'LISTA DE EMBARQUE'!G:G),"")</f>
        <v>52</v>
      </c>
      <c r="V587" s="12">
        <f>IFERROR(VLOOKUP(Tabela1[[#This Row],[COD.MDE]],'LISTA DE EMBARQUE'!B:L,11,0),"")</f>
        <v>4</v>
      </c>
      <c r="W587" s="13" t="str">
        <f>IFERROR(COUNTIF(#REF!,Tabela1[[#This Row],[Colunas5]]),"")</f>
        <v/>
      </c>
      <c r="X587" s="14">
        <f>Tabela1[[#This Row],[QIANTIDADE EXPEDIDA]]*Tabela1[[#This Row],[PESO UNI]]</f>
        <v>23.192</v>
      </c>
      <c r="Y587" s="14">
        <f t="shared" si="113"/>
        <v>0</v>
      </c>
      <c r="Z587" s="20">
        <f>Tabela1[[#This Row],[PESO TOTAL]]-Tabela1[[#This Row],[Peso Expedido]]</f>
        <v>0</v>
      </c>
      <c r="AA587" s="17">
        <v>1</v>
      </c>
      <c r="AB587" s="33"/>
      <c r="AC587" s="33">
        <v>1</v>
      </c>
      <c r="AD587" s="33">
        <v>1</v>
      </c>
      <c r="AE587" s="33">
        <v>1</v>
      </c>
      <c r="AF587" s="33">
        <v>1</v>
      </c>
      <c r="AG587" s="33">
        <v>1</v>
      </c>
      <c r="AH587" s="33">
        <v>1</v>
      </c>
      <c r="AI587" s="33" t="s">
        <v>4509</v>
      </c>
      <c r="AJ587"/>
      <c r="AK587" t="str">
        <f>Tabela1[[#This Row],[Coluna1]]&amp;Tabela1[[#This Row],[PEDIDO]]</f>
        <v>P-190</v>
      </c>
      <c r="AL587"/>
      <c r="AM587"/>
      <c r="AN587"/>
      <c r="AO587" t="str">
        <f t="shared" si="114"/>
        <v>(CONFORME ET:BBR-D-DF-1073-MDE-K-0017)/P190</v>
      </c>
      <c r="AP587" t="str">
        <f>Tabela1[[#This Row],[TAG]]&amp;Tabela1[[#This Row],[PEDIDO]]&amp;Tabela1[[#This Row],[PRODUTO]]</f>
        <v>P190P-190COMERCIAL</v>
      </c>
      <c r="AQ587" s="22" t="str">
        <f>Tabela1[[#This Row],[PRODUTO]]&amp;Tabela1[[#This Row],[TAG]]</f>
        <v>COMERCIALP190</v>
      </c>
      <c r="AR587" s="24" t="str">
        <f>Tabela1[[#This Row],[PEDIDO]]&amp;Tabela1[[#This Row],[PRODUTO]]</f>
        <v>P-190COMERCIAL</v>
      </c>
      <c r="AS587" s="37">
        <f>IF(AF587="",0,IF(ISTEXT(AF587),H587*VALUE(SUBSTITUTE(AF587,"%",""))/100,H587*AF587))-Tabela1[[#This Row],[PRONTO ACABADO2]]</f>
        <v>0</v>
      </c>
      <c r="AT587" s="37">
        <f>IF(AG587="",0,IF(ISTEXT(AG587),H587*VALUE(SUBSTITUTE(AG587,"%",""))/100,H587*AG587))-Tabela1[[#This Row],[PESO EXPEDIDO2]]</f>
        <v>0</v>
      </c>
      <c r="AU587" s="37">
        <f t="shared" si="115"/>
        <v>23.192</v>
      </c>
      <c r="AV587" s="37">
        <f t="shared" si="116"/>
        <v>23.192</v>
      </c>
      <c r="AW587" s="37"/>
    </row>
    <row r="588" spans="1:49" ht="15.75" hidden="1" customHeight="1" x14ac:dyDescent="0.25">
      <c r="A588" s="1" t="s">
        <v>4471</v>
      </c>
      <c r="B588" s="21"/>
      <c r="C588" s="1">
        <v>78</v>
      </c>
      <c r="D588" s="1" t="s">
        <v>4492</v>
      </c>
      <c r="E588" s="7">
        <v>4378</v>
      </c>
      <c r="F588" s="7" t="s">
        <v>4411</v>
      </c>
      <c r="G588" s="1">
        <v>0.14799999999999999</v>
      </c>
      <c r="H588" s="34">
        <f>Tabela1[[#This Row],[PESO UNI]]*Tabela1[[#This Row],[QTE]]</f>
        <v>11.543999999999999</v>
      </c>
      <c r="I588" s="7"/>
      <c r="J588" s="8" t="s">
        <v>2550</v>
      </c>
      <c r="K588" s="8" t="s">
        <v>45</v>
      </c>
      <c r="L588" s="9" t="s">
        <v>2551</v>
      </c>
      <c r="M588" s="10"/>
      <c r="N588" s="11" t="s">
        <v>38</v>
      </c>
      <c r="O588" s="12"/>
      <c r="P588" s="13"/>
      <c r="Q588" s="14">
        <f>Tabela1[[#This Row],[QTDE/ Fabricação]]-Tabela1[[#This Row],[QTE]]</f>
        <v>-78</v>
      </c>
      <c r="R588" s="18">
        <f t="shared" si="111"/>
        <v>11.543999999999999</v>
      </c>
      <c r="S588" s="18">
        <f t="shared" si="110"/>
        <v>11.543999999999999</v>
      </c>
      <c r="T588" s="19">
        <f t="shared" si="112"/>
        <v>0</v>
      </c>
      <c r="U588" s="16">
        <f>IFERROR(SUMIF('LISTA DE EMBARQUE'!B:B,MICRO!E:E,'LISTA DE EMBARQUE'!G:G),"")</f>
        <v>78</v>
      </c>
      <c r="V588" s="12">
        <f>IFERROR(VLOOKUP(Tabela1[[#This Row],[COD.MDE]],'LISTA DE EMBARQUE'!B:L,11,0),"")</f>
        <v>4</v>
      </c>
      <c r="W588" s="13" t="str">
        <f>IFERROR(COUNTIF(#REF!,Tabela1[[#This Row],[Colunas5]]),"")</f>
        <v/>
      </c>
      <c r="X588" s="14">
        <f>Tabela1[[#This Row],[QIANTIDADE EXPEDIDA]]*Tabela1[[#This Row],[PESO UNI]]</f>
        <v>11.543999999999999</v>
      </c>
      <c r="Y588" s="14">
        <f t="shared" si="113"/>
        <v>0</v>
      </c>
      <c r="Z588" s="20">
        <f>Tabela1[[#This Row],[PESO TOTAL]]-Tabela1[[#This Row],[Peso Expedido]]</f>
        <v>0</v>
      </c>
      <c r="AA588" s="17">
        <v>1</v>
      </c>
      <c r="AB588" s="33"/>
      <c r="AC588" s="33">
        <v>1</v>
      </c>
      <c r="AD588" s="33">
        <v>1</v>
      </c>
      <c r="AE588" s="33">
        <v>1</v>
      </c>
      <c r="AF588" s="33">
        <v>1</v>
      </c>
      <c r="AG588" s="33">
        <v>1</v>
      </c>
      <c r="AH588" s="33">
        <v>1</v>
      </c>
      <c r="AI588" s="33" t="s">
        <v>4509</v>
      </c>
      <c r="AJ588"/>
      <c r="AK588" t="str">
        <f>Tabela1[[#This Row],[Coluna1]]&amp;Tabela1[[#This Row],[PEDIDO]]</f>
        <v>P-190</v>
      </c>
      <c r="AL588"/>
      <c r="AM588"/>
      <c r="AN588"/>
      <c r="AO588" t="str">
        <f t="shared" si="114"/>
        <v>(CONFORME ET:BBR-D-DF-1073-MDE-K-0017)/P190</v>
      </c>
      <c r="AP588" t="str">
        <f>Tabela1[[#This Row],[TAG]]&amp;Tabela1[[#This Row],[PEDIDO]]&amp;Tabela1[[#This Row],[PRODUTO]]</f>
        <v>P190P-190COMERCIAL</v>
      </c>
      <c r="AQ588" s="22" t="str">
        <f>Tabela1[[#This Row],[PRODUTO]]&amp;Tabela1[[#This Row],[TAG]]</f>
        <v>COMERCIALP190</v>
      </c>
      <c r="AR588" s="24" t="str">
        <f>Tabela1[[#This Row],[PEDIDO]]&amp;Tabela1[[#This Row],[PRODUTO]]</f>
        <v>P-190COMERCIAL</v>
      </c>
      <c r="AS588" s="37">
        <f>IF(AF588="",0,IF(ISTEXT(AF588),H588*VALUE(SUBSTITUTE(AF588,"%",""))/100,H588*AF588))-Tabela1[[#This Row],[PRONTO ACABADO2]]</f>
        <v>0</v>
      </c>
      <c r="AT588" s="37">
        <f>IF(AG588="",0,IF(ISTEXT(AG588),H588*VALUE(SUBSTITUTE(AG588,"%",""))/100,H588*AG588))-Tabela1[[#This Row],[PESO EXPEDIDO2]]</f>
        <v>0</v>
      </c>
      <c r="AU588" s="37">
        <f t="shared" si="115"/>
        <v>11.543999999999999</v>
      </c>
      <c r="AV588" s="37">
        <f t="shared" si="116"/>
        <v>11.543999999999999</v>
      </c>
      <c r="AW588" s="37"/>
    </row>
    <row r="589" spans="1:49" ht="15.75" hidden="1" customHeight="1" x14ac:dyDescent="0.25">
      <c r="A589" s="1" t="s">
        <v>4471</v>
      </c>
      <c r="B589" s="21"/>
      <c r="C589" s="1">
        <v>26</v>
      </c>
      <c r="D589" s="1" t="s">
        <v>4493</v>
      </c>
      <c r="E589" s="7">
        <v>4379</v>
      </c>
      <c r="F589" s="7" t="s">
        <v>4411</v>
      </c>
      <c r="G589" s="1">
        <v>0.16900000000000001</v>
      </c>
      <c r="H589" s="34">
        <f>Tabela1[[#This Row],[PESO UNI]]*Tabela1[[#This Row],[QTE]]</f>
        <v>4.3940000000000001</v>
      </c>
      <c r="I589" s="7"/>
      <c r="J589" s="8" t="s">
        <v>2550</v>
      </c>
      <c r="K589" s="8" t="s">
        <v>45</v>
      </c>
      <c r="L589" s="9" t="s">
        <v>2551</v>
      </c>
      <c r="M589" s="10"/>
      <c r="N589" s="11" t="s">
        <v>38</v>
      </c>
      <c r="O589" s="12"/>
      <c r="P589" s="13"/>
      <c r="Q589" s="14">
        <f>Tabela1[[#This Row],[QTDE/ Fabricação]]-Tabela1[[#This Row],[QTE]]</f>
        <v>-26</v>
      </c>
      <c r="R589" s="18">
        <f t="shared" si="111"/>
        <v>4.3940000000000001</v>
      </c>
      <c r="S589" s="18">
        <f t="shared" si="110"/>
        <v>4.3940000000000001</v>
      </c>
      <c r="T589" s="19">
        <f t="shared" si="112"/>
        <v>0</v>
      </c>
      <c r="U589" s="16">
        <f>IFERROR(SUMIF('LISTA DE EMBARQUE'!B:B,MICRO!E:E,'LISTA DE EMBARQUE'!G:G),"")</f>
        <v>26</v>
      </c>
      <c r="V589" s="12">
        <f>IFERROR(VLOOKUP(Tabela1[[#This Row],[COD.MDE]],'LISTA DE EMBARQUE'!B:L,11,0),"")</f>
        <v>4</v>
      </c>
      <c r="W589" s="13" t="str">
        <f>IFERROR(COUNTIF(#REF!,Tabela1[[#This Row],[Colunas5]]),"")</f>
        <v/>
      </c>
      <c r="X589" s="14">
        <f>Tabela1[[#This Row],[QIANTIDADE EXPEDIDA]]*Tabela1[[#This Row],[PESO UNI]]</f>
        <v>4.3940000000000001</v>
      </c>
      <c r="Y589" s="14">
        <f t="shared" si="113"/>
        <v>0</v>
      </c>
      <c r="Z589" s="20">
        <f>Tabela1[[#This Row],[PESO TOTAL]]-Tabela1[[#This Row],[Peso Expedido]]</f>
        <v>0</v>
      </c>
      <c r="AA589" s="17">
        <v>1</v>
      </c>
      <c r="AB589" s="33"/>
      <c r="AC589" s="33">
        <v>1</v>
      </c>
      <c r="AD589" s="33">
        <v>1</v>
      </c>
      <c r="AE589" s="33">
        <v>1</v>
      </c>
      <c r="AF589" s="33">
        <v>1</v>
      </c>
      <c r="AG589" s="33">
        <v>1</v>
      </c>
      <c r="AH589" s="33">
        <v>1</v>
      </c>
      <c r="AI589" s="33" t="s">
        <v>4509</v>
      </c>
      <c r="AJ589"/>
      <c r="AK589" t="str">
        <f>Tabela1[[#This Row],[Coluna1]]&amp;Tabela1[[#This Row],[PEDIDO]]</f>
        <v>P-190</v>
      </c>
      <c r="AL589"/>
      <c r="AM589"/>
      <c r="AN589"/>
      <c r="AO589" t="str">
        <f t="shared" si="114"/>
        <v>(CONFORME ET:BBR-D-DF-1073-MDE-K-0017)/P190</v>
      </c>
      <c r="AP589" t="str">
        <f>Tabela1[[#This Row],[TAG]]&amp;Tabela1[[#This Row],[PEDIDO]]&amp;Tabela1[[#This Row],[PRODUTO]]</f>
        <v>P190P-190COMERCIAL</v>
      </c>
      <c r="AQ589" s="22" t="str">
        <f>Tabela1[[#This Row],[PRODUTO]]&amp;Tabela1[[#This Row],[TAG]]</f>
        <v>COMERCIALP190</v>
      </c>
      <c r="AR589" s="24" t="str">
        <f>Tabela1[[#This Row],[PEDIDO]]&amp;Tabela1[[#This Row],[PRODUTO]]</f>
        <v>P-190COMERCIAL</v>
      </c>
      <c r="AS589" s="37">
        <f>IF(AF589="",0,IF(ISTEXT(AF589),H589*VALUE(SUBSTITUTE(AF589,"%",""))/100,H589*AF589))-Tabela1[[#This Row],[PRONTO ACABADO2]]</f>
        <v>0</v>
      </c>
      <c r="AT589" s="37">
        <f>IF(AG589="",0,IF(ISTEXT(AG589),H589*VALUE(SUBSTITUTE(AG589,"%",""))/100,H589*AG589))-Tabela1[[#This Row],[PESO EXPEDIDO2]]</f>
        <v>0</v>
      </c>
      <c r="AU589" s="37">
        <f t="shared" si="115"/>
        <v>4.3940000000000001</v>
      </c>
      <c r="AV589" s="37">
        <f t="shared" si="116"/>
        <v>4.3940000000000001</v>
      </c>
      <c r="AW589" s="37"/>
    </row>
    <row r="590" spans="1:49" ht="15.75" hidden="1" customHeight="1" x14ac:dyDescent="0.25">
      <c r="A590" s="1" t="s">
        <v>4471</v>
      </c>
      <c r="B590" s="21"/>
      <c r="C590" s="1">
        <v>60</v>
      </c>
      <c r="D590" s="1" t="s">
        <v>4494</v>
      </c>
      <c r="E590" s="7">
        <v>4380</v>
      </c>
      <c r="F590" s="7" t="s">
        <v>4411</v>
      </c>
      <c r="G590" s="1">
        <v>0.66600000000000004</v>
      </c>
      <c r="H590" s="34">
        <f>Tabela1[[#This Row],[PESO UNI]]*Tabela1[[#This Row],[QTE]]</f>
        <v>39.96</v>
      </c>
      <c r="I590" s="7"/>
      <c r="J590" s="8" t="s">
        <v>2550</v>
      </c>
      <c r="K590" s="8" t="s">
        <v>45</v>
      </c>
      <c r="L590" s="9" t="s">
        <v>2551</v>
      </c>
      <c r="M590" s="10"/>
      <c r="N590" s="11" t="s">
        <v>38</v>
      </c>
      <c r="O590" s="12"/>
      <c r="P590" s="13"/>
      <c r="Q590" s="14">
        <f>Tabela1[[#This Row],[QTDE/ Fabricação]]-Tabela1[[#This Row],[QTE]]</f>
        <v>-60</v>
      </c>
      <c r="R590" s="18">
        <f t="shared" si="111"/>
        <v>39.96</v>
      </c>
      <c r="S590" s="18">
        <f t="shared" si="110"/>
        <v>39.96</v>
      </c>
      <c r="T590" s="19">
        <f t="shared" si="112"/>
        <v>0</v>
      </c>
      <c r="U590" s="16">
        <f>IFERROR(SUMIF('LISTA DE EMBARQUE'!B:B,MICRO!E:E,'LISTA DE EMBARQUE'!G:G),"")</f>
        <v>60</v>
      </c>
      <c r="V590" s="12">
        <f>IFERROR(VLOOKUP(Tabela1[[#This Row],[COD.MDE]],'LISTA DE EMBARQUE'!B:L,11,0),"")</f>
        <v>4</v>
      </c>
      <c r="W590" s="13" t="str">
        <f>IFERROR(COUNTIF(#REF!,Tabela1[[#This Row],[Colunas5]]),"")</f>
        <v/>
      </c>
      <c r="X590" s="14">
        <f>Tabela1[[#This Row],[QIANTIDADE EXPEDIDA]]*Tabela1[[#This Row],[PESO UNI]]</f>
        <v>39.96</v>
      </c>
      <c r="Y590" s="14">
        <f t="shared" si="113"/>
        <v>0</v>
      </c>
      <c r="Z590" s="20">
        <f>Tabela1[[#This Row],[PESO TOTAL]]-Tabela1[[#This Row],[Peso Expedido]]</f>
        <v>0</v>
      </c>
      <c r="AA590" s="17">
        <v>1</v>
      </c>
      <c r="AB590" s="33"/>
      <c r="AC590" s="33">
        <v>1</v>
      </c>
      <c r="AD590" s="33">
        <v>1</v>
      </c>
      <c r="AE590" s="33">
        <v>1</v>
      </c>
      <c r="AF590" s="33">
        <v>1</v>
      </c>
      <c r="AG590" s="33">
        <v>1</v>
      </c>
      <c r="AH590" s="33">
        <v>1</v>
      </c>
      <c r="AI590" s="33" t="s">
        <v>4509</v>
      </c>
      <c r="AJ590"/>
      <c r="AK590" t="str">
        <f>Tabela1[[#This Row],[Coluna1]]&amp;Tabela1[[#This Row],[PEDIDO]]</f>
        <v>P-190</v>
      </c>
      <c r="AL590"/>
      <c r="AM590"/>
      <c r="AN590"/>
      <c r="AO590" t="str">
        <f t="shared" si="114"/>
        <v>(CONFORME ET:BBR-D-DF-1073-MDE-K-0017)/P190</v>
      </c>
      <c r="AP590" t="str">
        <f>Tabela1[[#This Row],[TAG]]&amp;Tabela1[[#This Row],[PEDIDO]]&amp;Tabela1[[#This Row],[PRODUTO]]</f>
        <v>P190P-190COMERCIAL</v>
      </c>
      <c r="AQ590" s="22" t="str">
        <f>Tabela1[[#This Row],[PRODUTO]]&amp;Tabela1[[#This Row],[TAG]]</f>
        <v>COMERCIALP190</v>
      </c>
      <c r="AR590" s="24" t="str">
        <f>Tabela1[[#This Row],[PEDIDO]]&amp;Tabela1[[#This Row],[PRODUTO]]</f>
        <v>P-190COMERCIAL</v>
      </c>
      <c r="AS590" s="37">
        <f>IF(AF590="",0,IF(ISTEXT(AF590),H590*VALUE(SUBSTITUTE(AF590,"%",""))/100,H590*AF590))-Tabela1[[#This Row],[PRONTO ACABADO2]]</f>
        <v>0</v>
      </c>
      <c r="AT590" s="37">
        <f>IF(AG590="",0,IF(ISTEXT(AG590),H590*VALUE(SUBSTITUTE(AG590,"%",""))/100,H590*AG590))-Tabela1[[#This Row],[PESO EXPEDIDO2]]</f>
        <v>0</v>
      </c>
      <c r="AU590" s="37">
        <f t="shared" si="115"/>
        <v>39.96</v>
      </c>
      <c r="AV590" s="37">
        <f t="shared" si="116"/>
        <v>39.96</v>
      </c>
      <c r="AW590" s="37"/>
    </row>
    <row r="591" spans="1:49" ht="15.75" hidden="1" customHeight="1" x14ac:dyDescent="0.25">
      <c r="A591" s="1" t="s">
        <v>4471</v>
      </c>
      <c r="B591" s="21"/>
      <c r="C591" s="1">
        <v>52</v>
      </c>
      <c r="D591" s="1" t="s">
        <v>4495</v>
      </c>
      <c r="E591" s="7">
        <v>4381</v>
      </c>
      <c r="F591" s="7" t="s">
        <v>4411</v>
      </c>
      <c r="G591" s="1">
        <v>0.21099999999999999</v>
      </c>
      <c r="H591" s="34">
        <f>Tabela1[[#This Row],[PESO UNI]]*Tabela1[[#This Row],[QTE]]</f>
        <v>10.972</v>
      </c>
      <c r="I591" s="7"/>
      <c r="J591" s="8" t="s">
        <v>2550</v>
      </c>
      <c r="K591" s="8" t="s">
        <v>45</v>
      </c>
      <c r="L591" s="9" t="s">
        <v>2551</v>
      </c>
      <c r="M591" s="10"/>
      <c r="N591" s="11" t="s">
        <v>38</v>
      </c>
      <c r="O591" s="12"/>
      <c r="P591" s="13"/>
      <c r="Q591" s="14">
        <f>Tabela1[[#This Row],[QTDE/ Fabricação]]-Tabela1[[#This Row],[QTE]]</f>
        <v>-52</v>
      </c>
      <c r="R591" s="18">
        <f t="shared" si="111"/>
        <v>10.972</v>
      </c>
      <c r="S591" s="18">
        <f t="shared" si="110"/>
        <v>10.972</v>
      </c>
      <c r="T591" s="19">
        <f t="shared" si="112"/>
        <v>0</v>
      </c>
      <c r="U591" s="16">
        <f>IFERROR(SUMIF('LISTA DE EMBARQUE'!B:B,MICRO!E:E,'LISTA DE EMBARQUE'!G:G),"")</f>
        <v>52</v>
      </c>
      <c r="V591" s="12">
        <f>IFERROR(VLOOKUP(Tabela1[[#This Row],[COD.MDE]],'LISTA DE EMBARQUE'!B:L,11,0),"")</f>
        <v>4</v>
      </c>
      <c r="W591" s="13" t="str">
        <f>IFERROR(COUNTIF(#REF!,Tabela1[[#This Row],[Colunas5]]),"")</f>
        <v/>
      </c>
      <c r="X591" s="14">
        <f>Tabela1[[#This Row],[QIANTIDADE EXPEDIDA]]*Tabela1[[#This Row],[PESO UNI]]</f>
        <v>10.972</v>
      </c>
      <c r="Y591" s="14">
        <f t="shared" si="113"/>
        <v>0</v>
      </c>
      <c r="Z591" s="20">
        <f>Tabela1[[#This Row],[PESO TOTAL]]-Tabela1[[#This Row],[Peso Expedido]]</f>
        <v>0</v>
      </c>
      <c r="AA591" s="17">
        <v>1</v>
      </c>
      <c r="AB591" s="33"/>
      <c r="AC591" s="33">
        <v>1</v>
      </c>
      <c r="AD591" s="33">
        <v>1</v>
      </c>
      <c r="AE591" s="33">
        <v>1</v>
      </c>
      <c r="AF591" s="33">
        <v>1</v>
      </c>
      <c r="AG591" s="33">
        <v>1</v>
      </c>
      <c r="AH591" s="33">
        <v>1</v>
      </c>
      <c r="AI591" s="33" t="s">
        <v>4509</v>
      </c>
      <c r="AJ591"/>
      <c r="AK591" t="str">
        <f>Tabela1[[#This Row],[Coluna1]]&amp;Tabela1[[#This Row],[PEDIDO]]</f>
        <v>P-190</v>
      </c>
      <c r="AL591"/>
      <c r="AM591"/>
      <c r="AN591"/>
      <c r="AO591" t="str">
        <f t="shared" si="114"/>
        <v>(CONFORME ET:BBR-D-DF-1073-MDE-K-0017)/P190</v>
      </c>
      <c r="AP591" t="str">
        <f>Tabela1[[#This Row],[TAG]]&amp;Tabela1[[#This Row],[PEDIDO]]&amp;Tabela1[[#This Row],[PRODUTO]]</f>
        <v>P190P-190COMERCIAL</v>
      </c>
      <c r="AQ591" s="22" t="str">
        <f>Tabela1[[#This Row],[PRODUTO]]&amp;Tabela1[[#This Row],[TAG]]</f>
        <v>COMERCIALP190</v>
      </c>
      <c r="AR591" s="24" t="str">
        <f>Tabela1[[#This Row],[PEDIDO]]&amp;Tabela1[[#This Row],[PRODUTO]]</f>
        <v>P-190COMERCIAL</v>
      </c>
      <c r="AS591" s="37">
        <f>IF(AF591="",0,IF(ISTEXT(AF591),H591*VALUE(SUBSTITUTE(AF591,"%",""))/100,H591*AF591))-Tabela1[[#This Row],[PRONTO ACABADO2]]</f>
        <v>0</v>
      </c>
      <c r="AT591" s="37">
        <f>IF(AG591="",0,IF(ISTEXT(AG591),H591*VALUE(SUBSTITUTE(AG591,"%",""))/100,H591*AG591))-Tabela1[[#This Row],[PESO EXPEDIDO2]]</f>
        <v>0</v>
      </c>
      <c r="AU591" s="37">
        <f t="shared" si="115"/>
        <v>10.972</v>
      </c>
      <c r="AV591" s="37">
        <f t="shared" si="116"/>
        <v>10.972</v>
      </c>
      <c r="AW591" s="37"/>
    </row>
    <row r="592" spans="1:49" ht="15.75" hidden="1" customHeight="1" x14ac:dyDescent="0.25">
      <c r="A592" s="1" t="s">
        <v>4471</v>
      </c>
      <c r="B592" s="21"/>
      <c r="C592" s="1">
        <v>26</v>
      </c>
      <c r="D592" s="1" t="s">
        <v>4496</v>
      </c>
      <c r="E592" s="7">
        <v>4382</v>
      </c>
      <c r="F592" s="7" t="s">
        <v>4411</v>
      </c>
      <c r="G592" s="1">
        <v>0.42299999999999999</v>
      </c>
      <c r="H592" s="34">
        <f>Tabela1[[#This Row],[PESO UNI]]*Tabela1[[#This Row],[QTE]]</f>
        <v>10.997999999999999</v>
      </c>
      <c r="I592" s="7"/>
      <c r="J592" s="8" t="s">
        <v>2550</v>
      </c>
      <c r="K592" s="8" t="s">
        <v>45</v>
      </c>
      <c r="L592" s="9" t="s">
        <v>2551</v>
      </c>
      <c r="M592" s="10"/>
      <c r="N592" s="11" t="s">
        <v>38</v>
      </c>
      <c r="O592" s="12"/>
      <c r="P592" s="13"/>
      <c r="Q592" s="14">
        <f>Tabela1[[#This Row],[QTDE/ Fabricação]]-Tabela1[[#This Row],[QTE]]</f>
        <v>-26</v>
      </c>
      <c r="R592" s="18">
        <f t="shared" si="111"/>
        <v>10.997999999999999</v>
      </c>
      <c r="S592" s="18">
        <f t="shared" si="110"/>
        <v>10.997999999999999</v>
      </c>
      <c r="T592" s="19">
        <f t="shared" si="112"/>
        <v>0</v>
      </c>
      <c r="U592" s="16">
        <f>IFERROR(SUMIF('LISTA DE EMBARQUE'!B:B,MICRO!E:E,'LISTA DE EMBARQUE'!G:G),"")</f>
        <v>26</v>
      </c>
      <c r="V592" s="12">
        <f>IFERROR(VLOOKUP(Tabela1[[#This Row],[COD.MDE]],'LISTA DE EMBARQUE'!B:L,11,0),"")</f>
        <v>4</v>
      </c>
      <c r="W592" s="13" t="str">
        <f>IFERROR(COUNTIF(#REF!,Tabela1[[#This Row],[Colunas5]]),"")</f>
        <v/>
      </c>
      <c r="X592" s="14">
        <f>Tabela1[[#This Row],[QIANTIDADE EXPEDIDA]]*Tabela1[[#This Row],[PESO UNI]]</f>
        <v>10.997999999999999</v>
      </c>
      <c r="Y592" s="14">
        <f t="shared" si="113"/>
        <v>0</v>
      </c>
      <c r="Z592" s="20">
        <f>Tabela1[[#This Row],[PESO TOTAL]]-Tabela1[[#This Row],[Peso Expedido]]</f>
        <v>0</v>
      </c>
      <c r="AA592" s="17">
        <v>1</v>
      </c>
      <c r="AB592" s="33"/>
      <c r="AC592" s="33">
        <v>1</v>
      </c>
      <c r="AD592" s="33">
        <v>1</v>
      </c>
      <c r="AE592" s="33">
        <v>1</v>
      </c>
      <c r="AF592" s="33">
        <v>1</v>
      </c>
      <c r="AG592" s="33">
        <v>1</v>
      </c>
      <c r="AH592" s="33">
        <v>1</v>
      </c>
      <c r="AI592" s="33" t="s">
        <v>4509</v>
      </c>
      <c r="AJ592"/>
      <c r="AK592" t="str">
        <f>Tabela1[[#This Row],[Coluna1]]&amp;Tabela1[[#This Row],[PEDIDO]]</f>
        <v>P-190</v>
      </c>
      <c r="AL592"/>
      <c r="AM592"/>
      <c r="AN592"/>
      <c r="AO592" t="str">
        <f t="shared" si="114"/>
        <v>(CONFORME ET:BBR-D-DF-1073-MDE-K-0017)/P190</v>
      </c>
      <c r="AP592" t="str">
        <f>Tabela1[[#This Row],[TAG]]&amp;Tabela1[[#This Row],[PEDIDO]]&amp;Tabela1[[#This Row],[PRODUTO]]</f>
        <v>P190P-190COMERCIAL</v>
      </c>
      <c r="AQ592" s="22" t="str">
        <f>Tabela1[[#This Row],[PRODUTO]]&amp;Tabela1[[#This Row],[TAG]]</f>
        <v>COMERCIALP190</v>
      </c>
      <c r="AR592" s="24" t="str">
        <f>Tabela1[[#This Row],[PEDIDO]]&amp;Tabela1[[#This Row],[PRODUTO]]</f>
        <v>P-190COMERCIAL</v>
      </c>
      <c r="AS592" s="37">
        <f>IF(AF592="",0,IF(ISTEXT(AF592),H592*VALUE(SUBSTITUTE(AF592,"%",""))/100,H592*AF592))-Tabela1[[#This Row],[PRONTO ACABADO2]]</f>
        <v>0</v>
      </c>
      <c r="AT592" s="37">
        <f>IF(AG592="",0,IF(ISTEXT(AG592),H592*VALUE(SUBSTITUTE(AG592,"%",""))/100,H592*AG592))-Tabela1[[#This Row],[PESO EXPEDIDO2]]</f>
        <v>0</v>
      </c>
      <c r="AU592" s="37">
        <f t="shared" si="115"/>
        <v>10.997999999999999</v>
      </c>
      <c r="AV592" s="37">
        <f t="shared" si="116"/>
        <v>10.997999999999999</v>
      </c>
      <c r="AW592" s="37"/>
    </row>
    <row r="593" spans="1:49" ht="15.75" hidden="1" customHeight="1" x14ac:dyDescent="0.25">
      <c r="A593" s="1" t="s">
        <v>4471</v>
      </c>
      <c r="B593" s="21"/>
      <c r="C593" s="1">
        <v>3</v>
      </c>
      <c r="D593" s="1" t="s">
        <v>4497</v>
      </c>
      <c r="E593" s="7">
        <v>4383</v>
      </c>
      <c r="F593" s="7" t="s">
        <v>4411</v>
      </c>
      <c r="G593" s="1">
        <v>3.5</v>
      </c>
      <c r="H593" s="34">
        <f>Tabela1[[#This Row],[PESO UNI]]*Tabela1[[#This Row],[QTE]]</f>
        <v>10.5</v>
      </c>
      <c r="I593" s="7"/>
      <c r="J593" s="8" t="s">
        <v>2550</v>
      </c>
      <c r="K593" s="8" t="s">
        <v>45</v>
      </c>
      <c r="L593" s="9" t="s">
        <v>2551</v>
      </c>
      <c r="M593" s="10"/>
      <c r="N593" s="11" t="s">
        <v>38</v>
      </c>
      <c r="O593" s="12"/>
      <c r="P593" s="13"/>
      <c r="Q593" s="14">
        <f>Tabela1[[#This Row],[QTDE/ Fabricação]]-Tabela1[[#This Row],[QTE]]</f>
        <v>-3</v>
      </c>
      <c r="R593" s="18">
        <f t="shared" si="111"/>
        <v>10.5</v>
      </c>
      <c r="S593" s="18">
        <f t="shared" si="110"/>
        <v>10.5</v>
      </c>
      <c r="T593" s="19">
        <f t="shared" si="112"/>
        <v>0</v>
      </c>
      <c r="U593" s="16">
        <f>IFERROR(SUMIF('LISTA DE EMBARQUE'!B:B,MICRO!E:E,'LISTA DE EMBARQUE'!G:G),"")</f>
        <v>3</v>
      </c>
      <c r="V593" s="12">
        <f>IFERROR(VLOOKUP(Tabela1[[#This Row],[COD.MDE]],'LISTA DE EMBARQUE'!B:L,11,0),"")</f>
        <v>4</v>
      </c>
      <c r="W593" s="13" t="str">
        <f>IFERROR(COUNTIF(#REF!,Tabela1[[#This Row],[Colunas5]]),"")</f>
        <v/>
      </c>
      <c r="X593" s="14">
        <f>Tabela1[[#This Row],[QIANTIDADE EXPEDIDA]]*Tabela1[[#This Row],[PESO UNI]]</f>
        <v>10.5</v>
      </c>
      <c r="Y593" s="14">
        <f t="shared" si="113"/>
        <v>0</v>
      </c>
      <c r="Z593" s="20">
        <f>Tabela1[[#This Row],[PESO TOTAL]]-Tabela1[[#This Row],[Peso Expedido]]</f>
        <v>0</v>
      </c>
      <c r="AA593" s="17">
        <v>1</v>
      </c>
      <c r="AB593" s="33"/>
      <c r="AC593" s="33">
        <v>1</v>
      </c>
      <c r="AD593" s="33">
        <v>1</v>
      </c>
      <c r="AE593" s="33">
        <v>1</v>
      </c>
      <c r="AF593" s="33">
        <v>1</v>
      </c>
      <c r="AG593" s="33">
        <v>1</v>
      </c>
      <c r="AH593" s="33">
        <v>1</v>
      </c>
      <c r="AI593" s="33" t="s">
        <v>4509</v>
      </c>
      <c r="AJ593"/>
      <c r="AK593" t="str">
        <f>Tabela1[[#This Row],[Coluna1]]&amp;Tabela1[[#This Row],[PEDIDO]]</f>
        <v>P-190</v>
      </c>
      <c r="AL593"/>
      <c r="AM593"/>
      <c r="AN593"/>
      <c r="AO593" t="str">
        <f t="shared" si="114"/>
        <v>(CONFORME ET:BBR-D-DF-1073-MDE-K-0017)/P190</v>
      </c>
      <c r="AP593" t="str">
        <f>Tabela1[[#This Row],[TAG]]&amp;Tabela1[[#This Row],[PEDIDO]]&amp;Tabela1[[#This Row],[PRODUTO]]</f>
        <v>P190P-190COMERCIAL</v>
      </c>
      <c r="AQ593" s="22" t="str">
        <f>Tabela1[[#This Row],[PRODUTO]]&amp;Tabela1[[#This Row],[TAG]]</f>
        <v>COMERCIALP190</v>
      </c>
      <c r="AR593" s="24" t="str">
        <f>Tabela1[[#This Row],[PEDIDO]]&amp;Tabela1[[#This Row],[PRODUTO]]</f>
        <v>P-190COMERCIAL</v>
      </c>
      <c r="AS593" s="37">
        <f>IF(AF593="",0,IF(ISTEXT(AF593),H593*VALUE(SUBSTITUTE(AF593,"%",""))/100,H593*AF593))-Tabela1[[#This Row],[PRONTO ACABADO2]]</f>
        <v>0</v>
      </c>
      <c r="AT593" s="37">
        <f>IF(AG593="",0,IF(ISTEXT(AG593),H593*VALUE(SUBSTITUTE(AG593,"%",""))/100,H593*AG593))-Tabela1[[#This Row],[PESO EXPEDIDO2]]</f>
        <v>0</v>
      </c>
      <c r="AU593" s="37">
        <f t="shared" si="115"/>
        <v>10.5</v>
      </c>
      <c r="AV593" s="37">
        <f t="shared" si="116"/>
        <v>10.5</v>
      </c>
      <c r="AW593" s="37"/>
    </row>
    <row r="594" spans="1:49" ht="15.75" hidden="1" customHeight="1" x14ac:dyDescent="0.25">
      <c r="A594" s="1" t="s">
        <v>4471</v>
      </c>
      <c r="B594" s="21"/>
      <c r="C594" s="1">
        <v>20</v>
      </c>
      <c r="D594" s="1" t="s">
        <v>4498</v>
      </c>
      <c r="E594" s="7">
        <v>4384</v>
      </c>
      <c r="F594" s="7" t="s">
        <v>4411</v>
      </c>
      <c r="G594" s="1">
        <v>0.3</v>
      </c>
      <c r="H594" s="34">
        <f>Tabela1[[#This Row],[PESO UNI]]*Tabela1[[#This Row],[QTE]]</f>
        <v>6</v>
      </c>
      <c r="I594" s="7"/>
      <c r="J594" s="8" t="s">
        <v>2550</v>
      </c>
      <c r="K594" s="8" t="s">
        <v>45</v>
      </c>
      <c r="L594" s="9" t="s">
        <v>2551</v>
      </c>
      <c r="M594" s="10"/>
      <c r="N594" s="11" t="s">
        <v>38</v>
      </c>
      <c r="O594" s="12"/>
      <c r="P594" s="13"/>
      <c r="Q594" s="14">
        <f>Tabela1[[#This Row],[QTDE/ Fabricação]]-Tabela1[[#This Row],[QTE]]</f>
        <v>-20</v>
      </c>
      <c r="R594" s="18">
        <f t="shared" si="111"/>
        <v>6</v>
      </c>
      <c r="S594" s="18">
        <f t="shared" si="110"/>
        <v>6</v>
      </c>
      <c r="T594" s="19">
        <f t="shared" si="112"/>
        <v>0</v>
      </c>
      <c r="U594" s="16">
        <f>IFERROR(SUMIF('LISTA DE EMBARQUE'!B:B,MICRO!E:E,'LISTA DE EMBARQUE'!G:G),"")</f>
        <v>20</v>
      </c>
      <c r="V594" s="12">
        <f>IFERROR(VLOOKUP(Tabela1[[#This Row],[COD.MDE]],'LISTA DE EMBARQUE'!B:L,11,0),"")</f>
        <v>4</v>
      </c>
      <c r="W594" s="13" t="str">
        <f>IFERROR(COUNTIF(#REF!,Tabela1[[#This Row],[Colunas5]]),"")</f>
        <v/>
      </c>
      <c r="X594" s="14">
        <f>Tabela1[[#This Row],[QIANTIDADE EXPEDIDA]]*Tabela1[[#This Row],[PESO UNI]]</f>
        <v>6</v>
      </c>
      <c r="Y594" s="14">
        <f t="shared" si="113"/>
        <v>0</v>
      </c>
      <c r="Z594" s="20">
        <f>Tabela1[[#This Row],[PESO TOTAL]]-Tabela1[[#This Row],[Peso Expedido]]</f>
        <v>0</v>
      </c>
      <c r="AA594" s="17">
        <v>1</v>
      </c>
      <c r="AB594" s="33"/>
      <c r="AC594" s="33">
        <v>1</v>
      </c>
      <c r="AD594" s="33">
        <v>1</v>
      </c>
      <c r="AE594" s="33">
        <v>1</v>
      </c>
      <c r="AF594" s="33">
        <v>1</v>
      </c>
      <c r="AG594" s="33">
        <v>1</v>
      </c>
      <c r="AH594" s="33">
        <v>1</v>
      </c>
      <c r="AI594" s="33" t="s">
        <v>4509</v>
      </c>
      <c r="AJ594"/>
      <c r="AK594" t="str">
        <f>Tabela1[[#This Row],[Coluna1]]&amp;Tabela1[[#This Row],[PEDIDO]]</f>
        <v>P-190</v>
      </c>
      <c r="AL594"/>
      <c r="AM594"/>
      <c r="AN594"/>
      <c r="AO594" t="str">
        <f t="shared" si="114"/>
        <v>(CONFORME ET:BBR-D-DF-1073-MDE-K-0017)/P190</v>
      </c>
      <c r="AP594" t="str">
        <f>Tabela1[[#This Row],[TAG]]&amp;Tabela1[[#This Row],[PEDIDO]]&amp;Tabela1[[#This Row],[PRODUTO]]</f>
        <v>P190P-190COMERCIAL</v>
      </c>
      <c r="AQ594" s="22" t="str">
        <f>Tabela1[[#This Row],[PRODUTO]]&amp;Tabela1[[#This Row],[TAG]]</f>
        <v>COMERCIALP190</v>
      </c>
      <c r="AR594" s="24" t="str">
        <f>Tabela1[[#This Row],[PEDIDO]]&amp;Tabela1[[#This Row],[PRODUTO]]</f>
        <v>P-190COMERCIAL</v>
      </c>
      <c r="AS594" s="37">
        <f>IF(AF594="",0,IF(ISTEXT(AF594),H594*VALUE(SUBSTITUTE(AF594,"%",""))/100,H594*AF594))-Tabela1[[#This Row],[PRONTO ACABADO2]]</f>
        <v>0</v>
      </c>
      <c r="AT594" s="37">
        <f>IF(AG594="",0,IF(ISTEXT(AG594),H594*VALUE(SUBSTITUTE(AG594,"%",""))/100,H594*AG594))-Tabela1[[#This Row],[PESO EXPEDIDO2]]</f>
        <v>0</v>
      </c>
      <c r="AU594" s="37">
        <f t="shared" si="115"/>
        <v>6</v>
      </c>
      <c r="AV594" s="37">
        <f t="shared" si="116"/>
        <v>6</v>
      </c>
      <c r="AW594" s="37"/>
    </row>
    <row r="595" spans="1:49" ht="15.75" hidden="1" customHeight="1" x14ac:dyDescent="0.25">
      <c r="A595" s="1" t="s">
        <v>4471</v>
      </c>
      <c r="B595" s="21"/>
      <c r="C595" s="1">
        <v>6</v>
      </c>
      <c r="D595" s="1" t="s">
        <v>4499</v>
      </c>
      <c r="E595" s="7">
        <v>4385</v>
      </c>
      <c r="F595" s="7" t="s">
        <v>4411</v>
      </c>
      <c r="G595" s="1">
        <v>0.01</v>
      </c>
      <c r="H595" s="34">
        <f>Tabela1[[#This Row],[PESO UNI]]*Tabela1[[#This Row],[QTE]]</f>
        <v>0.06</v>
      </c>
      <c r="I595" s="7"/>
      <c r="J595" s="8" t="s">
        <v>2550</v>
      </c>
      <c r="K595" s="8" t="s">
        <v>45</v>
      </c>
      <c r="L595" s="9" t="s">
        <v>2551</v>
      </c>
      <c r="M595" s="10"/>
      <c r="N595" s="11" t="s">
        <v>38</v>
      </c>
      <c r="O595" s="12"/>
      <c r="P595" s="13"/>
      <c r="Q595" s="14">
        <f>Tabela1[[#This Row],[QTDE/ Fabricação]]-Tabela1[[#This Row],[QTE]]</f>
        <v>-6</v>
      </c>
      <c r="R595" s="18">
        <f t="shared" si="111"/>
        <v>0.06</v>
      </c>
      <c r="S595" s="18">
        <f t="shared" si="110"/>
        <v>0.06</v>
      </c>
      <c r="T595" s="19">
        <f t="shared" si="112"/>
        <v>0</v>
      </c>
      <c r="U595" s="16">
        <f>IFERROR(SUMIF('LISTA DE EMBARQUE'!B:B,MICRO!E:E,'LISTA DE EMBARQUE'!G:G),"")</f>
        <v>6</v>
      </c>
      <c r="V595" s="12">
        <f>IFERROR(VLOOKUP(Tabela1[[#This Row],[COD.MDE]],'LISTA DE EMBARQUE'!B:L,11,0),"")</f>
        <v>4</v>
      </c>
      <c r="W595" s="13" t="str">
        <f>IFERROR(COUNTIF(#REF!,Tabela1[[#This Row],[Colunas5]]),"")</f>
        <v/>
      </c>
      <c r="X595" s="14">
        <f>Tabela1[[#This Row],[QIANTIDADE EXPEDIDA]]*Tabela1[[#This Row],[PESO UNI]]</f>
        <v>0.06</v>
      </c>
      <c r="Y595" s="14">
        <f t="shared" si="113"/>
        <v>0</v>
      </c>
      <c r="Z595" s="20">
        <f>Tabela1[[#This Row],[PESO TOTAL]]-Tabela1[[#This Row],[Peso Expedido]]</f>
        <v>0</v>
      </c>
      <c r="AA595" s="17">
        <v>1</v>
      </c>
      <c r="AB595" s="33"/>
      <c r="AC595" s="33">
        <v>1</v>
      </c>
      <c r="AD595" s="33">
        <v>1</v>
      </c>
      <c r="AE595" s="33">
        <v>1</v>
      </c>
      <c r="AF595" s="33">
        <v>1</v>
      </c>
      <c r="AG595" s="33">
        <v>1</v>
      </c>
      <c r="AH595" s="33">
        <v>1</v>
      </c>
      <c r="AI595" s="33" t="s">
        <v>4509</v>
      </c>
      <c r="AJ595"/>
      <c r="AK595" t="str">
        <f>Tabela1[[#This Row],[Coluna1]]&amp;Tabela1[[#This Row],[PEDIDO]]</f>
        <v>P-190</v>
      </c>
      <c r="AL595"/>
      <c r="AM595"/>
      <c r="AN595"/>
      <c r="AO595" t="str">
        <f t="shared" si="114"/>
        <v>(CONFORME ET:BBR-D-DF-1073-MDE-K-0017)/P190</v>
      </c>
      <c r="AP595" t="str">
        <f>Tabela1[[#This Row],[TAG]]&amp;Tabela1[[#This Row],[PEDIDO]]&amp;Tabela1[[#This Row],[PRODUTO]]</f>
        <v>P190P-190COMERCIAL</v>
      </c>
      <c r="AQ595" s="22" t="str">
        <f>Tabela1[[#This Row],[PRODUTO]]&amp;Tabela1[[#This Row],[TAG]]</f>
        <v>COMERCIALP190</v>
      </c>
      <c r="AR595" s="24" t="str">
        <f>Tabela1[[#This Row],[PEDIDO]]&amp;Tabela1[[#This Row],[PRODUTO]]</f>
        <v>P-190COMERCIAL</v>
      </c>
      <c r="AS595" s="37">
        <f>IF(AF595="",0,IF(ISTEXT(AF595),H595*VALUE(SUBSTITUTE(AF595,"%",""))/100,H595*AF595))-Tabela1[[#This Row],[PRONTO ACABADO2]]</f>
        <v>0</v>
      </c>
      <c r="AT595" s="37">
        <f>IF(AG595="",0,IF(ISTEXT(AG595),H595*VALUE(SUBSTITUTE(AG595,"%",""))/100,H595*AG595))-Tabela1[[#This Row],[PESO EXPEDIDO2]]</f>
        <v>0</v>
      </c>
      <c r="AU595" s="37">
        <f t="shared" si="115"/>
        <v>0.06</v>
      </c>
      <c r="AV595" s="37">
        <f t="shared" si="116"/>
        <v>0.06</v>
      </c>
      <c r="AW595" s="37"/>
    </row>
    <row r="596" spans="1:49" ht="15.75" hidden="1" customHeight="1" x14ac:dyDescent="0.25">
      <c r="A596" s="1" t="s">
        <v>4471</v>
      </c>
      <c r="B596" s="21"/>
      <c r="C596" s="1">
        <v>3</v>
      </c>
      <c r="D596" s="1" t="s">
        <v>4500</v>
      </c>
      <c r="E596" s="7">
        <v>4386</v>
      </c>
      <c r="F596" s="7" t="s">
        <v>4411</v>
      </c>
      <c r="G596" s="1">
        <v>0.02</v>
      </c>
      <c r="H596" s="34">
        <f>Tabela1[[#This Row],[PESO UNI]]*Tabela1[[#This Row],[QTE]]</f>
        <v>0.06</v>
      </c>
      <c r="I596" s="7"/>
      <c r="J596" s="8" t="s">
        <v>2550</v>
      </c>
      <c r="K596" s="8" t="s">
        <v>45</v>
      </c>
      <c r="L596" s="9" t="s">
        <v>2551</v>
      </c>
      <c r="M596" s="10"/>
      <c r="N596" s="11" t="s">
        <v>38</v>
      </c>
      <c r="O596" s="12"/>
      <c r="P596" s="13"/>
      <c r="Q596" s="14">
        <f>Tabela1[[#This Row],[QTDE/ Fabricação]]-Tabela1[[#This Row],[QTE]]</f>
        <v>-3</v>
      </c>
      <c r="R596" s="18">
        <f t="shared" si="111"/>
        <v>0.06</v>
      </c>
      <c r="S596" s="18">
        <f t="shared" si="110"/>
        <v>0.06</v>
      </c>
      <c r="T596" s="19">
        <f t="shared" si="112"/>
        <v>0</v>
      </c>
      <c r="U596" s="16">
        <f>IFERROR(SUMIF('LISTA DE EMBARQUE'!B:B,MICRO!E:E,'LISTA DE EMBARQUE'!G:G),"")</f>
        <v>3</v>
      </c>
      <c r="V596" s="12">
        <f>IFERROR(VLOOKUP(Tabela1[[#This Row],[COD.MDE]],'LISTA DE EMBARQUE'!B:L,11,0),"")</f>
        <v>4</v>
      </c>
      <c r="W596" s="13" t="str">
        <f>IFERROR(COUNTIF(#REF!,Tabela1[[#This Row],[Colunas5]]),"")</f>
        <v/>
      </c>
      <c r="X596" s="14">
        <f>Tabela1[[#This Row],[QIANTIDADE EXPEDIDA]]*Tabela1[[#This Row],[PESO UNI]]</f>
        <v>0.06</v>
      </c>
      <c r="Y596" s="14">
        <f t="shared" si="113"/>
        <v>0</v>
      </c>
      <c r="Z596" s="20">
        <f>Tabela1[[#This Row],[PESO TOTAL]]-Tabela1[[#This Row],[Peso Expedido]]</f>
        <v>0</v>
      </c>
      <c r="AA596" s="17">
        <v>1</v>
      </c>
      <c r="AB596" s="33"/>
      <c r="AC596" s="33">
        <v>1</v>
      </c>
      <c r="AD596" s="33">
        <v>1</v>
      </c>
      <c r="AE596" s="33">
        <v>1</v>
      </c>
      <c r="AF596" s="33">
        <v>1</v>
      </c>
      <c r="AG596" s="33">
        <v>1</v>
      </c>
      <c r="AH596" s="33">
        <v>1</v>
      </c>
      <c r="AI596" s="33" t="s">
        <v>4509</v>
      </c>
      <c r="AJ596"/>
      <c r="AK596" t="str">
        <f>Tabela1[[#This Row],[Coluna1]]&amp;Tabela1[[#This Row],[PEDIDO]]</f>
        <v>P-190</v>
      </c>
      <c r="AL596"/>
      <c r="AM596"/>
      <c r="AN596"/>
      <c r="AO596" t="str">
        <f t="shared" si="114"/>
        <v>(CONFORME ET:BBR-D-DF-1073-MDE-K-0017)/P190</v>
      </c>
      <c r="AP596" t="str">
        <f>Tabela1[[#This Row],[TAG]]&amp;Tabela1[[#This Row],[PEDIDO]]&amp;Tabela1[[#This Row],[PRODUTO]]</f>
        <v>P190P-190COMERCIAL</v>
      </c>
      <c r="AQ596" s="22" t="str">
        <f>Tabela1[[#This Row],[PRODUTO]]&amp;Tabela1[[#This Row],[TAG]]</f>
        <v>COMERCIALP190</v>
      </c>
      <c r="AR596" s="24" t="str">
        <f>Tabela1[[#This Row],[PEDIDO]]&amp;Tabela1[[#This Row],[PRODUTO]]</f>
        <v>P-190COMERCIAL</v>
      </c>
      <c r="AS596" s="37">
        <f>IF(AF596="",0,IF(ISTEXT(AF596),H596*VALUE(SUBSTITUTE(AF596,"%",""))/100,H596*AF596))-Tabela1[[#This Row],[PRONTO ACABADO2]]</f>
        <v>0</v>
      </c>
      <c r="AT596" s="37">
        <f>IF(AG596="",0,IF(ISTEXT(AG596),H596*VALUE(SUBSTITUTE(AG596,"%",""))/100,H596*AG596))-Tabela1[[#This Row],[PESO EXPEDIDO2]]</f>
        <v>0</v>
      </c>
      <c r="AU596" s="37">
        <f t="shared" si="115"/>
        <v>0.06</v>
      </c>
      <c r="AV596" s="37">
        <f t="shared" si="116"/>
        <v>0.06</v>
      </c>
      <c r="AW596" s="37"/>
    </row>
    <row r="597" spans="1:49" ht="15.75" hidden="1" customHeight="1" x14ac:dyDescent="0.25">
      <c r="A597" s="1" t="s">
        <v>4471</v>
      </c>
      <c r="B597" s="21"/>
      <c r="C597" s="1">
        <v>6</v>
      </c>
      <c r="D597" s="1" t="s">
        <v>4501</v>
      </c>
      <c r="E597" s="7">
        <v>4387</v>
      </c>
      <c r="F597" s="7" t="s">
        <v>4411</v>
      </c>
      <c r="G597" s="1">
        <v>0.01</v>
      </c>
      <c r="H597" s="34">
        <f>Tabela1[[#This Row],[PESO UNI]]*Tabela1[[#This Row],[QTE]]</f>
        <v>0.06</v>
      </c>
      <c r="I597" s="7"/>
      <c r="J597" s="8" t="s">
        <v>2550</v>
      </c>
      <c r="K597" s="8" t="s">
        <v>45</v>
      </c>
      <c r="L597" s="9" t="s">
        <v>2551</v>
      </c>
      <c r="M597" s="10"/>
      <c r="N597" s="11" t="s">
        <v>38</v>
      </c>
      <c r="O597" s="12"/>
      <c r="P597" s="13"/>
      <c r="Q597" s="14">
        <f>Tabela1[[#This Row],[QTDE/ Fabricação]]-Tabela1[[#This Row],[QTE]]</f>
        <v>-6</v>
      </c>
      <c r="R597" s="18">
        <f t="shared" si="111"/>
        <v>0.06</v>
      </c>
      <c r="S597" s="18">
        <f t="shared" si="110"/>
        <v>0.06</v>
      </c>
      <c r="T597" s="19">
        <f t="shared" si="112"/>
        <v>0</v>
      </c>
      <c r="U597" s="16">
        <f>IFERROR(SUMIF('LISTA DE EMBARQUE'!B:B,MICRO!E:E,'LISTA DE EMBARQUE'!G:G),"")</f>
        <v>6</v>
      </c>
      <c r="V597" s="12">
        <f>IFERROR(VLOOKUP(Tabela1[[#This Row],[COD.MDE]],'LISTA DE EMBARQUE'!B:L,11,0),"")</f>
        <v>4</v>
      </c>
      <c r="W597" s="13" t="str">
        <f>IFERROR(COUNTIF(#REF!,Tabela1[[#This Row],[Colunas5]]),"")</f>
        <v/>
      </c>
      <c r="X597" s="14">
        <f>Tabela1[[#This Row],[QIANTIDADE EXPEDIDA]]*Tabela1[[#This Row],[PESO UNI]]</f>
        <v>0.06</v>
      </c>
      <c r="Y597" s="14">
        <f t="shared" si="113"/>
        <v>0</v>
      </c>
      <c r="Z597" s="20">
        <f>Tabela1[[#This Row],[PESO TOTAL]]-Tabela1[[#This Row],[Peso Expedido]]</f>
        <v>0</v>
      </c>
      <c r="AA597" s="17">
        <v>1</v>
      </c>
      <c r="AB597" s="33"/>
      <c r="AC597" s="33">
        <v>1</v>
      </c>
      <c r="AD597" s="33">
        <v>1</v>
      </c>
      <c r="AE597" s="33">
        <v>1</v>
      </c>
      <c r="AF597" s="33">
        <v>1</v>
      </c>
      <c r="AG597" s="33">
        <v>1</v>
      </c>
      <c r="AH597" s="33">
        <v>1</v>
      </c>
      <c r="AI597" s="33" t="s">
        <v>4509</v>
      </c>
      <c r="AJ597"/>
      <c r="AK597" t="str">
        <f>Tabela1[[#This Row],[Coluna1]]&amp;Tabela1[[#This Row],[PEDIDO]]</f>
        <v>P-190</v>
      </c>
      <c r="AL597"/>
      <c r="AM597"/>
      <c r="AN597"/>
      <c r="AO597" t="str">
        <f t="shared" si="114"/>
        <v>(CONFORME ET:BBR-D-DF-1073-MDE-K-0017)/P190</v>
      </c>
      <c r="AP597" t="str">
        <f>Tabela1[[#This Row],[TAG]]&amp;Tabela1[[#This Row],[PEDIDO]]&amp;Tabela1[[#This Row],[PRODUTO]]</f>
        <v>P190P-190COMERCIAL</v>
      </c>
      <c r="AQ597" s="22" t="str">
        <f>Tabela1[[#This Row],[PRODUTO]]&amp;Tabela1[[#This Row],[TAG]]</f>
        <v>COMERCIALP190</v>
      </c>
      <c r="AR597" s="24" t="str">
        <f>Tabela1[[#This Row],[PEDIDO]]&amp;Tabela1[[#This Row],[PRODUTO]]</f>
        <v>P-190COMERCIAL</v>
      </c>
      <c r="AS597" s="37">
        <f>IF(AF597="",0,IF(ISTEXT(AF597),H597*VALUE(SUBSTITUTE(AF597,"%",""))/100,H597*AF597))-Tabela1[[#This Row],[PRONTO ACABADO2]]</f>
        <v>0</v>
      </c>
      <c r="AT597" s="37">
        <f>IF(AG597="",0,IF(ISTEXT(AG597),H597*VALUE(SUBSTITUTE(AG597,"%",""))/100,H597*AG597))-Tabela1[[#This Row],[PESO EXPEDIDO2]]</f>
        <v>0</v>
      </c>
      <c r="AU597" s="37">
        <f t="shared" si="115"/>
        <v>0.06</v>
      </c>
      <c r="AV597" s="37">
        <f t="shared" si="116"/>
        <v>0.06</v>
      </c>
      <c r="AW597" s="37"/>
    </row>
    <row r="598" spans="1:49" ht="15.75" hidden="1" customHeight="1" x14ac:dyDescent="0.25">
      <c r="A598" s="1" t="s">
        <v>4471</v>
      </c>
      <c r="B598" s="21"/>
      <c r="C598" s="1">
        <v>15</v>
      </c>
      <c r="D598" s="1" t="s">
        <v>4502</v>
      </c>
      <c r="E598" s="7">
        <v>4388</v>
      </c>
      <c r="F598" s="7" t="s">
        <v>4411</v>
      </c>
      <c r="G598" s="1">
        <v>0.34599999999999997</v>
      </c>
      <c r="H598" s="34">
        <f>Tabela1[[#This Row],[PESO UNI]]*Tabela1[[#This Row],[QTE]]</f>
        <v>5.1899999999999995</v>
      </c>
      <c r="I598" s="7"/>
      <c r="J598" s="8" t="s">
        <v>2550</v>
      </c>
      <c r="K598" s="8" t="s">
        <v>45</v>
      </c>
      <c r="L598" s="9" t="s">
        <v>2551</v>
      </c>
      <c r="M598" s="10"/>
      <c r="N598" s="11" t="s">
        <v>38</v>
      </c>
      <c r="O598" s="12"/>
      <c r="P598" s="13"/>
      <c r="Q598" s="14">
        <f>Tabela1[[#This Row],[QTDE/ Fabricação]]-Tabela1[[#This Row],[QTE]]</f>
        <v>-15</v>
      </c>
      <c r="R598" s="18">
        <f t="shared" si="111"/>
        <v>5.1899999999999995</v>
      </c>
      <c r="S598" s="18">
        <f t="shared" si="110"/>
        <v>5.1899999999999995</v>
      </c>
      <c r="T598" s="19">
        <f t="shared" si="112"/>
        <v>0</v>
      </c>
      <c r="U598" s="16">
        <f>IFERROR(SUMIF('LISTA DE EMBARQUE'!B:B,MICRO!E:E,'LISTA DE EMBARQUE'!G:G),"")</f>
        <v>15</v>
      </c>
      <c r="V598" s="12">
        <f>IFERROR(VLOOKUP(Tabela1[[#This Row],[COD.MDE]],'LISTA DE EMBARQUE'!B:L,11,0),"")</f>
        <v>4</v>
      </c>
      <c r="W598" s="13" t="str">
        <f>IFERROR(COUNTIF(#REF!,Tabela1[[#This Row],[Colunas5]]),"")</f>
        <v/>
      </c>
      <c r="X598" s="14">
        <f>Tabela1[[#This Row],[QIANTIDADE EXPEDIDA]]*Tabela1[[#This Row],[PESO UNI]]</f>
        <v>5.1899999999999995</v>
      </c>
      <c r="Y598" s="14">
        <f t="shared" si="113"/>
        <v>0</v>
      </c>
      <c r="Z598" s="20">
        <f>Tabela1[[#This Row],[PESO TOTAL]]-Tabela1[[#This Row],[Peso Expedido]]</f>
        <v>0</v>
      </c>
      <c r="AA598" s="17">
        <v>1</v>
      </c>
      <c r="AB598" s="33"/>
      <c r="AC598" s="33">
        <v>1</v>
      </c>
      <c r="AD598" s="33">
        <v>1</v>
      </c>
      <c r="AE598" s="33">
        <v>1</v>
      </c>
      <c r="AF598" s="33">
        <v>1</v>
      </c>
      <c r="AG598" s="33">
        <v>1</v>
      </c>
      <c r="AH598" s="33">
        <v>1</v>
      </c>
      <c r="AI598" s="33" t="s">
        <v>4509</v>
      </c>
      <c r="AJ598"/>
      <c r="AK598" t="str">
        <f>Tabela1[[#This Row],[Coluna1]]&amp;Tabela1[[#This Row],[PEDIDO]]</f>
        <v>P-190</v>
      </c>
      <c r="AL598"/>
      <c r="AM598"/>
      <c r="AN598"/>
      <c r="AO598" t="str">
        <f t="shared" si="114"/>
        <v>(CONFORME ET:BBR-D-DF-1073-MDE-K-0017)/P190</v>
      </c>
      <c r="AP598" t="str">
        <f>Tabela1[[#This Row],[TAG]]&amp;Tabela1[[#This Row],[PEDIDO]]&amp;Tabela1[[#This Row],[PRODUTO]]</f>
        <v>P190P-190COMERCIAL</v>
      </c>
      <c r="AQ598" s="22" t="str">
        <f>Tabela1[[#This Row],[PRODUTO]]&amp;Tabela1[[#This Row],[TAG]]</f>
        <v>COMERCIALP190</v>
      </c>
      <c r="AR598" s="24" t="str">
        <f>Tabela1[[#This Row],[PEDIDO]]&amp;Tabela1[[#This Row],[PRODUTO]]</f>
        <v>P-190COMERCIAL</v>
      </c>
      <c r="AS598" s="37">
        <f>IF(AF598="",0,IF(ISTEXT(AF598),H598*VALUE(SUBSTITUTE(AF598,"%",""))/100,H598*AF598))-Tabela1[[#This Row],[PRONTO ACABADO2]]</f>
        <v>0</v>
      </c>
      <c r="AT598" s="37">
        <f>IF(AG598="",0,IF(ISTEXT(AG598),H598*VALUE(SUBSTITUTE(AG598,"%",""))/100,H598*AG598))-Tabela1[[#This Row],[PESO EXPEDIDO2]]</f>
        <v>0</v>
      </c>
      <c r="AU598" s="37">
        <f t="shared" si="115"/>
        <v>5.1899999999999995</v>
      </c>
      <c r="AV598" s="37">
        <f t="shared" si="116"/>
        <v>5.1899999999999995</v>
      </c>
      <c r="AW598" s="37"/>
    </row>
    <row r="599" spans="1:49" ht="15.75" hidden="1" customHeight="1" x14ac:dyDescent="0.25">
      <c r="A599" s="1" t="s">
        <v>4471</v>
      </c>
      <c r="B599" s="21"/>
      <c r="C599" s="1">
        <v>12</v>
      </c>
      <c r="D599" s="1" t="s">
        <v>4503</v>
      </c>
      <c r="E599" s="7">
        <v>4389</v>
      </c>
      <c r="F599" s="7" t="s">
        <v>4411</v>
      </c>
      <c r="G599" s="1">
        <v>0.11700000000000001</v>
      </c>
      <c r="H599" s="34">
        <f>Tabela1[[#This Row],[PESO UNI]]*Tabela1[[#This Row],[QTE]]</f>
        <v>1.4040000000000001</v>
      </c>
      <c r="I599" s="7"/>
      <c r="J599" s="8" t="s">
        <v>2550</v>
      </c>
      <c r="K599" s="8" t="s">
        <v>45</v>
      </c>
      <c r="L599" s="9" t="s">
        <v>2551</v>
      </c>
      <c r="M599" s="10"/>
      <c r="N599" s="11" t="s">
        <v>38</v>
      </c>
      <c r="O599" s="12"/>
      <c r="P599" s="13"/>
      <c r="Q599" s="14">
        <f>Tabela1[[#This Row],[QTDE/ Fabricação]]-Tabela1[[#This Row],[QTE]]</f>
        <v>-12</v>
      </c>
      <c r="R599" s="18">
        <f t="shared" si="111"/>
        <v>1.4040000000000001</v>
      </c>
      <c r="S599" s="18">
        <f t="shared" si="110"/>
        <v>1.4040000000000001</v>
      </c>
      <c r="T599" s="19">
        <f t="shared" si="112"/>
        <v>0</v>
      </c>
      <c r="U599" s="16">
        <f>IFERROR(SUMIF('LISTA DE EMBARQUE'!B:B,MICRO!E:E,'LISTA DE EMBARQUE'!G:G),"")</f>
        <v>12</v>
      </c>
      <c r="V599" s="12">
        <f>IFERROR(VLOOKUP(Tabela1[[#This Row],[COD.MDE]],'LISTA DE EMBARQUE'!B:L,11,0),"")</f>
        <v>4</v>
      </c>
      <c r="W599" s="13" t="str">
        <f>IFERROR(COUNTIF(#REF!,Tabela1[[#This Row],[Colunas5]]),"")</f>
        <v/>
      </c>
      <c r="X599" s="14">
        <f>Tabela1[[#This Row],[QIANTIDADE EXPEDIDA]]*Tabela1[[#This Row],[PESO UNI]]</f>
        <v>1.4040000000000001</v>
      </c>
      <c r="Y599" s="14">
        <f t="shared" si="113"/>
        <v>0</v>
      </c>
      <c r="Z599" s="20">
        <f>Tabela1[[#This Row],[PESO TOTAL]]-Tabela1[[#This Row],[Peso Expedido]]</f>
        <v>0</v>
      </c>
      <c r="AA599" s="17">
        <v>1</v>
      </c>
      <c r="AB599" s="33"/>
      <c r="AC599" s="33">
        <v>1</v>
      </c>
      <c r="AD599" s="33">
        <v>1</v>
      </c>
      <c r="AE599" s="33">
        <v>1</v>
      </c>
      <c r="AF599" s="33">
        <v>1</v>
      </c>
      <c r="AG599" s="33">
        <v>1</v>
      </c>
      <c r="AH599" s="33">
        <v>1</v>
      </c>
      <c r="AI599" s="33" t="s">
        <v>4509</v>
      </c>
      <c r="AJ599"/>
      <c r="AK599" t="str">
        <f>Tabela1[[#This Row],[Coluna1]]&amp;Tabela1[[#This Row],[PEDIDO]]</f>
        <v>P-190</v>
      </c>
      <c r="AL599"/>
      <c r="AM599"/>
      <c r="AN599"/>
      <c r="AO599" t="str">
        <f t="shared" si="114"/>
        <v>(CONFORME ET:BBR-D-DF-1073-MDE-K-0017)/P190</v>
      </c>
      <c r="AP599" t="str">
        <f>Tabela1[[#This Row],[TAG]]&amp;Tabela1[[#This Row],[PEDIDO]]&amp;Tabela1[[#This Row],[PRODUTO]]</f>
        <v>P190P-190COMERCIAL</v>
      </c>
      <c r="AQ599" s="22" t="str">
        <f>Tabela1[[#This Row],[PRODUTO]]&amp;Tabela1[[#This Row],[TAG]]</f>
        <v>COMERCIALP190</v>
      </c>
      <c r="AR599" s="24" t="str">
        <f>Tabela1[[#This Row],[PEDIDO]]&amp;Tabela1[[#This Row],[PRODUTO]]</f>
        <v>P-190COMERCIAL</v>
      </c>
      <c r="AS599" s="37">
        <f>IF(AF599="",0,IF(ISTEXT(AF599),H599*VALUE(SUBSTITUTE(AF599,"%",""))/100,H599*AF599))-Tabela1[[#This Row],[PRONTO ACABADO2]]</f>
        <v>0</v>
      </c>
      <c r="AT599" s="37">
        <f>IF(AG599="",0,IF(ISTEXT(AG599),H599*VALUE(SUBSTITUTE(AG599,"%",""))/100,H599*AG599))-Tabela1[[#This Row],[PESO EXPEDIDO2]]</f>
        <v>0</v>
      </c>
      <c r="AU599" s="37">
        <f t="shared" si="115"/>
        <v>1.4040000000000001</v>
      </c>
      <c r="AV599" s="37">
        <f t="shared" si="116"/>
        <v>1.4040000000000001</v>
      </c>
      <c r="AW599" s="37"/>
    </row>
    <row r="600" spans="1:49" ht="15.75" hidden="1" customHeight="1" x14ac:dyDescent="0.25">
      <c r="A600" s="1" t="s">
        <v>4459</v>
      </c>
      <c r="B600" s="21"/>
      <c r="C600" s="1">
        <v>4</v>
      </c>
      <c r="D600" s="1" t="s">
        <v>4504</v>
      </c>
      <c r="E600" s="7">
        <v>4390</v>
      </c>
      <c r="F600" s="7" t="s">
        <v>4411</v>
      </c>
      <c r="G600" s="1">
        <v>1</v>
      </c>
      <c r="H600" s="34">
        <f>Tabela1[[#This Row],[PESO UNI]]*Tabela1[[#This Row],[QTE]]</f>
        <v>4</v>
      </c>
      <c r="I600" s="7"/>
      <c r="J600" s="8" t="s">
        <v>2550</v>
      </c>
      <c r="K600" s="8" t="s">
        <v>45</v>
      </c>
      <c r="L600" s="9" t="s">
        <v>2551</v>
      </c>
      <c r="M600" s="10"/>
      <c r="N600" s="11" t="s">
        <v>38</v>
      </c>
      <c r="O600" s="12"/>
      <c r="P600" s="13"/>
      <c r="Q600" s="14">
        <f>Tabela1[[#This Row],[QTDE/ Fabricação]]-Tabela1[[#This Row],[QTE]]</f>
        <v>-4</v>
      </c>
      <c r="R600" s="18">
        <f t="shared" si="111"/>
        <v>4</v>
      </c>
      <c r="S600" s="18">
        <f t="shared" si="110"/>
        <v>4</v>
      </c>
      <c r="T600" s="19">
        <f t="shared" si="112"/>
        <v>0</v>
      </c>
      <c r="U600" s="16">
        <f>IFERROR(SUMIF('LISTA DE EMBARQUE'!B:B,MICRO!E:E,'LISTA DE EMBARQUE'!G:G),"")</f>
        <v>4</v>
      </c>
      <c r="V600" s="12">
        <f>IFERROR(VLOOKUP(Tabela1[[#This Row],[COD.MDE]],'LISTA DE EMBARQUE'!B:L,11,0),"")</f>
        <v>4</v>
      </c>
      <c r="W600" s="13" t="str">
        <f>IFERROR(COUNTIF(#REF!,Tabela1[[#This Row],[Colunas5]]),"")</f>
        <v/>
      </c>
      <c r="X600" s="14">
        <f>Tabela1[[#This Row],[QIANTIDADE EXPEDIDA]]*Tabela1[[#This Row],[PESO UNI]]</f>
        <v>4</v>
      </c>
      <c r="Y600" s="14">
        <f t="shared" si="113"/>
        <v>0</v>
      </c>
      <c r="Z600" s="20">
        <f>Tabela1[[#This Row],[PESO TOTAL]]-Tabela1[[#This Row],[Peso Expedido]]</f>
        <v>0</v>
      </c>
      <c r="AA600" s="17">
        <v>1</v>
      </c>
      <c r="AB600" s="33"/>
      <c r="AC600" s="33">
        <v>1</v>
      </c>
      <c r="AD600" s="33">
        <v>1</v>
      </c>
      <c r="AE600" s="33">
        <v>1</v>
      </c>
      <c r="AF600" s="33">
        <v>1</v>
      </c>
      <c r="AG600" s="33">
        <v>1</v>
      </c>
      <c r="AH600" s="33">
        <v>1</v>
      </c>
      <c r="AI600" s="33" t="s">
        <v>4509</v>
      </c>
      <c r="AJ600"/>
      <c r="AK600" t="str">
        <f>Tabela1[[#This Row],[Coluna1]]&amp;Tabela1[[#This Row],[PEDIDO]]</f>
        <v>P-190</v>
      </c>
      <c r="AL600"/>
      <c r="AM600"/>
      <c r="AN600"/>
      <c r="AO600" t="str">
        <f t="shared" si="114"/>
        <v>P-073057-1/P190</v>
      </c>
      <c r="AP600" t="str">
        <f>Tabela1[[#This Row],[TAG]]&amp;Tabela1[[#This Row],[PEDIDO]]&amp;Tabela1[[#This Row],[PRODUTO]]</f>
        <v>P190P-190COMERCIAL</v>
      </c>
      <c r="AQ600" s="22" t="str">
        <f>Tabela1[[#This Row],[PRODUTO]]&amp;Tabela1[[#This Row],[TAG]]</f>
        <v>COMERCIALP190</v>
      </c>
      <c r="AR600" s="24" t="str">
        <f>Tabela1[[#This Row],[PEDIDO]]&amp;Tabela1[[#This Row],[PRODUTO]]</f>
        <v>P-190COMERCIAL</v>
      </c>
      <c r="AS600" s="37">
        <f>IF(AF600="",0,IF(ISTEXT(AF600),H600*VALUE(SUBSTITUTE(AF600,"%",""))/100,H600*AF600))-Tabela1[[#This Row],[PRONTO ACABADO2]]</f>
        <v>0</v>
      </c>
      <c r="AT600" s="37">
        <f>IF(AG600="",0,IF(ISTEXT(AG600),H600*VALUE(SUBSTITUTE(AG600,"%",""))/100,H600*AG600))-Tabela1[[#This Row],[PESO EXPEDIDO2]]</f>
        <v>0</v>
      </c>
      <c r="AU600" s="37">
        <f t="shared" si="115"/>
        <v>4</v>
      </c>
      <c r="AV600" s="37">
        <f t="shared" si="116"/>
        <v>4</v>
      </c>
      <c r="AW600" s="37"/>
    </row>
    <row r="601" spans="1:49" ht="15.75" hidden="1" customHeight="1" x14ac:dyDescent="0.25">
      <c r="A601" s="1" t="s">
        <v>4471</v>
      </c>
      <c r="B601" s="21"/>
      <c r="C601" s="1">
        <v>1</v>
      </c>
      <c r="D601" s="1" t="s">
        <v>4505</v>
      </c>
      <c r="E601" s="7">
        <v>4391</v>
      </c>
      <c r="F601" s="7" t="s">
        <v>4411</v>
      </c>
      <c r="G601" s="1">
        <v>1.2</v>
      </c>
      <c r="H601" s="34">
        <f>Tabela1[[#This Row],[PESO UNI]]*Tabela1[[#This Row],[QTE]]</f>
        <v>1.2</v>
      </c>
      <c r="I601" s="7"/>
      <c r="J601" s="8" t="s">
        <v>2550</v>
      </c>
      <c r="K601" s="8" t="s">
        <v>45</v>
      </c>
      <c r="L601" s="9" t="s">
        <v>2551</v>
      </c>
      <c r="M601" s="10"/>
      <c r="N601" s="11" t="s">
        <v>38</v>
      </c>
      <c r="O601" s="12"/>
      <c r="P601" s="13"/>
      <c r="Q601" s="14">
        <f>Tabela1[[#This Row],[QTDE/ Fabricação]]-Tabela1[[#This Row],[QTE]]</f>
        <v>-1</v>
      </c>
      <c r="R601" s="18">
        <f t="shared" si="111"/>
        <v>1.2</v>
      </c>
      <c r="S601" s="18">
        <f t="shared" si="110"/>
        <v>1.2</v>
      </c>
      <c r="T601" s="19">
        <f t="shared" si="112"/>
        <v>0</v>
      </c>
      <c r="U601" s="16">
        <f>IFERROR(SUMIF('LISTA DE EMBARQUE'!B:B,MICRO!E:E,'LISTA DE EMBARQUE'!G:G),"")</f>
        <v>1</v>
      </c>
      <c r="V601" s="12">
        <f>IFERROR(VLOOKUP(Tabela1[[#This Row],[COD.MDE]],'LISTA DE EMBARQUE'!B:L,11,0),"")</f>
        <v>4</v>
      </c>
      <c r="W601" s="13" t="str">
        <f>IFERROR(COUNTIF(#REF!,Tabela1[[#This Row],[Colunas5]]),"")</f>
        <v/>
      </c>
      <c r="X601" s="14">
        <f>Tabela1[[#This Row],[QIANTIDADE EXPEDIDA]]*Tabela1[[#This Row],[PESO UNI]]</f>
        <v>1.2</v>
      </c>
      <c r="Y601" s="14">
        <f t="shared" si="113"/>
        <v>0</v>
      </c>
      <c r="Z601" s="20">
        <f>Tabela1[[#This Row],[PESO TOTAL]]-Tabela1[[#This Row],[Peso Expedido]]</f>
        <v>0</v>
      </c>
      <c r="AA601" s="17">
        <v>1</v>
      </c>
      <c r="AB601" s="33"/>
      <c r="AC601" s="33">
        <v>1</v>
      </c>
      <c r="AD601" s="33">
        <v>1</v>
      </c>
      <c r="AE601" s="33">
        <v>1</v>
      </c>
      <c r="AF601" s="33">
        <v>1</v>
      </c>
      <c r="AG601" s="33">
        <v>1</v>
      </c>
      <c r="AH601" s="33">
        <v>1</v>
      </c>
      <c r="AI601" s="33" t="s">
        <v>4509</v>
      </c>
      <c r="AJ601"/>
      <c r="AK601" t="str">
        <f>Tabela1[[#This Row],[Coluna1]]&amp;Tabela1[[#This Row],[PEDIDO]]</f>
        <v>P-190</v>
      </c>
      <c r="AL601"/>
      <c r="AM601"/>
      <c r="AN601"/>
      <c r="AO601" t="str">
        <f t="shared" si="114"/>
        <v>(CONFORME ET:BBR-D-DF-1073-MDE-K-0017)/P190</v>
      </c>
      <c r="AP601" t="str">
        <f>Tabela1[[#This Row],[TAG]]&amp;Tabela1[[#This Row],[PEDIDO]]&amp;Tabela1[[#This Row],[PRODUTO]]</f>
        <v>P190P-190COMERCIAL</v>
      </c>
      <c r="AQ601" s="22" t="str">
        <f>Tabela1[[#This Row],[PRODUTO]]&amp;Tabela1[[#This Row],[TAG]]</f>
        <v>COMERCIALP190</v>
      </c>
      <c r="AR601" s="24" t="str">
        <f>Tabela1[[#This Row],[PEDIDO]]&amp;Tabela1[[#This Row],[PRODUTO]]</f>
        <v>P-190COMERCIAL</v>
      </c>
      <c r="AS601" s="37">
        <f>IF(AF601="",0,IF(ISTEXT(AF601),H601*VALUE(SUBSTITUTE(AF601,"%",""))/100,H601*AF601))-Tabela1[[#This Row],[PRONTO ACABADO2]]</f>
        <v>0</v>
      </c>
      <c r="AT601" s="37">
        <f>IF(AG601="",0,IF(ISTEXT(AG601),H601*VALUE(SUBSTITUTE(AG601,"%",""))/100,H601*AG601))-Tabela1[[#This Row],[PESO EXPEDIDO2]]</f>
        <v>0</v>
      </c>
      <c r="AU601" s="37">
        <f t="shared" si="115"/>
        <v>1.2</v>
      </c>
      <c r="AV601" s="37">
        <f t="shared" si="116"/>
        <v>1.2</v>
      </c>
      <c r="AW601" s="37"/>
    </row>
    <row r="602" spans="1:49" ht="15.75" hidden="1" customHeight="1" x14ac:dyDescent="0.25">
      <c r="A602" s="1" t="s">
        <v>4471</v>
      </c>
      <c r="B602" s="21"/>
      <c r="C602" s="1">
        <v>1</v>
      </c>
      <c r="D602" s="1" t="s">
        <v>4447</v>
      </c>
      <c r="E602" s="7">
        <v>4392</v>
      </c>
      <c r="F602" s="7" t="s">
        <v>4411</v>
      </c>
      <c r="G602" s="1">
        <v>2.5</v>
      </c>
      <c r="H602" s="34">
        <f>Tabela1[[#This Row],[PESO UNI]]*Tabela1[[#This Row],[QTE]]</f>
        <v>2.5</v>
      </c>
      <c r="I602" s="7"/>
      <c r="J602" s="8" t="s">
        <v>2550</v>
      </c>
      <c r="K602" s="8" t="s">
        <v>45</v>
      </c>
      <c r="L602" s="9" t="s">
        <v>2551</v>
      </c>
      <c r="M602" s="10"/>
      <c r="N602" s="11" t="s">
        <v>38</v>
      </c>
      <c r="O602" s="12"/>
      <c r="P602" s="13"/>
      <c r="Q602" s="14">
        <f>Tabela1[[#This Row],[QTDE/ Fabricação]]-Tabela1[[#This Row],[QTE]]</f>
        <v>-1</v>
      </c>
      <c r="R602" s="18">
        <f t="shared" si="111"/>
        <v>2.5</v>
      </c>
      <c r="S602" s="18">
        <f t="shared" si="110"/>
        <v>2.5</v>
      </c>
      <c r="T602" s="19">
        <f t="shared" si="112"/>
        <v>0</v>
      </c>
      <c r="U602" s="16">
        <f>IFERROR(SUMIF('LISTA DE EMBARQUE'!B:B,MICRO!E:E,'LISTA DE EMBARQUE'!G:G),"")</f>
        <v>1</v>
      </c>
      <c r="V602" s="12">
        <f>IFERROR(VLOOKUP(Tabela1[[#This Row],[COD.MDE]],'LISTA DE EMBARQUE'!B:L,11,0),"")</f>
        <v>4</v>
      </c>
      <c r="W602" s="13" t="str">
        <f>IFERROR(COUNTIF(#REF!,Tabela1[[#This Row],[Colunas5]]),"")</f>
        <v/>
      </c>
      <c r="X602" s="14">
        <f>Tabela1[[#This Row],[QIANTIDADE EXPEDIDA]]*Tabela1[[#This Row],[PESO UNI]]</f>
        <v>2.5</v>
      </c>
      <c r="Y602" s="14">
        <f t="shared" si="113"/>
        <v>0</v>
      </c>
      <c r="Z602" s="20">
        <f>Tabela1[[#This Row],[PESO TOTAL]]-Tabela1[[#This Row],[Peso Expedido]]</f>
        <v>0</v>
      </c>
      <c r="AA602" s="17">
        <v>1</v>
      </c>
      <c r="AB602" s="33"/>
      <c r="AC602" s="33">
        <v>1</v>
      </c>
      <c r="AD602" s="33">
        <v>1</v>
      </c>
      <c r="AE602" s="33">
        <v>1</v>
      </c>
      <c r="AF602" s="33">
        <v>1</v>
      </c>
      <c r="AG602" s="33">
        <v>1</v>
      </c>
      <c r="AH602" s="33">
        <v>1</v>
      </c>
      <c r="AI602" s="33" t="s">
        <v>4509</v>
      </c>
      <c r="AJ602"/>
      <c r="AK602" t="str">
        <f>Tabela1[[#This Row],[Coluna1]]&amp;Tabela1[[#This Row],[PEDIDO]]</f>
        <v>P-190</v>
      </c>
      <c r="AL602"/>
      <c r="AM602"/>
      <c r="AN602"/>
      <c r="AO602" t="str">
        <f t="shared" si="114"/>
        <v>(CONFORME ET:BBR-D-DF-1073-MDE-K-0017)/P190</v>
      </c>
      <c r="AP602" t="str">
        <f>Tabela1[[#This Row],[TAG]]&amp;Tabela1[[#This Row],[PEDIDO]]&amp;Tabela1[[#This Row],[PRODUTO]]</f>
        <v>P190P-190COMERCIAL</v>
      </c>
      <c r="AQ602" s="22" t="str">
        <f>Tabela1[[#This Row],[PRODUTO]]&amp;Tabela1[[#This Row],[TAG]]</f>
        <v>COMERCIALP190</v>
      </c>
      <c r="AR602" s="24" t="str">
        <f>Tabela1[[#This Row],[PEDIDO]]&amp;Tabela1[[#This Row],[PRODUTO]]</f>
        <v>P-190COMERCIAL</v>
      </c>
      <c r="AS602" s="37">
        <f>IF(AF602="",0,IF(ISTEXT(AF602),H602*VALUE(SUBSTITUTE(AF602,"%",""))/100,H602*AF602))-Tabela1[[#This Row],[PRONTO ACABADO2]]</f>
        <v>0</v>
      </c>
      <c r="AT602" s="37">
        <f>IF(AG602="",0,IF(ISTEXT(AG602),H602*VALUE(SUBSTITUTE(AG602,"%",""))/100,H602*AG602))-Tabela1[[#This Row],[PESO EXPEDIDO2]]</f>
        <v>0</v>
      </c>
      <c r="AU602" s="37">
        <f t="shared" si="115"/>
        <v>2.5</v>
      </c>
      <c r="AV602" s="37">
        <f t="shared" si="116"/>
        <v>2.5</v>
      </c>
      <c r="AW602" s="37"/>
    </row>
    <row r="603" spans="1:49" ht="15.75" hidden="1" customHeight="1" x14ac:dyDescent="0.25">
      <c r="A603" s="1" t="s">
        <v>4506</v>
      </c>
      <c r="B603" s="21"/>
      <c r="C603" s="1">
        <v>1</v>
      </c>
      <c r="D603" s="1" t="s">
        <v>4507</v>
      </c>
      <c r="E603" s="7">
        <v>4393</v>
      </c>
      <c r="F603" s="7" t="s">
        <v>4411</v>
      </c>
      <c r="G603" s="1">
        <v>120</v>
      </c>
      <c r="H603" s="34">
        <f>Tabela1[[#This Row],[PESO UNI]]*Tabela1[[#This Row],[QTE]]</f>
        <v>120</v>
      </c>
      <c r="I603" s="7"/>
      <c r="J603" s="8" t="s">
        <v>2550</v>
      </c>
      <c r="K603" s="8" t="s">
        <v>45</v>
      </c>
      <c r="L603" s="9" t="s">
        <v>2551</v>
      </c>
      <c r="M603" s="10"/>
      <c r="N603" s="11" t="s">
        <v>38</v>
      </c>
      <c r="O603" s="12"/>
      <c r="P603" s="13"/>
      <c r="Q603" s="14">
        <f>Tabela1[[#This Row],[QTDE/ Fabricação]]-Tabela1[[#This Row],[QTE]]</f>
        <v>-1</v>
      </c>
      <c r="R603" s="18">
        <f t="shared" si="111"/>
        <v>120</v>
      </c>
      <c r="S603" s="18">
        <f t="shared" si="110"/>
        <v>120</v>
      </c>
      <c r="T603" s="19">
        <f t="shared" si="112"/>
        <v>0</v>
      </c>
      <c r="U603" s="16">
        <f>IFERROR(SUMIF('LISTA DE EMBARQUE'!B:B,MICRO!E:E,'LISTA DE EMBARQUE'!G:G),"")</f>
        <v>1</v>
      </c>
      <c r="V603" s="12">
        <f>IFERROR(VLOOKUP(Tabela1[[#This Row],[COD.MDE]],'LISTA DE EMBARQUE'!B:L,11,0),"")</f>
        <v>4</v>
      </c>
      <c r="W603" s="13" t="str">
        <f>IFERROR(COUNTIF(#REF!,Tabela1[[#This Row],[Colunas5]]),"")</f>
        <v/>
      </c>
      <c r="X603" s="14">
        <f>Tabela1[[#This Row],[QIANTIDADE EXPEDIDA]]*Tabela1[[#This Row],[PESO UNI]]</f>
        <v>120</v>
      </c>
      <c r="Y603" s="14">
        <f t="shared" si="113"/>
        <v>0</v>
      </c>
      <c r="Z603" s="20">
        <f>Tabela1[[#This Row],[PESO TOTAL]]-Tabela1[[#This Row],[Peso Expedido]]</f>
        <v>0</v>
      </c>
      <c r="AA603" s="17">
        <v>1</v>
      </c>
      <c r="AB603" s="33"/>
      <c r="AC603" s="33">
        <v>1</v>
      </c>
      <c r="AD603" s="33">
        <v>1</v>
      </c>
      <c r="AE603" s="33">
        <v>1</v>
      </c>
      <c r="AF603" s="33">
        <v>1</v>
      </c>
      <c r="AG603" s="33">
        <v>1</v>
      </c>
      <c r="AH603" s="33">
        <v>1</v>
      </c>
      <c r="AI603" s="33" t="s">
        <v>4509</v>
      </c>
      <c r="AJ603"/>
      <c r="AK603" t="str">
        <f>Tabela1[[#This Row],[Coluna1]]&amp;Tabela1[[#This Row],[PEDIDO]]</f>
        <v>P-190</v>
      </c>
      <c r="AL603"/>
      <c r="AM603"/>
      <c r="AN603"/>
      <c r="AO603" t="str">
        <f t="shared" si="114"/>
        <v>PAINEL ELÉTRICO CONF. OV-260385-PTC-02/P190</v>
      </c>
      <c r="AP603" t="str">
        <f>Tabela1[[#This Row],[TAG]]&amp;Tabela1[[#This Row],[PEDIDO]]&amp;Tabela1[[#This Row],[PRODUTO]]</f>
        <v>P190P-190COMERCIAL</v>
      </c>
      <c r="AQ603" s="22" t="str">
        <f>Tabela1[[#This Row],[PRODUTO]]&amp;Tabela1[[#This Row],[TAG]]</f>
        <v>COMERCIALP190</v>
      </c>
      <c r="AR603" s="24" t="str">
        <f>Tabela1[[#This Row],[PEDIDO]]&amp;Tabela1[[#This Row],[PRODUTO]]</f>
        <v>P-190COMERCIAL</v>
      </c>
      <c r="AS603" s="37">
        <f>IF(AF603="",0,IF(ISTEXT(AF603),H603*VALUE(SUBSTITUTE(AF603,"%",""))/100,H603*AF603))-Tabela1[[#This Row],[PRONTO ACABADO2]]</f>
        <v>0</v>
      </c>
      <c r="AT603" s="37">
        <f>IF(AG603="",0,IF(ISTEXT(AG603),H603*VALUE(SUBSTITUTE(AG603,"%",""))/100,H603*AG603))-Tabela1[[#This Row],[PESO EXPEDIDO2]]</f>
        <v>0</v>
      </c>
      <c r="AU603" s="37">
        <f t="shared" si="115"/>
        <v>120</v>
      </c>
      <c r="AV603" s="37">
        <f t="shared" si="116"/>
        <v>120</v>
      </c>
      <c r="AW603" s="37"/>
    </row>
    <row r="604" spans="1:49" ht="15.75" hidden="1" customHeight="1" x14ac:dyDescent="0.25">
      <c r="A604" s="1" t="s">
        <v>4506</v>
      </c>
      <c r="B604" s="21"/>
      <c r="C604" s="1">
        <v>1</v>
      </c>
      <c r="D604" s="1" t="s">
        <v>4508</v>
      </c>
      <c r="E604" s="7">
        <v>4394</v>
      </c>
      <c r="F604" s="7" t="s">
        <v>4411</v>
      </c>
      <c r="G604" s="1">
        <v>0.5</v>
      </c>
      <c r="H604" s="34">
        <f>Tabela1[[#This Row],[PESO UNI]]*Tabela1[[#This Row],[QTE]]</f>
        <v>0.5</v>
      </c>
      <c r="I604" s="7"/>
      <c r="J604" s="8" t="s">
        <v>2550</v>
      </c>
      <c r="K604" s="8" t="s">
        <v>45</v>
      </c>
      <c r="L604" s="9" t="s">
        <v>2551</v>
      </c>
      <c r="M604" s="10"/>
      <c r="N604" s="11" t="s">
        <v>38</v>
      </c>
      <c r="O604" s="12"/>
      <c r="P604" s="13"/>
      <c r="Q604" s="14">
        <f>Tabela1[[#This Row],[QTDE/ Fabricação]]-Tabela1[[#This Row],[QTE]]</f>
        <v>-1</v>
      </c>
      <c r="R604" s="18">
        <f t="shared" si="111"/>
        <v>0.5</v>
      </c>
      <c r="S604" s="18">
        <f t="shared" si="110"/>
        <v>0.5</v>
      </c>
      <c r="T604" s="19">
        <f t="shared" si="112"/>
        <v>0</v>
      </c>
      <c r="U604" s="16">
        <f>IFERROR(SUMIF('LISTA DE EMBARQUE'!B:B,MICRO!E:E,'LISTA DE EMBARQUE'!G:G),"")</f>
        <v>1</v>
      </c>
      <c r="V604" s="12">
        <f>IFERROR(VLOOKUP(Tabela1[[#This Row],[COD.MDE]],'LISTA DE EMBARQUE'!B:L,11,0),"")</f>
        <v>4</v>
      </c>
      <c r="W604" s="13" t="str">
        <f>IFERROR(COUNTIF(#REF!,Tabela1[[#This Row],[Colunas5]]),"")</f>
        <v/>
      </c>
      <c r="X604" s="14">
        <f>Tabela1[[#This Row],[QIANTIDADE EXPEDIDA]]*Tabela1[[#This Row],[PESO UNI]]</f>
        <v>0.5</v>
      </c>
      <c r="Y604" s="14">
        <f t="shared" si="113"/>
        <v>0</v>
      </c>
      <c r="Z604" s="20">
        <f>Tabela1[[#This Row],[PESO TOTAL]]-Tabela1[[#This Row],[Peso Expedido]]</f>
        <v>0</v>
      </c>
      <c r="AA604" s="17">
        <v>1</v>
      </c>
      <c r="AB604" s="33"/>
      <c r="AC604" s="33">
        <v>1</v>
      </c>
      <c r="AD604" s="33">
        <v>1</v>
      </c>
      <c r="AE604" s="33">
        <v>1</v>
      </c>
      <c r="AF604" s="33">
        <v>1</v>
      </c>
      <c r="AG604" s="33">
        <v>1</v>
      </c>
      <c r="AH604" s="33">
        <v>1</v>
      </c>
      <c r="AI604" s="33" t="s">
        <v>4509</v>
      </c>
      <c r="AJ604"/>
      <c r="AK604" t="str">
        <f>Tabela1[[#This Row],[Coluna1]]&amp;Tabela1[[#This Row],[PEDIDO]]</f>
        <v>P-190</v>
      </c>
      <c r="AL604"/>
      <c r="AM604"/>
      <c r="AN604"/>
      <c r="AO604" t="str">
        <f t="shared" si="114"/>
        <v>PAINEL ELÉTRICO CONF. OV-260385-PTC-02/P190</v>
      </c>
      <c r="AP604" t="str">
        <f>Tabela1[[#This Row],[TAG]]&amp;Tabela1[[#This Row],[PEDIDO]]&amp;Tabela1[[#This Row],[PRODUTO]]</f>
        <v>P190P-190COMERCIAL</v>
      </c>
      <c r="AQ604" s="22" t="str">
        <f>Tabela1[[#This Row],[PRODUTO]]&amp;Tabela1[[#This Row],[TAG]]</f>
        <v>COMERCIALP190</v>
      </c>
      <c r="AR604" s="24" t="str">
        <f>Tabela1[[#This Row],[PEDIDO]]&amp;Tabela1[[#This Row],[PRODUTO]]</f>
        <v>P-190COMERCIAL</v>
      </c>
      <c r="AS604" s="37">
        <f>IF(AF604="",0,IF(ISTEXT(AF604),H604*VALUE(SUBSTITUTE(AF604,"%",""))/100,H604*AF604))-Tabela1[[#This Row],[PRONTO ACABADO2]]</f>
        <v>0</v>
      </c>
      <c r="AT604" s="37">
        <f>IF(AG604="",0,IF(ISTEXT(AG604),H604*VALUE(SUBSTITUTE(AG604,"%",""))/100,H604*AG604))-Tabela1[[#This Row],[PESO EXPEDIDO2]]</f>
        <v>0</v>
      </c>
      <c r="AU604" s="37">
        <f t="shared" si="115"/>
        <v>0.5</v>
      </c>
      <c r="AV604" s="37">
        <f t="shared" si="116"/>
        <v>0.5</v>
      </c>
      <c r="AW604" s="37"/>
    </row>
    <row r="605" spans="1:49" ht="15.75" hidden="1" customHeight="1" x14ac:dyDescent="0.25">
      <c r="A605" s="253" t="s">
        <v>4510</v>
      </c>
      <c r="B605" s="239" t="s">
        <v>4511</v>
      </c>
      <c r="C605" s="237">
        <v>1</v>
      </c>
      <c r="D605" s="254" t="s">
        <v>4512</v>
      </c>
      <c r="E605" s="237">
        <v>4395</v>
      </c>
      <c r="F605" s="237">
        <v>36</v>
      </c>
      <c r="G605" s="256">
        <v>1065.9000000000001</v>
      </c>
      <c r="H605" s="240">
        <f>Tabela1[[#This Row],[PESO UNI]]*Tabela1[[#This Row],[QTE]]</f>
        <v>1065.9000000000001</v>
      </c>
      <c r="I605" s="237" t="s">
        <v>4863</v>
      </c>
      <c r="J605" s="241" t="s">
        <v>3045</v>
      </c>
      <c r="K605" s="241" t="s">
        <v>31</v>
      </c>
      <c r="L605" s="242" t="s">
        <v>2984</v>
      </c>
      <c r="M605" s="243">
        <v>46220</v>
      </c>
      <c r="N605" s="241" t="s">
        <v>38</v>
      </c>
      <c r="O605" s="244"/>
      <c r="P605" s="245"/>
      <c r="Q605" s="14">
        <f>Tabela1[[#This Row],[QTDE/ Fabricação]]-Tabela1[[#This Row],[QTE]]</f>
        <v>-1</v>
      </c>
      <c r="R605" s="247">
        <f>IFERROR(H605*((AA605*0.25)+(AC605*0.25)+(AD605*0.225)+(AE605*0.225)+(AF605*0.05)),"")</f>
        <v>1065.9000000000001</v>
      </c>
      <c r="S605" s="247">
        <f t="shared" ref="S605:S625" si="117">IFERROR(H605*AG605,"")</f>
        <v>1065.9000000000001</v>
      </c>
      <c r="T605" s="248">
        <f>IFERROR(S605-H605,"")</f>
        <v>0</v>
      </c>
      <c r="U605" s="249">
        <f>IFERROR(SUMIF('LISTA DE EMBARQUE'!B:B,MICRO!E:E,'LISTA DE EMBARQUE'!G:G),"")</f>
        <v>1</v>
      </c>
      <c r="V605" s="244">
        <f>IFERROR(VLOOKUP(Tabela1[[#This Row],[COD.MDE]],'LISTA DE EMBARQUE'!B:L,11,0),"")</f>
        <v>5</v>
      </c>
      <c r="W605" s="245" t="str">
        <f>IFERROR(COUNTIF(#REF!,Tabela1[[#This Row],[Colunas5]]),"")</f>
        <v/>
      </c>
      <c r="X605" s="246">
        <f>Tabela1[[#This Row],[QIANTIDADE EXPEDIDA]]*Tabela1[[#This Row],[PESO UNI]]</f>
        <v>1065.9000000000001</v>
      </c>
      <c r="Y605" s="246">
        <f>U605-C605</f>
        <v>0</v>
      </c>
      <c r="Z605" s="250">
        <f>Tabela1[[#This Row],[PESO TOTAL]]-Tabela1[[#This Row],[Peso Expedido]]</f>
        <v>0</v>
      </c>
      <c r="AA605" s="251">
        <v>1</v>
      </c>
      <c r="AB605" s="252"/>
      <c r="AC605" s="252">
        <v>1</v>
      </c>
      <c r="AD605" s="252">
        <v>1</v>
      </c>
      <c r="AE605" s="252">
        <v>1</v>
      </c>
      <c r="AF605" s="252">
        <v>1</v>
      </c>
      <c r="AG605" s="252">
        <v>1</v>
      </c>
      <c r="AH605" s="252">
        <v>1</v>
      </c>
      <c r="AI605" s="252" t="str">
        <f>IF(Z605&lt;=0,"ok","")</f>
        <v>ok</v>
      </c>
      <c r="AJ605"/>
      <c r="AK605" t="str">
        <f>Tabela1[[#This Row],[Coluna1]]&amp;Tabela1[[#This Row],[PEDIDO]]</f>
        <v>P-198</v>
      </c>
      <c r="AL605"/>
      <c r="AM605"/>
      <c r="AN605"/>
      <c r="AO605" t="str">
        <f t="shared" si="114"/>
        <v>T-073245-1/14-CV-0001</v>
      </c>
      <c r="AP605" t="str">
        <f>Tabela1[[#This Row],[TAG]]&amp;Tabela1[[#This Row],[PEDIDO]]&amp;Tabela1[[#This Row],[PRODUTO]]</f>
        <v>14-CV-0001P-198ESTRUTURA</v>
      </c>
      <c r="AQ605" s="22" t="str">
        <f>Tabela1[[#This Row],[PRODUTO]]&amp;Tabela1[[#This Row],[TAG]]</f>
        <v>ESTRUTURA14-CV-0001</v>
      </c>
      <c r="AR605" s="24" t="str">
        <f>Tabela1[[#This Row],[PEDIDO]]&amp;Tabela1[[#This Row],[PRODUTO]]</f>
        <v>P-198ESTRUTURA</v>
      </c>
      <c r="AS605" s="37">
        <f>IF(AF605="",0,IF(ISTEXT(AF605),H605*VALUE(SUBSTITUTE(AF605,"%",""))/100,H605*AF605))-Tabela1[[#This Row],[PRONTO ACABADO2]]</f>
        <v>0</v>
      </c>
      <c r="AT605" s="37">
        <f>IF(AG605="",0,IF(ISTEXT(AG605),H605*VALUE(SUBSTITUTE(AG605,"%",""))/100,H605*AG605))-Tabela1[[#This Row],[PESO EXPEDIDO2]]</f>
        <v>0</v>
      </c>
      <c r="AU605" s="37">
        <f t="shared" si="115"/>
        <v>1065.9000000000001</v>
      </c>
      <c r="AV605" s="37">
        <f t="shared" si="116"/>
        <v>1065.9000000000001</v>
      </c>
      <c r="AW605" s="37"/>
    </row>
    <row r="606" spans="1:49" ht="15.75" hidden="1" customHeight="1" x14ac:dyDescent="0.25">
      <c r="A606" s="1" t="s">
        <v>2552</v>
      </c>
      <c r="B606" s="192"/>
      <c r="C606" s="194">
        <v>47</v>
      </c>
      <c r="D606" s="205" t="s">
        <v>3735</v>
      </c>
      <c r="E606" s="191" t="s">
        <v>4446</v>
      </c>
      <c r="F606" s="194" t="s">
        <v>4411</v>
      </c>
      <c r="G606" s="195">
        <v>121.38</v>
      </c>
      <c r="H606" s="34">
        <f>Tabela1[[#This Row],[PESO UNI]]*Tabela1[[#This Row],[QTE]]</f>
        <v>5704.86</v>
      </c>
      <c r="I606" s="195">
        <v>0</v>
      </c>
      <c r="J606" s="8" t="s">
        <v>2550</v>
      </c>
      <c r="K606" s="8" t="s">
        <v>4320</v>
      </c>
      <c r="L606" s="9" t="s">
        <v>2551</v>
      </c>
      <c r="M606" s="196"/>
      <c r="N606" s="202" t="s">
        <v>38</v>
      </c>
      <c r="O606" s="197"/>
      <c r="P606" s="198"/>
      <c r="Q606" s="14">
        <f>Tabela1[[#This Row],[QTDE/ Fabricação]]-Tabela1[[#This Row],[QTE]]</f>
        <v>-47</v>
      </c>
      <c r="R606" s="18">
        <f t="shared" ref="R606" si="118">IFERROR(H606*((AA606*0.25)+(AC606*0.25)+(AD606*0.225)+(AE606*0.225)+(AF606*0.05)),"")</f>
        <v>5704.86</v>
      </c>
      <c r="S606" s="158">
        <f t="shared" si="117"/>
        <v>5704.86</v>
      </c>
      <c r="T606" s="19">
        <f t="shared" ref="T606" si="119">IFERROR(S606-H606,"")</f>
        <v>0</v>
      </c>
      <c r="U606" s="16">
        <v>47</v>
      </c>
      <c r="V606" s="12" t="str">
        <f>IFERROR(VLOOKUP(Tabela1[[#This Row],[COD.MDE]],'LISTA DE EMBARQUE'!B:L,11,0),"")</f>
        <v/>
      </c>
      <c r="W606" s="13" t="str">
        <f>IFERROR(COUNTIF(#REF!,Tabela1[[#This Row],[Colunas5]]),"")</f>
        <v/>
      </c>
      <c r="X606" s="14">
        <f>Tabela1[[#This Row],[QIANTIDADE EXPEDIDA]]*Tabela1[[#This Row],[PESO UNI]]</f>
        <v>5704.86</v>
      </c>
      <c r="Y606" s="14">
        <f t="shared" ref="Y606" si="120">U606-C606</f>
        <v>0</v>
      </c>
      <c r="Z606" s="20">
        <f>Tabela1[[#This Row],[PESO TOTAL]]-Tabela1[[#This Row],[Peso Expedido]]</f>
        <v>0</v>
      </c>
      <c r="AA606" s="17">
        <v>1</v>
      </c>
      <c r="AB606" s="33"/>
      <c r="AC606" s="33">
        <v>1</v>
      </c>
      <c r="AD606" s="33">
        <v>1</v>
      </c>
      <c r="AE606" s="33">
        <v>1</v>
      </c>
      <c r="AF606" s="33">
        <v>1</v>
      </c>
      <c r="AG606" s="33">
        <v>1</v>
      </c>
      <c r="AH606" s="33">
        <v>1</v>
      </c>
      <c r="AI606" s="33" t="s">
        <v>4509</v>
      </c>
      <c r="AQ606" s="199"/>
      <c r="AR606" s="158"/>
      <c r="AS606" s="158"/>
      <c r="AT606" s="158"/>
      <c r="AU606" s="158"/>
      <c r="AV606" s="158"/>
      <c r="AW606" s="158"/>
    </row>
    <row r="607" spans="1:49" ht="15.75" hidden="1" customHeight="1" x14ac:dyDescent="0.25">
      <c r="A607" s="238" t="s">
        <v>4513</v>
      </c>
      <c r="B607" s="239" t="s">
        <v>4514</v>
      </c>
      <c r="C607" s="238">
        <v>1</v>
      </c>
      <c r="D607" s="238" t="s">
        <v>4515</v>
      </c>
      <c r="E607" s="237">
        <v>4396</v>
      </c>
      <c r="F607" s="237">
        <v>37</v>
      </c>
      <c r="G607" s="238">
        <v>1283.7</v>
      </c>
      <c r="H607" s="240">
        <f>Tabela1[[#This Row],[PESO UNI]]*Tabela1[[#This Row],[QTE]]</f>
        <v>1283.7</v>
      </c>
      <c r="I607" s="237" t="s">
        <v>5483</v>
      </c>
      <c r="J607" s="241" t="s">
        <v>3140</v>
      </c>
      <c r="K607" s="241" t="s">
        <v>4320</v>
      </c>
      <c r="L607" s="242" t="s">
        <v>2984</v>
      </c>
      <c r="M607" s="243">
        <v>46220</v>
      </c>
      <c r="N607" s="241" t="s">
        <v>38</v>
      </c>
      <c r="O607" s="244"/>
      <c r="P607" s="245"/>
      <c r="Q607" s="14">
        <f>Tabela1[[#This Row],[QTDE/ Fabricação]]-Tabela1[[#This Row],[QTE]]</f>
        <v>-1</v>
      </c>
      <c r="R607" s="247">
        <f t="shared" ref="R607:R625" si="121">IFERROR(H607*((AA607*0.25)+(AC607*0.25)+(AD607*0.225)+(AE607*0.225)+(AF607*0.05)),"")</f>
        <v>1283.7</v>
      </c>
      <c r="S607" s="247">
        <f t="shared" si="117"/>
        <v>1283.7</v>
      </c>
      <c r="T607" s="248">
        <f t="shared" ref="T607:T625" si="122">IFERROR(S607-H607,"")</f>
        <v>0</v>
      </c>
      <c r="U607" s="249">
        <f>IFERROR(SUMIF('LISTA DE EMBARQUE'!B:B,MICRO!E:E,'LISTA DE EMBARQUE'!G:G),"")</f>
        <v>1</v>
      </c>
      <c r="V607" s="244">
        <f>IFERROR(VLOOKUP(Tabela1[[#This Row],[COD.MDE]],'LISTA DE EMBARQUE'!B:L,11,0),"")</f>
        <v>6</v>
      </c>
      <c r="W607" s="245" t="str">
        <f>IFERROR(COUNTIF(#REF!,Tabela1[[#This Row],[Colunas5]]),"")</f>
        <v/>
      </c>
      <c r="X607" s="246">
        <f>Tabela1[[#This Row],[QIANTIDADE EXPEDIDA]]*Tabela1[[#This Row],[PESO UNI]]</f>
        <v>1283.7</v>
      </c>
      <c r="Y607" s="246">
        <f t="shared" ref="Y607:Y625" si="123">U607-C607</f>
        <v>0</v>
      </c>
      <c r="Z607" s="250">
        <f>Tabela1[[#This Row],[PESO TOTAL]]-Tabela1[[#This Row],[Peso Expedido]]</f>
        <v>0</v>
      </c>
      <c r="AA607" s="251">
        <v>1</v>
      </c>
      <c r="AB607" s="252"/>
      <c r="AC607" s="251">
        <v>1</v>
      </c>
      <c r="AD607" s="251">
        <v>1</v>
      </c>
      <c r="AE607" s="251">
        <v>1</v>
      </c>
      <c r="AF607" s="251">
        <v>1</v>
      </c>
      <c r="AG607" s="251">
        <v>1</v>
      </c>
      <c r="AH607" s="251">
        <v>1</v>
      </c>
      <c r="AI607" s="252" t="s">
        <v>4412</v>
      </c>
      <c r="AJ607"/>
      <c r="AK607"/>
      <c r="AL607"/>
      <c r="AM607"/>
      <c r="AN607"/>
      <c r="AO607"/>
      <c r="AP607"/>
      <c r="AQ607" s="22"/>
      <c r="AR607" s="24"/>
      <c r="AS607" s="37"/>
      <c r="AT607" s="37"/>
      <c r="AU607" s="37"/>
      <c r="AV607" s="37"/>
      <c r="AW607" s="37"/>
    </row>
    <row r="608" spans="1:49" ht="15.75" hidden="1" customHeight="1" x14ac:dyDescent="0.25">
      <c r="A608" s="1" t="s">
        <v>4516</v>
      </c>
      <c r="B608" s="21" t="s">
        <v>4517</v>
      </c>
      <c r="C608" s="1">
        <v>1</v>
      </c>
      <c r="D608" s="1" t="s">
        <v>4518</v>
      </c>
      <c r="E608" s="7">
        <v>4397</v>
      </c>
      <c r="F608" s="7">
        <v>37</v>
      </c>
      <c r="G608" s="1">
        <v>396.2</v>
      </c>
      <c r="H608" s="34">
        <f>Tabela1[[#This Row],[PESO UNI]]*Tabela1[[#This Row],[QTE]]</f>
        <v>396.2</v>
      </c>
      <c r="I608" s="7" t="s">
        <v>5482</v>
      </c>
      <c r="J608" s="8" t="s">
        <v>3140</v>
      </c>
      <c r="K608" s="8" t="s">
        <v>4320</v>
      </c>
      <c r="L608" s="9" t="s">
        <v>2984</v>
      </c>
      <c r="M608" s="10">
        <v>46220</v>
      </c>
      <c r="N608" s="8" t="s">
        <v>38</v>
      </c>
      <c r="O608" s="12"/>
      <c r="P608" s="13"/>
      <c r="Q608" s="14">
        <f>Tabela1[[#This Row],[QTDE/ Fabricação]]-Tabela1[[#This Row],[QTE]]</f>
        <v>-1</v>
      </c>
      <c r="R608" s="18">
        <f t="shared" si="121"/>
        <v>396.2</v>
      </c>
      <c r="S608" s="18">
        <f t="shared" si="117"/>
        <v>396.2</v>
      </c>
      <c r="T608" s="19">
        <f t="shared" si="122"/>
        <v>0</v>
      </c>
      <c r="U608" s="16">
        <f>IFERROR(SUMIF('LISTA DE EMBARQUE'!B:B,MICRO!E:E,'LISTA DE EMBARQUE'!G:G),"")</f>
        <v>2</v>
      </c>
      <c r="V608" s="12">
        <f>IFERROR(VLOOKUP(Tabela1[[#This Row],[COD.MDE]],'LISTA DE EMBARQUE'!B:L,11,0),"")</f>
        <v>6</v>
      </c>
      <c r="W608" s="13" t="str">
        <f>IFERROR(COUNTIF(#REF!,Tabela1[[#This Row],[Colunas5]]),"")</f>
        <v/>
      </c>
      <c r="X608" s="14">
        <f>Tabela1[[#This Row],[QIANTIDADE EXPEDIDA]]*Tabela1[[#This Row],[PESO UNI]]</f>
        <v>792.4</v>
      </c>
      <c r="Y608" s="14">
        <f t="shared" si="123"/>
        <v>1</v>
      </c>
      <c r="Z608" s="20">
        <f>Tabela1[[#This Row],[PESO TOTAL]]-Tabela1[[#This Row],[Peso Expedido]]</f>
        <v>-396.2</v>
      </c>
      <c r="AA608" s="17">
        <v>1</v>
      </c>
      <c r="AB608" s="33"/>
      <c r="AC608" s="17">
        <v>1</v>
      </c>
      <c r="AD608" s="17">
        <v>1</v>
      </c>
      <c r="AE608" s="17">
        <v>1</v>
      </c>
      <c r="AF608" s="17">
        <v>1</v>
      </c>
      <c r="AG608" s="17">
        <v>1</v>
      </c>
      <c r="AH608" s="17">
        <v>1</v>
      </c>
      <c r="AI608" s="33" t="s">
        <v>4412</v>
      </c>
      <c r="AJ608"/>
      <c r="AK608"/>
      <c r="AL608"/>
      <c r="AM608"/>
      <c r="AN608"/>
      <c r="AO608"/>
      <c r="AP608"/>
      <c r="AQ608" s="22"/>
      <c r="AR608" s="24"/>
      <c r="AS608" s="37"/>
      <c r="AT608" s="37"/>
      <c r="AU608" s="37"/>
      <c r="AV608" s="37"/>
      <c r="AW608" s="37"/>
    </row>
    <row r="609" spans="1:49" ht="15.75" hidden="1" customHeight="1" x14ac:dyDescent="0.25">
      <c r="A609" s="1" t="s">
        <v>4519</v>
      </c>
      <c r="B609" s="21" t="s">
        <v>4520</v>
      </c>
      <c r="C609" s="1">
        <v>1</v>
      </c>
      <c r="D609" s="1" t="s">
        <v>4521</v>
      </c>
      <c r="E609" s="7">
        <v>4398</v>
      </c>
      <c r="F609" s="7">
        <v>37</v>
      </c>
      <c r="G609" s="1">
        <v>166</v>
      </c>
      <c r="H609" s="34">
        <f>Tabela1[[#This Row],[PESO UNI]]*Tabela1[[#This Row],[QTE]]</f>
        <v>166</v>
      </c>
      <c r="I609" s="7" t="s">
        <v>5481</v>
      </c>
      <c r="J609" s="8" t="s">
        <v>3140</v>
      </c>
      <c r="K609" s="8" t="s">
        <v>4320</v>
      </c>
      <c r="L609" s="9" t="s">
        <v>2984</v>
      </c>
      <c r="M609" s="10">
        <v>46220</v>
      </c>
      <c r="N609" s="8" t="s">
        <v>38</v>
      </c>
      <c r="O609" s="12"/>
      <c r="P609" s="13"/>
      <c r="Q609" s="14">
        <f>Tabela1[[#This Row],[QTDE/ Fabricação]]-Tabela1[[#This Row],[QTE]]</f>
        <v>-1</v>
      </c>
      <c r="R609" s="18">
        <f t="shared" si="121"/>
        <v>166</v>
      </c>
      <c r="S609" s="18">
        <f t="shared" si="117"/>
        <v>166</v>
      </c>
      <c r="T609" s="19">
        <f t="shared" si="122"/>
        <v>0</v>
      </c>
      <c r="U609" s="16">
        <f>IFERROR(SUMIF('LISTA DE EMBARQUE'!B:B,MICRO!E:E,'LISTA DE EMBARQUE'!G:G),"")</f>
        <v>0</v>
      </c>
      <c r="V609" s="12" t="str">
        <f>IFERROR(VLOOKUP(Tabela1[[#This Row],[COD.MDE]],'LISTA DE EMBARQUE'!B:L,11,0),"")</f>
        <v/>
      </c>
      <c r="W609" s="13" t="str">
        <f>IFERROR(COUNTIF(#REF!,Tabela1[[#This Row],[Colunas5]]),"")</f>
        <v/>
      </c>
      <c r="X609" s="14">
        <f>Tabela1[[#This Row],[QIANTIDADE EXPEDIDA]]*Tabela1[[#This Row],[PESO UNI]]</f>
        <v>0</v>
      </c>
      <c r="Y609" s="14">
        <f t="shared" si="123"/>
        <v>-1</v>
      </c>
      <c r="Z609" s="20">
        <f>Tabela1[[#This Row],[PESO TOTAL]]-Tabela1[[#This Row],[Peso Expedido]]</f>
        <v>166</v>
      </c>
      <c r="AA609" s="17">
        <v>1</v>
      </c>
      <c r="AB609" s="33"/>
      <c r="AC609" s="33">
        <v>1</v>
      </c>
      <c r="AD609" s="33">
        <v>1</v>
      </c>
      <c r="AE609" s="33">
        <v>1</v>
      </c>
      <c r="AF609" s="33">
        <v>1</v>
      </c>
      <c r="AG609" s="33">
        <v>1</v>
      </c>
      <c r="AH609" s="33"/>
      <c r="AI609" s="33"/>
      <c r="AJ609"/>
      <c r="AK609"/>
      <c r="AL609"/>
      <c r="AM609"/>
      <c r="AN609"/>
      <c r="AO609"/>
      <c r="AP609"/>
      <c r="AQ609" s="22"/>
      <c r="AR609" s="24"/>
      <c r="AS609" s="37"/>
      <c r="AT609" s="37"/>
      <c r="AU609" s="37"/>
      <c r="AV609" s="37"/>
      <c r="AW609" s="37"/>
    </row>
    <row r="610" spans="1:49" ht="15.75" hidden="1" customHeight="1" x14ac:dyDescent="0.25">
      <c r="A610" s="1" t="s">
        <v>4519</v>
      </c>
      <c r="B610" s="21" t="s">
        <v>4520</v>
      </c>
      <c r="C610" s="1">
        <v>1</v>
      </c>
      <c r="D610" s="1" t="s">
        <v>4522</v>
      </c>
      <c r="E610" s="7">
        <v>4399</v>
      </c>
      <c r="F610" s="7">
        <v>37</v>
      </c>
      <c r="G610" s="1">
        <v>28.6</v>
      </c>
      <c r="H610" s="34">
        <f>Tabela1[[#This Row],[PESO UNI]]*Tabela1[[#This Row],[QTE]]</f>
        <v>28.6</v>
      </c>
      <c r="I610" s="7" t="s">
        <v>5481</v>
      </c>
      <c r="J610" s="8" t="s">
        <v>3140</v>
      </c>
      <c r="K610" s="8" t="s">
        <v>4320</v>
      </c>
      <c r="L610" s="9" t="s">
        <v>2984</v>
      </c>
      <c r="M610" s="10">
        <v>46220</v>
      </c>
      <c r="N610" s="8" t="s">
        <v>38</v>
      </c>
      <c r="O610" s="12"/>
      <c r="P610" s="13"/>
      <c r="Q610" s="14">
        <f>Tabela1[[#This Row],[QTDE/ Fabricação]]-Tabela1[[#This Row],[QTE]]</f>
        <v>-1</v>
      </c>
      <c r="R610" s="18">
        <f t="shared" si="121"/>
        <v>12.870000000000001</v>
      </c>
      <c r="S610" s="18">
        <f t="shared" si="117"/>
        <v>0</v>
      </c>
      <c r="T610" s="19">
        <f t="shared" si="122"/>
        <v>-28.6</v>
      </c>
      <c r="U610" s="16">
        <f>IFERROR(SUMIF('LISTA DE EMBARQUE'!B:B,MICRO!E:E,'LISTA DE EMBARQUE'!G:G),"")</f>
        <v>0</v>
      </c>
      <c r="V610" s="12" t="str">
        <f>IFERROR(VLOOKUP(Tabela1[[#This Row],[COD.MDE]],'LISTA DE EMBARQUE'!B:L,11,0),"")</f>
        <v/>
      </c>
      <c r="W610" s="13" t="str">
        <f>IFERROR(COUNTIF(#REF!,Tabela1[[#This Row],[Colunas5]]),"")</f>
        <v/>
      </c>
      <c r="X610" s="14">
        <f>Tabela1[[#This Row],[QIANTIDADE EXPEDIDA]]*Tabela1[[#This Row],[PESO UNI]]</f>
        <v>0</v>
      </c>
      <c r="Y610" s="14">
        <f t="shared" si="123"/>
        <v>-1</v>
      </c>
      <c r="Z610" s="20">
        <f>Tabela1[[#This Row],[PESO TOTAL]]-Tabela1[[#This Row],[Peso Expedido]]</f>
        <v>28.6</v>
      </c>
      <c r="AA610" s="17">
        <v>0.9</v>
      </c>
      <c r="AB610" s="33"/>
      <c r="AC610" s="33">
        <v>0.9</v>
      </c>
      <c r="AD610" s="33"/>
      <c r="AE610" s="33"/>
      <c r="AF610" s="33"/>
      <c r="AG610" s="33"/>
      <c r="AH610" s="33"/>
      <c r="AI610" s="33"/>
      <c r="AJ610"/>
      <c r="AK610"/>
      <c r="AL610"/>
      <c r="AM610"/>
      <c r="AN610"/>
      <c r="AO610"/>
      <c r="AP610"/>
      <c r="AQ610" s="22"/>
      <c r="AR610" s="24"/>
      <c r="AS610" s="37"/>
      <c r="AT610" s="37"/>
      <c r="AU610" s="37"/>
      <c r="AV610" s="37"/>
      <c r="AW610" s="37"/>
    </row>
    <row r="611" spans="1:49" ht="15.75" hidden="1" customHeight="1" x14ac:dyDescent="0.25">
      <c r="A611" s="1" t="s">
        <v>4523</v>
      </c>
      <c r="B611" s="21" t="s">
        <v>4524</v>
      </c>
      <c r="C611" s="1">
        <v>1</v>
      </c>
      <c r="D611" s="1" t="s">
        <v>4525</v>
      </c>
      <c r="E611" s="7">
        <v>4400</v>
      </c>
      <c r="F611" s="7">
        <v>37</v>
      </c>
      <c r="G611" s="1">
        <v>126.7</v>
      </c>
      <c r="H611" s="34">
        <f>Tabela1[[#This Row],[PESO UNI]]*Tabela1[[#This Row],[QTE]]</f>
        <v>126.7</v>
      </c>
      <c r="I611" s="7" t="s">
        <v>5480</v>
      </c>
      <c r="J611" s="8" t="s">
        <v>3140</v>
      </c>
      <c r="K611" s="8" t="s">
        <v>4320</v>
      </c>
      <c r="L611" s="9" t="s">
        <v>2984</v>
      </c>
      <c r="M611" s="10">
        <v>46220</v>
      </c>
      <c r="N611" s="8" t="s">
        <v>38</v>
      </c>
      <c r="O611" s="12"/>
      <c r="P611" s="13"/>
      <c r="Q611" s="14">
        <f>Tabela1[[#This Row],[QTDE/ Fabricação]]-Tabela1[[#This Row],[QTE]]</f>
        <v>-1</v>
      </c>
      <c r="R611" s="18">
        <f t="shared" si="121"/>
        <v>126.7</v>
      </c>
      <c r="S611" s="18">
        <f t="shared" si="117"/>
        <v>126.7</v>
      </c>
      <c r="T611" s="19">
        <f t="shared" si="122"/>
        <v>0</v>
      </c>
      <c r="U611" s="16">
        <f>IFERROR(SUMIF('LISTA DE EMBARQUE'!B:B,MICRO!E:E,'LISTA DE EMBARQUE'!G:G),"")</f>
        <v>0</v>
      </c>
      <c r="V611" s="12" t="str">
        <f>IFERROR(VLOOKUP(Tabela1[[#This Row],[COD.MDE]],'LISTA DE EMBARQUE'!B:L,11,0),"")</f>
        <v/>
      </c>
      <c r="W611" s="13" t="str">
        <f>IFERROR(COUNTIF(#REF!,Tabela1[[#This Row],[Colunas5]]),"")</f>
        <v/>
      </c>
      <c r="X611" s="14">
        <f>Tabela1[[#This Row],[QIANTIDADE EXPEDIDA]]*Tabela1[[#This Row],[PESO UNI]]</f>
        <v>0</v>
      </c>
      <c r="Y611" s="14">
        <f t="shared" si="123"/>
        <v>-1</v>
      </c>
      <c r="Z611" s="20">
        <f>Tabela1[[#This Row],[PESO TOTAL]]-Tabela1[[#This Row],[Peso Expedido]]</f>
        <v>126.7</v>
      </c>
      <c r="AA611" s="17">
        <v>1</v>
      </c>
      <c r="AB611" s="33"/>
      <c r="AC611" s="33">
        <v>1</v>
      </c>
      <c r="AD611" s="33">
        <v>1</v>
      </c>
      <c r="AE611" s="33">
        <v>1</v>
      </c>
      <c r="AF611" s="33">
        <v>1</v>
      </c>
      <c r="AG611" s="33">
        <v>1</v>
      </c>
      <c r="AH611" s="33"/>
      <c r="AI611" s="33"/>
      <c r="AJ611"/>
      <c r="AK611"/>
      <c r="AL611"/>
      <c r="AM611"/>
      <c r="AN611"/>
      <c r="AO611"/>
      <c r="AP611"/>
      <c r="AQ611" s="22"/>
      <c r="AR611" s="24"/>
      <c r="AS611" s="37"/>
      <c r="AT611" s="37"/>
      <c r="AU611" s="37"/>
      <c r="AV611" s="37"/>
      <c r="AW611" s="37"/>
    </row>
    <row r="612" spans="1:49" ht="15.75" hidden="1" customHeight="1" x14ac:dyDescent="0.25">
      <c r="A612" s="1" t="s">
        <v>4523</v>
      </c>
      <c r="B612" s="21" t="s">
        <v>4524</v>
      </c>
      <c r="C612" s="1">
        <v>1</v>
      </c>
      <c r="D612" s="1" t="s">
        <v>4526</v>
      </c>
      <c r="E612" s="7">
        <v>4401</v>
      </c>
      <c r="F612" s="7">
        <v>37</v>
      </c>
      <c r="G612" s="1">
        <v>117.8</v>
      </c>
      <c r="H612" s="34">
        <f>Tabela1[[#This Row],[PESO UNI]]*Tabela1[[#This Row],[QTE]]</f>
        <v>117.8</v>
      </c>
      <c r="I612" s="7" t="s">
        <v>5480</v>
      </c>
      <c r="J612" s="8" t="s">
        <v>3140</v>
      </c>
      <c r="K612" s="8" t="s">
        <v>4320</v>
      </c>
      <c r="L612" s="9" t="s">
        <v>2984</v>
      </c>
      <c r="M612" s="10">
        <v>46220</v>
      </c>
      <c r="N612" s="8" t="s">
        <v>38</v>
      </c>
      <c r="O612" s="12"/>
      <c r="P612" s="13"/>
      <c r="Q612" s="14">
        <f>Tabela1[[#This Row],[QTDE/ Fabricação]]-Tabela1[[#This Row],[QTE]]</f>
        <v>-1</v>
      </c>
      <c r="R612" s="18">
        <f t="shared" si="121"/>
        <v>117.8</v>
      </c>
      <c r="S612" s="18">
        <f t="shared" si="117"/>
        <v>117.8</v>
      </c>
      <c r="T612" s="19">
        <f t="shared" si="122"/>
        <v>0</v>
      </c>
      <c r="U612" s="16">
        <f>IFERROR(SUMIF('LISTA DE EMBARQUE'!B:B,MICRO!E:E,'LISTA DE EMBARQUE'!G:G),"")</f>
        <v>0</v>
      </c>
      <c r="V612" s="12" t="str">
        <f>IFERROR(VLOOKUP(Tabela1[[#This Row],[COD.MDE]],'LISTA DE EMBARQUE'!B:L,11,0),"")</f>
        <v/>
      </c>
      <c r="W612" s="13" t="str">
        <f>IFERROR(COUNTIF(#REF!,Tabela1[[#This Row],[Colunas5]]),"")</f>
        <v/>
      </c>
      <c r="X612" s="14">
        <f>Tabela1[[#This Row],[QIANTIDADE EXPEDIDA]]*Tabela1[[#This Row],[PESO UNI]]</f>
        <v>0</v>
      </c>
      <c r="Y612" s="14">
        <f t="shared" si="123"/>
        <v>-1</v>
      </c>
      <c r="Z612" s="20">
        <f>Tabela1[[#This Row],[PESO TOTAL]]-Tabela1[[#This Row],[Peso Expedido]]</f>
        <v>117.8</v>
      </c>
      <c r="AA612" s="17">
        <v>1</v>
      </c>
      <c r="AB612" s="33"/>
      <c r="AC612" s="33">
        <v>1</v>
      </c>
      <c r="AD612" s="33">
        <v>1</v>
      </c>
      <c r="AE612" s="33">
        <v>1</v>
      </c>
      <c r="AF612" s="33">
        <v>1</v>
      </c>
      <c r="AG612" s="33">
        <v>1</v>
      </c>
      <c r="AH612" s="33"/>
      <c r="AI612" s="33"/>
      <c r="AJ612"/>
      <c r="AK612"/>
      <c r="AL612"/>
      <c r="AM612"/>
      <c r="AN612"/>
      <c r="AO612"/>
      <c r="AP612"/>
      <c r="AQ612" s="22"/>
      <c r="AR612" s="24"/>
      <c r="AS612" s="37"/>
      <c r="AT612" s="37"/>
      <c r="AU612" s="37"/>
      <c r="AV612" s="37"/>
      <c r="AW612" s="37"/>
    </row>
    <row r="613" spans="1:49" ht="15.75" hidden="1" customHeight="1" x14ac:dyDescent="0.25">
      <c r="A613" s="238" t="s">
        <v>4527</v>
      </c>
      <c r="B613" s="239" t="s">
        <v>4528</v>
      </c>
      <c r="C613" s="238">
        <v>1</v>
      </c>
      <c r="D613" s="238" t="s">
        <v>4529</v>
      </c>
      <c r="E613" s="237">
        <v>4402</v>
      </c>
      <c r="F613" s="237">
        <v>37</v>
      </c>
      <c r="G613" s="238">
        <v>100.9</v>
      </c>
      <c r="H613" s="240">
        <f>Tabela1[[#This Row],[PESO UNI]]*Tabela1[[#This Row],[QTE]]</f>
        <v>100.9</v>
      </c>
      <c r="I613" s="237" t="s">
        <v>4839</v>
      </c>
      <c r="J613" s="241" t="s">
        <v>3140</v>
      </c>
      <c r="K613" s="241" t="s">
        <v>4320</v>
      </c>
      <c r="L613" s="242" t="s">
        <v>2984</v>
      </c>
      <c r="M613" s="243">
        <v>46220</v>
      </c>
      <c r="N613" s="241" t="s">
        <v>38</v>
      </c>
      <c r="O613" s="244"/>
      <c r="P613" s="245"/>
      <c r="Q613" s="14">
        <f>Tabela1[[#This Row],[QTDE/ Fabricação]]-Tabela1[[#This Row],[QTE]]</f>
        <v>-1</v>
      </c>
      <c r="R613" s="247">
        <f t="shared" si="121"/>
        <v>100.9</v>
      </c>
      <c r="S613" s="247">
        <f t="shared" si="117"/>
        <v>100.9</v>
      </c>
      <c r="T613" s="248">
        <f t="shared" si="122"/>
        <v>0</v>
      </c>
      <c r="U613" s="249">
        <f>IFERROR(SUMIF('LISTA DE EMBARQUE'!B:B,MICRO!E:E,'LISTA DE EMBARQUE'!G:G),"")</f>
        <v>1</v>
      </c>
      <c r="V613" s="244">
        <f>IFERROR(VLOOKUP(Tabela1[[#This Row],[COD.MDE]],'LISTA DE EMBARQUE'!B:L,11,0),"")</f>
        <v>7</v>
      </c>
      <c r="W613" s="245" t="str">
        <f>IFERROR(COUNTIF(#REF!,Tabela1[[#This Row],[Colunas5]]),"")</f>
        <v/>
      </c>
      <c r="X613" s="246">
        <f>Tabela1[[#This Row],[QIANTIDADE EXPEDIDA]]*Tabela1[[#This Row],[PESO UNI]]</f>
        <v>100.9</v>
      </c>
      <c r="Y613" s="246">
        <f t="shared" si="123"/>
        <v>0</v>
      </c>
      <c r="Z613" s="250">
        <f>Tabela1[[#This Row],[PESO TOTAL]]-Tabela1[[#This Row],[Peso Expedido]]</f>
        <v>0</v>
      </c>
      <c r="AA613" s="251">
        <v>1</v>
      </c>
      <c r="AB613" s="252"/>
      <c r="AC613" s="252">
        <v>1</v>
      </c>
      <c r="AD613" s="252">
        <v>1</v>
      </c>
      <c r="AE613" s="252">
        <v>1</v>
      </c>
      <c r="AF613" s="252">
        <v>1</v>
      </c>
      <c r="AG613" s="252">
        <v>1</v>
      </c>
      <c r="AH613" s="252">
        <v>1</v>
      </c>
      <c r="AI613" s="252" t="s">
        <v>4412</v>
      </c>
      <c r="AJ613"/>
      <c r="AK613"/>
      <c r="AL613"/>
      <c r="AM613"/>
      <c r="AN613"/>
      <c r="AO613"/>
      <c r="AP613"/>
      <c r="AQ613" s="22"/>
      <c r="AR613" s="24"/>
      <c r="AS613" s="37"/>
      <c r="AT613" s="37"/>
      <c r="AU613" s="37"/>
      <c r="AV613" s="37"/>
      <c r="AW613" s="37"/>
    </row>
    <row r="614" spans="1:49" ht="15.75" hidden="1" customHeight="1" x14ac:dyDescent="0.25">
      <c r="A614" s="238" t="s">
        <v>4527</v>
      </c>
      <c r="B614" s="239" t="s">
        <v>4528</v>
      </c>
      <c r="C614" s="238">
        <v>2</v>
      </c>
      <c r="D614" s="238" t="s">
        <v>4530</v>
      </c>
      <c r="E614" s="237">
        <v>4403</v>
      </c>
      <c r="F614" s="237">
        <v>37</v>
      </c>
      <c r="G614" s="238">
        <v>83.4</v>
      </c>
      <c r="H614" s="240">
        <f>Tabela1[[#This Row],[PESO UNI]]*Tabela1[[#This Row],[QTE]]</f>
        <v>166.8</v>
      </c>
      <c r="I614" s="237" t="s">
        <v>4839</v>
      </c>
      <c r="J614" s="241" t="s">
        <v>3140</v>
      </c>
      <c r="K614" s="241" t="s">
        <v>4320</v>
      </c>
      <c r="L614" s="242" t="s">
        <v>2984</v>
      </c>
      <c r="M614" s="243">
        <v>46220</v>
      </c>
      <c r="N614" s="241" t="s">
        <v>38</v>
      </c>
      <c r="O614" s="244"/>
      <c r="P614" s="245"/>
      <c r="Q614" s="14">
        <f>Tabela1[[#This Row],[QTDE/ Fabricação]]-Tabela1[[#This Row],[QTE]]</f>
        <v>-2</v>
      </c>
      <c r="R614" s="247">
        <f t="shared" si="121"/>
        <v>166.8</v>
      </c>
      <c r="S614" s="247">
        <f t="shared" si="117"/>
        <v>166.8</v>
      </c>
      <c r="T614" s="248">
        <f t="shared" si="122"/>
        <v>0</v>
      </c>
      <c r="U614" s="249">
        <f>IFERROR(SUMIF('LISTA DE EMBARQUE'!B:B,MICRO!E:E,'LISTA DE EMBARQUE'!G:G),"")</f>
        <v>2</v>
      </c>
      <c r="V614" s="244">
        <f>IFERROR(VLOOKUP(Tabela1[[#This Row],[COD.MDE]],'LISTA DE EMBARQUE'!B:L,11,0),"")</f>
        <v>7</v>
      </c>
      <c r="W614" s="245" t="str">
        <f>IFERROR(COUNTIF(#REF!,Tabela1[[#This Row],[Colunas5]]),"")</f>
        <v/>
      </c>
      <c r="X614" s="246">
        <f>Tabela1[[#This Row],[QIANTIDADE EXPEDIDA]]*Tabela1[[#This Row],[PESO UNI]]</f>
        <v>166.8</v>
      </c>
      <c r="Y614" s="246">
        <f t="shared" si="123"/>
        <v>0</v>
      </c>
      <c r="Z614" s="250">
        <f>Tabela1[[#This Row],[PESO TOTAL]]-Tabela1[[#This Row],[Peso Expedido]]</f>
        <v>0</v>
      </c>
      <c r="AA614" s="251">
        <v>1</v>
      </c>
      <c r="AB614" s="252"/>
      <c r="AC614" s="252">
        <v>1</v>
      </c>
      <c r="AD614" s="252">
        <v>1</v>
      </c>
      <c r="AE614" s="252">
        <v>1</v>
      </c>
      <c r="AF614" s="252">
        <v>1</v>
      </c>
      <c r="AG614" s="252">
        <v>1</v>
      </c>
      <c r="AH614" s="252">
        <v>1</v>
      </c>
      <c r="AI614" s="252" t="s">
        <v>4412</v>
      </c>
      <c r="AJ614"/>
      <c r="AK614"/>
      <c r="AL614"/>
      <c r="AM614"/>
      <c r="AN614"/>
      <c r="AO614"/>
      <c r="AP614"/>
      <c r="AQ614" s="22"/>
      <c r="AR614" s="24"/>
      <c r="AS614" s="37"/>
      <c r="AT614" s="37"/>
      <c r="AU614" s="37"/>
      <c r="AV614" s="37"/>
      <c r="AW614" s="37"/>
    </row>
    <row r="615" spans="1:49" ht="15.75" hidden="1" customHeight="1" x14ac:dyDescent="0.25">
      <c r="A615" s="238" t="s">
        <v>4527</v>
      </c>
      <c r="B615" s="239" t="s">
        <v>4528</v>
      </c>
      <c r="C615" s="238">
        <v>1</v>
      </c>
      <c r="D615" s="238" t="s">
        <v>4531</v>
      </c>
      <c r="E615" s="237">
        <v>4404</v>
      </c>
      <c r="F615" s="237">
        <v>37</v>
      </c>
      <c r="G615" s="238">
        <v>120.2</v>
      </c>
      <c r="H615" s="240">
        <f>Tabela1[[#This Row],[PESO UNI]]*Tabela1[[#This Row],[QTE]]</f>
        <v>120.2</v>
      </c>
      <c r="I615" s="237" t="s">
        <v>4839</v>
      </c>
      <c r="J615" s="241" t="s">
        <v>3140</v>
      </c>
      <c r="K615" s="241" t="s">
        <v>4320</v>
      </c>
      <c r="L615" s="242" t="s">
        <v>2984</v>
      </c>
      <c r="M615" s="243">
        <v>46220</v>
      </c>
      <c r="N615" s="241" t="s">
        <v>38</v>
      </c>
      <c r="O615" s="244"/>
      <c r="P615" s="245"/>
      <c r="Q615" s="14">
        <f>Tabela1[[#This Row],[QTDE/ Fabricação]]-Tabela1[[#This Row],[QTE]]</f>
        <v>-1</v>
      </c>
      <c r="R615" s="247">
        <f t="shared" si="121"/>
        <v>120.2</v>
      </c>
      <c r="S615" s="247">
        <f t="shared" si="117"/>
        <v>120.2</v>
      </c>
      <c r="T615" s="248">
        <f t="shared" si="122"/>
        <v>0</v>
      </c>
      <c r="U615" s="249">
        <f>IFERROR(SUMIF('LISTA DE EMBARQUE'!B:B,MICRO!E:E,'LISTA DE EMBARQUE'!G:G),"")</f>
        <v>1</v>
      </c>
      <c r="V615" s="244">
        <f>IFERROR(VLOOKUP(Tabela1[[#This Row],[COD.MDE]],'LISTA DE EMBARQUE'!B:L,11,0),"")</f>
        <v>7</v>
      </c>
      <c r="W615" s="245" t="str">
        <f>IFERROR(COUNTIF(#REF!,Tabela1[[#This Row],[Colunas5]]),"")</f>
        <v/>
      </c>
      <c r="X615" s="246">
        <f>Tabela1[[#This Row],[QIANTIDADE EXPEDIDA]]*Tabela1[[#This Row],[PESO UNI]]</f>
        <v>120.2</v>
      </c>
      <c r="Y615" s="246">
        <f t="shared" si="123"/>
        <v>0</v>
      </c>
      <c r="Z615" s="250">
        <f>Tabela1[[#This Row],[PESO TOTAL]]-Tabela1[[#This Row],[Peso Expedido]]</f>
        <v>0</v>
      </c>
      <c r="AA615" s="251">
        <v>1</v>
      </c>
      <c r="AB615" s="252"/>
      <c r="AC615" s="252">
        <v>1</v>
      </c>
      <c r="AD615" s="252">
        <v>1</v>
      </c>
      <c r="AE615" s="252">
        <v>1</v>
      </c>
      <c r="AF615" s="252">
        <v>1</v>
      </c>
      <c r="AG615" s="252">
        <v>1</v>
      </c>
      <c r="AH615" s="252">
        <v>1</v>
      </c>
      <c r="AI615" s="252" t="s">
        <v>4412</v>
      </c>
      <c r="AJ615"/>
      <c r="AK615"/>
      <c r="AL615"/>
      <c r="AM615"/>
      <c r="AN615"/>
      <c r="AO615"/>
      <c r="AP615"/>
      <c r="AQ615" s="22"/>
      <c r="AR615" s="24"/>
      <c r="AS615" s="37"/>
      <c r="AT615" s="37"/>
      <c r="AU615" s="37"/>
      <c r="AV615" s="37"/>
      <c r="AW615" s="37"/>
    </row>
    <row r="616" spans="1:49" ht="15.75" hidden="1" customHeight="1" x14ac:dyDescent="0.25">
      <c r="A616" s="238" t="s">
        <v>4527</v>
      </c>
      <c r="B616" s="239" t="s">
        <v>4528</v>
      </c>
      <c r="C616" s="238">
        <v>1</v>
      </c>
      <c r="D616" s="238" t="s">
        <v>4532</v>
      </c>
      <c r="E616" s="237">
        <v>4405</v>
      </c>
      <c r="F616" s="237">
        <v>37</v>
      </c>
      <c r="G616" s="238">
        <v>63.6</v>
      </c>
      <c r="H616" s="240">
        <f>Tabela1[[#This Row],[PESO UNI]]*Tabela1[[#This Row],[QTE]]</f>
        <v>63.6</v>
      </c>
      <c r="I616" s="237" t="s">
        <v>4839</v>
      </c>
      <c r="J616" s="241" t="s">
        <v>3140</v>
      </c>
      <c r="K616" s="241" t="s">
        <v>4320</v>
      </c>
      <c r="L616" s="242" t="s">
        <v>2984</v>
      </c>
      <c r="M616" s="243">
        <v>46220</v>
      </c>
      <c r="N616" s="241" t="s">
        <v>38</v>
      </c>
      <c r="O616" s="244"/>
      <c r="P616" s="245"/>
      <c r="Q616" s="14">
        <f>Tabela1[[#This Row],[QTDE/ Fabricação]]-Tabela1[[#This Row],[QTE]]</f>
        <v>-1</v>
      </c>
      <c r="R616" s="247">
        <f t="shared" si="121"/>
        <v>63.6</v>
      </c>
      <c r="S616" s="247">
        <f t="shared" si="117"/>
        <v>63.6</v>
      </c>
      <c r="T616" s="248">
        <f t="shared" si="122"/>
        <v>0</v>
      </c>
      <c r="U616" s="249">
        <f>IFERROR(SUMIF('LISTA DE EMBARQUE'!B:B,MICRO!E:E,'LISTA DE EMBARQUE'!G:G),"")</f>
        <v>1</v>
      </c>
      <c r="V616" s="244">
        <f>IFERROR(VLOOKUP(Tabela1[[#This Row],[COD.MDE]],'LISTA DE EMBARQUE'!B:L,11,0),"")</f>
        <v>7</v>
      </c>
      <c r="W616" s="245" t="str">
        <f>IFERROR(COUNTIF(#REF!,Tabela1[[#This Row],[Colunas5]]),"")</f>
        <v/>
      </c>
      <c r="X616" s="246">
        <f>Tabela1[[#This Row],[QIANTIDADE EXPEDIDA]]*Tabela1[[#This Row],[PESO UNI]]</f>
        <v>63.6</v>
      </c>
      <c r="Y616" s="246">
        <f t="shared" si="123"/>
        <v>0</v>
      </c>
      <c r="Z616" s="250">
        <f>Tabela1[[#This Row],[PESO TOTAL]]-Tabela1[[#This Row],[Peso Expedido]]</f>
        <v>0</v>
      </c>
      <c r="AA616" s="251">
        <v>1</v>
      </c>
      <c r="AB616" s="252"/>
      <c r="AC616" s="252">
        <v>1</v>
      </c>
      <c r="AD616" s="252">
        <v>1</v>
      </c>
      <c r="AE616" s="252">
        <v>1</v>
      </c>
      <c r="AF616" s="252">
        <v>1</v>
      </c>
      <c r="AG616" s="252">
        <v>1</v>
      </c>
      <c r="AH616" s="252">
        <v>1</v>
      </c>
      <c r="AI616" s="252" t="s">
        <v>4412</v>
      </c>
      <c r="AJ616"/>
      <c r="AK616"/>
      <c r="AL616"/>
      <c r="AM616"/>
      <c r="AN616"/>
      <c r="AO616"/>
      <c r="AP616"/>
      <c r="AQ616" s="22"/>
      <c r="AR616" s="24"/>
      <c r="AS616" s="37"/>
      <c r="AT616" s="37"/>
      <c r="AU616" s="37"/>
      <c r="AV616" s="37"/>
      <c r="AW616" s="37"/>
    </row>
    <row r="617" spans="1:49" ht="15.75" hidden="1" customHeight="1" x14ac:dyDescent="0.25">
      <c r="A617" s="238" t="s">
        <v>4527</v>
      </c>
      <c r="B617" s="239" t="s">
        <v>4528</v>
      </c>
      <c r="C617" s="238">
        <v>1</v>
      </c>
      <c r="D617" s="238" t="s">
        <v>4533</v>
      </c>
      <c r="E617" s="237">
        <v>4406</v>
      </c>
      <c r="F617" s="237">
        <v>37</v>
      </c>
      <c r="G617" s="238">
        <v>75.8</v>
      </c>
      <c r="H617" s="240">
        <f>Tabela1[[#This Row],[PESO UNI]]*Tabela1[[#This Row],[QTE]]</f>
        <v>75.8</v>
      </c>
      <c r="I617" s="237" t="s">
        <v>4839</v>
      </c>
      <c r="J617" s="241" t="s">
        <v>3140</v>
      </c>
      <c r="K617" s="241" t="s">
        <v>4320</v>
      </c>
      <c r="L617" s="242" t="s">
        <v>2984</v>
      </c>
      <c r="M617" s="243">
        <v>46220</v>
      </c>
      <c r="N617" s="241" t="s">
        <v>38</v>
      </c>
      <c r="O617" s="244"/>
      <c r="P617" s="245"/>
      <c r="Q617" s="14">
        <f>Tabela1[[#This Row],[QTDE/ Fabricação]]-Tabela1[[#This Row],[QTE]]</f>
        <v>-1</v>
      </c>
      <c r="R617" s="247">
        <f t="shared" si="121"/>
        <v>75.8</v>
      </c>
      <c r="S617" s="247">
        <f t="shared" si="117"/>
        <v>75.8</v>
      </c>
      <c r="T617" s="248">
        <f t="shared" si="122"/>
        <v>0</v>
      </c>
      <c r="U617" s="249">
        <f>IFERROR(SUMIF('LISTA DE EMBARQUE'!B:B,MICRO!E:E,'LISTA DE EMBARQUE'!G:G),"")</f>
        <v>1</v>
      </c>
      <c r="V617" s="244">
        <f>IFERROR(VLOOKUP(Tabela1[[#This Row],[COD.MDE]],'LISTA DE EMBARQUE'!B:L,11,0),"")</f>
        <v>7</v>
      </c>
      <c r="W617" s="245" t="str">
        <f>IFERROR(COUNTIF(#REF!,Tabela1[[#This Row],[Colunas5]]),"")</f>
        <v/>
      </c>
      <c r="X617" s="246">
        <f>Tabela1[[#This Row],[QIANTIDADE EXPEDIDA]]*Tabela1[[#This Row],[PESO UNI]]</f>
        <v>75.8</v>
      </c>
      <c r="Y617" s="246">
        <f t="shared" si="123"/>
        <v>0</v>
      </c>
      <c r="Z617" s="250">
        <f>Tabela1[[#This Row],[PESO TOTAL]]-Tabela1[[#This Row],[Peso Expedido]]</f>
        <v>0</v>
      </c>
      <c r="AA617" s="251">
        <v>1</v>
      </c>
      <c r="AB617" s="252"/>
      <c r="AC617" s="252">
        <v>1</v>
      </c>
      <c r="AD617" s="252">
        <v>1</v>
      </c>
      <c r="AE617" s="252">
        <v>1</v>
      </c>
      <c r="AF617" s="252">
        <v>1</v>
      </c>
      <c r="AG617" s="252">
        <v>1</v>
      </c>
      <c r="AH617" s="252">
        <v>1</v>
      </c>
      <c r="AI617" s="252" t="s">
        <v>4412</v>
      </c>
      <c r="AJ617"/>
      <c r="AK617"/>
      <c r="AL617"/>
      <c r="AM617"/>
      <c r="AN617"/>
      <c r="AO617"/>
      <c r="AP617"/>
      <c r="AQ617" s="22"/>
      <c r="AR617" s="24"/>
      <c r="AS617" s="37"/>
      <c r="AT617" s="37"/>
      <c r="AU617" s="37"/>
      <c r="AV617" s="37"/>
      <c r="AW617" s="37"/>
    </row>
    <row r="618" spans="1:49" ht="15.75" hidden="1" customHeight="1" x14ac:dyDescent="0.25">
      <c r="A618" s="238" t="s">
        <v>4535</v>
      </c>
      <c r="B618" s="239" t="s">
        <v>4536</v>
      </c>
      <c r="C618" s="238">
        <v>1</v>
      </c>
      <c r="D618" s="238" t="s">
        <v>4537</v>
      </c>
      <c r="E618" s="237">
        <v>4407</v>
      </c>
      <c r="F618" s="237">
        <v>38</v>
      </c>
      <c r="G618" s="238">
        <v>761.9</v>
      </c>
      <c r="H618" s="240">
        <f>Tabela1[[#This Row],[PESO UNI]]*Tabela1[[#This Row],[QTE]]</f>
        <v>761.9</v>
      </c>
      <c r="I618" s="237" t="s">
        <v>5917</v>
      </c>
      <c r="J618" s="241" t="s">
        <v>3140</v>
      </c>
      <c r="K618" s="241" t="s">
        <v>4320</v>
      </c>
      <c r="L618" s="242" t="s">
        <v>2984</v>
      </c>
      <c r="M618" s="243">
        <v>46223</v>
      </c>
      <c r="N618" s="241" t="s">
        <v>38</v>
      </c>
      <c r="O618" s="244"/>
      <c r="P618" s="245"/>
      <c r="Q618" s="14">
        <f>Tabela1[[#This Row],[QTDE/ Fabricação]]-Tabela1[[#This Row],[QTE]]</f>
        <v>-1</v>
      </c>
      <c r="R618" s="247">
        <f t="shared" si="121"/>
        <v>761.9</v>
      </c>
      <c r="S618" s="247">
        <f t="shared" si="117"/>
        <v>761.9</v>
      </c>
      <c r="T618" s="248">
        <f t="shared" si="122"/>
        <v>0</v>
      </c>
      <c r="U618" s="249">
        <f>IFERROR(SUMIF('LISTA DE EMBARQUE'!B:B,MICRO!E:E,'LISTA DE EMBARQUE'!G:G),"")</f>
        <v>1</v>
      </c>
      <c r="V618" s="244">
        <f>IFERROR(VLOOKUP(Tabela1[[#This Row],[COD.MDE]],'LISTA DE EMBARQUE'!B:L,11,0),"")</f>
        <v>6</v>
      </c>
      <c r="W618" s="245" t="str">
        <f>IFERROR(COUNTIF(#REF!,Tabela1[[#This Row],[Colunas5]]),"")</f>
        <v/>
      </c>
      <c r="X618" s="246">
        <f>Tabela1[[#This Row],[QIANTIDADE EXPEDIDA]]*Tabela1[[#This Row],[PESO UNI]]</f>
        <v>761.9</v>
      </c>
      <c r="Y618" s="246">
        <f t="shared" si="123"/>
        <v>0</v>
      </c>
      <c r="Z618" s="250">
        <f>Tabela1[[#This Row],[PESO TOTAL]]-Tabela1[[#This Row],[Peso Expedido]]</f>
        <v>0</v>
      </c>
      <c r="AA618" s="251">
        <v>1</v>
      </c>
      <c r="AB618" s="252"/>
      <c r="AC618" s="251">
        <v>1</v>
      </c>
      <c r="AD618" s="251">
        <v>1</v>
      </c>
      <c r="AE618" s="251">
        <v>1</v>
      </c>
      <c r="AF618" s="251">
        <v>1</v>
      </c>
      <c r="AG618" s="251">
        <v>1</v>
      </c>
      <c r="AH618" s="251">
        <v>1</v>
      </c>
      <c r="AI618" s="252" t="s">
        <v>4412</v>
      </c>
      <c r="AJ618"/>
      <c r="AK618"/>
      <c r="AL618"/>
      <c r="AM618"/>
      <c r="AN618"/>
      <c r="AO618"/>
      <c r="AP618"/>
      <c r="AQ618" s="22"/>
      <c r="AR618" s="24"/>
      <c r="AS618" s="37"/>
      <c r="AT618" s="37"/>
      <c r="AU618" s="37"/>
      <c r="AV618" s="37"/>
      <c r="AW618" s="37"/>
    </row>
    <row r="619" spans="1:49" ht="15.75" hidden="1" customHeight="1" x14ac:dyDescent="0.25">
      <c r="A619" s="238" t="s">
        <v>4535</v>
      </c>
      <c r="B619" s="239" t="s">
        <v>4536</v>
      </c>
      <c r="C619" s="238">
        <v>2</v>
      </c>
      <c r="D619" s="238" t="s">
        <v>4538</v>
      </c>
      <c r="E619" s="237">
        <v>4408</v>
      </c>
      <c r="F619" s="237">
        <v>38</v>
      </c>
      <c r="G619" s="238">
        <v>85.1</v>
      </c>
      <c r="H619" s="240">
        <f>Tabela1[[#This Row],[PESO UNI]]*Tabela1[[#This Row],[QTE]]</f>
        <v>170.2</v>
      </c>
      <c r="I619" s="237" t="s">
        <v>5917</v>
      </c>
      <c r="J619" s="241" t="s">
        <v>3140</v>
      </c>
      <c r="K619" s="241" t="s">
        <v>4320</v>
      </c>
      <c r="L619" s="242" t="s">
        <v>2984</v>
      </c>
      <c r="M619" s="243">
        <v>46223</v>
      </c>
      <c r="N619" s="241" t="s">
        <v>38</v>
      </c>
      <c r="O619" s="244"/>
      <c r="P619" s="245"/>
      <c r="Q619" s="14">
        <f>Tabela1[[#This Row],[QTDE/ Fabricação]]-Tabela1[[#This Row],[QTE]]</f>
        <v>-2</v>
      </c>
      <c r="R619" s="247">
        <f t="shared" si="121"/>
        <v>170.2</v>
      </c>
      <c r="S619" s="247">
        <f t="shared" si="117"/>
        <v>170.2</v>
      </c>
      <c r="T619" s="248">
        <f t="shared" si="122"/>
        <v>0</v>
      </c>
      <c r="U619" s="249">
        <f>IFERROR(SUMIF('LISTA DE EMBARQUE'!B:B,MICRO!E:E,'LISTA DE EMBARQUE'!G:G),"")</f>
        <v>2</v>
      </c>
      <c r="V619" s="244">
        <f>IFERROR(VLOOKUP(Tabela1[[#This Row],[COD.MDE]],'LISTA DE EMBARQUE'!B:L,11,0),"")</f>
        <v>6</v>
      </c>
      <c r="W619" s="245" t="str">
        <f>IFERROR(COUNTIF(#REF!,Tabela1[[#This Row],[Colunas5]]),"")</f>
        <v/>
      </c>
      <c r="X619" s="246">
        <f>Tabela1[[#This Row],[QIANTIDADE EXPEDIDA]]*Tabela1[[#This Row],[PESO UNI]]</f>
        <v>170.2</v>
      </c>
      <c r="Y619" s="246">
        <f t="shared" si="123"/>
        <v>0</v>
      </c>
      <c r="Z619" s="250">
        <f>Tabela1[[#This Row],[PESO TOTAL]]-Tabela1[[#This Row],[Peso Expedido]]</f>
        <v>0</v>
      </c>
      <c r="AA619" s="251">
        <v>1</v>
      </c>
      <c r="AB619" s="252"/>
      <c r="AC619" s="251">
        <v>1</v>
      </c>
      <c r="AD619" s="251">
        <v>1</v>
      </c>
      <c r="AE619" s="251">
        <v>1</v>
      </c>
      <c r="AF619" s="251">
        <v>1</v>
      </c>
      <c r="AG619" s="251">
        <v>1</v>
      </c>
      <c r="AH619" s="251">
        <v>1</v>
      </c>
      <c r="AI619" s="252" t="s">
        <v>4412</v>
      </c>
      <c r="AJ619"/>
      <c r="AK619"/>
      <c r="AL619"/>
      <c r="AM619"/>
      <c r="AN619"/>
      <c r="AO619"/>
      <c r="AP619"/>
      <c r="AQ619" s="22"/>
      <c r="AR619" s="24"/>
      <c r="AS619" s="37"/>
      <c r="AT619" s="37"/>
      <c r="AU619" s="37"/>
      <c r="AV619" s="37"/>
      <c r="AW619" s="37"/>
    </row>
    <row r="620" spans="1:49" ht="15.75" hidden="1" customHeight="1" x14ac:dyDescent="0.25">
      <c r="A620" s="238" t="s">
        <v>4535</v>
      </c>
      <c r="B620" s="239" t="s">
        <v>4536</v>
      </c>
      <c r="C620" s="238">
        <v>2</v>
      </c>
      <c r="D620" s="238" t="s">
        <v>4539</v>
      </c>
      <c r="E620" s="237">
        <v>4409</v>
      </c>
      <c r="F620" s="237">
        <v>38</v>
      </c>
      <c r="G620" s="238">
        <v>51.8</v>
      </c>
      <c r="H620" s="240">
        <f>Tabela1[[#This Row],[PESO UNI]]*Tabela1[[#This Row],[QTE]]</f>
        <v>103.6</v>
      </c>
      <c r="I620" s="237" t="s">
        <v>5917</v>
      </c>
      <c r="J620" s="241" t="s">
        <v>3140</v>
      </c>
      <c r="K620" s="241" t="s">
        <v>4320</v>
      </c>
      <c r="L620" s="242" t="s">
        <v>2984</v>
      </c>
      <c r="M620" s="243">
        <v>46223</v>
      </c>
      <c r="N620" s="241" t="s">
        <v>38</v>
      </c>
      <c r="O620" s="244"/>
      <c r="P620" s="245"/>
      <c r="Q620" s="14">
        <f>Tabela1[[#This Row],[QTDE/ Fabricação]]-Tabela1[[#This Row],[QTE]]</f>
        <v>-2</v>
      </c>
      <c r="R620" s="247">
        <f t="shared" si="121"/>
        <v>103.6</v>
      </c>
      <c r="S620" s="247">
        <f t="shared" si="117"/>
        <v>103.6</v>
      </c>
      <c r="T620" s="248">
        <f t="shared" si="122"/>
        <v>0</v>
      </c>
      <c r="U620" s="249">
        <f>IFERROR(SUMIF('LISTA DE EMBARQUE'!B:B,MICRO!E:E,'LISTA DE EMBARQUE'!G:G),"")</f>
        <v>2</v>
      </c>
      <c r="V620" s="244">
        <f>IFERROR(VLOOKUP(Tabela1[[#This Row],[COD.MDE]],'LISTA DE EMBARQUE'!B:L,11,0),"")</f>
        <v>7</v>
      </c>
      <c r="W620" s="245" t="str">
        <f>IFERROR(COUNTIF(#REF!,Tabela1[[#This Row],[Colunas5]]),"")</f>
        <v/>
      </c>
      <c r="X620" s="246">
        <f>Tabela1[[#This Row],[QIANTIDADE EXPEDIDA]]*Tabela1[[#This Row],[PESO UNI]]</f>
        <v>103.6</v>
      </c>
      <c r="Y620" s="246">
        <f t="shared" si="123"/>
        <v>0</v>
      </c>
      <c r="Z620" s="250">
        <f>Tabela1[[#This Row],[PESO TOTAL]]-Tabela1[[#This Row],[Peso Expedido]]</f>
        <v>0</v>
      </c>
      <c r="AA620" s="251">
        <v>1</v>
      </c>
      <c r="AB620" s="252"/>
      <c r="AC620" s="252">
        <v>1</v>
      </c>
      <c r="AD620" s="252">
        <v>1</v>
      </c>
      <c r="AE620" s="252">
        <v>1</v>
      </c>
      <c r="AF620" s="252">
        <v>1</v>
      </c>
      <c r="AG620" s="252">
        <v>1</v>
      </c>
      <c r="AH620" s="252">
        <v>1</v>
      </c>
      <c r="AI620" s="252" t="s">
        <v>4412</v>
      </c>
      <c r="AJ620"/>
      <c r="AK620"/>
      <c r="AL620"/>
      <c r="AM620"/>
      <c r="AN620"/>
      <c r="AO620"/>
      <c r="AP620"/>
      <c r="AQ620" s="22"/>
      <c r="AR620" s="24"/>
      <c r="AS620" s="37"/>
      <c r="AT620" s="37"/>
      <c r="AU620" s="37"/>
      <c r="AV620" s="37"/>
      <c r="AW620" s="37"/>
    </row>
    <row r="621" spans="1:49" ht="15.75" hidden="1" customHeight="1" x14ac:dyDescent="0.25">
      <c r="A621" s="1" t="s">
        <v>4535</v>
      </c>
      <c r="B621" s="21" t="s">
        <v>4536</v>
      </c>
      <c r="C621" s="1">
        <v>2</v>
      </c>
      <c r="D621" s="1" t="s">
        <v>4540</v>
      </c>
      <c r="E621" s="7">
        <v>4410</v>
      </c>
      <c r="F621" s="7">
        <v>38</v>
      </c>
      <c r="G621" s="1">
        <v>2.7</v>
      </c>
      <c r="H621" s="34">
        <f>Tabela1[[#This Row],[PESO UNI]]*Tabela1[[#This Row],[QTE]]</f>
        <v>5.4</v>
      </c>
      <c r="I621" s="7" t="s">
        <v>5917</v>
      </c>
      <c r="J621" s="8" t="s">
        <v>3140</v>
      </c>
      <c r="K621" s="8" t="s">
        <v>4320</v>
      </c>
      <c r="L621" s="9" t="s">
        <v>2984</v>
      </c>
      <c r="M621" s="10">
        <v>46223</v>
      </c>
      <c r="N621" s="8" t="s">
        <v>38</v>
      </c>
      <c r="O621" s="12"/>
      <c r="P621" s="13"/>
      <c r="Q621" s="14">
        <f>Tabela1[[#This Row],[QTDE/ Fabricação]]-Tabela1[[#This Row],[QTE]]</f>
        <v>-2</v>
      </c>
      <c r="R621" s="18">
        <f t="shared" si="121"/>
        <v>5.4</v>
      </c>
      <c r="S621" s="18">
        <f t="shared" si="117"/>
        <v>5.4</v>
      </c>
      <c r="T621" s="19">
        <f t="shared" si="122"/>
        <v>0</v>
      </c>
      <c r="U621" s="16">
        <f>IFERROR(SUMIF('LISTA DE EMBARQUE'!B:B,MICRO!E:E,'LISTA DE EMBARQUE'!G:G),"")</f>
        <v>0</v>
      </c>
      <c r="V621" s="12" t="str">
        <f>IFERROR(VLOOKUP(Tabela1[[#This Row],[COD.MDE]],'LISTA DE EMBARQUE'!B:L,11,0),"")</f>
        <v/>
      </c>
      <c r="W621" s="13" t="str">
        <f>IFERROR(COUNTIF(#REF!,Tabela1[[#This Row],[Colunas5]]),"")</f>
        <v/>
      </c>
      <c r="X621" s="14">
        <f>Tabela1[[#This Row],[QIANTIDADE EXPEDIDA]]*Tabela1[[#This Row],[PESO UNI]]</f>
        <v>0</v>
      </c>
      <c r="Y621" s="14">
        <f t="shared" si="123"/>
        <v>-2</v>
      </c>
      <c r="Z621" s="20">
        <f>Tabela1[[#This Row],[PESO TOTAL]]-Tabela1[[#This Row],[Peso Expedido]]</f>
        <v>5.4</v>
      </c>
      <c r="AA621" s="17">
        <v>1</v>
      </c>
      <c r="AB621" s="33"/>
      <c r="AC621" s="33">
        <v>1</v>
      </c>
      <c r="AD621" s="33">
        <v>1</v>
      </c>
      <c r="AE621" s="33">
        <v>1</v>
      </c>
      <c r="AF621" s="33">
        <v>1</v>
      </c>
      <c r="AG621" s="33">
        <v>1</v>
      </c>
      <c r="AH621" s="33"/>
      <c r="AI621" s="33"/>
      <c r="AJ621"/>
      <c r="AK621"/>
      <c r="AL621"/>
      <c r="AM621"/>
      <c r="AN621"/>
      <c r="AO621"/>
      <c r="AP621"/>
      <c r="AQ621" s="22"/>
      <c r="AR621" s="24"/>
      <c r="AS621" s="37"/>
      <c r="AT621" s="37"/>
      <c r="AU621" s="37"/>
      <c r="AV621" s="37"/>
      <c r="AW621" s="37"/>
    </row>
    <row r="622" spans="1:49" ht="15.75" hidden="1" customHeight="1" x14ac:dyDescent="0.25">
      <c r="A622" s="1" t="s">
        <v>4535</v>
      </c>
      <c r="B622" s="21" t="s">
        <v>4536</v>
      </c>
      <c r="C622" s="1">
        <v>2</v>
      </c>
      <c r="D622" s="1" t="s">
        <v>4541</v>
      </c>
      <c r="E622" s="7">
        <v>4411</v>
      </c>
      <c r="F622" s="7">
        <v>38</v>
      </c>
      <c r="G622" s="1">
        <v>0.75</v>
      </c>
      <c r="H622" s="34">
        <f>Tabela1[[#This Row],[PESO UNI]]*Tabela1[[#This Row],[QTE]]</f>
        <v>1.5</v>
      </c>
      <c r="I622" s="7" t="s">
        <v>5917</v>
      </c>
      <c r="J622" s="8" t="s">
        <v>3140</v>
      </c>
      <c r="K622" s="8" t="s">
        <v>4320</v>
      </c>
      <c r="L622" s="9" t="s">
        <v>2984</v>
      </c>
      <c r="M622" s="10">
        <v>46223</v>
      </c>
      <c r="N622" s="8" t="s">
        <v>38</v>
      </c>
      <c r="O622" s="12"/>
      <c r="P622" s="13"/>
      <c r="Q622" s="14">
        <f>Tabela1[[#This Row],[QTDE/ Fabricação]]-Tabela1[[#This Row],[QTE]]</f>
        <v>-2</v>
      </c>
      <c r="R622" s="18">
        <f t="shared" si="121"/>
        <v>0.71249999999999991</v>
      </c>
      <c r="S622" s="18">
        <f t="shared" si="117"/>
        <v>0</v>
      </c>
      <c r="T622" s="19">
        <f t="shared" si="122"/>
        <v>-1.5</v>
      </c>
      <c r="U622" s="16">
        <f>IFERROR(SUMIF('LISTA DE EMBARQUE'!B:B,MICRO!E:E,'LISTA DE EMBARQUE'!G:G),"")</f>
        <v>0</v>
      </c>
      <c r="V622" s="12" t="str">
        <f>IFERROR(VLOOKUP(Tabela1[[#This Row],[COD.MDE]],'LISTA DE EMBARQUE'!B:L,11,0),"")</f>
        <v/>
      </c>
      <c r="W622" s="13" t="str">
        <f>IFERROR(COUNTIF(#REF!,Tabela1[[#This Row],[Colunas5]]),"")</f>
        <v/>
      </c>
      <c r="X622" s="14">
        <f>Tabela1[[#This Row],[QIANTIDADE EXPEDIDA]]*Tabela1[[#This Row],[PESO UNI]]</f>
        <v>0</v>
      </c>
      <c r="Y622" s="14">
        <f t="shared" si="123"/>
        <v>-2</v>
      </c>
      <c r="Z622" s="20">
        <f>Tabela1[[#This Row],[PESO TOTAL]]-Tabela1[[#This Row],[Peso Expedido]]</f>
        <v>1.5</v>
      </c>
      <c r="AA622" s="17">
        <v>1</v>
      </c>
      <c r="AB622" s="33"/>
      <c r="AC622" s="33">
        <v>0.9</v>
      </c>
      <c r="AD622" s="33"/>
      <c r="AE622" s="33"/>
      <c r="AF622" s="33"/>
      <c r="AG622" s="33"/>
      <c r="AH622" s="33"/>
      <c r="AI622" s="33"/>
      <c r="AJ622"/>
      <c r="AK622"/>
      <c r="AL622"/>
      <c r="AM622"/>
      <c r="AN622"/>
      <c r="AO622"/>
      <c r="AP622"/>
      <c r="AQ622" s="22"/>
      <c r="AR622" s="24"/>
      <c r="AS622" s="37"/>
      <c r="AT622" s="37"/>
      <c r="AU622" s="37"/>
      <c r="AV622" s="37"/>
      <c r="AW622" s="37"/>
    </row>
    <row r="623" spans="1:49" ht="15.75" hidden="1" customHeight="1" x14ac:dyDescent="0.25">
      <c r="A623" s="1" t="s">
        <v>4535</v>
      </c>
      <c r="B623" s="21" t="s">
        <v>4536</v>
      </c>
      <c r="C623" s="1">
        <v>2</v>
      </c>
      <c r="D623" s="1" t="s">
        <v>4542</v>
      </c>
      <c r="E623" s="7">
        <v>4412</v>
      </c>
      <c r="F623" s="7">
        <v>38</v>
      </c>
      <c r="G623" s="1">
        <v>0.8</v>
      </c>
      <c r="H623" s="34">
        <f>Tabela1[[#This Row],[PESO UNI]]*Tabela1[[#This Row],[QTE]]</f>
        <v>1.6</v>
      </c>
      <c r="I623" s="7" t="s">
        <v>5917</v>
      </c>
      <c r="J623" s="8" t="s">
        <v>3140</v>
      </c>
      <c r="K623" s="8" t="s">
        <v>4320</v>
      </c>
      <c r="L623" s="9" t="s">
        <v>2984</v>
      </c>
      <c r="M623" s="10">
        <v>46223</v>
      </c>
      <c r="N623" s="8" t="s">
        <v>38</v>
      </c>
      <c r="O623" s="12"/>
      <c r="P623" s="13"/>
      <c r="Q623" s="14">
        <f>Tabela1[[#This Row],[QTDE/ Fabricação]]-Tabela1[[#This Row],[QTE]]</f>
        <v>-2</v>
      </c>
      <c r="R623" s="18">
        <f t="shared" si="121"/>
        <v>1.6</v>
      </c>
      <c r="S623" s="18">
        <f t="shared" si="117"/>
        <v>1.6</v>
      </c>
      <c r="T623" s="19">
        <f t="shared" si="122"/>
        <v>0</v>
      </c>
      <c r="U623" s="16">
        <f>IFERROR(SUMIF('LISTA DE EMBARQUE'!B:B,MICRO!E:E,'LISTA DE EMBARQUE'!G:G),"")</f>
        <v>0</v>
      </c>
      <c r="V623" s="12" t="str">
        <f>IFERROR(VLOOKUP(Tabela1[[#This Row],[COD.MDE]],'LISTA DE EMBARQUE'!B:L,11,0),"")</f>
        <v/>
      </c>
      <c r="W623" s="13" t="str">
        <f>IFERROR(COUNTIF(#REF!,Tabela1[[#This Row],[Colunas5]]),"")</f>
        <v/>
      </c>
      <c r="X623" s="14">
        <f>Tabela1[[#This Row],[QIANTIDADE EXPEDIDA]]*Tabela1[[#This Row],[PESO UNI]]</f>
        <v>0</v>
      </c>
      <c r="Y623" s="14">
        <f t="shared" si="123"/>
        <v>-2</v>
      </c>
      <c r="Z623" s="20">
        <f>Tabela1[[#This Row],[PESO TOTAL]]-Tabela1[[#This Row],[Peso Expedido]]</f>
        <v>1.6</v>
      </c>
      <c r="AA623" s="17">
        <v>1</v>
      </c>
      <c r="AB623" s="33"/>
      <c r="AC623" s="33">
        <v>1</v>
      </c>
      <c r="AD623" s="33">
        <v>1</v>
      </c>
      <c r="AE623" s="33">
        <v>1</v>
      </c>
      <c r="AF623" s="33">
        <v>1</v>
      </c>
      <c r="AG623" s="33">
        <v>1</v>
      </c>
      <c r="AH623" s="33"/>
      <c r="AI623" s="33"/>
      <c r="AJ623"/>
      <c r="AK623"/>
      <c r="AL623"/>
      <c r="AM623"/>
      <c r="AN623"/>
      <c r="AO623"/>
      <c r="AP623"/>
      <c r="AQ623" s="22"/>
      <c r="AR623" s="24"/>
      <c r="AS623" s="37"/>
      <c r="AT623" s="37"/>
      <c r="AU623" s="37"/>
      <c r="AV623" s="37"/>
      <c r="AW623" s="37"/>
    </row>
    <row r="624" spans="1:49" ht="15.75" hidden="1" customHeight="1" x14ac:dyDescent="0.25">
      <c r="A624" s="238" t="s">
        <v>4543</v>
      </c>
      <c r="B624" s="239" t="s">
        <v>4544</v>
      </c>
      <c r="C624" s="238">
        <v>1</v>
      </c>
      <c r="D624" s="238" t="s">
        <v>4545</v>
      </c>
      <c r="E624" s="237">
        <v>4413</v>
      </c>
      <c r="F624" s="237">
        <v>39</v>
      </c>
      <c r="G624" s="238">
        <v>527.5</v>
      </c>
      <c r="H624" s="240">
        <f>Tabela1[[#This Row],[PESO UNI]]*Tabela1[[#This Row],[QTE]]</f>
        <v>527.5</v>
      </c>
      <c r="I624" s="237" t="s">
        <v>4864</v>
      </c>
      <c r="J624" s="241" t="s">
        <v>3045</v>
      </c>
      <c r="K624" s="241" t="s">
        <v>4320</v>
      </c>
      <c r="L624" s="242" t="s">
        <v>2984</v>
      </c>
      <c r="M624" s="243">
        <v>46224</v>
      </c>
      <c r="N624" s="241" t="s">
        <v>38</v>
      </c>
      <c r="O624" s="244"/>
      <c r="P624" s="245"/>
      <c r="Q624" s="14">
        <f>Tabela1[[#This Row],[QTDE/ Fabricação]]-Tabela1[[#This Row],[QTE]]</f>
        <v>-1</v>
      </c>
      <c r="R624" s="247">
        <f t="shared" si="121"/>
        <v>527.5</v>
      </c>
      <c r="S624" s="247">
        <f t="shared" si="117"/>
        <v>527.5</v>
      </c>
      <c r="T624" s="248">
        <f t="shared" si="122"/>
        <v>0</v>
      </c>
      <c r="U624" s="249">
        <f>IFERROR(SUMIF('LISTA DE EMBARQUE'!B:B,MICRO!E:E,'LISTA DE EMBARQUE'!G:G),"")</f>
        <v>1</v>
      </c>
      <c r="V624" s="244">
        <f>IFERROR(VLOOKUP(Tabela1[[#This Row],[COD.MDE]],'LISTA DE EMBARQUE'!B:L,11,0),"")</f>
        <v>5</v>
      </c>
      <c r="W624" s="245" t="str">
        <f>IFERROR(COUNTIF(#REF!,Tabela1[[#This Row],[Colunas5]]),"")</f>
        <v/>
      </c>
      <c r="X624" s="246">
        <f>Tabela1[[#This Row],[QIANTIDADE EXPEDIDA]]*Tabela1[[#This Row],[PESO UNI]]</f>
        <v>527.5</v>
      </c>
      <c r="Y624" s="246">
        <f t="shared" si="123"/>
        <v>0</v>
      </c>
      <c r="Z624" s="250">
        <f>Tabela1[[#This Row],[PESO TOTAL]]-Tabela1[[#This Row],[Peso Expedido]]</f>
        <v>0</v>
      </c>
      <c r="AA624" s="251">
        <v>1</v>
      </c>
      <c r="AB624" s="252"/>
      <c r="AC624" s="252">
        <v>1</v>
      </c>
      <c r="AD624" s="252">
        <v>1</v>
      </c>
      <c r="AE624" s="252">
        <v>1</v>
      </c>
      <c r="AF624" s="252">
        <v>1</v>
      </c>
      <c r="AG624" s="252">
        <v>1</v>
      </c>
      <c r="AH624" s="252">
        <v>1</v>
      </c>
      <c r="AI624" s="252" t="str">
        <f>IF(Z624&lt;=0,"ok","")</f>
        <v>ok</v>
      </c>
      <c r="AJ624"/>
      <c r="AK624"/>
      <c r="AL624"/>
      <c r="AM624"/>
      <c r="AN624"/>
      <c r="AO624"/>
      <c r="AP624"/>
      <c r="AQ624" s="22"/>
      <c r="AR624" s="24"/>
      <c r="AS624" s="37"/>
      <c r="AT624" s="37"/>
      <c r="AU624" s="37"/>
      <c r="AV624" s="37"/>
      <c r="AW624" s="37"/>
    </row>
    <row r="625" spans="1:49" ht="15.75" hidden="1" customHeight="1" x14ac:dyDescent="0.25">
      <c r="A625" s="1" t="s">
        <v>4547</v>
      </c>
      <c r="B625" s="21"/>
      <c r="C625" s="1">
        <v>30</v>
      </c>
      <c r="D625" s="1" t="s">
        <v>4546</v>
      </c>
      <c r="E625" s="7">
        <v>4414</v>
      </c>
      <c r="F625" s="7">
        <v>1</v>
      </c>
      <c r="G625" s="1">
        <v>11.5</v>
      </c>
      <c r="H625" s="34">
        <f>Tabela1[[#This Row],[PESO UNI]]*Tabela1[[#This Row],[QTE]]</f>
        <v>345</v>
      </c>
      <c r="I625" s="7">
        <v>0</v>
      </c>
      <c r="J625" s="8" t="s">
        <v>4548</v>
      </c>
      <c r="K625" s="8" t="s">
        <v>23</v>
      </c>
      <c r="L625" s="9" t="s">
        <v>4549</v>
      </c>
      <c r="M625" s="10">
        <v>46271</v>
      </c>
      <c r="N625" s="8" t="s">
        <v>38</v>
      </c>
      <c r="O625" s="12"/>
      <c r="P625" s="13"/>
      <c r="Q625" s="14">
        <f>Tabela1[[#This Row],[QTDE/ Fabricação]]-Tabela1[[#This Row],[QTE]]</f>
        <v>-30</v>
      </c>
      <c r="R625" s="18">
        <f t="shared" si="121"/>
        <v>345</v>
      </c>
      <c r="S625" s="18">
        <f t="shared" si="117"/>
        <v>345</v>
      </c>
      <c r="T625" s="19">
        <f t="shared" si="122"/>
        <v>0</v>
      </c>
      <c r="U625" s="16">
        <v>30</v>
      </c>
      <c r="V625" s="12">
        <v>1</v>
      </c>
      <c r="W625" s="13" t="str">
        <f>IFERROR(COUNTIF(#REF!,Tabela1[[#This Row],[Colunas5]]),"")</f>
        <v/>
      </c>
      <c r="X625" s="14">
        <f>Tabela1[[#This Row],[QIANTIDADE EXPEDIDA]]*Tabela1[[#This Row],[PESO UNI]]</f>
        <v>345</v>
      </c>
      <c r="Y625" s="14">
        <f t="shared" si="123"/>
        <v>0</v>
      </c>
      <c r="Z625" s="20">
        <f>Tabela1[[#This Row],[PESO TOTAL]]-Tabela1[[#This Row],[Peso Expedido]]</f>
        <v>0</v>
      </c>
      <c r="AA625" s="17">
        <v>1</v>
      </c>
      <c r="AB625" s="33">
        <v>1</v>
      </c>
      <c r="AC625" s="33">
        <v>1</v>
      </c>
      <c r="AD625" s="33">
        <v>1</v>
      </c>
      <c r="AE625" s="33">
        <v>1</v>
      </c>
      <c r="AF625" s="33">
        <v>1</v>
      </c>
      <c r="AG625" s="33">
        <v>1</v>
      </c>
      <c r="AH625" s="33">
        <v>1</v>
      </c>
      <c r="AI625" s="33" t="s">
        <v>4412</v>
      </c>
      <c r="AJ625"/>
      <c r="AK625"/>
      <c r="AL625"/>
      <c r="AM625"/>
      <c r="AN625"/>
      <c r="AO625"/>
      <c r="AP625"/>
      <c r="AQ625" s="22"/>
      <c r="AR625" s="24"/>
      <c r="AS625" s="37"/>
      <c r="AT625" s="37"/>
      <c r="AU625" s="37"/>
      <c r="AV625" s="37"/>
      <c r="AW625" s="37"/>
    </row>
    <row r="626" spans="1:49" ht="15.75" hidden="1" customHeight="1" x14ac:dyDescent="0.25">
      <c r="A626" s="1" t="s">
        <v>653</v>
      </c>
      <c r="B626" s="21"/>
      <c r="C626" s="1">
        <v>2</v>
      </c>
      <c r="D626" s="1" t="s">
        <v>4552</v>
      </c>
      <c r="E626" s="7">
        <v>4415</v>
      </c>
      <c r="F626" s="7">
        <v>43</v>
      </c>
      <c r="G626" s="1">
        <v>2.39</v>
      </c>
      <c r="H626" s="34">
        <f>Tabela1[[#This Row],[PESO UNI]]*Tabela1[[#This Row],[QTE]]</f>
        <v>4.78</v>
      </c>
      <c r="I626" s="7">
        <v>0</v>
      </c>
      <c r="J626" s="8" t="s">
        <v>4687</v>
      </c>
      <c r="K626" s="8" t="s">
        <v>23</v>
      </c>
      <c r="L626" s="9" t="s">
        <v>2069</v>
      </c>
      <c r="M626" s="10">
        <v>46199</v>
      </c>
      <c r="N626" s="8" t="s">
        <v>38</v>
      </c>
      <c r="O626" s="12"/>
      <c r="P626" s="13"/>
      <c r="Q626" s="14">
        <f>Tabela1[[#This Row],[QTDE/ Fabricação]]-Tabela1[[#This Row],[QTE]]</f>
        <v>-2</v>
      </c>
      <c r="R626" s="18">
        <f t="shared" ref="R626:R627" si="124">IFERROR(H626*((AA626*0.25)+(AC626*0.25)+(AD626*0.225)+(AE626*0.225)+(AF626*0.05)),"")</f>
        <v>4.78</v>
      </c>
      <c r="S626" s="18">
        <f t="shared" ref="S626:S627" si="125">IFERROR(H626*AG626,"")</f>
        <v>4.78</v>
      </c>
      <c r="T626" s="19">
        <f t="shared" ref="T626:T627" si="126">IFERROR(S626-H626,"")</f>
        <v>0</v>
      </c>
      <c r="U626" s="16">
        <f>IFERROR(SUMIF('LISTA DE EMBARQUE'!B:B,MICRO!E:E,'LISTA DE EMBARQUE'!G:G),"")</f>
        <v>2</v>
      </c>
      <c r="V626" s="12">
        <f>IFERROR(VLOOKUP(Tabela1[[#This Row],[COD.MDE]],'LISTA DE EMBARQUE'!B:L,11,0),"")</f>
        <v>12</v>
      </c>
      <c r="W626" s="13" t="str">
        <f>IFERROR(COUNTIF(#REF!,Tabela1[[#This Row],[Colunas5]]),"")</f>
        <v/>
      </c>
      <c r="X626" s="14">
        <f>Tabela1[[#This Row],[QIANTIDADE EXPEDIDA]]*Tabela1[[#This Row],[PESO UNI]]</f>
        <v>4.78</v>
      </c>
      <c r="Y626" s="14">
        <f t="shared" ref="Y626:Y627" si="127">U626-C626</f>
        <v>0</v>
      </c>
      <c r="Z626" s="20">
        <f>Tabela1[[#This Row],[PESO TOTAL]]-Tabela1[[#This Row],[Peso Expedido]]</f>
        <v>0</v>
      </c>
      <c r="AA626" s="17">
        <v>1</v>
      </c>
      <c r="AB626" s="33"/>
      <c r="AC626" s="33">
        <v>1</v>
      </c>
      <c r="AD626" s="33">
        <v>1</v>
      </c>
      <c r="AE626" s="33">
        <v>1</v>
      </c>
      <c r="AF626" s="33">
        <v>1</v>
      </c>
      <c r="AG626" s="33">
        <v>1</v>
      </c>
      <c r="AH626" s="33">
        <v>1</v>
      </c>
      <c r="AI626" s="33" t="s">
        <v>4509</v>
      </c>
      <c r="AJ626"/>
      <c r="AK626"/>
      <c r="AL626"/>
      <c r="AM626"/>
      <c r="AN626"/>
      <c r="AO626"/>
      <c r="AP626"/>
      <c r="AQ626" s="22"/>
      <c r="AR626" s="24"/>
      <c r="AS626" s="37"/>
      <c r="AT626" s="37"/>
      <c r="AU626" s="37"/>
      <c r="AV626" s="37"/>
      <c r="AW626" s="37"/>
    </row>
    <row r="627" spans="1:49" ht="15.75" hidden="1" customHeight="1" x14ac:dyDescent="0.25">
      <c r="A627" s="1" t="s">
        <v>653</v>
      </c>
      <c r="B627" s="21"/>
      <c r="C627" s="1">
        <v>2</v>
      </c>
      <c r="D627" s="1" t="s">
        <v>4552</v>
      </c>
      <c r="E627" s="7">
        <v>4416</v>
      </c>
      <c r="F627" s="7">
        <v>43</v>
      </c>
      <c r="G627" s="1">
        <v>2.39</v>
      </c>
      <c r="H627" s="34">
        <f>Tabela1[[#This Row],[PESO UNI]]*Tabela1[[#This Row],[QTE]]</f>
        <v>4.78</v>
      </c>
      <c r="I627" s="7">
        <v>0</v>
      </c>
      <c r="J627" s="8" t="s">
        <v>4688</v>
      </c>
      <c r="K627" s="8" t="s">
        <v>23</v>
      </c>
      <c r="L627" s="9" t="s">
        <v>2069</v>
      </c>
      <c r="M627" s="10">
        <v>46199</v>
      </c>
      <c r="N627" s="8" t="s">
        <v>38</v>
      </c>
      <c r="O627" s="12"/>
      <c r="P627" s="13"/>
      <c r="Q627" s="14">
        <f>Tabela1[[#This Row],[QTDE/ Fabricação]]-Tabela1[[#This Row],[QTE]]</f>
        <v>-2</v>
      </c>
      <c r="R627" s="18">
        <f t="shared" si="124"/>
        <v>4.78</v>
      </c>
      <c r="S627" s="18">
        <f t="shared" si="125"/>
        <v>4.78</v>
      </c>
      <c r="T627" s="19">
        <f t="shared" si="126"/>
        <v>0</v>
      </c>
      <c r="U627" s="16">
        <f>IFERROR(SUMIF('LISTA DE EMBARQUE'!B:B,MICRO!E:E,'LISTA DE EMBARQUE'!G:G),"")</f>
        <v>2</v>
      </c>
      <c r="V627" s="12">
        <f>IFERROR(VLOOKUP(Tabela1[[#This Row],[COD.MDE]],'LISTA DE EMBARQUE'!B:L,11,0),"")</f>
        <v>12</v>
      </c>
      <c r="W627" s="13" t="str">
        <f>IFERROR(COUNTIF(#REF!,Tabela1[[#This Row],[Colunas5]]),"")</f>
        <v/>
      </c>
      <c r="X627" s="14">
        <f>Tabela1[[#This Row],[QIANTIDADE EXPEDIDA]]*Tabela1[[#This Row],[PESO UNI]]</f>
        <v>4.78</v>
      </c>
      <c r="Y627" s="14">
        <f t="shared" si="127"/>
        <v>0</v>
      </c>
      <c r="Z627" s="20">
        <f>Tabela1[[#This Row],[PESO TOTAL]]-Tabela1[[#This Row],[Peso Expedido]]</f>
        <v>0</v>
      </c>
      <c r="AA627" s="17">
        <v>1</v>
      </c>
      <c r="AB627" s="33"/>
      <c r="AC627" s="33">
        <v>1</v>
      </c>
      <c r="AD627" s="33">
        <v>1</v>
      </c>
      <c r="AE627" s="33">
        <v>1</v>
      </c>
      <c r="AF627" s="33">
        <v>1</v>
      </c>
      <c r="AG627" s="33">
        <v>1</v>
      </c>
      <c r="AH627" s="33">
        <v>1</v>
      </c>
      <c r="AI627" s="33" t="s">
        <v>4509</v>
      </c>
      <c r="AJ627"/>
      <c r="AK627"/>
      <c r="AL627"/>
      <c r="AM627"/>
      <c r="AN627"/>
      <c r="AO627"/>
      <c r="AP627"/>
      <c r="AQ627" s="22"/>
      <c r="AR627" s="24"/>
      <c r="AS627" s="37"/>
      <c r="AT627" s="37"/>
      <c r="AU627" s="37"/>
      <c r="AV627" s="37"/>
      <c r="AW627" s="37"/>
    </row>
    <row r="628" spans="1:49" ht="15.75" hidden="1" customHeight="1" x14ac:dyDescent="0.25">
      <c r="A628" s="1"/>
      <c r="B628" s="21" t="s">
        <v>4553</v>
      </c>
      <c r="C628" s="1">
        <v>16</v>
      </c>
      <c r="D628" s="1" t="s">
        <v>4554</v>
      </c>
      <c r="E628" s="7" t="s">
        <v>4690</v>
      </c>
      <c r="F628" s="7" t="s">
        <v>4411</v>
      </c>
      <c r="G628" s="1">
        <v>1.2</v>
      </c>
      <c r="H628" s="34">
        <v>19.2</v>
      </c>
      <c r="I628" s="7"/>
      <c r="J628" s="8"/>
      <c r="K628" s="8" t="s">
        <v>45</v>
      </c>
      <c r="L628" s="9" t="s">
        <v>2069</v>
      </c>
      <c r="M628" s="10"/>
      <c r="N628" s="8" t="s">
        <v>38</v>
      </c>
      <c r="O628" s="12"/>
      <c r="P628" s="13"/>
      <c r="Q628" s="14">
        <f>Tabela1[[#This Row],[QTDE/ Fabricação]]-Tabela1[[#This Row],[QTE]]</f>
        <v>-16</v>
      </c>
      <c r="R628" s="18">
        <f t="shared" ref="R628:R691" si="128">IFERROR(H628*((AA628*0.25)+(AC628*0.25)+(AD628*0.225)+(AE628*0.225)+(AF628*0.05)),"")</f>
        <v>19.2</v>
      </c>
      <c r="S628" s="18">
        <f t="shared" ref="S628:S691" si="129">IFERROR(H628*AG628,"")</f>
        <v>19.2</v>
      </c>
      <c r="T628" s="19">
        <f t="shared" ref="T628:T691" si="130">IFERROR(S628-H628,"")</f>
        <v>0</v>
      </c>
      <c r="U628" s="16">
        <f>IFERROR(SUMIF('LISTA DE EMBARQUE'!B:B,MICRO!E:E,'LISTA DE EMBARQUE'!G:G),"")</f>
        <v>16</v>
      </c>
      <c r="V628" s="12">
        <f>IFERROR(VLOOKUP(Tabela1[[#This Row],[COD.MDE]],'LISTA DE EMBARQUE'!B:L,11,0),"")</f>
        <v>12</v>
      </c>
      <c r="W628" s="13" t="str">
        <f>IFERROR(COUNTIF(#REF!,Tabela1[[#This Row],[Colunas5]]),"")</f>
        <v/>
      </c>
      <c r="X628" s="14">
        <f>Tabela1[[#This Row],[QIANTIDADE EXPEDIDA]]*Tabela1[[#This Row],[PESO UNI]]</f>
        <v>19.2</v>
      </c>
      <c r="Y628" s="14">
        <f t="shared" ref="Y628:Y691" si="131">U628-C628</f>
        <v>0</v>
      </c>
      <c r="Z628" s="20">
        <f>Tabela1[[#This Row],[PESO TOTAL]]-Tabela1[[#This Row],[Peso Expedido]]</f>
        <v>0</v>
      </c>
      <c r="AA628" s="17">
        <v>1</v>
      </c>
      <c r="AB628" s="33"/>
      <c r="AC628" s="33">
        <v>1</v>
      </c>
      <c r="AD628" s="33">
        <v>1</v>
      </c>
      <c r="AE628" s="33">
        <v>1</v>
      </c>
      <c r="AF628" s="33">
        <v>1</v>
      </c>
      <c r="AG628" s="33">
        <v>1</v>
      </c>
      <c r="AH628" s="33">
        <v>1</v>
      </c>
      <c r="AI628" s="33" t="s">
        <v>4509</v>
      </c>
      <c r="AJ628"/>
      <c r="AK628"/>
      <c r="AL628"/>
      <c r="AM628"/>
      <c r="AN628"/>
      <c r="AO628"/>
      <c r="AP628"/>
      <c r="AQ628" s="22"/>
      <c r="AR628" s="24"/>
      <c r="AS628" s="37"/>
      <c r="AT628" s="37"/>
      <c r="AU628" s="37"/>
      <c r="AV628" s="37"/>
      <c r="AW628" s="37"/>
    </row>
    <row r="629" spans="1:49" ht="15.75" hidden="1" customHeight="1" x14ac:dyDescent="0.25">
      <c r="A629" s="1"/>
      <c r="B629" s="21" t="s">
        <v>4553</v>
      </c>
      <c r="C629" s="1">
        <v>8</v>
      </c>
      <c r="D629" s="1" t="s">
        <v>4556</v>
      </c>
      <c r="E629" s="7" t="s">
        <v>4691</v>
      </c>
      <c r="F629" s="7" t="s">
        <v>4411</v>
      </c>
      <c r="G629" s="1">
        <v>1.8</v>
      </c>
      <c r="H629" s="34">
        <v>14.4</v>
      </c>
      <c r="I629" s="7"/>
      <c r="J629" s="8"/>
      <c r="K629" s="8" t="s">
        <v>45</v>
      </c>
      <c r="L629" s="9" t="s">
        <v>2069</v>
      </c>
      <c r="M629" s="10"/>
      <c r="N629" s="8" t="s">
        <v>38</v>
      </c>
      <c r="O629" s="12"/>
      <c r="P629" s="13"/>
      <c r="Q629" s="14">
        <f>Tabela1[[#This Row],[QTDE/ Fabricação]]-Tabela1[[#This Row],[QTE]]</f>
        <v>-8</v>
      </c>
      <c r="R629" s="18">
        <f t="shared" si="128"/>
        <v>14.4</v>
      </c>
      <c r="S629" s="18">
        <f t="shared" si="129"/>
        <v>14.4</v>
      </c>
      <c r="T629" s="19">
        <f t="shared" si="130"/>
        <v>0</v>
      </c>
      <c r="U629" s="16">
        <f>IFERROR(SUMIF('LISTA DE EMBARQUE'!B:B,MICRO!E:E,'LISTA DE EMBARQUE'!G:G),"")</f>
        <v>8</v>
      </c>
      <c r="V629" s="12">
        <f>IFERROR(VLOOKUP(Tabela1[[#This Row],[COD.MDE]],'LISTA DE EMBARQUE'!B:L,11,0),"")</f>
        <v>12</v>
      </c>
      <c r="W629" s="13" t="str">
        <f>IFERROR(COUNTIF(#REF!,Tabela1[[#This Row],[Colunas5]]),"")</f>
        <v/>
      </c>
      <c r="X629" s="14">
        <f>Tabela1[[#This Row],[QIANTIDADE EXPEDIDA]]*Tabela1[[#This Row],[PESO UNI]]</f>
        <v>14.4</v>
      </c>
      <c r="Y629" s="14">
        <f t="shared" si="131"/>
        <v>0</v>
      </c>
      <c r="Z629" s="20">
        <f>Tabela1[[#This Row],[PESO TOTAL]]-Tabela1[[#This Row],[Peso Expedido]]</f>
        <v>0</v>
      </c>
      <c r="AA629" s="17">
        <v>1</v>
      </c>
      <c r="AB629" s="33"/>
      <c r="AC629" s="33">
        <v>1</v>
      </c>
      <c r="AD629" s="33">
        <v>1</v>
      </c>
      <c r="AE629" s="33">
        <v>1</v>
      </c>
      <c r="AF629" s="33">
        <v>1</v>
      </c>
      <c r="AG629" s="33">
        <v>1</v>
      </c>
      <c r="AH629" s="33">
        <v>1</v>
      </c>
      <c r="AI629" s="33" t="s">
        <v>4509</v>
      </c>
      <c r="AJ629"/>
      <c r="AK629"/>
      <c r="AL629"/>
      <c r="AM629"/>
      <c r="AN629"/>
      <c r="AO629"/>
      <c r="AP629"/>
      <c r="AQ629" s="22"/>
      <c r="AR629" s="24"/>
      <c r="AS629" s="37"/>
      <c r="AT629" s="37"/>
      <c r="AU629" s="37"/>
      <c r="AV629" s="37"/>
      <c r="AW629" s="37"/>
    </row>
    <row r="630" spans="1:49" ht="15.75" hidden="1" customHeight="1" x14ac:dyDescent="0.25">
      <c r="A630" s="1"/>
      <c r="B630" s="21" t="s">
        <v>4553</v>
      </c>
      <c r="C630" s="1">
        <v>7</v>
      </c>
      <c r="D630" s="1" t="s">
        <v>4557</v>
      </c>
      <c r="E630" s="7" t="s">
        <v>4692</v>
      </c>
      <c r="F630" s="7" t="s">
        <v>4411</v>
      </c>
      <c r="G630" s="1">
        <v>2.1</v>
      </c>
      <c r="H630" s="34">
        <v>14.700000000000001</v>
      </c>
      <c r="I630" s="7"/>
      <c r="J630" s="8"/>
      <c r="K630" s="8" t="s">
        <v>45</v>
      </c>
      <c r="L630" s="9" t="s">
        <v>2069</v>
      </c>
      <c r="M630" s="10"/>
      <c r="N630" s="8" t="s">
        <v>38</v>
      </c>
      <c r="O630" s="12"/>
      <c r="P630" s="13"/>
      <c r="Q630" s="14">
        <f>Tabela1[[#This Row],[QTDE/ Fabricação]]-Tabela1[[#This Row],[QTE]]</f>
        <v>-7</v>
      </c>
      <c r="R630" s="18">
        <f t="shared" si="128"/>
        <v>14.700000000000001</v>
      </c>
      <c r="S630" s="18">
        <f t="shared" si="129"/>
        <v>14.700000000000001</v>
      </c>
      <c r="T630" s="19">
        <f t="shared" si="130"/>
        <v>0</v>
      </c>
      <c r="U630" s="16">
        <f>IFERROR(SUMIF('LISTA DE EMBARQUE'!B:B,MICRO!E:E,'LISTA DE EMBARQUE'!G:G),"")</f>
        <v>7</v>
      </c>
      <c r="V630" s="12">
        <f>IFERROR(VLOOKUP(Tabela1[[#This Row],[COD.MDE]],'LISTA DE EMBARQUE'!B:L,11,0),"")</f>
        <v>12</v>
      </c>
      <c r="W630" s="13" t="str">
        <f>IFERROR(COUNTIF(#REF!,Tabela1[[#This Row],[Colunas5]]),"")</f>
        <v/>
      </c>
      <c r="X630" s="14">
        <f>Tabela1[[#This Row],[QIANTIDADE EXPEDIDA]]*Tabela1[[#This Row],[PESO UNI]]</f>
        <v>14.700000000000001</v>
      </c>
      <c r="Y630" s="14">
        <f t="shared" si="131"/>
        <v>0</v>
      </c>
      <c r="Z630" s="20">
        <f>Tabela1[[#This Row],[PESO TOTAL]]-Tabela1[[#This Row],[Peso Expedido]]</f>
        <v>0</v>
      </c>
      <c r="AA630" s="17">
        <v>1</v>
      </c>
      <c r="AB630" s="33"/>
      <c r="AC630" s="33">
        <v>1</v>
      </c>
      <c r="AD630" s="33">
        <v>1</v>
      </c>
      <c r="AE630" s="33">
        <v>1</v>
      </c>
      <c r="AF630" s="33">
        <v>1</v>
      </c>
      <c r="AG630" s="33">
        <v>1</v>
      </c>
      <c r="AH630" s="33">
        <v>1</v>
      </c>
      <c r="AI630" s="33" t="s">
        <v>4509</v>
      </c>
      <c r="AJ630"/>
      <c r="AK630"/>
      <c r="AL630"/>
      <c r="AM630"/>
      <c r="AN630"/>
      <c r="AO630"/>
      <c r="AP630"/>
      <c r="AQ630" s="22"/>
      <c r="AR630" s="24"/>
      <c r="AS630" s="37"/>
      <c r="AT630" s="37"/>
      <c r="AU630" s="37"/>
      <c r="AV630" s="37"/>
      <c r="AW630" s="37"/>
    </row>
    <row r="631" spans="1:49" ht="15.75" hidden="1" customHeight="1" x14ac:dyDescent="0.25">
      <c r="A631" s="1"/>
      <c r="B631" s="21" t="s">
        <v>4553</v>
      </c>
      <c r="C631" s="1">
        <v>3</v>
      </c>
      <c r="D631" s="1" t="s">
        <v>4558</v>
      </c>
      <c r="E631" s="7" t="s">
        <v>4693</v>
      </c>
      <c r="F631" s="7" t="s">
        <v>4411</v>
      </c>
      <c r="G631" s="1">
        <v>0.05</v>
      </c>
      <c r="H631" s="34">
        <v>0.15000000000000002</v>
      </c>
      <c r="I631" s="7"/>
      <c r="J631" s="8"/>
      <c r="K631" s="8" t="s">
        <v>45</v>
      </c>
      <c r="L631" s="9" t="s">
        <v>2069</v>
      </c>
      <c r="M631" s="10"/>
      <c r="N631" s="8" t="s">
        <v>38</v>
      </c>
      <c r="O631" s="12"/>
      <c r="P631" s="13"/>
      <c r="Q631" s="14">
        <f>Tabela1[[#This Row],[QTDE/ Fabricação]]-Tabela1[[#This Row],[QTE]]</f>
        <v>-3</v>
      </c>
      <c r="R631" s="18">
        <f t="shared" si="128"/>
        <v>0.15000000000000002</v>
      </c>
      <c r="S631" s="18">
        <f t="shared" si="129"/>
        <v>0.15000000000000002</v>
      </c>
      <c r="T631" s="19">
        <f t="shared" si="130"/>
        <v>0</v>
      </c>
      <c r="U631" s="16">
        <f>IFERROR(SUMIF('LISTA DE EMBARQUE'!B:B,MICRO!E:E,'LISTA DE EMBARQUE'!G:G),"")</f>
        <v>3</v>
      </c>
      <c r="V631" s="12">
        <f>IFERROR(VLOOKUP(Tabela1[[#This Row],[COD.MDE]],'LISTA DE EMBARQUE'!B:L,11,0),"")</f>
        <v>12</v>
      </c>
      <c r="W631" s="13" t="str">
        <f>IFERROR(COUNTIF(#REF!,Tabela1[[#This Row],[Colunas5]]),"")</f>
        <v/>
      </c>
      <c r="X631" s="14">
        <f>Tabela1[[#This Row],[QIANTIDADE EXPEDIDA]]*Tabela1[[#This Row],[PESO UNI]]</f>
        <v>0.15000000000000002</v>
      </c>
      <c r="Y631" s="14">
        <f t="shared" si="131"/>
        <v>0</v>
      </c>
      <c r="Z631" s="20">
        <f>Tabela1[[#This Row],[PESO TOTAL]]-Tabela1[[#This Row],[Peso Expedido]]</f>
        <v>0</v>
      </c>
      <c r="AA631" s="17">
        <v>1</v>
      </c>
      <c r="AB631" s="33"/>
      <c r="AC631" s="33">
        <v>1</v>
      </c>
      <c r="AD631" s="33">
        <v>1</v>
      </c>
      <c r="AE631" s="33">
        <v>1</v>
      </c>
      <c r="AF631" s="33">
        <v>1</v>
      </c>
      <c r="AG631" s="33">
        <v>1</v>
      </c>
      <c r="AH631" s="33">
        <v>1</v>
      </c>
      <c r="AI631" s="33" t="s">
        <v>4509</v>
      </c>
      <c r="AJ631"/>
      <c r="AK631"/>
      <c r="AL631"/>
      <c r="AM631"/>
      <c r="AN631"/>
      <c r="AO631"/>
      <c r="AP631"/>
      <c r="AQ631" s="22"/>
      <c r="AR631" s="24"/>
      <c r="AS631" s="37"/>
      <c r="AT631" s="37"/>
      <c r="AU631" s="37"/>
      <c r="AV631" s="37"/>
      <c r="AW631" s="37"/>
    </row>
    <row r="632" spans="1:49" ht="15.75" hidden="1" customHeight="1" x14ac:dyDescent="0.25">
      <c r="A632" s="1"/>
      <c r="B632" s="21" t="s">
        <v>4553</v>
      </c>
      <c r="C632" s="1">
        <v>3</v>
      </c>
      <c r="D632" s="1" t="s">
        <v>4560</v>
      </c>
      <c r="E632" s="7" t="s">
        <v>4694</v>
      </c>
      <c r="F632" s="7" t="s">
        <v>4411</v>
      </c>
      <c r="G632" s="1">
        <v>0.02</v>
      </c>
      <c r="H632" s="34">
        <v>0.06</v>
      </c>
      <c r="I632" s="7"/>
      <c r="J632" s="8"/>
      <c r="K632" s="8" t="s">
        <v>45</v>
      </c>
      <c r="L632" s="9" t="s">
        <v>2069</v>
      </c>
      <c r="M632" s="10"/>
      <c r="N632" s="8" t="s">
        <v>38</v>
      </c>
      <c r="O632" s="12"/>
      <c r="P632" s="13"/>
      <c r="Q632" s="14">
        <f>Tabela1[[#This Row],[QTDE/ Fabricação]]-Tabela1[[#This Row],[QTE]]</f>
        <v>-3</v>
      </c>
      <c r="R632" s="18">
        <f t="shared" si="128"/>
        <v>0.06</v>
      </c>
      <c r="S632" s="18">
        <f t="shared" si="129"/>
        <v>0.06</v>
      </c>
      <c r="T632" s="19">
        <f t="shared" si="130"/>
        <v>0</v>
      </c>
      <c r="U632" s="16">
        <f>IFERROR(SUMIF('LISTA DE EMBARQUE'!B:B,MICRO!E:E,'LISTA DE EMBARQUE'!G:G),"")</f>
        <v>3</v>
      </c>
      <c r="V632" s="12">
        <f>IFERROR(VLOOKUP(Tabela1[[#This Row],[COD.MDE]],'LISTA DE EMBARQUE'!B:L,11,0),"")</f>
        <v>12</v>
      </c>
      <c r="W632" s="13" t="str">
        <f>IFERROR(COUNTIF(#REF!,Tabela1[[#This Row],[Colunas5]]),"")</f>
        <v/>
      </c>
      <c r="X632" s="14">
        <f>Tabela1[[#This Row],[QIANTIDADE EXPEDIDA]]*Tabela1[[#This Row],[PESO UNI]]</f>
        <v>0.06</v>
      </c>
      <c r="Y632" s="14">
        <f t="shared" si="131"/>
        <v>0</v>
      </c>
      <c r="Z632" s="20">
        <f>Tabela1[[#This Row],[PESO TOTAL]]-Tabela1[[#This Row],[Peso Expedido]]</f>
        <v>0</v>
      </c>
      <c r="AA632" s="17">
        <v>1</v>
      </c>
      <c r="AB632" s="33"/>
      <c r="AC632" s="33">
        <v>1</v>
      </c>
      <c r="AD632" s="33">
        <v>1</v>
      </c>
      <c r="AE632" s="33">
        <v>1</v>
      </c>
      <c r="AF632" s="33">
        <v>1</v>
      </c>
      <c r="AG632" s="33">
        <v>1</v>
      </c>
      <c r="AH632" s="33">
        <v>1</v>
      </c>
      <c r="AI632" s="33" t="s">
        <v>4509</v>
      </c>
      <c r="AJ632"/>
      <c r="AK632"/>
      <c r="AL632"/>
      <c r="AM632"/>
      <c r="AN632"/>
      <c r="AO632"/>
      <c r="AP632"/>
      <c r="AQ632" s="22"/>
      <c r="AR632" s="24"/>
      <c r="AS632" s="37"/>
      <c r="AT632" s="37"/>
      <c r="AU632" s="37"/>
      <c r="AV632" s="37"/>
      <c r="AW632" s="37"/>
    </row>
    <row r="633" spans="1:49" ht="15.75" hidden="1" customHeight="1" x14ac:dyDescent="0.25">
      <c r="A633" s="1"/>
      <c r="B633" s="21" t="s">
        <v>4553</v>
      </c>
      <c r="C633" s="1">
        <v>2</v>
      </c>
      <c r="D633" s="1" t="s">
        <v>4561</v>
      </c>
      <c r="E633" s="7" t="s">
        <v>4695</v>
      </c>
      <c r="F633" s="7" t="s">
        <v>4411</v>
      </c>
      <c r="G633" s="1">
        <v>0.8</v>
      </c>
      <c r="H633" s="34">
        <v>1.6</v>
      </c>
      <c r="I633" s="7"/>
      <c r="J633" s="8"/>
      <c r="K633" s="8" t="s">
        <v>45</v>
      </c>
      <c r="L633" s="9" t="s">
        <v>2069</v>
      </c>
      <c r="M633" s="10"/>
      <c r="N633" s="8" t="s">
        <v>38</v>
      </c>
      <c r="O633" s="12"/>
      <c r="P633" s="13"/>
      <c r="Q633" s="14">
        <f>Tabela1[[#This Row],[QTDE/ Fabricação]]-Tabela1[[#This Row],[QTE]]</f>
        <v>-2</v>
      </c>
      <c r="R633" s="18">
        <f t="shared" si="128"/>
        <v>1.6</v>
      </c>
      <c r="S633" s="18">
        <f t="shared" si="129"/>
        <v>1.6</v>
      </c>
      <c r="T633" s="19">
        <f t="shared" si="130"/>
        <v>0</v>
      </c>
      <c r="U633" s="16">
        <f>IFERROR(SUMIF('LISTA DE EMBARQUE'!B:B,MICRO!E:E,'LISTA DE EMBARQUE'!G:G),"")</f>
        <v>2</v>
      </c>
      <c r="V633" s="12">
        <f>IFERROR(VLOOKUP(Tabela1[[#This Row],[COD.MDE]],'LISTA DE EMBARQUE'!B:L,11,0),"")</f>
        <v>12</v>
      </c>
      <c r="W633" s="13" t="str">
        <f>IFERROR(COUNTIF(#REF!,Tabela1[[#This Row],[Colunas5]]),"")</f>
        <v/>
      </c>
      <c r="X633" s="14">
        <f>Tabela1[[#This Row],[QIANTIDADE EXPEDIDA]]*Tabela1[[#This Row],[PESO UNI]]</f>
        <v>1.6</v>
      </c>
      <c r="Y633" s="14">
        <f t="shared" si="131"/>
        <v>0</v>
      </c>
      <c r="Z633" s="20">
        <f>Tabela1[[#This Row],[PESO TOTAL]]-Tabela1[[#This Row],[Peso Expedido]]</f>
        <v>0</v>
      </c>
      <c r="AA633" s="17">
        <v>1</v>
      </c>
      <c r="AB633" s="33"/>
      <c r="AC633" s="33">
        <v>1</v>
      </c>
      <c r="AD633" s="33">
        <v>1</v>
      </c>
      <c r="AE633" s="33">
        <v>1</v>
      </c>
      <c r="AF633" s="33">
        <v>1</v>
      </c>
      <c r="AG633" s="33">
        <v>1</v>
      </c>
      <c r="AH633" s="33">
        <v>1</v>
      </c>
      <c r="AI633" s="33" t="s">
        <v>4509</v>
      </c>
      <c r="AJ633"/>
      <c r="AK633"/>
      <c r="AL633"/>
      <c r="AM633"/>
      <c r="AN633"/>
      <c r="AO633"/>
      <c r="AP633"/>
      <c r="AQ633" s="22"/>
      <c r="AR633" s="24"/>
      <c r="AS633" s="37"/>
      <c r="AT633" s="37"/>
      <c r="AU633" s="37"/>
      <c r="AV633" s="37"/>
      <c r="AW633" s="37"/>
    </row>
    <row r="634" spans="1:49" ht="15.75" hidden="1" customHeight="1" x14ac:dyDescent="0.25">
      <c r="A634" s="1"/>
      <c r="B634" s="21" t="s">
        <v>4553</v>
      </c>
      <c r="C634" s="1">
        <v>6</v>
      </c>
      <c r="D634" s="1" t="s">
        <v>4562</v>
      </c>
      <c r="E634" s="7" t="s">
        <v>4696</v>
      </c>
      <c r="F634" s="7" t="s">
        <v>4411</v>
      </c>
      <c r="G634" s="1">
        <v>0.04</v>
      </c>
      <c r="H634" s="34">
        <v>0.24</v>
      </c>
      <c r="I634" s="7"/>
      <c r="J634" s="8"/>
      <c r="K634" s="8" t="s">
        <v>45</v>
      </c>
      <c r="L634" s="9" t="s">
        <v>2069</v>
      </c>
      <c r="M634" s="10"/>
      <c r="N634" s="8" t="s">
        <v>38</v>
      </c>
      <c r="O634" s="12"/>
      <c r="P634" s="13"/>
      <c r="Q634" s="14">
        <f>Tabela1[[#This Row],[QTDE/ Fabricação]]-Tabela1[[#This Row],[QTE]]</f>
        <v>-6</v>
      </c>
      <c r="R634" s="18">
        <f t="shared" si="128"/>
        <v>0.24</v>
      </c>
      <c r="S634" s="18">
        <f t="shared" si="129"/>
        <v>0.24</v>
      </c>
      <c r="T634" s="19">
        <f t="shared" si="130"/>
        <v>0</v>
      </c>
      <c r="U634" s="16">
        <f>IFERROR(SUMIF('LISTA DE EMBARQUE'!B:B,MICRO!E:E,'LISTA DE EMBARQUE'!G:G),"")</f>
        <v>6</v>
      </c>
      <c r="V634" s="12">
        <f>IFERROR(VLOOKUP(Tabela1[[#This Row],[COD.MDE]],'LISTA DE EMBARQUE'!B:L,11,0),"")</f>
        <v>12</v>
      </c>
      <c r="W634" s="13" t="str">
        <f>IFERROR(COUNTIF(#REF!,Tabela1[[#This Row],[Colunas5]]),"")</f>
        <v/>
      </c>
      <c r="X634" s="14">
        <f>Tabela1[[#This Row],[QIANTIDADE EXPEDIDA]]*Tabela1[[#This Row],[PESO UNI]]</f>
        <v>0.24</v>
      </c>
      <c r="Y634" s="14">
        <f t="shared" si="131"/>
        <v>0</v>
      </c>
      <c r="Z634" s="20">
        <f>Tabela1[[#This Row],[PESO TOTAL]]-Tabela1[[#This Row],[Peso Expedido]]</f>
        <v>0</v>
      </c>
      <c r="AA634" s="17">
        <v>1</v>
      </c>
      <c r="AB634" s="33"/>
      <c r="AC634" s="33">
        <v>1</v>
      </c>
      <c r="AD634" s="33">
        <v>1</v>
      </c>
      <c r="AE634" s="33">
        <v>1</v>
      </c>
      <c r="AF634" s="33">
        <v>1</v>
      </c>
      <c r="AG634" s="33">
        <v>1</v>
      </c>
      <c r="AH634" s="33">
        <v>1</v>
      </c>
      <c r="AI634" s="33" t="s">
        <v>4509</v>
      </c>
      <c r="AJ634"/>
      <c r="AK634"/>
      <c r="AL634"/>
      <c r="AM634"/>
      <c r="AN634"/>
      <c r="AO634"/>
      <c r="AP634"/>
      <c r="AQ634" s="22"/>
      <c r="AR634" s="24"/>
      <c r="AS634" s="37"/>
      <c r="AT634" s="37"/>
      <c r="AU634" s="37"/>
      <c r="AV634" s="37"/>
      <c r="AW634" s="37"/>
    </row>
    <row r="635" spans="1:49" ht="15.75" hidden="1" customHeight="1" x14ac:dyDescent="0.25">
      <c r="A635" s="1"/>
      <c r="B635" s="21" t="s">
        <v>4553</v>
      </c>
      <c r="C635" s="1">
        <v>2</v>
      </c>
      <c r="D635" s="1" t="s">
        <v>4563</v>
      </c>
      <c r="E635" s="7" t="s">
        <v>4697</v>
      </c>
      <c r="F635" s="7" t="s">
        <v>4411</v>
      </c>
      <c r="G635" s="1">
        <v>0.05</v>
      </c>
      <c r="H635" s="34">
        <v>0.1</v>
      </c>
      <c r="I635" s="7"/>
      <c r="J635" s="8"/>
      <c r="K635" s="8" t="s">
        <v>45</v>
      </c>
      <c r="L635" s="9" t="s">
        <v>2069</v>
      </c>
      <c r="M635" s="10"/>
      <c r="N635" s="8" t="s">
        <v>38</v>
      </c>
      <c r="O635" s="12"/>
      <c r="P635" s="13"/>
      <c r="Q635" s="14">
        <f>Tabela1[[#This Row],[QTDE/ Fabricação]]-Tabela1[[#This Row],[QTE]]</f>
        <v>-2</v>
      </c>
      <c r="R635" s="18">
        <f t="shared" si="128"/>
        <v>0.1</v>
      </c>
      <c r="S635" s="18">
        <f t="shared" si="129"/>
        <v>0.1</v>
      </c>
      <c r="T635" s="19">
        <f t="shared" si="130"/>
        <v>0</v>
      </c>
      <c r="U635" s="16">
        <f>IFERROR(SUMIF('LISTA DE EMBARQUE'!B:B,MICRO!E:E,'LISTA DE EMBARQUE'!G:G),"")</f>
        <v>2</v>
      </c>
      <c r="V635" s="12">
        <f>IFERROR(VLOOKUP(Tabela1[[#This Row],[COD.MDE]],'LISTA DE EMBARQUE'!B:L,11,0),"")</f>
        <v>12</v>
      </c>
      <c r="W635" s="13" t="str">
        <f>IFERROR(COUNTIF(#REF!,Tabela1[[#This Row],[Colunas5]]),"")</f>
        <v/>
      </c>
      <c r="X635" s="14">
        <f>Tabela1[[#This Row],[QIANTIDADE EXPEDIDA]]*Tabela1[[#This Row],[PESO UNI]]</f>
        <v>0.1</v>
      </c>
      <c r="Y635" s="14">
        <f t="shared" si="131"/>
        <v>0</v>
      </c>
      <c r="Z635" s="20">
        <f>Tabela1[[#This Row],[PESO TOTAL]]-Tabela1[[#This Row],[Peso Expedido]]</f>
        <v>0</v>
      </c>
      <c r="AA635" s="17">
        <v>1</v>
      </c>
      <c r="AB635" s="33"/>
      <c r="AC635" s="33">
        <v>1</v>
      </c>
      <c r="AD635" s="33">
        <v>1</v>
      </c>
      <c r="AE635" s="33">
        <v>1</v>
      </c>
      <c r="AF635" s="33">
        <v>1</v>
      </c>
      <c r="AG635" s="33">
        <v>1</v>
      </c>
      <c r="AH635" s="33">
        <v>1</v>
      </c>
      <c r="AI635" s="33" t="s">
        <v>4509</v>
      </c>
      <c r="AJ635"/>
      <c r="AK635"/>
      <c r="AL635"/>
      <c r="AM635"/>
      <c r="AN635"/>
      <c r="AO635"/>
      <c r="AP635"/>
      <c r="AQ635" s="22"/>
      <c r="AR635" s="24"/>
      <c r="AS635" s="37"/>
      <c r="AT635" s="37"/>
      <c r="AU635" s="37"/>
      <c r="AV635" s="37"/>
      <c r="AW635" s="37"/>
    </row>
    <row r="636" spans="1:49" ht="15.75" hidden="1" customHeight="1" x14ac:dyDescent="0.25">
      <c r="A636" s="1"/>
      <c r="B636" s="21" t="s">
        <v>4553</v>
      </c>
      <c r="C636" s="1">
        <v>6</v>
      </c>
      <c r="D636" s="1" t="s">
        <v>4564</v>
      </c>
      <c r="E636" s="7" t="s">
        <v>4698</v>
      </c>
      <c r="F636" s="7" t="s">
        <v>4411</v>
      </c>
      <c r="G636" s="1">
        <v>0.03</v>
      </c>
      <c r="H636" s="34">
        <v>0.18</v>
      </c>
      <c r="I636" s="7"/>
      <c r="J636" s="8"/>
      <c r="K636" s="8" t="s">
        <v>45</v>
      </c>
      <c r="L636" s="9" t="s">
        <v>2069</v>
      </c>
      <c r="M636" s="10"/>
      <c r="N636" s="8" t="s">
        <v>38</v>
      </c>
      <c r="O636" s="12"/>
      <c r="P636" s="13"/>
      <c r="Q636" s="14">
        <f>Tabela1[[#This Row],[QTDE/ Fabricação]]-Tabela1[[#This Row],[QTE]]</f>
        <v>-6</v>
      </c>
      <c r="R636" s="18">
        <f t="shared" si="128"/>
        <v>0.18</v>
      </c>
      <c r="S636" s="18">
        <f t="shared" si="129"/>
        <v>0.18</v>
      </c>
      <c r="T636" s="19">
        <f t="shared" si="130"/>
        <v>0</v>
      </c>
      <c r="U636" s="16">
        <f>IFERROR(SUMIF('LISTA DE EMBARQUE'!B:B,MICRO!E:E,'LISTA DE EMBARQUE'!G:G),"")</f>
        <v>6</v>
      </c>
      <c r="V636" s="12">
        <f>IFERROR(VLOOKUP(Tabela1[[#This Row],[COD.MDE]],'LISTA DE EMBARQUE'!B:L,11,0),"")</f>
        <v>12</v>
      </c>
      <c r="W636" s="13" t="str">
        <f>IFERROR(COUNTIF(#REF!,Tabela1[[#This Row],[Colunas5]]),"")</f>
        <v/>
      </c>
      <c r="X636" s="14">
        <f>Tabela1[[#This Row],[QIANTIDADE EXPEDIDA]]*Tabela1[[#This Row],[PESO UNI]]</f>
        <v>0.18</v>
      </c>
      <c r="Y636" s="14">
        <f t="shared" si="131"/>
        <v>0</v>
      </c>
      <c r="Z636" s="20">
        <f>Tabela1[[#This Row],[PESO TOTAL]]-Tabela1[[#This Row],[Peso Expedido]]</f>
        <v>0</v>
      </c>
      <c r="AA636" s="17">
        <v>1</v>
      </c>
      <c r="AB636" s="33"/>
      <c r="AC636" s="33">
        <v>1</v>
      </c>
      <c r="AD636" s="33">
        <v>1</v>
      </c>
      <c r="AE636" s="33">
        <v>1</v>
      </c>
      <c r="AF636" s="33">
        <v>1</v>
      </c>
      <c r="AG636" s="33">
        <v>1</v>
      </c>
      <c r="AH636" s="33">
        <v>1</v>
      </c>
      <c r="AI636" s="33" t="s">
        <v>4509</v>
      </c>
      <c r="AJ636"/>
      <c r="AK636"/>
      <c r="AL636"/>
      <c r="AM636"/>
      <c r="AN636"/>
      <c r="AO636"/>
      <c r="AP636"/>
      <c r="AQ636" s="22"/>
      <c r="AR636" s="24"/>
      <c r="AS636" s="37"/>
      <c r="AT636" s="37"/>
      <c r="AU636" s="37"/>
      <c r="AV636" s="37"/>
      <c r="AW636" s="37"/>
    </row>
    <row r="637" spans="1:49" ht="15.75" hidden="1" customHeight="1" x14ac:dyDescent="0.25">
      <c r="A637" s="1"/>
      <c r="B637" s="21" t="s">
        <v>4553</v>
      </c>
      <c r="C637" s="1">
        <v>2</v>
      </c>
      <c r="D637" s="1" t="s">
        <v>4565</v>
      </c>
      <c r="E637" s="7" t="s">
        <v>4699</v>
      </c>
      <c r="F637" s="7" t="s">
        <v>4411</v>
      </c>
      <c r="G637" s="1">
        <v>0.05</v>
      </c>
      <c r="H637" s="34">
        <v>0.1</v>
      </c>
      <c r="I637" s="7"/>
      <c r="J637" s="8"/>
      <c r="K637" s="8" t="s">
        <v>45</v>
      </c>
      <c r="L637" s="9" t="s">
        <v>2069</v>
      </c>
      <c r="M637" s="10"/>
      <c r="N637" s="8" t="s">
        <v>38</v>
      </c>
      <c r="O637" s="12"/>
      <c r="P637" s="13"/>
      <c r="Q637" s="14">
        <f>Tabela1[[#This Row],[QTDE/ Fabricação]]-Tabela1[[#This Row],[QTE]]</f>
        <v>-2</v>
      </c>
      <c r="R637" s="18">
        <f t="shared" si="128"/>
        <v>0.1</v>
      </c>
      <c r="S637" s="18">
        <f t="shared" si="129"/>
        <v>0.1</v>
      </c>
      <c r="T637" s="19">
        <f t="shared" si="130"/>
        <v>0</v>
      </c>
      <c r="U637" s="16">
        <f>IFERROR(SUMIF('LISTA DE EMBARQUE'!B:B,MICRO!E:E,'LISTA DE EMBARQUE'!G:G),"")</f>
        <v>2</v>
      </c>
      <c r="V637" s="12">
        <f>IFERROR(VLOOKUP(Tabela1[[#This Row],[COD.MDE]],'LISTA DE EMBARQUE'!B:L,11,0),"")</f>
        <v>12</v>
      </c>
      <c r="W637" s="13" t="str">
        <f>IFERROR(COUNTIF(#REF!,Tabela1[[#This Row],[Colunas5]]),"")</f>
        <v/>
      </c>
      <c r="X637" s="14">
        <f>Tabela1[[#This Row],[QIANTIDADE EXPEDIDA]]*Tabela1[[#This Row],[PESO UNI]]</f>
        <v>0.1</v>
      </c>
      <c r="Y637" s="14">
        <f t="shared" si="131"/>
        <v>0</v>
      </c>
      <c r="Z637" s="20">
        <f>Tabela1[[#This Row],[PESO TOTAL]]-Tabela1[[#This Row],[Peso Expedido]]</f>
        <v>0</v>
      </c>
      <c r="AA637" s="17">
        <v>1</v>
      </c>
      <c r="AB637" s="33"/>
      <c r="AC637" s="33">
        <v>1</v>
      </c>
      <c r="AD637" s="33">
        <v>1</v>
      </c>
      <c r="AE637" s="33">
        <v>1</v>
      </c>
      <c r="AF637" s="33">
        <v>1</v>
      </c>
      <c r="AG637" s="33">
        <v>1</v>
      </c>
      <c r="AH637" s="33">
        <v>1</v>
      </c>
      <c r="AI637" s="33" t="s">
        <v>4509</v>
      </c>
      <c r="AJ637"/>
      <c r="AK637"/>
      <c r="AL637"/>
      <c r="AM637"/>
      <c r="AN637"/>
      <c r="AO637"/>
      <c r="AP637"/>
      <c r="AQ637" s="22"/>
      <c r="AR637" s="24"/>
      <c r="AS637" s="37"/>
      <c r="AT637" s="37"/>
      <c r="AU637" s="37"/>
      <c r="AV637" s="37"/>
      <c r="AW637" s="37"/>
    </row>
    <row r="638" spans="1:49" ht="15.75" hidden="1" customHeight="1" x14ac:dyDescent="0.25">
      <c r="A638" s="1"/>
      <c r="B638" s="21" t="s">
        <v>4553</v>
      </c>
      <c r="C638" s="1">
        <v>2</v>
      </c>
      <c r="D638" s="1" t="s">
        <v>4566</v>
      </c>
      <c r="E638" s="7" t="s">
        <v>4700</v>
      </c>
      <c r="F638" s="7" t="s">
        <v>4411</v>
      </c>
      <c r="G638" s="1">
        <v>0.08</v>
      </c>
      <c r="H638" s="34">
        <v>0.16</v>
      </c>
      <c r="I638" s="7"/>
      <c r="J638" s="8"/>
      <c r="K638" s="8" t="s">
        <v>45</v>
      </c>
      <c r="L638" s="9" t="s">
        <v>2069</v>
      </c>
      <c r="M638" s="10"/>
      <c r="N638" s="8" t="s">
        <v>38</v>
      </c>
      <c r="O638" s="12"/>
      <c r="P638" s="13"/>
      <c r="Q638" s="14">
        <f>Tabela1[[#This Row],[QTDE/ Fabricação]]-Tabela1[[#This Row],[QTE]]</f>
        <v>-2</v>
      </c>
      <c r="R638" s="18">
        <f t="shared" si="128"/>
        <v>0.16</v>
      </c>
      <c r="S638" s="18">
        <f t="shared" si="129"/>
        <v>0.16</v>
      </c>
      <c r="T638" s="19">
        <f t="shared" si="130"/>
        <v>0</v>
      </c>
      <c r="U638" s="16">
        <f>IFERROR(SUMIF('LISTA DE EMBARQUE'!B:B,MICRO!E:E,'LISTA DE EMBARQUE'!G:G),"")</f>
        <v>2</v>
      </c>
      <c r="V638" s="12">
        <f>IFERROR(VLOOKUP(Tabela1[[#This Row],[COD.MDE]],'LISTA DE EMBARQUE'!B:L,11,0),"")</f>
        <v>12</v>
      </c>
      <c r="W638" s="13" t="str">
        <f>IFERROR(COUNTIF(#REF!,Tabela1[[#This Row],[Colunas5]]),"")</f>
        <v/>
      </c>
      <c r="X638" s="14">
        <f>Tabela1[[#This Row],[QIANTIDADE EXPEDIDA]]*Tabela1[[#This Row],[PESO UNI]]</f>
        <v>0.16</v>
      </c>
      <c r="Y638" s="14">
        <f t="shared" si="131"/>
        <v>0</v>
      </c>
      <c r="Z638" s="20">
        <f>Tabela1[[#This Row],[PESO TOTAL]]-Tabela1[[#This Row],[Peso Expedido]]</f>
        <v>0</v>
      </c>
      <c r="AA638" s="17">
        <v>1</v>
      </c>
      <c r="AB638" s="33"/>
      <c r="AC638" s="33">
        <v>1</v>
      </c>
      <c r="AD638" s="33">
        <v>1</v>
      </c>
      <c r="AE638" s="33">
        <v>1</v>
      </c>
      <c r="AF638" s="33">
        <v>1</v>
      </c>
      <c r="AG638" s="33">
        <v>1</v>
      </c>
      <c r="AH638" s="33">
        <v>1</v>
      </c>
      <c r="AI638" s="33" t="s">
        <v>4509</v>
      </c>
      <c r="AJ638"/>
      <c r="AK638"/>
      <c r="AL638"/>
      <c r="AM638"/>
      <c r="AN638"/>
      <c r="AO638"/>
      <c r="AP638"/>
      <c r="AQ638" s="22"/>
      <c r="AR638" s="24"/>
      <c r="AS638" s="37"/>
      <c r="AT638" s="37"/>
      <c r="AU638" s="37"/>
      <c r="AV638" s="37"/>
      <c r="AW638" s="37"/>
    </row>
    <row r="639" spans="1:49" ht="15.75" hidden="1" customHeight="1" x14ac:dyDescent="0.25">
      <c r="A639" s="1"/>
      <c r="B639" s="21" t="s">
        <v>4553</v>
      </c>
      <c r="C639" s="1">
        <v>4</v>
      </c>
      <c r="D639" s="1" t="s">
        <v>4567</v>
      </c>
      <c r="E639" s="7" t="s">
        <v>4701</v>
      </c>
      <c r="F639" s="7" t="s">
        <v>4411</v>
      </c>
      <c r="G639" s="1">
        <v>0.03</v>
      </c>
      <c r="H639" s="34">
        <v>0.12</v>
      </c>
      <c r="I639" s="7"/>
      <c r="J639" s="8"/>
      <c r="K639" s="8" t="s">
        <v>45</v>
      </c>
      <c r="L639" s="9" t="s">
        <v>2069</v>
      </c>
      <c r="M639" s="10"/>
      <c r="N639" s="8" t="s">
        <v>38</v>
      </c>
      <c r="O639" s="12"/>
      <c r="P639" s="13"/>
      <c r="Q639" s="14">
        <f>Tabela1[[#This Row],[QTDE/ Fabricação]]-Tabela1[[#This Row],[QTE]]</f>
        <v>-4</v>
      </c>
      <c r="R639" s="18">
        <f t="shared" si="128"/>
        <v>0.12</v>
      </c>
      <c r="S639" s="18">
        <f t="shared" si="129"/>
        <v>0.12</v>
      </c>
      <c r="T639" s="19">
        <f t="shared" si="130"/>
        <v>0</v>
      </c>
      <c r="U639" s="16">
        <f>IFERROR(SUMIF('LISTA DE EMBARQUE'!B:B,MICRO!E:E,'LISTA DE EMBARQUE'!G:G),"")</f>
        <v>4</v>
      </c>
      <c r="V639" s="12">
        <f>IFERROR(VLOOKUP(Tabela1[[#This Row],[COD.MDE]],'LISTA DE EMBARQUE'!B:L,11,0),"")</f>
        <v>12</v>
      </c>
      <c r="W639" s="13" t="str">
        <f>IFERROR(COUNTIF(#REF!,Tabela1[[#This Row],[Colunas5]]),"")</f>
        <v/>
      </c>
      <c r="X639" s="14">
        <f>Tabela1[[#This Row],[QIANTIDADE EXPEDIDA]]*Tabela1[[#This Row],[PESO UNI]]</f>
        <v>0.12</v>
      </c>
      <c r="Y639" s="14">
        <f t="shared" si="131"/>
        <v>0</v>
      </c>
      <c r="Z639" s="20">
        <f>Tabela1[[#This Row],[PESO TOTAL]]-Tabela1[[#This Row],[Peso Expedido]]</f>
        <v>0</v>
      </c>
      <c r="AA639" s="17">
        <v>1</v>
      </c>
      <c r="AB639" s="33"/>
      <c r="AC639" s="33">
        <v>1</v>
      </c>
      <c r="AD639" s="33">
        <v>1</v>
      </c>
      <c r="AE639" s="33">
        <v>1</v>
      </c>
      <c r="AF639" s="33">
        <v>1</v>
      </c>
      <c r="AG639" s="33">
        <v>1</v>
      </c>
      <c r="AH639" s="33">
        <v>1</v>
      </c>
      <c r="AI639" s="33" t="s">
        <v>4509</v>
      </c>
      <c r="AJ639"/>
      <c r="AK639"/>
      <c r="AL639"/>
      <c r="AM639"/>
      <c r="AN639"/>
      <c r="AO639"/>
      <c r="AP639"/>
      <c r="AQ639" s="22"/>
      <c r="AR639" s="24"/>
      <c r="AS639" s="37"/>
      <c r="AT639" s="37"/>
      <c r="AU639" s="37"/>
      <c r="AV639" s="37"/>
      <c r="AW639" s="37"/>
    </row>
    <row r="640" spans="1:49" ht="15.75" hidden="1" customHeight="1" x14ac:dyDescent="0.25">
      <c r="A640" s="1"/>
      <c r="B640" s="21" t="s">
        <v>4553</v>
      </c>
      <c r="C640" s="1">
        <v>2</v>
      </c>
      <c r="D640" s="1" t="s">
        <v>4568</v>
      </c>
      <c r="E640" s="7" t="s">
        <v>4702</v>
      </c>
      <c r="F640" s="7" t="s">
        <v>4411</v>
      </c>
      <c r="G640" s="1">
        <v>0.05</v>
      </c>
      <c r="H640" s="34">
        <v>0.1</v>
      </c>
      <c r="I640" s="7"/>
      <c r="J640" s="8"/>
      <c r="K640" s="8" t="s">
        <v>45</v>
      </c>
      <c r="L640" s="9" t="s">
        <v>2069</v>
      </c>
      <c r="M640" s="10"/>
      <c r="N640" s="8" t="s">
        <v>38</v>
      </c>
      <c r="O640" s="12"/>
      <c r="P640" s="13"/>
      <c r="Q640" s="14">
        <f>Tabela1[[#This Row],[QTDE/ Fabricação]]-Tabela1[[#This Row],[QTE]]</f>
        <v>-2</v>
      </c>
      <c r="R640" s="18">
        <f t="shared" si="128"/>
        <v>0.1</v>
      </c>
      <c r="S640" s="18">
        <f t="shared" si="129"/>
        <v>0.1</v>
      </c>
      <c r="T640" s="19">
        <f t="shared" si="130"/>
        <v>0</v>
      </c>
      <c r="U640" s="16">
        <f>IFERROR(SUMIF('LISTA DE EMBARQUE'!B:B,MICRO!E:E,'LISTA DE EMBARQUE'!G:G),"")</f>
        <v>2</v>
      </c>
      <c r="V640" s="12">
        <f>IFERROR(VLOOKUP(Tabela1[[#This Row],[COD.MDE]],'LISTA DE EMBARQUE'!B:L,11,0),"")</f>
        <v>12</v>
      </c>
      <c r="W640" s="13" t="str">
        <f>IFERROR(COUNTIF(#REF!,Tabela1[[#This Row],[Colunas5]]),"")</f>
        <v/>
      </c>
      <c r="X640" s="14">
        <f>Tabela1[[#This Row],[QIANTIDADE EXPEDIDA]]*Tabela1[[#This Row],[PESO UNI]]</f>
        <v>0.1</v>
      </c>
      <c r="Y640" s="14">
        <f t="shared" si="131"/>
        <v>0</v>
      </c>
      <c r="Z640" s="20">
        <f>Tabela1[[#This Row],[PESO TOTAL]]-Tabela1[[#This Row],[Peso Expedido]]</f>
        <v>0</v>
      </c>
      <c r="AA640" s="17">
        <v>1</v>
      </c>
      <c r="AB640" s="33"/>
      <c r="AC640" s="33">
        <v>1</v>
      </c>
      <c r="AD640" s="33">
        <v>1</v>
      </c>
      <c r="AE640" s="33">
        <v>1</v>
      </c>
      <c r="AF640" s="33">
        <v>1</v>
      </c>
      <c r="AG640" s="33">
        <v>1</v>
      </c>
      <c r="AH640" s="33">
        <v>1</v>
      </c>
      <c r="AI640" s="33" t="s">
        <v>4509</v>
      </c>
      <c r="AJ640"/>
      <c r="AK640"/>
      <c r="AL640"/>
      <c r="AM640"/>
      <c r="AN640"/>
      <c r="AO640"/>
      <c r="AP640"/>
      <c r="AQ640" s="22"/>
      <c r="AR640" s="24"/>
      <c r="AS640" s="37"/>
      <c r="AT640" s="37"/>
      <c r="AU640" s="37"/>
      <c r="AV640" s="37"/>
      <c r="AW640" s="37"/>
    </row>
    <row r="641" spans="1:49" ht="15.75" hidden="1" customHeight="1" x14ac:dyDescent="0.25">
      <c r="A641" s="1"/>
      <c r="B641" s="21" t="s">
        <v>4553</v>
      </c>
      <c r="C641" s="1">
        <v>3</v>
      </c>
      <c r="D641" s="1" t="s">
        <v>4569</v>
      </c>
      <c r="E641" s="7" t="s">
        <v>4703</v>
      </c>
      <c r="F641" s="7" t="s">
        <v>4411</v>
      </c>
      <c r="G641" s="1">
        <v>0.08</v>
      </c>
      <c r="H641" s="34">
        <v>0.24</v>
      </c>
      <c r="I641" s="7"/>
      <c r="J641" s="8"/>
      <c r="K641" s="8" t="s">
        <v>45</v>
      </c>
      <c r="L641" s="9" t="s">
        <v>2069</v>
      </c>
      <c r="M641" s="10"/>
      <c r="N641" s="8" t="s">
        <v>38</v>
      </c>
      <c r="O641" s="12"/>
      <c r="P641" s="13"/>
      <c r="Q641" s="14">
        <f>Tabela1[[#This Row],[QTDE/ Fabricação]]-Tabela1[[#This Row],[QTE]]</f>
        <v>-3</v>
      </c>
      <c r="R641" s="18">
        <f t="shared" si="128"/>
        <v>0.24</v>
      </c>
      <c r="S641" s="18">
        <f t="shared" si="129"/>
        <v>0.24</v>
      </c>
      <c r="T641" s="19">
        <f t="shared" si="130"/>
        <v>0</v>
      </c>
      <c r="U641" s="16">
        <f>IFERROR(SUMIF('LISTA DE EMBARQUE'!B:B,MICRO!E:E,'LISTA DE EMBARQUE'!G:G),"")</f>
        <v>3</v>
      </c>
      <c r="V641" s="12">
        <f>IFERROR(VLOOKUP(Tabela1[[#This Row],[COD.MDE]],'LISTA DE EMBARQUE'!B:L,11,0),"")</f>
        <v>12</v>
      </c>
      <c r="W641" s="13" t="str">
        <f>IFERROR(COUNTIF(#REF!,Tabela1[[#This Row],[Colunas5]]),"")</f>
        <v/>
      </c>
      <c r="X641" s="14">
        <f>Tabela1[[#This Row],[QIANTIDADE EXPEDIDA]]*Tabela1[[#This Row],[PESO UNI]]</f>
        <v>0.24</v>
      </c>
      <c r="Y641" s="14">
        <f t="shared" si="131"/>
        <v>0</v>
      </c>
      <c r="Z641" s="20">
        <f>Tabela1[[#This Row],[PESO TOTAL]]-Tabela1[[#This Row],[Peso Expedido]]</f>
        <v>0</v>
      </c>
      <c r="AA641" s="17">
        <v>1</v>
      </c>
      <c r="AB641" s="33"/>
      <c r="AC641" s="33">
        <v>1</v>
      </c>
      <c r="AD641" s="33">
        <v>1</v>
      </c>
      <c r="AE641" s="33">
        <v>1</v>
      </c>
      <c r="AF641" s="33">
        <v>1</v>
      </c>
      <c r="AG641" s="33">
        <v>1</v>
      </c>
      <c r="AH641" s="33">
        <v>1</v>
      </c>
      <c r="AI641" s="33" t="s">
        <v>4509</v>
      </c>
      <c r="AJ641"/>
      <c r="AK641"/>
      <c r="AL641"/>
      <c r="AM641"/>
      <c r="AN641"/>
      <c r="AO641"/>
      <c r="AP641"/>
      <c r="AQ641" s="22"/>
      <c r="AR641" s="24"/>
      <c r="AS641" s="37"/>
      <c r="AT641" s="37"/>
      <c r="AU641" s="37"/>
      <c r="AV641" s="37"/>
      <c r="AW641" s="37"/>
    </row>
    <row r="642" spans="1:49" ht="15.75" hidden="1" customHeight="1" x14ac:dyDescent="0.25">
      <c r="A642" s="1"/>
      <c r="B642" s="21" t="s">
        <v>4553</v>
      </c>
      <c r="C642" s="1">
        <v>5</v>
      </c>
      <c r="D642" s="1" t="s">
        <v>4570</v>
      </c>
      <c r="E642" s="7" t="s">
        <v>4704</v>
      </c>
      <c r="F642" s="7" t="s">
        <v>4411</v>
      </c>
      <c r="G642" s="1">
        <v>0.03</v>
      </c>
      <c r="H642" s="34">
        <v>0.15</v>
      </c>
      <c r="I642" s="7"/>
      <c r="J642" s="8"/>
      <c r="K642" s="8" t="s">
        <v>45</v>
      </c>
      <c r="L642" s="9" t="s">
        <v>2069</v>
      </c>
      <c r="M642" s="10"/>
      <c r="N642" s="8" t="s">
        <v>38</v>
      </c>
      <c r="O642" s="12"/>
      <c r="P642" s="13"/>
      <c r="Q642" s="14">
        <f>Tabela1[[#This Row],[QTDE/ Fabricação]]-Tabela1[[#This Row],[QTE]]</f>
        <v>-5</v>
      </c>
      <c r="R642" s="18">
        <f t="shared" si="128"/>
        <v>0.15</v>
      </c>
      <c r="S642" s="18">
        <f t="shared" si="129"/>
        <v>0.15</v>
      </c>
      <c r="T642" s="19">
        <f t="shared" si="130"/>
        <v>0</v>
      </c>
      <c r="U642" s="16">
        <f>IFERROR(SUMIF('LISTA DE EMBARQUE'!B:B,MICRO!E:E,'LISTA DE EMBARQUE'!G:G),"")</f>
        <v>5</v>
      </c>
      <c r="V642" s="12">
        <f>IFERROR(VLOOKUP(Tabela1[[#This Row],[COD.MDE]],'LISTA DE EMBARQUE'!B:L,11,0),"")</f>
        <v>12</v>
      </c>
      <c r="W642" s="13" t="str">
        <f>IFERROR(COUNTIF(#REF!,Tabela1[[#This Row],[Colunas5]]),"")</f>
        <v/>
      </c>
      <c r="X642" s="14">
        <f>Tabela1[[#This Row],[QIANTIDADE EXPEDIDA]]*Tabela1[[#This Row],[PESO UNI]]</f>
        <v>0.15</v>
      </c>
      <c r="Y642" s="14">
        <f t="shared" si="131"/>
        <v>0</v>
      </c>
      <c r="Z642" s="20">
        <f>Tabela1[[#This Row],[PESO TOTAL]]-Tabela1[[#This Row],[Peso Expedido]]</f>
        <v>0</v>
      </c>
      <c r="AA642" s="17">
        <v>1</v>
      </c>
      <c r="AB642" s="33"/>
      <c r="AC642" s="33">
        <v>1</v>
      </c>
      <c r="AD642" s="33">
        <v>1</v>
      </c>
      <c r="AE642" s="33">
        <v>1</v>
      </c>
      <c r="AF642" s="33">
        <v>1</v>
      </c>
      <c r="AG642" s="33">
        <v>1</v>
      </c>
      <c r="AH642" s="33">
        <v>1</v>
      </c>
      <c r="AI642" s="33" t="s">
        <v>4509</v>
      </c>
      <c r="AJ642"/>
      <c r="AK642"/>
      <c r="AL642"/>
      <c r="AM642"/>
      <c r="AN642"/>
      <c r="AO642"/>
      <c r="AP642"/>
      <c r="AQ642" s="22"/>
      <c r="AR642" s="24"/>
      <c r="AS642" s="37"/>
      <c r="AT642" s="37"/>
      <c r="AU642" s="37"/>
      <c r="AV642" s="37"/>
      <c r="AW642" s="37"/>
    </row>
    <row r="643" spans="1:49" ht="15.75" hidden="1" customHeight="1" x14ac:dyDescent="0.25">
      <c r="A643" s="1"/>
      <c r="B643" s="21" t="s">
        <v>4553</v>
      </c>
      <c r="C643" s="1">
        <v>7</v>
      </c>
      <c r="D643" s="1" t="s">
        <v>4571</v>
      </c>
      <c r="E643" s="7" t="s">
        <v>4705</v>
      </c>
      <c r="F643" s="7" t="s">
        <v>4411</v>
      </c>
      <c r="G643" s="1">
        <v>0.02</v>
      </c>
      <c r="H643" s="34">
        <v>0.14000000000000001</v>
      </c>
      <c r="I643" s="7"/>
      <c r="J643" s="8"/>
      <c r="K643" s="8" t="s">
        <v>45</v>
      </c>
      <c r="L643" s="9" t="s">
        <v>2069</v>
      </c>
      <c r="M643" s="10"/>
      <c r="N643" s="8" t="s">
        <v>38</v>
      </c>
      <c r="O643" s="12"/>
      <c r="P643" s="13"/>
      <c r="Q643" s="14">
        <f>Tabela1[[#This Row],[QTDE/ Fabricação]]-Tabela1[[#This Row],[QTE]]</f>
        <v>-7</v>
      </c>
      <c r="R643" s="18">
        <f t="shared" si="128"/>
        <v>0.14000000000000001</v>
      </c>
      <c r="S643" s="18">
        <f t="shared" si="129"/>
        <v>0.14000000000000001</v>
      </c>
      <c r="T643" s="19">
        <f t="shared" si="130"/>
        <v>0</v>
      </c>
      <c r="U643" s="16">
        <f>IFERROR(SUMIF('LISTA DE EMBARQUE'!B:B,MICRO!E:E,'LISTA DE EMBARQUE'!G:G),"")</f>
        <v>7</v>
      </c>
      <c r="V643" s="12">
        <f>IFERROR(VLOOKUP(Tabela1[[#This Row],[COD.MDE]],'LISTA DE EMBARQUE'!B:L,11,0),"")</f>
        <v>12</v>
      </c>
      <c r="W643" s="13" t="str">
        <f>IFERROR(COUNTIF(#REF!,Tabela1[[#This Row],[Colunas5]]),"")</f>
        <v/>
      </c>
      <c r="X643" s="14">
        <f>Tabela1[[#This Row],[QIANTIDADE EXPEDIDA]]*Tabela1[[#This Row],[PESO UNI]]</f>
        <v>0.14000000000000001</v>
      </c>
      <c r="Y643" s="14">
        <f t="shared" si="131"/>
        <v>0</v>
      </c>
      <c r="Z643" s="20">
        <f>Tabela1[[#This Row],[PESO TOTAL]]-Tabela1[[#This Row],[Peso Expedido]]</f>
        <v>0</v>
      </c>
      <c r="AA643" s="17">
        <v>1</v>
      </c>
      <c r="AB643" s="33"/>
      <c r="AC643" s="33">
        <v>1</v>
      </c>
      <c r="AD643" s="33">
        <v>1</v>
      </c>
      <c r="AE643" s="33">
        <v>1</v>
      </c>
      <c r="AF643" s="33">
        <v>1</v>
      </c>
      <c r="AG643" s="33">
        <v>1</v>
      </c>
      <c r="AH643" s="33">
        <v>1</v>
      </c>
      <c r="AI643" s="33" t="s">
        <v>4509</v>
      </c>
      <c r="AJ643"/>
      <c r="AK643"/>
      <c r="AL643"/>
      <c r="AM643"/>
      <c r="AN643"/>
      <c r="AO643"/>
      <c r="AP643"/>
      <c r="AQ643" s="22"/>
      <c r="AR643" s="24"/>
      <c r="AS643" s="37"/>
      <c r="AT643" s="37"/>
      <c r="AU643" s="37"/>
      <c r="AV643" s="37"/>
      <c r="AW643" s="37"/>
    </row>
    <row r="644" spans="1:49" ht="15.75" hidden="1" customHeight="1" x14ac:dyDescent="0.25">
      <c r="A644" s="1"/>
      <c r="B644" s="21" t="s">
        <v>4553</v>
      </c>
      <c r="C644" s="1">
        <v>32</v>
      </c>
      <c r="D644" s="1" t="s">
        <v>4572</v>
      </c>
      <c r="E644" s="7" t="s">
        <v>4706</v>
      </c>
      <c r="F644" s="7" t="s">
        <v>4411</v>
      </c>
      <c r="G644" s="1">
        <v>0.02</v>
      </c>
      <c r="H644" s="34">
        <v>0.64</v>
      </c>
      <c r="I644" s="7"/>
      <c r="J644" s="8"/>
      <c r="K644" s="8" t="s">
        <v>45</v>
      </c>
      <c r="L644" s="9" t="s">
        <v>2069</v>
      </c>
      <c r="M644" s="10"/>
      <c r="N644" s="8" t="s">
        <v>38</v>
      </c>
      <c r="O644" s="12"/>
      <c r="P644" s="13"/>
      <c r="Q644" s="14">
        <f>Tabela1[[#This Row],[QTDE/ Fabricação]]-Tabela1[[#This Row],[QTE]]</f>
        <v>-32</v>
      </c>
      <c r="R644" s="18">
        <f t="shared" si="128"/>
        <v>0.64</v>
      </c>
      <c r="S644" s="18">
        <f t="shared" si="129"/>
        <v>0.64</v>
      </c>
      <c r="T644" s="19">
        <f t="shared" si="130"/>
        <v>0</v>
      </c>
      <c r="U644" s="16">
        <f>IFERROR(SUMIF('LISTA DE EMBARQUE'!B:B,MICRO!E:E,'LISTA DE EMBARQUE'!G:G),"")</f>
        <v>32</v>
      </c>
      <c r="V644" s="12">
        <f>IFERROR(VLOOKUP(Tabela1[[#This Row],[COD.MDE]],'LISTA DE EMBARQUE'!B:L,11,0),"")</f>
        <v>12</v>
      </c>
      <c r="W644" s="13" t="str">
        <f>IFERROR(COUNTIF(#REF!,Tabela1[[#This Row],[Colunas5]]),"")</f>
        <v/>
      </c>
      <c r="X644" s="14">
        <f>Tabela1[[#This Row],[QIANTIDADE EXPEDIDA]]*Tabela1[[#This Row],[PESO UNI]]</f>
        <v>0.64</v>
      </c>
      <c r="Y644" s="14">
        <f t="shared" si="131"/>
        <v>0</v>
      </c>
      <c r="Z644" s="20">
        <f>Tabela1[[#This Row],[PESO TOTAL]]-Tabela1[[#This Row],[Peso Expedido]]</f>
        <v>0</v>
      </c>
      <c r="AA644" s="17">
        <v>1</v>
      </c>
      <c r="AB644" s="33"/>
      <c r="AC644" s="33">
        <v>1</v>
      </c>
      <c r="AD644" s="33">
        <v>1</v>
      </c>
      <c r="AE644" s="33">
        <v>1</v>
      </c>
      <c r="AF644" s="33">
        <v>1</v>
      </c>
      <c r="AG644" s="33">
        <v>1</v>
      </c>
      <c r="AH644" s="33">
        <v>1</v>
      </c>
      <c r="AI644" s="33" t="s">
        <v>4509</v>
      </c>
      <c r="AJ644"/>
      <c r="AK644"/>
      <c r="AL644"/>
      <c r="AM644"/>
      <c r="AN644"/>
      <c r="AO644"/>
      <c r="AP644"/>
      <c r="AQ644" s="22"/>
      <c r="AR644" s="24"/>
      <c r="AS644" s="37"/>
      <c r="AT644" s="37"/>
      <c r="AU644" s="37"/>
      <c r="AV644" s="37"/>
      <c r="AW644" s="37"/>
    </row>
    <row r="645" spans="1:49" ht="15.75" hidden="1" customHeight="1" x14ac:dyDescent="0.25">
      <c r="A645" s="1"/>
      <c r="B645" s="21" t="s">
        <v>4553</v>
      </c>
      <c r="C645" s="1">
        <v>16</v>
      </c>
      <c r="D645" s="1" t="s">
        <v>4573</v>
      </c>
      <c r="E645" s="7" t="s">
        <v>4707</v>
      </c>
      <c r="F645" s="7" t="s">
        <v>4411</v>
      </c>
      <c r="G645" s="1">
        <v>0.04</v>
      </c>
      <c r="H645" s="34">
        <v>0.64</v>
      </c>
      <c r="I645" s="7"/>
      <c r="J645" s="8"/>
      <c r="K645" s="8" t="s">
        <v>45</v>
      </c>
      <c r="L645" s="9" t="s">
        <v>2069</v>
      </c>
      <c r="M645" s="10"/>
      <c r="N645" s="8" t="s">
        <v>38</v>
      </c>
      <c r="O645" s="12"/>
      <c r="P645" s="13"/>
      <c r="Q645" s="14">
        <f>Tabela1[[#This Row],[QTDE/ Fabricação]]-Tabela1[[#This Row],[QTE]]</f>
        <v>-16</v>
      </c>
      <c r="R645" s="18">
        <f t="shared" si="128"/>
        <v>0.64</v>
      </c>
      <c r="S645" s="18">
        <f t="shared" si="129"/>
        <v>0.64</v>
      </c>
      <c r="T645" s="19">
        <f t="shared" si="130"/>
        <v>0</v>
      </c>
      <c r="U645" s="16">
        <f>IFERROR(SUMIF('LISTA DE EMBARQUE'!B:B,MICRO!E:E,'LISTA DE EMBARQUE'!G:G),"")</f>
        <v>16</v>
      </c>
      <c r="V645" s="12">
        <f>IFERROR(VLOOKUP(Tabela1[[#This Row],[COD.MDE]],'LISTA DE EMBARQUE'!B:L,11,0),"")</f>
        <v>12</v>
      </c>
      <c r="W645" s="13" t="str">
        <f>IFERROR(COUNTIF(#REF!,Tabela1[[#This Row],[Colunas5]]),"")</f>
        <v/>
      </c>
      <c r="X645" s="14">
        <f>Tabela1[[#This Row],[QIANTIDADE EXPEDIDA]]*Tabela1[[#This Row],[PESO UNI]]</f>
        <v>0.64</v>
      </c>
      <c r="Y645" s="14">
        <f t="shared" si="131"/>
        <v>0</v>
      </c>
      <c r="Z645" s="20">
        <f>Tabela1[[#This Row],[PESO TOTAL]]-Tabela1[[#This Row],[Peso Expedido]]</f>
        <v>0</v>
      </c>
      <c r="AA645" s="17">
        <v>1</v>
      </c>
      <c r="AB645" s="33"/>
      <c r="AC645" s="33">
        <v>1</v>
      </c>
      <c r="AD645" s="33">
        <v>1</v>
      </c>
      <c r="AE645" s="33">
        <v>1</v>
      </c>
      <c r="AF645" s="33">
        <v>1</v>
      </c>
      <c r="AG645" s="33">
        <v>1</v>
      </c>
      <c r="AH645" s="33">
        <v>1</v>
      </c>
      <c r="AI645" s="33" t="s">
        <v>4509</v>
      </c>
      <c r="AJ645"/>
      <c r="AK645"/>
      <c r="AL645"/>
      <c r="AM645"/>
      <c r="AN645"/>
      <c r="AO645"/>
      <c r="AP645"/>
      <c r="AQ645" s="22"/>
      <c r="AR645" s="24"/>
      <c r="AS645" s="37"/>
      <c r="AT645" s="37"/>
      <c r="AU645" s="37"/>
      <c r="AV645" s="37"/>
      <c r="AW645" s="37"/>
    </row>
    <row r="646" spans="1:49" ht="15.75" hidden="1" customHeight="1" x14ac:dyDescent="0.25">
      <c r="A646" s="1"/>
      <c r="B646" s="21" t="s">
        <v>4553</v>
      </c>
      <c r="C646" s="1">
        <v>14</v>
      </c>
      <c r="D646" s="1" t="s">
        <v>4574</v>
      </c>
      <c r="E646" s="7" t="s">
        <v>4708</v>
      </c>
      <c r="F646" s="7" t="s">
        <v>4411</v>
      </c>
      <c r="G646" s="1">
        <v>0.06</v>
      </c>
      <c r="H646" s="34">
        <v>0.84</v>
      </c>
      <c r="I646" s="7"/>
      <c r="J646" s="8"/>
      <c r="K646" s="8" t="s">
        <v>45</v>
      </c>
      <c r="L646" s="9" t="s">
        <v>2069</v>
      </c>
      <c r="M646" s="10"/>
      <c r="N646" s="8" t="s">
        <v>38</v>
      </c>
      <c r="O646" s="12"/>
      <c r="P646" s="13"/>
      <c r="Q646" s="14">
        <f>Tabela1[[#This Row],[QTDE/ Fabricação]]-Tabela1[[#This Row],[QTE]]</f>
        <v>-14</v>
      </c>
      <c r="R646" s="18">
        <f t="shared" si="128"/>
        <v>0.84</v>
      </c>
      <c r="S646" s="18">
        <f t="shared" si="129"/>
        <v>0.84</v>
      </c>
      <c r="T646" s="19">
        <f t="shared" si="130"/>
        <v>0</v>
      </c>
      <c r="U646" s="16">
        <f>IFERROR(SUMIF('LISTA DE EMBARQUE'!B:B,MICRO!E:E,'LISTA DE EMBARQUE'!G:G),"")</f>
        <v>14</v>
      </c>
      <c r="V646" s="12">
        <f>IFERROR(VLOOKUP(Tabela1[[#This Row],[COD.MDE]],'LISTA DE EMBARQUE'!B:L,11,0),"")</f>
        <v>12</v>
      </c>
      <c r="W646" s="13" t="str">
        <f>IFERROR(COUNTIF(#REF!,Tabela1[[#This Row],[Colunas5]]),"")</f>
        <v/>
      </c>
      <c r="X646" s="14">
        <f>Tabela1[[#This Row],[QIANTIDADE EXPEDIDA]]*Tabela1[[#This Row],[PESO UNI]]</f>
        <v>0.84</v>
      </c>
      <c r="Y646" s="14">
        <f t="shared" si="131"/>
        <v>0</v>
      </c>
      <c r="Z646" s="20">
        <f>Tabela1[[#This Row],[PESO TOTAL]]-Tabela1[[#This Row],[Peso Expedido]]</f>
        <v>0</v>
      </c>
      <c r="AA646" s="17">
        <v>1</v>
      </c>
      <c r="AB646" s="33"/>
      <c r="AC646" s="33">
        <v>1</v>
      </c>
      <c r="AD646" s="33">
        <v>1</v>
      </c>
      <c r="AE646" s="33">
        <v>1</v>
      </c>
      <c r="AF646" s="33">
        <v>1</v>
      </c>
      <c r="AG646" s="33">
        <v>1</v>
      </c>
      <c r="AH646" s="33">
        <v>1</v>
      </c>
      <c r="AI646" s="33" t="s">
        <v>4509</v>
      </c>
      <c r="AJ646"/>
      <c r="AK646"/>
      <c r="AL646"/>
      <c r="AM646"/>
      <c r="AN646"/>
      <c r="AO646"/>
      <c r="AP646"/>
      <c r="AQ646" s="22"/>
      <c r="AR646" s="24"/>
      <c r="AS646" s="37"/>
      <c r="AT646" s="37"/>
      <c r="AU646" s="37"/>
      <c r="AV646" s="37"/>
      <c r="AW646" s="37"/>
    </row>
    <row r="647" spans="1:49" ht="15.75" hidden="1" customHeight="1" x14ac:dyDescent="0.25">
      <c r="A647" s="1"/>
      <c r="B647" s="21" t="s">
        <v>4575</v>
      </c>
      <c r="C647" s="1">
        <v>16</v>
      </c>
      <c r="D647" s="1" t="s">
        <v>4576</v>
      </c>
      <c r="E647" s="7" t="s">
        <v>4709</v>
      </c>
      <c r="F647" s="7" t="s">
        <v>4411</v>
      </c>
      <c r="G647" s="1">
        <v>1.2</v>
      </c>
      <c r="H647" s="34">
        <v>19.2</v>
      </c>
      <c r="I647" s="7"/>
      <c r="J647" s="8"/>
      <c r="K647" s="8" t="s">
        <v>45</v>
      </c>
      <c r="L647" s="9" t="s">
        <v>2069</v>
      </c>
      <c r="M647" s="10"/>
      <c r="N647" s="8" t="s">
        <v>38</v>
      </c>
      <c r="O647" s="12"/>
      <c r="P647" s="13"/>
      <c r="Q647" s="14">
        <f>Tabela1[[#This Row],[QTDE/ Fabricação]]-Tabela1[[#This Row],[QTE]]</f>
        <v>-16</v>
      </c>
      <c r="R647" s="18">
        <f t="shared" si="128"/>
        <v>19.2</v>
      </c>
      <c r="S647" s="18">
        <f t="shared" si="129"/>
        <v>19.2</v>
      </c>
      <c r="T647" s="19">
        <f t="shared" si="130"/>
        <v>0</v>
      </c>
      <c r="U647" s="16">
        <f>IFERROR(SUMIF('LISTA DE EMBARQUE'!B:B,MICRO!E:E,'LISTA DE EMBARQUE'!G:G),"")</f>
        <v>16</v>
      </c>
      <c r="V647" s="12">
        <f>IFERROR(VLOOKUP(Tabela1[[#This Row],[COD.MDE]],'LISTA DE EMBARQUE'!B:L,11,0),"")</f>
        <v>12</v>
      </c>
      <c r="W647" s="13" t="str">
        <f>IFERROR(COUNTIF(#REF!,Tabela1[[#This Row],[Colunas5]]),"")</f>
        <v/>
      </c>
      <c r="X647" s="14">
        <f>Tabela1[[#This Row],[QIANTIDADE EXPEDIDA]]*Tabela1[[#This Row],[PESO UNI]]</f>
        <v>19.2</v>
      </c>
      <c r="Y647" s="14">
        <f t="shared" si="131"/>
        <v>0</v>
      </c>
      <c r="Z647" s="20">
        <f>Tabela1[[#This Row],[PESO TOTAL]]-Tabela1[[#This Row],[Peso Expedido]]</f>
        <v>0</v>
      </c>
      <c r="AA647" s="17">
        <v>1</v>
      </c>
      <c r="AB647" s="33"/>
      <c r="AC647" s="33">
        <v>1</v>
      </c>
      <c r="AD647" s="33">
        <v>1</v>
      </c>
      <c r="AE647" s="33">
        <v>1</v>
      </c>
      <c r="AF647" s="33">
        <v>1</v>
      </c>
      <c r="AG647" s="33">
        <v>1</v>
      </c>
      <c r="AH647" s="33">
        <v>1</v>
      </c>
      <c r="AI647" s="33" t="s">
        <v>4509</v>
      </c>
      <c r="AJ647"/>
      <c r="AK647"/>
      <c r="AL647"/>
      <c r="AM647"/>
      <c r="AN647"/>
      <c r="AO647"/>
      <c r="AP647"/>
      <c r="AQ647" s="22"/>
      <c r="AR647" s="24"/>
      <c r="AS647" s="37"/>
      <c r="AT647" s="37"/>
      <c r="AU647" s="37"/>
      <c r="AV647" s="37"/>
      <c r="AW647" s="37"/>
    </row>
    <row r="648" spans="1:49" ht="15.75" hidden="1" customHeight="1" x14ac:dyDescent="0.25">
      <c r="A648" s="1"/>
      <c r="B648" s="21" t="s">
        <v>4575</v>
      </c>
      <c r="C648" s="1">
        <v>8</v>
      </c>
      <c r="D648" s="1" t="s">
        <v>4577</v>
      </c>
      <c r="E648" s="7" t="s">
        <v>4710</v>
      </c>
      <c r="F648" s="7" t="s">
        <v>4411</v>
      </c>
      <c r="G648" s="1">
        <v>1.8</v>
      </c>
      <c r="H648" s="34">
        <v>14.4</v>
      </c>
      <c r="I648" s="7"/>
      <c r="J648" s="8"/>
      <c r="K648" s="8" t="s">
        <v>45</v>
      </c>
      <c r="L648" s="9" t="s">
        <v>2069</v>
      </c>
      <c r="M648" s="10"/>
      <c r="N648" s="8" t="s">
        <v>38</v>
      </c>
      <c r="O648" s="12"/>
      <c r="P648" s="13"/>
      <c r="Q648" s="14">
        <f>Tabela1[[#This Row],[QTDE/ Fabricação]]-Tabela1[[#This Row],[QTE]]</f>
        <v>-8</v>
      </c>
      <c r="R648" s="18">
        <f t="shared" si="128"/>
        <v>14.4</v>
      </c>
      <c r="S648" s="18">
        <f t="shared" si="129"/>
        <v>14.4</v>
      </c>
      <c r="T648" s="19">
        <f t="shared" si="130"/>
        <v>0</v>
      </c>
      <c r="U648" s="16">
        <f>IFERROR(SUMIF('LISTA DE EMBARQUE'!B:B,MICRO!E:E,'LISTA DE EMBARQUE'!G:G),"")</f>
        <v>8</v>
      </c>
      <c r="V648" s="12">
        <f>IFERROR(VLOOKUP(Tabela1[[#This Row],[COD.MDE]],'LISTA DE EMBARQUE'!B:L,11,0),"")</f>
        <v>12</v>
      </c>
      <c r="W648" s="13" t="str">
        <f>IFERROR(COUNTIF(#REF!,Tabela1[[#This Row],[Colunas5]]),"")</f>
        <v/>
      </c>
      <c r="X648" s="14">
        <f>Tabela1[[#This Row],[QIANTIDADE EXPEDIDA]]*Tabela1[[#This Row],[PESO UNI]]</f>
        <v>14.4</v>
      </c>
      <c r="Y648" s="14">
        <f t="shared" si="131"/>
        <v>0</v>
      </c>
      <c r="Z648" s="20">
        <f>Tabela1[[#This Row],[PESO TOTAL]]-Tabela1[[#This Row],[Peso Expedido]]</f>
        <v>0</v>
      </c>
      <c r="AA648" s="17">
        <v>1</v>
      </c>
      <c r="AB648" s="33"/>
      <c r="AC648" s="33">
        <v>1</v>
      </c>
      <c r="AD648" s="33">
        <v>1</v>
      </c>
      <c r="AE648" s="33">
        <v>1</v>
      </c>
      <c r="AF648" s="33">
        <v>1</v>
      </c>
      <c r="AG648" s="33">
        <v>1</v>
      </c>
      <c r="AH648" s="33">
        <v>1</v>
      </c>
      <c r="AI648" s="33" t="s">
        <v>4509</v>
      </c>
      <c r="AJ648"/>
      <c r="AK648"/>
      <c r="AL648"/>
      <c r="AM648"/>
      <c r="AN648"/>
      <c r="AO648"/>
      <c r="AP648"/>
      <c r="AQ648" s="22"/>
      <c r="AR648" s="24"/>
      <c r="AS648" s="37"/>
      <c r="AT648" s="37"/>
      <c r="AU648" s="37"/>
      <c r="AV648" s="37"/>
      <c r="AW648" s="37"/>
    </row>
    <row r="649" spans="1:49" ht="15.75" hidden="1" customHeight="1" x14ac:dyDescent="0.25">
      <c r="A649" s="1"/>
      <c r="B649" s="21" t="s">
        <v>4575</v>
      </c>
      <c r="C649" s="1">
        <v>7</v>
      </c>
      <c r="D649" s="1" t="s">
        <v>4578</v>
      </c>
      <c r="E649" s="7" t="s">
        <v>4711</v>
      </c>
      <c r="F649" s="7" t="s">
        <v>4411</v>
      </c>
      <c r="G649" s="1">
        <v>2.1</v>
      </c>
      <c r="H649" s="34">
        <v>14.700000000000001</v>
      </c>
      <c r="I649" s="7"/>
      <c r="J649" s="8"/>
      <c r="K649" s="8" t="s">
        <v>45</v>
      </c>
      <c r="L649" s="9" t="s">
        <v>2069</v>
      </c>
      <c r="M649" s="10"/>
      <c r="N649" s="8" t="s">
        <v>38</v>
      </c>
      <c r="O649" s="12"/>
      <c r="P649" s="13"/>
      <c r="Q649" s="14">
        <f>Tabela1[[#This Row],[QTDE/ Fabricação]]-Tabela1[[#This Row],[QTE]]</f>
        <v>-7</v>
      </c>
      <c r="R649" s="18">
        <f t="shared" si="128"/>
        <v>14.700000000000001</v>
      </c>
      <c r="S649" s="18">
        <f t="shared" si="129"/>
        <v>14.700000000000001</v>
      </c>
      <c r="T649" s="19">
        <f t="shared" si="130"/>
        <v>0</v>
      </c>
      <c r="U649" s="16">
        <f>IFERROR(SUMIF('LISTA DE EMBARQUE'!B:B,MICRO!E:E,'LISTA DE EMBARQUE'!G:G),"")</f>
        <v>7</v>
      </c>
      <c r="V649" s="12">
        <f>IFERROR(VLOOKUP(Tabela1[[#This Row],[COD.MDE]],'LISTA DE EMBARQUE'!B:L,11,0),"")</f>
        <v>12</v>
      </c>
      <c r="W649" s="13" t="str">
        <f>IFERROR(COUNTIF(#REF!,Tabela1[[#This Row],[Colunas5]]),"")</f>
        <v/>
      </c>
      <c r="X649" s="14">
        <f>Tabela1[[#This Row],[QIANTIDADE EXPEDIDA]]*Tabela1[[#This Row],[PESO UNI]]</f>
        <v>14.700000000000001</v>
      </c>
      <c r="Y649" s="14">
        <f t="shared" si="131"/>
        <v>0</v>
      </c>
      <c r="Z649" s="20">
        <f>Tabela1[[#This Row],[PESO TOTAL]]-Tabela1[[#This Row],[Peso Expedido]]</f>
        <v>0</v>
      </c>
      <c r="AA649" s="17">
        <v>1</v>
      </c>
      <c r="AB649" s="33"/>
      <c r="AC649" s="33">
        <v>1</v>
      </c>
      <c r="AD649" s="33">
        <v>1</v>
      </c>
      <c r="AE649" s="33">
        <v>1</v>
      </c>
      <c r="AF649" s="33">
        <v>1</v>
      </c>
      <c r="AG649" s="33">
        <v>1</v>
      </c>
      <c r="AH649" s="33">
        <v>1</v>
      </c>
      <c r="AI649" s="33" t="s">
        <v>4509</v>
      </c>
      <c r="AJ649"/>
      <c r="AK649"/>
      <c r="AL649"/>
      <c r="AM649"/>
      <c r="AN649"/>
      <c r="AO649"/>
      <c r="AP649"/>
      <c r="AQ649" s="22"/>
      <c r="AR649" s="24"/>
      <c r="AS649" s="37"/>
      <c r="AT649" s="37"/>
      <c r="AU649" s="37"/>
      <c r="AV649" s="37"/>
      <c r="AW649" s="37"/>
    </row>
    <row r="650" spans="1:49" ht="15.75" hidden="1" customHeight="1" x14ac:dyDescent="0.25">
      <c r="A650" s="1"/>
      <c r="B650" s="21" t="s">
        <v>4575</v>
      </c>
      <c r="C650" s="1">
        <v>3</v>
      </c>
      <c r="D650" s="1" t="s">
        <v>4579</v>
      </c>
      <c r="E650" s="7" t="s">
        <v>4712</v>
      </c>
      <c r="F650" s="7" t="s">
        <v>4411</v>
      </c>
      <c r="G650" s="1">
        <v>0.05</v>
      </c>
      <c r="H650" s="34">
        <v>0.15000000000000002</v>
      </c>
      <c r="I650" s="7"/>
      <c r="J650" s="8"/>
      <c r="K650" s="8" t="s">
        <v>45</v>
      </c>
      <c r="L650" s="9" t="s">
        <v>2069</v>
      </c>
      <c r="M650" s="10"/>
      <c r="N650" s="8" t="s">
        <v>38</v>
      </c>
      <c r="O650" s="12"/>
      <c r="P650" s="13"/>
      <c r="Q650" s="14">
        <f>Tabela1[[#This Row],[QTDE/ Fabricação]]-Tabela1[[#This Row],[QTE]]</f>
        <v>-3</v>
      </c>
      <c r="R650" s="18">
        <f t="shared" si="128"/>
        <v>0.15000000000000002</v>
      </c>
      <c r="S650" s="18">
        <f t="shared" si="129"/>
        <v>0.15000000000000002</v>
      </c>
      <c r="T650" s="19">
        <f t="shared" si="130"/>
        <v>0</v>
      </c>
      <c r="U650" s="16">
        <f>IFERROR(SUMIF('LISTA DE EMBARQUE'!B:B,MICRO!E:E,'LISTA DE EMBARQUE'!G:G),"")</f>
        <v>3</v>
      </c>
      <c r="V650" s="12">
        <f>IFERROR(VLOOKUP(Tabela1[[#This Row],[COD.MDE]],'LISTA DE EMBARQUE'!B:L,11,0),"")</f>
        <v>12</v>
      </c>
      <c r="W650" s="13" t="str">
        <f>IFERROR(COUNTIF(#REF!,Tabela1[[#This Row],[Colunas5]]),"")</f>
        <v/>
      </c>
      <c r="X650" s="14">
        <f>Tabela1[[#This Row],[QIANTIDADE EXPEDIDA]]*Tabela1[[#This Row],[PESO UNI]]</f>
        <v>0.15000000000000002</v>
      </c>
      <c r="Y650" s="14">
        <f t="shared" si="131"/>
        <v>0</v>
      </c>
      <c r="Z650" s="20">
        <f>Tabela1[[#This Row],[PESO TOTAL]]-Tabela1[[#This Row],[Peso Expedido]]</f>
        <v>0</v>
      </c>
      <c r="AA650" s="17">
        <v>1</v>
      </c>
      <c r="AB650" s="33"/>
      <c r="AC650" s="33">
        <v>1</v>
      </c>
      <c r="AD650" s="33">
        <v>1</v>
      </c>
      <c r="AE650" s="33">
        <v>1</v>
      </c>
      <c r="AF650" s="33">
        <v>1</v>
      </c>
      <c r="AG650" s="33">
        <v>1</v>
      </c>
      <c r="AH650" s="33">
        <v>1</v>
      </c>
      <c r="AI650" s="33" t="s">
        <v>4509</v>
      </c>
      <c r="AJ650"/>
      <c r="AK650"/>
      <c r="AL650"/>
      <c r="AM650"/>
      <c r="AN650"/>
      <c r="AO650"/>
      <c r="AP650"/>
      <c r="AQ650" s="22"/>
      <c r="AR650" s="24"/>
      <c r="AS650" s="37"/>
      <c r="AT650" s="37"/>
      <c r="AU650" s="37"/>
      <c r="AV650" s="37"/>
      <c r="AW650" s="37"/>
    </row>
    <row r="651" spans="1:49" ht="15.75" hidden="1" customHeight="1" x14ac:dyDescent="0.25">
      <c r="A651" s="1"/>
      <c r="B651" s="21" t="s">
        <v>4575</v>
      </c>
      <c r="C651" s="1">
        <v>3</v>
      </c>
      <c r="D651" s="1" t="s">
        <v>4580</v>
      </c>
      <c r="E651" s="7" t="s">
        <v>4713</v>
      </c>
      <c r="F651" s="7" t="s">
        <v>4411</v>
      </c>
      <c r="G651" s="1">
        <v>0.02</v>
      </c>
      <c r="H651" s="34">
        <v>0.06</v>
      </c>
      <c r="I651" s="7"/>
      <c r="J651" s="8"/>
      <c r="K651" s="8" t="s">
        <v>45</v>
      </c>
      <c r="L651" s="9" t="s">
        <v>2069</v>
      </c>
      <c r="M651" s="10"/>
      <c r="N651" s="8" t="s">
        <v>38</v>
      </c>
      <c r="O651" s="12"/>
      <c r="P651" s="13"/>
      <c r="Q651" s="14">
        <f>Tabela1[[#This Row],[QTDE/ Fabricação]]-Tabela1[[#This Row],[QTE]]</f>
        <v>-3</v>
      </c>
      <c r="R651" s="18">
        <f t="shared" si="128"/>
        <v>0.06</v>
      </c>
      <c r="S651" s="18">
        <f t="shared" si="129"/>
        <v>0.06</v>
      </c>
      <c r="T651" s="19">
        <f t="shared" si="130"/>
        <v>0</v>
      </c>
      <c r="U651" s="16">
        <f>IFERROR(SUMIF('LISTA DE EMBARQUE'!B:B,MICRO!E:E,'LISTA DE EMBARQUE'!G:G),"")</f>
        <v>3</v>
      </c>
      <c r="V651" s="12">
        <f>IFERROR(VLOOKUP(Tabela1[[#This Row],[COD.MDE]],'LISTA DE EMBARQUE'!B:L,11,0),"")</f>
        <v>12</v>
      </c>
      <c r="W651" s="13" t="str">
        <f>IFERROR(COUNTIF(#REF!,Tabela1[[#This Row],[Colunas5]]),"")</f>
        <v/>
      </c>
      <c r="X651" s="14">
        <f>Tabela1[[#This Row],[QIANTIDADE EXPEDIDA]]*Tabela1[[#This Row],[PESO UNI]]</f>
        <v>0.06</v>
      </c>
      <c r="Y651" s="14">
        <f t="shared" si="131"/>
        <v>0</v>
      </c>
      <c r="Z651" s="20">
        <f>Tabela1[[#This Row],[PESO TOTAL]]-Tabela1[[#This Row],[Peso Expedido]]</f>
        <v>0</v>
      </c>
      <c r="AA651" s="17">
        <v>1</v>
      </c>
      <c r="AB651" s="33"/>
      <c r="AC651" s="33">
        <v>1</v>
      </c>
      <c r="AD651" s="33">
        <v>1</v>
      </c>
      <c r="AE651" s="33">
        <v>1</v>
      </c>
      <c r="AF651" s="33">
        <v>1</v>
      </c>
      <c r="AG651" s="33">
        <v>1</v>
      </c>
      <c r="AH651" s="33">
        <v>1</v>
      </c>
      <c r="AI651" s="33" t="s">
        <v>4509</v>
      </c>
      <c r="AJ651"/>
      <c r="AK651"/>
      <c r="AL651"/>
      <c r="AM651"/>
      <c r="AN651"/>
      <c r="AO651"/>
      <c r="AP651"/>
      <c r="AQ651" s="22"/>
      <c r="AR651" s="24"/>
      <c r="AS651" s="37"/>
      <c r="AT651" s="37"/>
      <c r="AU651" s="37"/>
      <c r="AV651" s="37"/>
      <c r="AW651" s="37"/>
    </row>
    <row r="652" spans="1:49" ht="15.75" hidden="1" customHeight="1" x14ac:dyDescent="0.25">
      <c r="A652" s="1"/>
      <c r="B652" s="21" t="s">
        <v>4575</v>
      </c>
      <c r="C652" s="1">
        <v>2</v>
      </c>
      <c r="D652" s="1" t="s">
        <v>4581</v>
      </c>
      <c r="E652" s="7" t="s">
        <v>4714</v>
      </c>
      <c r="F652" s="7" t="s">
        <v>4411</v>
      </c>
      <c r="G652" s="1">
        <v>0.8</v>
      </c>
      <c r="H652" s="34">
        <v>1.6</v>
      </c>
      <c r="I652" s="7"/>
      <c r="J652" s="8"/>
      <c r="K652" s="8" t="s">
        <v>45</v>
      </c>
      <c r="L652" s="9" t="s">
        <v>2069</v>
      </c>
      <c r="M652" s="10"/>
      <c r="N652" s="8" t="s">
        <v>38</v>
      </c>
      <c r="O652" s="12"/>
      <c r="P652" s="13"/>
      <c r="Q652" s="14">
        <f>Tabela1[[#This Row],[QTDE/ Fabricação]]-Tabela1[[#This Row],[QTE]]</f>
        <v>-2</v>
      </c>
      <c r="R652" s="18">
        <f t="shared" si="128"/>
        <v>1.6</v>
      </c>
      <c r="S652" s="18">
        <f t="shared" si="129"/>
        <v>1.6</v>
      </c>
      <c r="T652" s="19">
        <f t="shared" si="130"/>
        <v>0</v>
      </c>
      <c r="U652" s="16">
        <f>IFERROR(SUMIF('LISTA DE EMBARQUE'!B:B,MICRO!E:E,'LISTA DE EMBARQUE'!G:G),"")</f>
        <v>2</v>
      </c>
      <c r="V652" s="12">
        <f>IFERROR(VLOOKUP(Tabela1[[#This Row],[COD.MDE]],'LISTA DE EMBARQUE'!B:L,11,0),"")</f>
        <v>12</v>
      </c>
      <c r="W652" s="13" t="str">
        <f>IFERROR(COUNTIF(#REF!,Tabela1[[#This Row],[Colunas5]]),"")</f>
        <v/>
      </c>
      <c r="X652" s="14">
        <f>Tabela1[[#This Row],[QIANTIDADE EXPEDIDA]]*Tabela1[[#This Row],[PESO UNI]]</f>
        <v>1.6</v>
      </c>
      <c r="Y652" s="14">
        <f t="shared" si="131"/>
        <v>0</v>
      </c>
      <c r="Z652" s="20">
        <f>Tabela1[[#This Row],[PESO TOTAL]]-Tabela1[[#This Row],[Peso Expedido]]</f>
        <v>0</v>
      </c>
      <c r="AA652" s="17">
        <v>1</v>
      </c>
      <c r="AB652" s="33"/>
      <c r="AC652" s="33">
        <v>1</v>
      </c>
      <c r="AD652" s="33">
        <v>1</v>
      </c>
      <c r="AE652" s="33">
        <v>1</v>
      </c>
      <c r="AF652" s="33">
        <v>1</v>
      </c>
      <c r="AG652" s="33">
        <v>1</v>
      </c>
      <c r="AH652" s="33">
        <v>1</v>
      </c>
      <c r="AI652" s="33" t="s">
        <v>4509</v>
      </c>
      <c r="AJ652"/>
      <c r="AK652"/>
      <c r="AL652"/>
      <c r="AM652"/>
      <c r="AN652"/>
      <c r="AO652"/>
      <c r="AP652"/>
      <c r="AQ652" s="22"/>
      <c r="AR652" s="24"/>
      <c r="AS652" s="37"/>
      <c r="AT652" s="37"/>
      <c r="AU652" s="37"/>
      <c r="AV652" s="37"/>
      <c r="AW652" s="37"/>
    </row>
    <row r="653" spans="1:49" ht="15.75" hidden="1" customHeight="1" x14ac:dyDescent="0.25">
      <c r="A653" s="1"/>
      <c r="B653" s="21" t="s">
        <v>4575</v>
      </c>
      <c r="C653" s="1">
        <v>6</v>
      </c>
      <c r="D653" s="1" t="s">
        <v>4582</v>
      </c>
      <c r="E653" s="7" t="s">
        <v>4715</v>
      </c>
      <c r="F653" s="7" t="s">
        <v>4411</v>
      </c>
      <c r="G653" s="1">
        <v>0.04</v>
      </c>
      <c r="H653" s="34">
        <v>0.24</v>
      </c>
      <c r="I653" s="7"/>
      <c r="J653" s="8"/>
      <c r="K653" s="8" t="s">
        <v>45</v>
      </c>
      <c r="L653" s="9" t="s">
        <v>2069</v>
      </c>
      <c r="M653" s="10"/>
      <c r="N653" s="8" t="s">
        <v>38</v>
      </c>
      <c r="O653" s="12"/>
      <c r="P653" s="13"/>
      <c r="Q653" s="14">
        <f>Tabela1[[#This Row],[QTDE/ Fabricação]]-Tabela1[[#This Row],[QTE]]</f>
        <v>-6</v>
      </c>
      <c r="R653" s="18">
        <f t="shared" si="128"/>
        <v>0.24</v>
      </c>
      <c r="S653" s="18">
        <f t="shared" si="129"/>
        <v>0.24</v>
      </c>
      <c r="T653" s="19">
        <f t="shared" si="130"/>
        <v>0</v>
      </c>
      <c r="U653" s="16">
        <f>IFERROR(SUMIF('LISTA DE EMBARQUE'!B:B,MICRO!E:E,'LISTA DE EMBARQUE'!G:G),"")</f>
        <v>6</v>
      </c>
      <c r="V653" s="12">
        <f>IFERROR(VLOOKUP(Tabela1[[#This Row],[COD.MDE]],'LISTA DE EMBARQUE'!B:L,11,0),"")</f>
        <v>12</v>
      </c>
      <c r="W653" s="13" t="str">
        <f>IFERROR(COUNTIF(#REF!,Tabela1[[#This Row],[Colunas5]]),"")</f>
        <v/>
      </c>
      <c r="X653" s="14">
        <f>Tabela1[[#This Row],[QIANTIDADE EXPEDIDA]]*Tabela1[[#This Row],[PESO UNI]]</f>
        <v>0.24</v>
      </c>
      <c r="Y653" s="14">
        <f t="shared" si="131"/>
        <v>0</v>
      </c>
      <c r="Z653" s="20">
        <f>Tabela1[[#This Row],[PESO TOTAL]]-Tabela1[[#This Row],[Peso Expedido]]</f>
        <v>0</v>
      </c>
      <c r="AA653" s="17">
        <v>1</v>
      </c>
      <c r="AB653" s="33"/>
      <c r="AC653" s="33">
        <v>1</v>
      </c>
      <c r="AD653" s="33">
        <v>1</v>
      </c>
      <c r="AE653" s="33">
        <v>1</v>
      </c>
      <c r="AF653" s="33">
        <v>1</v>
      </c>
      <c r="AG653" s="33">
        <v>1</v>
      </c>
      <c r="AH653" s="33">
        <v>1</v>
      </c>
      <c r="AI653" s="33" t="s">
        <v>4509</v>
      </c>
      <c r="AJ653"/>
      <c r="AK653"/>
      <c r="AL653"/>
      <c r="AM653"/>
      <c r="AN653"/>
      <c r="AO653"/>
      <c r="AP653"/>
      <c r="AQ653" s="22"/>
      <c r="AR653" s="24"/>
      <c r="AS653" s="37"/>
      <c r="AT653" s="37"/>
      <c r="AU653" s="37"/>
      <c r="AV653" s="37"/>
      <c r="AW653" s="37"/>
    </row>
    <row r="654" spans="1:49" ht="15.75" hidden="1" customHeight="1" x14ac:dyDescent="0.25">
      <c r="A654" s="1"/>
      <c r="B654" s="21" t="s">
        <v>4575</v>
      </c>
      <c r="C654" s="1">
        <v>2</v>
      </c>
      <c r="D654" s="1" t="s">
        <v>4583</v>
      </c>
      <c r="E654" s="7" t="s">
        <v>4716</v>
      </c>
      <c r="F654" s="7" t="s">
        <v>4411</v>
      </c>
      <c r="G654" s="1">
        <v>0.05</v>
      </c>
      <c r="H654" s="34">
        <v>0.1</v>
      </c>
      <c r="I654" s="7"/>
      <c r="J654" s="8"/>
      <c r="K654" s="8" t="s">
        <v>45</v>
      </c>
      <c r="L654" s="9" t="s">
        <v>2069</v>
      </c>
      <c r="M654" s="10"/>
      <c r="N654" s="8" t="s">
        <v>38</v>
      </c>
      <c r="O654" s="12"/>
      <c r="P654" s="13"/>
      <c r="Q654" s="14">
        <f>Tabela1[[#This Row],[QTDE/ Fabricação]]-Tabela1[[#This Row],[QTE]]</f>
        <v>-2</v>
      </c>
      <c r="R654" s="18">
        <f t="shared" si="128"/>
        <v>0.1</v>
      </c>
      <c r="S654" s="18">
        <f t="shared" si="129"/>
        <v>0.1</v>
      </c>
      <c r="T654" s="19">
        <f t="shared" si="130"/>
        <v>0</v>
      </c>
      <c r="U654" s="16">
        <f>IFERROR(SUMIF('LISTA DE EMBARQUE'!B:B,MICRO!E:E,'LISTA DE EMBARQUE'!G:G),"")</f>
        <v>2</v>
      </c>
      <c r="V654" s="12">
        <f>IFERROR(VLOOKUP(Tabela1[[#This Row],[COD.MDE]],'LISTA DE EMBARQUE'!B:L,11,0),"")</f>
        <v>12</v>
      </c>
      <c r="W654" s="13" t="str">
        <f>IFERROR(COUNTIF(#REF!,Tabela1[[#This Row],[Colunas5]]),"")</f>
        <v/>
      </c>
      <c r="X654" s="14">
        <f>Tabela1[[#This Row],[QIANTIDADE EXPEDIDA]]*Tabela1[[#This Row],[PESO UNI]]</f>
        <v>0.1</v>
      </c>
      <c r="Y654" s="14">
        <f t="shared" si="131"/>
        <v>0</v>
      </c>
      <c r="Z654" s="20">
        <f>Tabela1[[#This Row],[PESO TOTAL]]-Tabela1[[#This Row],[Peso Expedido]]</f>
        <v>0</v>
      </c>
      <c r="AA654" s="17">
        <v>1</v>
      </c>
      <c r="AB654" s="33"/>
      <c r="AC654" s="33">
        <v>1</v>
      </c>
      <c r="AD654" s="33">
        <v>1</v>
      </c>
      <c r="AE654" s="33">
        <v>1</v>
      </c>
      <c r="AF654" s="33">
        <v>1</v>
      </c>
      <c r="AG654" s="33">
        <v>1</v>
      </c>
      <c r="AH654" s="33">
        <v>1</v>
      </c>
      <c r="AI654" s="33" t="s">
        <v>4509</v>
      </c>
      <c r="AJ654"/>
      <c r="AK654"/>
      <c r="AL654"/>
      <c r="AM654"/>
      <c r="AN654"/>
      <c r="AO654"/>
      <c r="AP654"/>
      <c r="AQ654" s="22"/>
      <c r="AR654" s="24"/>
      <c r="AS654" s="37"/>
      <c r="AT654" s="37"/>
      <c r="AU654" s="37"/>
      <c r="AV654" s="37"/>
      <c r="AW654" s="37"/>
    </row>
    <row r="655" spans="1:49" ht="15.75" hidden="1" customHeight="1" x14ac:dyDescent="0.25">
      <c r="A655" s="1"/>
      <c r="B655" s="21" t="s">
        <v>4575</v>
      </c>
      <c r="C655" s="1">
        <v>6</v>
      </c>
      <c r="D655" s="1" t="s">
        <v>4584</v>
      </c>
      <c r="E655" s="7" t="s">
        <v>4717</v>
      </c>
      <c r="F655" s="7" t="s">
        <v>4411</v>
      </c>
      <c r="G655" s="1">
        <v>0.03</v>
      </c>
      <c r="H655" s="34">
        <v>0.18</v>
      </c>
      <c r="I655" s="7"/>
      <c r="J655" s="8"/>
      <c r="K655" s="8" t="s">
        <v>45</v>
      </c>
      <c r="L655" s="9" t="s">
        <v>2069</v>
      </c>
      <c r="M655" s="10"/>
      <c r="N655" s="8" t="s">
        <v>38</v>
      </c>
      <c r="O655" s="12"/>
      <c r="P655" s="13"/>
      <c r="Q655" s="14">
        <f>Tabela1[[#This Row],[QTDE/ Fabricação]]-Tabela1[[#This Row],[QTE]]</f>
        <v>-6</v>
      </c>
      <c r="R655" s="18">
        <f t="shared" si="128"/>
        <v>0.18</v>
      </c>
      <c r="S655" s="18">
        <f t="shared" si="129"/>
        <v>0.18</v>
      </c>
      <c r="T655" s="19">
        <f t="shared" si="130"/>
        <v>0</v>
      </c>
      <c r="U655" s="16">
        <f>IFERROR(SUMIF('LISTA DE EMBARQUE'!B:B,MICRO!E:E,'LISTA DE EMBARQUE'!G:G),"")</f>
        <v>6</v>
      </c>
      <c r="V655" s="12">
        <f>IFERROR(VLOOKUP(Tabela1[[#This Row],[COD.MDE]],'LISTA DE EMBARQUE'!B:L,11,0),"")</f>
        <v>12</v>
      </c>
      <c r="W655" s="13" t="str">
        <f>IFERROR(COUNTIF(#REF!,Tabela1[[#This Row],[Colunas5]]),"")</f>
        <v/>
      </c>
      <c r="X655" s="14">
        <f>Tabela1[[#This Row],[QIANTIDADE EXPEDIDA]]*Tabela1[[#This Row],[PESO UNI]]</f>
        <v>0.18</v>
      </c>
      <c r="Y655" s="14">
        <f t="shared" si="131"/>
        <v>0</v>
      </c>
      <c r="Z655" s="20">
        <f>Tabela1[[#This Row],[PESO TOTAL]]-Tabela1[[#This Row],[Peso Expedido]]</f>
        <v>0</v>
      </c>
      <c r="AA655" s="17">
        <v>1</v>
      </c>
      <c r="AB655" s="33"/>
      <c r="AC655" s="33">
        <v>1</v>
      </c>
      <c r="AD655" s="33">
        <v>1</v>
      </c>
      <c r="AE655" s="33">
        <v>1</v>
      </c>
      <c r="AF655" s="33">
        <v>1</v>
      </c>
      <c r="AG655" s="33">
        <v>1</v>
      </c>
      <c r="AH655" s="33">
        <v>1</v>
      </c>
      <c r="AI655" s="33" t="s">
        <v>4509</v>
      </c>
      <c r="AJ655"/>
      <c r="AK655"/>
      <c r="AL655"/>
      <c r="AM655"/>
      <c r="AN655"/>
      <c r="AO655"/>
      <c r="AP655"/>
      <c r="AQ655" s="22"/>
      <c r="AR655" s="24"/>
      <c r="AS655" s="37"/>
      <c r="AT655" s="37"/>
      <c r="AU655" s="37"/>
      <c r="AV655" s="37"/>
      <c r="AW655" s="37"/>
    </row>
    <row r="656" spans="1:49" ht="15.75" hidden="1" customHeight="1" x14ac:dyDescent="0.25">
      <c r="A656" s="1"/>
      <c r="B656" s="21" t="s">
        <v>4575</v>
      </c>
      <c r="C656" s="1">
        <v>2</v>
      </c>
      <c r="D656" s="1" t="s">
        <v>4585</v>
      </c>
      <c r="E656" s="7" t="s">
        <v>4718</v>
      </c>
      <c r="F656" s="7" t="s">
        <v>4411</v>
      </c>
      <c r="G656" s="1">
        <v>0.05</v>
      </c>
      <c r="H656" s="34">
        <v>0.1</v>
      </c>
      <c r="I656" s="7"/>
      <c r="J656" s="8"/>
      <c r="K656" s="8" t="s">
        <v>45</v>
      </c>
      <c r="L656" s="9" t="s">
        <v>2069</v>
      </c>
      <c r="M656" s="10"/>
      <c r="N656" s="8" t="s">
        <v>38</v>
      </c>
      <c r="O656" s="12"/>
      <c r="P656" s="13"/>
      <c r="Q656" s="14">
        <f>Tabela1[[#This Row],[QTDE/ Fabricação]]-Tabela1[[#This Row],[QTE]]</f>
        <v>-2</v>
      </c>
      <c r="R656" s="18">
        <f t="shared" si="128"/>
        <v>0.1</v>
      </c>
      <c r="S656" s="18">
        <f t="shared" si="129"/>
        <v>0.1</v>
      </c>
      <c r="T656" s="19">
        <f t="shared" si="130"/>
        <v>0</v>
      </c>
      <c r="U656" s="16">
        <f>IFERROR(SUMIF('LISTA DE EMBARQUE'!B:B,MICRO!E:E,'LISTA DE EMBARQUE'!G:G),"")</f>
        <v>2</v>
      </c>
      <c r="V656" s="12">
        <f>IFERROR(VLOOKUP(Tabela1[[#This Row],[COD.MDE]],'LISTA DE EMBARQUE'!B:L,11,0),"")</f>
        <v>12</v>
      </c>
      <c r="W656" s="13" t="str">
        <f>IFERROR(COUNTIF(#REF!,Tabela1[[#This Row],[Colunas5]]),"")</f>
        <v/>
      </c>
      <c r="X656" s="14">
        <f>Tabela1[[#This Row],[QIANTIDADE EXPEDIDA]]*Tabela1[[#This Row],[PESO UNI]]</f>
        <v>0.1</v>
      </c>
      <c r="Y656" s="14">
        <f t="shared" si="131"/>
        <v>0</v>
      </c>
      <c r="Z656" s="20">
        <f>Tabela1[[#This Row],[PESO TOTAL]]-Tabela1[[#This Row],[Peso Expedido]]</f>
        <v>0</v>
      </c>
      <c r="AA656" s="17">
        <v>1</v>
      </c>
      <c r="AB656" s="33"/>
      <c r="AC656" s="33">
        <v>1</v>
      </c>
      <c r="AD656" s="33">
        <v>1</v>
      </c>
      <c r="AE656" s="33">
        <v>1</v>
      </c>
      <c r="AF656" s="33">
        <v>1</v>
      </c>
      <c r="AG656" s="33">
        <v>1</v>
      </c>
      <c r="AH656" s="33">
        <v>1</v>
      </c>
      <c r="AI656" s="33" t="s">
        <v>4509</v>
      </c>
      <c r="AJ656"/>
      <c r="AK656"/>
      <c r="AL656"/>
      <c r="AM656"/>
      <c r="AN656"/>
      <c r="AO656"/>
      <c r="AP656"/>
      <c r="AQ656" s="22"/>
      <c r="AR656" s="24"/>
      <c r="AS656" s="37"/>
      <c r="AT656" s="37"/>
      <c r="AU656" s="37"/>
      <c r="AV656" s="37"/>
      <c r="AW656" s="37"/>
    </row>
    <row r="657" spans="1:49" ht="15.75" hidden="1" customHeight="1" x14ac:dyDescent="0.25">
      <c r="A657" s="1"/>
      <c r="B657" s="21" t="s">
        <v>4575</v>
      </c>
      <c r="C657" s="1">
        <v>2</v>
      </c>
      <c r="D657" s="1" t="s">
        <v>4586</v>
      </c>
      <c r="E657" s="7" t="s">
        <v>4719</v>
      </c>
      <c r="F657" s="7" t="s">
        <v>4411</v>
      </c>
      <c r="G657" s="1">
        <v>0.08</v>
      </c>
      <c r="H657" s="34">
        <v>0.16</v>
      </c>
      <c r="I657" s="7"/>
      <c r="J657" s="8"/>
      <c r="K657" s="8" t="s">
        <v>45</v>
      </c>
      <c r="L657" s="9" t="s">
        <v>2069</v>
      </c>
      <c r="M657" s="10"/>
      <c r="N657" s="8" t="s">
        <v>38</v>
      </c>
      <c r="O657" s="12"/>
      <c r="P657" s="13"/>
      <c r="Q657" s="14">
        <f>Tabela1[[#This Row],[QTDE/ Fabricação]]-Tabela1[[#This Row],[QTE]]</f>
        <v>-2</v>
      </c>
      <c r="R657" s="18">
        <f t="shared" si="128"/>
        <v>0.16</v>
      </c>
      <c r="S657" s="18">
        <f t="shared" si="129"/>
        <v>0.16</v>
      </c>
      <c r="T657" s="19">
        <f t="shared" si="130"/>
        <v>0</v>
      </c>
      <c r="U657" s="16">
        <f>IFERROR(SUMIF('LISTA DE EMBARQUE'!B:B,MICRO!E:E,'LISTA DE EMBARQUE'!G:G),"")</f>
        <v>2</v>
      </c>
      <c r="V657" s="12">
        <f>IFERROR(VLOOKUP(Tabela1[[#This Row],[COD.MDE]],'LISTA DE EMBARQUE'!B:L,11,0),"")</f>
        <v>12</v>
      </c>
      <c r="W657" s="13" t="str">
        <f>IFERROR(COUNTIF(#REF!,Tabela1[[#This Row],[Colunas5]]),"")</f>
        <v/>
      </c>
      <c r="X657" s="14">
        <f>Tabela1[[#This Row],[QIANTIDADE EXPEDIDA]]*Tabela1[[#This Row],[PESO UNI]]</f>
        <v>0.16</v>
      </c>
      <c r="Y657" s="14">
        <f t="shared" si="131"/>
        <v>0</v>
      </c>
      <c r="Z657" s="20">
        <f>Tabela1[[#This Row],[PESO TOTAL]]-Tabela1[[#This Row],[Peso Expedido]]</f>
        <v>0</v>
      </c>
      <c r="AA657" s="17">
        <v>1</v>
      </c>
      <c r="AB657" s="33"/>
      <c r="AC657" s="33">
        <v>1</v>
      </c>
      <c r="AD657" s="33">
        <v>1</v>
      </c>
      <c r="AE657" s="33">
        <v>1</v>
      </c>
      <c r="AF657" s="33">
        <v>1</v>
      </c>
      <c r="AG657" s="33">
        <v>1</v>
      </c>
      <c r="AH657" s="33">
        <v>1</v>
      </c>
      <c r="AI657" s="33" t="s">
        <v>4509</v>
      </c>
      <c r="AJ657"/>
      <c r="AK657"/>
      <c r="AL657"/>
      <c r="AM657"/>
      <c r="AN657"/>
      <c r="AO657"/>
      <c r="AP657"/>
      <c r="AQ657" s="22"/>
      <c r="AR657" s="24"/>
      <c r="AS657" s="37"/>
      <c r="AT657" s="37"/>
      <c r="AU657" s="37"/>
      <c r="AV657" s="37"/>
      <c r="AW657" s="37"/>
    </row>
    <row r="658" spans="1:49" ht="15.75" hidden="1" customHeight="1" x14ac:dyDescent="0.25">
      <c r="A658" s="1"/>
      <c r="B658" s="21" t="s">
        <v>4575</v>
      </c>
      <c r="C658" s="1">
        <v>4</v>
      </c>
      <c r="D658" s="1" t="s">
        <v>4587</v>
      </c>
      <c r="E658" s="7" t="s">
        <v>4720</v>
      </c>
      <c r="F658" s="7" t="s">
        <v>4411</v>
      </c>
      <c r="G658" s="1">
        <v>0.03</v>
      </c>
      <c r="H658" s="34">
        <v>0.12</v>
      </c>
      <c r="I658" s="7"/>
      <c r="J658" s="8"/>
      <c r="K658" s="8" t="s">
        <v>45</v>
      </c>
      <c r="L658" s="9" t="s">
        <v>2069</v>
      </c>
      <c r="M658" s="10"/>
      <c r="N658" s="8" t="s">
        <v>38</v>
      </c>
      <c r="O658" s="12"/>
      <c r="P658" s="13"/>
      <c r="Q658" s="14">
        <f>Tabela1[[#This Row],[QTDE/ Fabricação]]-Tabela1[[#This Row],[QTE]]</f>
        <v>-4</v>
      </c>
      <c r="R658" s="18">
        <f t="shared" si="128"/>
        <v>0.12</v>
      </c>
      <c r="S658" s="18">
        <f t="shared" si="129"/>
        <v>0.12</v>
      </c>
      <c r="T658" s="19">
        <f t="shared" si="130"/>
        <v>0</v>
      </c>
      <c r="U658" s="16">
        <f>IFERROR(SUMIF('LISTA DE EMBARQUE'!B:B,MICRO!E:E,'LISTA DE EMBARQUE'!G:G),"")</f>
        <v>4</v>
      </c>
      <c r="V658" s="12">
        <f>IFERROR(VLOOKUP(Tabela1[[#This Row],[COD.MDE]],'LISTA DE EMBARQUE'!B:L,11,0),"")</f>
        <v>12</v>
      </c>
      <c r="W658" s="13" t="str">
        <f>IFERROR(COUNTIF(#REF!,Tabela1[[#This Row],[Colunas5]]),"")</f>
        <v/>
      </c>
      <c r="X658" s="14">
        <f>Tabela1[[#This Row],[QIANTIDADE EXPEDIDA]]*Tabela1[[#This Row],[PESO UNI]]</f>
        <v>0.12</v>
      </c>
      <c r="Y658" s="14">
        <f t="shared" si="131"/>
        <v>0</v>
      </c>
      <c r="Z658" s="20">
        <f>Tabela1[[#This Row],[PESO TOTAL]]-Tabela1[[#This Row],[Peso Expedido]]</f>
        <v>0</v>
      </c>
      <c r="AA658" s="17">
        <v>1</v>
      </c>
      <c r="AB658" s="33"/>
      <c r="AC658" s="33">
        <v>1</v>
      </c>
      <c r="AD658" s="33">
        <v>1</v>
      </c>
      <c r="AE658" s="33">
        <v>1</v>
      </c>
      <c r="AF658" s="33">
        <v>1</v>
      </c>
      <c r="AG658" s="33">
        <v>1</v>
      </c>
      <c r="AH658" s="33">
        <v>1</v>
      </c>
      <c r="AI658" s="33" t="s">
        <v>4509</v>
      </c>
      <c r="AJ658"/>
      <c r="AK658"/>
      <c r="AL658"/>
      <c r="AM658"/>
      <c r="AN658"/>
      <c r="AO658"/>
      <c r="AP658"/>
      <c r="AQ658" s="22"/>
      <c r="AR658" s="24"/>
      <c r="AS658" s="37"/>
      <c r="AT658" s="37"/>
      <c r="AU658" s="37"/>
      <c r="AV658" s="37"/>
      <c r="AW658" s="37"/>
    </row>
    <row r="659" spans="1:49" ht="15.75" hidden="1" customHeight="1" x14ac:dyDescent="0.25">
      <c r="A659" s="1"/>
      <c r="B659" s="21" t="s">
        <v>4575</v>
      </c>
      <c r="C659" s="1">
        <v>2</v>
      </c>
      <c r="D659" s="1" t="s">
        <v>4588</v>
      </c>
      <c r="E659" s="7" t="s">
        <v>4721</v>
      </c>
      <c r="F659" s="7" t="s">
        <v>4411</v>
      </c>
      <c r="G659" s="1">
        <v>0.05</v>
      </c>
      <c r="H659" s="34">
        <v>0.1</v>
      </c>
      <c r="I659" s="7"/>
      <c r="J659" s="8"/>
      <c r="K659" s="8" t="s">
        <v>45</v>
      </c>
      <c r="L659" s="9" t="s">
        <v>2069</v>
      </c>
      <c r="M659" s="10"/>
      <c r="N659" s="8" t="s">
        <v>38</v>
      </c>
      <c r="O659" s="12"/>
      <c r="P659" s="13"/>
      <c r="Q659" s="14">
        <f>Tabela1[[#This Row],[QTDE/ Fabricação]]-Tabela1[[#This Row],[QTE]]</f>
        <v>-2</v>
      </c>
      <c r="R659" s="18">
        <f t="shared" si="128"/>
        <v>0.1</v>
      </c>
      <c r="S659" s="18">
        <f t="shared" si="129"/>
        <v>0.1</v>
      </c>
      <c r="T659" s="19">
        <f t="shared" si="130"/>
        <v>0</v>
      </c>
      <c r="U659" s="16">
        <f>IFERROR(SUMIF('LISTA DE EMBARQUE'!B:B,MICRO!E:E,'LISTA DE EMBARQUE'!G:G),"")</f>
        <v>2</v>
      </c>
      <c r="V659" s="12">
        <f>IFERROR(VLOOKUP(Tabela1[[#This Row],[COD.MDE]],'LISTA DE EMBARQUE'!B:L,11,0),"")</f>
        <v>12</v>
      </c>
      <c r="W659" s="13" t="str">
        <f>IFERROR(COUNTIF(#REF!,Tabela1[[#This Row],[Colunas5]]),"")</f>
        <v/>
      </c>
      <c r="X659" s="14">
        <f>Tabela1[[#This Row],[QIANTIDADE EXPEDIDA]]*Tabela1[[#This Row],[PESO UNI]]</f>
        <v>0.1</v>
      </c>
      <c r="Y659" s="14">
        <f t="shared" si="131"/>
        <v>0</v>
      </c>
      <c r="Z659" s="20">
        <f>Tabela1[[#This Row],[PESO TOTAL]]-Tabela1[[#This Row],[Peso Expedido]]</f>
        <v>0</v>
      </c>
      <c r="AA659" s="17">
        <v>1</v>
      </c>
      <c r="AB659" s="33"/>
      <c r="AC659" s="33">
        <v>1</v>
      </c>
      <c r="AD659" s="33">
        <v>1</v>
      </c>
      <c r="AE659" s="33">
        <v>1</v>
      </c>
      <c r="AF659" s="33">
        <v>1</v>
      </c>
      <c r="AG659" s="33">
        <v>1</v>
      </c>
      <c r="AH659" s="33">
        <v>1</v>
      </c>
      <c r="AI659" s="33" t="s">
        <v>4509</v>
      </c>
      <c r="AJ659"/>
      <c r="AK659"/>
      <c r="AL659"/>
      <c r="AM659"/>
      <c r="AN659"/>
      <c r="AO659"/>
      <c r="AP659"/>
      <c r="AQ659" s="22"/>
      <c r="AR659" s="24"/>
      <c r="AS659" s="37"/>
      <c r="AT659" s="37"/>
      <c r="AU659" s="37"/>
      <c r="AV659" s="37"/>
      <c r="AW659" s="37"/>
    </row>
    <row r="660" spans="1:49" ht="15.75" hidden="1" customHeight="1" x14ac:dyDescent="0.25">
      <c r="A660" s="1"/>
      <c r="B660" s="21" t="s">
        <v>4575</v>
      </c>
      <c r="C660" s="1">
        <v>3</v>
      </c>
      <c r="D660" s="1" t="s">
        <v>4589</v>
      </c>
      <c r="E660" s="7" t="s">
        <v>4722</v>
      </c>
      <c r="F660" s="7" t="s">
        <v>4411</v>
      </c>
      <c r="G660" s="1">
        <v>0.08</v>
      </c>
      <c r="H660" s="34">
        <v>0.24</v>
      </c>
      <c r="I660" s="7"/>
      <c r="J660" s="8"/>
      <c r="K660" s="8" t="s">
        <v>45</v>
      </c>
      <c r="L660" s="9" t="s">
        <v>2069</v>
      </c>
      <c r="M660" s="10"/>
      <c r="N660" s="8" t="s">
        <v>38</v>
      </c>
      <c r="O660" s="12"/>
      <c r="P660" s="13"/>
      <c r="Q660" s="14">
        <f>Tabela1[[#This Row],[QTDE/ Fabricação]]-Tabela1[[#This Row],[QTE]]</f>
        <v>-3</v>
      </c>
      <c r="R660" s="18">
        <f t="shared" si="128"/>
        <v>0.24</v>
      </c>
      <c r="S660" s="18">
        <f t="shared" si="129"/>
        <v>0.24</v>
      </c>
      <c r="T660" s="19">
        <f t="shared" si="130"/>
        <v>0</v>
      </c>
      <c r="U660" s="16">
        <f>IFERROR(SUMIF('LISTA DE EMBARQUE'!B:B,MICRO!E:E,'LISTA DE EMBARQUE'!G:G),"")</f>
        <v>3</v>
      </c>
      <c r="V660" s="12">
        <f>IFERROR(VLOOKUP(Tabela1[[#This Row],[COD.MDE]],'LISTA DE EMBARQUE'!B:L,11,0),"")</f>
        <v>12</v>
      </c>
      <c r="W660" s="13" t="str">
        <f>IFERROR(COUNTIF(#REF!,Tabela1[[#This Row],[Colunas5]]),"")</f>
        <v/>
      </c>
      <c r="X660" s="14">
        <f>Tabela1[[#This Row],[QIANTIDADE EXPEDIDA]]*Tabela1[[#This Row],[PESO UNI]]</f>
        <v>0.24</v>
      </c>
      <c r="Y660" s="14">
        <f t="shared" si="131"/>
        <v>0</v>
      </c>
      <c r="Z660" s="20">
        <f>Tabela1[[#This Row],[PESO TOTAL]]-Tabela1[[#This Row],[Peso Expedido]]</f>
        <v>0</v>
      </c>
      <c r="AA660" s="17">
        <v>1</v>
      </c>
      <c r="AB660" s="33"/>
      <c r="AC660" s="33">
        <v>1</v>
      </c>
      <c r="AD660" s="33">
        <v>1</v>
      </c>
      <c r="AE660" s="33">
        <v>1</v>
      </c>
      <c r="AF660" s="33">
        <v>1</v>
      </c>
      <c r="AG660" s="33">
        <v>1</v>
      </c>
      <c r="AH660" s="33">
        <v>1</v>
      </c>
      <c r="AI660" s="33" t="s">
        <v>4509</v>
      </c>
      <c r="AJ660"/>
      <c r="AK660"/>
      <c r="AL660"/>
      <c r="AM660"/>
      <c r="AN660"/>
      <c r="AO660"/>
      <c r="AP660"/>
      <c r="AQ660" s="22"/>
      <c r="AR660" s="24"/>
      <c r="AS660" s="37"/>
      <c r="AT660" s="37"/>
      <c r="AU660" s="37"/>
      <c r="AV660" s="37"/>
      <c r="AW660" s="37"/>
    </row>
    <row r="661" spans="1:49" ht="15.75" hidden="1" customHeight="1" x14ac:dyDescent="0.25">
      <c r="A661" s="1"/>
      <c r="B661" s="21" t="s">
        <v>4575</v>
      </c>
      <c r="C661" s="1">
        <v>5</v>
      </c>
      <c r="D661" s="1" t="s">
        <v>4590</v>
      </c>
      <c r="E661" s="7" t="s">
        <v>4723</v>
      </c>
      <c r="F661" s="7" t="s">
        <v>4411</v>
      </c>
      <c r="G661" s="1">
        <v>0.03</v>
      </c>
      <c r="H661" s="34">
        <v>0.15</v>
      </c>
      <c r="I661" s="7"/>
      <c r="J661" s="8"/>
      <c r="K661" s="8" t="s">
        <v>45</v>
      </c>
      <c r="L661" s="9" t="s">
        <v>2069</v>
      </c>
      <c r="M661" s="10"/>
      <c r="N661" s="8" t="s">
        <v>38</v>
      </c>
      <c r="O661" s="12"/>
      <c r="P661" s="13"/>
      <c r="Q661" s="14">
        <f>Tabela1[[#This Row],[QTDE/ Fabricação]]-Tabela1[[#This Row],[QTE]]</f>
        <v>-5</v>
      </c>
      <c r="R661" s="18">
        <f t="shared" si="128"/>
        <v>0.15</v>
      </c>
      <c r="S661" s="18">
        <f t="shared" si="129"/>
        <v>0.15</v>
      </c>
      <c r="T661" s="19">
        <f t="shared" si="130"/>
        <v>0</v>
      </c>
      <c r="U661" s="16">
        <f>IFERROR(SUMIF('LISTA DE EMBARQUE'!B:B,MICRO!E:E,'LISTA DE EMBARQUE'!G:G),"")</f>
        <v>5</v>
      </c>
      <c r="V661" s="12">
        <f>IFERROR(VLOOKUP(Tabela1[[#This Row],[COD.MDE]],'LISTA DE EMBARQUE'!B:L,11,0),"")</f>
        <v>12</v>
      </c>
      <c r="W661" s="13" t="str">
        <f>IFERROR(COUNTIF(#REF!,Tabela1[[#This Row],[Colunas5]]),"")</f>
        <v/>
      </c>
      <c r="X661" s="14">
        <f>Tabela1[[#This Row],[QIANTIDADE EXPEDIDA]]*Tabela1[[#This Row],[PESO UNI]]</f>
        <v>0.15</v>
      </c>
      <c r="Y661" s="14">
        <f t="shared" si="131"/>
        <v>0</v>
      </c>
      <c r="Z661" s="20">
        <f>Tabela1[[#This Row],[PESO TOTAL]]-Tabela1[[#This Row],[Peso Expedido]]</f>
        <v>0</v>
      </c>
      <c r="AA661" s="17">
        <v>1</v>
      </c>
      <c r="AB661" s="33"/>
      <c r="AC661" s="33">
        <v>1</v>
      </c>
      <c r="AD661" s="33">
        <v>1</v>
      </c>
      <c r="AE661" s="33">
        <v>1</v>
      </c>
      <c r="AF661" s="33">
        <v>1</v>
      </c>
      <c r="AG661" s="33">
        <v>1</v>
      </c>
      <c r="AH661" s="33">
        <v>1</v>
      </c>
      <c r="AI661" s="33" t="s">
        <v>4509</v>
      </c>
      <c r="AJ661"/>
      <c r="AK661"/>
      <c r="AL661"/>
      <c r="AM661"/>
      <c r="AN661"/>
      <c r="AO661"/>
      <c r="AP661"/>
      <c r="AQ661" s="22"/>
      <c r="AR661" s="24"/>
      <c r="AS661" s="37"/>
      <c r="AT661" s="37"/>
      <c r="AU661" s="37"/>
      <c r="AV661" s="37"/>
      <c r="AW661" s="37"/>
    </row>
    <row r="662" spans="1:49" ht="15.75" hidden="1" customHeight="1" x14ac:dyDescent="0.25">
      <c r="A662" s="1"/>
      <c r="B662" s="21" t="s">
        <v>4575</v>
      </c>
      <c r="C662" s="1">
        <v>7</v>
      </c>
      <c r="D662" s="1" t="s">
        <v>4591</v>
      </c>
      <c r="E662" s="7" t="s">
        <v>4724</v>
      </c>
      <c r="F662" s="7" t="s">
        <v>4411</v>
      </c>
      <c r="G662" s="1">
        <v>0.02</v>
      </c>
      <c r="H662" s="34">
        <v>0.14000000000000001</v>
      </c>
      <c r="I662" s="7"/>
      <c r="J662" s="8"/>
      <c r="K662" s="8" t="s">
        <v>45</v>
      </c>
      <c r="L662" s="9" t="s">
        <v>2069</v>
      </c>
      <c r="M662" s="10"/>
      <c r="N662" s="8" t="s">
        <v>38</v>
      </c>
      <c r="O662" s="12"/>
      <c r="P662" s="13"/>
      <c r="Q662" s="14">
        <f>Tabela1[[#This Row],[QTDE/ Fabricação]]-Tabela1[[#This Row],[QTE]]</f>
        <v>-7</v>
      </c>
      <c r="R662" s="18">
        <f t="shared" si="128"/>
        <v>0.14000000000000001</v>
      </c>
      <c r="S662" s="18">
        <f t="shared" si="129"/>
        <v>0.14000000000000001</v>
      </c>
      <c r="T662" s="19">
        <f t="shared" si="130"/>
        <v>0</v>
      </c>
      <c r="U662" s="16">
        <f>IFERROR(SUMIF('LISTA DE EMBARQUE'!B:B,MICRO!E:E,'LISTA DE EMBARQUE'!G:G),"")</f>
        <v>7</v>
      </c>
      <c r="V662" s="12">
        <f>IFERROR(VLOOKUP(Tabela1[[#This Row],[COD.MDE]],'LISTA DE EMBARQUE'!B:L,11,0),"")</f>
        <v>12</v>
      </c>
      <c r="W662" s="13" t="str">
        <f>IFERROR(COUNTIF(#REF!,Tabela1[[#This Row],[Colunas5]]),"")</f>
        <v/>
      </c>
      <c r="X662" s="14">
        <f>Tabela1[[#This Row],[QIANTIDADE EXPEDIDA]]*Tabela1[[#This Row],[PESO UNI]]</f>
        <v>0.14000000000000001</v>
      </c>
      <c r="Y662" s="14">
        <f t="shared" si="131"/>
        <v>0</v>
      </c>
      <c r="Z662" s="20">
        <f>Tabela1[[#This Row],[PESO TOTAL]]-Tabela1[[#This Row],[Peso Expedido]]</f>
        <v>0</v>
      </c>
      <c r="AA662" s="17">
        <v>1</v>
      </c>
      <c r="AB662" s="33"/>
      <c r="AC662" s="33">
        <v>1</v>
      </c>
      <c r="AD662" s="33">
        <v>1</v>
      </c>
      <c r="AE662" s="33">
        <v>1</v>
      </c>
      <c r="AF662" s="33">
        <v>1</v>
      </c>
      <c r="AG662" s="33">
        <v>1</v>
      </c>
      <c r="AH662" s="33">
        <v>1</v>
      </c>
      <c r="AI662" s="33" t="s">
        <v>4509</v>
      </c>
      <c r="AJ662"/>
      <c r="AK662"/>
      <c r="AL662"/>
      <c r="AM662"/>
      <c r="AN662"/>
      <c r="AO662"/>
      <c r="AP662"/>
      <c r="AQ662" s="22"/>
      <c r="AR662" s="24"/>
      <c r="AS662" s="37"/>
      <c r="AT662" s="37"/>
      <c r="AU662" s="37"/>
      <c r="AV662" s="37"/>
      <c r="AW662" s="37"/>
    </row>
    <row r="663" spans="1:49" ht="15.75" hidden="1" customHeight="1" x14ac:dyDescent="0.25">
      <c r="A663" s="1"/>
      <c r="B663" s="21" t="s">
        <v>4575</v>
      </c>
      <c r="C663" s="1">
        <v>32</v>
      </c>
      <c r="D663" s="1" t="s">
        <v>4592</v>
      </c>
      <c r="E663" s="7" t="s">
        <v>4725</v>
      </c>
      <c r="F663" s="7" t="s">
        <v>4411</v>
      </c>
      <c r="G663" s="1">
        <v>0.02</v>
      </c>
      <c r="H663" s="34">
        <v>0.64</v>
      </c>
      <c r="I663" s="7"/>
      <c r="J663" s="8"/>
      <c r="K663" s="8" t="s">
        <v>45</v>
      </c>
      <c r="L663" s="9" t="s">
        <v>2069</v>
      </c>
      <c r="M663" s="10"/>
      <c r="N663" s="8" t="s">
        <v>38</v>
      </c>
      <c r="O663" s="12"/>
      <c r="P663" s="13"/>
      <c r="Q663" s="14">
        <f>Tabela1[[#This Row],[QTDE/ Fabricação]]-Tabela1[[#This Row],[QTE]]</f>
        <v>-32</v>
      </c>
      <c r="R663" s="18">
        <f t="shared" si="128"/>
        <v>0.64</v>
      </c>
      <c r="S663" s="18">
        <f t="shared" si="129"/>
        <v>0.64</v>
      </c>
      <c r="T663" s="19">
        <f t="shared" si="130"/>
        <v>0</v>
      </c>
      <c r="U663" s="16">
        <f>IFERROR(SUMIF('LISTA DE EMBARQUE'!B:B,MICRO!E:E,'LISTA DE EMBARQUE'!G:G),"")</f>
        <v>32</v>
      </c>
      <c r="V663" s="12">
        <f>IFERROR(VLOOKUP(Tabela1[[#This Row],[COD.MDE]],'LISTA DE EMBARQUE'!B:L,11,0),"")</f>
        <v>12</v>
      </c>
      <c r="W663" s="13" t="str">
        <f>IFERROR(COUNTIF(#REF!,Tabela1[[#This Row],[Colunas5]]),"")</f>
        <v/>
      </c>
      <c r="X663" s="14">
        <f>Tabela1[[#This Row],[QIANTIDADE EXPEDIDA]]*Tabela1[[#This Row],[PESO UNI]]</f>
        <v>0.64</v>
      </c>
      <c r="Y663" s="14">
        <f t="shared" si="131"/>
        <v>0</v>
      </c>
      <c r="Z663" s="20">
        <f>Tabela1[[#This Row],[PESO TOTAL]]-Tabela1[[#This Row],[Peso Expedido]]</f>
        <v>0</v>
      </c>
      <c r="AA663" s="17">
        <v>1</v>
      </c>
      <c r="AB663" s="33"/>
      <c r="AC663" s="33">
        <v>1</v>
      </c>
      <c r="AD663" s="33">
        <v>1</v>
      </c>
      <c r="AE663" s="33">
        <v>1</v>
      </c>
      <c r="AF663" s="33">
        <v>1</v>
      </c>
      <c r="AG663" s="33">
        <v>1</v>
      </c>
      <c r="AH663" s="33">
        <v>1</v>
      </c>
      <c r="AI663" s="33" t="s">
        <v>4509</v>
      </c>
      <c r="AJ663"/>
      <c r="AK663"/>
      <c r="AL663"/>
      <c r="AM663"/>
      <c r="AN663"/>
      <c r="AO663"/>
      <c r="AP663"/>
      <c r="AQ663" s="22"/>
      <c r="AR663" s="24"/>
      <c r="AS663" s="37"/>
      <c r="AT663" s="37"/>
      <c r="AU663" s="37"/>
      <c r="AV663" s="37"/>
      <c r="AW663" s="37"/>
    </row>
    <row r="664" spans="1:49" ht="15.75" hidden="1" customHeight="1" x14ac:dyDescent="0.25">
      <c r="A664" s="1"/>
      <c r="B664" s="21" t="s">
        <v>4575</v>
      </c>
      <c r="C664" s="1">
        <v>16</v>
      </c>
      <c r="D664" s="1" t="s">
        <v>4593</v>
      </c>
      <c r="E664" s="7" t="s">
        <v>4726</v>
      </c>
      <c r="F664" s="7" t="s">
        <v>4411</v>
      </c>
      <c r="G664" s="1">
        <v>0.04</v>
      </c>
      <c r="H664" s="34">
        <v>0.64</v>
      </c>
      <c r="I664" s="7"/>
      <c r="J664" s="8"/>
      <c r="K664" s="8" t="s">
        <v>45</v>
      </c>
      <c r="L664" s="9" t="s">
        <v>2069</v>
      </c>
      <c r="M664" s="10"/>
      <c r="N664" s="8" t="s">
        <v>38</v>
      </c>
      <c r="O664" s="12"/>
      <c r="P664" s="13"/>
      <c r="Q664" s="14">
        <f>Tabela1[[#This Row],[QTDE/ Fabricação]]-Tabela1[[#This Row],[QTE]]</f>
        <v>-16</v>
      </c>
      <c r="R664" s="18">
        <f t="shared" si="128"/>
        <v>0.64</v>
      </c>
      <c r="S664" s="18">
        <f t="shared" si="129"/>
        <v>0.64</v>
      </c>
      <c r="T664" s="19">
        <f t="shared" si="130"/>
        <v>0</v>
      </c>
      <c r="U664" s="16">
        <f>IFERROR(SUMIF('LISTA DE EMBARQUE'!B:B,MICRO!E:E,'LISTA DE EMBARQUE'!G:G),"")</f>
        <v>16</v>
      </c>
      <c r="V664" s="12">
        <f>IFERROR(VLOOKUP(Tabela1[[#This Row],[COD.MDE]],'LISTA DE EMBARQUE'!B:L,11,0),"")</f>
        <v>12</v>
      </c>
      <c r="W664" s="13" t="str">
        <f>IFERROR(COUNTIF(#REF!,Tabela1[[#This Row],[Colunas5]]),"")</f>
        <v/>
      </c>
      <c r="X664" s="14">
        <f>Tabela1[[#This Row],[QIANTIDADE EXPEDIDA]]*Tabela1[[#This Row],[PESO UNI]]</f>
        <v>0.64</v>
      </c>
      <c r="Y664" s="14">
        <f t="shared" si="131"/>
        <v>0</v>
      </c>
      <c r="Z664" s="20">
        <f>Tabela1[[#This Row],[PESO TOTAL]]-Tabela1[[#This Row],[Peso Expedido]]</f>
        <v>0</v>
      </c>
      <c r="AA664" s="17">
        <v>1</v>
      </c>
      <c r="AB664" s="33"/>
      <c r="AC664" s="33">
        <v>1</v>
      </c>
      <c r="AD664" s="33">
        <v>1</v>
      </c>
      <c r="AE664" s="33">
        <v>1</v>
      </c>
      <c r="AF664" s="33">
        <v>1</v>
      </c>
      <c r="AG664" s="33">
        <v>1</v>
      </c>
      <c r="AH664" s="33">
        <v>1</v>
      </c>
      <c r="AI664" s="33" t="s">
        <v>4509</v>
      </c>
      <c r="AJ664"/>
      <c r="AK664"/>
      <c r="AL664"/>
      <c r="AM664"/>
      <c r="AN664"/>
      <c r="AO664"/>
      <c r="AP664"/>
      <c r="AQ664" s="22"/>
      <c r="AR664" s="24"/>
      <c r="AS664" s="37"/>
      <c r="AT664" s="37"/>
      <c r="AU664" s="37"/>
      <c r="AV664" s="37"/>
      <c r="AW664" s="37"/>
    </row>
    <row r="665" spans="1:49" ht="15.75" hidden="1" customHeight="1" x14ac:dyDescent="0.25">
      <c r="A665" s="1"/>
      <c r="B665" s="21" t="s">
        <v>4575</v>
      </c>
      <c r="C665" s="1">
        <v>14</v>
      </c>
      <c r="D665" s="1" t="s">
        <v>4594</v>
      </c>
      <c r="E665" s="7" t="s">
        <v>4727</v>
      </c>
      <c r="F665" s="7" t="s">
        <v>4411</v>
      </c>
      <c r="G665" s="1">
        <v>0.06</v>
      </c>
      <c r="H665" s="34">
        <v>0.84</v>
      </c>
      <c r="I665" s="7"/>
      <c r="J665" s="8"/>
      <c r="K665" s="8" t="s">
        <v>45</v>
      </c>
      <c r="L665" s="9" t="s">
        <v>2069</v>
      </c>
      <c r="M665" s="10"/>
      <c r="N665" s="8" t="s">
        <v>38</v>
      </c>
      <c r="O665" s="12"/>
      <c r="P665" s="13"/>
      <c r="Q665" s="14">
        <f>Tabela1[[#This Row],[QTDE/ Fabricação]]-Tabela1[[#This Row],[QTE]]</f>
        <v>-14</v>
      </c>
      <c r="R665" s="18">
        <f t="shared" si="128"/>
        <v>0.84</v>
      </c>
      <c r="S665" s="18">
        <f t="shared" si="129"/>
        <v>0.84</v>
      </c>
      <c r="T665" s="19">
        <f t="shared" si="130"/>
        <v>0</v>
      </c>
      <c r="U665" s="16">
        <f>IFERROR(SUMIF('LISTA DE EMBARQUE'!B:B,MICRO!E:E,'LISTA DE EMBARQUE'!G:G),"")</f>
        <v>14</v>
      </c>
      <c r="V665" s="12">
        <f>IFERROR(VLOOKUP(Tabela1[[#This Row],[COD.MDE]],'LISTA DE EMBARQUE'!B:L,11,0),"")</f>
        <v>12</v>
      </c>
      <c r="W665" s="13" t="str">
        <f>IFERROR(COUNTIF(#REF!,Tabela1[[#This Row],[Colunas5]]),"")</f>
        <v/>
      </c>
      <c r="X665" s="14">
        <f>Tabela1[[#This Row],[QIANTIDADE EXPEDIDA]]*Tabela1[[#This Row],[PESO UNI]]</f>
        <v>0.84</v>
      </c>
      <c r="Y665" s="14">
        <f t="shared" si="131"/>
        <v>0</v>
      </c>
      <c r="Z665" s="20">
        <f>Tabela1[[#This Row],[PESO TOTAL]]-Tabela1[[#This Row],[Peso Expedido]]</f>
        <v>0</v>
      </c>
      <c r="AA665" s="17">
        <v>1</v>
      </c>
      <c r="AB665" s="33"/>
      <c r="AC665" s="33">
        <v>1</v>
      </c>
      <c r="AD665" s="33">
        <v>1</v>
      </c>
      <c r="AE665" s="33">
        <v>1</v>
      </c>
      <c r="AF665" s="33">
        <v>1</v>
      </c>
      <c r="AG665" s="33">
        <v>1</v>
      </c>
      <c r="AH665" s="33">
        <v>1</v>
      </c>
      <c r="AI665" s="33" t="s">
        <v>4509</v>
      </c>
      <c r="AJ665"/>
      <c r="AK665"/>
      <c r="AL665"/>
      <c r="AM665"/>
      <c r="AN665"/>
      <c r="AO665"/>
      <c r="AP665"/>
      <c r="AQ665" s="22"/>
      <c r="AR665" s="24"/>
      <c r="AS665" s="37"/>
      <c r="AT665" s="37"/>
      <c r="AU665" s="37"/>
      <c r="AV665" s="37"/>
      <c r="AW665" s="37"/>
    </row>
    <row r="666" spans="1:49" ht="15.75" hidden="1" customHeight="1" x14ac:dyDescent="0.25">
      <c r="A666" s="1"/>
      <c r="B666" s="21" t="s">
        <v>4575</v>
      </c>
      <c r="C666" s="1">
        <v>130</v>
      </c>
      <c r="D666" s="1" t="s">
        <v>4595</v>
      </c>
      <c r="E666" s="7" t="s">
        <v>4728</v>
      </c>
      <c r="F666" s="7" t="s">
        <v>4411</v>
      </c>
      <c r="G666" s="1">
        <v>0.35</v>
      </c>
      <c r="H666" s="34">
        <v>45.5</v>
      </c>
      <c r="I666" s="7"/>
      <c r="J666" s="8"/>
      <c r="K666" s="8" t="s">
        <v>45</v>
      </c>
      <c r="L666" s="9" t="s">
        <v>2069</v>
      </c>
      <c r="M666" s="10"/>
      <c r="N666" s="8" t="s">
        <v>38</v>
      </c>
      <c r="O666" s="12"/>
      <c r="P666" s="13"/>
      <c r="Q666" s="14">
        <f>Tabela1[[#This Row],[QTDE/ Fabricação]]-Tabela1[[#This Row],[QTE]]</f>
        <v>-130</v>
      </c>
      <c r="R666" s="18">
        <f t="shared" si="128"/>
        <v>45.5</v>
      </c>
      <c r="S666" s="18">
        <f t="shared" si="129"/>
        <v>45.5</v>
      </c>
      <c r="T666" s="19">
        <f t="shared" si="130"/>
        <v>0</v>
      </c>
      <c r="U666" s="16">
        <f>IFERROR(SUMIF('LISTA DE EMBARQUE'!B:B,MICRO!E:E,'LISTA DE EMBARQUE'!G:G),"")</f>
        <v>130</v>
      </c>
      <c r="V666" s="12">
        <f>IFERROR(VLOOKUP(Tabela1[[#This Row],[COD.MDE]],'LISTA DE EMBARQUE'!B:L,11,0),"")</f>
        <v>12</v>
      </c>
      <c r="W666" s="13" t="str">
        <f>IFERROR(COUNTIF(#REF!,Tabela1[[#This Row],[Colunas5]]),"")</f>
        <v/>
      </c>
      <c r="X666" s="14">
        <f>Tabela1[[#This Row],[QIANTIDADE EXPEDIDA]]*Tabela1[[#This Row],[PESO UNI]]</f>
        <v>45.5</v>
      </c>
      <c r="Y666" s="14">
        <f t="shared" si="131"/>
        <v>0</v>
      </c>
      <c r="Z666" s="20">
        <f>Tabela1[[#This Row],[PESO TOTAL]]-Tabela1[[#This Row],[Peso Expedido]]</f>
        <v>0</v>
      </c>
      <c r="AA666" s="17">
        <v>1</v>
      </c>
      <c r="AB666" s="33"/>
      <c r="AC666" s="33">
        <v>1</v>
      </c>
      <c r="AD666" s="33">
        <v>1</v>
      </c>
      <c r="AE666" s="33">
        <v>1</v>
      </c>
      <c r="AF666" s="33">
        <v>1</v>
      </c>
      <c r="AG666" s="33">
        <v>1</v>
      </c>
      <c r="AH666" s="33">
        <v>1</v>
      </c>
      <c r="AI666" s="33" t="s">
        <v>4509</v>
      </c>
      <c r="AJ666"/>
      <c r="AK666"/>
      <c r="AL666"/>
      <c r="AM666"/>
      <c r="AN666"/>
      <c r="AO666"/>
      <c r="AP666"/>
      <c r="AQ666" s="22"/>
      <c r="AR666" s="24"/>
      <c r="AS666" s="37"/>
      <c r="AT666" s="37"/>
      <c r="AU666" s="37"/>
      <c r="AV666" s="37"/>
      <c r="AW666" s="37"/>
    </row>
    <row r="667" spans="1:49" ht="15.75" hidden="1" customHeight="1" x14ac:dyDescent="0.25">
      <c r="A667" s="1"/>
      <c r="B667" s="21" t="s">
        <v>4575</v>
      </c>
      <c r="C667" s="1">
        <v>250</v>
      </c>
      <c r="D667" s="1" t="s">
        <v>4596</v>
      </c>
      <c r="E667" s="7" t="s">
        <v>4729</v>
      </c>
      <c r="F667" s="7" t="s">
        <v>4411</v>
      </c>
      <c r="G667" s="1"/>
      <c r="H667" s="34">
        <v>0</v>
      </c>
      <c r="I667" s="7"/>
      <c r="J667" s="8"/>
      <c r="K667" s="8" t="s">
        <v>45</v>
      </c>
      <c r="L667" s="9" t="s">
        <v>2069</v>
      </c>
      <c r="M667" s="10"/>
      <c r="N667" s="8" t="s">
        <v>38</v>
      </c>
      <c r="O667" s="12"/>
      <c r="P667" s="13"/>
      <c r="Q667" s="14">
        <f>Tabela1[[#This Row],[QTDE/ Fabricação]]-Tabela1[[#This Row],[QTE]]</f>
        <v>-250</v>
      </c>
      <c r="R667" s="18">
        <f t="shared" si="128"/>
        <v>0</v>
      </c>
      <c r="S667" s="18">
        <f t="shared" si="129"/>
        <v>0</v>
      </c>
      <c r="T667" s="19">
        <f t="shared" si="130"/>
        <v>0</v>
      </c>
      <c r="U667" s="16">
        <f>IFERROR(SUMIF('LISTA DE EMBARQUE'!B:B,MICRO!E:E,'LISTA DE EMBARQUE'!G:G),"")</f>
        <v>250</v>
      </c>
      <c r="V667" s="12">
        <f>IFERROR(VLOOKUP(Tabela1[[#This Row],[COD.MDE]],'LISTA DE EMBARQUE'!B:L,11,0),"")</f>
        <v>12</v>
      </c>
      <c r="W667" s="13" t="str">
        <f>IFERROR(COUNTIF(#REF!,Tabela1[[#This Row],[Colunas5]]),"")</f>
        <v/>
      </c>
      <c r="X667" s="14">
        <f>Tabela1[[#This Row],[QIANTIDADE EXPEDIDA]]*Tabela1[[#This Row],[PESO UNI]]</f>
        <v>0</v>
      </c>
      <c r="Y667" s="14">
        <f t="shared" si="131"/>
        <v>0</v>
      </c>
      <c r="Z667" s="20">
        <f>Tabela1[[#This Row],[PESO TOTAL]]-Tabela1[[#This Row],[Peso Expedido]]</f>
        <v>0</v>
      </c>
      <c r="AA667" s="17">
        <v>1</v>
      </c>
      <c r="AB667" s="33"/>
      <c r="AC667" s="33">
        <v>1</v>
      </c>
      <c r="AD667" s="33">
        <v>1</v>
      </c>
      <c r="AE667" s="33">
        <v>1</v>
      </c>
      <c r="AF667" s="33">
        <v>1</v>
      </c>
      <c r="AG667" s="33">
        <v>1</v>
      </c>
      <c r="AH667" s="33">
        <v>1</v>
      </c>
      <c r="AI667" s="33" t="s">
        <v>4509</v>
      </c>
      <c r="AJ667"/>
      <c r="AK667"/>
      <c r="AL667"/>
      <c r="AM667"/>
      <c r="AN667"/>
      <c r="AO667"/>
      <c r="AP667"/>
      <c r="AQ667" s="22"/>
      <c r="AR667" s="24"/>
      <c r="AS667" s="37"/>
      <c r="AT667" s="37"/>
      <c r="AU667" s="37"/>
      <c r="AV667" s="37"/>
      <c r="AW667" s="37"/>
    </row>
    <row r="668" spans="1:49" ht="15.75" hidden="1" customHeight="1" x14ac:dyDescent="0.25">
      <c r="A668" s="1"/>
      <c r="B668" s="21" t="s">
        <v>4575</v>
      </c>
      <c r="C668" s="1">
        <v>5</v>
      </c>
      <c r="D668" s="1" t="s">
        <v>4597</v>
      </c>
      <c r="E668" s="7" t="s">
        <v>4730</v>
      </c>
      <c r="F668" s="7" t="s">
        <v>4411</v>
      </c>
      <c r="G668" s="1">
        <v>0.3</v>
      </c>
      <c r="H668" s="34">
        <v>1.5</v>
      </c>
      <c r="I668" s="7"/>
      <c r="J668" s="8"/>
      <c r="K668" s="8" t="s">
        <v>45</v>
      </c>
      <c r="L668" s="9" t="s">
        <v>2069</v>
      </c>
      <c r="M668" s="10"/>
      <c r="N668" s="8" t="s">
        <v>38</v>
      </c>
      <c r="O668" s="12"/>
      <c r="P668" s="13"/>
      <c r="Q668" s="14">
        <f>Tabela1[[#This Row],[QTDE/ Fabricação]]-Tabela1[[#This Row],[QTE]]</f>
        <v>-5</v>
      </c>
      <c r="R668" s="18">
        <f t="shared" si="128"/>
        <v>1.5</v>
      </c>
      <c r="S668" s="18">
        <f t="shared" si="129"/>
        <v>1.5</v>
      </c>
      <c r="T668" s="19">
        <f t="shared" si="130"/>
        <v>0</v>
      </c>
      <c r="U668" s="16">
        <f>IFERROR(SUMIF('LISTA DE EMBARQUE'!B:B,MICRO!E:E,'LISTA DE EMBARQUE'!G:G),"")</f>
        <v>5</v>
      </c>
      <c r="V668" s="12">
        <f>IFERROR(VLOOKUP(Tabela1[[#This Row],[COD.MDE]],'LISTA DE EMBARQUE'!B:L,11,0),"")</f>
        <v>12</v>
      </c>
      <c r="W668" s="13" t="str">
        <f>IFERROR(COUNTIF(#REF!,Tabela1[[#This Row],[Colunas5]]),"")</f>
        <v/>
      </c>
      <c r="X668" s="14">
        <f>Tabela1[[#This Row],[QIANTIDADE EXPEDIDA]]*Tabela1[[#This Row],[PESO UNI]]</f>
        <v>1.5</v>
      </c>
      <c r="Y668" s="14">
        <f t="shared" si="131"/>
        <v>0</v>
      </c>
      <c r="Z668" s="20">
        <f>Tabela1[[#This Row],[PESO TOTAL]]-Tabela1[[#This Row],[Peso Expedido]]</f>
        <v>0</v>
      </c>
      <c r="AA668" s="17">
        <v>1</v>
      </c>
      <c r="AB668" s="33"/>
      <c r="AC668" s="33">
        <v>1</v>
      </c>
      <c r="AD668" s="33">
        <v>1</v>
      </c>
      <c r="AE668" s="33">
        <v>1</v>
      </c>
      <c r="AF668" s="33">
        <v>1</v>
      </c>
      <c r="AG668" s="33">
        <v>1</v>
      </c>
      <c r="AH668" s="33">
        <v>1</v>
      </c>
      <c r="AI668" s="33" t="s">
        <v>4509</v>
      </c>
      <c r="AJ668"/>
      <c r="AK668"/>
      <c r="AL668"/>
      <c r="AM668"/>
      <c r="AN668"/>
      <c r="AO668"/>
      <c r="AP668"/>
      <c r="AQ668" s="22"/>
      <c r="AR668" s="24"/>
      <c r="AS668" s="37"/>
      <c r="AT668" s="37"/>
      <c r="AU668" s="37"/>
      <c r="AV668" s="37"/>
      <c r="AW668" s="37"/>
    </row>
    <row r="669" spans="1:49" ht="15.75" hidden="1" customHeight="1" x14ac:dyDescent="0.25">
      <c r="A669" s="1"/>
      <c r="B669" s="21" t="s">
        <v>4575</v>
      </c>
      <c r="C669" s="1">
        <v>6</v>
      </c>
      <c r="D669" s="1" t="s">
        <v>4598</v>
      </c>
      <c r="E669" s="7" t="s">
        <v>4731</v>
      </c>
      <c r="F669" s="7" t="s">
        <v>4411</v>
      </c>
      <c r="G669" s="1">
        <v>0.02</v>
      </c>
      <c r="H669" s="34">
        <v>0.12</v>
      </c>
      <c r="I669" s="7"/>
      <c r="J669" s="8"/>
      <c r="K669" s="8" t="s">
        <v>45</v>
      </c>
      <c r="L669" s="9" t="s">
        <v>2069</v>
      </c>
      <c r="M669" s="10"/>
      <c r="N669" s="8" t="s">
        <v>38</v>
      </c>
      <c r="O669" s="12"/>
      <c r="P669" s="13"/>
      <c r="Q669" s="14">
        <f>Tabela1[[#This Row],[QTDE/ Fabricação]]-Tabela1[[#This Row],[QTE]]</f>
        <v>-6</v>
      </c>
      <c r="R669" s="18">
        <f t="shared" si="128"/>
        <v>0.12</v>
      </c>
      <c r="S669" s="18">
        <f t="shared" si="129"/>
        <v>0.12</v>
      </c>
      <c r="T669" s="19">
        <f t="shared" si="130"/>
        <v>0</v>
      </c>
      <c r="U669" s="16">
        <f>IFERROR(SUMIF('LISTA DE EMBARQUE'!B:B,MICRO!E:E,'LISTA DE EMBARQUE'!G:G),"")</f>
        <v>6</v>
      </c>
      <c r="V669" s="12">
        <f>IFERROR(VLOOKUP(Tabela1[[#This Row],[COD.MDE]],'LISTA DE EMBARQUE'!B:L,11,0),"")</f>
        <v>12</v>
      </c>
      <c r="W669" s="13" t="str">
        <f>IFERROR(COUNTIF(#REF!,Tabela1[[#This Row],[Colunas5]]),"")</f>
        <v/>
      </c>
      <c r="X669" s="14">
        <f>Tabela1[[#This Row],[QIANTIDADE EXPEDIDA]]*Tabela1[[#This Row],[PESO UNI]]</f>
        <v>0.12</v>
      </c>
      <c r="Y669" s="14">
        <f t="shared" si="131"/>
        <v>0</v>
      </c>
      <c r="Z669" s="20">
        <f>Tabela1[[#This Row],[PESO TOTAL]]-Tabela1[[#This Row],[Peso Expedido]]</f>
        <v>0</v>
      </c>
      <c r="AA669" s="17">
        <v>1</v>
      </c>
      <c r="AB669" s="33"/>
      <c r="AC669" s="33">
        <v>1</v>
      </c>
      <c r="AD669" s="33">
        <v>1</v>
      </c>
      <c r="AE669" s="33">
        <v>1</v>
      </c>
      <c r="AF669" s="33">
        <v>1</v>
      </c>
      <c r="AG669" s="33">
        <v>1</v>
      </c>
      <c r="AH669" s="33">
        <v>1</v>
      </c>
      <c r="AI669" s="33" t="s">
        <v>4509</v>
      </c>
      <c r="AJ669"/>
      <c r="AK669"/>
      <c r="AL669"/>
      <c r="AM669"/>
      <c r="AN669"/>
      <c r="AO669"/>
      <c r="AP669"/>
      <c r="AQ669" s="22"/>
      <c r="AR669" s="24"/>
      <c r="AS669" s="37"/>
      <c r="AT669" s="37"/>
      <c r="AU669" s="37"/>
      <c r="AV669" s="37"/>
      <c r="AW669" s="37"/>
    </row>
    <row r="670" spans="1:49" ht="15.75" hidden="1" customHeight="1" x14ac:dyDescent="0.25">
      <c r="A670" s="1"/>
      <c r="B670" s="21" t="s">
        <v>4575</v>
      </c>
      <c r="C670" s="1">
        <v>6</v>
      </c>
      <c r="D670" s="1" t="s">
        <v>4599</v>
      </c>
      <c r="E670" s="7" t="s">
        <v>4732</v>
      </c>
      <c r="F670" s="7" t="s">
        <v>4411</v>
      </c>
      <c r="G670" s="1">
        <v>0.03</v>
      </c>
      <c r="H670" s="34">
        <v>0.18</v>
      </c>
      <c r="I670" s="7"/>
      <c r="J670" s="8"/>
      <c r="K670" s="8" t="s">
        <v>45</v>
      </c>
      <c r="L670" s="9" t="s">
        <v>2069</v>
      </c>
      <c r="M670" s="10"/>
      <c r="N670" s="8" t="s">
        <v>38</v>
      </c>
      <c r="O670" s="12"/>
      <c r="P670" s="13"/>
      <c r="Q670" s="14">
        <f>Tabela1[[#This Row],[QTDE/ Fabricação]]-Tabela1[[#This Row],[QTE]]</f>
        <v>-6</v>
      </c>
      <c r="R670" s="18">
        <f t="shared" si="128"/>
        <v>0.18</v>
      </c>
      <c r="S670" s="18">
        <f t="shared" si="129"/>
        <v>0.18</v>
      </c>
      <c r="T670" s="19">
        <f t="shared" si="130"/>
        <v>0</v>
      </c>
      <c r="U670" s="16">
        <f>IFERROR(SUMIF('LISTA DE EMBARQUE'!B:B,MICRO!E:E,'LISTA DE EMBARQUE'!G:G),"")</f>
        <v>6</v>
      </c>
      <c r="V670" s="12">
        <f>IFERROR(VLOOKUP(Tabela1[[#This Row],[COD.MDE]],'LISTA DE EMBARQUE'!B:L,11,0),"")</f>
        <v>12</v>
      </c>
      <c r="W670" s="13" t="str">
        <f>IFERROR(COUNTIF(#REF!,Tabela1[[#This Row],[Colunas5]]),"")</f>
        <v/>
      </c>
      <c r="X670" s="14">
        <f>Tabela1[[#This Row],[QIANTIDADE EXPEDIDA]]*Tabela1[[#This Row],[PESO UNI]]</f>
        <v>0.18</v>
      </c>
      <c r="Y670" s="14">
        <f t="shared" si="131"/>
        <v>0</v>
      </c>
      <c r="Z670" s="20">
        <f>Tabela1[[#This Row],[PESO TOTAL]]-Tabela1[[#This Row],[Peso Expedido]]</f>
        <v>0</v>
      </c>
      <c r="AA670" s="17">
        <v>1</v>
      </c>
      <c r="AB670" s="33"/>
      <c r="AC670" s="33">
        <v>1</v>
      </c>
      <c r="AD670" s="33">
        <v>1</v>
      </c>
      <c r="AE670" s="33">
        <v>1</v>
      </c>
      <c r="AF670" s="33">
        <v>1</v>
      </c>
      <c r="AG670" s="33">
        <v>1</v>
      </c>
      <c r="AH670" s="33">
        <v>1</v>
      </c>
      <c r="AI670" s="33" t="s">
        <v>4509</v>
      </c>
      <c r="AJ670"/>
      <c r="AK670"/>
      <c r="AL670"/>
      <c r="AM670"/>
      <c r="AN670"/>
      <c r="AO670"/>
      <c r="AP670"/>
      <c r="AQ670" s="22"/>
      <c r="AR670" s="24"/>
      <c r="AS670" s="37"/>
      <c r="AT670" s="37"/>
      <c r="AU670" s="37"/>
      <c r="AV670" s="37"/>
      <c r="AW670" s="37"/>
    </row>
    <row r="671" spans="1:49" ht="15.75" hidden="1" customHeight="1" x14ac:dyDescent="0.25">
      <c r="A671" s="1"/>
      <c r="B671" s="21" t="s">
        <v>4575</v>
      </c>
      <c r="C671" s="1">
        <v>4</v>
      </c>
      <c r="D671" s="1" t="s">
        <v>4600</v>
      </c>
      <c r="E671" s="7" t="s">
        <v>4733</v>
      </c>
      <c r="F671" s="7" t="s">
        <v>4411</v>
      </c>
      <c r="G671" s="1">
        <v>0.01</v>
      </c>
      <c r="H671" s="34">
        <v>0.04</v>
      </c>
      <c r="I671" s="7"/>
      <c r="J671" s="8"/>
      <c r="K671" s="8" t="s">
        <v>45</v>
      </c>
      <c r="L671" s="9" t="s">
        <v>2069</v>
      </c>
      <c r="M671" s="10"/>
      <c r="N671" s="8" t="s">
        <v>38</v>
      </c>
      <c r="O671" s="12"/>
      <c r="P671" s="13"/>
      <c r="Q671" s="14">
        <f>Tabela1[[#This Row],[QTDE/ Fabricação]]-Tabela1[[#This Row],[QTE]]</f>
        <v>-4</v>
      </c>
      <c r="R671" s="18">
        <f t="shared" si="128"/>
        <v>0.04</v>
      </c>
      <c r="S671" s="18">
        <f t="shared" si="129"/>
        <v>0.04</v>
      </c>
      <c r="T671" s="19">
        <f t="shared" si="130"/>
        <v>0</v>
      </c>
      <c r="U671" s="16">
        <f>IFERROR(SUMIF('LISTA DE EMBARQUE'!B:B,MICRO!E:E,'LISTA DE EMBARQUE'!G:G),"")</f>
        <v>4</v>
      </c>
      <c r="V671" s="12">
        <f>IFERROR(VLOOKUP(Tabela1[[#This Row],[COD.MDE]],'LISTA DE EMBARQUE'!B:L,11,0),"")</f>
        <v>12</v>
      </c>
      <c r="W671" s="13" t="str">
        <f>IFERROR(COUNTIF(#REF!,Tabela1[[#This Row],[Colunas5]]),"")</f>
        <v/>
      </c>
      <c r="X671" s="14">
        <f>Tabela1[[#This Row],[QIANTIDADE EXPEDIDA]]*Tabela1[[#This Row],[PESO UNI]]</f>
        <v>0.04</v>
      </c>
      <c r="Y671" s="14">
        <f t="shared" si="131"/>
        <v>0</v>
      </c>
      <c r="Z671" s="20">
        <f>Tabela1[[#This Row],[PESO TOTAL]]-Tabela1[[#This Row],[Peso Expedido]]</f>
        <v>0</v>
      </c>
      <c r="AA671" s="17">
        <v>1</v>
      </c>
      <c r="AB671" s="33"/>
      <c r="AC671" s="33">
        <v>1</v>
      </c>
      <c r="AD671" s="33">
        <v>1</v>
      </c>
      <c r="AE671" s="33">
        <v>1</v>
      </c>
      <c r="AF671" s="33">
        <v>1</v>
      </c>
      <c r="AG671" s="33">
        <v>1</v>
      </c>
      <c r="AH671" s="33">
        <v>1</v>
      </c>
      <c r="AI671" s="33" t="s">
        <v>4509</v>
      </c>
      <c r="AJ671"/>
      <c r="AK671"/>
      <c r="AL671"/>
      <c r="AM671"/>
      <c r="AN671"/>
      <c r="AO671"/>
      <c r="AP671"/>
      <c r="AQ671" s="22"/>
      <c r="AR671" s="24"/>
      <c r="AS671" s="37"/>
      <c r="AT671" s="37"/>
      <c r="AU671" s="37"/>
      <c r="AV671" s="37"/>
      <c r="AW671" s="37"/>
    </row>
    <row r="672" spans="1:49" ht="15.75" hidden="1" customHeight="1" x14ac:dyDescent="0.25">
      <c r="A672" s="1"/>
      <c r="B672" s="21" t="s">
        <v>4575</v>
      </c>
      <c r="C672" s="1">
        <v>3</v>
      </c>
      <c r="D672" s="1" t="s">
        <v>4601</v>
      </c>
      <c r="E672" s="7" t="s">
        <v>4734</v>
      </c>
      <c r="F672" s="7" t="s">
        <v>4411</v>
      </c>
      <c r="G672" s="1">
        <v>0.05</v>
      </c>
      <c r="H672" s="34">
        <v>0.15000000000000002</v>
      </c>
      <c r="I672" s="7"/>
      <c r="J672" s="8"/>
      <c r="K672" s="8" t="s">
        <v>45</v>
      </c>
      <c r="L672" s="9" t="s">
        <v>2069</v>
      </c>
      <c r="M672" s="10"/>
      <c r="N672" s="8" t="s">
        <v>38</v>
      </c>
      <c r="O672" s="12"/>
      <c r="P672" s="13"/>
      <c r="Q672" s="14">
        <f>Tabela1[[#This Row],[QTDE/ Fabricação]]-Tabela1[[#This Row],[QTE]]</f>
        <v>-3</v>
      </c>
      <c r="R672" s="18">
        <f t="shared" si="128"/>
        <v>0.15000000000000002</v>
      </c>
      <c r="S672" s="18">
        <f t="shared" si="129"/>
        <v>0.15000000000000002</v>
      </c>
      <c r="T672" s="19">
        <f t="shared" si="130"/>
        <v>0</v>
      </c>
      <c r="U672" s="16">
        <f>IFERROR(SUMIF('LISTA DE EMBARQUE'!B:B,MICRO!E:E,'LISTA DE EMBARQUE'!G:G),"")</f>
        <v>3</v>
      </c>
      <c r="V672" s="12">
        <f>IFERROR(VLOOKUP(Tabela1[[#This Row],[COD.MDE]],'LISTA DE EMBARQUE'!B:L,11,0),"")</f>
        <v>12</v>
      </c>
      <c r="W672" s="13" t="str">
        <f>IFERROR(COUNTIF(#REF!,Tabela1[[#This Row],[Colunas5]]),"")</f>
        <v/>
      </c>
      <c r="X672" s="14">
        <f>Tabela1[[#This Row],[QIANTIDADE EXPEDIDA]]*Tabela1[[#This Row],[PESO UNI]]</f>
        <v>0.15000000000000002</v>
      </c>
      <c r="Y672" s="14">
        <f t="shared" si="131"/>
        <v>0</v>
      </c>
      <c r="Z672" s="20">
        <f>Tabela1[[#This Row],[PESO TOTAL]]-Tabela1[[#This Row],[Peso Expedido]]</f>
        <v>0</v>
      </c>
      <c r="AA672" s="17">
        <v>1</v>
      </c>
      <c r="AB672" s="33"/>
      <c r="AC672" s="33">
        <v>1</v>
      </c>
      <c r="AD672" s="33">
        <v>1</v>
      </c>
      <c r="AE672" s="33">
        <v>1</v>
      </c>
      <c r="AF672" s="33">
        <v>1</v>
      </c>
      <c r="AG672" s="33">
        <v>1</v>
      </c>
      <c r="AH672" s="33">
        <v>1</v>
      </c>
      <c r="AI672" s="33" t="s">
        <v>4509</v>
      </c>
      <c r="AJ672"/>
      <c r="AK672"/>
      <c r="AL672"/>
      <c r="AM672"/>
      <c r="AN672"/>
      <c r="AO672"/>
      <c r="AP672"/>
      <c r="AQ672" s="22"/>
      <c r="AR672" s="24"/>
      <c r="AS672" s="37"/>
      <c r="AT672" s="37"/>
      <c r="AU672" s="37"/>
      <c r="AV672" s="37"/>
      <c r="AW672" s="37"/>
    </row>
    <row r="673" spans="1:49" ht="15.75" hidden="1" customHeight="1" x14ac:dyDescent="0.25">
      <c r="A673" s="1"/>
      <c r="B673" s="21" t="s">
        <v>4575</v>
      </c>
      <c r="C673" s="1">
        <v>3</v>
      </c>
      <c r="D673" s="1" t="s">
        <v>4602</v>
      </c>
      <c r="E673" s="7" t="s">
        <v>4735</v>
      </c>
      <c r="F673" s="7" t="s">
        <v>4411</v>
      </c>
      <c r="G673" s="1">
        <v>0.05</v>
      </c>
      <c r="H673" s="34">
        <v>0.15000000000000002</v>
      </c>
      <c r="I673" s="7"/>
      <c r="J673" s="8"/>
      <c r="K673" s="8" t="s">
        <v>45</v>
      </c>
      <c r="L673" s="9" t="s">
        <v>2069</v>
      </c>
      <c r="M673" s="10"/>
      <c r="N673" s="8" t="s">
        <v>38</v>
      </c>
      <c r="O673" s="12"/>
      <c r="P673" s="13"/>
      <c r="Q673" s="14">
        <f>Tabela1[[#This Row],[QTDE/ Fabricação]]-Tabela1[[#This Row],[QTE]]</f>
        <v>-3</v>
      </c>
      <c r="R673" s="18">
        <f t="shared" si="128"/>
        <v>0.15000000000000002</v>
      </c>
      <c r="S673" s="18">
        <f t="shared" si="129"/>
        <v>0.15000000000000002</v>
      </c>
      <c r="T673" s="19">
        <f t="shared" si="130"/>
        <v>0</v>
      </c>
      <c r="U673" s="16">
        <f>IFERROR(SUMIF('LISTA DE EMBARQUE'!B:B,MICRO!E:E,'LISTA DE EMBARQUE'!G:G),"")</f>
        <v>3</v>
      </c>
      <c r="V673" s="12">
        <f>IFERROR(VLOOKUP(Tabela1[[#This Row],[COD.MDE]],'LISTA DE EMBARQUE'!B:L,11,0),"")</f>
        <v>12</v>
      </c>
      <c r="W673" s="13" t="str">
        <f>IFERROR(COUNTIF(#REF!,Tabela1[[#This Row],[Colunas5]]),"")</f>
        <v/>
      </c>
      <c r="X673" s="14">
        <f>Tabela1[[#This Row],[QIANTIDADE EXPEDIDA]]*Tabela1[[#This Row],[PESO UNI]]</f>
        <v>0.15000000000000002</v>
      </c>
      <c r="Y673" s="14">
        <f t="shared" si="131"/>
        <v>0</v>
      </c>
      <c r="Z673" s="20">
        <f>Tabela1[[#This Row],[PESO TOTAL]]-Tabela1[[#This Row],[Peso Expedido]]</f>
        <v>0</v>
      </c>
      <c r="AA673" s="17">
        <v>1</v>
      </c>
      <c r="AB673" s="33"/>
      <c r="AC673" s="33">
        <v>1</v>
      </c>
      <c r="AD673" s="33">
        <v>1</v>
      </c>
      <c r="AE673" s="33">
        <v>1</v>
      </c>
      <c r="AF673" s="33">
        <v>1</v>
      </c>
      <c r="AG673" s="33">
        <v>1</v>
      </c>
      <c r="AH673" s="33">
        <v>1</v>
      </c>
      <c r="AI673" s="33" t="s">
        <v>4509</v>
      </c>
      <c r="AJ673"/>
      <c r="AK673"/>
      <c r="AL673"/>
      <c r="AM673"/>
      <c r="AN673"/>
      <c r="AO673"/>
      <c r="AP673"/>
      <c r="AQ673" s="22"/>
      <c r="AR673" s="24"/>
      <c r="AS673" s="37"/>
      <c r="AT673" s="37"/>
      <c r="AU673" s="37"/>
      <c r="AV673" s="37"/>
      <c r="AW673" s="37"/>
    </row>
    <row r="674" spans="1:49" ht="15.75" hidden="1" customHeight="1" x14ac:dyDescent="0.25">
      <c r="A674" s="1"/>
      <c r="B674" s="21" t="s">
        <v>4575</v>
      </c>
      <c r="C674" s="1">
        <v>5</v>
      </c>
      <c r="D674" s="1" t="s">
        <v>4603</v>
      </c>
      <c r="E674" s="7" t="s">
        <v>4736</v>
      </c>
      <c r="F674" s="7" t="s">
        <v>4411</v>
      </c>
      <c r="G674" s="1">
        <v>0.02</v>
      </c>
      <c r="H674" s="34">
        <v>0.1</v>
      </c>
      <c r="I674" s="7"/>
      <c r="J674" s="8"/>
      <c r="K674" s="8" t="s">
        <v>45</v>
      </c>
      <c r="L674" s="9" t="s">
        <v>2069</v>
      </c>
      <c r="M674" s="10"/>
      <c r="N674" s="8" t="s">
        <v>38</v>
      </c>
      <c r="O674" s="12"/>
      <c r="P674" s="13"/>
      <c r="Q674" s="14">
        <f>Tabela1[[#This Row],[QTDE/ Fabricação]]-Tabela1[[#This Row],[QTE]]</f>
        <v>-5</v>
      </c>
      <c r="R674" s="18">
        <f t="shared" si="128"/>
        <v>0.1</v>
      </c>
      <c r="S674" s="18">
        <f t="shared" si="129"/>
        <v>0.1</v>
      </c>
      <c r="T674" s="19">
        <f t="shared" si="130"/>
        <v>0</v>
      </c>
      <c r="U674" s="16">
        <f>IFERROR(SUMIF('LISTA DE EMBARQUE'!B:B,MICRO!E:E,'LISTA DE EMBARQUE'!G:G),"")</f>
        <v>5</v>
      </c>
      <c r="V674" s="12">
        <f>IFERROR(VLOOKUP(Tabela1[[#This Row],[COD.MDE]],'LISTA DE EMBARQUE'!B:L,11,0),"")</f>
        <v>12</v>
      </c>
      <c r="W674" s="13" t="str">
        <f>IFERROR(COUNTIF(#REF!,Tabela1[[#This Row],[Colunas5]]),"")</f>
        <v/>
      </c>
      <c r="X674" s="14">
        <f>Tabela1[[#This Row],[QIANTIDADE EXPEDIDA]]*Tabela1[[#This Row],[PESO UNI]]</f>
        <v>0.1</v>
      </c>
      <c r="Y674" s="14">
        <f t="shared" si="131"/>
        <v>0</v>
      </c>
      <c r="Z674" s="20">
        <f>Tabela1[[#This Row],[PESO TOTAL]]-Tabela1[[#This Row],[Peso Expedido]]</f>
        <v>0</v>
      </c>
      <c r="AA674" s="17">
        <v>1</v>
      </c>
      <c r="AB674" s="33"/>
      <c r="AC674" s="33">
        <v>1</v>
      </c>
      <c r="AD674" s="33">
        <v>1</v>
      </c>
      <c r="AE674" s="33">
        <v>1</v>
      </c>
      <c r="AF674" s="33">
        <v>1</v>
      </c>
      <c r="AG674" s="33">
        <v>1</v>
      </c>
      <c r="AH674" s="33">
        <v>1</v>
      </c>
      <c r="AI674" s="33" t="s">
        <v>4509</v>
      </c>
      <c r="AJ674"/>
      <c r="AK674"/>
      <c r="AL674"/>
      <c r="AM674"/>
      <c r="AN674"/>
      <c r="AO674"/>
      <c r="AP674"/>
      <c r="AQ674" s="22"/>
      <c r="AR674" s="24"/>
      <c r="AS674" s="37"/>
      <c r="AT674" s="37"/>
      <c r="AU674" s="37"/>
      <c r="AV674" s="37"/>
      <c r="AW674" s="37"/>
    </row>
    <row r="675" spans="1:49" ht="15.75" hidden="1" customHeight="1" x14ac:dyDescent="0.25">
      <c r="A675" s="1"/>
      <c r="B675" s="21" t="s">
        <v>4575</v>
      </c>
      <c r="C675" s="1">
        <v>2</v>
      </c>
      <c r="D675" s="1" t="s">
        <v>4604</v>
      </c>
      <c r="E675" s="7" t="s">
        <v>4737</v>
      </c>
      <c r="F675" s="7" t="s">
        <v>4411</v>
      </c>
      <c r="G675" s="1">
        <v>0.04</v>
      </c>
      <c r="H675" s="34">
        <v>0.08</v>
      </c>
      <c r="I675" s="7"/>
      <c r="J675" s="8"/>
      <c r="K675" s="8" t="s">
        <v>45</v>
      </c>
      <c r="L675" s="9" t="s">
        <v>2069</v>
      </c>
      <c r="M675" s="10"/>
      <c r="N675" s="8" t="s">
        <v>38</v>
      </c>
      <c r="O675" s="12"/>
      <c r="P675" s="13"/>
      <c r="Q675" s="14">
        <f>Tabela1[[#This Row],[QTDE/ Fabricação]]-Tabela1[[#This Row],[QTE]]</f>
        <v>-2</v>
      </c>
      <c r="R675" s="18">
        <f t="shared" si="128"/>
        <v>0.08</v>
      </c>
      <c r="S675" s="18">
        <f t="shared" si="129"/>
        <v>0.08</v>
      </c>
      <c r="T675" s="19">
        <f t="shared" si="130"/>
        <v>0</v>
      </c>
      <c r="U675" s="16">
        <f>IFERROR(SUMIF('LISTA DE EMBARQUE'!B:B,MICRO!E:E,'LISTA DE EMBARQUE'!G:G),"")</f>
        <v>2</v>
      </c>
      <c r="V675" s="12">
        <f>IFERROR(VLOOKUP(Tabela1[[#This Row],[COD.MDE]],'LISTA DE EMBARQUE'!B:L,11,0),"")</f>
        <v>12</v>
      </c>
      <c r="W675" s="13" t="str">
        <f>IFERROR(COUNTIF(#REF!,Tabela1[[#This Row],[Colunas5]]),"")</f>
        <v/>
      </c>
      <c r="X675" s="14">
        <f>Tabela1[[#This Row],[QIANTIDADE EXPEDIDA]]*Tabela1[[#This Row],[PESO UNI]]</f>
        <v>0.08</v>
      </c>
      <c r="Y675" s="14">
        <f t="shared" si="131"/>
        <v>0</v>
      </c>
      <c r="Z675" s="20">
        <f>Tabela1[[#This Row],[PESO TOTAL]]-Tabela1[[#This Row],[Peso Expedido]]</f>
        <v>0</v>
      </c>
      <c r="AA675" s="17">
        <v>1</v>
      </c>
      <c r="AB675" s="33"/>
      <c r="AC675" s="33">
        <v>1</v>
      </c>
      <c r="AD675" s="33">
        <v>1</v>
      </c>
      <c r="AE675" s="33">
        <v>1</v>
      </c>
      <c r="AF675" s="33">
        <v>1</v>
      </c>
      <c r="AG675" s="33">
        <v>1</v>
      </c>
      <c r="AH675" s="33">
        <v>1</v>
      </c>
      <c r="AI675" s="33" t="s">
        <v>4509</v>
      </c>
      <c r="AJ675"/>
      <c r="AK675"/>
      <c r="AL675"/>
      <c r="AM675"/>
      <c r="AN675"/>
      <c r="AO675"/>
      <c r="AP675"/>
      <c r="AQ675" s="22"/>
      <c r="AR675" s="24"/>
      <c r="AS675" s="37"/>
      <c r="AT675" s="37"/>
      <c r="AU675" s="37"/>
      <c r="AV675" s="37"/>
      <c r="AW675" s="37"/>
    </row>
    <row r="676" spans="1:49" ht="15.75" hidden="1" customHeight="1" x14ac:dyDescent="0.25">
      <c r="A676" s="1"/>
      <c r="B676" s="21" t="s">
        <v>4575</v>
      </c>
      <c r="C676" s="1">
        <v>1</v>
      </c>
      <c r="D676" s="1" t="s">
        <v>4605</v>
      </c>
      <c r="E676" s="7" t="s">
        <v>4738</v>
      </c>
      <c r="F676" s="7" t="s">
        <v>4411</v>
      </c>
      <c r="G676" s="1">
        <v>1.2</v>
      </c>
      <c r="H676" s="34">
        <v>1.2</v>
      </c>
      <c r="I676" s="7"/>
      <c r="J676" s="8"/>
      <c r="K676" s="8" t="s">
        <v>45</v>
      </c>
      <c r="L676" s="9" t="s">
        <v>2069</v>
      </c>
      <c r="M676" s="10"/>
      <c r="N676" s="8" t="s">
        <v>38</v>
      </c>
      <c r="O676" s="12"/>
      <c r="P676" s="13"/>
      <c r="Q676" s="14">
        <f>Tabela1[[#This Row],[QTDE/ Fabricação]]-Tabela1[[#This Row],[QTE]]</f>
        <v>-1</v>
      </c>
      <c r="R676" s="18">
        <f t="shared" si="128"/>
        <v>1.2</v>
      </c>
      <c r="S676" s="18">
        <f t="shared" si="129"/>
        <v>1.2</v>
      </c>
      <c r="T676" s="19">
        <f t="shared" si="130"/>
        <v>0</v>
      </c>
      <c r="U676" s="16">
        <f>IFERROR(SUMIF('LISTA DE EMBARQUE'!B:B,MICRO!E:E,'LISTA DE EMBARQUE'!G:G),"")</f>
        <v>1</v>
      </c>
      <c r="V676" s="12">
        <f>IFERROR(VLOOKUP(Tabela1[[#This Row],[COD.MDE]],'LISTA DE EMBARQUE'!B:L,11,0),"")</f>
        <v>12</v>
      </c>
      <c r="W676" s="13" t="str">
        <f>IFERROR(COUNTIF(#REF!,Tabela1[[#This Row],[Colunas5]]),"")</f>
        <v/>
      </c>
      <c r="X676" s="14">
        <f>Tabela1[[#This Row],[QIANTIDADE EXPEDIDA]]*Tabela1[[#This Row],[PESO UNI]]</f>
        <v>1.2</v>
      </c>
      <c r="Y676" s="14">
        <f t="shared" si="131"/>
        <v>0</v>
      </c>
      <c r="Z676" s="20">
        <f>Tabela1[[#This Row],[PESO TOTAL]]-Tabela1[[#This Row],[Peso Expedido]]</f>
        <v>0</v>
      </c>
      <c r="AA676" s="17">
        <v>1</v>
      </c>
      <c r="AB676" s="33"/>
      <c r="AC676" s="33">
        <v>1</v>
      </c>
      <c r="AD676" s="33">
        <v>1</v>
      </c>
      <c r="AE676" s="33">
        <v>1</v>
      </c>
      <c r="AF676" s="33">
        <v>1</v>
      </c>
      <c r="AG676" s="33">
        <v>1</v>
      </c>
      <c r="AH676" s="33">
        <v>1</v>
      </c>
      <c r="AI676" s="33" t="s">
        <v>4509</v>
      </c>
      <c r="AJ676"/>
      <c r="AK676"/>
      <c r="AL676"/>
      <c r="AM676"/>
      <c r="AN676"/>
      <c r="AO676"/>
      <c r="AP676"/>
      <c r="AQ676" s="22"/>
      <c r="AR676" s="24"/>
      <c r="AS676" s="37"/>
      <c r="AT676" s="37"/>
      <c r="AU676" s="37"/>
      <c r="AV676" s="37"/>
      <c r="AW676" s="37"/>
    </row>
    <row r="677" spans="1:49" ht="15.75" hidden="1" customHeight="1" x14ac:dyDescent="0.25">
      <c r="A677" s="1"/>
      <c r="B677" s="21" t="s">
        <v>4553</v>
      </c>
      <c r="C677" s="1">
        <v>130</v>
      </c>
      <c r="D677" s="1" t="s">
        <v>4606</v>
      </c>
      <c r="E677" s="7" t="s">
        <v>4739</v>
      </c>
      <c r="F677" s="7" t="s">
        <v>4411</v>
      </c>
      <c r="G677" s="1">
        <v>1.8</v>
      </c>
      <c r="H677" s="34">
        <v>234</v>
      </c>
      <c r="I677" s="7"/>
      <c r="J677" s="8"/>
      <c r="K677" s="8" t="s">
        <v>45</v>
      </c>
      <c r="L677" s="9" t="s">
        <v>2069</v>
      </c>
      <c r="M677" s="10"/>
      <c r="N677" s="8" t="s">
        <v>38</v>
      </c>
      <c r="O677" s="12"/>
      <c r="P677" s="13"/>
      <c r="Q677" s="14">
        <f>Tabela1[[#This Row],[QTDE/ Fabricação]]-Tabela1[[#This Row],[QTE]]</f>
        <v>-130</v>
      </c>
      <c r="R677" s="18">
        <f t="shared" si="128"/>
        <v>234</v>
      </c>
      <c r="S677" s="18">
        <f t="shared" si="129"/>
        <v>234</v>
      </c>
      <c r="T677" s="19">
        <f t="shared" si="130"/>
        <v>0</v>
      </c>
      <c r="U677" s="16">
        <f>IFERROR(SUMIF('LISTA DE EMBARQUE'!B:B,MICRO!E:E,'LISTA DE EMBARQUE'!G:G),"")</f>
        <v>130</v>
      </c>
      <c r="V677" s="12">
        <f>IFERROR(VLOOKUP(Tabela1[[#This Row],[COD.MDE]],'LISTA DE EMBARQUE'!B:L,11,0),"")</f>
        <v>12</v>
      </c>
      <c r="W677" s="13" t="str">
        <f>IFERROR(COUNTIF(#REF!,Tabela1[[#This Row],[Colunas5]]),"")</f>
        <v/>
      </c>
      <c r="X677" s="14">
        <f>Tabela1[[#This Row],[QIANTIDADE EXPEDIDA]]*Tabela1[[#This Row],[PESO UNI]]</f>
        <v>234</v>
      </c>
      <c r="Y677" s="14">
        <f t="shared" si="131"/>
        <v>0</v>
      </c>
      <c r="Z677" s="20">
        <f>Tabela1[[#This Row],[PESO TOTAL]]-Tabela1[[#This Row],[Peso Expedido]]</f>
        <v>0</v>
      </c>
      <c r="AA677" s="17">
        <v>1</v>
      </c>
      <c r="AB677" s="33"/>
      <c r="AC677" s="33">
        <v>1</v>
      </c>
      <c r="AD677" s="33">
        <v>1</v>
      </c>
      <c r="AE677" s="33">
        <v>1</v>
      </c>
      <c r="AF677" s="33">
        <v>1</v>
      </c>
      <c r="AG677" s="33">
        <v>1</v>
      </c>
      <c r="AH677" s="33">
        <v>1</v>
      </c>
      <c r="AI677" s="33" t="s">
        <v>4509</v>
      </c>
      <c r="AJ677"/>
      <c r="AK677"/>
      <c r="AL677"/>
      <c r="AM677"/>
      <c r="AN677"/>
      <c r="AO677"/>
      <c r="AP677"/>
      <c r="AQ677" s="22"/>
      <c r="AR677" s="24"/>
      <c r="AS677" s="37"/>
      <c r="AT677" s="37"/>
      <c r="AU677" s="37"/>
      <c r="AV677" s="37"/>
      <c r="AW677" s="37"/>
    </row>
    <row r="678" spans="1:49" ht="15.75" hidden="1" customHeight="1" x14ac:dyDescent="0.25">
      <c r="A678" s="1"/>
      <c r="B678" s="21" t="s">
        <v>4553</v>
      </c>
      <c r="C678" s="1">
        <v>250</v>
      </c>
      <c r="D678" s="1" t="s">
        <v>4607</v>
      </c>
      <c r="E678" s="7" t="s">
        <v>4740</v>
      </c>
      <c r="F678" s="7" t="s">
        <v>4411</v>
      </c>
      <c r="G678" s="1">
        <v>1.8</v>
      </c>
      <c r="H678" s="34">
        <v>450</v>
      </c>
      <c r="I678" s="7"/>
      <c r="J678" s="8"/>
      <c r="K678" s="8" t="s">
        <v>45</v>
      </c>
      <c r="L678" s="9" t="s">
        <v>2069</v>
      </c>
      <c r="M678" s="10"/>
      <c r="N678" s="8" t="s">
        <v>38</v>
      </c>
      <c r="O678" s="12"/>
      <c r="P678" s="13"/>
      <c r="Q678" s="14">
        <f>Tabela1[[#This Row],[QTDE/ Fabricação]]-Tabela1[[#This Row],[QTE]]</f>
        <v>-250</v>
      </c>
      <c r="R678" s="18">
        <f t="shared" si="128"/>
        <v>450</v>
      </c>
      <c r="S678" s="18">
        <f t="shared" si="129"/>
        <v>450</v>
      </c>
      <c r="T678" s="19">
        <f t="shared" si="130"/>
        <v>0</v>
      </c>
      <c r="U678" s="16">
        <f>IFERROR(SUMIF('LISTA DE EMBARQUE'!B:B,MICRO!E:E,'LISTA DE EMBARQUE'!G:G),"")</f>
        <v>250</v>
      </c>
      <c r="V678" s="12">
        <f>IFERROR(VLOOKUP(Tabela1[[#This Row],[COD.MDE]],'LISTA DE EMBARQUE'!B:L,11,0),"")</f>
        <v>12</v>
      </c>
      <c r="W678" s="13" t="str">
        <f>IFERROR(COUNTIF(#REF!,Tabela1[[#This Row],[Colunas5]]),"")</f>
        <v/>
      </c>
      <c r="X678" s="14">
        <f>Tabela1[[#This Row],[QIANTIDADE EXPEDIDA]]*Tabela1[[#This Row],[PESO UNI]]</f>
        <v>450</v>
      </c>
      <c r="Y678" s="14">
        <f t="shared" si="131"/>
        <v>0</v>
      </c>
      <c r="Z678" s="20">
        <f>Tabela1[[#This Row],[PESO TOTAL]]-Tabela1[[#This Row],[Peso Expedido]]</f>
        <v>0</v>
      </c>
      <c r="AA678" s="17">
        <v>1</v>
      </c>
      <c r="AB678" s="33"/>
      <c r="AC678" s="33">
        <v>1</v>
      </c>
      <c r="AD678" s="33">
        <v>1</v>
      </c>
      <c r="AE678" s="33">
        <v>1</v>
      </c>
      <c r="AF678" s="33">
        <v>1</v>
      </c>
      <c r="AG678" s="33">
        <v>1</v>
      </c>
      <c r="AH678" s="33">
        <v>1</v>
      </c>
      <c r="AI678" s="33" t="s">
        <v>4509</v>
      </c>
      <c r="AJ678"/>
      <c r="AK678"/>
      <c r="AL678"/>
      <c r="AM678"/>
      <c r="AN678"/>
      <c r="AO678"/>
      <c r="AP678"/>
      <c r="AQ678" s="22"/>
      <c r="AR678" s="24"/>
      <c r="AS678" s="37"/>
      <c r="AT678" s="37"/>
      <c r="AU678" s="37"/>
      <c r="AV678" s="37"/>
      <c r="AW678" s="37"/>
    </row>
    <row r="679" spans="1:49" ht="15.75" hidden="1" customHeight="1" x14ac:dyDescent="0.25">
      <c r="A679" s="1"/>
      <c r="B679" s="21" t="s">
        <v>4553</v>
      </c>
      <c r="C679" s="1">
        <v>5</v>
      </c>
      <c r="D679" s="1" t="s">
        <v>4608</v>
      </c>
      <c r="E679" s="7" t="s">
        <v>4741</v>
      </c>
      <c r="F679" s="7" t="s">
        <v>4411</v>
      </c>
      <c r="G679" s="1">
        <v>0.3</v>
      </c>
      <c r="H679" s="34">
        <v>1.5</v>
      </c>
      <c r="I679" s="7"/>
      <c r="J679" s="8"/>
      <c r="K679" s="8" t="s">
        <v>45</v>
      </c>
      <c r="L679" s="9" t="s">
        <v>2069</v>
      </c>
      <c r="M679" s="10"/>
      <c r="N679" s="8" t="s">
        <v>38</v>
      </c>
      <c r="O679" s="12"/>
      <c r="P679" s="13"/>
      <c r="Q679" s="14">
        <f>Tabela1[[#This Row],[QTDE/ Fabricação]]-Tabela1[[#This Row],[QTE]]</f>
        <v>-5</v>
      </c>
      <c r="R679" s="18">
        <f t="shared" si="128"/>
        <v>1.5</v>
      </c>
      <c r="S679" s="18">
        <f t="shared" si="129"/>
        <v>1.5</v>
      </c>
      <c r="T679" s="19">
        <f t="shared" si="130"/>
        <v>0</v>
      </c>
      <c r="U679" s="16">
        <f>IFERROR(SUMIF('LISTA DE EMBARQUE'!B:B,MICRO!E:E,'LISTA DE EMBARQUE'!G:G),"")</f>
        <v>5</v>
      </c>
      <c r="V679" s="12">
        <f>IFERROR(VLOOKUP(Tabela1[[#This Row],[COD.MDE]],'LISTA DE EMBARQUE'!B:L,11,0),"")</f>
        <v>12</v>
      </c>
      <c r="W679" s="13" t="str">
        <f>IFERROR(COUNTIF(#REF!,Tabela1[[#This Row],[Colunas5]]),"")</f>
        <v/>
      </c>
      <c r="X679" s="14">
        <f>Tabela1[[#This Row],[QIANTIDADE EXPEDIDA]]*Tabela1[[#This Row],[PESO UNI]]</f>
        <v>1.5</v>
      </c>
      <c r="Y679" s="14">
        <f t="shared" si="131"/>
        <v>0</v>
      </c>
      <c r="Z679" s="20">
        <f>Tabela1[[#This Row],[PESO TOTAL]]-Tabela1[[#This Row],[Peso Expedido]]</f>
        <v>0</v>
      </c>
      <c r="AA679" s="17">
        <v>1</v>
      </c>
      <c r="AB679" s="33"/>
      <c r="AC679" s="33">
        <v>1</v>
      </c>
      <c r="AD679" s="33">
        <v>1</v>
      </c>
      <c r="AE679" s="33">
        <v>1</v>
      </c>
      <c r="AF679" s="33">
        <v>1</v>
      </c>
      <c r="AG679" s="33">
        <v>1</v>
      </c>
      <c r="AH679" s="33">
        <v>1</v>
      </c>
      <c r="AI679" s="33" t="s">
        <v>4509</v>
      </c>
      <c r="AJ679"/>
      <c r="AK679"/>
      <c r="AL679"/>
      <c r="AM679"/>
      <c r="AN679"/>
      <c r="AO679"/>
      <c r="AP679"/>
      <c r="AQ679" s="22"/>
      <c r="AR679" s="24"/>
      <c r="AS679" s="37"/>
      <c r="AT679" s="37"/>
      <c r="AU679" s="37"/>
      <c r="AV679" s="37"/>
      <c r="AW679" s="37"/>
    </row>
    <row r="680" spans="1:49" ht="15.75" hidden="1" customHeight="1" x14ac:dyDescent="0.25">
      <c r="A680" s="1"/>
      <c r="B680" s="21" t="s">
        <v>4553</v>
      </c>
      <c r="C680" s="1">
        <v>6</v>
      </c>
      <c r="D680" s="1" t="s">
        <v>4609</v>
      </c>
      <c r="E680" s="7" t="s">
        <v>4742</v>
      </c>
      <c r="F680" s="7" t="s">
        <v>4411</v>
      </c>
      <c r="G680" s="1">
        <v>0.02</v>
      </c>
      <c r="H680" s="34">
        <v>0.12</v>
      </c>
      <c r="I680" s="7"/>
      <c r="J680" s="8"/>
      <c r="K680" s="8" t="s">
        <v>45</v>
      </c>
      <c r="L680" s="9" t="s">
        <v>2069</v>
      </c>
      <c r="M680" s="10"/>
      <c r="N680" s="8" t="s">
        <v>38</v>
      </c>
      <c r="O680" s="12"/>
      <c r="P680" s="13"/>
      <c r="Q680" s="14">
        <f>Tabela1[[#This Row],[QTDE/ Fabricação]]-Tabela1[[#This Row],[QTE]]</f>
        <v>-6</v>
      </c>
      <c r="R680" s="18">
        <f t="shared" si="128"/>
        <v>0.12</v>
      </c>
      <c r="S680" s="18">
        <f t="shared" si="129"/>
        <v>0.12</v>
      </c>
      <c r="T680" s="19">
        <f t="shared" si="130"/>
        <v>0</v>
      </c>
      <c r="U680" s="16">
        <f>IFERROR(SUMIF('LISTA DE EMBARQUE'!B:B,MICRO!E:E,'LISTA DE EMBARQUE'!G:G),"")</f>
        <v>6</v>
      </c>
      <c r="V680" s="12">
        <f>IFERROR(VLOOKUP(Tabela1[[#This Row],[COD.MDE]],'LISTA DE EMBARQUE'!B:L,11,0),"")</f>
        <v>12</v>
      </c>
      <c r="W680" s="13" t="str">
        <f>IFERROR(COUNTIF(#REF!,Tabela1[[#This Row],[Colunas5]]),"")</f>
        <v/>
      </c>
      <c r="X680" s="14">
        <f>Tabela1[[#This Row],[QIANTIDADE EXPEDIDA]]*Tabela1[[#This Row],[PESO UNI]]</f>
        <v>0.12</v>
      </c>
      <c r="Y680" s="14">
        <f t="shared" si="131"/>
        <v>0</v>
      </c>
      <c r="Z680" s="20">
        <f>Tabela1[[#This Row],[PESO TOTAL]]-Tabela1[[#This Row],[Peso Expedido]]</f>
        <v>0</v>
      </c>
      <c r="AA680" s="17">
        <v>1</v>
      </c>
      <c r="AB680" s="33"/>
      <c r="AC680" s="33">
        <v>1</v>
      </c>
      <c r="AD680" s="33">
        <v>1</v>
      </c>
      <c r="AE680" s="33">
        <v>1</v>
      </c>
      <c r="AF680" s="33">
        <v>1</v>
      </c>
      <c r="AG680" s="33">
        <v>1</v>
      </c>
      <c r="AH680" s="33">
        <v>1</v>
      </c>
      <c r="AI680" s="33" t="s">
        <v>4509</v>
      </c>
      <c r="AJ680"/>
      <c r="AK680"/>
      <c r="AL680"/>
      <c r="AM680"/>
      <c r="AN680"/>
      <c r="AO680"/>
      <c r="AP680"/>
      <c r="AQ680" s="22"/>
      <c r="AR680" s="24"/>
      <c r="AS680" s="37"/>
      <c r="AT680" s="37"/>
      <c r="AU680" s="37"/>
      <c r="AV680" s="37"/>
      <c r="AW680" s="37"/>
    </row>
    <row r="681" spans="1:49" ht="15.75" hidden="1" customHeight="1" x14ac:dyDescent="0.25">
      <c r="A681" s="1"/>
      <c r="B681" s="21" t="s">
        <v>4553</v>
      </c>
      <c r="C681" s="1">
        <v>6</v>
      </c>
      <c r="D681" s="1" t="s">
        <v>4610</v>
      </c>
      <c r="E681" s="7" t="s">
        <v>4743</v>
      </c>
      <c r="F681" s="7" t="s">
        <v>4411</v>
      </c>
      <c r="G681" s="1">
        <v>0.03</v>
      </c>
      <c r="H681" s="34">
        <v>0.18</v>
      </c>
      <c r="I681" s="7"/>
      <c r="J681" s="8"/>
      <c r="K681" s="8" t="s">
        <v>45</v>
      </c>
      <c r="L681" s="9" t="s">
        <v>2069</v>
      </c>
      <c r="M681" s="10"/>
      <c r="N681" s="8" t="s">
        <v>38</v>
      </c>
      <c r="O681" s="12"/>
      <c r="P681" s="13"/>
      <c r="Q681" s="14">
        <f>Tabela1[[#This Row],[QTDE/ Fabricação]]-Tabela1[[#This Row],[QTE]]</f>
        <v>-6</v>
      </c>
      <c r="R681" s="18">
        <f t="shared" si="128"/>
        <v>0.18</v>
      </c>
      <c r="S681" s="18">
        <f t="shared" si="129"/>
        <v>0.18</v>
      </c>
      <c r="T681" s="19">
        <f t="shared" si="130"/>
        <v>0</v>
      </c>
      <c r="U681" s="16">
        <f>IFERROR(SUMIF('LISTA DE EMBARQUE'!B:B,MICRO!E:E,'LISTA DE EMBARQUE'!G:G),"")</f>
        <v>6</v>
      </c>
      <c r="V681" s="12">
        <f>IFERROR(VLOOKUP(Tabela1[[#This Row],[COD.MDE]],'LISTA DE EMBARQUE'!B:L,11,0),"")</f>
        <v>12</v>
      </c>
      <c r="W681" s="13" t="str">
        <f>IFERROR(COUNTIF(#REF!,Tabela1[[#This Row],[Colunas5]]),"")</f>
        <v/>
      </c>
      <c r="X681" s="14">
        <f>Tabela1[[#This Row],[QIANTIDADE EXPEDIDA]]*Tabela1[[#This Row],[PESO UNI]]</f>
        <v>0.18</v>
      </c>
      <c r="Y681" s="14">
        <f t="shared" si="131"/>
        <v>0</v>
      </c>
      <c r="Z681" s="20">
        <f>Tabela1[[#This Row],[PESO TOTAL]]-Tabela1[[#This Row],[Peso Expedido]]</f>
        <v>0</v>
      </c>
      <c r="AA681" s="17">
        <v>1</v>
      </c>
      <c r="AB681" s="33"/>
      <c r="AC681" s="33">
        <v>1</v>
      </c>
      <c r="AD681" s="33">
        <v>1</v>
      </c>
      <c r="AE681" s="33">
        <v>1</v>
      </c>
      <c r="AF681" s="33">
        <v>1</v>
      </c>
      <c r="AG681" s="33">
        <v>1</v>
      </c>
      <c r="AH681" s="33">
        <v>1</v>
      </c>
      <c r="AI681" s="33" t="s">
        <v>4509</v>
      </c>
      <c r="AJ681"/>
      <c r="AK681"/>
      <c r="AL681"/>
      <c r="AM681"/>
      <c r="AN681"/>
      <c r="AO681"/>
      <c r="AP681"/>
      <c r="AQ681" s="22"/>
      <c r="AR681" s="24"/>
      <c r="AS681" s="37"/>
      <c r="AT681" s="37"/>
      <c r="AU681" s="37"/>
      <c r="AV681" s="37"/>
      <c r="AW681" s="37"/>
    </row>
    <row r="682" spans="1:49" ht="15.75" hidden="1" customHeight="1" x14ac:dyDescent="0.25">
      <c r="A682" s="1"/>
      <c r="B682" s="21" t="s">
        <v>4553</v>
      </c>
      <c r="C682" s="1">
        <v>4</v>
      </c>
      <c r="D682" s="1" t="s">
        <v>4611</v>
      </c>
      <c r="E682" s="7" t="s">
        <v>4744</v>
      </c>
      <c r="F682" s="7" t="s">
        <v>4411</v>
      </c>
      <c r="G682" s="1">
        <v>0.01</v>
      </c>
      <c r="H682" s="34">
        <v>0.04</v>
      </c>
      <c r="I682" s="7"/>
      <c r="J682" s="8"/>
      <c r="K682" s="8" t="s">
        <v>45</v>
      </c>
      <c r="L682" s="9" t="s">
        <v>2069</v>
      </c>
      <c r="M682" s="10"/>
      <c r="N682" s="8" t="s">
        <v>38</v>
      </c>
      <c r="O682" s="12"/>
      <c r="P682" s="13"/>
      <c r="Q682" s="14">
        <f>Tabela1[[#This Row],[QTDE/ Fabricação]]-Tabela1[[#This Row],[QTE]]</f>
        <v>-4</v>
      </c>
      <c r="R682" s="18">
        <f t="shared" si="128"/>
        <v>0.04</v>
      </c>
      <c r="S682" s="18">
        <f t="shared" si="129"/>
        <v>0.04</v>
      </c>
      <c r="T682" s="19">
        <f t="shared" si="130"/>
        <v>0</v>
      </c>
      <c r="U682" s="16">
        <f>IFERROR(SUMIF('LISTA DE EMBARQUE'!B:B,MICRO!E:E,'LISTA DE EMBARQUE'!G:G),"")</f>
        <v>4</v>
      </c>
      <c r="V682" s="12">
        <f>IFERROR(VLOOKUP(Tabela1[[#This Row],[COD.MDE]],'LISTA DE EMBARQUE'!B:L,11,0),"")</f>
        <v>12</v>
      </c>
      <c r="W682" s="13" t="str">
        <f>IFERROR(COUNTIF(#REF!,Tabela1[[#This Row],[Colunas5]]),"")</f>
        <v/>
      </c>
      <c r="X682" s="14">
        <f>Tabela1[[#This Row],[QIANTIDADE EXPEDIDA]]*Tabela1[[#This Row],[PESO UNI]]</f>
        <v>0.04</v>
      </c>
      <c r="Y682" s="14">
        <f t="shared" si="131"/>
        <v>0</v>
      </c>
      <c r="Z682" s="20">
        <f>Tabela1[[#This Row],[PESO TOTAL]]-Tabela1[[#This Row],[Peso Expedido]]</f>
        <v>0</v>
      </c>
      <c r="AA682" s="17">
        <v>1</v>
      </c>
      <c r="AB682" s="33"/>
      <c r="AC682" s="33">
        <v>1</v>
      </c>
      <c r="AD682" s="33">
        <v>1</v>
      </c>
      <c r="AE682" s="33">
        <v>1</v>
      </c>
      <c r="AF682" s="33">
        <v>1</v>
      </c>
      <c r="AG682" s="33">
        <v>1</v>
      </c>
      <c r="AH682" s="33">
        <v>1</v>
      </c>
      <c r="AI682" s="33" t="s">
        <v>4509</v>
      </c>
      <c r="AJ682"/>
      <c r="AK682"/>
      <c r="AL682"/>
      <c r="AM682"/>
      <c r="AN682"/>
      <c r="AO682"/>
      <c r="AP682"/>
      <c r="AQ682" s="22"/>
      <c r="AR682" s="24"/>
      <c r="AS682" s="37"/>
      <c r="AT682" s="37"/>
      <c r="AU682" s="37"/>
      <c r="AV682" s="37"/>
      <c r="AW682" s="37"/>
    </row>
    <row r="683" spans="1:49" ht="15.75" hidden="1" customHeight="1" x14ac:dyDescent="0.25">
      <c r="A683" s="1"/>
      <c r="B683" s="21" t="s">
        <v>4553</v>
      </c>
      <c r="C683" s="1">
        <v>3</v>
      </c>
      <c r="D683" s="1" t="s">
        <v>4612</v>
      </c>
      <c r="E683" s="7" t="s">
        <v>4745</v>
      </c>
      <c r="F683" s="7" t="s">
        <v>4411</v>
      </c>
      <c r="G683" s="1">
        <v>2</v>
      </c>
      <c r="H683" s="34">
        <v>6</v>
      </c>
      <c r="I683" s="7"/>
      <c r="J683" s="8"/>
      <c r="K683" s="8" t="s">
        <v>45</v>
      </c>
      <c r="L683" s="9" t="s">
        <v>2069</v>
      </c>
      <c r="M683" s="10"/>
      <c r="N683" s="8" t="s">
        <v>38</v>
      </c>
      <c r="O683" s="12"/>
      <c r="P683" s="13"/>
      <c r="Q683" s="14">
        <f>Tabela1[[#This Row],[QTDE/ Fabricação]]-Tabela1[[#This Row],[QTE]]</f>
        <v>-3</v>
      </c>
      <c r="R683" s="18">
        <f t="shared" si="128"/>
        <v>6</v>
      </c>
      <c r="S683" s="18">
        <f t="shared" si="129"/>
        <v>6</v>
      </c>
      <c r="T683" s="19">
        <f t="shared" si="130"/>
        <v>0</v>
      </c>
      <c r="U683" s="16">
        <f>IFERROR(SUMIF('LISTA DE EMBARQUE'!B:B,MICRO!E:E,'LISTA DE EMBARQUE'!G:G),"")</f>
        <v>3</v>
      </c>
      <c r="V683" s="12">
        <f>IFERROR(VLOOKUP(Tabela1[[#This Row],[COD.MDE]],'LISTA DE EMBARQUE'!B:L,11,0),"")</f>
        <v>12</v>
      </c>
      <c r="W683" s="13" t="str">
        <f>IFERROR(COUNTIF(#REF!,Tabela1[[#This Row],[Colunas5]]),"")</f>
        <v/>
      </c>
      <c r="X683" s="14">
        <f>Tabela1[[#This Row],[QIANTIDADE EXPEDIDA]]*Tabela1[[#This Row],[PESO UNI]]</f>
        <v>6</v>
      </c>
      <c r="Y683" s="14">
        <f t="shared" si="131"/>
        <v>0</v>
      </c>
      <c r="Z683" s="20">
        <f>Tabela1[[#This Row],[PESO TOTAL]]-Tabela1[[#This Row],[Peso Expedido]]</f>
        <v>0</v>
      </c>
      <c r="AA683" s="17">
        <v>1</v>
      </c>
      <c r="AB683" s="33"/>
      <c r="AC683" s="33">
        <v>1</v>
      </c>
      <c r="AD683" s="33">
        <v>1</v>
      </c>
      <c r="AE683" s="33">
        <v>1</v>
      </c>
      <c r="AF683" s="33">
        <v>1</v>
      </c>
      <c r="AG683" s="33">
        <v>1</v>
      </c>
      <c r="AH683" s="33">
        <v>1</v>
      </c>
      <c r="AI683" s="33" t="s">
        <v>4509</v>
      </c>
      <c r="AJ683"/>
      <c r="AK683"/>
      <c r="AL683"/>
      <c r="AM683"/>
      <c r="AN683"/>
      <c r="AO683"/>
      <c r="AP683"/>
      <c r="AQ683" s="22"/>
      <c r="AR683" s="24"/>
      <c r="AS683" s="37"/>
      <c r="AT683" s="37"/>
      <c r="AU683" s="37"/>
      <c r="AV683" s="37"/>
      <c r="AW683" s="37"/>
    </row>
    <row r="684" spans="1:49" ht="15.75" hidden="1" customHeight="1" x14ac:dyDescent="0.25">
      <c r="A684" s="1"/>
      <c r="B684" s="21" t="s">
        <v>4553</v>
      </c>
      <c r="C684" s="1">
        <v>3</v>
      </c>
      <c r="D684" s="1" t="s">
        <v>4613</v>
      </c>
      <c r="E684" s="7" t="s">
        <v>4746</v>
      </c>
      <c r="F684" s="7" t="s">
        <v>4411</v>
      </c>
      <c r="G684" s="1">
        <v>1.5</v>
      </c>
      <c r="H684" s="34">
        <v>4.5</v>
      </c>
      <c r="I684" s="7"/>
      <c r="J684" s="8"/>
      <c r="K684" s="8" t="s">
        <v>45</v>
      </c>
      <c r="L684" s="9" t="s">
        <v>2069</v>
      </c>
      <c r="M684" s="10"/>
      <c r="N684" s="8" t="s">
        <v>38</v>
      </c>
      <c r="O684" s="12"/>
      <c r="P684" s="13"/>
      <c r="Q684" s="14">
        <f>Tabela1[[#This Row],[QTDE/ Fabricação]]-Tabela1[[#This Row],[QTE]]</f>
        <v>-3</v>
      </c>
      <c r="R684" s="18">
        <f t="shared" si="128"/>
        <v>4.5</v>
      </c>
      <c r="S684" s="18">
        <f t="shared" si="129"/>
        <v>4.5</v>
      </c>
      <c r="T684" s="19">
        <f t="shared" si="130"/>
        <v>0</v>
      </c>
      <c r="U684" s="16">
        <f>IFERROR(SUMIF('LISTA DE EMBARQUE'!B:B,MICRO!E:E,'LISTA DE EMBARQUE'!G:G),"")</f>
        <v>3</v>
      </c>
      <c r="V684" s="12">
        <f>IFERROR(VLOOKUP(Tabela1[[#This Row],[COD.MDE]],'LISTA DE EMBARQUE'!B:L,11,0),"")</f>
        <v>12</v>
      </c>
      <c r="W684" s="13" t="str">
        <f>IFERROR(COUNTIF(#REF!,Tabela1[[#This Row],[Colunas5]]),"")</f>
        <v/>
      </c>
      <c r="X684" s="14">
        <f>Tabela1[[#This Row],[QIANTIDADE EXPEDIDA]]*Tabela1[[#This Row],[PESO UNI]]</f>
        <v>4.5</v>
      </c>
      <c r="Y684" s="14">
        <f t="shared" si="131"/>
        <v>0</v>
      </c>
      <c r="Z684" s="20">
        <f>Tabela1[[#This Row],[PESO TOTAL]]-Tabela1[[#This Row],[Peso Expedido]]</f>
        <v>0</v>
      </c>
      <c r="AA684" s="17">
        <v>1</v>
      </c>
      <c r="AB684" s="33"/>
      <c r="AC684" s="33">
        <v>1</v>
      </c>
      <c r="AD684" s="33">
        <v>1</v>
      </c>
      <c r="AE684" s="33">
        <v>1</v>
      </c>
      <c r="AF684" s="33">
        <v>1</v>
      </c>
      <c r="AG684" s="33">
        <v>1</v>
      </c>
      <c r="AH684" s="33">
        <v>1</v>
      </c>
      <c r="AI684" s="33" t="s">
        <v>4509</v>
      </c>
      <c r="AJ684"/>
      <c r="AK684"/>
      <c r="AL684"/>
      <c r="AM684"/>
      <c r="AN684"/>
      <c r="AO684"/>
      <c r="AP684"/>
      <c r="AQ684" s="22"/>
      <c r="AR684" s="24"/>
      <c r="AS684" s="37"/>
      <c r="AT684" s="37"/>
      <c r="AU684" s="37"/>
      <c r="AV684" s="37"/>
      <c r="AW684" s="37"/>
    </row>
    <row r="685" spans="1:49" ht="15.75" hidden="1" customHeight="1" x14ac:dyDescent="0.25">
      <c r="A685" s="1"/>
      <c r="B685" s="21" t="s">
        <v>4553</v>
      </c>
      <c r="C685" s="1">
        <v>5</v>
      </c>
      <c r="D685" s="1" t="s">
        <v>4614</v>
      </c>
      <c r="E685" s="7" t="s">
        <v>4747</v>
      </c>
      <c r="F685" s="7" t="s">
        <v>4411</v>
      </c>
      <c r="G685" s="1">
        <v>0.02</v>
      </c>
      <c r="H685" s="34">
        <v>0.1</v>
      </c>
      <c r="I685" s="7"/>
      <c r="J685" s="8"/>
      <c r="K685" s="8" t="s">
        <v>45</v>
      </c>
      <c r="L685" s="9" t="s">
        <v>2069</v>
      </c>
      <c r="M685" s="10"/>
      <c r="N685" s="8" t="s">
        <v>38</v>
      </c>
      <c r="O685" s="12"/>
      <c r="P685" s="13"/>
      <c r="Q685" s="14">
        <f>Tabela1[[#This Row],[QTDE/ Fabricação]]-Tabela1[[#This Row],[QTE]]</f>
        <v>-5</v>
      </c>
      <c r="R685" s="18">
        <f t="shared" si="128"/>
        <v>0.1</v>
      </c>
      <c r="S685" s="18">
        <f t="shared" si="129"/>
        <v>0.1</v>
      </c>
      <c r="T685" s="19">
        <f t="shared" si="130"/>
        <v>0</v>
      </c>
      <c r="U685" s="16">
        <f>IFERROR(SUMIF('LISTA DE EMBARQUE'!B:B,MICRO!E:E,'LISTA DE EMBARQUE'!G:G),"")</f>
        <v>5</v>
      </c>
      <c r="V685" s="12">
        <f>IFERROR(VLOOKUP(Tabela1[[#This Row],[COD.MDE]],'LISTA DE EMBARQUE'!B:L,11,0),"")</f>
        <v>12</v>
      </c>
      <c r="W685" s="13" t="str">
        <f>IFERROR(COUNTIF(#REF!,Tabela1[[#This Row],[Colunas5]]),"")</f>
        <v/>
      </c>
      <c r="X685" s="14">
        <f>Tabela1[[#This Row],[QIANTIDADE EXPEDIDA]]*Tabela1[[#This Row],[PESO UNI]]</f>
        <v>0.1</v>
      </c>
      <c r="Y685" s="14">
        <f t="shared" si="131"/>
        <v>0</v>
      </c>
      <c r="Z685" s="20">
        <f>Tabela1[[#This Row],[PESO TOTAL]]-Tabela1[[#This Row],[Peso Expedido]]</f>
        <v>0</v>
      </c>
      <c r="AA685" s="17">
        <v>1</v>
      </c>
      <c r="AB685" s="33"/>
      <c r="AC685" s="33">
        <v>1</v>
      </c>
      <c r="AD685" s="33">
        <v>1</v>
      </c>
      <c r="AE685" s="33">
        <v>1</v>
      </c>
      <c r="AF685" s="33">
        <v>1</v>
      </c>
      <c r="AG685" s="33">
        <v>1</v>
      </c>
      <c r="AH685" s="33">
        <v>1</v>
      </c>
      <c r="AI685" s="33" t="s">
        <v>4509</v>
      </c>
      <c r="AJ685"/>
      <c r="AK685"/>
      <c r="AL685"/>
      <c r="AM685"/>
      <c r="AN685"/>
      <c r="AO685"/>
      <c r="AP685"/>
      <c r="AQ685" s="22"/>
      <c r="AR685" s="24"/>
      <c r="AS685" s="37"/>
      <c r="AT685" s="37"/>
      <c r="AU685" s="37"/>
      <c r="AV685" s="37"/>
      <c r="AW685" s="37"/>
    </row>
    <row r="686" spans="1:49" ht="15.75" hidden="1" customHeight="1" x14ac:dyDescent="0.25">
      <c r="A686" s="1"/>
      <c r="B686" s="21" t="s">
        <v>4553</v>
      </c>
      <c r="C686" s="1">
        <v>2</v>
      </c>
      <c r="D686" s="1" t="s">
        <v>4615</v>
      </c>
      <c r="E686" s="7" t="s">
        <v>4748</v>
      </c>
      <c r="F686" s="7" t="s">
        <v>4411</v>
      </c>
      <c r="G686" s="1">
        <v>0.04</v>
      </c>
      <c r="H686" s="34">
        <v>0.08</v>
      </c>
      <c r="I686" s="7"/>
      <c r="J686" s="8"/>
      <c r="K686" s="8" t="s">
        <v>45</v>
      </c>
      <c r="L686" s="9" t="s">
        <v>2069</v>
      </c>
      <c r="M686" s="10"/>
      <c r="N686" s="8" t="s">
        <v>38</v>
      </c>
      <c r="O686" s="12"/>
      <c r="P686" s="13"/>
      <c r="Q686" s="14">
        <f>Tabela1[[#This Row],[QTDE/ Fabricação]]-Tabela1[[#This Row],[QTE]]</f>
        <v>-2</v>
      </c>
      <c r="R686" s="18">
        <f t="shared" si="128"/>
        <v>0.08</v>
      </c>
      <c r="S686" s="18">
        <f t="shared" si="129"/>
        <v>0.08</v>
      </c>
      <c r="T686" s="19">
        <f t="shared" si="130"/>
        <v>0</v>
      </c>
      <c r="U686" s="16">
        <f>IFERROR(SUMIF('LISTA DE EMBARQUE'!B:B,MICRO!E:E,'LISTA DE EMBARQUE'!G:G),"")</f>
        <v>2</v>
      </c>
      <c r="V686" s="12">
        <f>IFERROR(VLOOKUP(Tabela1[[#This Row],[COD.MDE]],'LISTA DE EMBARQUE'!B:L,11,0),"")</f>
        <v>12</v>
      </c>
      <c r="W686" s="13" t="str">
        <f>IFERROR(COUNTIF(#REF!,Tabela1[[#This Row],[Colunas5]]),"")</f>
        <v/>
      </c>
      <c r="X686" s="14">
        <f>Tabela1[[#This Row],[QIANTIDADE EXPEDIDA]]*Tabela1[[#This Row],[PESO UNI]]</f>
        <v>0.08</v>
      </c>
      <c r="Y686" s="14">
        <f t="shared" si="131"/>
        <v>0</v>
      </c>
      <c r="Z686" s="20">
        <f>Tabela1[[#This Row],[PESO TOTAL]]-Tabela1[[#This Row],[Peso Expedido]]</f>
        <v>0</v>
      </c>
      <c r="AA686" s="17">
        <v>1</v>
      </c>
      <c r="AB686" s="33"/>
      <c r="AC686" s="33">
        <v>1</v>
      </c>
      <c r="AD686" s="33">
        <v>1</v>
      </c>
      <c r="AE686" s="33">
        <v>1</v>
      </c>
      <c r="AF686" s="33">
        <v>1</v>
      </c>
      <c r="AG686" s="33">
        <v>1</v>
      </c>
      <c r="AH686" s="33">
        <v>1</v>
      </c>
      <c r="AI686" s="33" t="s">
        <v>4509</v>
      </c>
      <c r="AJ686"/>
      <c r="AK686"/>
      <c r="AL686"/>
      <c r="AM686"/>
      <c r="AN686"/>
      <c r="AO686"/>
      <c r="AP686"/>
      <c r="AQ686" s="22"/>
      <c r="AR686" s="24"/>
      <c r="AS686" s="37"/>
      <c r="AT686" s="37"/>
      <c r="AU686" s="37"/>
      <c r="AV686" s="37"/>
      <c r="AW686" s="37"/>
    </row>
    <row r="687" spans="1:49" ht="15.75" hidden="1" customHeight="1" x14ac:dyDescent="0.25">
      <c r="A687" s="1"/>
      <c r="B687" s="21" t="s">
        <v>4553</v>
      </c>
      <c r="C687" s="1">
        <v>1</v>
      </c>
      <c r="D687" s="1" t="s">
        <v>4616</v>
      </c>
      <c r="E687" s="7" t="s">
        <v>4749</v>
      </c>
      <c r="F687" s="7" t="s">
        <v>4411</v>
      </c>
      <c r="G687" s="1">
        <v>1.2</v>
      </c>
      <c r="H687" s="34">
        <v>1.2</v>
      </c>
      <c r="I687" s="7"/>
      <c r="J687" s="8"/>
      <c r="K687" s="8" t="s">
        <v>45</v>
      </c>
      <c r="L687" s="9" t="s">
        <v>2069</v>
      </c>
      <c r="M687" s="10"/>
      <c r="N687" s="8" t="s">
        <v>38</v>
      </c>
      <c r="O687" s="12"/>
      <c r="P687" s="13"/>
      <c r="Q687" s="14">
        <f>Tabela1[[#This Row],[QTDE/ Fabricação]]-Tabela1[[#This Row],[QTE]]</f>
        <v>-1</v>
      </c>
      <c r="R687" s="18">
        <f t="shared" si="128"/>
        <v>1.2</v>
      </c>
      <c r="S687" s="18">
        <f t="shared" si="129"/>
        <v>1.2</v>
      </c>
      <c r="T687" s="19">
        <f t="shared" si="130"/>
        <v>0</v>
      </c>
      <c r="U687" s="16">
        <f>IFERROR(SUMIF('LISTA DE EMBARQUE'!B:B,MICRO!E:E,'LISTA DE EMBARQUE'!G:G),"")</f>
        <v>1</v>
      </c>
      <c r="V687" s="12">
        <f>IFERROR(VLOOKUP(Tabela1[[#This Row],[COD.MDE]],'LISTA DE EMBARQUE'!B:L,11,0),"")</f>
        <v>12</v>
      </c>
      <c r="W687" s="13" t="str">
        <f>IFERROR(COUNTIF(#REF!,Tabela1[[#This Row],[Colunas5]]),"")</f>
        <v/>
      </c>
      <c r="X687" s="14">
        <f>Tabela1[[#This Row],[QIANTIDADE EXPEDIDA]]*Tabela1[[#This Row],[PESO UNI]]</f>
        <v>1.2</v>
      </c>
      <c r="Y687" s="14">
        <f t="shared" si="131"/>
        <v>0</v>
      </c>
      <c r="Z687" s="20">
        <f>Tabela1[[#This Row],[PESO TOTAL]]-Tabela1[[#This Row],[Peso Expedido]]</f>
        <v>0</v>
      </c>
      <c r="AA687" s="17">
        <v>1</v>
      </c>
      <c r="AB687" s="33"/>
      <c r="AC687" s="33">
        <v>1</v>
      </c>
      <c r="AD687" s="33">
        <v>1</v>
      </c>
      <c r="AE687" s="33">
        <v>1</v>
      </c>
      <c r="AF687" s="33">
        <v>1</v>
      </c>
      <c r="AG687" s="33">
        <v>1</v>
      </c>
      <c r="AH687" s="33">
        <v>1</v>
      </c>
      <c r="AI687" s="33" t="s">
        <v>4509</v>
      </c>
      <c r="AJ687"/>
      <c r="AK687"/>
      <c r="AL687"/>
      <c r="AM687"/>
      <c r="AN687"/>
      <c r="AO687"/>
      <c r="AP687"/>
      <c r="AQ687" s="22"/>
      <c r="AR687" s="24"/>
      <c r="AS687" s="37"/>
      <c r="AT687" s="37"/>
      <c r="AU687" s="37"/>
      <c r="AV687" s="37"/>
      <c r="AW687" s="37"/>
    </row>
    <row r="688" spans="1:49" ht="15.75" hidden="1" customHeight="1" x14ac:dyDescent="0.25">
      <c r="A688" s="1"/>
      <c r="B688" s="21" t="s">
        <v>4575</v>
      </c>
      <c r="C688" s="1">
        <v>1</v>
      </c>
      <c r="D688" s="1" t="s">
        <v>4617</v>
      </c>
      <c r="E688" s="7" t="s">
        <v>4750</v>
      </c>
      <c r="F688" s="7" t="s">
        <v>4411</v>
      </c>
      <c r="G688" s="1">
        <v>1.8</v>
      </c>
      <c r="H688" s="34">
        <v>1.8</v>
      </c>
      <c r="I688" s="7"/>
      <c r="J688" s="8"/>
      <c r="K688" s="8" t="s">
        <v>45</v>
      </c>
      <c r="L688" s="9" t="s">
        <v>2069</v>
      </c>
      <c r="M688" s="10"/>
      <c r="N688" s="8" t="s">
        <v>38</v>
      </c>
      <c r="O688" s="12"/>
      <c r="P688" s="13"/>
      <c r="Q688" s="14">
        <f>Tabela1[[#This Row],[QTDE/ Fabricação]]-Tabela1[[#This Row],[QTE]]</f>
        <v>-1</v>
      </c>
      <c r="R688" s="18">
        <f t="shared" si="128"/>
        <v>1.8</v>
      </c>
      <c r="S688" s="18">
        <f t="shared" si="129"/>
        <v>1.8</v>
      </c>
      <c r="T688" s="19">
        <f t="shared" si="130"/>
        <v>0</v>
      </c>
      <c r="U688" s="16">
        <f>IFERROR(SUMIF('LISTA DE EMBARQUE'!B:B,MICRO!E:E,'LISTA DE EMBARQUE'!G:G),"")</f>
        <v>1</v>
      </c>
      <c r="V688" s="12">
        <f>IFERROR(VLOOKUP(Tabela1[[#This Row],[COD.MDE]],'LISTA DE EMBARQUE'!B:L,11,0),"")</f>
        <v>12</v>
      </c>
      <c r="W688" s="13" t="str">
        <f>IFERROR(COUNTIF(#REF!,Tabela1[[#This Row],[Colunas5]]),"")</f>
        <v/>
      </c>
      <c r="X688" s="14">
        <f>Tabela1[[#This Row],[QIANTIDADE EXPEDIDA]]*Tabela1[[#This Row],[PESO UNI]]</f>
        <v>1.8</v>
      </c>
      <c r="Y688" s="14">
        <f t="shared" si="131"/>
        <v>0</v>
      </c>
      <c r="Z688" s="20">
        <f>Tabela1[[#This Row],[PESO TOTAL]]-Tabela1[[#This Row],[Peso Expedido]]</f>
        <v>0</v>
      </c>
      <c r="AA688" s="17">
        <v>1</v>
      </c>
      <c r="AB688" s="33"/>
      <c r="AC688" s="33">
        <v>1</v>
      </c>
      <c r="AD688" s="33">
        <v>1</v>
      </c>
      <c r="AE688" s="33">
        <v>1</v>
      </c>
      <c r="AF688" s="33">
        <v>1</v>
      </c>
      <c r="AG688" s="33">
        <v>1</v>
      </c>
      <c r="AH688" s="33">
        <v>1</v>
      </c>
      <c r="AI688" s="33" t="s">
        <v>4509</v>
      </c>
      <c r="AJ688"/>
      <c r="AK688"/>
      <c r="AL688"/>
      <c r="AM688"/>
      <c r="AN688"/>
      <c r="AO688"/>
      <c r="AP688"/>
      <c r="AQ688" s="22"/>
      <c r="AR688" s="24"/>
      <c r="AS688" s="37"/>
      <c r="AT688" s="37"/>
      <c r="AU688" s="37"/>
      <c r="AV688" s="37"/>
      <c r="AW688" s="37"/>
    </row>
    <row r="689" spans="1:49" ht="15.75" hidden="1" customHeight="1" x14ac:dyDescent="0.25">
      <c r="A689" s="1"/>
      <c r="B689" s="21" t="s">
        <v>4575</v>
      </c>
      <c r="C689" s="1">
        <v>2</v>
      </c>
      <c r="D689" s="1" t="s">
        <v>4618</v>
      </c>
      <c r="E689" s="7" t="s">
        <v>4751</v>
      </c>
      <c r="F689" s="7" t="s">
        <v>4411</v>
      </c>
      <c r="G689" s="1">
        <v>1.8</v>
      </c>
      <c r="H689" s="34">
        <v>3.6</v>
      </c>
      <c r="I689" s="7"/>
      <c r="J689" s="8"/>
      <c r="K689" s="8" t="s">
        <v>45</v>
      </c>
      <c r="L689" s="9" t="s">
        <v>2069</v>
      </c>
      <c r="M689" s="10"/>
      <c r="N689" s="8" t="s">
        <v>38</v>
      </c>
      <c r="O689" s="12"/>
      <c r="P689" s="13"/>
      <c r="Q689" s="14">
        <f>Tabela1[[#This Row],[QTDE/ Fabricação]]-Tabela1[[#This Row],[QTE]]</f>
        <v>-2</v>
      </c>
      <c r="R689" s="18">
        <f t="shared" si="128"/>
        <v>3.6</v>
      </c>
      <c r="S689" s="18">
        <f t="shared" si="129"/>
        <v>3.6</v>
      </c>
      <c r="T689" s="19">
        <f t="shared" si="130"/>
        <v>0</v>
      </c>
      <c r="U689" s="16">
        <f>IFERROR(SUMIF('LISTA DE EMBARQUE'!B:B,MICRO!E:E,'LISTA DE EMBARQUE'!G:G),"")</f>
        <v>2</v>
      </c>
      <c r="V689" s="12">
        <f>IFERROR(VLOOKUP(Tabela1[[#This Row],[COD.MDE]],'LISTA DE EMBARQUE'!B:L,11,0),"")</f>
        <v>12</v>
      </c>
      <c r="W689" s="13" t="str">
        <f>IFERROR(COUNTIF(#REF!,Tabela1[[#This Row],[Colunas5]]),"")</f>
        <v/>
      </c>
      <c r="X689" s="14">
        <f>Tabela1[[#This Row],[QIANTIDADE EXPEDIDA]]*Tabela1[[#This Row],[PESO UNI]]</f>
        <v>3.6</v>
      </c>
      <c r="Y689" s="14">
        <f t="shared" si="131"/>
        <v>0</v>
      </c>
      <c r="Z689" s="20">
        <f>Tabela1[[#This Row],[PESO TOTAL]]-Tabela1[[#This Row],[Peso Expedido]]</f>
        <v>0</v>
      </c>
      <c r="AA689" s="17">
        <v>1</v>
      </c>
      <c r="AB689" s="33"/>
      <c r="AC689" s="33">
        <v>1</v>
      </c>
      <c r="AD689" s="33">
        <v>1</v>
      </c>
      <c r="AE689" s="33">
        <v>1</v>
      </c>
      <c r="AF689" s="33">
        <v>1</v>
      </c>
      <c r="AG689" s="33">
        <v>1</v>
      </c>
      <c r="AH689" s="33">
        <v>1</v>
      </c>
      <c r="AI689" s="33" t="s">
        <v>4509</v>
      </c>
      <c r="AJ689"/>
      <c r="AK689"/>
      <c r="AL689"/>
      <c r="AM689"/>
      <c r="AN689"/>
      <c r="AO689"/>
      <c r="AP689"/>
      <c r="AQ689" s="22"/>
      <c r="AR689" s="24"/>
      <c r="AS689" s="37"/>
      <c r="AT689" s="37"/>
      <c r="AU689" s="37"/>
      <c r="AV689" s="37"/>
      <c r="AW689" s="37"/>
    </row>
    <row r="690" spans="1:49" ht="15.75" hidden="1" customHeight="1" x14ac:dyDescent="0.25">
      <c r="A690" s="1"/>
      <c r="B690" s="21" t="s">
        <v>4575</v>
      </c>
      <c r="C690" s="1">
        <v>4</v>
      </c>
      <c r="D690" s="1" t="s">
        <v>4619</v>
      </c>
      <c r="E690" s="7" t="s">
        <v>4752</v>
      </c>
      <c r="F690" s="7" t="s">
        <v>4411</v>
      </c>
      <c r="G690" s="1">
        <v>2</v>
      </c>
      <c r="H690" s="34">
        <v>8</v>
      </c>
      <c r="I690" s="7"/>
      <c r="J690" s="8"/>
      <c r="K690" s="8" t="s">
        <v>45</v>
      </c>
      <c r="L690" s="9" t="s">
        <v>2069</v>
      </c>
      <c r="M690" s="10"/>
      <c r="N690" s="8" t="s">
        <v>38</v>
      </c>
      <c r="O690" s="12"/>
      <c r="P690" s="13"/>
      <c r="Q690" s="14">
        <f>Tabela1[[#This Row],[QTDE/ Fabricação]]-Tabela1[[#This Row],[QTE]]</f>
        <v>-4</v>
      </c>
      <c r="R690" s="18">
        <f t="shared" si="128"/>
        <v>8</v>
      </c>
      <c r="S690" s="18">
        <f t="shared" si="129"/>
        <v>8</v>
      </c>
      <c r="T690" s="19">
        <f t="shared" si="130"/>
        <v>0</v>
      </c>
      <c r="U690" s="16">
        <f>IFERROR(SUMIF('LISTA DE EMBARQUE'!B:B,MICRO!E:E,'LISTA DE EMBARQUE'!G:G),"")</f>
        <v>4</v>
      </c>
      <c r="V690" s="12">
        <f>IFERROR(VLOOKUP(Tabela1[[#This Row],[COD.MDE]],'LISTA DE EMBARQUE'!B:L,11,0),"")</f>
        <v>12</v>
      </c>
      <c r="W690" s="13" t="str">
        <f>IFERROR(COUNTIF(#REF!,Tabela1[[#This Row],[Colunas5]]),"")</f>
        <v/>
      </c>
      <c r="X690" s="14">
        <f>Tabela1[[#This Row],[QIANTIDADE EXPEDIDA]]*Tabela1[[#This Row],[PESO UNI]]</f>
        <v>8</v>
      </c>
      <c r="Y690" s="14">
        <f t="shared" si="131"/>
        <v>0</v>
      </c>
      <c r="Z690" s="20">
        <f>Tabela1[[#This Row],[PESO TOTAL]]-Tabela1[[#This Row],[Peso Expedido]]</f>
        <v>0</v>
      </c>
      <c r="AA690" s="17">
        <v>1</v>
      </c>
      <c r="AB690" s="33"/>
      <c r="AC690" s="33">
        <v>1</v>
      </c>
      <c r="AD690" s="33">
        <v>1</v>
      </c>
      <c r="AE690" s="33">
        <v>1</v>
      </c>
      <c r="AF690" s="33">
        <v>1</v>
      </c>
      <c r="AG690" s="33">
        <v>1</v>
      </c>
      <c r="AH690" s="33">
        <v>1</v>
      </c>
      <c r="AI690" s="33" t="s">
        <v>4509</v>
      </c>
      <c r="AJ690"/>
      <c r="AK690"/>
      <c r="AL690"/>
      <c r="AM690"/>
      <c r="AN690"/>
      <c r="AO690"/>
      <c r="AP690"/>
      <c r="AQ690" s="22"/>
      <c r="AR690" s="24"/>
      <c r="AS690" s="37"/>
      <c r="AT690" s="37"/>
      <c r="AU690" s="37"/>
      <c r="AV690" s="37"/>
      <c r="AW690" s="37"/>
    </row>
    <row r="691" spans="1:49" ht="15.75" hidden="1" customHeight="1" x14ac:dyDescent="0.25">
      <c r="A691" s="1"/>
      <c r="B691" s="21" t="s">
        <v>4575</v>
      </c>
      <c r="C691" s="1">
        <v>1</v>
      </c>
      <c r="D691" s="1" t="s">
        <v>4620</v>
      </c>
      <c r="E691" s="7" t="s">
        <v>4753</v>
      </c>
      <c r="F691" s="7" t="s">
        <v>4411</v>
      </c>
      <c r="G691" s="1">
        <v>1.5</v>
      </c>
      <c r="H691" s="34">
        <v>1.5</v>
      </c>
      <c r="I691" s="7"/>
      <c r="J691" s="8"/>
      <c r="K691" s="8" t="s">
        <v>45</v>
      </c>
      <c r="L691" s="9" t="s">
        <v>2069</v>
      </c>
      <c r="M691" s="10"/>
      <c r="N691" s="8" t="s">
        <v>38</v>
      </c>
      <c r="O691" s="12"/>
      <c r="P691" s="13"/>
      <c r="Q691" s="14">
        <f>Tabela1[[#This Row],[QTDE/ Fabricação]]-Tabela1[[#This Row],[QTE]]</f>
        <v>-1</v>
      </c>
      <c r="R691" s="18">
        <f t="shared" si="128"/>
        <v>1.5</v>
      </c>
      <c r="S691" s="18">
        <f t="shared" si="129"/>
        <v>1.5</v>
      </c>
      <c r="T691" s="19">
        <f t="shared" si="130"/>
        <v>0</v>
      </c>
      <c r="U691" s="16">
        <f>IFERROR(SUMIF('LISTA DE EMBARQUE'!B:B,MICRO!E:E,'LISTA DE EMBARQUE'!G:G),"")</f>
        <v>1</v>
      </c>
      <c r="V691" s="12">
        <f>IFERROR(VLOOKUP(Tabela1[[#This Row],[COD.MDE]],'LISTA DE EMBARQUE'!B:L,11,0),"")</f>
        <v>12</v>
      </c>
      <c r="W691" s="13" t="str">
        <f>IFERROR(COUNTIF(#REF!,Tabela1[[#This Row],[Colunas5]]),"")</f>
        <v/>
      </c>
      <c r="X691" s="14">
        <f>Tabela1[[#This Row],[QIANTIDADE EXPEDIDA]]*Tabela1[[#This Row],[PESO UNI]]</f>
        <v>1.5</v>
      </c>
      <c r="Y691" s="14">
        <f t="shared" si="131"/>
        <v>0</v>
      </c>
      <c r="Z691" s="20">
        <f>Tabela1[[#This Row],[PESO TOTAL]]-Tabela1[[#This Row],[Peso Expedido]]</f>
        <v>0</v>
      </c>
      <c r="AA691" s="17">
        <v>1</v>
      </c>
      <c r="AB691" s="33"/>
      <c r="AC691" s="33">
        <v>1</v>
      </c>
      <c r="AD691" s="33">
        <v>1</v>
      </c>
      <c r="AE691" s="33">
        <v>1</v>
      </c>
      <c r="AF691" s="33">
        <v>1</v>
      </c>
      <c r="AG691" s="33">
        <v>1</v>
      </c>
      <c r="AH691" s="33">
        <v>1</v>
      </c>
      <c r="AI691" s="33" t="s">
        <v>4509</v>
      </c>
      <c r="AJ691"/>
      <c r="AK691"/>
      <c r="AL691"/>
      <c r="AM691"/>
      <c r="AN691"/>
      <c r="AO691"/>
      <c r="AP691"/>
      <c r="AQ691" s="22"/>
      <c r="AR691" s="24"/>
      <c r="AS691" s="37"/>
      <c r="AT691" s="37"/>
      <c r="AU691" s="37"/>
      <c r="AV691" s="37"/>
      <c r="AW691" s="37"/>
    </row>
    <row r="692" spans="1:49" ht="15.75" hidden="1" customHeight="1" x14ac:dyDescent="0.25">
      <c r="A692" s="1"/>
      <c r="B692" s="21" t="s">
        <v>4575</v>
      </c>
      <c r="C692" s="1">
        <v>1</v>
      </c>
      <c r="D692" s="1" t="s">
        <v>4621</v>
      </c>
      <c r="E692" s="7" t="s">
        <v>4754</v>
      </c>
      <c r="F692" s="7" t="s">
        <v>4411</v>
      </c>
      <c r="G692" s="1">
        <v>2</v>
      </c>
      <c r="H692" s="34">
        <v>2</v>
      </c>
      <c r="I692" s="7"/>
      <c r="J692" s="8"/>
      <c r="K692" s="8" t="s">
        <v>45</v>
      </c>
      <c r="L692" s="9" t="s">
        <v>2069</v>
      </c>
      <c r="M692" s="10"/>
      <c r="N692" s="8" t="s">
        <v>38</v>
      </c>
      <c r="O692" s="12"/>
      <c r="P692" s="13"/>
      <c r="Q692" s="14">
        <f>Tabela1[[#This Row],[QTDE/ Fabricação]]-Tabela1[[#This Row],[QTE]]</f>
        <v>-1</v>
      </c>
      <c r="R692" s="18">
        <f t="shared" ref="R692:R755" si="132">IFERROR(H692*((AA692*0.25)+(AC692*0.25)+(AD692*0.225)+(AE692*0.225)+(AF692*0.05)),"")</f>
        <v>2</v>
      </c>
      <c r="S692" s="18">
        <f t="shared" ref="S692:S755" si="133">IFERROR(H692*AG692,"")</f>
        <v>2</v>
      </c>
      <c r="T692" s="19">
        <f t="shared" ref="T692:T755" si="134">IFERROR(S692-H692,"")</f>
        <v>0</v>
      </c>
      <c r="U692" s="16">
        <f>IFERROR(SUMIF('LISTA DE EMBARQUE'!B:B,MICRO!E:E,'LISTA DE EMBARQUE'!G:G),"")</f>
        <v>1</v>
      </c>
      <c r="V692" s="12">
        <f>IFERROR(VLOOKUP(Tabela1[[#This Row],[COD.MDE]],'LISTA DE EMBARQUE'!B:L,11,0),"")</f>
        <v>12</v>
      </c>
      <c r="W692" s="13" t="str">
        <f>IFERROR(COUNTIF(#REF!,Tabela1[[#This Row],[Colunas5]]),"")</f>
        <v/>
      </c>
      <c r="X692" s="14">
        <f>Tabela1[[#This Row],[QIANTIDADE EXPEDIDA]]*Tabela1[[#This Row],[PESO UNI]]</f>
        <v>2</v>
      </c>
      <c r="Y692" s="14">
        <f t="shared" ref="Y692:Y755" si="135">U692-C692</f>
        <v>0</v>
      </c>
      <c r="Z692" s="20">
        <f>Tabela1[[#This Row],[PESO TOTAL]]-Tabela1[[#This Row],[Peso Expedido]]</f>
        <v>0</v>
      </c>
      <c r="AA692" s="17">
        <v>1</v>
      </c>
      <c r="AB692" s="33"/>
      <c r="AC692" s="33">
        <v>1</v>
      </c>
      <c r="AD692" s="33">
        <v>1</v>
      </c>
      <c r="AE692" s="33">
        <v>1</v>
      </c>
      <c r="AF692" s="33">
        <v>1</v>
      </c>
      <c r="AG692" s="33">
        <v>1</v>
      </c>
      <c r="AH692" s="33">
        <v>1</v>
      </c>
      <c r="AI692" s="33" t="s">
        <v>4509</v>
      </c>
      <c r="AJ692"/>
      <c r="AK692"/>
      <c r="AL692"/>
      <c r="AM692"/>
      <c r="AN692"/>
      <c r="AO692"/>
      <c r="AP692"/>
      <c r="AQ692" s="22"/>
      <c r="AR692" s="24"/>
      <c r="AS692" s="37"/>
      <c r="AT692" s="37"/>
      <c r="AU692" s="37"/>
      <c r="AV692" s="37"/>
      <c r="AW692" s="37"/>
    </row>
    <row r="693" spans="1:49" ht="15.75" hidden="1" customHeight="1" x14ac:dyDescent="0.25">
      <c r="A693" s="1"/>
      <c r="B693" s="21" t="s">
        <v>4575</v>
      </c>
      <c r="C693" s="1">
        <v>2</v>
      </c>
      <c r="D693" s="1" t="s">
        <v>4622</v>
      </c>
      <c r="E693" s="7" t="s">
        <v>4755</v>
      </c>
      <c r="F693" s="7" t="s">
        <v>4411</v>
      </c>
      <c r="G693" s="1">
        <v>1.8</v>
      </c>
      <c r="H693" s="34">
        <v>3.6</v>
      </c>
      <c r="I693" s="7"/>
      <c r="J693" s="8"/>
      <c r="K693" s="8" t="s">
        <v>45</v>
      </c>
      <c r="L693" s="9" t="s">
        <v>2069</v>
      </c>
      <c r="M693" s="10"/>
      <c r="N693" s="8" t="s">
        <v>38</v>
      </c>
      <c r="O693" s="12"/>
      <c r="P693" s="13"/>
      <c r="Q693" s="14">
        <f>Tabela1[[#This Row],[QTDE/ Fabricação]]-Tabela1[[#This Row],[QTE]]</f>
        <v>-2</v>
      </c>
      <c r="R693" s="18">
        <f t="shared" si="132"/>
        <v>3.6</v>
      </c>
      <c r="S693" s="18">
        <f t="shared" si="133"/>
        <v>3.6</v>
      </c>
      <c r="T693" s="19">
        <f t="shared" si="134"/>
        <v>0</v>
      </c>
      <c r="U693" s="16">
        <f>IFERROR(SUMIF('LISTA DE EMBARQUE'!B:B,MICRO!E:E,'LISTA DE EMBARQUE'!G:G),"")</f>
        <v>2</v>
      </c>
      <c r="V693" s="12">
        <f>IFERROR(VLOOKUP(Tabela1[[#This Row],[COD.MDE]],'LISTA DE EMBARQUE'!B:L,11,0),"")</f>
        <v>12</v>
      </c>
      <c r="W693" s="13" t="str">
        <f>IFERROR(COUNTIF(#REF!,Tabela1[[#This Row],[Colunas5]]),"")</f>
        <v/>
      </c>
      <c r="X693" s="14">
        <f>Tabela1[[#This Row],[QIANTIDADE EXPEDIDA]]*Tabela1[[#This Row],[PESO UNI]]</f>
        <v>3.6</v>
      </c>
      <c r="Y693" s="14">
        <f t="shared" si="135"/>
        <v>0</v>
      </c>
      <c r="Z693" s="20">
        <f>Tabela1[[#This Row],[PESO TOTAL]]-Tabela1[[#This Row],[Peso Expedido]]</f>
        <v>0</v>
      </c>
      <c r="AA693" s="17">
        <v>1</v>
      </c>
      <c r="AB693" s="33"/>
      <c r="AC693" s="33">
        <v>1</v>
      </c>
      <c r="AD693" s="33">
        <v>1</v>
      </c>
      <c r="AE693" s="33">
        <v>1</v>
      </c>
      <c r="AF693" s="33">
        <v>1</v>
      </c>
      <c r="AG693" s="33">
        <v>1</v>
      </c>
      <c r="AH693" s="33">
        <v>1</v>
      </c>
      <c r="AI693" s="33" t="s">
        <v>4509</v>
      </c>
      <c r="AJ693"/>
      <c r="AK693"/>
      <c r="AL693"/>
      <c r="AM693"/>
      <c r="AN693"/>
      <c r="AO693"/>
      <c r="AP693"/>
      <c r="AQ693" s="22"/>
      <c r="AR693" s="24"/>
      <c r="AS693" s="37"/>
      <c r="AT693" s="37"/>
      <c r="AU693" s="37"/>
      <c r="AV693" s="37"/>
      <c r="AW693" s="37"/>
    </row>
    <row r="694" spans="1:49" ht="15.75" hidden="1" customHeight="1" x14ac:dyDescent="0.25">
      <c r="A694" s="1"/>
      <c r="B694" s="21" t="s">
        <v>4575</v>
      </c>
      <c r="C694" s="1">
        <v>4</v>
      </c>
      <c r="D694" s="1" t="s">
        <v>4623</v>
      </c>
      <c r="E694" s="7" t="s">
        <v>4756</v>
      </c>
      <c r="F694" s="7" t="s">
        <v>4411</v>
      </c>
      <c r="G694" s="1">
        <v>2</v>
      </c>
      <c r="H694" s="34">
        <v>8</v>
      </c>
      <c r="I694" s="7"/>
      <c r="J694" s="8"/>
      <c r="K694" s="8" t="s">
        <v>45</v>
      </c>
      <c r="L694" s="9" t="s">
        <v>2069</v>
      </c>
      <c r="M694" s="10"/>
      <c r="N694" s="8" t="s">
        <v>38</v>
      </c>
      <c r="O694" s="12"/>
      <c r="P694" s="13"/>
      <c r="Q694" s="14">
        <f>Tabela1[[#This Row],[QTDE/ Fabricação]]-Tabela1[[#This Row],[QTE]]</f>
        <v>-4</v>
      </c>
      <c r="R694" s="18">
        <f t="shared" si="132"/>
        <v>8</v>
      </c>
      <c r="S694" s="18">
        <f t="shared" si="133"/>
        <v>8</v>
      </c>
      <c r="T694" s="19">
        <f t="shared" si="134"/>
        <v>0</v>
      </c>
      <c r="U694" s="16">
        <f>IFERROR(SUMIF('LISTA DE EMBARQUE'!B:B,MICRO!E:E,'LISTA DE EMBARQUE'!G:G),"")</f>
        <v>4</v>
      </c>
      <c r="V694" s="12">
        <f>IFERROR(VLOOKUP(Tabela1[[#This Row],[COD.MDE]],'LISTA DE EMBARQUE'!B:L,11,0),"")</f>
        <v>12</v>
      </c>
      <c r="W694" s="13" t="str">
        <f>IFERROR(COUNTIF(#REF!,Tabela1[[#This Row],[Colunas5]]),"")</f>
        <v/>
      </c>
      <c r="X694" s="14">
        <f>Tabela1[[#This Row],[QIANTIDADE EXPEDIDA]]*Tabela1[[#This Row],[PESO UNI]]</f>
        <v>8</v>
      </c>
      <c r="Y694" s="14">
        <f t="shared" si="135"/>
        <v>0</v>
      </c>
      <c r="Z694" s="20">
        <f>Tabela1[[#This Row],[PESO TOTAL]]-Tabela1[[#This Row],[Peso Expedido]]</f>
        <v>0</v>
      </c>
      <c r="AA694" s="17">
        <v>1</v>
      </c>
      <c r="AB694" s="33"/>
      <c r="AC694" s="33">
        <v>1</v>
      </c>
      <c r="AD694" s="33">
        <v>1</v>
      </c>
      <c r="AE694" s="33">
        <v>1</v>
      </c>
      <c r="AF694" s="33">
        <v>1</v>
      </c>
      <c r="AG694" s="33">
        <v>1</v>
      </c>
      <c r="AH694" s="33">
        <v>1</v>
      </c>
      <c r="AI694" s="33" t="s">
        <v>4509</v>
      </c>
      <c r="AJ694"/>
      <c r="AK694"/>
      <c r="AL694"/>
      <c r="AM694"/>
      <c r="AN694"/>
      <c r="AO694"/>
      <c r="AP694"/>
      <c r="AQ694" s="22"/>
      <c r="AR694" s="24"/>
      <c r="AS694" s="37"/>
      <c r="AT694" s="37"/>
      <c r="AU694" s="37"/>
      <c r="AV694" s="37"/>
      <c r="AW694" s="37"/>
    </row>
    <row r="695" spans="1:49" ht="15.75" hidden="1" customHeight="1" x14ac:dyDescent="0.25">
      <c r="A695" s="1"/>
      <c r="B695" s="21" t="s">
        <v>4575</v>
      </c>
      <c r="C695" s="1">
        <v>1</v>
      </c>
      <c r="D695" s="1" t="s">
        <v>4624</v>
      </c>
      <c r="E695" s="7" t="s">
        <v>4757</v>
      </c>
      <c r="F695" s="7" t="s">
        <v>4411</v>
      </c>
      <c r="G695" s="1">
        <v>1.5</v>
      </c>
      <c r="H695" s="34">
        <v>1.5</v>
      </c>
      <c r="I695" s="7"/>
      <c r="J695" s="8"/>
      <c r="K695" s="8" t="s">
        <v>45</v>
      </c>
      <c r="L695" s="9" t="s">
        <v>2069</v>
      </c>
      <c r="M695" s="10"/>
      <c r="N695" s="8" t="s">
        <v>38</v>
      </c>
      <c r="O695" s="12"/>
      <c r="P695" s="13"/>
      <c r="Q695" s="14">
        <f>Tabela1[[#This Row],[QTDE/ Fabricação]]-Tabela1[[#This Row],[QTE]]</f>
        <v>-1</v>
      </c>
      <c r="R695" s="18">
        <f t="shared" si="132"/>
        <v>1.5</v>
      </c>
      <c r="S695" s="18">
        <f t="shared" si="133"/>
        <v>1.5</v>
      </c>
      <c r="T695" s="19">
        <f t="shared" si="134"/>
        <v>0</v>
      </c>
      <c r="U695" s="16">
        <f>IFERROR(SUMIF('LISTA DE EMBARQUE'!B:B,MICRO!E:E,'LISTA DE EMBARQUE'!G:G),"")</f>
        <v>1</v>
      </c>
      <c r="V695" s="12">
        <f>IFERROR(VLOOKUP(Tabela1[[#This Row],[COD.MDE]],'LISTA DE EMBARQUE'!B:L,11,0),"")</f>
        <v>12</v>
      </c>
      <c r="W695" s="13" t="str">
        <f>IFERROR(COUNTIF(#REF!,Tabela1[[#This Row],[Colunas5]]),"")</f>
        <v/>
      </c>
      <c r="X695" s="14">
        <f>Tabela1[[#This Row],[QIANTIDADE EXPEDIDA]]*Tabela1[[#This Row],[PESO UNI]]</f>
        <v>1.5</v>
      </c>
      <c r="Y695" s="14">
        <f t="shared" si="135"/>
        <v>0</v>
      </c>
      <c r="Z695" s="20">
        <f>Tabela1[[#This Row],[PESO TOTAL]]-Tabela1[[#This Row],[Peso Expedido]]</f>
        <v>0</v>
      </c>
      <c r="AA695" s="17">
        <v>1</v>
      </c>
      <c r="AB695" s="33"/>
      <c r="AC695" s="33">
        <v>1</v>
      </c>
      <c r="AD695" s="33">
        <v>1</v>
      </c>
      <c r="AE695" s="33">
        <v>1</v>
      </c>
      <c r="AF695" s="33">
        <v>1</v>
      </c>
      <c r="AG695" s="33">
        <v>1</v>
      </c>
      <c r="AH695" s="33">
        <v>1</v>
      </c>
      <c r="AI695" s="33" t="s">
        <v>4509</v>
      </c>
      <c r="AJ695"/>
      <c r="AK695"/>
      <c r="AL695"/>
      <c r="AM695"/>
      <c r="AN695"/>
      <c r="AO695"/>
      <c r="AP695"/>
      <c r="AQ695" s="22"/>
      <c r="AR695" s="24"/>
      <c r="AS695" s="37"/>
      <c r="AT695" s="37"/>
      <c r="AU695" s="37"/>
      <c r="AV695" s="37"/>
      <c r="AW695" s="37"/>
    </row>
    <row r="696" spans="1:49" ht="15.75" hidden="1" customHeight="1" x14ac:dyDescent="0.25">
      <c r="A696" s="1"/>
      <c r="B696" s="21" t="s">
        <v>4575</v>
      </c>
      <c r="C696" s="1">
        <v>2</v>
      </c>
      <c r="D696" s="1" t="s">
        <v>4625</v>
      </c>
      <c r="E696" s="7" t="s">
        <v>4758</v>
      </c>
      <c r="F696" s="7" t="s">
        <v>4411</v>
      </c>
      <c r="G696" s="1">
        <v>1.8</v>
      </c>
      <c r="H696" s="34">
        <v>3.6</v>
      </c>
      <c r="I696" s="7"/>
      <c r="J696" s="8"/>
      <c r="K696" s="8" t="s">
        <v>45</v>
      </c>
      <c r="L696" s="9" t="s">
        <v>2069</v>
      </c>
      <c r="M696" s="10"/>
      <c r="N696" s="8" t="s">
        <v>38</v>
      </c>
      <c r="O696" s="12"/>
      <c r="P696" s="13"/>
      <c r="Q696" s="14">
        <f>Tabela1[[#This Row],[QTDE/ Fabricação]]-Tabela1[[#This Row],[QTE]]</f>
        <v>-2</v>
      </c>
      <c r="R696" s="18">
        <f t="shared" si="132"/>
        <v>3.6</v>
      </c>
      <c r="S696" s="18">
        <f t="shared" si="133"/>
        <v>3.6</v>
      </c>
      <c r="T696" s="19">
        <f t="shared" si="134"/>
        <v>0</v>
      </c>
      <c r="U696" s="16">
        <f>IFERROR(SUMIF('LISTA DE EMBARQUE'!B:B,MICRO!E:E,'LISTA DE EMBARQUE'!G:G),"")</f>
        <v>2</v>
      </c>
      <c r="V696" s="12">
        <f>IFERROR(VLOOKUP(Tabela1[[#This Row],[COD.MDE]],'LISTA DE EMBARQUE'!B:L,11,0),"")</f>
        <v>12</v>
      </c>
      <c r="W696" s="13" t="str">
        <f>IFERROR(COUNTIF(#REF!,Tabela1[[#This Row],[Colunas5]]),"")</f>
        <v/>
      </c>
      <c r="X696" s="14">
        <f>Tabela1[[#This Row],[QIANTIDADE EXPEDIDA]]*Tabela1[[#This Row],[PESO UNI]]</f>
        <v>3.6</v>
      </c>
      <c r="Y696" s="14">
        <f t="shared" si="135"/>
        <v>0</v>
      </c>
      <c r="Z696" s="20">
        <f>Tabela1[[#This Row],[PESO TOTAL]]-Tabela1[[#This Row],[Peso Expedido]]</f>
        <v>0</v>
      </c>
      <c r="AA696" s="17">
        <v>1</v>
      </c>
      <c r="AB696" s="33"/>
      <c r="AC696" s="33">
        <v>1</v>
      </c>
      <c r="AD696" s="33">
        <v>1</v>
      </c>
      <c r="AE696" s="33">
        <v>1</v>
      </c>
      <c r="AF696" s="33">
        <v>1</v>
      </c>
      <c r="AG696" s="33">
        <v>1</v>
      </c>
      <c r="AH696" s="33">
        <v>1</v>
      </c>
      <c r="AI696" s="33" t="s">
        <v>4509</v>
      </c>
      <c r="AJ696"/>
      <c r="AK696"/>
      <c r="AL696"/>
      <c r="AM696"/>
      <c r="AN696"/>
      <c r="AO696"/>
      <c r="AP696"/>
      <c r="AQ696" s="22"/>
      <c r="AR696" s="24"/>
      <c r="AS696" s="37"/>
      <c r="AT696" s="37"/>
      <c r="AU696" s="37"/>
      <c r="AV696" s="37"/>
      <c r="AW696" s="37"/>
    </row>
    <row r="697" spans="1:49" ht="15.75" hidden="1" customHeight="1" x14ac:dyDescent="0.25">
      <c r="A697" s="1"/>
      <c r="B697" s="21" t="s">
        <v>4575</v>
      </c>
      <c r="C697" s="1">
        <v>1</v>
      </c>
      <c r="D697" s="1" t="s">
        <v>4626</v>
      </c>
      <c r="E697" s="7" t="s">
        <v>4759</v>
      </c>
      <c r="F697" s="7" t="s">
        <v>4411</v>
      </c>
      <c r="G697" s="1">
        <v>0.01</v>
      </c>
      <c r="H697" s="34">
        <v>0.01</v>
      </c>
      <c r="I697" s="7"/>
      <c r="J697" s="8"/>
      <c r="K697" s="8" t="s">
        <v>45</v>
      </c>
      <c r="L697" s="9" t="s">
        <v>2069</v>
      </c>
      <c r="M697" s="10"/>
      <c r="N697" s="8" t="s">
        <v>38</v>
      </c>
      <c r="O697" s="12"/>
      <c r="P697" s="13"/>
      <c r="Q697" s="14">
        <f>Tabela1[[#This Row],[QTDE/ Fabricação]]-Tabela1[[#This Row],[QTE]]</f>
        <v>-1</v>
      </c>
      <c r="R697" s="18">
        <f t="shared" si="132"/>
        <v>0.01</v>
      </c>
      <c r="S697" s="18">
        <f t="shared" si="133"/>
        <v>0.01</v>
      </c>
      <c r="T697" s="19">
        <f t="shared" si="134"/>
        <v>0</v>
      </c>
      <c r="U697" s="16">
        <f>IFERROR(SUMIF('LISTA DE EMBARQUE'!B:B,MICRO!E:E,'LISTA DE EMBARQUE'!G:G),"")</f>
        <v>1</v>
      </c>
      <c r="V697" s="12">
        <f>IFERROR(VLOOKUP(Tabela1[[#This Row],[COD.MDE]],'LISTA DE EMBARQUE'!B:L,11,0),"")</f>
        <v>12</v>
      </c>
      <c r="W697" s="13" t="str">
        <f>IFERROR(COUNTIF(#REF!,Tabela1[[#This Row],[Colunas5]]),"")</f>
        <v/>
      </c>
      <c r="X697" s="14">
        <f>Tabela1[[#This Row],[QIANTIDADE EXPEDIDA]]*Tabela1[[#This Row],[PESO UNI]]</f>
        <v>0.01</v>
      </c>
      <c r="Y697" s="14">
        <f t="shared" si="135"/>
        <v>0</v>
      </c>
      <c r="Z697" s="20">
        <f>Tabela1[[#This Row],[PESO TOTAL]]-Tabela1[[#This Row],[Peso Expedido]]</f>
        <v>0</v>
      </c>
      <c r="AA697" s="17">
        <v>1</v>
      </c>
      <c r="AB697" s="33"/>
      <c r="AC697" s="33">
        <v>1</v>
      </c>
      <c r="AD697" s="33">
        <v>1</v>
      </c>
      <c r="AE697" s="33">
        <v>1</v>
      </c>
      <c r="AF697" s="33">
        <v>1</v>
      </c>
      <c r="AG697" s="33">
        <v>1</v>
      </c>
      <c r="AH697" s="33">
        <v>1</v>
      </c>
      <c r="AI697" s="33" t="s">
        <v>4509</v>
      </c>
      <c r="AJ697"/>
      <c r="AK697"/>
      <c r="AL697"/>
      <c r="AM697"/>
      <c r="AN697"/>
      <c r="AO697"/>
      <c r="AP697"/>
      <c r="AQ697" s="22"/>
      <c r="AR697" s="24"/>
      <c r="AS697" s="37"/>
      <c r="AT697" s="37"/>
      <c r="AU697" s="37"/>
      <c r="AV697" s="37"/>
      <c r="AW697" s="37"/>
    </row>
    <row r="698" spans="1:49" ht="15.75" hidden="1" customHeight="1" x14ac:dyDescent="0.25">
      <c r="A698" s="1"/>
      <c r="B698" s="21" t="s">
        <v>4575</v>
      </c>
      <c r="C698" s="1">
        <v>2</v>
      </c>
      <c r="D698" s="1" t="s">
        <v>4625</v>
      </c>
      <c r="E698" s="7" t="s">
        <v>4760</v>
      </c>
      <c r="F698" s="7" t="s">
        <v>4411</v>
      </c>
      <c r="G698" s="1">
        <v>1.8</v>
      </c>
      <c r="H698" s="34">
        <v>3.6</v>
      </c>
      <c r="I698" s="7"/>
      <c r="J698" s="8"/>
      <c r="K698" s="8" t="s">
        <v>45</v>
      </c>
      <c r="L698" s="9" t="s">
        <v>2069</v>
      </c>
      <c r="M698" s="10"/>
      <c r="N698" s="8" t="s">
        <v>38</v>
      </c>
      <c r="O698" s="12"/>
      <c r="P698" s="13"/>
      <c r="Q698" s="14">
        <f>Tabela1[[#This Row],[QTDE/ Fabricação]]-Tabela1[[#This Row],[QTE]]</f>
        <v>-2</v>
      </c>
      <c r="R698" s="18">
        <f t="shared" si="132"/>
        <v>3.6</v>
      </c>
      <c r="S698" s="18">
        <f t="shared" si="133"/>
        <v>3.6</v>
      </c>
      <c r="T698" s="19">
        <f t="shared" si="134"/>
        <v>0</v>
      </c>
      <c r="U698" s="16">
        <f>IFERROR(SUMIF('LISTA DE EMBARQUE'!B:B,MICRO!E:E,'LISTA DE EMBARQUE'!G:G),"")</f>
        <v>2</v>
      </c>
      <c r="V698" s="12">
        <f>IFERROR(VLOOKUP(Tabela1[[#This Row],[COD.MDE]],'LISTA DE EMBARQUE'!B:L,11,0),"")</f>
        <v>12</v>
      </c>
      <c r="W698" s="13" t="str">
        <f>IFERROR(COUNTIF(#REF!,Tabela1[[#This Row],[Colunas5]]),"")</f>
        <v/>
      </c>
      <c r="X698" s="14">
        <f>Tabela1[[#This Row],[QIANTIDADE EXPEDIDA]]*Tabela1[[#This Row],[PESO UNI]]</f>
        <v>3.6</v>
      </c>
      <c r="Y698" s="14">
        <f t="shared" si="135"/>
        <v>0</v>
      </c>
      <c r="Z698" s="20">
        <f>Tabela1[[#This Row],[PESO TOTAL]]-Tabela1[[#This Row],[Peso Expedido]]</f>
        <v>0</v>
      </c>
      <c r="AA698" s="17">
        <v>1</v>
      </c>
      <c r="AB698" s="33"/>
      <c r="AC698" s="33">
        <v>1</v>
      </c>
      <c r="AD698" s="33">
        <v>1</v>
      </c>
      <c r="AE698" s="33">
        <v>1</v>
      </c>
      <c r="AF698" s="33">
        <v>1</v>
      </c>
      <c r="AG698" s="33">
        <v>1</v>
      </c>
      <c r="AH698" s="33">
        <v>1</v>
      </c>
      <c r="AI698" s="33" t="s">
        <v>4509</v>
      </c>
      <c r="AJ698"/>
      <c r="AK698"/>
      <c r="AL698"/>
      <c r="AM698"/>
      <c r="AN698"/>
      <c r="AO698"/>
      <c r="AP698"/>
      <c r="AQ698" s="22"/>
      <c r="AR698" s="24"/>
      <c r="AS698" s="37"/>
      <c r="AT698" s="37"/>
      <c r="AU698" s="37"/>
      <c r="AV698" s="37"/>
      <c r="AW698" s="37"/>
    </row>
    <row r="699" spans="1:49" ht="15.75" hidden="1" customHeight="1" x14ac:dyDescent="0.25">
      <c r="A699" s="1"/>
      <c r="B699" s="21" t="s">
        <v>4575</v>
      </c>
      <c r="C699" s="1">
        <v>1</v>
      </c>
      <c r="D699" s="1" t="s">
        <v>4626</v>
      </c>
      <c r="E699" s="7" t="s">
        <v>4761</v>
      </c>
      <c r="F699" s="7" t="s">
        <v>4411</v>
      </c>
      <c r="G699" s="1">
        <v>0.01</v>
      </c>
      <c r="H699" s="34">
        <v>0.01</v>
      </c>
      <c r="I699" s="7"/>
      <c r="J699" s="8"/>
      <c r="K699" s="8" t="s">
        <v>45</v>
      </c>
      <c r="L699" s="9" t="s">
        <v>2069</v>
      </c>
      <c r="M699" s="10"/>
      <c r="N699" s="8" t="s">
        <v>38</v>
      </c>
      <c r="O699" s="12"/>
      <c r="P699" s="13"/>
      <c r="Q699" s="14">
        <f>Tabela1[[#This Row],[QTDE/ Fabricação]]-Tabela1[[#This Row],[QTE]]</f>
        <v>-1</v>
      </c>
      <c r="R699" s="18">
        <f t="shared" si="132"/>
        <v>0.01</v>
      </c>
      <c r="S699" s="18">
        <f t="shared" si="133"/>
        <v>0.01</v>
      </c>
      <c r="T699" s="19">
        <f t="shared" si="134"/>
        <v>0</v>
      </c>
      <c r="U699" s="16">
        <f>IFERROR(SUMIF('LISTA DE EMBARQUE'!B:B,MICRO!E:E,'LISTA DE EMBARQUE'!G:G),"")</f>
        <v>1</v>
      </c>
      <c r="V699" s="12">
        <f>IFERROR(VLOOKUP(Tabela1[[#This Row],[COD.MDE]],'LISTA DE EMBARQUE'!B:L,11,0),"")</f>
        <v>12</v>
      </c>
      <c r="W699" s="13" t="str">
        <f>IFERROR(COUNTIF(#REF!,Tabela1[[#This Row],[Colunas5]]),"")</f>
        <v/>
      </c>
      <c r="X699" s="14">
        <f>Tabela1[[#This Row],[QIANTIDADE EXPEDIDA]]*Tabela1[[#This Row],[PESO UNI]]</f>
        <v>0.01</v>
      </c>
      <c r="Y699" s="14">
        <f t="shared" si="135"/>
        <v>0</v>
      </c>
      <c r="Z699" s="20">
        <f>Tabela1[[#This Row],[PESO TOTAL]]-Tabela1[[#This Row],[Peso Expedido]]</f>
        <v>0</v>
      </c>
      <c r="AA699" s="17">
        <v>1</v>
      </c>
      <c r="AB699" s="33"/>
      <c r="AC699" s="33">
        <v>1</v>
      </c>
      <c r="AD699" s="33">
        <v>1</v>
      </c>
      <c r="AE699" s="33">
        <v>1</v>
      </c>
      <c r="AF699" s="33">
        <v>1</v>
      </c>
      <c r="AG699" s="33">
        <v>1</v>
      </c>
      <c r="AH699" s="33">
        <v>1</v>
      </c>
      <c r="AI699" s="33" t="s">
        <v>4509</v>
      </c>
      <c r="AJ699"/>
      <c r="AK699"/>
      <c r="AL699"/>
      <c r="AM699"/>
      <c r="AN699"/>
      <c r="AO699"/>
      <c r="AP699"/>
      <c r="AQ699" s="22"/>
      <c r="AR699" s="24"/>
      <c r="AS699" s="37"/>
      <c r="AT699" s="37"/>
      <c r="AU699" s="37"/>
      <c r="AV699" s="37"/>
      <c r="AW699" s="37"/>
    </row>
    <row r="700" spans="1:49" ht="15.75" hidden="1" customHeight="1" x14ac:dyDescent="0.25">
      <c r="A700" s="1"/>
      <c r="B700" s="21" t="s">
        <v>3772</v>
      </c>
      <c r="C700" s="1">
        <v>32</v>
      </c>
      <c r="D700" s="1" t="s">
        <v>4627</v>
      </c>
      <c r="E700" s="7" t="s">
        <v>4762</v>
      </c>
      <c r="F700" s="7" t="s">
        <v>4411</v>
      </c>
      <c r="G700" s="1">
        <v>0.02</v>
      </c>
      <c r="H700" s="34">
        <v>0.64</v>
      </c>
      <c r="I700" s="7"/>
      <c r="J700" s="8"/>
      <c r="K700" s="8" t="s">
        <v>45</v>
      </c>
      <c r="L700" s="9" t="s">
        <v>2069</v>
      </c>
      <c r="M700" s="10"/>
      <c r="N700" s="8" t="s">
        <v>38</v>
      </c>
      <c r="O700" s="12"/>
      <c r="P700" s="13"/>
      <c r="Q700" s="14">
        <f>Tabela1[[#This Row],[QTDE/ Fabricação]]-Tabela1[[#This Row],[QTE]]</f>
        <v>-32</v>
      </c>
      <c r="R700" s="18">
        <f t="shared" si="132"/>
        <v>0.64</v>
      </c>
      <c r="S700" s="18">
        <f t="shared" si="133"/>
        <v>0.64</v>
      </c>
      <c r="T700" s="19">
        <f t="shared" si="134"/>
        <v>0</v>
      </c>
      <c r="U700" s="16">
        <f>IFERROR(SUMIF('LISTA DE EMBARQUE'!B:B,MICRO!E:E,'LISTA DE EMBARQUE'!G:G),"")</f>
        <v>32</v>
      </c>
      <c r="V700" s="12">
        <f>IFERROR(VLOOKUP(Tabela1[[#This Row],[COD.MDE]],'LISTA DE EMBARQUE'!B:L,11,0),"")</f>
        <v>12</v>
      </c>
      <c r="W700" s="13" t="str">
        <f>IFERROR(COUNTIF(#REF!,Tabela1[[#This Row],[Colunas5]]),"")</f>
        <v/>
      </c>
      <c r="X700" s="14">
        <f>Tabela1[[#This Row],[QIANTIDADE EXPEDIDA]]*Tabela1[[#This Row],[PESO UNI]]</f>
        <v>0.64</v>
      </c>
      <c r="Y700" s="14">
        <f t="shared" si="135"/>
        <v>0</v>
      </c>
      <c r="Z700" s="20">
        <f>Tabela1[[#This Row],[PESO TOTAL]]-Tabela1[[#This Row],[Peso Expedido]]</f>
        <v>0</v>
      </c>
      <c r="AA700" s="17">
        <v>1</v>
      </c>
      <c r="AB700" s="33"/>
      <c r="AC700" s="33">
        <v>1</v>
      </c>
      <c r="AD700" s="33">
        <v>1</v>
      </c>
      <c r="AE700" s="33">
        <v>1</v>
      </c>
      <c r="AF700" s="33">
        <v>1</v>
      </c>
      <c r="AG700" s="33">
        <v>1</v>
      </c>
      <c r="AH700" s="33">
        <v>1</v>
      </c>
      <c r="AI700" s="33" t="s">
        <v>4509</v>
      </c>
      <c r="AJ700"/>
      <c r="AK700"/>
      <c r="AL700"/>
      <c r="AM700"/>
      <c r="AN700"/>
      <c r="AO700"/>
      <c r="AP700"/>
      <c r="AQ700" s="22"/>
      <c r="AR700" s="24"/>
      <c r="AS700" s="37"/>
      <c r="AT700" s="37"/>
      <c r="AU700" s="37"/>
      <c r="AV700" s="37"/>
      <c r="AW700" s="37"/>
    </row>
    <row r="701" spans="1:49" ht="15.75" hidden="1" customHeight="1" x14ac:dyDescent="0.25">
      <c r="A701" s="1"/>
      <c r="B701" s="21" t="s">
        <v>4165</v>
      </c>
      <c r="C701" s="1">
        <v>216</v>
      </c>
      <c r="D701" s="1" t="s">
        <v>4628</v>
      </c>
      <c r="E701" s="7" t="s">
        <v>4763</v>
      </c>
      <c r="F701" s="7" t="s">
        <v>4411</v>
      </c>
      <c r="G701" s="1">
        <v>0.05</v>
      </c>
      <c r="H701" s="34">
        <v>10.8</v>
      </c>
      <c r="I701" s="7"/>
      <c r="J701" s="8"/>
      <c r="K701" s="8" t="s">
        <v>45</v>
      </c>
      <c r="L701" s="9" t="s">
        <v>2069</v>
      </c>
      <c r="M701" s="10"/>
      <c r="N701" s="8" t="s">
        <v>38</v>
      </c>
      <c r="O701" s="12"/>
      <c r="P701" s="13"/>
      <c r="Q701" s="14">
        <f>Tabela1[[#This Row],[QTDE/ Fabricação]]-Tabela1[[#This Row],[QTE]]</f>
        <v>-216</v>
      </c>
      <c r="R701" s="18">
        <f t="shared" si="132"/>
        <v>10.8</v>
      </c>
      <c r="S701" s="18">
        <f t="shared" si="133"/>
        <v>10.8</v>
      </c>
      <c r="T701" s="19">
        <f t="shared" si="134"/>
        <v>0</v>
      </c>
      <c r="U701" s="16">
        <f>IFERROR(SUMIF('LISTA DE EMBARQUE'!B:B,MICRO!E:E,'LISTA DE EMBARQUE'!G:G),"")</f>
        <v>216</v>
      </c>
      <c r="V701" s="12">
        <f>IFERROR(VLOOKUP(Tabela1[[#This Row],[COD.MDE]],'LISTA DE EMBARQUE'!B:L,11,0),"")</f>
        <v>12</v>
      </c>
      <c r="W701" s="13" t="str">
        <f>IFERROR(COUNTIF(#REF!,Tabela1[[#This Row],[Colunas5]]),"")</f>
        <v/>
      </c>
      <c r="X701" s="14">
        <f>Tabela1[[#This Row],[QIANTIDADE EXPEDIDA]]*Tabela1[[#This Row],[PESO UNI]]</f>
        <v>10.8</v>
      </c>
      <c r="Y701" s="14">
        <f t="shared" si="135"/>
        <v>0</v>
      </c>
      <c r="Z701" s="20">
        <f>Tabela1[[#This Row],[PESO TOTAL]]-Tabela1[[#This Row],[Peso Expedido]]</f>
        <v>0</v>
      </c>
      <c r="AA701" s="17">
        <v>1</v>
      </c>
      <c r="AB701" s="33"/>
      <c r="AC701" s="33">
        <v>1</v>
      </c>
      <c r="AD701" s="33">
        <v>1</v>
      </c>
      <c r="AE701" s="33">
        <v>1</v>
      </c>
      <c r="AF701" s="33">
        <v>1</v>
      </c>
      <c r="AG701" s="33">
        <v>1</v>
      </c>
      <c r="AH701" s="33">
        <v>1</v>
      </c>
      <c r="AI701" s="33" t="s">
        <v>4509</v>
      </c>
      <c r="AJ701"/>
      <c r="AK701"/>
      <c r="AL701"/>
      <c r="AM701"/>
      <c r="AN701"/>
      <c r="AO701"/>
      <c r="AP701"/>
      <c r="AQ701" s="22"/>
      <c r="AR701" s="24"/>
      <c r="AS701" s="37"/>
      <c r="AT701" s="37"/>
      <c r="AU701" s="37"/>
      <c r="AV701" s="37"/>
      <c r="AW701" s="37"/>
    </row>
    <row r="702" spans="1:49" ht="15.75" hidden="1" customHeight="1" x14ac:dyDescent="0.25">
      <c r="A702" s="1"/>
      <c r="B702" s="21" t="s">
        <v>4203</v>
      </c>
      <c r="C702" s="1">
        <v>208</v>
      </c>
      <c r="D702" s="1" t="s">
        <v>4628</v>
      </c>
      <c r="E702" s="7" t="s">
        <v>4764</v>
      </c>
      <c r="F702" s="7" t="s">
        <v>4411</v>
      </c>
      <c r="G702" s="1">
        <v>0.05</v>
      </c>
      <c r="H702" s="34">
        <v>10.4</v>
      </c>
      <c r="I702" s="7"/>
      <c r="J702" s="8"/>
      <c r="K702" s="8" t="s">
        <v>45</v>
      </c>
      <c r="L702" s="9" t="s">
        <v>2069</v>
      </c>
      <c r="M702" s="10"/>
      <c r="N702" s="8" t="s">
        <v>38</v>
      </c>
      <c r="O702" s="12"/>
      <c r="P702" s="13"/>
      <c r="Q702" s="14">
        <f>Tabela1[[#This Row],[QTDE/ Fabricação]]-Tabela1[[#This Row],[QTE]]</f>
        <v>-208</v>
      </c>
      <c r="R702" s="18">
        <f t="shared" si="132"/>
        <v>10.4</v>
      </c>
      <c r="S702" s="18">
        <f t="shared" si="133"/>
        <v>10.4</v>
      </c>
      <c r="T702" s="19">
        <f t="shared" si="134"/>
        <v>0</v>
      </c>
      <c r="U702" s="16">
        <f>IFERROR(SUMIF('LISTA DE EMBARQUE'!B:B,MICRO!E:E,'LISTA DE EMBARQUE'!G:G),"")</f>
        <v>208</v>
      </c>
      <c r="V702" s="12">
        <f>IFERROR(VLOOKUP(Tabela1[[#This Row],[COD.MDE]],'LISTA DE EMBARQUE'!B:L,11,0),"")</f>
        <v>12</v>
      </c>
      <c r="W702" s="13" t="str">
        <f>IFERROR(COUNTIF(#REF!,Tabela1[[#This Row],[Colunas5]]),"")</f>
        <v/>
      </c>
      <c r="X702" s="14">
        <f>Tabela1[[#This Row],[QIANTIDADE EXPEDIDA]]*Tabela1[[#This Row],[PESO UNI]]</f>
        <v>10.4</v>
      </c>
      <c r="Y702" s="14">
        <f t="shared" si="135"/>
        <v>0</v>
      </c>
      <c r="Z702" s="20">
        <f>Tabela1[[#This Row],[PESO TOTAL]]-Tabela1[[#This Row],[Peso Expedido]]</f>
        <v>0</v>
      </c>
      <c r="AA702" s="17">
        <v>1</v>
      </c>
      <c r="AB702" s="33"/>
      <c r="AC702" s="33">
        <v>1</v>
      </c>
      <c r="AD702" s="33">
        <v>1</v>
      </c>
      <c r="AE702" s="33">
        <v>1</v>
      </c>
      <c r="AF702" s="33">
        <v>1</v>
      </c>
      <c r="AG702" s="33">
        <v>1</v>
      </c>
      <c r="AH702" s="33">
        <v>1</v>
      </c>
      <c r="AI702" s="33" t="s">
        <v>4509</v>
      </c>
      <c r="AJ702"/>
      <c r="AK702"/>
      <c r="AL702"/>
      <c r="AM702"/>
      <c r="AN702"/>
      <c r="AO702"/>
      <c r="AP702"/>
      <c r="AQ702" s="22"/>
      <c r="AR702" s="24"/>
      <c r="AS702" s="37"/>
      <c r="AT702" s="37"/>
      <c r="AU702" s="37"/>
      <c r="AV702" s="37"/>
      <c r="AW702" s="37"/>
    </row>
    <row r="703" spans="1:49" ht="15.75" hidden="1" customHeight="1" x14ac:dyDescent="0.25">
      <c r="A703" s="1"/>
      <c r="B703" s="21" t="s">
        <v>4629</v>
      </c>
      <c r="C703" s="1">
        <v>1</v>
      </c>
      <c r="D703" s="1" t="s">
        <v>4630</v>
      </c>
      <c r="E703" s="7" t="s">
        <v>4765</v>
      </c>
      <c r="F703" s="7" t="s">
        <v>4411</v>
      </c>
      <c r="G703" s="1"/>
      <c r="H703" s="34">
        <v>0</v>
      </c>
      <c r="I703" s="7"/>
      <c r="J703" s="8"/>
      <c r="K703" s="8" t="s">
        <v>45</v>
      </c>
      <c r="L703" s="9" t="s">
        <v>2069</v>
      </c>
      <c r="M703" s="10"/>
      <c r="N703" s="8" t="s">
        <v>38</v>
      </c>
      <c r="O703" s="12"/>
      <c r="P703" s="13"/>
      <c r="Q703" s="14">
        <f>Tabela1[[#This Row],[QTDE/ Fabricação]]-Tabela1[[#This Row],[QTE]]</f>
        <v>-1</v>
      </c>
      <c r="R703" s="18">
        <f t="shared" si="132"/>
        <v>0</v>
      </c>
      <c r="S703" s="18">
        <f t="shared" si="133"/>
        <v>0</v>
      </c>
      <c r="T703" s="19">
        <f t="shared" si="134"/>
        <v>0</v>
      </c>
      <c r="U703" s="16">
        <f>IFERROR(SUMIF('LISTA DE EMBARQUE'!B:B,MICRO!E:E,'LISTA DE EMBARQUE'!G:G),"")</f>
        <v>1</v>
      </c>
      <c r="V703" s="12">
        <f>IFERROR(VLOOKUP(Tabela1[[#This Row],[COD.MDE]],'LISTA DE EMBARQUE'!B:L,11,0),"")</f>
        <v>12</v>
      </c>
      <c r="W703" s="13" t="str">
        <f>IFERROR(COUNTIF(#REF!,Tabela1[[#This Row],[Colunas5]]),"")</f>
        <v/>
      </c>
      <c r="X703" s="14">
        <f>Tabela1[[#This Row],[QIANTIDADE EXPEDIDA]]*Tabela1[[#This Row],[PESO UNI]]</f>
        <v>0</v>
      </c>
      <c r="Y703" s="14">
        <f t="shared" si="135"/>
        <v>0</v>
      </c>
      <c r="Z703" s="20">
        <f>Tabela1[[#This Row],[PESO TOTAL]]-Tabela1[[#This Row],[Peso Expedido]]</f>
        <v>0</v>
      </c>
      <c r="AA703" s="17">
        <v>1</v>
      </c>
      <c r="AB703" s="33"/>
      <c r="AC703" s="33">
        <v>1</v>
      </c>
      <c r="AD703" s="33">
        <v>1</v>
      </c>
      <c r="AE703" s="33">
        <v>1</v>
      </c>
      <c r="AF703" s="33">
        <v>1</v>
      </c>
      <c r="AG703" s="33">
        <v>1</v>
      </c>
      <c r="AH703" s="33">
        <v>1</v>
      </c>
      <c r="AI703" s="33" t="s">
        <v>4509</v>
      </c>
      <c r="AJ703"/>
      <c r="AK703"/>
      <c r="AL703"/>
      <c r="AM703"/>
      <c r="AN703"/>
      <c r="AO703"/>
      <c r="AP703"/>
      <c r="AQ703" s="22"/>
      <c r="AR703" s="24"/>
      <c r="AS703" s="37"/>
      <c r="AT703" s="37"/>
      <c r="AU703" s="37"/>
      <c r="AV703" s="37"/>
      <c r="AW703" s="37"/>
    </row>
    <row r="704" spans="1:49" ht="15.75" hidden="1" customHeight="1" x14ac:dyDescent="0.25">
      <c r="A704" s="1"/>
      <c r="B704" s="21" t="s">
        <v>4629</v>
      </c>
      <c r="C704" s="1">
        <v>1</v>
      </c>
      <c r="D704" s="1" t="s">
        <v>4630</v>
      </c>
      <c r="E704" s="7" t="s">
        <v>4766</v>
      </c>
      <c r="F704" s="7" t="s">
        <v>4411</v>
      </c>
      <c r="G704" s="1"/>
      <c r="H704" s="34">
        <v>0</v>
      </c>
      <c r="I704" s="7"/>
      <c r="J704" s="8"/>
      <c r="K704" s="8" t="s">
        <v>45</v>
      </c>
      <c r="L704" s="9" t="s">
        <v>2069</v>
      </c>
      <c r="M704" s="10"/>
      <c r="N704" s="8" t="s">
        <v>38</v>
      </c>
      <c r="O704" s="12"/>
      <c r="P704" s="13"/>
      <c r="Q704" s="14">
        <f>Tabela1[[#This Row],[QTDE/ Fabricação]]-Tabela1[[#This Row],[QTE]]</f>
        <v>-1</v>
      </c>
      <c r="R704" s="18">
        <f t="shared" si="132"/>
        <v>0</v>
      </c>
      <c r="S704" s="18">
        <f t="shared" si="133"/>
        <v>0</v>
      </c>
      <c r="T704" s="19">
        <f t="shared" si="134"/>
        <v>0</v>
      </c>
      <c r="U704" s="16">
        <f>IFERROR(SUMIF('LISTA DE EMBARQUE'!B:B,MICRO!E:E,'LISTA DE EMBARQUE'!G:G),"")</f>
        <v>1</v>
      </c>
      <c r="V704" s="12">
        <f>IFERROR(VLOOKUP(Tabela1[[#This Row],[COD.MDE]],'LISTA DE EMBARQUE'!B:L,11,0),"")</f>
        <v>12</v>
      </c>
      <c r="W704" s="13" t="str">
        <f>IFERROR(COUNTIF(#REF!,Tabela1[[#This Row],[Colunas5]]),"")</f>
        <v/>
      </c>
      <c r="X704" s="14">
        <f>Tabela1[[#This Row],[QIANTIDADE EXPEDIDA]]*Tabela1[[#This Row],[PESO UNI]]</f>
        <v>0</v>
      </c>
      <c r="Y704" s="14">
        <f t="shared" si="135"/>
        <v>0</v>
      </c>
      <c r="Z704" s="20">
        <f>Tabela1[[#This Row],[PESO TOTAL]]-Tabela1[[#This Row],[Peso Expedido]]</f>
        <v>0</v>
      </c>
      <c r="AA704" s="17">
        <v>1</v>
      </c>
      <c r="AB704" s="33"/>
      <c r="AC704" s="33">
        <v>1</v>
      </c>
      <c r="AD704" s="33">
        <v>1</v>
      </c>
      <c r="AE704" s="33">
        <v>1</v>
      </c>
      <c r="AF704" s="33">
        <v>1</v>
      </c>
      <c r="AG704" s="33">
        <v>1</v>
      </c>
      <c r="AH704" s="33">
        <v>1</v>
      </c>
      <c r="AI704" s="33" t="s">
        <v>4509</v>
      </c>
      <c r="AJ704"/>
      <c r="AK704"/>
      <c r="AL704"/>
      <c r="AM704"/>
      <c r="AN704"/>
      <c r="AO704"/>
      <c r="AP704"/>
      <c r="AQ704" s="22"/>
      <c r="AR704" s="24"/>
      <c r="AS704" s="37"/>
      <c r="AT704" s="37"/>
      <c r="AU704" s="37"/>
      <c r="AV704" s="37"/>
      <c r="AW704" s="37"/>
    </row>
    <row r="705" spans="1:49" ht="15.75" hidden="1" customHeight="1" x14ac:dyDescent="0.25">
      <c r="A705" s="1"/>
      <c r="B705" s="21" t="s">
        <v>4629</v>
      </c>
      <c r="C705" s="1">
        <v>1</v>
      </c>
      <c r="D705" s="1" t="s">
        <v>4631</v>
      </c>
      <c r="E705" s="7" t="s">
        <v>4767</v>
      </c>
      <c r="F705" s="7" t="s">
        <v>4411</v>
      </c>
      <c r="G705" s="1">
        <v>1800</v>
      </c>
      <c r="H705" s="34">
        <v>1800</v>
      </c>
      <c r="I705" s="7"/>
      <c r="J705" s="8"/>
      <c r="K705" s="8" t="s">
        <v>45</v>
      </c>
      <c r="L705" s="9" t="s">
        <v>2069</v>
      </c>
      <c r="M705" s="10"/>
      <c r="N705" s="8" t="s">
        <v>38</v>
      </c>
      <c r="O705" s="12"/>
      <c r="P705" s="13"/>
      <c r="Q705" s="14">
        <f>Tabela1[[#This Row],[QTDE/ Fabricação]]-Tabela1[[#This Row],[QTE]]</f>
        <v>-1</v>
      </c>
      <c r="R705" s="18">
        <f t="shared" si="132"/>
        <v>1800</v>
      </c>
      <c r="S705" s="18">
        <f t="shared" si="133"/>
        <v>1800</v>
      </c>
      <c r="T705" s="19">
        <f t="shared" si="134"/>
        <v>0</v>
      </c>
      <c r="U705" s="16">
        <f>IFERROR(SUMIF('LISTA DE EMBARQUE'!B:B,MICRO!E:E,'LISTA DE EMBARQUE'!G:G),"")</f>
        <v>1</v>
      </c>
      <c r="V705" s="12">
        <f>IFERROR(VLOOKUP(Tabela1[[#This Row],[COD.MDE]],'LISTA DE EMBARQUE'!B:L,11,0),"")</f>
        <v>12</v>
      </c>
      <c r="W705" s="13" t="str">
        <f>IFERROR(COUNTIF(#REF!,Tabela1[[#This Row],[Colunas5]]),"")</f>
        <v/>
      </c>
      <c r="X705" s="14">
        <f>Tabela1[[#This Row],[QIANTIDADE EXPEDIDA]]*Tabela1[[#This Row],[PESO UNI]]</f>
        <v>1800</v>
      </c>
      <c r="Y705" s="14">
        <f t="shared" si="135"/>
        <v>0</v>
      </c>
      <c r="Z705" s="20">
        <f>Tabela1[[#This Row],[PESO TOTAL]]-Tabela1[[#This Row],[Peso Expedido]]</f>
        <v>0</v>
      </c>
      <c r="AA705" s="17">
        <v>1</v>
      </c>
      <c r="AB705" s="33"/>
      <c r="AC705" s="33">
        <v>1</v>
      </c>
      <c r="AD705" s="33">
        <v>1</v>
      </c>
      <c r="AE705" s="33">
        <v>1</v>
      </c>
      <c r="AF705" s="33">
        <v>1</v>
      </c>
      <c r="AG705" s="33">
        <v>1</v>
      </c>
      <c r="AH705" s="33">
        <v>1</v>
      </c>
      <c r="AI705" s="33" t="s">
        <v>4509</v>
      </c>
      <c r="AJ705"/>
      <c r="AK705"/>
      <c r="AL705"/>
      <c r="AM705"/>
      <c r="AN705"/>
      <c r="AO705"/>
      <c r="AP705"/>
      <c r="AQ705" s="22"/>
      <c r="AR705" s="24"/>
      <c r="AS705" s="37"/>
      <c r="AT705" s="37"/>
      <c r="AU705" s="37"/>
      <c r="AV705" s="37"/>
      <c r="AW705" s="37"/>
    </row>
    <row r="706" spans="1:49" ht="15.75" hidden="1" customHeight="1" x14ac:dyDescent="0.25">
      <c r="A706" s="1"/>
      <c r="B706" s="21" t="s">
        <v>4629</v>
      </c>
      <c r="C706" s="1">
        <v>1</v>
      </c>
      <c r="D706" s="1" t="s">
        <v>4631</v>
      </c>
      <c r="E706" s="7" t="s">
        <v>4768</v>
      </c>
      <c r="F706" s="7" t="s">
        <v>4411</v>
      </c>
      <c r="G706" s="1">
        <v>1800</v>
      </c>
      <c r="H706" s="34">
        <v>1800</v>
      </c>
      <c r="I706" s="7"/>
      <c r="J706" s="8"/>
      <c r="K706" s="8" t="s">
        <v>45</v>
      </c>
      <c r="L706" s="9" t="s">
        <v>2069</v>
      </c>
      <c r="M706" s="10"/>
      <c r="N706" s="8" t="s">
        <v>38</v>
      </c>
      <c r="O706" s="12"/>
      <c r="P706" s="13"/>
      <c r="Q706" s="14">
        <f>Tabela1[[#This Row],[QTDE/ Fabricação]]-Tabela1[[#This Row],[QTE]]</f>
        <v>-1</v>
      </c>
      <c r="R706" s="18">
        <f t="shared" si="132"/>
        <v>1800</v>
      </c>
      <c r="S706" s="18">
        <f t="shared" si="133"/>
        <v>1800</v>
      </c>
      <c r="T706" s="19">
        <f t="shared" si="134"/>
        <v>0</v>
      </c>
      <c r="U706" s="16">
        <f>IFERROR(SUMIF('LISTA DE EMBARQUE'!B:B,MICRO!E:E,'LISTA DE EMBARQUE'!G:G),"")</f>
        <v>1</v>
      </c>
      <c r="V706" s="12">
        <f>IFERROR(VLOOKUP(Tabela1[[#This Row],[COD.MDE]],'LISTA DE EMBARQUE'!B:L,11,0),"")</f>
        <v>12</v>
      </c>
      <c r="W706" s="13" t="str">
        <f>IFERROR(COUNTIF(#REF!,Tabela1[[#This Row],[Colunas5]]),"")</f>
        <v/>
      </c>
      <c r="X706" s="14">
        <f>Tabela1[[#This Row],[QIANTIDADE EXPEDIDA]]*Tabela1[[#This Row],[PESO UNI]]</f>
        <v>1800</v>
      </c>
      <c r="Y706" s="14">
        <f t="shared" si="135"/>
        <v>0</v>
      </c>
      <c r="Z706" s="20">
        <f>Tabela1[[#This Row],[PESO TOTAL]]-Tabela1[[#This Row],[Peso Expedido]]</f>
        <v>0</v>
      </c>
      <c r="AA706" s="17">
        <v>1</v>
      </c>
      <c r="AB706" s="33"/>
      <c r="AC706" s="33">
        <v>1</v>
      </c>
      <c r="AD706" s="33">
        <v>1</v>
      </c>
      <c r="AE706" s="33">
        <v>1</v>
      </c>
      <c r="AF706" s="33">
        <v>1</v>
      </c>
      <c r="AG706" s="33">
        <v>1</v>
      </c>
      <c r="AH706" s="33">
        <v>1</v>
      </c>
      <c r="AI706" s="33" t="s">
        <v>4509</v>
      </c>
      <c r="AJ706"/>
      <c r="AK706"/>
      <c r="AL706"/>
      <c r="AM706"/>
      <c r="AN706"/>
      <c r="AO706"/>
      <c r="AP706"/>
      <c r="AQ706" s="22"/>
      <c r="AR706" s="24"/>
      <c r="AS706" s="37"/>
      <c r="AT706" s="37"/>
      <c r="AU706" s="37"/>
      <c r="AV706" s="37"/>
      <c r="AW706" s="37"/>
    </row>
    <row r="707" spans="1:49" ht="15.75" hidden="1" customHeight="1" x14ac:dyDescent="0.25">
      <c r="A707" s="1"/>
      <c r="B707" s="21" t="s">
        <v>3801</v>
      </c>
      <c r="C707" s="1">
        <v>232</v>
      </c>
      <c r="D707" s="1" t="s">
        <v>4632</v>
      </c>
      <c r="E707" s="7" t="s">
        <v>4769</v>
      </c>
      <c r="F707" s="7" t="s">
        <v>4411</v>
      </c>
      <c r="G707" s="1">
        <v>0.188</v>
      </c>
      <c r="H707" s="34">
        <v>43.616</v>
      </c>
      <c r="I707" s="7"/>
      <c r="J707" s="8"/>
      <c r="K707" s="8" t="s">
        <v>45</v>
      </c>
      <c r="L707" s="9" t="s">
        <v>2069</v>
      </c>
      <c r="M707" s="10"/>
      <c r="N707" s="8" t="s">
        <v>38</v>
      </c>
      <c r="O707" s="12"/>
      <c r="P707" s="13"/>
      <c r="Q707" s="14">
        <f>Tabela1[[#This Row],[QTDE/ Fabricação]]-Tabela1[[#This Row],[QTE]]</f>
        <v>-232</v>
      </c>
      <c r="R707" s="18">
        <f t="shared" si="132"/>
        <v>43.616</v>
      </c>
      <c r="S707" s="18">
        <f t="shared" si="133"/>
        <v>43.616</v>
      </c>
      <c r="T707" s="19">
        <f t="shared" si="134"/>
        <v>0</v>
      </c>
      <c r="U707" s="16">
        <f>IFERROR(SUMIF('LISTA DE EMBARQUE'!B:B,MICRO!E:E,'LISTA DE EMBARQUE'!G:G),"")</f>
        <v>232</v>
      </c>
      <c r="V707" s="12">
        <f>IFERROR(VLOOKUP(Tabela1[[#This Row],[COD.MDE]],'LISTA DE EMBARQUE'!B:L,11,0),"")</f>
        <v>12</v>
      </c>
      <c r="W707" s="13" t="str">
        <f>IFERROR(COUNTIF(#REF!,Tabela1[[#This Row],[Colunas5]]),"")</f>
        <v/>
      </c>
      <c r="X707" s="14">
        <f>Tabela1[[#This Row],[QIANTIDADE EXPEDIDA]]*Tabela1[[#This Row],[PESO UNI]]</f>
        <v>43.616</v>
      </c>
      <c r="Y707" s="14">
        <f t="shared" si="135"/>
        <v>0</v>
      </c>
      <c r="Z707" s="20">
        <f>Tabela1[[#This Row],[PESO TOTAL]]-Tabela1[[#This Row],[Peso Expedido]]</f>
        <v>0</v>
      </c>
      <c r="AA707" s="17">
        <v>1</v>
      </c>
      <c r="AB707" s="33"/>
      <c r="AC707" s="33">
        <v>1</v>
      </c>
      <c r="AD707" s="33">
        <v>1</v>
      </c>
      <c r="AE707" s="33">
        <v>1</v>
      </c>
      <c r="AF707" s="33">
        <v>1</v>
      </c>
      <c r="AG707" s="33">
        <v>1</v>
      </c>
      <c r="AH707" s="33">
        <v>1</v>
      </c>
      <c r="AI707" s="33" t="s">
        <v>4509</v>
      </c>
      <c r="AJ707"/>
      <c r="AK707"/>
      <c r="AL707"/>
      <c r="AM707"/>
      <c r="AN707"/>
      <c r="AO707"/>
      <c r="AP707"/>
      <c r="AQ707" s="22"/>
      <c r="AR707" s="24"/>
      <c r="AS707" s="37"/>
      <c r="AT707" s="37"/>
      <c r="AU707" s="37"/>
      <c r="AV707" s="37"/>
      <c r="AW707" s="37"/>
    </row>
    <row r="708" spans="1:49" ht="15.75" hidden="1" customHeight="1" x14ac:dyDescent="0.25">
      <c r="A708" s="1"/>
      <c r="B708" s="21" t="s">
        <v>3820</v>
      </c>
      <c r="C708" s="1">
        <v>96</v>
      </c>
      <c r="D708" s="1" t="s">
        <v>4633</v>
      </c>
      <c r="E708" s="7" t="s">
        <v>4770</v>
      </c>
      <c r="F708" s="7" t="s">
        <v>4411</v>
      </c>
      <c r="G708" s="1">
        <v>0.188</v>
      </c>
      <c r="H708" s="34">
        <v>18.048000000000002</v>
      </c>
      <c r="I708" s="7"/>
      <c r="J708" s="8"/>
      <c r="K708" s="8" t="s">
        <v>45</v>
      </c>
      <c r="L708" s="9" t="s">
        <v>2069</v>
      </c>
      <c r="M708" s="10"/>
      <c r="N708" s="8" t="s">
        <v>38</v>
      </c>
      <c r="O708" s="12"/>
      <c r="P708" s="13"/>
      <c r="Q708" s="14">
        <f>Tabela1[[#This Row],[QTDE/ Fabricação]]-Tabela1[[#This Row],[QTE]]</f>
        <v>-96</v>
      </c>
      <c r="R708" s="18">
        <f t="shared" si="132"/>
        <v>18.048000000000002</v>
      </c>
      <c r="S708" s="18">
        <f t="shared" si="133"/>
        <v>18.048000000000002</v>
      </c>
      <c r="T708" s="19">
        <f t="shared" si="134"/>
        <v>0</v>
      </c>
      <c r="U708" s="16">
        <f>IFERROR(SUMIF('LISTA DE EMBARQUE'!B:B,MICRO!E:E,'LISTA DE EMBARQUE'!G:G),"")</f>
        <v>96</v>
      </c>
      <c r="V708" s="12">
        <f>IFERROR(VLOOKUP(Tabela1[[#This Row],[COD.MDE]],'LISTA DE EMBARQUE'!B:L,11,0),"")</f>
        <v>12</v>
      </c>
      <c r="W708" s="13" t="str">
        <f>IFERROR(COUNTIF(#REF!,Tabela1[[#This Row],[Colunas5]]),"")</f>
        <v/>
      </c>
      <c r="X708" s="14">
        <f>Tabela1[[#This Row],[QIANTIDADE EXPEDIDA]]*Tabela1[[#This Row],[PESO UNI]]</f>
        <v>18.048000000000002</v>
      </c>
      <c r="Y708" s="14">
        <f t="shared" si="135"/>
        <v>0</v>
      </c>
      <c r="Z708" s="20">
        <f>Tabela1[[#This Row],[PESO TOTAL]]-Tabela1[[#This Row],[Peso Expedido]]</f>
        <v>0</v>
      </c>
      <c r="AA708" s="17">
        <v>1</v>
      </c>
      <c r="AB708" s="33"/>
      <c r="AC708" s="33">
        <v>1</v>
      </c>
      <c r="AD708" s="33">
        <v>1</v>
      </c>
      <c r="AE708" s="33">
        <v>1</v>
      </c>
      <c r="AF708" s="33">
        <v>1</v>
      </c>
      <c r="AG708" s="33">
        <v>1</v>
      </c>
      <c r="AH708" s="33">
        <v>1</v>
      </c>
      <c r="AI708" s="33" t="s">
        <v>4509</v>
      </c>
      <c r="AJ708"/>
      <c r="AK708"/>
      <c r="AL708"/>
      <c r="AM708"/>
      <c r="AN708"/>
      <c r="AO708"/>
      <c r="AP708"/>
      <c r="AQ708" s="22"/>
      <c r="AR708" s="24"/>
      <c r="AS708" s="37"/>
      <c r="AT708" s="37"/>
      <c r="AU708" s="37"/>
      <c r="AV708" s="37"/>
      <c r="AW708" s="37"/>
    </row>
    <row r="709" spans="1:49" ht="15.75" hidden="1" customHeight="1" x14ac:dyDescent="0.25">
      <c r="A709" s="1"/>
      <c r="B709" s="21" t="s">
        <v>3857</v>
      </c>
      <c r="C709" s="1">
        <v>218</v>
      </c>
      <c r="D709" s="1" t="s">
        <v>4634</v>
      </c>
      <c r="E709" s="7" t="s">
        <v>4771</v>
      </c>
      <c r="F709" s="7" t="s">
        <v>4411</v>
      </c>
      <c r="G709" s="1">
        <v>0.188</v>
      </c>
      <c r="H709" s="34">
        <v>40.984000000000002</v>
      </c>
      <c r="I709" s="7"/>
      <c r="J709" s="8"/>
      <c r="K709" s="8" t="s">
        <v>45</v>
      </c>
      <c r="L709" s="9" t="s">
        <v>2069</v>
      </c>
      <c r="M709" s="10"/>
      <c r="N709" s="8" t="s">
        <v>38</v>
      </c>
      <c r="O709" s="12"/>
      <c r="P709" s="13"/>
      <c r="Q709" s="14">
        <f>Tabela1[[#This Row],[QTDE/ Fabricação]]-Tabela1[[#This Row],[QTE]]</f>
        <v>-218</v>
      </c>
      <c r="R709" s="18">
        <f t="shared" si="132"/>
        <v>40.984000000000002</v>
      </c>
      <c r="S709" s="18">
        <f t="shared" si="133"/>
        <v>40.984000000000002</v>
      </c>
      <c r="T709" s="19">
        <f t="shared" si="134"/>
        <v>0</v>
      </c>
      <c r="U709" s="16">
        <f>IFERROR(SUMIF('LISTA DE EMBARQUE'!B:B,MICRO!E:E,'LISTA DE EMBARQUE'!G:G),"")</f>
        <v>218</v>
      </c>
      <c r="V709" s="12">
        <f>IFERROR(VLOOKUP(Tabela1[[#This Row],[COD.MDE]],'LISTA DE EMBARQUE'!B:L,11,0),"")</f>
        <v>12</v>
      </c>
      <c r="W709" s="13" t="str">
        <f>IFERROR(COUNTIF(#REF!,Tabela1[[#This Row],[Colunas5]]),"")</f>
        <v/>
      </c>
      <c r="X709" s="14">
        <f>Tabela1[[#This Row],[QIANTIDADE EXPEDIDA]]*Tabela1[[#This Row],[PESO UNI]]</f>
        <v>40.984000000000002</v>
      </c>
      <c r="Y709" s="14">
        <f t="shared" si="135"/>
        <v>0</v>
      </c>
      <c r="Z709" s="20">
        <f>Tabela1[[#This Row],[PESO TOTAL]]-Tabela1[[#This Row],[Peso Expedido]]</f>
        <v>0</v>
      </c>
      <c r="AA709" s="17">
        <v>1</v>
      </c>
      <c r="AB709" s="33"/>
      <c r="AC709" s="33">
        <v>1</v>
      </c>
      <c r="AD709" s="33">
        <v>1</v>
      </c>
      <c r="AE709" s="33">
        <v>1</v>
      </c>
      <c r="AF709" s="33">
        <v>1</v>
      </c>
      <c r="AG709" s="33">
        <v>1</v>
      </c>
      <c r="AH709" s="33">
        <v>1</v>
      </c>
      <c r="AI709" s="33" t="s">
        <v>4509</v>
      </c>
      <c r="AJ709"/>
      <c r="AK709"/>
      <c r="AL709"/>
      <c r="AM709"/>
      <c r="AN709"/>
      <c r="AO709"/>
      <c r="AP709"/>
      <c r="AQ709" s="22"/>
      <c r="AR709" s="24"/>
      <c r="AS709" s="37"/>
      <c r="AT709" s="37"/>
      <c r="AU709" s="37"/>
      <c r="AV709" s="37"/>
      <c r="AW709" s="37"/>
    </row>
    <row r="710" spans="1:49" ht="15.75" hidden="1" customHeight="1" x14ac:dyDescent="0.25">
      <c r="A710" s="1"/>
      <c r="B710" s="21" t="s">
        <v>4635</v>
      </c>
      <c r="C710" s="1">
        <v>58</v>
      </c>
      <c r="D710" s="1" t="s">
        <v>4636</v>
      </c>
      <c r="E710" s="7" t="s">
        <v>4772</v>
      </c>
      <c r="F710" s="7" t="s">
        <v>4411</v>
      </c>
      <c r="G710" s="1">
        <v>0.188</v>
      </c>
      <c r="H710" s="34">
        <v>10.904</v>
      </c>
      <c r="I710" s="7"/>
      <c r="J710" s="8"/>
      <c r="K710" s="8" t="s">
        <v>45</v>
      </c>
      <c r="L710" s="9" t="s">
        <v>2069</v>
      </c>
      <c r="M710" s="10"/>
      <c r="N710" s="8" t="s">
        <v>38</v>
      </c>
      <c r="O710" s="12"/>
      <c r="P710" s="13"/>
      <c r="Q710" s="14">
        <f>Tabela1[[#This Row],[QTDE/ Fabricação]]-Tabela1[[#This Row],[QTE]]</f>
        <v>-58</v>
      </c>
      <c r="R710" s="18">
        <f t="shared" si="132"/>
        <v>10.904</v>
      </c>
      <c r="S710" s="18">
        <f t="shared" si="133"/>
        <v>10.904</v>
      </c>
      <c r="T710" s="19">
        <f t="shared" si="134"/>
        <v>0</v>
      </c>
      <c r="U710" s="16">
        <f>IFERROR(SUMIF('LISTA DE EMBARQUE'!B:B,MICRO!E:E,'LISTA DE EMBARQUE'!G:G),"")</f>
        <v>58</v>
      </c>
      <c r="V710" s="12">
        <f>IFERROR(VLOOKUP(Tabela1[[#This Row],[COD.MDE]],'LISTA DE EMBARQUE'!B:L,11,0),"")</f>
        <v>12</v>
      </c>
      <c r="W710" s="13" t="str">
        <f>IFERROR(COUNTIF(#REF!,Tabela1[[#This Row],[Colunas5]]),"")</f>
        <v/>
      </c>
      <c r="X710" s="14">
        <f>Tabela1[[#This Row],[QIANTIDADE EXPEDIDA]]*Tabela1[[#This Row],[PESO UNI]]</f>
        <v>10.904</v>
      </c>
      <c r="Y710" s="14">
        <f t="shared" si="135"/>
        <v>0</v>
      </c>
      <c r="Z710" s="20">
        <f>Tabela1[[#This Row],[PESO TOTAL]]-Tabela1[[#This Row],[Peso Expedido]]</f>
        <v>0</v>
      </c>
      <c r="AA710" s="17">
        <v>1</v>
      </c>
      <c r="AB710" s="33"/>
      <c r="AC710" s="33">
        <v>1</v>
      </c>
      <c r="AD710" s="33">
        <v>1</v>
      </c>
      <c r="AE710" s="33">
        <v>1</v>
      </c>
      <c r="AF710" s="33">
        <v>1</v>
      </c>
      <c r="AG710" s="33">
        <v>1</v>
      </c>
      <c r="AH710" s="33">
        <v>1</v>
      </c>
      <c r="AI710" s="33" t="s">
        <v>4509</v>
      </c>
      <c r="AJ710"/>
      <c r="AK710"/>
      <c r="AL710"/>
      <c r="AM710"/>
      <c r="AN710"/>
      <c r="AO710"/>
      <c r="AP710"/>
      <c r="AQ710" s="22"/>
      <c r="AR710" s="24"/>
      <c r="AS710" s="37"/>
      <c r="AT710" s="37"/>
      <c r="AU710" s="37"/>
      <c r="AV710" s="37"/>
      <c r="AW710" s="37"/>
    </row>
    <row r="711" spans="1:49" ht="15.75" hidden="1" customHeight="1" x14ac:dyDescent="0.25">
      <c r="A711" s="1"/>
      <c r="B711" s="21" t="s">
        <v>4635</v>
      </c>
      <c r="C711" s="1">
        <v>2</v>
      </c>
      <c r="D711" s="1" t="s">
        <v>4637</v>
      </c>
      <c r="E711" s="7" t="s">
        <v>4773</v>
      </c>
      <c r="F711" s="7" t="s">
        <v>4411</v>
      </c>
      <c r="G711" s="1">
        <v>14.361000000000001</v>
      </c>
      <c r="H711" s="34">
        <v>28.722000000000001</v>
      </c>
      <c r="I711" s="7"/>
      <c r="J711" s="8"/>
      <c r="K711" s="8" t="s">
        <v>45</v>
      </c>
      <c r="L711" s="9" t="s">
        <v>2069</v>
      </c>
      <c r="M711" s="10"/>
      <c r="N711" s="8" t="s">
        <v>38</v>
      </c>
      <c r="O711" s="12"/>
      <c r="P711" s="13"/>
      <c r="Q711" s="14">
        <f>Tabela1[[#This Row],[QTDE/ Fabricação]]-Tabela1[[#This Row],[QTE]]</f>
        <v>-2</v>
      </c>
      <c r="R711" s="18">
        <f t="shared" si="132"/>
        <v>28.722000000000001</v>
      </c>
      <c r="S711" s="18">
        <f t="shared" si="133"/>
        <v>28.722000000000001</v>
      </c>
      <c r="T711" s="19">
        <f t="shared" si="134"/>
        <v>0</v>
      </c>
      <c r="U711" s="16">
        <f>IFERROR(SUMIF('LISTA DE EMBARQUE'!B:B,MICRO!E:E,'LISTA DE EMBARQUE'!G:G),"")</f>
        <v>2</v>
      </c>
      <c r="V711" s="12">
        <f>IFERROR(VLOOKUP(Tabela1[[#This Row],[COD.MDE]],'LISTA DE EMBARQUE'!B:L,11,0),"")</f>
        <v>12</v>
      </c>
      <c r="W711" s="13" t="str">
        <f>IFERROR(COUNTIF(#REF!,Tabela1[[#This Row],[Colunas5]]),"")</f>
        <v/>
      </c>
      <c r="X711" s="14">
        <f>Tabela1[[#This Row],[QIANTIDADE EXPEDIDA]]*Tabela1[[#This Row],[PESO UNI]]</f>
        <v>28.722000000000001</v>
      </c>
      <c r="Y711" s="14">
        <f t="shared" si="135"/>
        <v>0</v>
      </c>
      <c r="Z711" s="20">
        <f>Tabela1[[#This Row],[PESO TOTAL]]-Tabela1[[#This Row],[Peso Expedido]]</f>
        <v>0</v>
      </c>
      <c r="AA711" s="17">
        <v>1</v>
      </c>
      <c r="AB711" s="33"/>
      <c r="AC711" s="33">
        <v>1</v>
      </c>
      <c r="AD711" s="33">
        <v>1</v>
      </c>
      <c r="AE711" s="33">
        <v>1</v>
      </c>
      <c r="AF711" s="33">
        <v>1</v>
      </c>
      <c r="AG711" s="33">
        <v>1</v>
      </c>
      <c r="AH711" s="33">
        <v>1</v>
      </c>
      <c r="AI711" s="33" t="s">
        <v>4509</v>
      </c>
      <c r="AJ711"/>
      <c r="AK711"/>
      <c r="AL711"/>
      <c r="AM711"/>
      <c r="AN711"/>
      <c r="AO711"/>
      <c r="AP711"/>
      <c r="AQ711" s="22"/>
      <c r="AR711" s="24"/>
      <c r="AS711" s="37"/>
      <c r="AT711" s="37"/>
      <c r="AU711" s="37"/>
      <c r="AV711" s="37"/>
      <c r="AW711" s="37"/>
    </row>
    <row r="712" spans="1:49" ht="15.75" hidden="1" customHeight="1" x14ac:dyDescent="0.25">
      <c r="A712" s="1"/>
      <c r="B712" s="21" t="s">
        <v>4635</v>
      </c>
      <c r="C712" s="1">
        <v>2</v>
      </c>
      <c r="D712" s="1" t="s">
        <v>4638</v>
      </c>
      <c r="E712" s="7" t="s">
        <v>4774</v>
      </c>
      <c r="F712" s="7" t="s">
        <v>4411</v>
      </c>
      <c r="G712" s="1">
        <v>14.361000000000001</v>
      </c>
      <c r="H712" s="34">
        <v>28.722000000000001</v>
      </c>
      <c r="I712" s="7"/>
      <c r="J712" s="8"/>
      <c r="K712" s="8" t="s">
        <v>45</v>
      </c>
      <c r="L712" s="9" t="s">
        <v>2069</v>
      </c>
      <c r="M712" s="10"/>
      <c r="N712" s="8" t="s">
        <v>38</v>
      </c>
      <c r="O712" s="12"/>
      <c r="P712" s="13"/>
      <c r="Q712" s="14">
        <f>Tabela1[[#This Row],[QTDE/ Fabricação]]-Tabela1[[#This Row],[QTE]]</f>
        <v>-2</v>
      </c>
      <c r="R712" s="18">
        <f t="shared" si="132"/>
        <v>28.722000000000001</v>
      </c>
      <c r="S712" s="18">
        <f t="shared" si="133"/>
        <v>28.722000000000001</v>
      </c>
      <c r="T712" s="19">
        <f t="shared" si="134"/>
        <v>0</v>
      </c>
      <c r="U712" s="16">
        <f>IFERROR(SUMIF('LISTA DE EMBARQUE'!B:B,MICRO!E:E,'LISTA DE EMBARQUE'!G:G),"")</f>
        <v>2</v>
      </c>
      <c r="V712" s="12">
        <f>IFERROR(VLOOKUP(Tabela1[[#This Row],[COD.MDE]],'LISTA DE EMBARQUE'!B:L,11,0),"")</f>
        <v>12</v>
      </c>
      <c r="W712" s="13" t="str">
        <f>IFERROR(COUNTIF(#REF!,Tabela1[[#This Row],[Colunas5]]),"")</f>
        <v/>
      </c>
      <c r="X712" s="14">
        <f>Tabela1[[#This Row],[QIANTIDADE EXPEDIDA]]*Tabela1[[#This Row],[PESO UNI]]</f>
        <v>28.722000000000001</v>
      </c>
      <c r="Y712" s="14">
        <f t="shared" si="135"/>
        <v>0</v>
      </c>
      <c r="Z712" s="20">
        <f>Tabela1[[#This Row],[PESO TOTAL]]-Tabela1[[#This Row],[Peso Expedido]]</f>
        <v>0</v>
      </c>
      <c r="AA712" s="17">
        <v>1</v>
      </c>
      <c r="AB712" s="33"/>
      <c r="AC712" s="33">
        <v>1</v>
      </c>
      <c r="AD712" s="33">
        <v>1</v>
      </c>
      <c r="AE712" s="33">
        <v>1</v>
      </c>
      <c r="AF712" s="33">
        <v>1</v>
      </c>
      <c r="AG712" s="33">
        <v>1</v>
      </c>
      <c r="AH712" s="33">
        <v>1</v>
      </c>
      <c r="AI712" s="33" t="s">
        <v>4509</v>
      </c>
      <c r="AJ712"/>
      <c r="AK712"/>
      <c r="AL712"/>
      <c r="AM712"/>
      <c r="AN712"/>
      <c r="AO712"/>
      <c r="AP712"/>
      <c r="AQ712" s="22"/>
      <c r="AR712" s="24"/>
      <c r="AS712" s="37"/>
      <c r="AT712" s="37"/>
      <c r="AU712" s="37"/>
      <c r="AV712" s="37"/>
      <c r="AW712" s="37"/>
    </row>
    <row r="713" spans="1:49" ht="15.75" hidden="1" customHeight="1" x14ac:dyDescent="0.25">
      <c r="A713" s="1"/>
      <c r="B713" s="21" t="s">
        <v>4635</v>
      </c>
      <c r="C713" s="1">
        <v>2</v>
      </c>
      <c r="D713" s="1" t="s">
        <v>4639</v>
      </c>
      <c r="E713" s="7" t="s">
        <v>4775</v>
      </c>
      <c r="F713" s="7" t="s">
        <v>4411</v>
      </c>
      <c r="G713" s="1">
        <v>14.361000000000001</v>
      </c>
      <c r="H713" s="34">
        <v>28.722000000000001</v>
      </c>
      <c r="I713" s="7"/>
      <c r="J713" s="8"/>
      <c r="K713" s="8" t="s">
        <v>45</v>
      </c>
      <c r="L713" s="9" t="s">
        <v>2069</v>
      </c>
      <c r="M713" s="10"/>
      <c r="N713" s="8" t="s">
        <v>38</v>
      </c>
      <c r="O713" s="12"/>
      <c r="P713" s="13"/>
      <c r="Q713" s="14">
        <f>Tabela1[[#This Row],[QTDE/ Fabricação]]-Tabela1[[#This Row],[QTE]]</f>
        <v>-2</v>
      </c>
      <c r="R713" s="18">
        <f t="shared" si="132"/>
        <v>28.722000000000001</v>
      </c>
      <c r="S713" s="18">
        <f t="shared" si="133"/>
        <v>28.722000000000001</v>
      </c>
      <c r="T713" s="19">
        <f t="shared" si="134"/>
        <v>0</v>
      </c>
      <c r="U713" s="16">
        <f>IFERROR(SUMIF('LISTA DE EMBARQUE'!B:B,MICRO!E:E,'LISTA DE EMBARQUE'!G:G),"")</f>
        <v>2</v>
      </c>
      <c r="V713" s="12">
        <f>IFERROR(VLOOKUP(Tabela1[[#This Row],[COD.MDE]],'LISTA DE EMBARQUE'!B:L,11,0),"")</f>
        <v>12</v>
      </c>
      <c r="W713" s="13" t="str">
        <f>IFERROR(COUNTIF(#REF!,Tabela1[[#This Row],[Colunas5]]),"")</f>
        <v/>
      </c>
      <c r="X713" s="14">
        <f>Tabela1[[#This Row],[QIANTIDADE EXPEDIDA]]*Tabela1[[#This Row],[PESO UNI]]</f>
        <v>28.722000000000001</v>
      </c>
      <c r="Y713" s="14">
        <f t="shared" si="135"/>
        <v>0</v>
      </c>
      <c r="Z713" s="20">
        <f>Tabela1[[#This Row],[PESO TOTAL]]-Tabela1[[#This Row],[Peso Expedido]]</f>
        <v>0</v>
      </c>
      <c r="AA713" s="17">
        <v>1</v>
      </c>
      <c r="AB713" s="33"/>
      <c r="AC713" s="33">
        <v>1</v>
      </c>
      <c r="AD713" s="33">
        <v>1</v>
      </c>
      <c r="AE713" s="33">
        <v>1</v>
      </c>
      <c r="AF713" s="33">
        <v>1</v>
      </c>
      <c r="AG713" s="33">
        <v>1</v>
      </c>
      <c r="AH713" s="33">
        <v>1</v>
      </c>
      <c r="AI713" s="33" t="s">
        <v>4509</v>
      </c>
      <c r="AJ713"/>
      <c r="AK713"/>
      <c r="AL713"/>
      <c r="AM713"/>
      <c r="AN713"/>
      <c r="AO713"/>
      <c r="AP713"/>
      <c r="AQ713" s="22"/>
      <c r="AR713" s="24"/>
      <c r="AS713" s="37"/>
      <c r="AT713" s="37"/>
      <c r="AU713" s="37"/>
      <c r="AV713" s="37"/>
      <c r="AW713" s="37"/>
    </row>
    <row r="714" spans="1:49" ht="15.75" hidden="1" customHeight="1" x14ac:dyDescent="0.25">
      <c r="A714" s="1"/>
      <c r="B714" s="21" t="s">
        <v>4635</v>
      </c>
      <c r="C714" s="1">
        <v>2</v>
      </c>
      <c r="D714" s="1" t="s">
        <v>4640</v>
      </c>
      <c r="E714" s="7" t="s">
        <v>4776</v>
      </c>
      <c r="F714" s="7" t="s">
        <v>4411</v>
      </c>
      <c r="G714" s="1">
        <v>14.361000000000001</v>
      </c>
      <c r="H714" s="34">
        <v>28.722000000000001</v>
      </c>
      <c r="I714" s="7"/>
      <c r="J714" s="8"/>
      <c r="K714" s="8" t="s">
        <v>45</v>
      </c>
      <c r="L714" s="9" t="s">
        <v>2069</v>
      </c>
      <c r="M714" s="10"/>
      <c r="N714" s="8" t="s">
        <v>38</v>
      </c>
      <c r="O714" s="12"/>
      <c r="P714" s="13"/>
      <c r="Q714" s="14">
        <f>Tabela1[[#This Row],[QTDE/ Fabricação]]-Tabela1[[#This Row],[QTE]]</f>
        <v>-2</v>
      </c>
      <c r="R714" s="18">
        <f t="shared" si="132"/>
        <v>28.722000000000001</v>
      </c>
      <c r="S714" s="18">
        <f t="shared" si="133"/>
        <v>28.722000000000001</v>
      </c>
      <c r="T714" s="19">
        <f t="shared" si="134"/>
        <v>0</v>
      </c>
      <c r="U714" s="16">
        <f>IFERROR(SUMIF('LISTA DE EMBARQUE'!B:B,MICRO!E:E,'LISTA DE EMBARQUE'!G:G),"")</f>
        <v>2</v>
      </c>
      <c r="V714" s="12">
        <f>IFERROR(VLOOKUP(Tabela1[[#This Row],[COD.MDE]],'LISTA DE EMBARQUE'!B:L,11,0),"")</f>
        <v>12</v>
      </c>
      <c r="W714" s="13" t="str">
        <f>IFERROR(COUNTIF(#REF!,Tabela1[[#This Row],[Colunas5]]),"")</f>
        <v/>
      </c>
      <c r="X714" s="14">
        <f>Tabela1[[#This Row],[QIANTIDADE EXPEDIDA]]*Tabela1[[#This Row],[PESO UNI]]</f>
        <v>28.722000000000001</v>
      </c>
      <c r="Y714" s="14">
        <f t="shared" si="135"/>
        <v>0</v>
      </c>
      <c r="Z714" s="20">
        <f>Tabela1[[#This Row],[PESO TOTAL]]-Tabela1[[#This Row],[Peso Expedido]]</f>
        <v>0</v>
      </c>
      <c r="AA714" s="17">
        <v>1</v>
      </c>
      <c r="AB714" s="33"/>
      <c r="AC714" s="33">
        <v>1</v>
      </c>
      <c r="AD714" s="33">
        <v>1</v>
      </c>
      <c r="AE714" s="33">
        <v>1</v>
      </c>
      <c r="AF714" s="33">
        <v>1</v>
      </c>
      <c r="AG714" s="33">
        <v>1</v>
      </c>
      <c r="AH714" s="33">
        <v>1</v>
      </c>
      <c r="AI714" s="33" t="s">
        <v>4509</v>
      </c>
      <c r="AJ714"/>
      <c r="AK714"/>
      <c r="AL714"/>
      <c r="AM714"/>
      <c r="AN714"/>
      <c r="AO714"/>
      <c r="AP714"/>
      <c r="AQ714" s="22"/>
      <c r="AR714" s="24"/>
      <c r="AS714" s="37"/>
      <c r="AT714" s="37"/>
      <c r="AU714" s="37"/>
      <c r="AV714" s="37"/>
      <c r="AW714" s="37"/>
    </row>
    <row r="715" spans="1:49" ht="15.75" hidden="1" customHeight="1" x14ac:dyDescent="0.25">
      <c r="A715" s="1"/>
      <c r="B715" s="21" t="s">
        <v>4635</v>
      </c>
      <c r="C715" s="1">
        <v>2</v>
      </c>
      <c r="D715" s="1" t="s">
        <v>4641</v>
      </c>
      <c r="E715" s="7" t="s">
        <v>4777</v>
      </c>
      <c r="F715" s="7" t="s">
        <v>4411</v>
      </c>
      <c r="G715" s="1">
        <v>14.361000000000001</v>
      </c>
      <c r="H715" s="34">
        <v>28.722000000000001</v>
      </c>
      <c r="I715" s="7"/>
      <c r="J715" s="8"/>
      <c r="K715" s="8" t="s">
        <v>45</v>
      </c>
      <c r="L715" s="9" t="s">
        <v>2069</v>
      </c>
      <c r="M715" s="10"/>
      <c r="N715" s="8" t="s">
        <v>38</v>
      </c>
      <c r="O715" s="12"/>
      <c r="P715" s="13"/>
      <c r="Q715" s="14">
        <f>Tabela1[[#This Row],[QTDE/ Fabricação]]-Tabela1[[#This Row],[QTE]]</f>
        <v>-2</v>
      </c>
      <c r="R715" s="18">
        <f t="shared" si="132"/>
        <v>28.722000000000001</v>
      </c>
      <c r="S715" s="18">
        <f t="shared" si="133"/>
        <v>28.722000000000001</v>
      </c>
      <c r="T715" s="19">
        <f t="shared" si="134"/>
        <v>0</v>
      </c>
      <c r="U715" s="16">
        <f>IFERROR(SUMIF('LISTA DE EMBARQUE'!B:B,MICRO!E:E,'LISTA DE EMBARQUE'!G:G),"")</f>
        <v>2</v>
      </c>
      <c r="V715" s="12">
        <f>IFERROR(VLOOKUP(Tabela1[[#This Row],[COD.MDE]],'LISTA DE EMBARQUE'!B:L,11,0),"")</f>
        <v>12</v>
      </c>
      <c r="W715" s="13" t="str">
        <f>IFERROR(COUNTIF(#REF!,Tabela1[[#This Row],[Colunas5]]),"")</f>
        <v/>
      </c>
      <c r="X715" s="14">
        <f>Tabela1[[#This Row],[QIANTIDADE EXPEDIDA]]*Tabela1[[#This Row],[PESO UNI]]</f>
        <v>28.722000000000001</v>
      </c>
      <c r="Y715" s="14">
        <f t="shared" si="135"/>
        <v>0</v>
      </c>
      <c r="Z715" s="20">
        <f>Tabela1[[#This Row],[PESO TOTAL]]-Tabela1[[#This Row],[Peso Expedido]]</f>
        <v>0</v>
      </c>
      <c r="AA715" s="17">
        <v>1</v>
      </c>
      <c r="AB715" s="33"/>
      <c r="AC715" s="33">
        <v>1</v>
      </c>
      <c r="AD715" s="33">
        <v>1</v>
      </c>
      <c r="AE715" s="33">
        <v>1</v>
      </c>
      <c r="AF715" s="33">
        <v>1</v>
      </c>
      <c r="AG715" s="33">
        <v>1</v>
      </c>
      <c r="AH715" s="33">
        <v>1</v>
      </c>
      <c r="AI715" s="33" t="s">
        <v>4509</v>
      </c>
      <c r="AJ715"/>
      <c r="AK715"/>
      <c r="AL715"/>
      <c r="AM715"/>
      <c r="AN715"/>
      <c r="AO715"/>
      <c r="AP715"/>
      <c r="AQ715" s="22"/>
      <c r="AR715" s="24"/>
      <c r="AS715" s="37"/>
      <c r="AT715" s="37"/>
      <c r="AU715" s="37"/>
      <c r="AV715" s="37"/>
      <c r="AW715" s="37"/>
    </row>
    <row r="716" spans="1:49" ht="15.75" hidden="1" customHeight="1" x14ac:dyDescent="0.25">
      <c r="A716" s="1"/>
      <c r="B716" s="21" t="s">
        <v>4635</v>
      </c>
      <c r="C716" s="1">
        <v>2</v>
      </c>
      <c r="D716" s="1" t="s">
        <v>4642</v>
      </c>
      <c r="E716" s="7" t="s">
        <v>4778</v>
      </c>
      <c r="F716" s="7" t="s">
        <v>4411</v>
      </c>
      <c r="G716" s="1">
        <v>14.361000000000001</v>
      </c>
      <c r="H716" s="34">
        <v>28.722000000000001</v>
      </c>
      <c r="I716" s="7"/>
      <c r="J716" s="8"/>
      <c r="K716" s="8" t="s">
        <v>45</v>
      </c>
      <c r="L716" s="9" t="s">
        <v>2069</v>
      </c>
      <c r="M716" s="10"/>
      <c r="N716" s="8" t="s">
        <v>38</v>
      </c>
      <c r="O716" s="12"/>
      <c r="P716" s="13"/>
      <c r="Q716" s="14">
        <f>Tabela1[[#This Row],[QTDE/ Fabricação]]-Tabela1[[#This Row],[QTE]]</f>
        <v>-2</v>
      </c>
      <c r="R716" s="18">
        <f t="shared" si="132"/>
        <v>28.722000000000001</v>
      </c>
      <c r="S716" s="18">
        <f t="shared" si="133"/>
        <v>28.722000000000001</v>
      </c>
      <c r="T716" s="19">
        <f t="shared" si="134"/>
        <v>0</v>
      </c>
      <c r="U716" s="16">
        <f>IFERROR(SUMIF('LISTA DE EMBARQUE'!B:B,MICRO!E:E,'LISTA DE EMBARQUE'!G:G),"")</f>
        <v>2</v>
      </c>
      <c r="V716" s="12">
        <f>IFERROR(VLOOKUP(Tabela1[[#This Row],[COD.MDE]],'LISTA DE EMBARQUE'!B:L,11,0),"")</f>
        <v>12</v>
      </c>
      <c r="W716" s="13" t="str">
        <f>IFERROR(COUNTIF(#REF!,Tabela1[[#This Row],[Colunas5]]),"")</f>
        <v/>
      </c>
      <c r="X716" s="14">
        <f>Tabela1[[#This Row],[QIANTIDADE EXPEDIDA]]*Tabela1[[#This Row],[PESO UNI]]</f>
        <v>28.722000000000001</v>
      </c>
      <c r="Y716" s="14">
        <f t="shared" si="135"/>
        <v>0</v>
      </c>
      <c r="Z716" s="20">
        <f>Tabela1[[#This Row],[PESO TOTAL]]-Tabela1[[#This Row],[Peso Expedido]]</f>
        <v>0</v>
      </c>
      <c r="AA716" s="17">
        <v>1</v>
      </c>
      <c r="AB716" s="33"/>
      <c r="AC716" s="33">
        <v>1</v>
      </c>
      <c r="AD716" s="33">
        <v>1</v>
      </c>
      <c r="AE716" s="33">
        <v>1</v>
      </c>
      <c r="AF716" s="33">
        <v>1</v>
      </c>
      <c r="AG716" s="33">
        <v>1</v>
      </c>
      <c r="AH716" s="33">
        <v>1</v>
      </c>
      <c r="AI716" s="33" t="s">
        <v>4509</v>
      </c>
      <c r="AJ716"/>
      <c r="AK716"/>
      <c r="AL716"/>
      <c r="AM716"/>
      <c r="AN716"/>
      <c r="AO716"/>
      <c r="AP716"/>
      <c r="AQ716" s="22"/>
      <c r="AR716" s="24"/>
      <c r="AS716" s="37"/>
      <c r="AT716" s="37"/>
      <c r="AU716" s="37"/>
      <c r="AV716" s="37"/>
      <c r="AW716" s="37"/>
    </row>
    <row r="717" spans="1:49" ht="15.75" hidden="1" customHeight="1" x14ac:dyDescent="0.25">
      <c r="A717" s="1"/>
      <c r="B717" s="21" t="s">
        <v>3801</v>
      </c>
      <c r="C717" s="1">
        <v>4</v>
      </c>
      <c r="D717" s="1" t="s">
        <v>4643</v>
      </c>
      <c r="E717" s="7" t="s">
        <v>4779</v>
      </c>
      <c r="F717" s="7" t="s">
        <v>4411</v>
      </c>
      <c r="G717" s="1">
        <v>14.361000000000001</v>
      </c>
      <c r="H717" s="34">
        <v>57.444000000000003</v>
      </c>
      <c r="I717" s="7"/>
      <c r="J717" s="8"/>
      <c r="K717" s="8" t="s">
        <v>45</v>
      </c>
      <c r="L717" s="9" t="s">
        <v>2069</v>
      </c>
      <c r="M717" s="10"/>
      <c r="N717" s="8" t="s">
        <v>38</v>
      </c>
      <c r="O717" s="12"/>
      <c r="P717" s="13"/>
      <c r="Q717" s="14">
        <f>Tabela1[[#This Row],[QTDE/ Fabricação]]-Tabela1[[#This Row],[QTE]]</f>
        <v>-4</v>
      </c>
      <c r="R717" s="18">
        <f t="shared" si="132"/>
        <v>57.444000000000003</v>
      </c>
      <c r="S717" s="18">
        <f t="shared" si="133"/>
        <v>57.444000000000003</v>
      </c>
      <c r="T717" s="19">
        <f t="shared" si="134"/>
        <v>0</v>
      </c>
      <c r="U717" s="16">
        <f>IFERROR(SUMIF('LISTA DE EMBARQUE'!B:B,MICRO!E:E,'LISTA DE EMBARQUE'!G:G),"")</f>
        <v>4</v>
      </c>
      <c r="V717" s="12">
        <f>IFERROR(VLOOKUP(Tabela1[[#This Row],[COD.MDE]],'LISTA DE EMBARQUE'!B:L,11,0),"")</f>
        <v>12</v>
      </c>
      <c r="W717" s="13" t="str">
        <f>IFERROR(COUNTIF(#REF!,Tabela1[[#This Row],[Colunas5]]),"")</f>
        <v/>
      </c>
      <c r="X717" s="14">
        <f>Tabela1[[#This Row],[QIANTIDADE EXPEDIDA]]*Tabela1[[#This Row],[PESO UNI]]</f>
        <v>57.444000000000003</v>
      </c>
      <c r="Y717" s="14">
        <f t="shared" si="135"/>
        <v>0</v>
      </c>
      <c r="Z717" s="20">
        <f>Tabela1[[#This Row],[PESO TOTAL]]-Tabela1[[#This Row],[Peso Expedido]]</f>
        <v>0</v>
      </c>
      <c r="AA717" s="17">
        <v>1</v>
      </c>
      <c r="AB717" s="33"/>
      <c r="AC717" s="33">
        <v>1</v>
      </c>
      <c r="AD717" s="33">
        <v>1</v>
      </c>
      <c r="AE717" s="33">
        <v>1</v>
      </c>
      <c r="AF717" s="33">
        <v>1</v>
      </c>
      <c r="AG717" s="33">
        <v>1</v>
      </c>
      <c r="AH717" s="33">
        <v>1</v>
      </c>
      <c r="AI717" s="33" t="s">
        <v>4509</v>
      </c>
      <c r="AJ717"/>
      <c r="AK717"/>
      <c r="AL717"/>
      <c r="AM717"/>
      <c r="AN717"/>
      <c r="AO717"/>
      <c r="AP717"/>
      <c r="AQ717" s="22"/>
      <c r="AR717" s="24"/>
      <c r="AS717" s="37"/>
      <c r="AT717" s="37"/>
      <c r="AU717" s="37"/>
      <c r="AV717" s="37"/>
      <c r="AW717" s="37"/>
    </row>
    <row r="718" spans="1:49" ht="15.75" hidden="1" customHeight="1" x14ac:dyDescent="0.25">
      <c r="A718" s="1"/>
      <c r="B718" s="21" t="s">
        <v>3801</v>
      </c>
      <c r="C718" s="1">
        <v>4</v>
      </c>
      <c r="D718" s="1" t="s">
        <v>4644</v>
      </c>
      <c r="E718" s="7" t="s">
        <v>4780</v>
      </c>
      <c r="F718" s="7" t="s">
        <v>4411</v>
      </c>
      <c r="G718" s="1">
        <v>14.361000000000001</v>
      </c>
      <c r="H718" s="34">
        <v>57.444000000000003</v>
      </c>
      <c r="I718" s="7"/>
      <c r="J718" s="8"/>
      <c r="K718" s="8" t="s">
        <v>45</v>
      </c>
      <c r="L718" s="9" t="s">
        <v>2069</v>
      </c>
      <c r="M718" s="10"/>
      <c r="N718" s="8" t="s">
        <v>38</v>
      </c>
      <c r="O718" s="12"/>
      <c r="P718" s="13"/>
      <c r="Q718" s="14">
        <f>Tabela1[[#This Row],[QTDE/ Fabricação]]-Tabela1[[#This Row],[QTE]]</f>
        <v>-4</v>
      </c>
      <c r="R718" s="18">
        <f t="shared" si="132"/>
        <v>57.444000000000003</v>
      </c>
      <c r="S718" s="18">
        <f t="shared" si="133"/>
        <v>57.444000000000003</v>
      </c>
      <c r="T718" s="19">
        <f t="shared" si="134"/>
        <v>0</v>
      </c>
      <c r="U718" s="16">
        <f>IFERROR(SUMIF('LISTA DE EMBARQUE'!B:B,MICRO!E:E,'LISTA DE EMBARQUE'!G:G),"")</f>
        <v>4</v>
      </c>
      <c r="V718" s="12">
        <f>IFERROR(VLOOKUP(Tabela1[[#This Row],[COD.MDE]],'LISTA DE EMBARQUE'!B:L,11,0),"")</f>
        <v>12</v>
      </c>
      <c r="W718" s="13" t="str">
        <f>IFERROR(COUNTIF(#REF!,Tabela1[[#This Row],[Colunas5]]),"")</f>
        <v/>
      </c>
      <c r="X718" s="14">
        <f>Tabela1[[#This Row],[QIANTIDADE EXPEDIDA]]*Tabela1[[#This Row],[PESO UNI]]</f>
        <v>57.444000000000003</v>
      </c>
      <c r="Y718" s="14">
        <f t="shared" si="135"/>
        <v>0</v>
      </c>
      <c r="Z718" s="20">
        <f>Tabela1[[#This Row],[PESO TOTAL]]-Tabela1[[#This Row],[Peso Expedido]]</f>
        <v>0</v>
      </c>
      <c r="AA718" s="17">
        <v>1</v>
      </c>
      <c r="AB718" s="33"/>
      <c r="AC718" s="33">
        <v>1</v>
      </c>
      <c r="AD718" s="33">
        <v>1</v>
      </c>
      <c r="AE718" s="33">
        <v>1</v>
      </c>
      <c r="AF718" s="33">
        <v>1</v>
      </c>
      <c r="AG718" s="33">
        <v>1</v>
      </c>
      <c r="AH718" s="33">
        <v>1</v>
      </c>
      <c r="AI718" s="33" t="s">
        <v>4509</v>
      </c>
      <c r="AJ718"/>
      <c r="AK718"/>
      <c r="AL718"/>
      <c r="AM718"/>
      <c r="AN718"/>
      <c r="AO718"/>
      <c r="AP718"/>
      <c r="AQ718" s="22"/>
      <c r="AR718" s="24"/>
      <c r="AS718" s="37"/>
      <c r="AT718" s="37"/>
      <c r="AU718" s="37"/>
      <c r="AV718" s="37"/>
      <c r="AW718" s="37"/>
    </row>
    <row r="719" spans="1:49" ht="15.75" hidden="1" customHeight="1" x14ac:dyDescent="0.25">
      <c r="A719" s="1"/>
      <c r="B719" s="21" t="s">
        <v>3801</v>
      </c>
      <c r="C719" s="1">
        <v>4</v>
      </c>
      <c r="D719" s="1" t="s">
        <v>4645</v>
      </c>
      <c r="E719" s="7" t="s">
        <v>4781</v>
      </c>
      <c r="F719" s="7" t="s">
        <v>4411</v>
      </c>
      <c r="G719" s="1">
        <v>14.361000000000001</v>
      </c>
      <c r="H719" s="34">
        <v>57.444000000000003</v>
      </c>
      <c r="I719" s="7"/>
      <c r="J719" s="8"/>
      <c r="K719" s="8" t="s">
        <v>45</v>
      </c>
      <c r="L719" s="9" t="s">
        <v>2069</v>
      </c>
      <c r="M719" s="10"/>
      <c r="N719" s="8" t="s">
        <v>38</v>
      </c>
      <c r="O719" s="12"/>
      <c r="P719" s="13"/>
      <c r="Q719" s="14">
        <f>Tabela1[[#This Row],[QTDE/ Fabricação]]-Tabela1[[#This Row],[QTE]]</f>
        <v>-4</v>
      </c>
      <c r="R719" s="18">
        <f t="shared" si="132"/>
        <v>57.444000000000003</v>
      </c>
      <c r="S719" s="18">
        <f t="shared" si="133"/>
        <v>57.444000000000003</v>
      </c>
      <c r="T719" s="19">
        <f t="shared" si="134"/>
        <v>0</v>
      </c>
      <c r="U719" s="16">
        <f>IFERROR(SUMIF('LISTA DE EMBARQUE'!B:B,MICRO!E:E,'LISTA DE EMBARQUE'!G:G),"")</f>
        <v>4</v>
      </c>
      <c r="V719" s="12">
        <f>IFERROR(VLOOKUP(Tabela1[[#This Row],[COD.MDE]],'LISTA DE EMBARQUE'!B:L,11,0),"")</f>
        <v>12</v>
      </c>
      <c r="W719" s="13" t="str">
        <f>IFERROR(COUNTIF(#REF!,Tabela1[[#This Row],[Colunas5]]),"")</f>
        <v/>
      </c>
      <c r="X719" s="14">
        <f>Tabela1[[#This Row],[QIANTIDADE EXPEDIDA]]*Tabela1[[#This Row],[PESO UNI]]</f>
        <v>57.444000000000003</v>
      </c>
      <c r="Y719" s="14">
        <f t="shared" si="135"/>
        <v>0</v>
      </c>
      <c r="Z719" s="20">
        <f>Tabela1[[#This Row],[PESO TOTAL]]-Tabela1[[#This Row],[Peso Expedido]]</f>
        <v>0</v>
      </c>
      <c r="AA719" s="17">
        <v>1</v>
      </c>
      <c r="AB719" s="33"/>
      <c r="AC719" s="33">
        <v>1</v>
      </c>
      <c r="AD719" s="33">
        <v>1</v>
      </c>
      <c r="AE719" s="33">
        <v>1</v>
      </c>
      <c r="AF719" s="33">
        <v>1</v>
      </c>
      <c r="AG719" s="33">
        <v>1</v>
      </c>
      <c r="AH719" s="33">
        <v>1</v>
      </c>
      <c r="AI719" s="33" t="s">
        <v>4509</v>
      </c>
      <c r="AJ719"/>
      <c r="AK719"/>
      <c r="AL719"/>
      <c r="AM719"/>
      <c r="AN719"/>
      <c r="AO719"/>
      <c r="AP719"/>
      <c r="AQ719" s="22"/>
      <c r="AR719" s="24"/>
      <c r="AS719" s="37"/>
      <c r="AT719" s="37"/>
      <c r="AU719" s="37"/>
      <c r="AV719" s="37"/>
      <c r="AW719" s="37"/>
    </row>
    <row r="720" spans="1:49" ht="15.75" hidden="1" customHeight="1" x14ac:dyDescent="0.25">
      <c r="A720" s="1"/>
      <c r="B720" s="21" t="s">
        <v>3801</v>
      </c>
      <c r="C720" s="1">
        <v>4</v>
      </c>
      <c r="D720" s="1" t="s">
        <v>4646</v>
      </c>
      <c r="E720" s="7" t="s">
        <v>4782</v>
      </c>
      <c r="F720" s="7" t="s">
        <v>4411</v>
      </c>
      <c r="G720" s="1">
        <v>14.361000000000001</v>
      </c>
      <c r="H720" s="34">
        <v>57.444000000000003</v>
      </c>
      <c r="I720" s="7"/>
      <c r="J720" s="8"/>
      <c r="K720" s="8" t="s">
        <v>45</v>
      </c>
      <c r="L720" s="9" t="s">
        <v>2069</v>
      </c>
      <c r="M720" s="10"/>
      <c r="N720" s="8" t="s">
        <v>38</v>
      </c>
      <c r="O720" s="12"/>
      <c r="P720" s="13"/>
      <c r="Q720" s="14">
        <f>Tabela1[[#This Row],[QTDE/ Fabricação]]-Tabela1[[#This Row],[QTE]]</f>
        <v>-4</v>
      </c>
      <c r="R720" s="18">
        <f t="shared" si="132"/>
        <v>57.444000000000003</v>
      </c>
      <c r="S720" s="18">
        <f t="shared" si="133"/>
        <v>57.444000000000003</v>
      </c>
      <c r="T720" s="19">
        <f t="shared" si="134"/>
        <v>0</v>
      </c>
      <c r="U720" s="16">
        <f>IFERROR(SUMIF('LISTA DE EMBARQUE'!B:B,MICRO!E:E,'LISTA DE EMBARQUE'!G:G),"")</f>
        <v>4</v>
      </c>
      <c r="V720" s="12">
        <f>IFERROR(VLOOKUP(Tabela1[[#This Row],[COD.MDE]],'LISTA DE EMBARQUE'!B:L,11,0),"")</f>
        <v>12</v>
      </c>
      <c r="W720" s="13" t="str">
        <f>IFERROR(COUNTIF(#REF!,Tabela1[[#This Row],[Colunas5]]),"")</f>
        <v/>
      </c>
      <c r="X720" s="14">
        <f>Tabela1[[#This Row],[QIANTIDADE EXPEDIDA]]*Tabela1[[#This Row],[PESO UNI]]</f>
        <v>57.444000000000003</v>
      </c>
      <c r="Y720" s="14">
        <f t="shared" si="135"/>
        <v>0</v>
      </c>
      <c r="Z720" s="20">
        <f>Tabela1[[#This Row],[PESO TOTAL]]-Tabela1[[#This Row],[Peso Expedido]]</f>
        <v>0</v>
      </c>
      <c r="AA720" s="17">
        <v>1</v>
      </c>
      <c r="AB720" s="33"/>
      <c r="AC720" s="33">
        <v>1</v>
      </c>
      <c r="AD720" s="33">
        <v>1</v>
      </c>
      <c r="AE720" s="33">
        <v>1</v>
      </c>
      <c r="AF720" s="33">
        <v>1</v>
      </c>
      <c r="AG720" s="33">
        <v>1</v>
      </c>
      <c r="AH720" s="33">
        <v>1</v>
      </c>
      <c r="AI720" s="33" t="s">
        <v>4509</v>
      </c>
      <c r="AJ720"/>
      <c r="AK720"/>
      <c r="AL720"/>
      <c r="AM720"/>
      <c r="AN720"/>
      <c r="AO720"/>
      <c r="AP720"/>
      <c r="AQ720" s="22"/>
      <c r="AR720" s="24"/>
      <c r="AS720" s="37"/>
      <c r="AT720" s="37"/>
      <c r="AU720" s="37"/>
      <c r="AV720" s="37"/>
      <c r="AW720" s="37"/>
    </row>
    <row r="721" spans="1:49" ht="15.75" hidden="1" customHeight="1" x14ac:dyDescent="0.25">
      <c r="A721" s="1"/>
      <c r="B721" s="21" t="s">
        <v>3801</v>
      </c>
      <c r="C721" s="1">
        <v>4</v>
      </c>
      <c r="D721" s="1" t="s">
        <v>4647</v>
      </c>
      <c r="E721" s="7" t="s">
        <v>4783</v>
      </c>
      <c r="F721" s="7" t="s">
        <v>4411</v>
      </c>
      <c r="G721" s="1">
        <v>14.361000000000001</v>
      </c>
      <c r="H721" s="34">
        <v>57.444000000000003</v>
      </c>
      <c r="I721" s="7"/>
      <c r="J721" s="8"/>
      <c r="K721" s="8" t="s">
        <v>45</v>
      </c>
      <c r="L721" s="9" t="s">
        <v>2069</v>
      </c>
      <c r="M721" s="10"/>
      <c r="N721" s="8" t="s">
        <v>38</v>
      </c>
      <c r="O721" s="12"/>
      <c r="P721" s="13"/>
      <c r="Q721" s="14">
        <f>Tabela1[[#This Row],[QTDE/ Fabricação]]-Tabela1[[#This Row],[QTE]]</f>
        <v>-4</v>
      </c>
      <c r="R721" s="18">
        <f t="shared" si="132"/>
        <v>57.444000000000003</v>
      </c>
      <c r="S721" s="18">
        <f t="shared" si="133"/>
        <v>57.444000000000003</v>
      </c>
      <c r="T721" s="19">
        <f t="shared" si="134"/>
        <v>0</v>
      </c>
      <c r="U721" s="16">
        <f>IFERROR(SUMIF('LISTA DE EMBARQUE'!B:B,MICRO!E:E,'LISTA DE EMBARQUE'!G:G),"")</f>
        <v>4</v>
      </c>
      <c r="V721" s="12">
        <f>IFERROR(VLOOKUP(Tabela1[[#This Row],[COD.MDE]],'LISTA DE EMBARQUE'!B:L,11,0),"")</f>
        <v>12</v>
      </c>
      <c r="W721" s="13" t="str">
        <f>IFERROR(COUNTIF(#REF!,Tabela1[[#This Row],[Colunas5]]),"")</f>
        <v/>
      </c>
      <c r="X721" s="14">
        <f>Tabela1[[#This Row],[QIANTIDADE EXPEDIDA]]*Tabela1[[#This Row],[PESO UNI]]</f>
        <v>57.444000000000003</v>
      </c>
      <c r="Y721" s="14">
        <f t="shared" si="135"/>
        <v>0</v>
      </c>
      <c r="Z721" s="20">
        <f>Tabela1[[#This Row],[PESO TOTAL]]-Tabela1[[#This Row],[Peso Expedido]]</f>
        <v>0</v>
      </c>
      <c r="AA721" s="17">
        <v>1</v>
      </c>
      <c r="AB721" s="33"/>
      <c r="AC721" s="33">
        <v>1</v>
      </c>
      <c r="AD721" s="33">
        <v>1</v>
      </c>
      <c r="AE721" s="33">
        <v>1</v>
      </c>
      <c r="AF721" s="33">
        <v>1</v>
      </c>
      <c r="AG721" s="33">
        <v>1</v>
      </c>
      <c r="AH721" s="33">
        <v>1</v>
      </c>
      <c r="AI721" s="33" t="s">
        <v>4509</v>
      </c>
      <c r="AJ721"/>
      <c r="AK721"/>
      <c r="AL721"/>
      <c r="AM721"/>
      <c r="AN721"/>
      <c r="AO721"/>
      <c r="AP721"/>
      <c r="AQ721" s="22"/>
      <c r="AR721" s="24"/>
      <c r="AS721" s="37"/>
      <c r="AT721" s="37"/>
      <c r="AU721" s="37"/>
      <c r="AV721" s="37"/>
      <c r="AW721" s="37"/>
    </row>
    <row r="722" spans="1:49" ht="15.75" hidden="1" customHeight="1" x14ac:dyDescent="0.25">
      <c r="A722" s="1"/>
      <c r="B722" s="21" t="s">
        <v>3801</v>
      </c>
      <c r="C722" s="1">
        <v>8</v>
      </c>
      <c r="D722" s="1" t="s">
        <v>4648</v>
      </c>
      <c r="E722" s="7" t="s">
        <v>4784</v>
      </c>
      <c r="F722" s="7" t="s">
        <v>4411</v>
      </c>
      <c r="G722" s="1">
        <v>14.361000000000001</v>
      </c>
      <c r="H722" s="34">
        <v>114.88800000000001</v>
      </c>
      <c r="I722" s="7"/>
      <c r="J722" s="8"/>
      <c r="K722" s="8" t="s">
        <v>45</v>
      </c>
      <c r="L722" s="9" t="s">
        <v>2069</v>
      </c>
      <c r="M722" s="10"/>
      <c r="N722" s="8" t="s">
        <v>38</v>
      </c>
      <c r="O722" s="12"/>
      <c r="P722" s="13"/>
      <c r="Q722" s="14">
        <f>Tabela1[[#This Row],[QTDE/ Fabricação]]-Tabela1[[#This Row],[QTE]]</f>
        <v>-8</v>
      </c>
      <c r="R722" s="18">
        <f t="shared" si="132"/>
        <v>114.88800000000001</v>
      </c>
      <c r="S722" s="18">
        <f t="shared" si="133"/>
        <v>114.88800000000001</v>
      </c>
      <c r="T722" s="19">
        <f t="shared" si="134"/>
        <v>0</v>
      </c>
      <c r="U722" s="16">
        <f>IFERROR(SUMIF('LISTA DE EMBARQUE'!B:B,MICRO!E:E,'LISTA DE EMBARQUE'!G:G),"")</f>
        <v>8</v>
      </c>
      <c r="V722" s="12">
        <f>IFERROR(VLOOKUP(Tabela1[[#This Row],[COD.MDE]],'LISTA DE EMBARQUE'!B:L,11,0),"")</f>
        <v>12</v>
      </c>
      <c r="W722" s="13" t="str">
        <f>IFERROR(COUNTIF(#REF!,Tabela1[[#This Row],[Colunas5]]),"")</f>
        <v/>
      </c>
      <c r="X722" s="14">
        <f>Tabela1[[#This Row],[QIANTIDADE EXPEDIDA]]*Tabela1[[#This Row],[PESO UNI]]</f>
        <v>114.88800000000001</v>
      </c>
      <c r="Y722" s="14">
        <f t="shared" si="135"/>
        <v>0</v>
      </c>
      <c r="Z722" s="20">
        <f>Tabela1[[#This Row],[PESO TOTAL]]-Tabela1[[#This Row],[Peso Expedido]]</f>
        <v>0</v>
      </c>
      <c r="AA722" s="17">
        <v>1</v>
      </c>
      <c r="AB722" s="33"/>
      <c r="AC722" s="33">
        <v>1</v>
      </c>
      <c r="AD722" s="33">
        <v>1</v>
      </c>
      <c r="AE722" s="33">
        <v>1</v>
      </c>
      <c r="AF722" s="33">
        <v>1</v>
      </c>
      <c r="AG722" s="33">
        <v>1</v>
      </c>
      <c r="AH722" s="33">
        <v>1</v>
      </c>
      <c r="AI722" s="33" t="s">
        <v>4509</v>
      </c>
      <c r="AJ722"/>
      <c r="AK722"/>
      <c r="AL722"/>
      <c r="AM722"/>
      <c r="AN722"/>
      <c r="AO722"/>
      <c r="AP722"/>
      <c r="AQ722" s="22"/>
      <c r="AR722" s="24"/>
      <c r="AS722" s="37"/>
      <c r="AT722" s="37"/>
      <c r="AU722" s="37"/>
      <c r="AV722" s="37"/>
      <c r="AW722" s="37"/>
    </row>
    <row r="723" spans="1:49" ht="15.75" hidden="1" customHeight="1" x14ac:dyDescent="0.25">
      <c r="A723" s="1"/>
      <c r="B723" s="21" t="s">
        <v>3820</v>
      </c>
      <c r="C723" s="1">
        <v>4</v>
      </c>
      <c r="D723" s="1" t="s">
        <v>4649</v>
      </c>
      <c r="E723" s="7" t="s">
        <v>4785</v>
      </c>
      <c r="F723" s="7" t="s">
        <v>4411</v>
      </c>
      <c r="G723" s="1">
        <v>14.361000000000001</v>
      </c>
      <c r="H723" s="34">
        <v>57.444000000000003</v>
      </c>
      <c r="I723" s="7"/>
      <c r="J723" s="8"/>
      <c r="K723" s="8" t="s">
        <v>45</v>
      </c>
      <c r="L723" s="9" t="s">
        <v>2069</v>
      </c>
      <c r="M723" s="10"/>
      <c r="N723" s="8" t="s">
        <v>38</v>
      </c>
      <c r="O723" s="12"/>
      <c r="P723" s="13"/>
      <c r="Q723" s="14">
        <f>Tabela1[[#This Row],[QTDE/ Fabricação]]-Tabela1[[#This Row],[QTE]]</f>
        <v>-4</v>
      </c>
      <c r="R723" s="18">
        <f t="shared" si="132"/>
        <v>57.444000000000003</v>
      </c>
      <c r="S723" s="18">
        <f t="shared" si="133"/>
        <v>57.444000000000003</v>
      </c>
      <c r="T723" s="19">
        <f t="shared" si="134"/>
        <v>0</v>
      </c>
      <c r="U723" s="16">
        <f>IFERROR(SUMIF('LISTA DE EMBARQUE'!B:B,MICRO!E:E,'LISTA DE EMBARQUE'!G:G),"")</f>
        <v>4</v>
      </c>
      <c r="V723" s="12">
        <f>IFERROR(VLOOKUP(Tabela1[[#This Row],[COD.MDE]],'LISTA DE EMBARQUE'!B:L,11,0),"")</f>
        <v>12</v>
      </c>
      <c r="W723" s="13" t="str">
        <f>IFERROR(COUNTIF(#REF!,Tabela1[[#This Row],[Colunas5]]),"")</f>
        <v/>
      </c>
      <c r="X723" s="14">
        <f>Tabela1[[#This Row],[QIANTIDADE EXPEDIDA]]*Tabela1[[#This Row],[PESO UNI]]</f>
        <v>57.444000000000003</v>
      </c>
      <c r="Y723" s="14">
        <f t="shared" si="135"/>
        <v>0</v>
      </c>
      <c r="Z723" s="20">
        <f>Tabela1[[#This Row],[PESO TOTAL]]-Tabela1[[#This Row],[Peso Expedido]]</f>
        <v>0</v>
      </c>
      <c r="AA723" s="17">
        <v>1</v>
      </c>
      <c r="AB723" s="33"/>
      <c r="AC723" s="33">
        <v>1</v>
      </c>
      <c r="AD723" s="33">
        <v>1</v>
      </c>
      <c r="AE723" s="33">
        <v>1</v>
      </c>
      <c r="AF723" s="33">
        <v>1</v>
      </c>
      <c r="AG723" s="33">
        <v>1</v>
      </c>
      <c r="AH723" s="33">
        <v>1</v>
      </c>
      <c r="AI723" s="33" t="s">
        <v>4509</v>
      </c>
      <c r="AJ723"/>
      <c r="AK723"/>
      <c r="AL723"/>
      <c r="AM723"/>
      <c r="AN723"/>
      <c r="AO723"/>
      <c r="AP723"/>
      <c r="AQ723" s="22"/>
      <c r="AR723" s="24"/>
      <c r="AS723" s="37"/>
      <c r="AT723" s="37"/>
      <c r="AU723" s="37"/>
      <c r="AV723" s="37"/>
      <c r="AW723" s="37"/>
    </row>
    <row r="724" spans="1:49" ht="15.75" hidden="1" customHeight="1" x14ac:dyDescent="0.25">
      <c r="A724" s="1"/>
      <c r="B724" s="21" t="s">
        <v>3820</v>
      </c>
      <c r="C724" s="1">
        <v>12</v>
      </c>
      <c r="D724" s="1" t="s">
        <v>4650</v>
      </c>
      <c r="E724" s="7" t="s">
        <v>4786</v>
      </c>
      <c r="F724" s="7" t="s">
        <v>4411</v>
      </c>
      <c r="G724" s="1">
        <v>14.361000000000001</v>
      </c>
      <c r="H724" s="34">
        <v>172.33199999999999</v>
      </c>
      <c r="I724" s="7"/>
      <c r="J724" s="8"/>
      <c r="K724" s="8" t="s">
        <v>45</v>
      </c>
      <c r="L724" s="9" t="s">
        <v>2069</v>
      </c>
      <c r="M724" s="10"/>
      <c r="N724" s="8" t="s">
        <v>38</v>
      </c>
      <c r="O724" s="12"/>
      <c r="P724" s="13"/>
      <c r="Q724" s="14">
        <f>Tabela1[[#This Row],[QTDE/ Fabricação]]-Tabela1[[#This Row],[QTE]]</f>
        <v>-12</v>
      </c>
      <c r="R724" s="18">
        <f t="shared" si="132"/>
        <v>172.33199999999999</v>
      </c>
      <c r="S724" s="18">
        <f t="shared" si="133"/>
        <v>172.33199999999999</v>
      </c>
      <c r="T724" s="19">
        <f t="shared" si="134"/>
        <v>0</v>
      </c>
      <c r="U724" s="16">
        <f>IFERROR(SUMIF('LISTA DE EMBARQUE'!B:B,MICRO!E:E,'LISTA DE EMBARQUE'!G:G),"")</f>
        <v>12</v>
      </c>
      <c r="V724" s="12">
        <f>IFERROR(VLOOKUP(Tabela1[[#This Row],[COD.MDE]],'LISTA DE EMBARQUE'!B:L,11,0),"")</f>
        <v>12</v>
      </c>
      <c r="W724" s="13" t="str">
        <f>IFERROR(COUNTIF(#REF!,Tabela1[[#This Row],[Colunas5]]),"")</f>
        <v/>
      </c>
      <c r="X724" s="14">
        <f>Tabela1[[#This Row],[QIANTIDADE EXPEDIDA]]*Tabela1[[#This Row],[PESO UNI]]</f>
        <v>172.33199999999999</v>
      </c>
      <c r="Y724" s="14">
        <f t="shared" si="135"/>
        <v>0</v>
      </c>
      <c r="Z724" s="20">
        <f>Tabela1[[#This Row],[PESO TOTAL]]-Tabela1[[#This Row],[Peso Expedido]]</f>
        <v>0</v>
      </c>
      <c r="AA724" s="17">
        <v>1</v>
      </c>
      <c r="AB724" s="33"/>
      <c r="AC724" s="33">
        <v>1</v>
      </c>
      <c r="AD724" s="33">
        <v>1</v>
      </c>
      <c r="AE724" s="33">
        <v>1</v>
      </c>
      <c r="AF724" s="33">
        <v>1</v>
      </c>
      <c r="AG724" s="33">
        <v>1</v>
      </c>
      <c r="AH724" s="33">
        <v>1</v>
      </c>
      <c r="AI724" s="33" t="s">
        <v>4509</v>
      </c>
      <c r="AJ724"/>
      <c r="AK724"/>
      <c r="AL724"/>
      <c r="AM724"/>
      <c r="AN724"/>
      <c r="AO724"/>
      <c r="AP724"/>
      <c r="AQ724" s="22"/>
      <c r="AR724" s="24"/>
      <c r="AS724" s="37"/>
      <c r="AT724" s="37"/>
      <c r="AU724" s="37"/>
      <c r="AV724" s="37"/>
      <c r="AW724" s="37"/>
    </row>
    <row r="725" spans="1:49" ht="15.75" hidden="1" customHeight="1" x14ac:dyDescent="0.25">
      <c r="A725" s="1"/>
      <c r="B725" s="21" t="s">
        <v>3820</v>
      </c>
      <c r="C725" s="1">
        <v>4</v>
      </c>
      <c r="D725" s="1" t="s">
        <v>4651</v>
      </c>
      <c r="E725" s="7" t="s">
        <v>4787</v>
      </c>
      <c r="F725" s="7" t="s">
        <v>4411</v>
      </c>
      <c r="G725" s="1">
        <v>14.361000000000001</v>
      </c>
      <c r="H725" s="34">
        <v>57.444000000000003</v>
      </c>
      <c r="I725" s="7"/>
      <c r="J725" s="8"/>
      <c r="K725" s="8" t="s">
        <v>45</v>
      </c>
      <c r="L725" s="9" t="s">
        <v>2069</v>
      </c>
      <c r="M725" s="10"/>
      <c r="N725" s="8" t="s">
        <v>38</v>
      </c>
      <c r="O725" s="12"/>
      <c r="P725" s="13"/>
      <c r="Q725" s="14">
        <f>Tabela1[[#This Row],[QTDE/ Fabricação]]-Tabela1[[#This Row],[QTE]]</f>
        <v>-4</v>
      </c>
      <c r="R725" s="18">
        <f t="shared" si="132"/>
        <v>57.444000000000003</v>
      </c>
      <c r="S725" s="18">
        <f t="shared" si="133"/>
        <v>57.444000000000003</v>
      </c>
      <c r="T725" s="19">
        <f t="shared" si="134"/>
        <v>0</v>
      </c>
      <c r="U725" s="16">
        <f>IFERROR(SUMIF('LISTA DE EMBARQUE'!B:B,MICRO!E:E,'LISTA DE EMBARQUE'!G:G),"")</f>
        <v>4</v>
      </c>
      <c r="V725" s="12">
        <f>IFERROR(VLOOKUP(Tabela1[[#This Row],[COD.MDE]],'LISTA DE EMBARQUE'!B:L,11,0),"")</f>
        <v>12</v>
      </c>
      <c r="W725" s="13" t="str">
        <f>IFERROR(COUNTIF(#REF!,Tabela1[[#This Row],[Colunas5]]),"")</f>
        <v/>
      </c>
      <c r="X725" s="14">
        <f>Tabela1[[#This Row],[QIANTIDADE EXPEDIDA]]*Tabela1[[#This Row],[PESO UNI]]</f>
        <v>57.444000000000003</v>
      </c>
      <c r="Y725" s="14">
        <f t="shared" si="135"/>
        <v>0</v>
      </c>
      <c r="Z725" s="20">
        <f>Tabela1[[#This Row],[PESO TOTAL]]-Tabela1[[#This Row],[Peso Expedido]]</f>
        <v>0</v>
      </c>
      <c r="AA725" s="17">
        <v>1</v>
      </c>
      <c r="AB725" s="33"/>
      <c r="AC725" s="33">
        <v>1</v>
      </c>
      <c r="AD725" s="33">
        <v>1</v>
      </c>
      <c r="AE725" s="33">
        <v>1</v>
      </c>
      <c r="AF725" s="33">
        <v>1</v>
      </c>
      <c r="AG725" s="33">
        <v>1</v>
      </c>
      <c r="AH725" s="33">
        <v>1</v>
      </c>
      <c r="AI725" s="33" t="s">
        <v>4509</v>
      </c>
      <c r="AJ725"/>
      <c r="AK725"/>
      <c r="AL725"/>
      <c r="AM725"/>
      <c r="AN725"/>
      <c r="AO725"/>
      <c r="AP725"/>
      <c r="AQ725" s="22"/>
      <c r="AR725" s="24"/>
      <c r="AS725" s="37"/>
      <c r="AT725" s="37"/>
      <c r="AU725" s="37"/>
      <c r="AV725" s="37"/>
      <c r="AW725" s="37"/>
    </row>
    <row r="726" spans="1:49" ht="15.75" hidden="1" customHeight="1" x14ac:dyDescent="0.25">
      <c r="A726" s="1"/>
      <c r="B726" s="21" t="s">
        <v>3820</v>
      </c>
      <c r="C726" s="1">
        <v>4</v>
      </c>
      <c r="D726" s="1" t="s">
        <v>4651</v>
      </c>
      <c r="E726" s="7" t="s">
        <v>4788</v>
      </c>
      <c r="F726" s="7" t="s">
        <v>4411</v>
      </c>
      <c r="G726" s="1">
        <v>14.361000000000001</v>
      </c>
      <c r="H726" s="34">
        <v>57.444000000000003</v>
      </c>
      <c r="I726" s="7"/>
      <c r="J726" s="8"/>
      <c r="K726" s="8" t="s">
        <v>45</v>
      </c>
      <c r="L726" s="9" t="s">
        <v>2069</v>
      </c>
      <c r="M726" s="10"/>
      <c r="N726" s="8" t="s">
        <v>38</v>
      </c>
      <c r="O726" s="12"/>
      <c r="P726" s="13"/>
      <c r="Q726" s="14">
        <f>Tabela1[[#This Row],[QTDE/ Fabricação]]-Tabela1[[#This Row],[QTE]]</f>
        <v>-4</v>
      </c>
      <c r="R726" s="18">
        <f t="shared" si="132"/>
        <v>57.444000000000003</v>
      </c>
      <c r="S726" s="18">
        <f t="shared" si="133"/>
        <v>57.444000000000003</v>
      </c>
      <c r="T726" s="19">
        <f t="shared" si="134"/>
        <v>0</v>
      </c>
      <c r="U726" s="16">
        <f>IFERROR(SUMIF('LISTA DE EMBARQUE'!B:B,MICRO!E:E,'LISTA DE EMBARQUE'!G:G),"")</f>
        <v>4</v>
      </c>
      <c r="V726" s="12">
        <f>IFERROR(VLOOKUP(Tabela1[[#This Row],[COD.MDE]],'LISTA DE EMBARQUE'!B:L,11,0),"")</f>
        <v>12</v>
      </c>
      <c r="W726" s="13" t="str">
        <f>IFERROR(COUNTIF(#REF!,Tabela1[[#This Row],[Colunas5]]),"")</f>
        <v/>
      </c>
      <c r="X726" s="14">
        <f>Tabela1[[#This Row],[QIANTIDADE EXPEDIDA]]*Tabela1[[#This Row],[PESO UNI]]</f>
        <v>57.444000000000003</v>
      </c>
      <c r="Y726" s="14">
        <f t="shared" si="135"/>
        <v>0</v>
      </c>
      <c r="Z726" s="20">
        <f>Tabela1[[#This Row],[PESO TOTAL]]-Tabela1[[#This Row],[Peso Expedido]]</f>
        <v>0</v>
      </c>
      <c r="AA726" s="17">
        <v>1</v>
      </c>
      <c r="AB726" s="33"/>
      <c r="AC726" s="33">
        <v>1</v>
      </c>
      <c r="AD726" s="33">
        <v>1</v>
      </c>
      <c r="AE726" s="33">
        <v>1</v>
      </c>
      <c r="AF726" s="33">
        <v>1</v>
      </c>
      <c r="AG726" s="33">
        <v>1</v>
      </c>
      <c r="AH726" s="33">
        <v>1</v>
      </c>
      <c r="AI726" s="33" t="s">
        <v>4509</v>
      </c>
      <c r="AJ726"/>
      <c r="AK726"/>
      <c r="AL726"/>
      <c r="AM726"/>
      <c r="AN726"/>
      <c r="AO726"/>
      <c r="AP726"/>
      <c r="AQ726" s="22"/>
      <c r="AR726" s="24"/>
      <c r="AS726" s="37"/>
      <c r="AT726" s="37"/>
      <c r="AU726" s="37"/>
      <c r="AV726" s="37"/>
      <c r="AW726" s="37"/>
    </row>
    <row r="727" spans="1:49" ht="15.75" hidden="1" customHeight="1" x14ac:dyDescent="0.25">
      <c r="A727" s="1"/>
      <c r="B727" s="21" t="s">
        <v>3874</v>
      </c>
      <c r="C727" s="1">
        <v>4</v>
      </c>
      <c r="D727" s="1" t="s">
        <v>4652</v>
      </c>
      <c r="E727" s="7" t="s">
        <v>4789</v>
      </c>
      <c r="F727" s="7" t="s">
        <v>4411</v>
      </c>
      <c r="G727" s="1">
        <v>14.361000000000001</v>
      </c>
      <c r="H727" s="34">
        <v>57.444000000000003</v>
      </c>
      <c r="I727" s="7"/>
      <c r="J727" s="8"/>
      <c r="K727" s="8" t="s">
        <v>45</v>
      </c>
      <c r="L727" s="9" t="s">
        <v>2069</v>
      </c>
      <c r="M727" s="10"/>
      <c r="N727" s="8" t="s">
        <v>38</v>
      </c>
      <c r="O727" s="12"/>
      <c r="P727" s="13"/>
      <c r="Q727" s="14">
        <f>Tabela1[[#This Row],[QTDE/ Fabricação]]-Tabela1[[#This Row],[QTE]]</f>
        <v>-4</v>
      </c>
      <c r="R727" s="18">
        <f t="shared" si="132"/>
        <v>57.444000000000003</v>
      </c>
      <c r="S727" s="18">
        <f t="shared" si="133"/>
        <v>57.444000000000003</v>
      </c>
      <c r="T727" s="19">
        <f t="shared" si="134"/>
        <v>0</v>
      </c>
      <c r="U727" s="16">
        <f>IFERROR(SUMIF('LISTA DE EMBARQUE'!B:B,MICRO!E:E,'LISTA DE EMBARQUE'!G:G),"")</f>
        <v>4</v>
      </c>
      <c r="V727" s="12">
        <f>IFERROR(VLOOKUP(Tabela1[[#This Row],[COD.MDE]],'LISTA DE EMBARQUE'!B:L,11,0),"")</f>
        <v>12</v>
      </c>
      <c r="W727" s="13" t="str">
        <f>IFERROR(COUNTIF(#REF!,Tabela1[[#This Row],[Colunas5]]),"")</f>
        <v/>
      </c>
      <c r="X727" s="14">
        <f>Tabela1[[#This Row],[QIANTIDADE EXPEDIDA]]*Tabela1[[#This Row],[PESO UNI]]</f>
        <v>57.444000000000003</v>
      </c>
      <c r="Y727" s="14">
        <f t="shared" si="135"/>
        <v>0</v>
      </c>
      <c r="Z727" s="20">
        <f>Tabela1[[#This Row],[PESO TOTAL]]-Tabela1[[#This Row],[Peso Expedido]]</f>
        <v>0</v>
      </c>
      <c r="AA727" s="17">
        <v>1</v>
      </c>
      <c r="AB727" s="33"/>
      <c r="AC727" s="33">
        <v>1</v>
      </c>
      <c r="AD727" s="33">
        <v>1</v>
      </c>
      <c r="AE727" s="33">
        <v>1</v>
      </c>
      <c r="AF727" s="33">
        <v>1</v>
      </c>
      <c r="AG727" s="33">
        <v>1</v>
      </c>
      <c r="AH727" s="33">
        <v>1</v>
      </c>
      <c r="AI727" s="33" t="s">
        <v>4509</v>
      </c>
      <c r="AJ727"/>
      <c r="AK727"/>
      <c r="AL727"/>
      <c r="AM727"/>
      <c r="AN727"/>
      <c r="AO727"/>
      <c r="AP727"/>
      <c r="AQ727" s="22"/>
      <c r="AR727" s="24"/>
      <c r="AS727" s="37"/>
      <c r="AT727" s="37"/>
      <c r="AU727" s="37"/>
      <c r="AV727" s="37"/>
      <c r="AW727" s="37"/>
    </row>
    <row r="728" spans="1:49" ht="15.75" hidden="1" customHeight="1" x14ac:dyDescent="0.25">
      <c r="A728" s="1"/>
      <c r="B728" s="21" t="s">
        <v>3874</v>
      </c>
      <c r="C728" s="1">
        <v>20</v>
      </c>
      <c r="D728" s="1" t="s">
        <v>4653</v>
      </c>
      <c r="E728" s="7" t="s">
        <v>4790</v>
      </c>
      <c r="F728" s="7" t="s">
        <v>4411</v>
      </c>
      <c r="G728" s="1">
        <v>14.361000000000001</v>
      </c>
      <c r="H728" s="34">
        <v>287.22000000000003</v>
      </c>
      <c r="I728" s="7"/>
      <c r="J728" s="8"/>
      <c r="K728" s="8" t="s">
        <v>45</v>
      </c>
      <c r="L728" s="9" t="s">
        <v>2069</v>
      </c>
      <c r="M728" s="10"/>
      <c r="N728" s="8" t="s">
        <v>38</v>
      </c>
      <c r="O728" s="12"/>
      <c r="P728" s="13"/>
      <c r="Q728" s="14">
        <f>Tabela1[[#This Row],[QTDE/ Fabricação]]-Tabela1[[#This Row],[QTE]]</f>
        <v>-20</v>
      </c>
      <c r="R728" s="18">
        <f t="shared" si="132"/>
        <v>287.22000000000003</v>
      </c>
      <c r="S728" s="18">
        <f t="shared" si="133"/>
        <v>287.22000000000003</v>
      </c>
      <c r="T728" s="19">
        <f t="shared" si="134"/>
        <v>0</v>
      </c>
      <c r="U728" s="16">
        <f>IFERROR(SUMIF('LISTA DE EMBARQUE'!B:B,MICRO!E:E,'LISTA DE EMBARQUE'!G:G),"")</f>
        <v>20</v>
      </c>
      <c r="V728" s="12">
        <f>IFERROR(VLOOKUP(Tabela1[[#This Row],[COD.MDE]],'LISTA DE EMBARQUE'!B:L,11,0),"")</f>
        <v>12</v>
      </c>
      <c r="W728" s="13" t="str">
        <f>IFERROR(COUNTIF(#REF!,Tabela1[[#This Row],[Colunas5]]),"")</f>
        <v/>
      </c>
      <c r="X728" s="14">
        <f>Tabela1[[#This Row],[QIANTIDADE EXPEDIDA]]*Tabela1[[#This Row],[PESO UNI]]</f>
        <v>287.22000000000003</v>
      </c>
      <c r="Y728" s="14">
        <f t="shared" si="135"/>
        <v>0</v>
      </c>
      <c r="Z728" s="20">
        <f>Tabela1[[#This Row],[PESO TOTAL]]-Tabela1[[#This Row],[Peso Expedido]]</f>
        <v>0</v>
      </c>
      <c r="AA728" s="17">
        <v>1</v>
      </c>
      <c r="AB728" s="33"/>
      <c r="AC728" s="33">
        <v>1</v>
      </c>
      <c r="AD728" s="33">
        <v>1</v>
      </c>
      <c r="AE728" s="33">
        <v>1</v>
      </c>
      <c r="AF728" s="33">
        <v>1</v>
      </c>
      <c r="AG728" s="33">
        <v>1</v>
      </c>
      <c r="AH728" s="33">
        <v>1</v>
      </c>
      <c r="AI728" s="33" t="s">
        <v>4509</v>
      </c>
      <c r="AJ728"/>
      <c r="AK728"/>
      <c r="AL728"/>
      <c r="AM728"/>
      <c r="AN728"/>
      <c r="AO728"/>
      <c r="AP728"/>
      <c r="AQ728" s="22"/>
      <c r="AR728" s="24"/>
      <c r="AS728" s="37"/>
      <c r="AT728" s="37"/>
      <c r="AU728" s="37"/>
      <c r="AV728" s="37"/>
      <c r="AW728" s="37"/>
    </row>
    <row r="729" spans="1:49" ht="15.75" hidden="1" customHeight="1" x14ac:dyDescent="0.25">
      <c r="A729" s="1"/>
      <c r="B729" s="21" t="s">
        <v>3857</v>
      </c>
      <c r="C729" s="1">
        <v>2</v>
      </c>
      <c r="D729" s="1" t="s">
        <v>4654</v>
      </c>
      <c r="E729" s="7" t="s">
        <v>4791</v>
      </c>
      <c r="F729" s="7" t="s">
        <v>4411</v>
      </c>
      <c r="G729" s="1">
        <v>14.361000000000001</v>
      </c>
      <c r="H729" s="34">
        <v>28.722000000000001</v>
      </c>
      <c r="I729" s="7"/>
      <c r="J729" s="8"/>
      <c r="K729" s="8" t="s">
        <v>45</v>
      </c>
      <c r="L729" s="9" t="s">
        <v>2069</v>
      </c>
      <c r="M729" s="10"/>
      <c r="N729" s="8" t="s">
        <v>38</v>
      </c>
      <c r="O729" s="12"/>
      <c r="P729" s="13"/>
      <c r="Q729" s="14">
        <f>Tabela1[[#This Row],[QTDE/ Fabricação]]-Tabela1[[#This Row],[QTE]]</f>
        <v>-2</v>
      </c>
      <c r="R729" s="18">
        <f t="shared" si="132"/>
        <v>28.722000000000001</v>
      </c>
      <c r="S729" s="18">
        <f t="shared" si="133"/>
        <v>28.722000000000001</v>
      </c>
      <c r="T729" s="19">
        <f t="shared" si="134"/>
        <v>0</v>
      </c>
      <c r="U729" s="16">
        <f>IFERROR(SUMIF('LISTA DE EMBARQUE'!B:B,MICRO!E:E,'LISTA DE EMBARQUE'!G:G),"")</f>
        <v>2</v>
      </c>
      <c r="V729" s="12">
        <f>IFERROR(VLOOKUP(Tabela1[[#This Row],[COD.MDE]],'LISTA DE EMBARQUE'!B:L,11,0),"")</f>
        <v>12</v>
      </c>
      <c r="W729" s="13" t="str">
        <f>IFERROR(COUNTIF(#REF!,Tabela1[[#This Row],[Colunas5]]),"")</f>
        <v/>
      </c>
      <c r="X729" s="14">
        <f>Tabela1[[#This Row],[QIANTIDADE EXPEDIDA]]*Tabela1[[#This Row],[PESO UNI]]</f>
        <v>28.722000000000001</v>
      </c>
      <c r="Y729" s="14">
        <f t="shared" si="135"/>
        <v>0</v>
      </c>
      <c r="Z729" s="20">
        <f>Tabela1[[#This Row],[PESO TOTAL]]-Tabela1[[#This Row],[Peso Expedido]]</f>
        <v>0</v>
      </c>
      <c r="AA729" s="17">
        <v>1</v>
      </c>
      <c r="AB729" s="33"/>
      <c r="AC729" s="33">
        <v>1</v>
      </c>
      <c r="AD729" s="33">
        <v>1</v>
      </c>
      <c r="AE729" s="33">
        <v>1</v>
      </c>
      <c r="AF729" s="33">
        <v>1</v>
      </c>
      <c r="AG729" s="33">
        <v>1</v>
      </c>
      <c r="AH729" s="33">
        <v>1</v>
      </c>
      <c r="AI729" s="33" t="s">
        <v>4509</v>
      </c>
      <c r="AJ729"/>
      <c r="AK729"/>
      <c r="AL729"/>
      <c r="AM729"/>
      <c r="AN729"/>
      <c r="AO729"/>
      <c r="AP729"/>
      <c r="AQ729" s="22"/>
      <c r="AR729" s="24"/>
      <c r="AS729" s="37"/>
      <c r="AT729" s="37"/>
      <c r="AU729" s="37"/>
      <c r="AV729" s="37"/>
      <c r="AW729" s="37"/>
    </row>
    <row r="730" spans="1:49" ht="15.75" hidden="1" customHeight="1" x14ac:dyDescent="0.25">
      <c r="A730" s="1"/>
      <c r="B730" s="21" t="s">
        <v>3857</v>
      </c>
      <c r="C730" s="1">
        <v>22</v>
      </c>
      <c r="D730" s="1" t="s">
        <v>4654</v>
      </c>
      <c r="E730" s="7" t="s">
        <v>4792</v>
      </c>
      <c r="F730" s="7" t="s">
        <v>4411</v>
      </c>
      <c r="G730" s="1">
        <v>14.361000000000001</v>
      </c>
      <c r="H730" s="34">
        <v>315.94200000000001</v>
      </c>
      <c r="I730" s="7"/>
      <c r="J730" s="8"/>
      <c r="K730" s="8" t="s">
        <v>45</v>
      </c>
      <c r="L730" s="9" t="s">
        <v>2069</v>
      </c>
      <c r="M730" s="10"/>
      <c r="N730" s="8" t="s">
        <v>38</v>
      </c>
      <c r="O730" s="12"/>
      <c r="P730" s="13"/>
      <c r="Q730" s="14">
        <f>Tabela1[[#This Row],[QTDE/ Fabricação]]-Tabela1[[#This Row],[QTE]]</f>
        <v>-22</v>
      </c>
      <c r="R730" s="18">
        <f t="shared" si="132"/>
        <v>315.94200000000001</v>
      </c>
      <c r="S730" s="18">
        <f t="shared" si="133"/>
        <v>315.94200000000001</v>
      </c>
      <c r="T730" s="19">
        <f t="shared" si="134"/>
        <v>0</v>
      </c>
      <c r="U730" s="16">
        <f>IFERROR(SUMIF('LISTA DE EMBARQUE'!B:B,MICRO!E:E,'LISTA DE EMBARQUE'!G:G),"")</f>
        <v>22</v>
      </c>
      <c r="V730" s="12">
        <f>IFERROR(VLOOKUP(Tabela1[[#This Row],[COD.MDE]],'LISTA DE EMBARQUE'!B:L,11,0),"")</f>
        <v>12</v>
      </c>
      <c r="W730" s="13" t="str">
        <f>IFERROR(COUNTIF(#REF!,Tabela1[[#This Row],[Colunas5]]),"")</f>
        <v/>
      </c>
      <c r="X730" s="14">
        <f>Tabela1[[#This Row],[QIANTIDADE EXPEDIDA]]*Tabela1[[#This Row],[PESO UNI]]</f>
        <v>315.94200000000001</v>
      </c>
      <c r="Y730" s="14">
        <f t="shared" si="135"/>
        <v>0</v>
      </c>
      <c r="Z730" s="20">
        <f>Tabela1[[#This Row],[PESO TOTAL]]-Tabela1[[#This Row],[Peso Expedido]]</f>
        <v>0</v>
      </c>
      <c r="AA730" s="17">
        <v>1</v>
      </c>
      <c r="AB730" s="33"/>
      <c r="AC730" s="33">
        <v>1</v>
      </c>
      <c r="AD730" s="33">
        <v>1</v>
      </c>
      <c r="AE730" s="33">
        <v>1</v>
      </c>
      <c r="AF730" s="33">
        <v>1</v>
      </c>
      <c r="AG730" s="33">
        <v>1</v>
      </c>
      <c r="AH730" s="33">
        <v>1</v>
      </c>
      <c r="AI730" s="33" t="s">
        <v>4509</v>
      </c>
      <c r="AJ730"/>
      <c r="AK730"/>
      <c r="AL730"/>
      <c r="AM730"/>
      <c r="AN730"/>
      <c r="AO730"/>
      <c r="AP730"/>
      <c r="AQ730" s="22"/>
      <c r="AR730" s="24"/>
      <c r="AS730" s="37"/>
      <c r="AT730" s="37"/>
      <c r="AU730" s="37"/>
      <c r="AV730" s="37"/>
      <c r="AW730" s="37"/>
    </row>
    <row r="731" spans="1:49" ht="15.75" hidden="1" customHeight="1" x14ac:dyDescent="0.25">
      <c r="A731" s="1"/>
      <c r="B731" s="21" t="s">
        <v>3857</v>
      </c>
      <c r="C731" s="1">
        <v>2</v>
      </c>
      <c r="D731" s="1" t="s">
        <v>4655</v>
      </c>
      <c r="E731" s="7" t="s">
        <v>4793</v>
      </c>
      <c r="F731" s="7" t="s">
        <v>4411</v>
      </c>
      <c r="G731" s="1">
        <v>14.361000000000001</v>
      </c>
      <c r="H731" s="34">
        <v>28.722000000000001</v>
      </c>
      <c r="I731" s="7"/>
      <c r="J731" s="8"/>
      <c r="K731" s="8" t="s">
        <v>45</v>
      </c>
      <c r="L731" s="9" t="s">
        <v>2069</v>
      </c>
      <c r="M731" s="10"/>
      <c r="N731" s="8" t="s">
        <v>38</v>
      </c>
      <c r="O731" s="12"/>
      <c r="P731" s="13"/>
      <c r="Q731" s="14">
        <f>Tabela1[[#This Row],[QTDE/ Fabricação]]-Tabela1[[#This Row],[QTE]]</f>
        <v>-2</v>
      </c>
      <c r="R731" s="18">
        <f t="shared" si="132"/>
        <v>28.722000000000001</v>
      </c>
      <c r="S731" s="18">
        <f t="shared" si="133"/>
        <v>28.722000000000001</v>
      </c>
      <c r="T731" s="19">
        <f t="shared" si="134"/>
        <v>0</v>
      </c>
      <c r="U731" s="16">
        <f>IFERROR(SUMIF('LISTA DE EMBARQUE'!B:B,MICRO!E:E,'LISTA DE EMBARQUE'!G:G),"")</f>
        <v>2</v>
      </c>
      <c r="V731" s="12">
        <f>IFERROR(VLOOKUP(Tabela1[[#This Row],[COD.MDE]],'LISTA DE EMBARQUE'!B:L,11,0),"")</f>
        <v>12</v>
      </c>
      <c r="W731" s="13" t="str">
        <f>IFERROR(COUNTIF(#REF!,Tabela1[[#This Row],[Colunas5]]),"")</f>
        <v/>
      </c>
      <c r="X731" s="14">
        <f>Tabela1[[#This Row],[QIANTIDADE EXPEDIDA]]*Tabela1[[#This Row],[PESO UNI]]</f>
        <v>28.722000000000001</v>
      </c>
      <c r="Y731" s="14">
        <f t="shared" si="135"/>
        <v>0</v>
      </c>
      <c r="Z731" s="20">
        <f>Tabela1[[#This Row],[PESO TOTAL]]-Tabela1[[#This Row],[Peso Expedido]]</f>
        <v>0</v>
      </c>
      <c r="AA731" s="17">
        <v>1</v>
      </c>
      <c r="AB731" s="33"/>
      <c r="AC731" s="33">
        <v>1</v>
      </c>
      <c r="AD731" s="33">
        <v>1</v>
      </c>
      <c r="AE731" s="33">
        <v>1</v>
      </c>
      <c r="AF731" s="33">
        <v>1</v>
      </c>
      <c r="AG731" s="33">
        <v>1</v>
      </c>
      <c r="AH731" s="33">
        <v>1</v>
      </c>
      <c r="AI731" s="33" t="s">
        <v>4509</v>
      </c>
      <c r="AJ731"/>
      <c r="AK731"/>
      <c r="AL731"/>
      <c r="AM731"/>
      <c r="AN731"/>
      <c r="AO731"/>
      <c r="AP731"/>
      <c r="AQ731" s="22"/>
      <c r="AR731" s="24"/>
      <c r="AS731" s="37"/>
      <c r="AT731" s="37"/>
      <c r="AU731" s="37"/>
      <c r="AV731" s="37"/>
      <c r="AW731" s="37"/>
    </row>
    <row r="732" spans="1:49" ht="15.75" hidden="1" customHeight="1" x14ac:dyDescent="0.25">
      <c r="A732" s="1"/>
      <c r="B732" s="21" t="s">
        <v>3857</v>
      </c>
      <c r="C732" s="1">
        <v>2</v>
      </c>
      <c r="D732" s="1" t="s">
        <v>4655</v>
      </c>
      <c r="E732" s="7" t="s">
        <v>4794</v>
      </c>
      <c r="F732" s="7" t="s">
        <v>4411</v>
      </c>
      <c r="G732" s="1">
        <v>14.361000000000001</v>
      </c>
      <c r="H732" s="34">
        <v>28.722000000000001</v>
      </c>
      <c r="I732" s="7"/>
      <c r="J732" s="8"/>
      <c r="K732" s="8" t="s">
        <v>45</v>
      </c>
      <c r="L732" s="9" t="s">
        <v>2069</v>
      </c>
      <c r="M732" s="10"/>
      <c r="N732" s="8" t="s">
        <v>38</v>
      </c>
      <c r="O732" s="12"/>
      <c r="P732" s="13"/>
      <c r="Q732" s="14">
        <f>Tabela1[[#This Row],[QTDE/ Fabricação]]-Tabela1[[#This Row],[QTE]]</f>
        <v>-2</v>
      </c>
      <c r="R732" s="18">
        <f t="shared" si="132"/>
        <v>28.722000000000001</v>
      </c>
      <c r="S732" s="18">
        <f t="shared" si="133"/>
        <v>28.722000000000001</v>
      </c>
      <c r="T732" s="19">
        <f t="shared" si="134"/>
        <v>0</v>
      </c>
      <c r="U732" s="16">
        <f>IFERROR(SUMIF('LISTA DE EMBARQUE'!B:B,MICRO!E:E,'LISTA DE EMBARQUE'!G:G),"")</f>
        <v>2</v>
      </c>
      <c r="V732" s="12">
        <f>IFERROR(VLOOKUP(Tabela1[[#This Row],[COD.MDE]],'LISTA DE EMBARQUE'!B:L,11,0),"")</f>
        <v>12</v>
      </c>
      <c r="W732" s="13" t="str">
        <f>IFERROR(COUNTIF(#REF!,Tabela1[[#This Row],[Colunas5]]),"")</f>
        <v/>
      </c>
      <c r="X732" s="14">
        <f>Tabela1[[#This Row],[QIANTIDADE EXPEDIDA]]*Tabela1[[#This Row],[PESO UNI]]</f>
        <v>28.722000000000001</v>
      </c>
      <c r="Y732" s="14">
        <f t="shared" si="135"/>
        <v>0</v>
      </c>
      <c r="Z732" s="20">
        <f>Tabela1[[#This Row],[PESO TOTAL]]-Tabela1[[#This Row],[Peso Expedido]]</f>
        <v>0</v>
      </c>
      <c r="AA732" s="17">
        <v>1</v>
      </c>
      <c r="AB732" s="33"/>
      <c r="AC732" s="33">
        <v>1</v>
      </c>
      <c r="AD732" s="33">
        <v>1</v>
      </c>
      <c r="AE732" s="33">
        <v>1</v>
      </c>
      <c r="AF732" s="33">
        <v>1</v>
      </c>
      <c r="AG732" s="33">
        <v>1</v>
      </c>
      <c r="AH732" s="33">
        <v>1</v>
      </c>
      <c r="AI732" s="33" t="s">
        <v>4509</v>
      </c>
      <c r="AJ732"/>
      <c r="AK732"/>
      <c r="AL732"/>
      <c r="AM732"/>
      <c r="AN732"/>
      <c r="AO732"/>
      <c r="AP732"/>
      <c r="AQ732" s="22"/>
      <c r="AR732" s="24"/>
      <c r="AS732" s="37"/>
      <c r="AT732" s="37"/>
      <c r="AU732" s="37"/>
      <c r="AV732" s="37"/>
      <c r="AW732" s="37"/>
    </row>
    <row r="733" spans="1:49" ht="15.75" hidden="1" customHeight="1" x14ac:dyDescent="0.25">
      <c r="A733" s="1"/>
      <c r="B733" s="21" t="s">
        <v>3863</v>
      </c>
      <c r="C733" s="1">
        <v>2</v>
      </c>
      <c r="D733" s="1" t="s">
        <v>4656</v>
      </c>
      <c r="E733" s="7" t="s">
        <v>4795</v>
      </c>
      <c r="F733" s="7" t="s">
        <v>4411</v>
      </c>
      <c r="G733" s="1">
        <v>14.361000000000001</v>
      </c>
      <c r="H733" s="34">
        <v>28.722000000000001</v>
      </c>
      <c r="I733" s="7"/>
      <c r="J733" s="8"/>
      <c r="K733" s="8" t="s">
        <v>45</v>
      </c>
      <c r="L733" s="9" t="s">
        <v>2069</v>
      </c>
      <c r="M733" s="10"/>
      <c r="N733" s="8" t="s">
        <v>38</v>
      </c>
      <c r="O733" s="12"/>
      <c r="P733" s="13"/>
      <c r="Q733" s="14">
        <f>Tabela1[[#This Row],[QTDE/ Fabricação]]-Tabela1[[#This Row],[QTE]]</f>
        <v>-2</v>
      </c>
      <c r="R733" s="18">
        <f t="shared" si="132"/>
        <v>28.722000000000001</v>
      </c>
      <c r="S733" s="18">
        <f t="shared" si="133"/>
        <v>28.722000000000001</v>
      </c>
      <c r="T733" s="19">
        <f t="shared" si="134"/>
        <v>0</v>
      </c>
      <c r="U733" s="16">
        <f>IFERROR(SUMIF('LISTA DE EMBARQUE'!B:B,MICRO!E:E,'LISTA DE EMBARQUE'!G:G),"")</f>
        <v>2</v>
      </c>
      <c r="V733" s="12">
        <f>IFERROR(VLOOKUP(Tabela1[[#This Row],[COD.MDE]],'LISTA DE EMBARQUE'!B:L,11,0),"")</f>
        <v>12</v>
      </c>
      <c r="W733" s="13" t="str">
        <f>IFERROR(COUNTIF(#REF!,Tabela1[[#This Row],[Colunas5]]),"")</f>
        <v/>
      </c>
      <c r="X733" s="14">
        <f>Tabela1[[#This Row],[QIANTIDADE EXPEDIDA]]*Tabela1[[#This Row],[PESO UNI]]</f>
        <v>28.722000000000001</v>
      </c>
      <c r="Y733" s="14">
        <f t="shared" si="135"/>
        <v>0</v>
      </c>
      <c r="Z733" s="20">
        <f>Tabela1[[#This Row],[PESO TOTAL]]-Tabela1[[#This Row],[Peso Expedido]]</f>
        <v>0</v>
      </c>
      <c r="AA733" s="17">
        <v>1</v>
      </c>
      <c r="AB733" s="33"/>
      <c r="AC733" s="33">
        <v>1</v>
      </c>
      <c r="AD733" s="33">
        <v>1</v>
      </c>
      <c r="AE733" s="33">
        <v>1</v>
      </c>
      <c r="AF733" s="33">
        <v>1</v>
      </c>
      <c r="AG733" s="33">
        <v>1</v>
      </c>
      <c r="AH733" s="33">
        <v>1</v>
      </c>
      <c r="AI733" s="33" t="s">
        <v>4509</v>
      </c>
      <c r="AJ733"/>
      <c r="AK733"/>
      <c r="AL733"/>
      <c r="AM733"/>
      <c r="AN733"/>
      <c r="AO733"/>
      <c r="AP733"/>
      <c r="AQ733" s="22"/>
      <c r="AR733" s="24"/>
      <c r="AS733" s="37"/>
      <c r="AT733" s="37"/>
      <c r="AU733" s="37"/>
      <c r="AV733" s="37"/>
      <c r="AW733" s="37"/>
    </row>
    <row r="734" spans="1:49" ht="15.75" hidden="1" customHeight="1" x14ac:dyDescent="0.25">
      <c r="A734" s="1"/>
      <c r="B734" s="21" t="s">
        <v>3863</v>
      </c>
      <c r="C734" s="1">
        <v>2</v>
      </c>
      <c r="D734" s="1" t="s">
        <v>4657</v>
      </c>
      <c r="E734" s="7" t="s">
        <v>4796</v>
      </c>
      <c r="F734" s="7" t="s">
        <v>4411</v>
      </c>
      <c r="G734" s="1">
        <v>14.361000000000001</v>
      </c>
      <c r="H734" s="34">
        <v>28.722000000000001</v>
      </c>
      <c r="I734" s="7"/>
      <c r="J734" s="8"/>
      <c r="K734" s="8" t="s">
        <v>45</v>
      </c>
      <c r="L734" s="9" t="s">
        <v>2069</v>
      </c>
      <c r="M734" s="10"/>
      <c r="N734" s="8" t="s">
        <v>38</v>
      </c>
      <c r="O734" s="12"/>
      <c r="P734" s="13"/>
      <c r="Q734" s="14">
        <f>Tabela1[[#This Row],[QTDE/ Fabricação]]-Tabela1[[#This Row],[QTE]]</f>
        <v>-2</v>
      </c>
      <c r="R734" s="18">
        <f t="shared" si="132"/>
        <v>28.722000000000001</v>
      </c>
      <c r="S734" s="18">
        <f t="shared" si="133"/>
        <v>28.722000000000001</v>
      </c>
      <c r="T734" s="19">
        <f t="shared" si="134"/>
        <v>0</v>
      </c>
      <c r="U734" s="16">
        <f>IFERROR(SUMIF('LISTA DE EMBARQUE'!B:B,MICRO!E:E,'LISTA DE EMBARQUE'!G:G),"")</f>
        <v>2</v>
      </c>
      <c r="V734" s="12">
        <f>IFERROR(VLOOKUP(Tabela1[[#This Row],[COD.MDE]],'LISTA DE EMBARQUE'!B:L,11,0),"")</f>
        <v>12</v>
      </c>
      <c r="W734" s="13" t="str">
        <f>IFERROR(COUNTIF(#REF!,Tabela1[[#This Row],[Colunas5]]),"")</f>
        <v/>
      </c>
      <c r="X734" s="14">
        <f>Tabela1[[#This Row],[QIANTIDADE EXPEDIDA]]*Tabela1[[#This Row],[PESO UNI]]</f>
        <v>28.722000000000001</v>
      </c>
      <c r="Y734" s="14">
        <f t="shared" si="135"/>
        <v>0</v>
      </c>
      <c r="Z734" s="20">
        <f>Tabela1[[#This Row],[PESO TOTAL]]-Tabela1[[#This Row],[Peso Expedido]]</f>
        <v>0</v>
      </c>
      <c r="AA734" s="17">
        <v>1</v>
      </c>
      <c r="AB734" s="33"/>
      <c r="AC734" s="33">
        <v>1</v>
      </c>
      <c r="AD734" s="33">
        <v>1</v>
      </c>
      <c r="AE734" s="33">
        <v>1</v>
      </c>
      <c r="AF734" s="33">
        <v>1</v>
      </c>
      <c r="AG734" s="33">
        <v>1</v>
      </c>
      <c r="AH734" s="33">
        <v>1</v>
      </c>
      <c r="AI734" s="33" t="s">
        <v>4509</v>
      </c>
      <c r="AJ734"/>
      <c r="AK734"/>
      <c r="AL734"/>
      <c r="AM734"/>
      <c r="AN734"/>
      <c r="AO734"/>
      <c r="AP734"/>
      <c r="AQ734" s="22"/>
      <c r="AR734" s="24"/>
      <c r="AS734" s="37"/>
      <c r="AT734" s="37"/>
      <c r="AU734" s="37"/>
      <c r="AV734" s="37"/>
      <c r="AW734" s="37"/>
    </row>
    <row r="735" spans="1:49" ht="15.75" hidden="1" customHeight="1" x14ac:dyDescent="0.25">
      <c r="A735" s="1"/>
      <c r="B735" s="21" t="s">
        <v>3863</v>
      </c>
      <c r="C735" s="1">
        <v>4</v>
      </c>
      <c r="D735" s="1" t="s">
        <v>4658</v>
      </c>
      <c r="E735" s="7" t="s">
        <v>4797</v>
      </c>
      <c r="F735" s="7" t="s">
        <v>4411</v>
      </c>
      <c r="G735" s="1">
        <v>14.361000000000001</v>
      </c>
      <c r="H735" s="34">
        <v>57.444000000000003</v>
      </c>
      <c r="I735" s="7"/>
      <c r="J735" s="8"/>
      <c r="K735" s="8" t="s">
        <v>45</v>
      </c>
      <c r="L735" s="9" t="s">
        <v>2069</v>
      </c>
      <c r="M735" s="10"/>
      <c r="N735" s="8" t="s">
        <v>38</v>
      </c>
      <c r="O735" s="12"/>
      <c r="P735" s="13"/>
      <c r="Q735" s="14">
        <f>Tabela1[[#This Row],[QTDE/ Fabricação]]-Tabela1[[#This Row],[QTE]]</f>
        <v>-4</v>
      </c>
      <c r="R735" s="18">
        <f t="shared" si="132"/>
        <v>57.444000000000003</v>
      </c>
      <c r="S735" s="18">
        <f t="shared" si="133"/>
        <v>57.444000000000003</v>
      </c>
      <c r="T735" s="19">
        <f t="shared" si="134"/>
        <v>0</v>
      </c>
      <c r="U735" s="16">
        <f>IFERROR(SUMIF('LISTA DE EMBARQUE'!B:B,MICRO!E:E,'LISTA DE EMBARQUE'!G:G),"")</f>
        <v>4</v>
      </c>
      <c r="V735" s="12">
        <f>IFERROR(VLOOKUP(Tabela1[[#This Row],[COD.MDE]],'LISTA DE EMBARQUE'!B:L,11,0),"")</f>
        <v>12</v>
      </c>
      <c r="W735" s="13" t="str">
        <f>IFERROR(COUNTIF(#REF!,Tabela1[[#This Row],[Colunas5]]),"")</f>
        <v/>
      </c>
      <c r="X735" s="14">
        <f>Tabela1[[#This Row],[QIANTIDADE EXPEDIDA]]*Tabela1[[#This Row],[PESO UNI]]</f>
        <v>57.444000000000003</v>
      </c>
      <c r="Y735" s="14">
        <f t="shared" si="135"/>
        <v>0</v>
      </c>
      <c r="Z735" s="20">
        <f>Tabela1[[#This Row],[PESO TOTAL]]-Tabela1[[#This Row],[Peso Expedido]]</f>
        <v>0</v>
      </c>
      <c r="AA735" s="17">
        <v>1</v>
      </c>
      <c r="AB735" s="33"/>
      <c r="AC735" s="33">
        <v>1</v>
      </c>
      <c r="AD735" s="33">
        <v>1</v>
      </c>
      <c r="AE735" s="33">
        <v>1</v>
      </c>
      <c r="AF735" s="33">
        <v>1</v>
      </c>
      <c r="AG735" s="33">
        <v>1</v>
      </c>
      <c r="AH735" s="33">
        <v>1</v>
      </c>
      <c r="AI735" s="33" t="s">
        <v>4509</v>
      </c>
      <c r="AJ735"/>
      <c r="AK735"/>
      <c r="AL735"/>
      <c r="AM735"/>
      <c r="AN735"/>
      <c r="AO735"/>
      <c r="AP735"/>
      <c r="AQ735" s="22"/>
      <c r="AR735" s="24"/>
      <c r="AS735" s="37"/>
      <c r="AT735" s="37"/>
      <c r="AU735" s="37"/>
      <c r="AV735" s="37"/>
      <c r="AW735" s="37"/>
    </row>
    <row r="736" spans="1:49" ht="15.75" hidden="1" customHeight="1" x14ac:dyDescent="0.25">
      <c r="A736" s="1"/>
      <c r="B736" s="21" t="s">
        <v>3863</v>
      </c>
      <c r="C736" s="1">
        <v>4</v>
      </c>
      <c r="D736" s="1" t="s">
        <v>4659</v>
      </c>
      <c r="E736" s="7" t="s">
        <v>4798</v>
      </c>
      <c r="F736" s="7" t="s">
        <v>4411</v>
      </c>
      <c r="G736" s="1">
        <v>14.361000000000001</v>
      </c>
      <c r="H736" s="34">
        <v>57.444000000000003</v>
      </c>
      <c r="I736" s="7"/>
      <c r="J736" s="8"/>
      <c r="K736" s="8" t="s">
        <v>45</v>
      </c>
      <c r="L736" s="9" t="s">
        <v>2069</v>
      </c>
      <c r="M736" s="10"/>
      <c r="N736" s="8" t="s">
        <v>38</v>
      </c>
      <c r="O736" s="12"/>
      <c r="P736" s="13"/>
      <c r="Q736" s="14">
        <f>Tabela1[[#This Row],[QTDE/ Fabricação]]-Tabela1[[#This Row],[QTE]]</f>
        <v>-4</v>
      </c>
      <c r="R736" s="18">
        <f t="shared" si="132"/>
        <v>57.444000000000003</v>
      </c>
      <c r="S736" s="18">
        <f t="shared" si="133"/>
        <v>57.444000000000003</v>
      </c>
      <c r="T736" s="19">
        <f t="shared" si="134"/>
        <v>0</v>
      </c>
      <c r="U736" s="16">
        <f>IFERROR(SUMIF('LISTA DE EMBARQUE'!B:B,MICRO!E:E,'LISTA DE EMBARQUE'!G:G),"")</f>
        <v>4</v>
      </c>
      <c r="V736" s="12">
        <f>IFERROR(VLOOKUP(Tabela1[[#This Row],[COD.MDE]],'LISTA DE EMBARQUE'!B:L,11,0),"")</f>
        <v>12</v>
      </c>
      <c r="W736" s="13" t="str">
        <f>IFERROR(COUNTIF(#REF!,Tabela1[[#This Row],[Colunas5]]),"")</f>
        <v/>
      </c>
      <c r="X736" s="14">
        <f>Tabela1[[#This Row],[QIANTIDADE EXPEDIDA]]*Tabela1[[#This Row],[PESO UNI]]</f>
        <v>57.444000000000003</v>
      </c>
      <c r="Y736" s="14">
        <f t="shared" si="135"/>
        <v>0</v>
      </c>
      <c r="Z736" s="20">
        <f>Tabela1[[#This Row],[PESO TOTAL]]-Tabela1[[#This Row],[Peso Expedido]]</f>
        <v>0</v>
      </c>
      <c r="AA736" s="17">
        <v>1</v>
      </c>
      <c r="AB736" s="33"/>
      <c r="AC736" s="33">
        <v>1</v>
      </c>
      <c r="AD736" s="33">
        <v>1</v>
      </c>
      <c r="AE736" s="33">
        <v>1</v>
      </c>
      <c r="AF736" s="33">
        <v>1</v>
      </c>
      <c r="AG736" s="33">
        <v>1</v>
      </c>
      <c r="AH736" s="33">
        <v>1</v>
      </c>
      <c r="AI736" s="33" t="s">
        <v>4509</v>
      </c>
      <c r="AJ736"/>
      <c r="AK736"/>
      <c r="AL736"/>
      <c r="AM736"/>
      <c r="AN736"/>
      <c r="AO736"/>
      <c r="AP736"/>
      <c r="AQ736" s="22"/>
      <c r="AR736" s="24"/>
      <c r="AS736" s="37"/>
      <c r="AT736" s="37"/>
      <c r="AU736" s="37"/>
      <c r="AV736" s="37"/>
      <c r="AW736" s="37"/>
    </row>
    <row r="737" spans="1:49" ht="15.75" hidden="1" customHeight="1" x14ac:dyDescent="0.25">
      <c r="A737" s="1"/>
      <c r="B737" s="21" t="s">
        <v>3863</v>
      </c>
      <c r="C737" s="1">
        <v>6</v>
      </c>
      <c r="D737" s="1" t="s">
        <v>4660</v>
      </c>
      <c r="E737" s="7" t="s">
        <v>4799</v>
      </c>
      <c r="F737" s="7" t="s">
        <v>4411</v>
      </c>
      <c r="G737" s="1">
        <v>14.361000000000001</v>
      </c>
      <c r="H737" s="34">
        <v>86.165999999999997</v>
      </c>
      <c r="I737" s="7"/>
      <c r="J737" s="8"/>
      <c r="K737" s="8" t="s">
        <v>45</v>
      </c>
      <c r="L737" s="9" t="s">
        <v>2069</v>
      </c>
      <c r="M737" s="10"/>
      <c r="N737" s="8" t="s">
        <v>38</v>
      </c>
      <c r="O737" s="12"/>
      <c r="P737" s="13"/>
      <c r="Q737" s="14">
        <f>Tabela1[[#This Row],[QTDE/ Fabricação]]-Tabela1[[#This Row],[QTE]]</f>
        <v>-6</v>
      </c>
      <c r="R737" s="18">
        <f t="shared" si="132"/>
        <v>86.165999999999997</v>
      </c>
      <c r="S737" s="18">
        <f t="shared" si="133"/>
        <v>86.165999999999997</v>
      </c>
      <c r="T737" s="19">
        <f t="shared" si="134"/>
        <v>0</v>
      </c>
      <c r="U737" s="16">
        <f>IFERROR(SUMIF('LISTA DE EMBARQUE'!B:B,MICRO!E:E,'LISTA DE EMBARQUE'!G:G),"")</f>
        <v>6</v>
      </c>
      <c r="V737" s="12">
        <f>IFERROR(VLOOKUP(Tabela1[[#This Row],[COD.MDE]],'LISTA DE EMBARQUE'!B:L,11,0),"")</f>
        <v>12</v>
      </c>
      <c r="W737" s="13" t="str">
        <f>IFERROR(COUNTIF(#REF!,Tabela1[[#This Row],[Colunas5]]),"")</f>
        <v/>
      </c>
      <c r="X737" s="14">
        <f>Tabela1[[#This Row],[QIANTIDADE EXPEDIDA]]*Tabela1[[#This Row],[PESO UNI]]</f>
        <v>86.165999999999997</v>
      </c>
      <c r="Y737" s="14">
        <f t="shared" si="135"/>
        <v>0</v>
      </c>
      <c r="Z737" s="20">
        <f>Tabela1[[#This Row],[PESO TOTAL]]-Tabela1[[#This Row],[Peso Expedido]]</f>
        <v>0</v>
      </c>
      <c r="AA737" s="17">
        <v>1</v>
      </c>
      <c r="AB737" s="33"/>
      <c r="AC737" s="33">
        <v>1</v>
      </c>
      <c r="AD737" s="33">
        <v>1</v>
      </c>
      <c r="AE737" s="33">
        <v>1</v>
      </c>
      <c r="AF737" s="33">
        <v>1</v>
      </c>
      <c r="AG737" s="33">
        <v>1</v>
      </c>
      <c r="AH737" s="33">
        <v>1</v>
      </c>
      <c r="AI737" s="33" t="s">
        <v>4509</v>
      </c>
      <c r="AJ737"/>
      <c r="AK737"/>
      <c r="AL737"/>
      <c r="AM737"/>
      <c r="AN737"/>
      <c r="AO737"/>
      <c r="AP737"/>
      <c r="AQ737" s="22"/>
      <c r="AR737" s="24"/>
      <c r="AS737" s="37"/>
      <c r="AT737" s="37"/>
      <c r="AU737" s="37"/>
      <c r="AV737" s="37"/>
      <c r="AW737" s="37"/>
    </row>
    <row r="738" spans="1:49" ht="15.75" hidden="1" customHeight="1" x14ac:dyDescent="0.25">
      <c r="A738" s="1"/>
      <c r="B738" s="21" t="s">
        <v>3863</v>
      </c>
      <c r="C738" s="1">
        <v>2</v>
      </c>
      <c r="D738" s="1" t="s">
        <v>4661</v>
      </c>
      <c r="E738" s="7" t="s">
        <v>4800</v>
      </c>
      <c r="F738" s="7" t="s">
        <v>4411</v>
      </c>
      <c r="G738" s="1">
        <v>14.361000000000001</v>
      </c>
      <c r="H738" s="34">
        <v>28.722000000000001</v>
      </c>
      <c r="I738" s="7"/>
      <c r="J738" s="8"/>
      <c r="K738" s="8" t="s">
        <v>45</v>
      </c>
      <c r="L738" s="9" t="s">
        <v>2069</v>
      </c>
      <c r="M738" s="10"/>
      <c r="N738" s="8" t="s">
        <v>38</v>
      </c>
      <c r="O738" s="12"/>
      <c r="P738" s="13"/>
      <c r="Q738" s="14">
        <f>Tabela1[[#This Row],[QTDE/ Fabricação]]-Tabela1[[#This Row],[QTE]]</f>
        <v>-2</v>
      </c>
      <c r="R738" s="18">
        <f t="shared" si="132"/>
        <v>28.722000000000001</v>
      </c>
      <c r="S738" s="18">
        <f t="shared" si="133"/>
        <v>28.722000000000001</v>
      </c>
      <c r="T738" s="19">
        <f t="shared" si="134"/>
        <v>0</v>
      </c>
      <c r="U738" s="16">
        <f>IFERROR(SUMIF('LISTA DE EMBARQUE'!B:B,MICRO!E:E,'LISTA DE EMBARQUE'!G:G),"")</f>
        <v>2</v>
      </c>
      <c r="V738" s="12">
        <f>IFERROR(VLOOKUP(Tabela1[[#This Row],[COD.MDE]],'LISTA DE EMBARQUE'!B:L,11,0),"")</f>
        <v>12</v>
      </c>
      <c r="W738" s="13" t="str">
        <f>IFERROR(COUNTIF(#REF!,Tabela1[[#This Row],[Colunas5]]),"")</f>
        <v/>
      </c>
      <c r="X738" s="14">
        <f>Tabela1[[#This Row],[QIANTIDADE EXPEDIDA]]*Tabela1[[#This Row],[PESO UNI]]</f>
        <v>28.722000000000001</v>
      </c>
      <c r="Y738" s="14">
        <f t="shared" si="135"/>
        <v>0</v>
      </c>
      <c r="Z738" s="20">
        <f>Tabela1[[#This Row],[PESO TOTAL]]-Tabela1[[#This Row],[Peso Expedido]]</f>
        <v>0</v>
      </c>
      <c r="AA738" s="17">
        <v>1</v>
      </c>
      <c r="AB738" s="33"/>
      <c r="AC738" s="33">
        <v>1</v>
      </c>
      <c r="AD738" s="33">
        <v>1</v>
      </c>
      <c r="AE738" s="33">
        <v>1</v>
      </c>
      <c r="AF738" s="33">
        <v>1</v>
      </c>
      <c r="AG738" s="33">
        <v>1</v>
      </c>
      <c r="AH738" s="33">
        <v>1</v>
      </c>
      <c r="AI738" s="33" t="s">
        <v>4509</v>
      </c>
      <c r="AJ738"/>
      <c r="AK738"/>
      <c r="AL738"/>
      <c r="AM738"/>
      <c r="AN738"/>
      <c r="AO738"/>
      <c r="AP738"/>
      <c r="AQ738" s="22"/>
      <c r="AR738" s="24"/>
      <c r="AS738" s="37"/>
      <c r="AT738" s="37"/>
      <c r="AU738" s="37"/>
      <c r="AV738" s="37"/>
      <c r="AW738" s="37"/>
    </row>
    <row r="739" spans="1:49" ht="15.75" hidden="1" customHeight="1" x14ac:dyDescent="0.25">
      <c r="A739" s="1"/>
      <c r="B739" s="21" t="s">
        <v>3854</v>
      </c>
      <c r="C739" s="1">
        <v>2</v>
      </c>
      <c r="D739" s="1" t="s">
        <v>4662</v>
      </c>
      <c r="E739" s="7" t="s">
        <v>4801</v>
      </c>
      <c r="F739" s="7" t="s">
        <v>4411</v>
      </c>
      <c r="G739" s="1">
        <v>14.361000000000001</v>
      </c>
      <c r="H739" s="34">
        <v>28.722000000000001</v>
      </c>
      <c r="I739" s="7"/>
      <c r="J739" s="8"/>
      <c r="K739" s="8" t="s">
        <v>45</v>
      </c>
      <c r="L739" s="9" t="s">
        <v>2069</v>
      </c>
      <c r="M739" s="10"/>
      <c r="N739" s="8" t="s">
        <v>38</v>
      </c>
      <c r="O739" s="12"/>
      <c r="P739" s="13"/>
      <c r="Q739" s="14">
        <f>Tabela1[[#This Row],[QTDE/ Fabricação]]-Tabela1[[#This Row],[QTE]]</f>
        <v>-2</v>
      </c>
      <c r="R739" s="18">
        <f t="shared" si="132"/>
        <v>28.722000000000001</v>
      </c>
      <c r="S739" s="18">
        <f t="shared" si="133"/>
        <v>28.722000000000001</v>
      </c>
      <c r="T739" s="19">
        <f t="shared" si="134"/>
        <v>0</v>
      </c>
      <c r="U739" s="16">
        <f>IFERROR(SUMIF('LISTA DE EMBARQUE'!B:B,MICRO!E:E,'LISTA DE EMBARQUE'!G:G),"")</f>
        <v>2</v>
      </c>
      <c r="V739" s="12">
        <f>IFERROR(VLOOKUP(Tabela1[[#This Row],[COD.MDE]],'LISTA DE EMBARQUE'!B:L,11,0),"")</f>
        <v>12</v>
      </c>
      <c r="W739" s="13" t="str">
        <f>IFERROR(COUNTIF(#REF!,Tabela1[[#This Row],[Colunas5]]),"")</f>
        <v/>
      </c>
      <c r="X739" s="14">
        <f>Tabela1[[#This Row],[QIANTIDADE EXPEDIDA]]*Tabela1[[#This Row],[PESO UNI]]</f>
        <v>28.722000000000001</v>
      </c>
      <c r="Y739" s="14">
        <f t="shared" si="135"/>
        <v>0</v>
      </c>
      <c r="Z739" s="20">
        <f>Tabela1[[#This Row],[PESO TOTAL]]-Tabela1[[#This Row],[Peso Expedido]]</f>
        <v>0</v>
      </c>
      <c r="AA739" s="17">
        <v>1</v>
      </c>
      <c r="AB739" s="33"/>
      <c r="AC739" s="33">
        <v>1</v>
      </c>
      <c r="AD739" s="33">
        <v>1</v>
      </c>
      <c r="AE739" s="33">
        <v>1</v>
      </c>
      <c r="AF739" s="33">
        <v>1</v>
      </c>
      <c r="AG739" s="33">
        <v>1</v>
      </c>
      <c r="AH739" s="33">
        <v>1</v>
      </c>
      <c r="AI739" s="33" t="s">
        <v>4509</v>
      </c>
      <c r="AJ739"/>
      <c r="AK739"/>
      <c r="AL739"/>
      <c r="AM739"/>
      <c r="AN739"/>
      <c r="AO739"/>
      <c r="AP739"/>
      <c r="AQ739" s="22"/>
      <c r="AR739" s="24"/>
      <c r="AS739" s="37"/>
      <c r="AT739" s="37"/>
      <c r="AU739" s="37"/>
      <c r="AV739" s="37"/>
      <c r="AW739" s="37"/>
    </row>
    <row r="740" spans="1:49" ht="15.75" hidden="1" customHeight="1" x14ac:dyDescent="0.25">
      <c r="A740" s="1"/>
      <c r="B740" s="21" t="s">
        <v>3854</v>
      </c>
      <c r="C740" s="1">
        <v>26</v>
      </c>
      <c r="D740" s="1" t="s">
        <v>4663</v>
      </c>
      <c r="E740" s="7" t="s">
        <v>4802</v>
      </c>
      <c r="F740" s="7" t="s">
        <v>4411</v>
      </c>
      <c r="G740" s="1">
        <v>14.361000000000001</v>
      </c>
      <c r="H740" s="34">
        <v>373.38600000000002</v>
      </c>
      <c r="I740" s="7"/>
      <c r="J740" s="8"/>
      <c r="K740" s="8" t="s">
        <v>45</v>
      </c>
      <c r="L740" s="9" t="s">
        <v>2069</v>
      </c>
      <c r="M740" s="10"/>
      <c r="N740" s="8" t="s">
        <v>38</v>
      </c>
      <c r="O740" s="12"/>
      <c r="P740" s="13"/>
      <c r="Q740" s="14">
        <f>Tabela1[[#This Row],[QTDE/ Fabricação]]-Tabela1[[#This Row],[QTE]]</f>
        <v>-26</v>
      </c>
      <c r="R740" s="18">
        <f t="shared" si="132"/>
        <v>373.38600000000002</v>
      </c>
      <c r="S740" s="18">
        <f t="shared" si="133"/>
        <v>373.38600000000002</v>
      </c>
      <c r="T740" s="19">
        <f t="shared" si="134"/>
        <v>0</v>
      </c>
      <c r="U740" s="16">
        <f>IFERROR(SUMIF('LISTA DE EMBARQUE'!B:B,MICRO!E:E,'LISTA DE EMBARQUE'!G:G),"")</f>
        <v>26</v>
      </c>
      <c r="V740" s="12">
        <f>IFERROR(VLOOKUP(Tabela1[[#This Row],[COD.MDE]],'LISTA DE EMBARQUE'!B:L,11,0),"")</f>
        <v>12</v>
      </c>
      <c r="W740" s="13" t="str">
        <f>IFERROR(COUNTIF(#REF!,Tabela1[[#This Row],[Colunas5]]),"")</f>
        <v/>
      </c>
      <c r="X740" s="14">
        <f>Tabela1[[#This Row],[QIANTIDADE EXPEDIDA]]*Tabela1[[#This Row],[PESO UNI]]</f>
        <v>373.38600000000002</v>
      </c>
      <c r="Y740" s="14">
        <f t="shared" si="135"/>
        <v>0</v>
      </c>
      <c r="Z740" s="20">
        <f>Tabela1[[#This Row],[PESO TOTAL]]-Tabela1[[#This Row],[Peso Expedido]]</f>
        <v>0</v>
      </c>
      <c r="AA740" s="17">
        <v>1</v>
      </c>
      <c r="AB740" s="33"/>
      <c r="AC740" s="33">
        <v>1</v>
      </c>
      <c r="AD740" s="33">
        <v>1</v>
      </c>
      <c r="AE740" s="33">
        <v>1</v>
      </c>
      <c r="AF740" s="33">
        <v>1</v>
      </c>
      <c r="AG740" s="33">
        <v>1</v>
      </c>
      <c r="AH740" s="33">
        <v>1</v>
      </c>
      <c r="AI740" s="33" t="s">
        <v>4509</v>
      </c>
      <c r="AJ740"/>
      <c r="AK740"/>
      <c r="AL740"/>
      <c r="AM740"/>
      <c r="AN740"/>
      <c r="AO740"/>
      <c r="AP740"/>
      <c r="AQ740" s="22"/>
      <c r="AR740" s="24"/>
      <c r="AS740" s="37"/>
      <c r="AT740" s="37"/>
      <c r="AU740" s="37"/>
      <c r="AV740" s="37"/>
      <c r="AW740" s="37"/>
    </row>
    <row r="741" spans="1:49" ht="15.75" hidden="1" customHeight="1" x14ac:dyDescent="0.25">
      <c r="A741" s="1"/>
      <c r="B741" s="21" t="s">
        <v>3872</v>
      </c>
      <c r="C741" s="1">
        <v>4</v>
      </c>
      <c r="D741" s="1" t="s">
        <v>4664</v>
      </c>
      <c r="E741" s="7" t="s">
        <v>4803</v>
      </c>
      <c r="F741" s="7" t="s">
        <v>4411</v>
      </c>
      <c r="G741" s="1">
        <v>14.361000000000001</v>
      </c>
      <c r="H741" s="34">
        <v>57.444000000000003</v>
      </c>
      <c r="I741" s="7"/>
      <c r="J741" s="8"/>
      <c r="K741" s="8" t="s">
        <v>45</v>
      </c>
      <c r="L741" s="9" t="s">
        <v>2069</v>
      </c>
      <c r="M741" s="10"/>
      <c r="N741" s="8" t="s">
        <v>38</v>
      </c>
      <c r="O741" s="12"/>
      <c r="P741" s="13"/>
      <c r="Q741" s="14">
        <f>Tabela1[[#This Row],[QTDE/ Fabricação]]-Tabela1[[#This Row],[QTE]]</f>
        <v>-4</v>
      </c>
      <c r="R741" s="18">
        <f t="shared" si="132"/>
        <v>57.444000000000003</v>
      </c>
      <c r="S741" s="18">
        <f t="shared" si="133"/>
        <v>57.444000000000003</v>
      </c>
      <c r="T741" s="19">
        <f t="shared" si="134"/>
        <v>0</v>
      </c>
      <c r="U741" s="16">
        <f>IFERROR(SUMIF('LISTA DE EMBARQUE'!B:B,MICRO!E:E,'LISTA DE EMBARQUE'!G:G),"")</f>
        <v>4</v>
      </c>
      <c r="V741" s="12">
        <f>IFERROR(VLOOKUP(Tabela1[[#This Row],[COD.MDE]],'LISTA DE EMBARQUE'!B:L,11,0),"")</f>
        <v>12</v>
      </c>
      <c r="W741" s="13" t="str">
        <f>IFERROR(COUNTIF(#REF!,Tabela1[[#This Row],[Colunas5]]),"")</f>
        <v/>
      </c>
      <c r="X741" s="14">
        <f>Tabela1[[#This Row],[QIANTIDADE EXPEDIDA]]*Tabela1[[#This Row],[PESO UNI]]</f>
        <v>57.444000000000003</v>
      </c>
      <c r="Y741" s="14">
        <f t="shared" si="135"/>
        <v>0</v>
      </c>
      <c r="Z741" s="20">
        <f>Tabela1[[#This Row],[PESO TOTAL]]-Tabela1[[#This Row],[Peso Expedido]]</f>
        <v>0</v>
      </c>
      <c r="AA741" s="17">
        <v>1</v>
      </c>
      <c r="AB741" s="33"/>
      <c r="AC741" s="33">
        <v>1</v>
      </c>
      <c r="AD741" s="33">
        <v>1</v>
      </c>
      <c r="AE741" s="33">
        <v>1</v>
      </c>
      <c r="AF741" s="33">
        <v>1</v>
      </c>
      <c r="AG741" s="33">
        <v>1</v>
      </c>
      <c r="AH741" s="33">
        <v>1</v>
      </c>
      <c r="AI741" s="33" t="s">
        <v>4509</v>
      </c>
      <c r="AJ741"/>
      <c r="AK741"/>
      <c r="AL741"/>
      <c r="AM741"/>
      <c r="AN741"/>
      <c r="AO741"/>
      <c r="AP741"/>
      <c r="AQ741" s="22"/>
      <c r="AR741" s="24"/>
      <c r="AS741" s="37"/>
      <c r="AT741" s="37"/>
      <c r="AU741" s="37"/>
      <c r="AV741" s="37"/>
      <c r="AW741" s="37"/>
    </row>
    <row r="742" spans="1:49" ht="15.75" hidden="1" customHeight="1" x14ac:dyDescent="0.25">
      <c r="A742" s="1"/>
      <c r="B742" s="21" t="s">
        <v>3872</v>
      </c>
      <c r="C742" s="1">
        <v>20</v>
      </c>
      <c r="D742" s="1" t="s">
        <v>4665</v>
      </c>
      <c r="E742" s="7" t="s">
        <v>4804</v>
      </c>
      <c r="F742" s="7" t="s">
        <v>4411</v>
      </c>
      <c r="G742" s="1">
        <v>14.361000000000001</v>
      </c>
      <c r="H742" s="34">
        <v>287.22000000000003</v>
      </c>
      <c r="I742" s="7"/>
      <c r="J742" s="8"/>
      <c r="K742" s="8" t="s">
        <v>45</v>
      </c>
      <c r="L742" s="9" t="s">
        <v>2069</v>
      </c>
      <c r="M742" s="10"/>
      <c r="N742" s="8" t="s">
        <v>38</v>
      </c>
      <c r="O742" s="12"/>
      <c r="P742" s="13"/>
      <c r="Q742" s="14">
        <f>Tabela1[[#This Row],[QTDE/ Fabricação]]-Tabela1[[#This Row],[QTE]]</f>
        <v>-20</v>
      </c>
      <c r="R742" s="18">
        <f t="shared" si="132"/>
        <v>287.22000000000003</v>
      </c>
      <c r="S742" s="18">
        <f t="shared" si="133"/>
        <v>287.22000000000003</v>
      </c>
      <c r="T742" s="19">
        <f t="shared" si="134"/>
        <v>0</v>
      </c>
      <c r="U742" s="16">
        <f>IFERROR(SUMIF('LISTA DE EMBARQUE'!B:B,MICRO!E:E,'LISTA DE EMBARQUE'!G:G),"")</f>
        <v>20</v>
      </c>
      <c r="V742" s="12">
        <f>IFERROR(VLOOKUP(Tabela1[[#This Row],[COD.MDE]],'LISTA DE EMBARQUE'!B:L,11,0),"")</f>
        <v>12</v>
      </c>
      <c r="W742" s="13" t="str">
        <f>IFERROR(COUNTIF(#REF!,Tabela1[[#This Row],[Colunas5]]),"")</f>
        <v/>
      </c>
      <c r="X742" s="14">
        <f>Tabela1[[#This Row],[QIANTIDADE EXPEDIDA]]*Tabela1[[#This Row],[PESO UNI]]</f>
        <v>287.22000000000003</v>
      </c>
      <c r="Y742" s="14">
        <f t="shared" si="135"/>
        <v>0</v>
      </c>
      <c r="Z742" s="20">
        <f>Tabela1[[#This Row],[PESO TOTAL]]-Tabela1[[#This Row],[Peso Expedido]]</f>
        <v>0</v>
      </c>
      <c r="AA742" s="17">
        <v>1</v>
      </c>
      <c r="AB742" s="33"/>
      <c r="AC742" s="33">
        <v>1</v>
      </c>
      <c r="AD742" s="33">
        <v>1</v>
      </c>
      <c r="AE742" s="33">
        <v>1</v>
      </c>
      <c r="AF742" s="33">
        <v>1</v>
      </c>
      <c r="AG742" s="33">
        <v>1</v>
      </c>
      <c r="AH742" s="33">
        <v>1</v>
      </c>
      <c r="AI742" s="33" t="s">
        <v>4509</v>
      </c>
      <c r="AJ742"/>
      <c r="AK742"/>
      <c r="AL742"/>
      <c r="AM742"/>
      <c r="AN742"/>
      <c r="AO742"/>
      <c r="AP742"/>
      <c r="AQ742" s="22"/>
      <c r="AR742" s="24"/>
      <c r="AS742" s="37"/>
      <c r="AT742" s="37"/>
      <c r="AU742" s="37"/>
      <c r="AV742" s="37"/>
      <c r="AW742" s="37"/>
    </row>
    <row r="743" spans="1:49" ht="15.75" hidden="1" customHeight="1" x14ac:dyDescent="0.25">
      <c r="A743" s="1"/>
      <c r="B743" s="21" t="s">
        <v>4666</v>
      </c>
      <c r="C743" s="1">
        <v>1</v>
      </c>
      <c r="D743" s="1" t="s">
        <v>4667</v>
      </c>
      <c r="E743" s="7" t="s">
        <v>4805</v>
      </c>
      <c r="F743" s="7" t="s">
        <v>4411</v>
      </c>
      <c r="G743" s="1">
        <v>12.6</v>
      </c>
      <c r="H743" s="34">
        <v>12.6</v>
      </c>
      <c r="I743" s="7"/>
      <c r="J743" s="8"/>
      <c r="K743" s="8" t="s">
        <v>45</v>
      </c>
      <c r="L743" s="9" t="s">
        <v>2069</v>
      </c>
      <c r="M743" s="10"/>
      <c r="N743" s="8" t="s">
        <v>38</v>
      </c>
      <c r="O743" s="12"/>
      <c r="P743" s="13"/>
      <c r="Q743" s="14">
        <f>Tabela1[[#This Row],[QTDE/ Fabricação]]-Tabela1[[#This Row],[QTE]]</f>
        <v>-1</v>
      </c>
      <c r="R743" s="18">
        <f t="shared" si="132"/>
        <v>12.6</v>
      </c>
      <c r="S743" s="18">
        <f t="shared" si="133"/>
        <v>12.6</v>
      </c>
      <c r="T743" s="19">
        <f t="shared" si="134"/>
        <v>0</v>
      </c>
      <c r="U743" s="16">
        <f>IFERROR(SUMIF('LISTA DE EMBARQUE'!B:B,MICRO!E:E,'LISTA DE EMBARQUE'!G:G),"")</f>
        <v>1</v>
      </c>
      <c r="V743" s="12">
        <f>IFERROR(VLOOKUP(Tabela1[[#This Row],[COD.MDE]],'LISTA DE EMBARQUE'!B:L,11,0),"")</f>
        <v>12</v>
      </c>
      <c r="W743" s="13" t="str">
        <f>IFERROR(COUNTIF(#REF!,Tabela1[[#This Row],[Colunas5]]),"")</f>
        <v/>
      </c>
      <c r="X743" s="14">
        <f>Tabela1[[#This Row],[QIANTIDADE EXPEDIDA]]*Tabela1[[#This Row],[PESO UNI]]</f>
        <v>12.6</v>
      </c>
      <c r="Y743" s="14">
        <f t="shared" si="135"/>
        <v>0</v>
      </c>
      <c r="Z743" s="20">
        <f>Tabela1[[#This Row],[PESO TOTAL]]-Tabela1[[#This Row],[Peso Expedido]]</f>
        <v>0</v>
      </c>
      <c r="AA743" s="17">
        <v>1</v>
      </c>
      <c r="AB743" s="33"/>
      <c r="AC743" s="33">
        <v>1</v>
      </c>
      <c r="AD743" s="33">
        <v>1</v>
      </c>
      <c r="AE743" s="33">
        <v>1</v>
      </c>
      <c r="AF743" s="33">
        <v>1</v>
      </c>
      <c r="AG743" s="33">
        <v>1</v>
      </c>
      <c r="AH743" s="33">
        <v>1</v>
      </c>
      <c r="AI743" s="33" t="s">
        <v>4509</v>
      </c>
      <c r="AJ743"/>
      <c r="AK743"/>
      <c r="AL743"/>
      <c r="AM743"/>
      <c r="AN743"/>
      <c r="AO743"/>
      <c r="AP743"/>
      <c r="AQ743" s="22"/>
      <c r="AR743" s="24"/>
      <c r="AS743" s="37"/>
      <c r="AT743" s="37"/>
      <c r="AU743" s="37"/>
      <c r="AV743" s="37"/>
      <c r="AW743" s="37"/>
    </row>
    <row r="744" spans="1:49" ht="15.75" hidden="1" customHeight="1" x14ac:dyDescent="0.25">
      <c r="A744" s="1"/>
      <c r="B744" s="21" t="s">
        <v>4666</v>
      </c>
      <c r="C744" s="1">
        <v>1</v>
      </c>
      <c r="D744" s="1" t="s">
        <v>4669</v>
      </c>
      <c r="E744" s="7" t="s">
        <v>4806</v>
      </c>
      <c r="F744" s="7" t="s">
        <v>4411</v>
      </c>
      <c r="G744" s="1">
        <v>12.6</v>
      </c>
      <c r="H744" s="34">
        <v>12.6</v>
      </c>
      <c r="I744" s="7"/>
      <c r="J744" s="8"/>
      <c r="K744" s="8" t="s">
        <v>45</v>
      </c>
      <c r="L744" s="9" t="s">
        <v>2069</v>
      </c>
      <c r="M744" s="10"/>
      <c r="N744" s="8" t="s">
        <v>38</v>
      </c>
      <c r="O744" s="12"/>
      <c r="P744" s="13"/>
      <c r="Q744" s="14">
        <f>Tabela1[[#This Row],[QTDE/ Fabricação]]-Tabela1[[#This Row],[QTE]]</f>
        <v>-1</v>
      </c>
      <c r="R744" s="18">
        <f t="shared" si="132"/>
        <v>12.6</v>
      </c>
      <c r="S744" s="18">
        <f t="shared" si="133"/>
        <v>12.6</v>
      </c>
      <c r="T744" s="19">
        <f t="shared" si="134"/>
        <v>0</v>
      </c>
      <c r="U744" s="16">
        <f>IFERROR(SUMIF('LISTA DE EMBARQUE'!B:B,MICRO!E:E,'LISTA DE EMBARQUE'!G:G),"")</f>
        <v>1</v>
      </c>
      <c r="V744" s="12">
        <f>IFERROR(VLOOKUP(Tabela1[[#This Row],[COD.MDE]],'LISTA DE EMBARQUE'!B:L,11,0),"")</f>
        <v>12</v>
      </c>
      <c r="W744" s="13" t="str">
        <f>IFERROR(COUNTIF(#REF!,Tabela1[[#This Row],[Colunas5]]),"")</f>
        <v/>
      </c>
      <c r="X744" s="14">
        <f>Tabela1[[#This Row],[QIANTIDADE EXPEDIDA]]*Tabela1[[#This Row],[PESO UNI]]</f>
        <v>12.6</v>
      </c>
      <c r="Y744" s="14">
        <f t="shared" si="135"/>
        <v>0</v>
      </c>
      <c r="Z744" s="20">
        <f>Tabela1[[#This Row],[PESO TOTAL]]-Tabela1[[#This Row],[Peso Expedido]]</f>
        <v>0</v>
      </c>
      <c r="AA744" s="17">
        <v>1</v>
      </c>
      <c r="AB744" s="33"/>
      <c r="AC744" s="33">
        <v>1</v>
      </c>
      <c r="AD744" s="33">
        <v>1</v>
      </c>
      <c r="AE744" s="33">
        <v>1</v>
      </c>
      <c r="AF744" s="33">
        <v>1</v>
      </c>
      <c r="AG744" s="33">
        <v>1</v>
      </c>
      <c r="AH744" s="33">
        <v>1</v>
      </c>
      <c r="AI744" s="33" t="s">
        <v>4509</v>
      </c>
      <c r="AJ744"/>
      <c r="AK744"/>
      <c r="AL744"/>
      <c r="AM744"/>
      <c r="AN744"/>
      <c r="AO744"/>
      <c r="AP744"/>
      <c r="AQ744" s="22"/>
      <c r="AR744" s="24"/>
      <c r="AS744" s="37"/>
      <c r="AT744" s="37"/>
      <c r="AU744" s="37"/>
      <c r="AV744" s="37"/>
      <c r="AW744" s="37"/>
    </row>
    <row r="745" spans="1:49" ht="15.75" hidden="1" customHeight="1" x14ac:dyDescent="0.25">
      <c r="A745" s="1"/>
      <c r="B745" s="21" t="s">
        <v>4666</v>
      </c>
      <c r="C745" s="1">
        <v>1</v>
      </c>
      <c r="D745" s="1" t="s">
        <v>4670</v>
      </c>
      <c r="E745" s="7" t="s">
        <v>4807</v>
      </c>
      <c r="F745" s="7" t="s">
        <v>4411</v>
      </c>
      <c r="G745" s="1">
        <v>12.6</v>
      </c>
      <c r="H745" s="34">
        <v>12.6</v>
      </c>
      <c r="I745" s="7"/>
      <c r="J745" s="8"/>
      <c r="K745" s="8" t="s">
        <v>45</v>
      </c>
      <c r="L745" s="9" t="s">
        <v>2069</v>
      </c>
      <c r="M745" s="10"/>
      <c r="N745" s="8" t="s">
        <v>38</v>
      </c>
      <c r="O745" s="12"/>
      <c r="P745" s="13"/>
      <c r="Q745" s="14">
        <f>Tabela1[[#This Row],[QTDE/ Fabricação]]-Tabela1[[#This Row],[QTE]]</f>
        <v>-1</v>
      </c>
      <c r="R745" s="18">
        <f t="shared" si="132"/>
        <v>12.6</v>
      </c>
      <c r="S745" s="18">
        <f t="shared" si="133"/>
        <v>12.6</v>
      </c>
      <c r="T745" s="19">
        <f t="shared" si="134"/>
        <v>0</v>
      </c>
      <c r="U745" s="16">
        <f>IFERROR(SUMIF('LISTA DE EMBARQUE'!B:B,MICRO!E:E,'LISTA DE EMBARQUE'!G:G),"")</f>
        <v>1</v>
      </c>
      <c r="V745" s="12">
        <f>IFERROR(VLOOKUP(Tabela1[[#This Row],[COD.MDE]],'LISTA DE EMBARQUE'!B:L,11,0),"")</f>
        <v>12</v>
      </c>
      <c r="W745" s="13" t="str">
        <f>IFERROR(COUNTIF(#REF!,Tabela1[[#This Row],[Colunas5]]),"")</f>
        <v/>
      </c>
      <c r="X745" s="14">
        <f>Tabela1[[#This Row],[QIANTIDADE EXPEDIDA]]*Tabela1[[#This Row],[PESO UNI]]</f>
        <v>12.6</v>
      </c>
      <c r="Y745" s="14">
        <f t="shared" si="135"/>
        <v>0</v>
      </c>
      <c r="Z745" s="20">
        <f>Tabela1[[#This Row],[PESO TOTAL]]-Tabela1[[#This Row],[Peso Expedido]]</f>
        <v>0</v>
      </c>
      <c r="AA745" s="17">
        <v>1</v>
      </c>
      <c r="AB745" s="33"/>
      <c r="AC745" s="33">
        <v>1</v>
      </c>
      <c r="AD745" s="33">
        <v>1</v>
      </c>
      <c r="AE745" s="33">
        <v>1</v>
      </c>
      <c r="AF745" s="33">
        <v>1</v>
      </c>
      <c r="AG745" s="33">
        <v>1</v>
      </c>
      <c r="AH745" s="33">
        <v>1</v>
      </c>
      <c r="AI745" s="33" t="s">
        <v>4509</v>
      </c>
      <c r="AJ745"/>
      <c r="AK745"/>
      <c r="AL745"/>
      <c r="AM745"/>
      <c r="AN745"/>
      <c r="AO745"/>
      <c r="AP745"/>
      <c r="AQ745" s="22"/>
      <c r="AR745" s="24"/>
      <c r="AS745" s="37"/>
      <c r="AT745" s="37"/>
      <c r="AU745" s="37"/>
      <c r="AV745" s="37"/>
      <c r="AW745" s="37"/>
    </row>
    <row r="746" spans="1:49" ht="15.75" hidden="1" customHeight="1" x14ac:dyDescent="0.25">
      <c r="A746" s="1"/>
      <c r="B746" s="21" t="s">
        <v>4666</v>
      </c>
      <c r="C746" s="1">
        <v>1</v>
      </c>
      <c r="D746" s="1" t="s">
        <v>4671</v>
      </c>
      <c r="E746" s="7" t="s">
        <v>4808</v>
      </c>
      <c r="F746" s="7" t="s">
        <v>4411</v>
      </c>
      <c r="G746" s="1">
        <v>12.6</v>
      </c>
      <c r="H746" s="34">
        <v>12.6</v>
      </c>
      <c r="I746" s="7"/>
      <c r="J746" s="8"/>
      <c r="K746" s="8" t="s">
        <v>45</v>
      </c>
      <c r="L746" s="9" t="s">
        <v>2069</v>
      </c>
      <c r="M746" s="10"/>
      <c r="N746" s="8" t="s">
        <v>38</v>
      </c>
      <c r="O746" s="12"/>
      <c r="P746" s="13"/>
      <c r="Q746" s="14">
        <f>Tabela1[[#This Row],[QTDE/ Fabricação]]-Tabela1[[#This Row],[QTE]]</f>
        <v>-1</v>
      </c>
      <c r="R746" s="18">
        <f t="shared" si="132"/>
        <v>12.6</v>
      </c>
      <c r="S746" s="18">
        <f t="shared" si="133"/>
        <v>12.6</v>
      </c>
      <c r="T746" s="19">
        <f t="shared" si="134"/>
        <v>0</v>
      </c>
      <c r="U746" s="16">
        <f>IFERROR(SUMIF('LISTA DE EMBARQUE'!B:B,MICRO!E:E,'LISTA DE EMBARQUE'!G:G),"")</f>
        <v>1</v>
      </c>
      <c r="V746" s="12">
        <f>IFERROR(VLOOKUP(Tabela1[[#This Row],[COD.MDE]],'LISTA DE EMBARQUE'!B:L,11,0),"")</f>
        <v>12</v>
      </c>
      <c r="W746" s="13" t="str">
        <f>IFERROR(COUNTIF(#REF!,Tabela1[[#This Row],[Colunas5]]),"")</f>
        <v/>
      </c>
      <c r="X746" s="14">
        <f>Tabela1[[#This Row],[QIANTIDADE EXPEDIDA]]*Tabela1[[#This Row],[PESO UNI]]</f>
        <v>12.6</v>
      </c>
      <c r="Y746" s="14">
        <f t="shared" si="135"/>
        <v>0</v>
      </c>
      <c r="Z746" s="20">
        <f>Tabela1[[#This Row],[PESO TOTAL]]-Tabela1[[#This Row],[Peso Expedido]]</f>
        <v>0</v>
      </c>
      <c r="AA746" s="17">
        <v>1</v>
      </c>
      <c r="AB746" s="33"/>
      <c r="AC746" s="33">
        <v>1</v>
      </c>
      <c r="AD746" s="33">
        <v>1</v>
      </c>
      <c r="AE746" s="33">
        <v>1</v>
      </c>
      <c r="AF746" s="33">
        <v>1</v>
      </c>
      <c r="AG746" s="33">
        <v>1</v>
      </c>
      <c r="AH746" s="33">
        <v>1</v>
      </c>
      <c r="AI746" s="33" t="s">
        <v>4509</v>
      </c>
      <c r="AJ746"/>
      <c r="AK746"/>
      <c r="AL746"/>
      <c r="AM746"/>
      <c r="AN746"/>
      <c r="AO746"/>
      <c r="AP746"/>
      <c r="AQ746" s="22"/>
      <c r="AR746" s="24"/>
      <c r="AS746" s="37"/>
      <c r="AT746" s="37"/>
      <c r="AU746" s="37"/>
      <c r="AV746" s="37"/>
      <c r="AW746" s="37"/>
    </row>
    <row r="747" spans="1:49" ht="15.75" hidden="1" customHeight="1" x14ac:dyDescent="0.25">
      <c r="A747" s="1"/>
      <c r="B747" s="21" t="s">
        <v>4666</v>
      </c>
      <c r="C747" s="1">
        <v>1</v>
      </c>
      <c r="D747" s="1" t="s">
        <v>4672</v>
      </c>
      <c r="E747" s="7" t="s">
        <v>4809</v>
      </c>
      <c r="F747" s="7" t="s">
        <v>4411</v>
      </c>
      <c r="G747" s="1">
        <v>12.6</v>
      </c>
      <c r="H747" s="34">
        <v>12.6</v>
      </c>
      <c r="I747" s="7"/>
      <c r="J747" s="8"/>
      <c r="K747" s="8" t="s">
        <v>45</v>
      </c>
      <c r="L747" s="9" t="s">
        <v>2069</v>
      </c>
      <c r="M747" s="10"/>
      <c r="N747" s="8" t="s">
        <v>38</v>
      </c>
      <c r="O747" s="12"/>
      <c r="P747" s="13"/>
      <c r="Q747" s="14">
        <f>Tabela1[[#This Row],[QTDE/ Fabricação]]-Tabela1[[#This Row],[QTE]]</f>
        <v>-1</v>
      </c>
      <c r="R747" s="18">
        <f t="shared" si="132"/>
        <v>12.6</v>
      </c>
      <c r="S747" s="18">
        <f t="shared" si="133"/>
        <v>12.6</v>
      </c>
      <c r="T747" s="19">
        <f t="shared" si="134"/>
        <v>0</v>
      </c>
      <c r="U747" s="16">
        <f>IFERROR(SUMIF('LISTA DE EMBARQUE'!B:B,MICRO!E:E,'LISTA DE EMBARQUE'!G:G),"")</f>
        <v>1</v>
      </c>
      <c r="V747" s="12">
        <f>IFERROR(VLOOKUP(Tabela1[[#This Row],[COD.MDE]],'LISTA DE EMBARQUE'!B:L,11,0),"")</f>
        <v>12</v>
      </c>
      <c r="W747" s="13" t="str">
        <f>IFERROR(COUNTIF(#REF!,Tabela1[[#This Row],[Colunas5]]),"")</f>
        <v/>
      </c>
      <c r="X747" s="14">
        <f>Tabela1[[#This Row],[QIANTIDADE EXPEDIDA]]*Tabela1[[#This Row],[PESO UNI]]</f>
        <v>12.6</v>
      </c>
      <c r="Y747" s="14">
        <f t="shared" si="135"/>
        <v>0</v>
      </c>
      <c r="Z747" s="20">
        <f>Tabela1[[#This Row],[PESO TOTAL]]-Tabela1[[#This Row],[Peso Expedido]]</f>
        <v>0</v>
      </c>
      <c r="AA747" s="17">
        <v>1</v>
      </c>
      <c r="AB747" s="33"/>
      <c r="AC747" s="33">
        <v>1</v>
      </c>
      <c r="AD747" s="33">
        <v>1</v>
      </c>
      <c r="AE747" s="33">
        <v>1</v>
      </c>
      <c r="AF747" s="33">
        <v>1</v>
      </c>
      <c r="AG747" s="33">
        <v>1</v>
      </c>
      <c r="AH747" s="33">
        <v>1</v>
      </c>
      <c r="AI747" s="33" t="s">
        <v>4509</v>
      </c>
      <c r="AJ747"/>
      <c r="AK747"/>
      <c r="AL747"/>
      <c r="AM747"/>
      <c r="AN747"/>
      <c r="AO747"/>
      <c r="AP747"/>
      <c r="AQ747" s="22"/>
      <c r="AR747" s="24"/>
      <c r="AS747" s="37"/>
      <c r="AT747" s="37"/>
      <c r="AU747" s="37"/>
      <c r="AV747" s="37"/>
      <c r="AW747" s="37"/>
    </row>
    <row r="748" spans="1:49" ht="15.75" hidden="1" customHeight="1" x14ac:dyDescent="0.25">
      <c r="A748" s="1"/>
      <c r="B748" s="21" t="s">
        <v>4666</v>
      </c>
      <c r="C748" s="1">
        <v>1</v>
      </c>
      <c r="D748" s="1" t="s">
        <v>4673</v>
      </c>
      <c r="E748" s="7" t="s">
        <v>4810</v>
      </c>
      <c r="F748" s="7" t="s">
        <v>4411</v>
      </c>
      <c r="G748" s="1">
        <v>12.6</v>
      </c>
      <c r="H748" s="34">
        <v>12.6</v>
      </c>
      <c r="I748" s="7"/>
      <c r="J748" s="8"/>
      <c r="K748" s="8" t="s">
        <v>45</v>
      </c>
      <c r="L748" s="9" t="s">
        <v>2069</v>
      </c>
      <c r="M748" s="10"/>
      <c r="N748" s="8" t="s">
        <v>38</v>
      </c>
      <c r="O748" s="12"/>
      <c r="P748" s="13"/>
      <c r="Q748" s="14">
        <f>Tabela1[[#This Row],[QTDE/ Fabricação]]-Tabela1[[#This Row],[QTE]]</f>
        <v>-1</v>
      </c>
      <c r="R748" s="18">
        <f t="shared" si="132"/>
        <v>12.6</v>
      </c>
      <c r="S748" s="18">
        <f t="shared" si="133"/>
        <v>12.6</v>
      </c>
      <c r="T748" s="19">
        <f t="shared" si="134"/>
        <v>0</v>
      </c>
      <c r="U748" s="16">
        <f>IFERROR(SUMIF('LISTA DE EMBARQUE'!B:B,MICRO!E:E,'LISTA DE EMBARQUE'!G:G),"")</f>
        <v>1</v>
      </c>
      <c r="V748" s="12">
        <f>IFERROR(VLOOKUP(Tabela1[[#This Row],[COD.MDE]],'LISTA DE EMBARQUE'!B:L,11,0),"")</f>
        <v>12</v>
      </c>
      <c r="W748" s="13" t="str">
        <f>IFERROR(COUNTIF(#REF!,Tabela1[[#This Row],[Colunas5]]),"")</f>
        <v/>
      </c>
      <c r="X748" s="14">
        <f>Tabela1[[#This Row],[QIANTIDADE EXPEDIDA]]*Tabela1[[#This Row],[PESO UNI]]</f>
        <v>12.6</v>
      </c>
      <c r="Y748" s="14">
        <f t="shared" si="135"/>
        <v>0</v>
      </c>
      <c r="Z748" s="20">
        <f>Tabela1[[#This Row],[PESO TOTAL]]-Tabela1[[#This Row],[Peso Expedido]]</f>
        <v>0</v>
      </c>
      <c r="AA748" s="17">
        <v>1</v>
      </c>
      <c r="AB748" s="33"/>
      <c r="AC748" s="33">
        <v>1</v>
      </c>
      <c r="AD748" s="33">
        <v>1</v>
      </c>
      <c r="AE748" s="33">
        <v>1</v>
      </c>
      <c r="AF748" s="33">
        <v>1</v>
      </c>
      <c r="AG748" s="33">
        <v>1</v>
      </c>
      <c r="AH748" s="33">
        <v>1</v>
      </c>
      <c r="AI748" s="33" t="s">
        <v>4509</v>
      </c>
      <c r="AJ748"/>
      <c r="AK748"/>
      <c r="AL748"/>
      <c r="AM748"/>
      <c r="AN748"/>
      <c r="AO748"/>
      <c r="AP748"/>
      <c r="AQ748" s="22"/>
      <c r="AR748" s="24"/>
      <c r="AS748" s="37"/>
      <c r="AT748" s="37"/>
      <c r="AU748" s="37"/>
      <c r="AV748" s="37"/>
      <c r="AW748" s="37"/>
    </row>
    <row r="749" spans="1:49" ht="15.75" hidden="1" customHeight="1" x14ac:dyDescent="0.25">
      <c r="A749" s="1"/>
      <c r="B749" s="21" t="s">
        <v>4666</v>
      </c>
      <c r="C749" s="1">
        <v>1</v>
      </c>
      <c r="D749" s="1" t="s">
        <v>4674</v>
      </c>
      <c r="E749" s="7" t="s">
        <v>4811</v>
      </c>
      <c r="F749" s="7" t="s">
        <v>4411</v>
      </c>
      <c r="G749" s="1">
        <v>12.6</v>
      </c>
      <c r="H749" s="34">
        <v>12.6</v>
      </c>
      <c r="I749" s="7"/>
      <c r="J749" s="8"/>
      <c r="K749" s="8" t="s">
        <v>45</v>
      </c>
      <c r="L749" s="9" t="s">
        <v>2069</v>
      </c>
      <c r="M749" s="10"/>
      <c r="N749" s="8" t="s">
        <v>38</v>
      </c>
      <c r="O749" s="12"/>
      <c r="P749" s="13"/>
      <c r="Q749" s="14">
        <f>Tabela1[[#This Row],[QTDE/ Fabricação]]-Tabela1[[#This Row],[QTE]]</f>
        <v>-1</v>
      </c>
      <c r="R749" s="18">
        <f t="shared" si="132"/>
        <v>12.6</v>
      </c>
      <c r="S749" s="18">
        <f t="shared" si="133"/>
        <v>12.6</v>
      </c>
      <c r="T749" s="19">
        <f t="shared" si="134"/>
        <v>0</v>
      </c>
      <c r="U749" s="16">
        <f>IFERROR(SUMIF('LISTA DE EMBARQUE'!B:B,MICRO!E:E,'LISTA DE EMBARQUE'!G:G),"")</f>
        <v>1</v>
      </c>
      <c r="V749" s="12">
        <f>IFERROR(VLOOKUP(Tabela1[[#This Row],[COD.MDE]],'LISTA DE EMBARQUE'!B:L,11,0),"")</f>
        <v>12</v>
      </c>
      <c r="W749" s="13" t="str">
        <f>IFERROR(COUNTIF(#REF!,Tabela1[[#This Row],[Colunas5]]),"")</f>
        <v/>
      </c>
      <c r="X749" s="14">
        <f>Tabela1[[#This Row],[QIANTIDADE EXPEDIDA]]*Tabela1[[#This Row],[PESO UNI]]</f>
        <v>12.6</v>
      </c>
      <c r="Y749" s="14">
        <f t="shared" si="135"/>
        <v>0</v>
      </c>
      <c r="Z749" s="20">
        <f>Tabela1[[#This Row],[PESO TOTAL]]-Tabela1[[#This Row],[Peso Expedido]]</f>
        <v>0</v>
      </c>
      <c r="AA749" s="17">
        <v>1</v>
      </c>
      <c r="AB749" s="33"/>
      <c r="AC749" s="33">
        <v>1</v>
      </c>
      <c r="AD749" s="33">
        <v>1</v>
      </c>
      <c r="AE749" s="33">
        <v>1</v>
      </c>
      <c r="AF749" s="33">
        <v>1</v>
      </c>
      <c r="AG749" s="33">
        <v>1</v>
      </c>
      <c r="AH749" s="33">
        <v>1</v>
      </c>
      <c r="AI749" s="33" t="s">
        <v>4509</v>
      </c>
      <c r="AJ749"/>
      <c r="AK749"/>
      <c r="AL749"/>
      <c r="AM749"/>
      <c r="AN749"/>
      <c r="AO749"/>
      <c r="AP749"/>
      <c r="AQ749" s="22"/>
      <c r="AR749" s="24"/>
      <c r="AS749" s="37"/>
      <c r="AT749" s="37"/>
      <c r="AU749" s="37"/>
      <c r="AV749" s="37"/>
      <c r="AW749" s="37"/>
    </row>
    <row r="750" spans="1:49" ht="15.75" hidden="1" customHeight="1" x14ac:dyDescent="0.25">
      <c r="A750" s="1"/>
      <c r="B750" s="21" t="s">
        <v>4666</v>
      </c>
      <c r="C750" s="1">
        <v>1</v>
      </c>
      <c r="D750" s="1" t="s">
        <v>4675</v>
      </c>
      <c r="E750" s="7" t="s">
        <v>4812</v>
      </c>
      <c r="F750" s="7" t="s">
        <v>4411</v>
      </c>
      <c r="G750" s="1">
        <v>12.6</v>
      </c>
      <c r="H750" s="34">
        <v>12.6</v>
      </c>
      <c r="I750" s="7"/>
      <c r="J750" s="8"/>
      <c r="K750" s="8" t="s">
        <v>45</v>
      </c>
      <c r="L750" s="9" t="s">
        <v>2069</v>
      </c>
      <c r="M750" s="10"/>
      <c r="N750" s="8" t="s">
        <v>38</v>
      </c>
      <c r="O750" s="12"/>
      <c r="P750" s="13"/>
      <c r="Q750" s="14">
        <f>Tabela1[[#This Row],[QTDE/ Fabricação]]-Tabela1[[#This Row],[QTE]]</f>
        <v>-1</v>
      </c>
      <c r="R750" s="18">
        <f t="shared" si="132"/>
        <v>12.6</v>
      </c>
      <c r="S750" s="18">
        <f t="shared" si="133"/>
        <v>12.6</v>
      </c>
      <c r="T750" s="19">
        <f t="shared" si="134"/>
        <v>0</v>
      </c>
      <c r="U750" s="16">
        <f>IFERROR(SUMIF('LISTA DE EMBARQUE'!B:B,MICRO!E:E,'LISTA DE EMBARQUE'!G:G),"")</f>
        <v>1</v>
      </c>
      <c r="V750" s="12">
        <f>IFERROR(VLOOKUP(Tabela1[[#This Row],[COD.MDE]],'LISTA DE EMBARQUE'!B:L,11,0),"")</f>
        <v>12</v>
      </c>
      <c r="W750" s="13" t="str">
        <f>IFERROR(COUNTIF(#REF!,Tabela1[[#This Row],[Colunas5]]),"")</f>
        <v/>
      </c>
      <c r="X750" s="14">
        <f>Tabela1[[#This Row],[QIANTIDADE EXPEDIDA]]*Tabela1[[#This Row],[PESO UNI]]</f>
        <v>12.6</v>
      </c>
      <c r="Y750" s="14">
        <f t="shared" si="135"/>
        <v>0</v>
      </c>
      <c r="Z750" s="20">
        <f>Tabela1[[#This Row],[PESO TOTAL]]-Tabela1[[#This Row],[Peso Expedido]]</f>
        <v>0</v>
      </c>
      <c r="AA750" s="17">
        <v>1</v>
      </c>
      <c r="AB750" s="33"/>
      <c r="AC750" s="33">
        <v>1</v>
      </c>
      <c r="AD750" s="33">
        <v>1</v>
      </c>
      <c r="AE750" s="33">
        <v>1</v>
      </c>
      <c r="AF750" s="33">
        <v>1</v>
      </c>
      <c r="AG750" s="33">
        <v>1</v>
      </c>
      <c r="AH750" s="33">
        <v>1</v>
      </c>
      <c r="AI750" s="33" t="s">
        <v>4509</v>
      </c>
      <c r="AJ750"/>
      <c r="AK750"/>
      <c r="AL750"/>
      <c r="AM750"/>
      <c r="AN750"/>
      <c r="AO750"/>
      <c r="AP750"/>
      <c r="AQ750" s="22"/>
      <c r="AR750" s="24"/>
      <c r="AS750" s="37"/>
      <c r="AT750" s="37"/>
      <c r="AU750" s="37"/>
      <c r="AV750" s="37"/>
      <c r="AW750" s="37"/>
    </row>
    <row r="751" spans="1:49" ht="15.75" hidden="1" customHeight="1" x14ac:dyDescent="0.25">
      <c r="A751" s="1"/>
      <c r="B751" s="21" t="s">
        <v>4666</v>
      </c>
      <c r="C751" s="1">
        <v>1</v>
      </c>
      <c r="D751" s="1" t="s">
        <v>4676</v>
      </c>
      <c r="E751" s="7" t="s">
        <v>4813</v>
      </c>
      <c r="F751" s="7" t="s">
        <v>4411</v>
      </c>
      <c r="G751" s="1">
        <v>12.6</v>
      </c>
      <c r="H751" s="34">
        <v>12.6</v>
      </c>
      <c r="I751" s="7"/>
      <c r="J751" s="8"/>
      <c r="K751" s="8" t="s">
        <v>45</v>
      </c>
      <c r="L751" s="9" t="s">
        <v>2069</v>
      </c>
      <c r="M751" s="10"/>
      <c r="N751" s="8" t="s">
        <v>38</v>
      </c>
      <c r="O751" s="12"/>
      <c r="P751" s="13"/>
      <c r="Q751" s="14">
        <f>Tabela1[[#This Row],[QTDE/ Fabricação]]-Tabela1[[#This Row],[QTE]]</f>
        <v>-1</v>
      </c>
      <c r="R751" s="18">
        <f t="shared" si="132"/>
        <v>12.6</v>
      </c>
      <c r="S751" s="18">
        <f t="shared" si="133"/>
        <v>12.6</v>
      </c>
      <c r="T751" s="19">
        <f t="shared" si="134"/>
        <v>0</v>
      </c>
      <c r="U751" s="16">
        <f>IFERROR(SUMIF('LISTA DE EMBARQUE'!B:B,MICRO!E:E,'LISTA DE EMBARQUE'!G:G),"")</f>
        <v>1</v>
      </c>
      <c r="V751" s="12">
        <f>IFERROR(VLOOKUP(Tabela1[[#This Row],[COD.MDE]],'LISTA DE EMBARQUE'!B:L,11,0),"")</f>
        <v>12</v>
      </c>
      <c r="W751" s="13" t="str">
        <f>IFERROR(COUNTIF(#REF!,Tabela1[[#This Row],[Colunas5]]),"")</f>
        <v/>
      </c>
      <c r="X751" s="14">
        <f>Tabela1[[#This Row],[QIANTIDADE EXPEDIDA]]*Tabela1[[#This Row],[PESO UNI]]</f>
        <v>12.6</v>
      </c>
      <c r="Y751" s="14">
        <f t="shared" si="135"/>
        <v>0</v>
      </c>
      <c r="Z751" s="20">
        <f>Tabela1[[#This Row],[PESO TOTAL]]-Tabela1[[#This Row],[Peso Expedido]]</f>
        <v>0</v>
      </c>
      <c r="AA751" s="17">
        <v>1</v>
      </c>
      <c r="AB751" s="33"/>
      <c r="AC751" s="33">
        <v>1</v>
      </c>
      <c r="AD751" s="33">
        <v>1</v>
      </c>
      <c r="AE751" s="33">
        <v>1</v>
      </c>
      <c r="AF751" s="33">
        <v>1</v>
      </c>
      <c r="AG751" s="33">
        <v>1</v>
      </c>
      <c r="AH751" s="33">
        <v>1</v>
      </c>
      <c r="AI751" s="33" t="s">
        <v>4509</v>
      </c>
      <c r="AJ751"/>
      <c r="AK751"/>
      <c r="AL751"/>
      <c r="AM751"/>
      <c r="AN751"/>
      <c r="AO751"/>
      <c r="AP751"/>
      <c r="AQ751" s="22"/>
      <c r="AR751" s="24"/>
      <c r="AS751" s="37"/>
      <c r="AT751" s="37"/>
      <c r="AU751" s="37"/>
      <c r="AV751" s="37"/>
      <c r="AW751" s="37"/>
    </row>
    <row r="752" spans="1:49" ht="15.75" hidden="1" customHeight="1" x14ac:dyDescent="0.25">
      <c r="A752" s="1"/>
      <c r="B752" s="21" t="s">
        <v>4666</v>
      </c>
      <c r="C752" s="1">
        <v>1</v>
      </c>
      <c r="D752" s="1" t="s">
        <v>4677</v>
      </c>
      <c r="E752" s="7" t="s">
        <v>4814</v>
      </c>
      <c r="F752" s="7" t="s">
        <v>4411</v>
      </c>
      <c r="G752" s="1">
        <v>12.6</v>
      </c>
      <c r="H752" s="34">
        <v>12.6</v>
      </c>
      <c r="I752" s="7"/>
      <c r="J752" s="8"/>
      <c r="K752" s="8" t="s">
        <v>45</v>
      </c>
      <c r="L752" s="9" t="s">
        <v>2069</v>
      </c>
      <c r="M752" s="10"/>
      <c r="N752" s="8" t="s">
        <v>38</v>
      </c>
      <c r="O752" s="12"/>
      <c r="P752" s="13"/>
      <c r="Q752" s="14">
        <f>Tabela1[[#This Row],[QTDE/ Fabricação]]-Tabela1[[#This Row],[QTE]]</f>
        <v>-1</v>
      </c>
      <c r="R752" s="18">
        <f t="shared" si="132"/>
        <v>12.6</v>
      </c>
      <c r="S752" s="18">
        <f t="shared" si="133"/>
        <v>12.6</v>
      </c>
      <c r="T752" s="19">
        <f t="shared" si="134"/>
        <v>0</v>
      </c>
      <c r="U752" s="16">
        <f>IFERROR(SUMIF('LISTA DE EMBARQUE'!B:B,MICRO!E:E,'LISTA DE EMBARQUE'!G:G),"")</f>
        <v>1</v>
      </c>
      <c r="V752" s="12">
        <f>IFERROR(VLOOKUP(Tabela1[[#This Row],[COD.MDE]],'LISTA DE EMBARQUE'!B:L,11,0),"")</f>
        <v>12</v>
      </c>
      <c r="W752" s="13" t="str">
        <f>IFERROR(COUNTIF(#REF!,Tabela1[[#This Row],[Colunas5]]),"")</f>
        <v/>
      </c>
      <c r="X752" s="14">
        <f>Tabela1[[#This Row],[QIANTIDADE EXPEDIDA]]*Tabela1[[#This Row],[PESO UNI]]</f>
        <v>12.6</v>
      </c>
      <c r="Y752" s="14">
        <f t="shared" si="135"/>
        <v>0</v>
      </c>
      <c r="Z752" s="20">
        <f>Tabela1[[#This Row],[PESO TOTAL]]-Tabela1[[#This Row],[Peso Expedido]]</f>
        <v>0</v>
      </c>
      <c r="AA752" s="17">
        <v>1</v>
      </c>
      <c r="AB752" s="33"/>
      <c r="AC752" s="33">
        <v>1</v>
      </c>
      <c r="AD752" s="33">
        <v>1</v>
      </c>
      <c r="AE752" s="33">
        <v>1</v>
      </c>
      <c r="AF752" s="33">
        <v>1</v>
      </c>
      <c r="AG752" s="33">
        <v>1</v>
      </c>
      <c r="AH752" s="33">
        <v>1</v>
      </c>
      <c r="AI752" s="33" t="s">
        <v>4509</v>
      </c>
      <c r="AJ752"/>
      <c r="AK752"/>
      <c r="AL752"/>
      <c r="AM752"/>
      <c r="AN752"/>
      <c r="AO752"/>
      <c r="AP752"/>
      <c r="AQ752" s="22"/>
      <c r="AR752" s="24"/>
      <c r="AS752" s="37"/>
      <c r="AT752" s="37"/>
      <c r="AU752" s="37"/>
      <c r="AV752" s="37"/>
      <c r="AW752" s="37"/>
    </row>
    <row r="753" spans="1:49" ht="15.75" hidden="1" customHeight="1" x14ac:dyDescent="0.25">
      <c r="A753" s="1"/>
      <c r="B753" s="21" t="s">
        <v>4666</v>
      </c>
      <c r="C753" s="1">
        <v>1</v>
      </c>
      <c r="D753" s="1" t="s">
        <v>4678</v>
      </c>
      <c r="E753" s="7" t="s">
        <v>4815</v>
      </c>
      <c r="F753" s="7" t="s">
        <v>4411</v>
      </c>
      <c r="G753" s="1">
        <v>12.6</v>
      </c>
      <c r="H753" s="34">
        <v>12.6</v>
      </c>
      <c r="I753" s="7"/>
      <c r="J753" s="8"/>
      <c r="K753" s="8" t="s">
        <v>45</v>
      </c>
      <c r="L753" s="9" t="s">
        <v>2069</v>
      </c>
      <c r="M753" s="10"/>
      <c r="N753" s="8" t="s">
        <v>38</v>
      </c>
      <c r="O753" s="12"/>
      <c r="P753" s="13"/>
      <c r="Q753" s="14">
        <f>Tabela1[[#This Row],[QTDE/ Fabricação]]-Tabela1[[#This Row],[QTE]]</f>
        <v>-1</v>
      </c>
      <c r="R753" s="18">
        <f t="shared" si="132"/>
        <v>12.6</v>
      </c>
      <c r="S753" s="18">
        <f t="shared" si="133"/>
        <v>12.6</v>
      </c>
      <c r="T753" s="19">
        <f t="shared" si="134"/>
        <v>0</v>
      </c>
      <c r="U753" s="16">
        <f>IFERROR(SUMIF('LISTA DE EMBARQUE'!B:B,MICRO!E:E,'LISTA DE EMBARQUE'!G:G),"")</f>
        <v>1</v>
      </c>
      <c r="V753" s="12">
        <f>IFERROR(VLOOKUP(Tabela1[[#This Row],[COD.MDE]],'LISTA DE EMBARQUE'!B:L,11,0),"")</f>
        <v>12</v>
      </c>
      <c r="W753" s="13" t="str">
        <f>IFERROR(COUNTIF(#REF!,Tabela1[[#This Row],[Colunas5]]),"")</f>
        <v/>
      </c>
      <c r="X753" s="14">
        <f>Tabela1[[#This Row],[QIANTIDADE EXPEDIDA]]*Tabela1[[#This Row],[PESO UNI]]</f>
        <v>12.6</v>
      </c>
      <c r="Y753" s="14">
        <f t="shared" si="135"/>
        <v>0</v>
      </c>
      <c r="Z753" s="20">
        <f>Tabela1[[#This Row],[PESO TOTAL]]-Tabela1[[#This Row],[Peso Expedido]]</f>
        <v>0</v>
      </c>
      <c r="AA753" s="17">
        <v>1</v>
      </c>
      <c r="AB753" s="33"/>
      <c r="AC753" s="33">
        <v>1</v>
      </c>
      <c r="AD753" s="33">
        <v>1</v>
      </c>
      <c r="AE753" s="33">
        <v>1</v>
      </c>
      <c r="AF753" s="33">
        <v>1</v>
      </c>
      <c r="AG753" s="33">
        <v>1</v>
      </c>
      <c r="AH753" s="33">
        <v>1</v>
      </c>
      <c r="AI753" s="33" t="s">
        <v>4509</v>
      </c>
      <c r="AJ753"/>
      <c r="AK753"/>
      <c r="AL753"/>
      <c r="AM753"/>
      <c r="AN753"/>
      <c r="AO753"/>
      <c r="AP753"/>
      <c r="AQ753" s="22"/>
      <c r="AR753" s="24"/>
      <c r="AS753" s="37"/>
      <c r="AT753" s="37"/>
      <c r="AU753" s="37"/>
      <c r="AV753" s="37"/>
      <c r="AW753" s="37"/>
    </row>
    <row r="754" spans="1:49" ht="15.75" hidden="1" customHeight="1" x14ac:dyDescent="0.25">
      <c r="A754" s="1"/>
      <c r="B754" s="21" t="s">
        <v>4666</v>
      </c>
      <c r="C754" s="1">
        <v>1</v>
      </c>
      <c r="D754" s="1" t="s">
        <v>4679</v>
      </c>
      <c r="E754" s="7" t="s">
        <v>4816</v>
      </c>
      <c r="F754" s="7" t="s">
        <v>4411</v>
      </c>
      <c r="G754" s="1">
        <v>12.6</v>
      </c>
      <c r="H754" s="34">
        <v>12.6</v>
      </c>
      <c r="I754" s="7"/>
      <c r="J754" s="8"/>
      <c r="K754" s="8" t="s">
        <v>45</v>
      </c>
      <c r="L754" s="9" t="s">
        <v>2069</v>
      </c>
      <c r="M754" s="10"/>
      <c r="N754" s="8" t="s">
        <v>38</v>
      </c>
      <c r="O754" s="12"/>
      <c r="P754" s="13"/>
      <c r="Q754" s="14">
        <f>Tabela1[[#This Row],[QTDE/ Fabricação]]-Tabela1[[#This Row],[QTE]]</f>
        <v>-1</v>
      </c>
      <c r="R754" s="18">
        <f t="shared" si="132"/>
        <v>12.6</v>
      </c>
      <c r="S754" s="18">
        <f t="shared" si="133"/>
        <v>12.6</v>
      </c>
      <c r="T754" s="19">
        <f t="shared" si="134"/>
        <v>0</v>
      </c>
      <c r="U754" s="16">
        <f>IFERROR(SUMIF('LISTA DE EMBARQUE'!B:B,MICRO!E:E,'LISTA DE EMBARQUE'!G:G),"")</f>
        <v>1</v>
      </c>
      <c r="V754" s="12">
        <f>IFERROR(VLOOKUP(Tabela1[[#This Row],[COD.MDE]],'LISTA DE EMBARQUE'!B:L,11,0),"")</f>
        <v>12</v>
      </c>
      <c r="W754" s="13" t="str">
        <f>IFERROR(COUNTIF(#REF!,Tabela1[[#This Row],[Colunas5]]),"")</f>
        <v/>
      </c>
      <c r="X754" s="14">
        <f>Tabela1[[#This Row],[QIANTIDADE EXPEDIDA]]*Tabela1[[#This Row],[PESO UNI]]</f>
        <v>12.6</v>
      </c>
      <c r="Y754" s="14">
        <f t="shared" si="135"/>
        <v>0</v>
      </c>
      <c r="Z754" s="20">
        <f>Tabela1[[#This Row],[PESO TOTAL]]-Tabela1[[#This Row],[Peso Expedido]]</f>
        <v>0</v>
      </c>
      <c r="AA754" s="17">
        <v>1</v>
      </c>
      <c r="AB754" s="33"/>
      <c r="AC754" s="33">
        <v>1</v>
      </c>
      <c r="AD754" s="33">
        <v>1</v>
      </c>
      <c r="AE754" s="33">
        <v>1</v>
      </c>
      <c r="AF754" s="33">
        <v>1</v>
      </c>
      <c r="AG754" s="33">
        <v>1</v>
      </c>
      <c r="AH754" s="33">
        <v>1</v>
      </c>
      <c r="AI754" s="33" t="s">
        <v>4509</v>
      </c>
      <c r="AJ754"/>
      <c r="AK754"/>
      <c r="AL754"/>
      <c r="AM754"/>
      <c r="AN754"/>
      <c r="AO754"/>
      <c r="AP754"/>
      <c r="AQ754" s="22"/>
      <c r="AR754" s="24"/>
      <c r="AS754" s="37"/>
      <c r="AT754" s="37"/>
      <c r="AU754" s="37"/>
      <c r="AV754" s="37"/>
      <c r="AW754" s="37"/>
    </row>
    <row r="755" spans="1:49" ht="15.75" hidden="1" customHeight="1" x14ac:dyDescent="0.25">
      <c r="A755" s="1"/>
      <c r="B755" s="21" t="s">
        <v>4666</v>
      </c>
      <c r="C755" s="1">
        <v>168</v>
      </c>
      <c r="D755" s="1" t="s">
        <v>4680</v>
      </c>
      <c r="E755" s="7" t="s">
        <v>4817</v>
      </c>
      <c r="F755" s="7" t="s">
        <v>4411</v>
      </c>
      <c r="G755" s="1">
        <v>0.188</v>
      </c>
      <c r="H755" s="34">
        <v>31.584</v>
      </c>
      <c r="I755" s="7"/>
      <c r="J755" s="8"/>
      <c r="K755" s="8" t="s">
        <v>45</v>
      </c>
      <c r="L755" s="9" t="s">
        <v>2069</v>
      </c>
      <c r="M755" s="10"/>
      <c r="N755" s="8" t="s">
        <v>38</v>
      </c>
      <c r="O755" s="12"/>
      <c r="P755" s="13"/>
      <c r="Q755" s="14">
        <f>Tabela1[[#This Row],[QTDE/ Fabricação]]-Tabela1[[#This Row],[QTE]]</f>
        <v>-168</v>
      </c>
      <c r="R755" s="18">
        <f t="shared" si="132"/>
        <v>31.584</v>
      </c>
      <c r="S755" s="18">
        <f t="shared" si="133"/>
        <v>31.584</v>
      </c>
      <c r="T755" s="19">
        <f t="shared" si="134"/>
        <v>0</v>
      </c>
      <c r="U755" s="16">
        <f>IFERROR(SUMIF('LISTA DE EMBARQUE'!B:B,MICRO!E:E,'LISTA DE EMBARQUE'!G:G),"")</f>
        <v>168</v>
      </c>
      <c r="V755" s="12">
        <f>IFERROR(VLOOKUP(Tabela1[[#This Row],[COD.MDE]],'LISTA DE EMBARQUE'!B:L,11,0),"")</f>
        <v>12</v>
      </c>
      <c r="W755" s="13" t="str">
        <f>IFERROR(COUNTIF(#REF!,Tabela1[[#This Row],[Colunas5]]),"")</f>
        <v/>
      </c>
      <c r="X755" s="14">
        <f>Tabela1[[#This Row],[QIANTIDADE EXPEDIDA]]*Tabela1[[#This Row],[PESO UNI]]</f>
        <v>31.584</v>
      </c>
      <c r="Y755" s="14">
        <f t="shared" si="135"/>
        <v>0</v>
      </c>
      <c r="Z755" s="20">
        <f>Tabela1[[#This Row],[PESO TOTAL]]-Tabela1[[#This Row],[Peso Expedido]]</f>
        <v>0</v>
      </c>
      <c r="AA755" s="17">
        <v>1</v>
      </c>
      <c r="AB755" s="33"/>
      <c r="AC755" s="33">
        <v>1</v>
      </c>
      <c r="AD755" s="33">
        <v>1</v>
      </c>
      <c r="AE755" s="33">
        <v>1</v>
      </c>
      <c r="AF755" s="33">
        <v>1</v>
      </c>
      <c r="AG755" s="33">
        <v>1</v>
      </c>
      <c r="AH755" s="33">
        <v>1</v>
      </c>
      <c r="AI755" s="33" t="s">
        <v>4509</v>
      </c>
      <c r="AJ755"/>
      <c r="AK755"/>
      <c r="AL755"/>
      <c r="AM755"/>
      <c r="AN755"/>
      <c r="AO755"/>
      <c r="AP755"/>
      <c r="AQ755" s="22"/>
      <c r="AR755" s="24"/>
      <c r="AS755" s="37"/>
      <c r="AT755" s="37"/>
      <c r="AU755" s="37"/>
      <c r="AV755" s="37"/>
      <c r="AW755" s="37"/>
    </row>
    <row r="756" spans="1:49" ht="15.75" hidden="1" customHeight="1" x14ac:dyDescent="0.25">
      <c r="A756" s="1"/>
      <c r="B756" s="21" t="s">
        <v>4666</v>
      </c>
      <c r="C756" s="1">
        <v>336</v>
      </c>
      <c r="D756" s="1" t="s">
        <v>4681</v>
      </c>
      <c r="E756" s="7" t="s">
        <v>4818</v>
      </c>
      <c r="F756" s="7" t="s">
        <v>4411</v>
      </c>
      <c r="G756" s="1">
        <v>0.188</v>
      </c>
      <c r="H756" s="34">
        <v>63.167999999999999</v>
      </c>
      <c r="I756" s="7"/>
      <c r="J756" s="8"/>
      <c r="K756" s="8" t="s">
        <v>45</v>
      </c>
      <c r="L756" s="9" t="s">
        <v>2069</v>
      </c>
      <c r="M756" s="10"/>
      <c r="N756" s="8" t="s">
        <v>38</v>
      </c>
      <c r="O756" s="12"/>
      <c r="P756" s="13"/>
      <c r="Q756" s="14">
        <f>Tabela1[[#This Row],[QTDE/ Fabricação]]-Tabela1[[#This Row],[QTE]]</f>
        <v>-336</v>
      </c>
      <c r="R756" s="18">
        <f t="shared" ref="R756:R761" si="136">IFERROR(H756*((AA756*0.25)+(AC756*0.25)+(AD756*0.225)+(AE756*0.225)+(AF756*0.05)),"")</f>
        <v>63.167999999999999</v>
      </c>
      <c r="S756" s="18">
        <f t="shared" ref="S756:S761" si="137">IFERROR(H756*AG756,"")</f>
        <v>63.167999999999999</v>
      </c>
      <c r="T756" s="19">
        <f t="shared" ref="T756:T761" si="138">IFERROR(S756-H756,"")</f>
        <v>0</v>
      </c>
      <c r="U756" s="16">
        <f>IFERROR(SUMIF('LISTA DE EMBARQUE'!B:B,MICRO!E:E,'LISTA DE EMBARQUE'!G:G),"")</f>
        <v>336</v>
      </c>
      <c r="V756" s="12">
        <f>IFERROR(VLOOKUP(Tabela1[[#This Row],[COD.MDE]],'LISTA DE EMBARQUE'!B:L,11,0),"")</f>
        <v>12</v>
      </c>
      <c r="W756" s="13" t="str">
        <f>IFERROR(COUNTIF(#REF!,Tabela1[[#This Row],[Colunas5]]),"")</f>
        <v/>
      </c>
      <c r="X756" s="14">
        <f>Tabela1[[#This Row],[QIANTIDADE EXPEDIDA]]*Tabela1[[#This Row],[PESO UNI]]</f>
        <v>63.167999999999999</v>
      </c>
      <c r="Y756" s="14">
        <f t="shared" ref="Y756:Y761" si="139">U756-C756</f>
        <v>0</v>
      </c>
      <c r="Z756" s="20">
        <f>Tabela1[[#This Row],[PESO TOTAL]]-Tabela1[[#This Row],[Peso Expedido]]</f>
        <v>0</v>
      </c>
      <c r="AA756" s="17">
        <v>1</v>
      </c>
      <c r="AB756" s="33"/>
      <c r="AC756" s="33">
        <v>1</v>
      </c>
      <c r="AD756" s="33">
        <v>1</v>
      </c>
      <c r="AE756" s="33">
        <v>1</v>
      </c>
      <c r="AF756" s="33">
        <v>1</v>
      </c>
      <c r="AG756" s="33">
        <v>1</v>
      </c>
      <c r="AH756" s="33">
        <v>1</v>
      </c>
      <c r="AI756" s="33" t="s">
        <v>4509</v>
      </c>
      <c r="AJ756"/>
      <c r="AK756"/>
      <c r="AL756"/>
      <c r="AM756"/>
      <c r="AN756"/>
      <c r="AO756"/>
      <c r="AP756"/>
      <c r="AQ756" s="22"/>
      <c r="AR756" s="24"/>
      <c r="AS756" s="37"/>
      <c r="AT756" s="37"/>
      <c r="AU756" s="37"/>
      <c r="AV756" s="37"/>
      <c r="AW756" s="37"/>
    </row>
    <row r="757" spans="1:49" ht="15.75" hidden="1" customHeight="1" x14ac:dyDescent="0.25">
      <c r="A757" s="1"/>
      <c r="B757" s="21" t="s">
        <v>4666</v>
      </c>
      <c r="C757" s="1">
        <v>168</v>
      </c>
      <c r="D757" s="1" t="s">
        <v>4682</v>
      </c>
      <c r="E757" s="7" t="s">
        <v>4819</v>
      </c>
      <c r="F757" s="7" t="s">
        <v>4411</v>
      </c>
      <c r="G757" s="1">
        <v>0.188</v>
      </c>
      <c r="H757" s="34">
        <v>31.584</v>
      </c>
      <c r="I757" s="7"/>
      <c r="J757" s="8"/>
      <c r="K757" s="8" t="s">
        <v>45</v>
      </c>
      <c r="L757" s="9" t="s">
        <v>2069</v>
      </c>
      <c r="M757" s="10"/>
      <c r="N757" s="8" t="s">
        <v>38</v>
      </c>
      <c r="O757" s="12"/>
      <c r="P757" s="13"/>
      <c r="Q757" s="14">
        <f>Tabela1[[#This Row],[QTDE/ Fabricação]]-Tabela1[[#This Row],[QTE]]</f>
        <v>-168</v>
      </c>
      <c r="R757" s="18">
        <f t="shared" si="136"/>
        <v>31.584</v>
      </c>
      <c r="S757" s="18">
        <f t="shared" si="137"/>
        <v>31.584</v>
      </c>
      <c r="T757" s="19">
        <f t="shared" si="138"/>
        <v>0</v>
      </c>
      <c r="U757" s="16">
        <f>IFERROR(SUMIF('LISTA DE EMBARQUE'!B:B,MICRO!E:E,'LISTA DE EMBARQUE'!G:G),"")</f>
        <v>168</v>
      </c>
      <c r="V757" s="12">
        <f>IFERROR(VLOOKUP(Tabela1[[#This Row],[COD.MDE]],'LISTA DE EMBARQUE'!B:L,11,0),"")</f>
        <v>12</v>
      </c>
      <c r="W757" s="13" t="str">
        <f>IFERROR(COUNTIF(#REF!,Tabela1[[#This Row],[Colunas5]]),"")</f>
        <v/>
      </c>
      <c r="X757" s="14">
        <f>Tabela1[[#This Row],[QIANTIDADE EXPEDIDA]]*Tabela1[[#This Row],[PESO UNI]]</f>
        <v>31.584</v>
      </c>
      <c r="Y757" s="14">
        <f t="shared" si="139"/>
        <v>0</v>
      </c>
      <c r="Z757" s="20">
        <f>Tabela1[[#This Row],[PESO TOTAL]]-Tabela1[[#This Row],[Peso Expedido]]</f>
        <v>0</v>
      </c>
      <c r="AA757" s="17">
        <v>1</v>
      </c>
      <c r="AB757" s="33"/>
      <c r="AC757" s="33">
        <v>1</v>
      </c>
      <c r="AD757" s="33">
        <v>1</v>
      </c>
      <c r="AE757" s="33">
        <v>1</v>
      </c>
      <c r="AF757" s="33">
        <v>1</v>
      </c>
      <c r="AG757" s="33">
        <v>1</v>
      </c>
      <c r="AH757" s="33">
        <v>1</v>
      </c>
      <c r="AI757" s="33" t="s">
        <v>4509</v>
      </c>
      <c r="AJ757"/>
      <c r="AK757"/>
      <c r="AL757"/>
      <c r="AM757"/>
      <c r="AN757"/>
      <c r="AO757"/>
      <c r="AP757"/>
      <c r="AQ757" s="22"/>
      <c r="AR757" s="24"/>
      <c r="AS757" s="37"/>
      <c r="AT757" s="37"/>
      <c r="AU757" s="37"/>
      <c r="AV757" s="37"/>
      <c r="AW757" s="37"/>
    </row>
    <row r="758" spans="1:49" ht="15.75" hidden="1" customHeight="1" x14ac:dyDescent="0.25">
      <c r="A758" s="1"/>
      <c r="B758" s="21" t="s">
        <v>4666</v>
      </c>
      <c r="C758" s="1">
        <v>336</v>
      </c>
      <c r="D758" s="1" t="s">
        <v>4682</v>
      </c>
      <c r="E758" s="7" t="s">
        <v>4820</v>
      </c>
      <c r="F758" s="7" t="s">
        <v>4411</v>
      </c>
      <c r="G758" s="1">
        <v>0.188</v>
      </c>
      <c r="H758" s="34">
        <v>63.167999999999999</v>
      </c>
      <c r="I758" s="7"/>
      <c r="J758" s="8"/>
      <c r="K758" s="8" t="s">
        <v>45</v>
      </c>
      <c r="L758" s="9" t="s">
        <v>2069</v>
      </c>
      <c r="M758" s="10"/>
      <c r="N758" s="8" t="s">
        <v>38</v>
      </c>
      <c r="O758" s="12"/>
      <c r="P758" s="13"/>
      <c r="Q758" s="14">
        <f>Tabela1[[#This Row],[QTDE/ Fabricação]]-Tabela1[[#This Row],[QTE]]</f>
        <v>-336</v>
      </c>
      <c r="R758" s="18">
        <f t="shared" si="136"/>
        <v>63.167999999999999</v>
      </c>
      <c r="S758" s="18">
        <f t="shared" si="137"/>
        <v>63.167999999999999</v>
      </c>
      <c r="T758" s="19">
        <f t="shared" si="138"/>
        <v>0</v>
      </c>
      <c r="U758" s="16">
        <f>IFERROR(SUMIF('LISTA DE EMBARQUE'!B:B,MICRO!E:E,'LISTA DE EMBARQUE'!G:G),"")</f>
        <v>336</v>
      </c>
      <c r="V758" s="12">
        <f>IFERROR(VLOOKUP(Tabela1[[#This Row],[COD.MDE]],'LISTA DE EMBARQUE'!B:L,11,0),"")</f>
        <v>12</v>
      </c>
      <c r="W758" s="13" t="str">
        <f>IFERROR(COUNTIF(#REF!,Tabela1[[#This Row],[Colunas5]]),"")</f>
        <v/>
      </c>
      <c r="X758" s="14">
        <f>Tabela1[[#This Row],[QIANTIDADE EXPEDIDA]]*Tabela1[[#This Row],[PESO UNI]]</f>
        <v>63.167999999999999</v>
      </c>
      <c r="Y758" s="14">
        <f t="shared" si="139"/>
        <v>0</v>
      </c>
      <c r="Z758" s="20">
        <f>Tabela1[[#This Row],[PESO TOTAL]]-Tabela1[[#This Row],[Peso Expedido]]</f>
        <v>0</v>
      </c>
      <c r="AA758" s="17">
        <v>1</v>
      </c>
      <c r="AB758" s="33"/>
      <c r="AC758" s="33">
        <v>1</v>
      </c>
      <c r="AD758" s="33">
        <v>1</v>
      </c>
      <c r="AE758" s="33">
        <v>1</v>
      </c>
      <c r="AF758" s="33">
        <v>1</v>
      </c>
      <c r="AG758" s="33">
        <v>1</v>
      </c>
      <c r="AH758" s="33">
        <v>1</v>
      </c>
      <c r="AI758" s="33" t="s">
        <v>4509</v>
      </c>
      <c r="AJ758"/>
      <c r="AK758"/>
      <c r="AL758"/>
      <c r="AM758"/>
      <c r="AN758"/>
      <c r="AO758"/>
      <c r="AP758"/>
      <c r="AQ758" s="22"/>
      <c r="AR758" s="24"/>
      <c r="AS758" s="37"/>
      <c r="AT758" s="37"/>
      <c r="AU758" s="37"/>
      <c r="AV758" s="37"/>
      <c r="AW758" s="37"/>
    </row>
    <row r="759" spans="1:49" ht="15.75" hidden="1" customHeight="1" x14ac:dyDescent="0.25">
      <c r="A759" s="1"/>
      <c r="B759" s="21" t="s">
        <v>3912</v>
      </c>
      <c r="C759" s="1">
        <v>160</v>
      </c>
      <c r="D759" s="1" t="s">
        <v>4684</v>
      </c>
      <c r="E759" s="7" t="s">
        <v>4821</v>
      </c>
      <c r="F759" s="7" t="s">
        <v>4411</v>
      </c>
      <c r="G759" s="1">
        <v>9.1300000000000008</v>
      </c>
      <c r="H759" s="34">
        <v>1460.8000000000002</v>
      </c>
      <c r="I759" s="7"/>
      <c r="J759" s="8"/>
      <c r="K759" s="8" t="s">
        <v>45</v>
      </c>
      <c r="L759" s="9" t="s">
        <v>2069</v>
      </c>
      <c r="M759" s="10"/>
      <c r="N759" s="8" t="s">
        <v>38</v>
      </c>
      <c r="O759" s="12"/>
      <c r="P759" s="13"/>
      <c r="Q759" s="14">
        <f>Tabela1[[#This Row],[QTDE/ Fabricação]]-Tabela1[[#This Row],[QTE]]</f>
        <v>-160</v>
      </c>
      <c r="R759" s="18">
        <f t="shared" si="136"/>
        <v>1460.8000000000002</v>
      </c>
      <c r="S759" s="18">
        <f t="shared" si="137"/>
        <v>1460.8000000000002</v>
      </c>
      <c r="T759" s="19">
        <f t="shared" si="138"/>
        <v>0</v>
      </c>
      <c r="U759" s="16">
        <f>IFERROR(SUMIF('LISTA DE EMBARQUE'!B:B,MICRO!E:E,'LISTA DE EMBARQUE'!G:G),"")</f>
        <v>160</v>
      </c>
      <c r="V759" s="12">
        <f>IFERROR(VLOOKUP(Tabela1[[#This Row],[COD.MDE]],'LISTA DE EMBARQUE'!B:L,11,0),"")</f>
        <v>12</v>
      </c>
      <c r="W759" s="13" t="str">
        <f>IFERROR(COUNTIF(#REF!,Tabela1[[#This Row],[Colunas5]]),"")</f>
        <v/>
      </c>
      <c r="X759" s="14">
        <f>Tabela1[[#This Row],[QIANTIDADE EXPEDIDA]]*Tabela1[[#This Row],[PESO UNI]]</f>
        <v>1460.8000000000002</v>
      </c>
      <c r="Y759" s="14">
        <f t="shared" si="139"/>
        <v>0</v>
      </c>
      <c r="Z759" s="20">
        <f>Tabela1[[#This Row],[PESO TOTAL]]-Tabela1[[#This Row],[Peso Expedido]]</f>
        <v>0</v>
      </c>
      <c r="AA759" s="17">
        <v>1</v>
      </c>
      <c r="AB759" s="33"/>
      <c r="AC759" s="33">
        <v>1</v>
      </c>
      <c r="AD759" s="33">
        <v>1</v>
      </c>
      <c r="AE759" s="33">
        <v>1</v>
      </c>
      <c r="AF759" s="33">
        <v>1</v>
      </c>
      <c r="AG759" s="33">
        <v>1</v>
      </c>
      <c r="AH759" s="33">
        <v>1</v>
      </c>
      <c r="AI759" s="33" t="s">
        <v>4509</v>
      </c>
      <c r="AJ759"/>
      <c r="AK759"/>
      <c r="AL759"/>
      <c r="AM759"/>
      <c r="AN759"/>
      <c r="AO759"/>
      <c r="AP759"/>
      <c r="AQ759" s="22"/>
      <c r="AR759" s="24"/>
      <c r="AS759" s="37"/>
      <c r="AT759" s="37"/>
      <c r="AU759" s="37"/>
      <c r="AV759" s="37"/>
      <c r="AW759" s="37"/>
    </row>
    <row r="760" spans="1:49" ht="15.75" hidden="1" customHeight="1" x14ac:dyDescent="0.25">
      <c r="A760" s="1"/>
      <c r="B760" s="21" t="s">
        <v>3912</v>
      </c>
      <c r="C760" s="1">
        <v>160</v>
      </c>
      <c r="D760" s="1" t="s">
        <v>4684</v>
      </c>
      <c r="E760" s="7" t="s">
        <v>4822</v>
      </c>
      <c r="F760" s="7" t="s">
        <v>4411</v>
      </c>
      <c r="G760" s="1">
        <v>9.1300000000000008</v>
      </c>
      <c r="H760" s="34">
        <v>1460.8000000000002</v>
      </c>
      <c r="I760" s="7"/>
      <c r="J760" s="8"/>
      <c r="K760" s="8" t="s">
        <v>45</v>
      </c>
      <c r="L760" s="9" t="s">
        <v>2069</v>
      </c>
      <c r="M760" s="10"/>
      <c r="N760" s="8" t="s">
        <v>38</v>
      </c>
      <c r="O760" s="12"/>
      <c r="P760" s="13"/>
      <c r="Q760" s="14">
        <f>Tabela1[[#This Row],[QTDE/ Fabricação]]-Tabela1[[#This Row],[QTE]]</f>
        <v>-160</v>
      </c>
      <c r="R760" s="18">
        <f t="shared" si="136"/>
        <v>1460.8000000000002</v>
      </c>
      <c r="S760" s="18">
        <f t="shared" si="137"/>
        <v>1460.8000000000002</v>
      </c>
      <c r="T760" s="19">
        <f t="shared" si="138"/>
        <v>0</v>
      </c>
      <c r="U760" s="16">
        <f>IFERROR(SUMIF('LISTA DE EMBARQUE'!B:B,MICRO!E:E,'LISTA DE EMBARQUE'!G:G),"")</f>
        <v>160</v>
      </c>
      <c r="V760" s="12">
        <f>IFERROR(VLOOKUP(Tabela1[[#This Row],[COD.MDE]],'LISTA DE EMBARQUE'!B:L,11,0),"")</f>
        <v>12</v>
      </c>
      <c r="W760" s="13" t="str">
        <f>IFERROR(COUNTIF(#REF!,Tabela1[[#This Row],[Colunas5]]),"")</f>
        <v/>
      </c>
      <c r="X760" s="14">
        <f>Tabela1[[#This Row],[QIANTIDADE EXPEDIDA]]*Tabela1[[#This Row],[PESO UNI]]</f>
        <v>1460.8000000000002</v>
      </c>
      <c r="Y760" s="14">
        <f t="shared" si="139"/>
        <v>0</v>
      </c>
      <c r="Z760" s="20">
        <f>Tabela1[[#This Row],[PESO TOTAL]]-Tabela1[[#This Row],[Peso Expedido]]</f>
        <v>0</v>
      </c>
      <c r="AA760" s="17">
        <v>1</v>
      </c>
      <c r="AB760" s="33"/>
      <c r="AC760" s="33">
        <v>1</v>
      </c>
      <c r="AD760" s="33">
        <v>1</v>
      </c>
      <c r="AE760" s="33">
        <v>1</v>
      </c>
      <c r="AF760" s="33">
        <v>1</v>
      </c>
      <c r="AG760" s="33">
        <v>1</v>
      </c>
      <c r="AH760" s="33">
        <v>1</v>
      </c>
      <c r="AI760" s="33" t="s">
        <v>4509</v>
      </c>
      <c r="AJ760"/>
      <c r="AK760"/>
      <c r="AL760"/>
      <c r="AM760"/>
      <c r="AN760"/>
      <c r="AO760"/>
      <c r="AP760"/>
      <c r="AQ760" s="22"/>
      <c r="AR760" s="24"/>
      <c r="AS760" s="37"/>
      <c r="AT760" s="37"/>
      <c r="AU760" s="37"/>
      <c r="AV760" s="37"/>
      <c r="AW760" s="37"/>
    </row>
    <row r="761" spans="1:49" ht="15.75" hidden="1" customHeight="1" x14ac:dyDescent="0.25">
      <c r="A761" s="1"/>
      <c r="B761" s="21" t="s">
        <v>4685</v>
      </c>
      <c r="C761" s="1">
        <v>1</v>
      </c>
      <c r="D761" s="1" t="s">
        <v>4686</v>
      </c>
      <c r="E761" s="7" t="s">
        <v>4823</v>
      </c>
      <c r="F761" s="7" t="s">
        <v>4411</v>
      </c>
      <c r="G761" s="1">
        <v>12.5</v>
      </c>
      <c r="H761" s="34">
        <v>12.5</v>
      </c>
      <c r="I761" s="7"/>
      <c r="J761" s="8"/>
      <c r="K761" s="8" t="s">
        <v>45</v>
      </c>
      <c r="L761" s="9" t="s">
        <v>2069</v>
      </c>
      <c r="M761" s="10"/>
      <c r="N761" s="8" t="s">
        <v>38</v>
      </c>
      <c r="O761" s="12"/>
      <c r="P761" s="13"/>
      <c r="Q761" s="14">
        <f>Tabela1[[#This Row],[QTDE/ Fabricação]]-Tabela1[[#This Row],[QTE]]</f>
        <v>-1</v>
      </c>
      <c r="R761" s="18">
        <f t="shared" si="136"/>
        <v>12.5</v>
      </c>
      <c r="S761" s="18">
        <f t="shared" si="137"/>
        <v>12.5</v>
      </c>
      <c r="T761" s="19">
        <f t="shared" si="138"/>
        <v>0</v>
      </c>
      <c r="U761" s="16">
        <f>IFERROR(SUMIF('LISTA DE EMBARQUE'!B:B,MICRO!E:E,'LISTA DE EMBARQUE'!G:G),"")</f>
        <v>1</v>
      </c>
      <c r="V761" s="12">
        <f>IFERROR(VLOOKUP(Tabela1[[#This Row],[COD.MDE]],'LISTA DE EMBARQUE'!B:L,11,0),"")</f>
        <v>12</v>
      </c>
      <c r="W761" s="13" t="str">
        <f>IFERROR(COUNTIF(#REF!,Tabela1[[#This Row],[Colunas5]]),"")</f>
        <v/>
      </c>
      <c r="X761" s="14">
        <f>Tabela1[[#This Row],[QIANTIDADE EXPEDIDA]]*Tabela1[[#This Row],[PESO UNI]]</f>
        <v>12.5</v>
      </c>
      <c r="Y761" s="14">
        <f t="shared" si="139"/>
        <v>0</v>
      </c>
      <c r="Z761" s="20">
        <f>Tabela1[[#This Row],[PESO TOTAL]]-Tabela1[[#This Row],[Peso Expedido]]</f>
        <v>0</v>
      </c>
      <c r="AA761" s="17">
        <v>1</v>
      </c>
      <c r="AB761" s="33"/>
      <c r="AC761" s="33">
        <v>1</v>
      </c>
      <c r="AD761" s="33">
        <v>1</v>
      </c>
      <c r="AE761" s="33">
        <v>1</v>
      </c>
      <c r="AF761" s="33">
        <v>1</v>
      </c>
      <c r="AG761" s="33">
        <v>1</v>
      </c>
      <c r="AH761" s="33">
        <v>1</v>
      </c>
      <c r="AI761" s="33" t="s">
        <v>4509</v>
      </c>
      <c r="AJ761"/>
      <c r="AK761"/>
      <c r="AL761"/>
      <c r="AM761"/>
      <c r="AN761"/>
      <c r="AO761"/>
      <c r="AP761"/>
      <c r="AQ761" s="22"/>
      <c r="AR761" s="24"/>
      <c r="AS761" s="37"/>
      <c r="AT761" s="37"/>
      <c r="AU761" s="37"/>
      <c r="AV761" s="37"/>
      <c r="AW761" s="37"/>
    </row>
    <row r="762" spans="1:49" ht="15.75" hidden="1" customHeight="1" x14ac:dyDescent="0.25">
      <c r="A762" s="1"/>
      <c r="B762" s="21" t="s">
        <v>4685</v>
      </c>
      <c r="C762" s="1">
        <v>1</v>
      </c>
      <c r="D762" s="1" t="s">
        <v>4686</v>
      </c>
      <c r="E762" s="7" t="s">
        <v>4824</v>
      </c>
      <c r="F762" s="7" t="s">
        <v>4411</v>
      </c>
      <c r="G762" s="1">
        <v>12.5</v>
      </c>
      <c r="H762" s="34">
        <v>12.5</v>
      </c>
      <c r="I762" s="7"/>
      <c r="J762" s="8"/>
      <c r="K762" s="8" t="s">
        <v>45</v>
      </c>
      <c r="L762" s="9" t="s">
        <v>2069</v>
      </c>
      <c r="M762" s="10"/>
      <c r="N762" s="8" t="s">
        <v>38</v>
      </c>
      <c r="O762" s="12"/>
      <c r="P762" s="13"/>
      <c r="Q762" s="14">
        <f>Tabela1[[#This Row],[QTDE/ Fabricação]]-Tabela1[[#This Row],[QTE]]</f>
        <v>-1</v>
      </c>
      <c r="R762" s="18">
        <f>IFERROR(H762*((AA762*0.25)+(AC762*0.25)+(AD762*0.225)+(AE762*0.225)+(AF762*0.05)),"")</f>
        <v>12.5</v>
      </c>
      <c r="S762" s="18">
        <f>IFERROR(H762*AG762,"")</f>
        <v>12.5</v>
      </c>
      <c r="T762" s="19">
        <f>IFERROR(S762-H762,"")</f>
        <v>0</v>
      </c>
      <c r="U762" s="16">
        <f>IFERROR(SUMIF('LISTA DE EMBARQUE'!B:B,MICRO!E:E,'LISTA DE EMBARQUE'!G:G),"")</f>
        <v>1</v>
      </c>
      <c r="V762" s="12">
        <f>IFERROR(VLOOKUP(Tabela1[[#This Row],[COD.MDE]],'LISTA DE EMBARQUE'!B:L,11,0),"")</f>
        <v>12</v>
      </c>
      <c r="W762" s="13" t="str">
        <f>IFERROR(COUNTIF(#REF!,Tabela1[[#This Row],[Colunas5]]),"")</f>
        <v/>
      </c>
      <c r="X762" s="14">
        <f>Tabela1[[#This Row],[QIANTIDADE EXPEDIDA]]*Tabela1[[#This Row],[PESO UNI]]</f>
        <v>12.5</v>
      </c>
      <c r="Y762" s="14">
        <f>U762-C762</f>
        <v>0</v>
      </c>
      <c r="Z762" s="20">
        <f>Tabela1[[#This Row],[PESO TOTAL]]-Tabela1[[#This Row],[Peso Expedido]]</f>
        <v>0</v>
      </c>
      <c r="AA762" s="17">
        <v>1</v>
      </c>
      <c r="AB762" s="33"/>
      <c r="AC762" s="33">
        <v>1</v>
      </c>
      <c r="AD762" s="33">
        <v>1</v>
      </c>
      <c r="AE762" s="33">
        <v>1</v>
      </c>
      <c r="AF762" s="33">
        <v>1</v>
      </c>
      <c r="AG762" s="33">
        <v>1</v>
      </c>
      <c r="AH762" s="33">
        <v>1</v>
      </c>
      <c r="AI762" s="33" t="s">
        <v>4509</v>
      </c>
      <c r="AJ762"/>
      <c r="AK762"/>
      <c r="AL762"/>
      <c r="AM762"/>
      <c r="AN762"/>
      <c r="AO762"/>
      <c r="AP762"/>
      <c r="AQ762" s="22"/>
      <c r="AR762" s="24"/>
      <c r="AS762" s="37"/>
      <c r="AT762" s="37"/>
      <c r="AU762" s="37"/>
      <c r="AV762" s="37"/>
      <c r="AW762" s="37"/>
    </row>
    <row r="763" spans="1:49" ht="15.75" hidden="1" customHeight="1" x14ac:dyDescent="0.25">
      <c r="A763" s="1" t="s">
        <v>4825</v>
      </c>
      <c r="B763" s="21"/>
      <c r="C763" s="1">
        <v>2</v>
      </c>
      <c r="D763" s="1" t="s">
        <v>4826</v>
      </c>
      <c r="E763" s="7">
        <v>4417</v>
      </c>
      <c r="F763" s="7">
        <v>46</v>
      </c>
      <c r="G763" s="1">
        <v>3.2</v>
      </c>
      <c r="H763" s="34">
        <f>Tabela1[[#This Row],[PESO UNI]]*Tabela1[[#This Row],[QTE]]</f>
        <v>6.4</v>
      </c>
      <c r="I763" s="7" t="s">
        <v>4839</v>
      </c>
      <c r="J763" s="8" t="s">
        <v>4687</v>
      </c>
      <c r="K763" s="8" t="s">
        <v>33</v>
      </c>
      <c r="L763" s="9" t="s">
        <v>2069</v>
      </c>
      <c r="M763" s="10">
        <v>46226</v>
      </c>
      <c r="N763" s="8" t="s">
        <v>38</v>
      </c>
      <c r="O763" s="12"/>
      <c r="P763" s="13"/>
      <c r="Q763" s="14">
        <f>Tabela1[[#This Row],[QTDE/ Fabricação]]-Tabela1[[#This Row],[QTE]]</f>
        <v>-2</v>
      </c>
      <c r="R763" s="18">
        <f t="shared" ref="R763" si="140">IFERROR(H763*((AA763*0.25)+(AC763*0.25)+(AD763*0.225)+(AE763*0.225)+(AF763*0.05)),"")</f>
        <v>6.4</v>
      </c>
      <c r="S763" s="18">
        <f t="shared" ref="S763" si="141">IFERROR(H763*AG763,"")</f>
        <v>6.4</v>
      </c>
      <c r="T763" s="19">
        <f t="shared" ref="T763" si="142">IFERROR(S763-H763,"")</f>
        <v>0</v>
      </c>
      <c r="U763" s="16">
        <f>IFERROR(SUMIF('LISTA DE EMBARQUE'!B:B,MICRO!E:E,'LISTA DE EMBARQUE'!G:G),"")</f>
        <v>0</v>
      </c>
      <c r="V763" s="12" t="str">
        <f>IFERROR(VLOOKUP(Tabela1[[#This Row],[COD.MDE]],'LISTA DE EMBARQUE'!B:L,11,0),"")</f>
        <v/>
      </c>
      <c r="W763" s="13" t="str">
        <f>IFERROR(VLOOKUP(Tabela1[[#This Row],[COD.MDE]],'LISTA DE EMBARQUE'!B:M,12,0),"")</f>
        <v/>
      </c>
      <c r="X763" s="14">
        <f>IFERROR(Tabela1[[#This Row],[QIANTIDADE EXPEDIDA]]*Tabela1[[#This Row],[PESO UNI]],"")</f>
        <v>0</v>
      </c>
      <c r="Y763" s="14">
        <f t="shared" ref="Y763" si="143">U763-C763</f>
        <v>-2</v>
      </c>
      <c r="Z763" s="20">
        <f>Tabela1[[#This Row],[PESO TOTAL]]-Tabela1[[#This Row],[Peso Expedido]]</f>
        <v>6.4</v>
      </c>
      <c r="AA763" s="17">
        <v>1</v>
      </c>
      <c r="AB763" s="33"/>
      <c r="AC763" s="17">
        <v>1</v>
      </c>
      <c r="AD763" s="17">
        <v>1</v>
      </c>
      <c r="AE763" s="17">
        <v>1</v>
      </c>
      <c r="AF763" s="33">
        <v>1</v>
      </c>
      <c r="AG763" s="33">
        <v>1</v>
      </c>
      <c r="AH763" s="33"/>
      <c r="AI763" s="33"/>
      <c r="AJ763" s="33"/>
      <c r="AK763"/>
      <c r="AL763"/>
      <c r="AM763"/>
      <c r="AN763"/>
      <c r="AO763"/>
      <c r="AP763"/>
      <c r="AQ763" s="22"/>
      <c r="AR763" s="24"/>
      <c r="AS763" s="37"/>
      <c r="AT763" s="37"/>
      <c r="AU763" s="37"/>
      <c r="AV763" s="37"/>
      <c r="AW763" s="37"/>
    </row>
    <row r="764" spans="1:49" ht="15.75" hidden="1" customHeight="1" x14ac:dyDescent="0.25">
      <c r="A764" s="1" t="s">
        <v>4825</v>
      </c>
      <c r="B764" s="21"/>
      <c r="C764" s="1">
        <v>2</v>
      </c>
      <c r="D764" s="1" t="s">
        <v>4826</v>
      </c>
      <c r="E764" s="7">
        <v>4418</v>
      </c>
      <c r="F764" s="7">
        <v>46</v>
      </c>
      <c r="G764" s="1">
        <v>3.2</v>
      </c>
      <c r="H764" s="34">
        <f>Tabela1[[#This Row],[PESO UNI]]*Tabela1[[#This Row],[QTE]]</f>
        <v>6.4</v>
      </c>
      <c r="I764" s="7" t="s">
        <v>4839</v>
      </c>
      <c r="J764" s="8" t="s">
        <v>4688</v>
      </c>
      <c r="K764" s="8" t="s">
        <v>33</v>
      </c>
      <c r="L764" s="9" t="s">
        <v>2069</v>
      </c>
      <c r="M764" s="10">
        <v>46226</v>
      </c>
      <c r="N764" s="8" t="s">
        <v>38</v>
      </c>
      <c r="O764" s="12"/>
      <c r="P764" s="13"/>
      <c r="Q764" s="14">
        <f>Tabela1[[#This Row],[QTDE/ Fabricação]]-Tabela1[[#This Row],[QTE]]</f>
        <v>-2</v>
      </c>
      <c r="R764" s="18">
        <f>IFERROR(H764*((AA764*0.25)+(AC764*0.25)+(AD764*0.225)+(AE764*0.225)+(AF764*0.05)),"")</f>
        <v>6.4</v>
      </c>
      <c r="S764" s="18">
        <f>IFERROR(H764*AG764,"")</f>
        <v>6.4</v>
      </c>
      <c r="T764" s="19">
        <f>IFERROR(S764-H764,"")</f>
        <v>0</v>
      </c>
      <c r="U764" s="16">
        <f>IFERROR(SUMIF('LISTA DE EMBARQUE'!B:B,MICRO!E:E,'LISTA DE EMBARQUE'!G:G),"")</f>
        <v>0</v>
      </c>
      <c r="V764" s="12" t="str">
        <f>IFERROR(VLOOKUP(Tabela1[[#This Row],[COD.MDE]],'LISTA DE EMBARQUE'!B:L,11,0),"")</f>
        <v/>
      </c>
      <c r="W764" s="13" t="str">
        <f>IFERROR(VLOOKUP(Tabela1[[#This Row],[COD.MDE]],'LISTA DE EMBARQUE'!B:M,12,0),"")</f>
        <v/>
      </c>
      <c r="X764" s="14">
        <f>IFERROR(Tabela1[[#This Row],[QIANTIDADE EXPEDIDA]]*Tabela1[[#This Row],[PESO UNI]],"")</f>
        <v>0</v>
      </c>
      <c r="Y764" s="14">
        <f>U764-C764</f>
        <v>-2</v>
      </c>
      <c r="Z764" s="20">
        <f>Tabela1[[#This Row],[PESO TOTAL]]-Tabela1[[#This Row],[Peso Expedido]]</f>
        <v>6.4</v>
      </c>
      <c r="AA764" s="17">
        <v>1</v>
      </c>
      <c r="AB764" s="33"/>
      <c r="AC764" s="17">
        <v>1</v>
      </c>
      <c r="AD764" s="17">
        <v>1</v>
      </c>
      <c r="AE764" s="17">
        <v>1</v>
      </c>
      <c r="AF764" s="33">
        <v>1</v>
      </c>
      <c r="AG764" s="33">
        <v>1</v>
      </c>
      <c r="AH764" s="33"/>
      <c r="AI764" s="33"/>
      <c r="AJ764"/>
      <c r="AK764"/>
      <c r="AL764"/>
      <c r="AM764"/>
      <c r="AN764"/>
      <c r="AO764"/>
      <c r="AP764"/>
      <c r="AQ764" s="22"/>
      <c r="AR764" s="24"/>
      <c r="AS764" s="37"/>
      <c r="AT764" s="37"/>
      <c r="AU764" s="37"/>
      <c r="AV764" s="37"/>
      <c r="AW764" s="37"/>
    </row>
    <row r="765" spans="1:49" ht="15.75" hidden="1" customHeight="1" x14ac:dyDescent="0.25">
      <c r="A765" s="207" t="s">
        <v>653</v>
      </c>
      <c r="B765" s="21"/>
      <c r="C765" s="205">
        <v>2</v>
      </c>
      <c r="D765" s="205" t="s">
        <v>4831</v>
      </c>
      <c r="E765" s="208">
        <v>4419</v>
      </c>
      <c r="F765" s="191">
        <v>9</v>
      </c>
      <c r="G765" s="209">
        <v>2.39</v>
      </c>
      <c r="H765" s="34">
        <f>Tabela1[[#This Row],[PESO UNI]]*Tabela1[[#This Row],[QTE]]</f>
        <v>4.78</v>
      </c>
      <c r="I765" s="7">
        <v>0</v>
      </c>
      <c r="J765" s="8" t="s">
        <v>4834</v>
      </c>
      <c r="K765" s="8" t="s">
        <v>23</v>
      </c>
      <c r="L765" s="9" t="s">
        <v>3291</v>
      </c>
      <c r="M765" s="10">
        <v>46226</v>
      </c>
      <c r="N765" s="8" t="s">
        <v>38</v>
      </c>
      <c r="O765" s="12"/>
      <c r="P765" s="13"/>
      <c r="Q765" s="14">
        <f>Tabela1[[#This Row],[QTDE/ Fabricação]]-Tabela1[[#This Row],[QTE]]</f>
        <v>-2</v>
      </c>
      <c r="R765" s="18">
        <f>IFERROR(H765*((AA765*0.25)+(AC765*0.25)+(AD765*0.225)+(AE765*0.225)+(AF765*0.05)),"")</f>
        <v>4.78</v>
      </c>
      <c r="S765" s="18">
        <f>IFERROR(H765*AG765,"")</f>
        <v>4.78</v>
      </c>
      <c r="T765" s="19">
        <f>IFERROR(S765-H765,"")</f>
        <v>0</v>
      </c>
      <c r="U765" s="16">
        <f>IFERROR(SUMIF('LISTA DE EMBARQUE'!B:B,MICRO!E:E,'LISTA DE EMBARQUE'!G:G),"")</f>
        <v>2</v>
      </c>
      <c r="V765" s="12">
        <f>IFERROR(VLOOKUP(Tabela1[[#This Row],[COD.MDE]],'LISTA DE EMBARQUE'!B:L,11,0),"")</f>
        <v>1</v>
      </c>
      <c r="W765" s="13">
        <f>IFERROR(VLOOKUP(Tabela1[[#This Row],[COD.MDE]],'LISTA DE EMBARQUE'!B:M,12,0),"")</f>
        <v>46309</v>
      </c>
      <c r="X765" s="14">
        <f>IFERROR(Tabela1[[#This Row],[QIANTIDADE EXPEDIDA]]*Tabela1[[#This Row],[PESO UNI]],"")</f>
        <v>4.78</v>
      </c>
      <c r="Y765" s="14">
        <f>U765-C765</f>
        <v>0</v>
      </c>
      <c r="Z765" s="20">
        <f>Tabela1[[#This Row],[PESO TOTAL]]-Tabela1[[#This Row],[Peso Expedido]]</f>
        <v>0</v>
      </c>
      <c r="AA765" s="17">
        <v>1</v>
      </c>
      <c r="AB765" s="33"/>
      <c r="AC765" s="33">
        <v>1</v>
      </c>
      <c r="AD765" s="33">
        <v>1</v>
      </c>
      <c r="AE765" s="33">
        <v>1</v>
      </c>
      <c r="AF765" s="33">
        <v>1</v>
      </c>
      <c r="AG765" s="33">
        <v>1</v>
      </c>
      <c r="AH765" s="33">
        <v>1</v>
      </c>
      <c r="AI765" s="33" t="s">
        <v>4412</v>
      </c>
      <c r="AJ765"/>
      <c r="AK765"/>
      <c r="AL765"/>
      <c r="AM765"/>
      <c r="AN765"/>
      <c r="AO765"/>
      <c r="AP765"/>
      <c r="AQ765" s="22"/>
      <c r="AR765" s="24"/>
      <c r="AS765" s="37"/>
      <c r="AT765" s="37"/>
      <c r="AU765" s="37"/>
      <c r="AV765" s="37"/>
      <c r="AW765" s="37"/>
    </row>
    <row r="766" spans="1:49" ht="15.75" hidden="1" customHeight="1" x14ac:dyDescent="0.25">
      <c r="A766" s="1" t="s">
        <v>83</v>
      </c>
      <c r="B766" s="21"/>
      <c r="C766" s="1">
        <v>15</v>
      </c>
      <c r="D766" s="1" t="s">
        <v>4827</v>
      </c>
      <c r="E766" s="7">
        <v>4420</v>
      </c>
      <c r="F766" s="7">
        <v>9</v>
      </c>
      <c r="G766" s="1">
        <v>9</v>
      </c>
      <c r="H766" s="34">
        <f>Tabela1[[#This Row],[PESO UNI]]*Tabela1[[#This Row],[QTE]]</f>
        <v>135</v>
      </c>
      <c r="I766" s="7">
        <v>0</v>
      </c>
      <c r="J766" s="8" t="s">
        <v>4834</v>
      </c>
      <c r="K766" s="8" t="s">
        <v>23</v>
      </c>
      <c r="L766" s="9" t="s">
        <v>3291</v>
      </c>
      <c r="M766" s="10">
        <v>46226</v>
      </c>
      <c r="N766" s="8" t="s">
        <v>38</v>
      </c>
      <c r="O766" s="12"/>
      <c r="P766" s="13"/>
      <c r="Q766" s="14">
        <f>Tabela1[[#This Row],[QTDE/ Fabricação]]-Tabela1[[#This Row],[QTE]]</f>
        <v>-15</v>
      </c>
      <c r="R766" s="18">
        <f t="shared" ref="R766:R770" si="144">IFERROR(H766*((AA766*0.25)+(AC766*0.25)+(AD766*0.225)+(AE766*0.225)+(AF766*0.05)),"")</f>
        <v>135</v>
      </c>
      <c r="S766" s="18">
        <f t="shared" ref="S766:S770" si="145">IFERROR(H766*AG766,"")</f>
        <v>135</v>
      </c>
      <c r="T766" s="19">
        <f t="shared" ref="T766:T770" si="146">IFERROR(S766-H766,"")</f>
        <v>0</v>
      </c>
      <c r="U766" s="16">
        <f>IFERROR(SUMIF('LISTA DE EMBARQUE'!B:B,MICRO!E:E,'LISTA DE EMBARQUE'!G:G),"")</f>
        <v>15</v>
      </c>
      <c r="V766" s="12">
        <f>IFERROR(VLOOKUP(Tabela1[[#This Row],[COD.MDE]],'LISTA DE EMBARQUE'!B:L,11,0),"")</f>
        <v>1</v>
      </c>
      <c r="W766" s="13">
        <f>IFERROR(VLOOKUP(Tabela1[[#This Row],[COD.MDE]],'LISTA DE EMBARQUE'!B:M,12,0),"")</f>
        <v>46309</v>
      </c>
      <c r="X766" s="14">
        <f>IFERROR(Tabela1[[#This Row],[QIANTIDADE EXPEDIDA]]*Tabela1[[#This Row],[PESO UNI]],"")</f>
        <v>135</v>
      </c>
      <c r="Y766" s="14">
        <f t="shared" ref="Y766:Y770" si="147">U766-C766</f>
        <v>0</v>
      </c>
      <c r="Z766" s="20">
        <f>Tabela1[[#This Row],[PESO TOTAL]]-Tabela1[[#This Row],[Peso Expedido]]</f>
        <v>0</v>
      </c>
      <c r="AA766" s="17">
        <v>1</v>
      </c>
      <c r="AB766" s="33"/>
      <c r="AC766" s="33">
        <v>1</v>
      </c>
      <c r="AD766" s="33">
        <v>1</v>
      </c>
      <c r="AE766" s="33">
        <v>1</v>
      </c>
      <c r="AF766" s="33">
        <v>1</v>
      </c>
      <c r="AG766" s="33">
        <v>1</v>
      </c>
      <c r="AH766" s="33">
        <v>1</v>
      </c>
      <c r="AI766" s="33" t="s">
        <v>4412</v>
      </c>
      <c r="AJ766"/>
      <c r="AK766"/>
      <c r="AL766"/>
      <c r="AM766"/>
      <c r="AN766"/>
      <c r="AO766"/>
      <c r="AP766"/>
      <c r="AQ766" s="22"/>
      <c r="AR766" s="24"/>
      <c r="AS766" s="37"/>
      <c r="AT766" s="37"/>
      <c r="AU766" s="37"/>
      <c r="AV766" s="37"/>
      <c r="AW766" s="37"/>
    </row>
    <row r="767" spans="1:49" ht="15.75" hidden="1" customHeight="1" x14ac:dyDescent="0.25">
      <c r="A767" s="1" t="s">
        <v>4829</v>
      </c>
      <c r="B767" s="21"/>
      <c r="C767" s="1">
        <v>22</v>
      </c>
      <c r="D767" s="1" t="s">
        <v>4828</v>
      </c>
      <c r="E767" s="7">
        <v>4421</v>
      </c>
      <c r="F767" s="7">
        <v>9</v>
      </c>
      <c r="G767" s="1">
        <v>2.1</v>
      </c>
      <c r="H767" s="34">
        <f>Tabela1[[#This Row],[PESO UNI]]*Tabela1[[#This Row],[QTE]]</f>
        <v>46.2</v>
      </c>
      <c r="I767" s="7">
        <v>0</v>
      </c>
      <c r="J767" s="8" t="s">
        <v>4834</v>
      </c>
      <c r="K767" s="8" t="s">
        <v>23</v>
      </c>
      <c r="L767" s="9" t="s">
        <v>3291</v>
      </c>
      <c r="M767" s="10">
        <v>46226</v>
      </c>
      <c r="N767" s="8" t="s">
        <v>38</v>
      </c>
      <c r="O767" s="12"/>
      <c r="P767" s="13"/>
      <c r="Q767" s="14">
        <f>Tabela1[[#This Row],[QTDE/ Fabricação]]-Tabela1[[#This Row],[QTE]]</f>
        <v>-22</v>
      </c>
      <c r="R767" s="18">
        <f t="shared" si="144"/>
        <v>46.2</v>
      </c>
      <c r="S767" s="18">
        <f t="shared" si="145"/>
        <v>46.2</v>
      </c>
      <c r="T767" s="19">
        <f t="shared" si="146"/>
        <v>0</v>
      </c>
      <c r="U767" s="16">
        <f>IFERROR(SUMIF('LISTA DE EMBARQUE'!B:B,MICRO!E:E,'LISTA DE EMBARQUE'!G:G),"")</f>
        <v>22</v>
      </c>
      <c r="V767" s="12">
        <f>IFERROR(VLOOKUP(Tabela1[[#This Row],[COD.MDE]],'LISTA DE EMBARQUE'!B:L,11,0),"")</f>
        <v>1</v>
      </c>
      <c r="W767" s="13">
        <f>IFERROR(VLOOKUP(Tabela1[[#This Row],[COD.MDE]],'LISTA DE EMBARQUE'!B:M,12,0),"")</f>
        <v>46309</v>
      </c>
      <c r="X767" s="14">
        <f>IFERROR(Tabela1[[#This Row],[QIANTIDADE EXPEDIDA]]*Tabela1[[#This Row],[PESO UNI]],"")</f>
        <v>46.2</v>
      </c>
      <c r="Y767" s="14">
        <f t="shared" si="147"/>
        <v>0</v>
      </c>
      <c r="Z767" s="20">
        <f>Tabela1[[#This Row],[PESO TOTAL]]-Tabela1[[#This Row],[Peso Expedido]]</f>
        <v>0</v>
      </c>
      <c r="AA767" s="17">
        <v>1</v>
      </c>
      <c r="AB767" s="33"/>
      <c r="AC767" s="33">
        <v>1</v>
      </c>
      <c r="AD767" s="33">
        <v>1</v>
      </c>
      <c r="AE767" s="33">
        <v>1</v>
      </c>
      <c r="AF767" s="33">
        <v>1</v>
      </c>
      <c r="AG767" s="33">
        <v>1</v>
      </c>
      <c r="AH767" s="33">
        <v>1</v>
      </c>
      <c r="AI767" s="33" t="s">
        <v>4412</v>
      </c>
      <c r="AJ767"/>
      <c r="AK767"/>
      <c r="AL767"/>
      <c r="AM767"/>
      <c r="AN767"/>
      <c r="AO767"/>
      <c r="AP767"/>
      <c r="AQ767" s="22"/>
      <c r="AR767" s="24"/>
      <c r="AS767" s="37"/>
      <c r="AT767" s="37"/>
      <c r="AU767" s="37"/>
      <c r="AV767" s="37"/>
      <c r="AW767" s="37"/>
    </row>
    <row r="768" spans="1:49" ht="15.75" hidden="1" customHeight="1" x14ac:dyDescent="0.25">
      <c r="A768" s="1" t="s">
        <v>4830</v>
      </c>
      <c r="B768" s="21"/>
      <c r="C768" s="1">
        <v>72</v>
      </c>
      <c r="D768" s="1" t="s">
        <v>4832</v>
      </c>
      <c r="E768" s="7">
        <v>4422</v>
      </c>
      <c r="F768" s="7">
        <v>9</v>
      </c>
      <c r="G768" s="1">
        <v>2.7</v>
      </c>
      <c r="H768" s="34">
        <f>Tabela1[[#This Row],[PESO UNI]]*Tabela1[[#This Row],[QTE]]</f>
        <v>194.4</v>
      </c>
      <c r="I768" s="7">
        <v>0</v>
      </c>
      <c r="J768" s="8" t="s">
        <v>4834</v>
      </c>
      <c r="K768" s="8" t="s">
        <v>23</v>
      </c>
      <c r="L768" s="9" t="s">
        <v>3291</v>
      </c>
      <c r="M768" s="10">
        <v>46226</v>
      </c>
      <c r="N768" s="8" t="s">
        <v>38</v>
      </c>
      <c r="O768" s="12"/>
      <c r="P768" s="13"/>
      <c r="Q768" s="14">
        <f>Tabela1[[#This Row],[QTDE/ Fabricação]]-Tabela1[[#This Row],[QTE]]</f>
        <v>-72</v>
      </c>
      <c r="R768" s="18">
        <f t="shared" si="144"/>
        <v>194.4</v>
      </c>
      <c r="S768" s="18">
        <f t="shared" si="145"/>
        <v>194.4</v>
      </c>
      <c r="T768" s="19">
        <f t="shared" si="146"/>
        <v>0</v>
      </c>
      <c r="U768" s="16">
        <f>IFERROR(SUMIF('LISTA DE EMBARQUE'!B:B,MICRO!E:E,'LISTA DE EMBARQUE'!G:G),"")</f>
        <v>80</v>
      </c>
      <c r="V768" s="12">
        <f>IFERROR(VLOOKUP(Tabela1[[#This Row],[COD.MDE]],'LISTA DE EMBARQUE'!B:L,11,0),"")</f>
        <v>1</v>
      </c>
      <c r="W768" s="13">
        <f>IFERROR(VLOOKUP(Tabela1[[#This Row],[COD.MDE]],'LISTA DE EMBARQUE'!B:M,12,0),"")</f>
        <v>46309</v>
      </c>
      <c r="X768" s="14">
        <f>IFERROR(Tabela1[[#This Row],[QIANTIDADE EXPEDIDA]]*Tabela1[[#This Row],[PESO UNI]],"")</f>
        <v>216</v>
      </c>
      <c r="Y768" s="14">
        <f t="shared" si="147"/>
        <v>8</v>
      </c>
      <c r="Z768" s="20">
        <f>Tabela1[[#This Row],[PESO TOTAL]]-Tabela1[[#This Row],[Peso Expedido]]</f>
        <v>-21.599999999999994</v>
      </c>
      <c r="AA768" s="17">
        <v>1</v>
      </c>
      <c r="AB768" s="33"/>
      <c r="AC768" s="33">
        <v>1</v>
      </c>
      <c r="AD768" s="33">
        <v>1</v>
      </c>
      <c r="AE768" s="33">
        <v>1</v>
      </c>
      <c r="AF768" s="33">
        <v>1</v>
      </c>
      <c r="AG768" s="33">
        <v>1</v>
      </c>
      <c r="AH768" s="33">
        <v>1</v>
      </c>
      <c r="AI768" s="33" t="s">
        <v>4412</v>
      </c>
      <c r="AJ768"/>
      <c r="AK768"/>
      <c r="AL768"/>
      <c r="AM768"/>
      <c r="AN768"/>
      <c r="AO768"/>
      <c r="AP768"/>
      <c r="AQ768" s="22"/>
      <c r="AR768" s="24"/>
      <c r="AS768" s="37"/>
      <c r="AT768" s="37"/>
      <c r="AU768" s="37"/>
      <c r="AV768" s="37"/>
      <c r="AW768" s="37"/>
    </row>
    <row r="769" spans="1:49" ht="15.75" hidden="1" customHeight="1" x14ac:dyDescent="0.25">
      <c r="A769" s="1" t="s">
        <v>103</v>
      </c>
      <c r="B769" s="21"/>
      <c r="C769" s="1">
        <v>4</v>
      </c>
      <c r="D769" s="1" t="s">
        <v>4833</v>
      </c>
      <c r="E769" s="7">
        <v>4423</v>
      </c>
      <c r="F769" s="7">
        <v>9</v>
      </c>
      <c r="G769" s="1">
        <v>2.5</v>
      </c>
      <c r="H769" s="34">
        <f>Tabela1[[#This Row],[PESO UNI]]*Tabela1[[#This Row],[QTE]]</f>
        <v>10</v>
      </c>
      <c r="I769" s="7">
        <v>0</v>
      </c>
      <c r="J769" s="8" t="s">
        <v>4834</v>
      </c>
      <c r="K769" s="8" t="s">
        <v>23</v>
      </c>
      <c r="L769" s="9" t="s">
        <v>3291</v>
      </c>
      <c r="M769" s="10">
        <v>46226</v>
      </c>
      <c r="N769" s="8" t="s">
        <v>38</v>
      </c>
      <c r="O769" s="12"/>
      <c r="P769" s="13"/>
      <c r="Q769" s="14">
        <f>Tabela1[[#This Row],[QTDE/ Fabricação]]-Tabela1[[#This Row],[QTE]]</f>
        <v>-4</v>
      </c>
      <c r="R769" s="18">
        <f t="shared" si="144"/>
        <v>10</v>
      </c>
      <c r="S769" s="18">
        <f t="shared" si="145"/>
        <v>10</v>
      </c>
      <c r="T769" s="19">
        <f t="shared" si="146"/>
        <v>0</v>
      </c>
      <c r="U769" s="16">
        <f>IFERROR(SUMIF('LISTA DE EMBARQUE'!B:B,MICRO!E:E,'LISTA DE EMBARQUE'!G:G),"")</f>
        <v>0</v>
      </c>
      <c r="V769" s="12" t="str">
        <f>IFERROR(VLOOKUP(Tabela1[[#This Row],[COD.MDE]],'LISTA DE EMBARQUE'!B:L,11,0),"")</f>
        <v/>
      </c>
      <c r="W769" s="13" t="str">
        <f>IFERROR(VLOOKUP(Tabela1[[#This Row],[COD.MDE]],'LISTA DE EMBARQUE'!B:M,12,0),"")</f>
        <v/>
      </c>
      <c r="X769" s="14">
        <f>IFERROR(Tabela1[[#This Row],[QIANTIDADE EXPEDIDA]]*Tabela1[[#This Row],[PESO UNI]],"")</f>
        <v>0</v>
      </c>
      <c r="Y769" s="14">
        <f t="shared" si="147"/>
        <v>-4</v>
      </c>
      <c r="Z769" s="20">
        <f>Tabela1[[#This Row],[PESO TOTAL]]-Tabela1[[#This Row],[Peso Expedido]]</f>
        <v>10</v>
      </c>
      <c r="AA769" s="17">
        <v>1</v>
      </c>
      <c r="AB769" s="33"/>
      <c r="AC769" s="33">
        <v>1</v>
      </c>
      <c r="AD769" s="33">
        <v>1</v>
      </c>
      <c r="AE769" s="33">
        <v>1</v>
      </c>
      <c r="AF769" s="33">
        <v>1</v>
      </c>
      <c r="AG769" s="33">
        <v>1</v>
      </c>
      <c r="AH769" s="33"/>
      <c r="AI769" s="33"/>
      <c r="AJ769"/>
      <c r="AK769"/>
      <c r="AL769"/>
      <c r="AM769"/>
      <c r="AN769"/>
      <c r="AO769"/>
      <c r="AP769"/>
      <c r="AQ769" s="22"/>
      <c r="AR769" s="24"/>
      <c r="AS769" s="37"/>
      <c r="AT769" s="37"/>
      <c r="AU769" s="37"/>
      <c r="AV769" s="37"/>
      <c r="AW769" s="37"/>
    </row>
    <row r="770" spans="1:49" ht="15.75" hidden="1" customHeight="1" x14ac:dyDescent="0.25">
      <c r="A770" s="1" t="s">
        <v>4835</v>
      </c>
      <c r="B770" s="21"/>
      <c r="C770" s="1">
        <v>22</v>
      </c>
      <c r="D770" s="1" t="s">
        <v>4836</v>
      </c>
      <c r="E770" s="7">
        <v>4424</v>
      </c>
      <c r="F770" s="7">
        <v>9</v>
      </c>
      <c r="G770" s="1">
        <v>4.2</v>
      </c>
      <c r="H770" s="34">
        <f>Tabela1[[#This Row],[PESO UNI]]*Tabela1[[#This Row],[QTE]]</f>
        <v>92.4</v>
      </c>
      <c r="I770" s="7" t="s">
        <v>2</v>
      </c>
      <c r="J770" s="8" t="s">
        <v>4834</v>
      </c>
      <c r="K770" s="8" t="s">
        <v>23</v>
      </c>
      <c r="L770" s="9" t="s">
        <v>3291</v>
      </c>
      <c r="M770" s="10">
        <v>46226</v>
      </c>
      <c r="N770" s="8" t="s">
        <v>38</v>
      </c>
      <c r="O770" s="12"/>
      <c r="P770" s="13"/>
      <c r="Q770" s="14">
        <f>Tabela1[[#This Row],[QTDE/ Fabricação]]-Tabela1[[#This Row],[QTE]]</f>
        <v>-22</v>
      </c>
      <c r="R770" s="18">
        <f t="shared" si="144"/>
        <v>92.4</v>
      </c>
      <c r="S770" s="18">
        <f t="shared" si="145"/>
        <v>92.4</v>
      </c>
      <c r="T770" s="19">
        <f t="shared" si="146"/>
        <v>0</v>
      </c>
      <c r="U770" s="16">
        <f>IFERROR(SUMIF('LISTA DE EMBARQUE'!B:B,MICRO!E:E,'LISTA DE EMBARQUE'!G:G),"")</f>
        <v>22</v>
      </c>
      <c r="V770" s="12">
        <f>IFERROR(VLOOKUP(Tabela1[[#This Row],[COD.MDE]],'LISTA DE EMBARQUE'!B:L,11,0),"")</f>
        <v>1</v>
      </c>
      <c r="W770" s="13">
        <f>IFERROR(VLOOKUP(Tabela1[[#This Row],[COD.MDE]],'LISTA DE EMBARQUE'!B:M,12,0),"")</f>
        <v>46309</v>
      </c>
      <c r="X770" s="14">
        <f>IFERROR(Tabela1[[#This Row],[QIANTIDADE EXPEDIDA]]*Tabela1[[#This Row],[PESO UNI]],"")</f>
        <v>92.4</v>
      </c>
      <c r="Y770" s="14">
        <f t="shared" si="147"/>
        <v>0</v>
      </c>
      <c r="Z770" s="20">
        <f>Tabela1[[#This Row],[PESO TOTAL]]-Tabela1[[#This Row],[Peso Expedido]]</f>
        <v>0</v>
      </c>
      <c r="AA770" s="17">
        <v>1</v>
      </c>
      <c r="AB770" s="33"/>
      <c r="AC770" s="33">
        <v>1</v>
      </c>
      <c r="AD770" s="33">
        <v>1</v>
      </c>
      <c r="AE770" s="33">
        <v>1</v>
      </c>
      <c r="AF770" s="33">
        <v>1</v>
      </c>
      <c r="AG770" s="33">
        <v>1</v>
      </c>
      <c r="AH770" s="33">
        <v>1</v>
      </c>
      <c r="AI770" s="33" t="s">
        <v>4412</v>
      </c>
      <c r="AJ770"/>
      <c r="AK770"/>
      <c r="AL770"/>
      <c r="AM770"/>
      <c r="AN770"/>
      <c r="AO770"/>
      <c r="AP770"/>
      <c r="AQ770" s="22"/>
      <c r="AR770" s="24"/>
      <c r="AS770" s="37"/>
      <c r="AT770" s="37"/>
      <c r="AU770" s="37"/>
      <c r="AV770" s="37"/>
      <c r="AW770" s="37"/>
    </row>
    <row r="771" spans="1:49" ht="15.75" hidden="1" customHeight="1" x14ac:dyDescent="0.25">
      <c r="A771" s="1" t="s">
        <v>4837</v>
      </c>
      <c r="B771" s="21"/>
      <c r="C771" s="1">
        <v>80</v>
      </c>
      <c r="D771" s="1" t="s">
        <v>4838</v>
      </c>
      <c r="E771" s="7">
        <v>4425</v>
      </c>
      <c r="F771" s="7">
        <v>9</v>
      </c>
      <c r="G771" s="1">
        <v>3.6</v>
      </c>
      <c r="H771" s="34">
        <f>Tabela1[[#This Row],[PESO UNI]]*Tabela1[[#This Row],[QTE]]</f>
        <v>288</v>
      </c>
      <c r="I771" s="7">
        <v>0</v>
      </c>
      <c r="J771" s="8" t="s">
        <v>4834</v>
      </c>
      <c r="K771" s="8" t="s">
        <v>23</v>
      </c>
      <c r="L771" s="9" t="s">
        <v>3291</v>
      </c>
      <c r="M771" s="10">
        <v>46226</v>
      </c>
      <c r="N771" s="8" t="s">
        <v>38</v>
      </c>
      <c r="O771" s="12"/>
      <c r="P771" s="13"/>
      <c r="Q771" s="14">
        <f>Tabela1[[#This Row],[QTDE/ Fabricação]]-Tabela1[[#This Row],[QTE]]</f>
        <v>-80</v>
      </c>
      <c r="R771" s="18">
        <f t="shared" ref="R771:R775" si="148">IFERROR(H771*((AA771*0.25)+(AC771*0.25)+(AD771*0.225)+(AE771*0.225)+(AF771*0.05)),"")</f>
        <v>288</v>
      </c>
      <c r="S771" s="18">
        <f t="shared" ref="S771:S775" si="149">IFERROR(H771*AG771,"")</f>
        <v>288</v>
      </c>
      <c r="T771" s="19">
        <f t="shared" ref="T771:T775" si="150">IFERROR(S771-H771,"")</f>
        <v>0</v>
      </c>
      <c r="U771" s="16">
        <f>IFERROR(SUMIF('LISTA DE EMBARQUE'!B:B,MICRO!E:E,'LISTA DE EMBARQUE'!G:G),"")</f>
        <v>86</v>
      </c>
      <c r="V771" s="12">
        <f>IFERROR(VLOOKUP(Tabela1[[#This Row],[COD.MDE]],'LISTA DE EMBARQUE'!B:L,11,0),"")</f>
        <v>1</v>
      </c>
      <c r="W771" s="13">
        <f>IFERROR(VLOOKUP(Tabela1[[#This Row],[COD.MDE]],'LISTA DE EMBARQUE'!B:M,12,0),"")</f>
        <v>46309</v>
      </c>
      <c r="X771" s="14">
        <f>IFERROR(Tabela1[[#This Row],[QIANTIDADE EXPEDIDA]]*Tabela1[[#This Row],[PESO UNI]],"")</f>
        <v>309.60000000000002</v>
      </c>
      <c r="Y771" s="14">
        <f t="shared" ref="Y771:Y775" si="151">U771-C771</f>
        <v>6</v>
      </c>
      <c r="Z771" s="20">
        <f>Tabela1[[#This Row],[PESO TOTAL]]-Tabela1[[#This Row],[Peso Expedido]]</f>
        <v>-21.600000000000023</v>
      </c>
      <c r="AA771" s="17">
        <v>1</v>
      </c>
      <c r="AB771" s="33"/>
      <c r="AC771" s="33">
        <v>1</v>
      </c>
      <c r="AD771" s="33">
        <v>1</v>
      </c>
      <c r="AE771" s="33">
        <v>1</v>
      </c>
      <c r="AF771" s="33">
        <v>1</v>
      </c>
      <c r="AG771" s="33">
        <v>1</v>
      </c>
      <c r="AH771" s="33">
        <v>1</v>
      </c>
      <c r="AI771" s="33" t="s">
        <v>4412</v>
      </c>
      <c r="AJ771"/>
      <c r="AK771"/>
      <c r="AL771"/>
      <c r="AM771"/>
      <c r="AN771"/>
      <c r="AO771"/>
      <c r="AP771"/>
      <c r="AQ771" s="22"/>
      <c r="AR771" s="24"/>
      <c r="AS771" s="37"/>
      <c r="AT771" s="37"/>
      <c r="AU771" s="37"/>
      <c r="AV771" s="37"/>
      <c r="AW771" s="37"/>
    </row>
    <row r="772" spans="1:49" ht="15.75" hidden="1" customHeight="1" x14ac:dyDescent="0.25">
      <c r="A772" s="1" t="s">
        <v>4844</v>
      </c>
      <c r="B772" s="21" t="s">
        <v>4845</v>
      </c>
      <c r="C772" s="1">
        <v>1</v>
      </c>
      <c r="D772" s="1" t="s">
        <v>4846</v>
      </c>
      <c r="E772" s="7">
        <v>4426</v>
      </c>
      <c r="F772" s="7">
        <v>1</v>
      </c>
      <c r="G772" s="1">
        <v>235.8</v>
      </c>
      <c r="H772" s="34">
        <f>Tabela1[[#This Row],[PESO UNI]]*Tabela1[[#This Row],[QTE]]</f>
        <v>235.8</v>
      </c>
      <c r="I772" s="7" t="s">
        <v>2</v>
      </c>
      <c r="J772" s="8" t="s">
        <v>4847</v>
      </c>
      <c r="K772" s="8" t="s">
        <v>32</v>
      </c>
      <c r="L772" s="9" t="s">
        <v>4848</v>
      </c>
      <c r="M772" s="10">
        <v>46230</v>
      </c>
      <c r="N772" s="8" t="s">
        <v>38</v>
      </c>
      <c r="O772" s="12"/>
      <c r="P772" s="13"/>
      <c r="Q772" s="14">
        <f>Tabela1[[#This Row],[QTDE/ Fabricação]]-Tabela1[[#This Row],[QTE]]</f>
        <v>-1</v>
      </c>
      <c r="R772" s="18">
        <f t="shared" si="148"/>
        <v>235.8</v>
      </c>
      <c r="S772" s="18">
        <f t="shared" si="149"/>
        <v>235.8</v>
      </c>
      <c r="T772" s="19">
        <f t="shared" si="150"/>
        <v>0</v>
      </c>
      <c r="U772" s="16">
        <f>IFERROR(SUMIF('LISTA DE EMBARQUE'!B:B,MICRO!E:E,'LISTA DE EMBARQUE'!G:G),"")</f>
        <v>1</v>
      </c>
      <c r="V772" s="12">
        <f>IFERROR(VLOOKUP(Tabela1[[#This Row],[COD.MDE]],'LISTA DE EMBARQUE'!B:L,11,0),"")</f>
        <v>1</v>
      </c>
      <c r="W772" s="13">
        <f>IFERROR(VLOOKUP(Tabela1[[#This Row],[COD.MDE]],'LISTA DE EMBARQUE'!B:M,12,0),"")</f>
        <v>46274</v>
      </c>
      <c r="X772" s="14">
        <f>IFERROR(Tabela1[[#This Row],[QIANTIDADE EXPEDIDA]]*Tabela1[[#This Row],[PESO UNI]],"")</f>
        <v>235.8</v>
      </c>
      <c r="Y772" s="14">
        <f t="shared" si="151"/>
        <v>0</v>
      </c>
      <c r="Z772" s="20">
        <f>Tabela1[[#This Row],[PESO TOTAL]]-Tabela1[[#This Row],[Peso Expedido]]</f>
        <v>0</v>
      </c>
      <c r="AA772" s="17">
        <v>1</v>
      </c>
      <c r="AB772" s="33"/>
      <c r="AC772" s="33">
        <v>1</v>
      </c>
      <c r="AD772" s="33">
        <v>1</v>
      </c>
      <c r="AE772" s="33">
        <v>1</v>
      </c>
      <c r="AF772" s="33">
        <v>1</v>
      </c>
      <c r="AG772" s="33">
        <v>1</v>
      </c>
      <c r="AH772" s="33">
        <v>1</v>
      </c>
      <c r="AI772" s="33" t="s">
        <v>4412</v>
      </c>
      <c r="AJ772"/>
      <c r="AK772"/>
      <c r="AL772"/>
      <c r="AM772"/>
      <c r="AN772"/>
      <c r="AO772"/>
      <c r="AP772"/>
      <c r="AQ772" s="22"/>
      <c r="AR772" s="24"/>
      <c r="AS772" s="37"/>
      <c r="AT772" s="37"/>
      <c r="AU772" s="37"/>
      <c r="AV772" s="37"/>
      <c r="AW772" s="37"/>
    </row>
    <row r="773" spans="1:49" ht="15.75" hidden="1" customHeight="1" x14ac:dyDescent="0.25">
      <c r="A773" s="1" t="s">
        <v>4849</v>
      </c>
      <c r="B773" s="21" t="s">
        <v>4849</v>
      </c>
      <c r="C773" s="1">
        <v>1</v>
      </c>
      <c r="D773" s="1" t="s">
        <v>4850</v>
      </c>
      <c r="E773" s="7">
        <v>4427</v>
      </c>
      <c r="F773" s="7">
        <v>1</v>
      </c>
      <c r="G773" s="1">
        <v>3799</v>
      </c>
      <c r="H773" s="34">
        <f>Tabela1[[#This Row],[PESO UNI]]*Tabela1[[#This Row],[QTE]]</f>
        <v>3799</v>
      </c>
      <c r="I773" s="7" t="s">
        <v>1101</v>
      </c>
      <c r="J773" s="8" t="s">
        <v>4851</v>
      </c>
      <c r="K773" s="8" t="s">
        <v>22</v>
      </c>
      <c r="L773" s="9" t="s">
        <v>4852</v>
      </c>
      <c r="M773" s="10">
        <v>46230</v>
      </c>
      <c r="N773" s="8" t="s">
        <v>38</v>
      </c>
      <c r="O773" s="12"/>
      <c r="P773" s="13"/>
      <c r="Q773" s="14">
        <f>Tabela1[[#This Row],[QTDE/ Fabricação]]-Tabela1[[#This Row],[QTE]]</f>
        <v>-1</v>
      </c>
      <c r="R773" s="18">
        <f t="shared" si="148"/>
        <v>3219.6525000000001</v>
      </c>
      <c r="S773" s="18">
        <f t="shared" si="149"/>
        <v>0</v>
      </c>
      <c r="T773" s="19">
        <f t="shared" si="150"/>
        <v>-3799</v>
      </c>
      <c r="U773" s="16">
        <f>IFERROR(SUMIF('LISTA DE EMBARQUE'!B:B,MICRO!E:E,'LISTA DE EMBARQUE'!G:G),"")</f>
        <v>0</v>
      </c>
      <c r="V773" s="12" t="str">
        <f>IFERROR(VLOOKUP(Tabela1[[#This Row],[COD.MDE]],'LISTA DE EMBARQUE'!B:L,11,0),"")</f>
        <v/>
      </c>
      <c r="W773" s="13" t="str">
        <f>IFERROR(VLOOKUP(Tabela1[[#This Row],[COD.MDE]],'LISTA DE EMBARQUE'!B:M,12,0),"")</f>
        <v/>
      </c>
      <c r="X773" s="14">
        <f>IFERROR(Tabela1[[#This Row],[QIANTIDADE EXPEDIDA]]*Tabela1[[#This Row],[PESO UNI]],"")</f>
        <v>0</v>
      </c>
      <c r="Y773" s="14">
        <f t="shared" si="151"/>
        <v>-1</v>
      </c>
      <c r="Z773" s="20">
        <f>Tabela1[[#This Row],[PESO TOTAL]]-Tabela1[[#This Row],[Peso Expedido]]</f>
        <v>3799</v>
      </c>
      <c r="AA773" s="17">
        <v>1</v>
      </c>
      <c r="AB773" s="33"/>
      <c r="AC773" s="33">
        <v>1</v>
      </c>
      <c r="AD773" s="33">
        <v>1</v>
      </c>
      <c r="AE773" s="33">
        <v>0.5</v>
      </c>
      <c r="AF773" s="33">
        <v>0.2</v>
      </c>
      <c r="AG773" s="33"/>
      <c r="AH773" s="33"/>
      <c r="AI773" s="33"/>
      <c r="AJ773"/>
      <c r="AK773"/>
      <c r="AL773"/>
      <c r="AM773"/>
      <c r="AN773"/>
      <c r="AO773"/>
      <c r="AP773"/>
      <c r="AQ773" s="22"/>
      <c r="AR773" s="24"/>
      <c r="AS773" s="37"/>
      <c r="AT773" s="37"/>
      <c r="AU773" s="37"/>
      <c r="AV773" s="37"/>
      <c r="AW773" s="37"/>
    </row>
    <row r="774" spans="1:49" ht="15.75" hidden="1" customHeight="1" x14ac:dyDescent="0.25">
      <c r="A774" s="1" t="s">
        <v>4853</v>
      </c>
      <c r="B774" s="21" t="s">
        <v>4853</v>
      </c>
      <c r="C774" s="1">
        <v>1</v>
      </c>
      <c r="D774" s="1" t="s">
        <v>4854</v>
      </c>
      <c r="E774" s="7">
        <v>4428</v>
      </c>
      <c r="F774" s="7">
        <v>1</v>
      </c>
      <c r="G774" s="1">
        <v>2613.4</v>
      </c>
      <c r="H774" s="34">
        <f>Tabela1[[#This Row],[PESO UNI]]*Tabela1[[#This Row],[QTE]]</f>
        <v>2613.4</v>
      </c>
      <c r="I774" s="7" t="s">
        <v>746</v>
      </c>
      <c r="J774" s="8" t="s">
        <v>4851</v>
      </c>
      <c r="K774" s="8" t="s">
        <v>32</v>
      </c>
      <c r="L774" s="9" t="s">
        <v>4852</v>
      </c>
      <c r="M774" s="10">
        <v>46230</v>
      </c>
      <c r="N774" s="8" t="s">
        <v>38</v>
      </c>
      <c r="O774" s="12"/>
      <c r="P774" s="13"/>
      <c r="Q774" s="14">
        <f>Tabela1[[#This Row],[QTDE/ Fabricação]]-Tabela1[[#This Row],[QTE]]</f>
        <v>-1</v>
      </c>
      <c r="R774" s="18">
        <f t="shared" si="148"/>
        <v>2587.2660000000001</v>
      </c>
      <c r="S774" s="18">
        <f t="shared" si="149"/>
        <v>522.68000000000006</v>
      </c>
      <c r="T774" s="19">
        <f t="shared" si="150"/>
        <v>-2090.7200000000003</v>
      </c>
      <c r="U774" s="16">
        <f>IFERROR(SUMIF('LISTA DE EMBARQUE'!B:B,MICRO!E:E,'LISTA DE EMBARQUE'!G:G),"")</f>
        <v>0</v>
      </c>
      <c r="V774" s="12" t="str">
        <f>IFERROR(VLOOKUP(Tabela1[[#This Row],[COD.MDE]],'LISTA DE EMBARQUE'!B:L,11,0),"")</f>
        <v/>
      </c>
      <c r="W774" s="13" t="str">
        <f>IFERROR(VLOOKUP(Tabela1[[#This Row],[COD.MDE]],'LISTA DE EMBARQUE'!B:M,12,0),"")</f>
        <v/>
      </c>
      <c r="X774" s="14">
        <f>IFERROR(Tabela1[[#This Row],[QIANTIDADE EXPEDIDA]]*Tabela1[[#This Row],[PESO UNI]],"")</f>
        <v>0</v>
      </c>
      <c r="Y774" s="14">
        <f t="shared" si="151"/>
        <v>-1</v>
      </c>
      <c r="Z774" s="20">
        <f>Tabela1[[#This Row],[PESO TOTAL]]-Tabela1[[#This Row],[Peso Expedido]]</f>
        <v>2613.4</v>
      </c>
      <c r="AA774" s="17">
        <v>1</v>
      </c>
      <c r="AB774" s="33"/>
      <c r="AC774" s="33">
        <v>1</v>
      </c>
      <c r="AD774" s="33">
        <v>1</v>
      </c>
      <c r="AE774" s="33">
        <v>1</v>
      </c>
      <c r="AF774" s="33">
        <v>0.8</v>
      </c>
      <c r="AG774" s="33">
        <v>0.2</v>
      </c>
      <c r="AH774" s="33"/>
      <c r="AI774" s="33"/>
      <c r="AJ774"/>
      <c r="AK774"/>
      <c r="AL774"/>
      <c r="AM774"/>
      <c r="AN774"/>
      <c r="AO774"/>
      <c r="AP774"/>
      <c r="AQ774" s="22"/>
      <c r="AR774" s="24"/>
      <c r="AS774" s="37"/>
      <c r="AT774" s="37"/>
      <c r="AU774" s="37"/>
      <c r="AV774" s="37"/>
      <c r="AW774" s="37"/>
    </row>
    <row r="775" spans="1:49" ht="15.75" hidden="1" customHeight="1" x14ac:dyDescent="0.25">
      <c r="A775" s="1"/>
      <c r="B775" s="21"/>
      <c r="C775" s="1"/>
      <c r="D775" s="1"/>
      <c r="E775" s="7">
        <v>4429</v>
      </c>
      <c r="F775" s="7">
        <v>1</v>
      </c>
      <c r="G775" s="1">
        <v>1000</v>
      </c>
      <c r="H775" s="34">
        <v>1000</v>
      </c>
      <c r="I775" s="7"/>
      <c r="J775" s="8" t="s">
        <v>4862</v>
      </c>
      <c r="K775" s="8" t="s">
        <v>4320</v>
      </c>
      <c r="L775" s="9" t="s">
        <v>4861</v>
      </c>
      <c r="M775" s="10"/>
      <c r="N775" s="8" t="s">
        <v>38</v>
      </c>
      <c r="O775" s="12"/>
      <c r="P775" s="13"/>
      <c r="Q775" s="14">
        <f>Tabela1[[#This Row],[QTDE/ Fabricação]]-Tabela1[[#This Row],[QTE]]</f>
        <v>0</v>
      </c>
      <c r="R775" s="18">
        <f t="shared" si="148"/>
        <v>1000</v>
      </c>
      <c r="S775" s="18">
        <f t="shared" si="149"/>
        <v>1000</v>
      </c>
      <c r="T775" s="19">
        <f t="shared" si="150"/>
        <v>0</v>
      </c>
      <c r="U775" s="16">
        <f>IFERROR(SUMIF('LISTA DE EMBARQUE'!B:B,MICRO!E:E,'LISTA DE EMBARQUE'!G:G),"")</f>
        <v>0</v>
      </c>
      <c r="V775" s="12" t="str">
        <f>IFERROR(VLOOKUP(Tabela1[[#This Row],[COD.MDE]],'LISTA DE EMBARQUE'!B:L,11,0),"")</f>
        <v/>
      </c>
      <c r="W775" s="13" t="str">
        <f>IFERROR(VLOOKUP(Tabela1[[#This Row],[COD.MDE]],'LISTA DE EMBARQUE'!B:M,12,0),"")</f>
        <v/>
      </c>
      <c r="X775" s="14">
        <f>IFERROR(Tabela1[[#This Row],[QIANTIDADE EXPEDIDA]]*Tabela1[[#This Row],[PESO UNI]],"")</f>
        <v>0</v>
      </c>
      <c r="Y775" s="14">
        <f t="shared" si="151"/>
        <v>0</v>
      </c>
      <c r="Z775" s="20">
        <v>0</v>
      </c>
      <c r="AA775" s="17">
        <v>1</v>
      </c>
      <c r="AB775" s="33">
        <v>1</v>
      </c>
      <c r="AC775" s="33">
        <v>1</v>
      </c>
      <c r="AD775" s="33">
        <v>1</v>
      </c>
      <c r="AE775" s="33">
        <v>1</v>
      </c>
      <c r="AF775" s="33">
        <v>1</v>
      </c>
      <c r="AG775" s="33">
        <v>1</v>
      </c>
      <c r="AH775" s="33">
        <v>1</v>
      </c>
      <c r="AI775" s="33" t="s">
        <v>4412</v>
      </c>
      <c r="AJ775"/>
      <c r="AK775"/>
      <c r="AL775"/>
      <c r="AM775"/>
      <c r="AN775"/>
      <c r="AO775"/>
      <c r="AP775"/>
      <c r="AQ775" s="22"/>
      <c r="AR775" s="24"/>
      <c r="AS775" s="37"/>
      <c r="AT775" s="37"/>
      <c r="AU775" s="37"/>
      <c r="AV775" s="37"/>
      <c r="AW775" s="37"/>
    </row>
    <row r="776" spans="1:49" ht="15.75" hidden="1" customHeight="1" x14ac:dyDescent="0.25">
      <c r="A776" s="1" t="s">
        <v>4865</v>
      </c>
      <c r="B776" s="21" t="s">
        <v>4866</v>
      </c>
      <c r="C776" s="1">
        <v>1</v>
      </c>
      <c r="D776" s="1" t="s">
        <v>4870</v>
      </c>
      <c r="E776" s="7">
        <v>4430</v>
      </c>
      <c r="F776" s="7">
        <v>40</v>
      </c>
      <c r="G776" s="1">
        <v>67.099999999999994</v>
      </c>
      <c r="H776" s="34">
        <f>Tabela1[[#This Row],[PESO UNI]]*Tabela1[[#This Row],[QTE]]</f>
        <v>67.099999999999994</v>
      </c>
      <c r="I776" s="7" t="s">
        <v>5484</v>
      </c>
      <c r="J776" s="8" t="s">
        <v>3093</v>
      </c>
      <c r="K776" s="8" t="s">
        <v>4320</v>
      </c>
      <c r="L776" s="9" t="s">
        <v>2984</v>
      </c>
      <c r="M776" s="10">
        <v>46233</v>
      </c>
      <c r="N776" s="8" t="s">
        <v>38</v>
      </c>
      <c r="O776" s="12"/>
      <c r="P776" s="13"/>
      <c r="Q776" s="14">
        <f>Tabela1[[#This Row],[QTDE/ Fabricação]]-Tabela1[[#This Row],[QTE]]</f>
        <v>-1</v>
      </c>
      <c r="R776" s="18">
        <f t="shared" ref="R776:R807" si="152">IFERROR(H776*((AA776*0.25)+(AC776*0.25)+(AD776*0.225)+(AE776*0.225)+(AF776*0.05)),"")</f>
        <v>30.194999999999997</v>
      </c>
      <c r="S776" s="18">
        <f t="shared" ref="S776:S807" si="153">IFERROR(H776*AG776,"")</f>
        <v>0</v>
      </c>
      <c r="T776" s="19">
        <f t="shared" ref="T776:T807" si="154">IFERROR(S776-H776,"")</f>
        <v>-67.099999999999994</v>
      </c>
      <c r="U776" s="16">
        <f>IFERROR(SUMIF('LISTA DE EMBARQUE'!B:B,MICRO!E:E,'LISTA DE EMBARQUE'!G:G),"")</f>
        <v>0</v>
      </c>
      <c r="V776" s="12" t="str">
        <f>IFERROR(VLOOKUP(Tabela1[[#This Row],[COD.MDE]],'LISTA DE EMBARQUE'!B:L,11,0),"")</f>
        <v/>
      </c>
      <c r="W776" s="13" t="str">
        <f>IFERROR(VLOOKUP(Tabela1[[#This Row],[COD.MDE]],'LISTA DE EMBARQUE'!B:M,12,0),"")</f>
        <v/>
      </c>
      <c r="X776" s="14">
        <f>IFERROR(Tabela1[[#This Row],[QIANTIDADE EXPEDIDA]]*Tabela1[[#This Row],[PESO UNI]],"")</f>
        <v>0</v>
      </c>
      <c r="Y776" s="14">
        <f t="shared" ref="Y776:Y807" si="155">U776-C776</f>
        <v>-1</v>
      </c>
      <c r="Z776" s="20">
        <f>Tabela1[[#This Row],[PESO TOTAL]]-Tabela1[[#This Row],[Peso Expedido]]</f>
        <v>67.099999999999994</v>
      </c>
      <c r="AA776" s="17">
        <v>0.9</v>
      </c>
      <c r="AB776" s="33"/>
      <c r="AC776" s="33">
        <v>0.9</v>
      </c>
      <c r="AD776" s="33"/>
      <c r="AE776" s="33"/>
      <c r="AF776" s="33"/>
      <c r="AG776" s="33"/>
      <c r="AH776" s="33"/>
      <c r="AI776" s="33"/>
      <c r="AJ776"/>
      <c r="AK776"/>
      <c r="AL776"/>
      <c r="AM776"/>
      <c r="AN776"/>
      <c r="AO776"/>
      <c r="AP776"/>
      <c r="AQ776" s="22"/>
      <c r="AR776" s="24"/>
      <c r="AS776" s="37"/>
      <c r="AT776" s="37"/>
      <c r="AU776" s="37"/>
      <c r="AV776" s="37"/>
      <c r="AW776" s="37"/>
    </row>
    <row r="777" spans="1:49" ht="15.75" hidden="1" customHeight="1" x14ac:dyDescent="0.25">
      <c r="A777" s="238" t="s">
        <v>4865</v>
      </c>
      <c r="B777" s="239" t="s">
        <v>4866</v>
      </c>
      <c r="C777" s="238">
        <v>4</v>
      </c>
      <c r="D777" s="238" t="s">
        <v>4871</v>
      </c>
      <c r="E777" s="237">
        <v>4431</v>
      </c>
      <c r="F777" s="237">
        <v>40</v>
      </c>
      <c r="G777" s="238">
        <v>7.8</v>
      </c>
      <c r="H777" s="240">
        <f>Tabela1[[#This Row],[PESO UNI]]*Tabela1[[#This Row],[QTE]]</f>
        <v>31.2</v>
      </c>
      <c r="I777" s="237" t="s">
        <v>5484</v>
      </c>
      <c r="J777" s="241" t="s">
        <v>3093</v>
      </c>
      <c r="K777" s="241" t="s">
        <v>4320</v>
      </c>
      <c r="L777" s="242" t="s">
        <v>2984</v>
      </c>
      <c r="M777" s="243">
        <v>46233</v>
      </c>
      <c r="N777" s="241" t="s">
        <v>38</v>
      </c>
      <c r="O777" s="244"/>
      <c r="P777" s="245"/>
      <c r="Q777" s="14">
        <f>Tabela1[[#This Row],[QTDE/ Fabricação]]-Tabela1[[#This Row],[QTE]]</f>
        <v>-4</v>
      </c>
      <c r="R777" s="247">
        <f t="shared" si="152"/>
        <v>31.2</v>
      </c>
      <c r="S777" s="247">
        <f t="shared" si="153"/>
        <v>31.2</v>
      </c>
      <c r="T777" s="248">
        <f t="shared" si="154"/>
        <v>0</v>
      </c>
      <c r="U777" s="249">
        <f>IFERROR(SUMIF('LISTA DE EMBARQUE'!B:B,MICRO!E:E,'LISTA DE EMBARQUE'!G:G),"")</f>
        <v>4</v>
      </c>
      <c r="V777" s="244">
        <f>IFERROR(VLOOKUP(Tabela1[[#This Row],[COD.MDE]],'LISTA DE EMBARQUE'!B:L,11,0),"")</f>
        <v>7</v>
      </c>
      <c r="W777" s="245">
        <f>IFERROR(VLOOKUP(Tabela1[[#This Row],[COD.MDE]],'LISTA DE EMBARQUE'!B:M,12,0),"")</f>
        <v>46280</v>
      </c>
      <c r="X777" s="246">
        <f>IFERROR(Tabela1[[#This Row],[QIANTIDADE EXPEDIDA]]*Tabela1[[#This Row],[PESO UNI]],"")</f>
        <v>31.2</v>
      </c>
      <c r="Y777" s="246">
        <f t="shared" si="155"/>
        <v>0</v>
      </c>
      <c r="Z777" s="250">
        <f>Tabela1[[#This Row],[PESO TOTAL]]-Tabela1[[#This Row],[Peso Expedido]]</f>
        <v>0</v>
      </c>
      <c r="AA777" s="251">
        <v>1</v>
      </c>
      <c r="AB777" s="252"/>
      <c r="AC777" s="252">
        <v>1</v>
      </c>
      <c r="AD777" s="252">
        <v>1</v>
      </c>
      <c r="AE777" s="252">
        <v>1</v>
      </c>
      <c r="AF777" s="252">
        <v>1</v>
      </c>
      <c r="AG777" s="252">
        <v>1</v>
      </c>
      <c r="AH777" s="252">
        <v>1</v>
      </c>
      <c r="AI777" s="252"/>
      <c r="AJ777"/>
      <c r="AK777"/>
      <c r="AL777"/>
      <c r="AM777"/>
      <c r="AN777"/>
      <c r="AO777"/>
      <c r="AP777"/>
      <c r="AQ777" s="22"/>
      <c r="AR777" s="24"/>
      <c r="AS777" s="37"/>
      <c r="AT777" s="37"/>
      <c r="AU777" s="37"/>
      <c r="AV777" s="37"/>
      <c r="AW777" s="37"/>
    </row>
    <row r="778" spans="1:49" ht="15.75" hidden="1" customHeight="1" x14ac:dyDescent="0.25">
      <c r="A778" s="1" t="s">
        <v>4865</v>
      </c>
      <c r="B778" s="21" t="s">
        <v>4866</v>
      </c>
      <c r="C778" s="1">
        <v>1</v>
      </c>
      <c r="D778" s="1" t="s">
        <v>4872</v>
      </c>
      <c r="E778" s="7">
        <v>4432</v>
      </c>
      <c r="F778" s="7">
        <v>40</v>
      </c>
      <c r="G778" s="1">
        <v>106.8</v>
      </c>
      <c r="H778" s="34">
        <f>Tabela1[[#This Row],[PESO UNI]]*Tabela1[[#This Row],[QTE]]</f>
        <v>106.8</v>
      </c>
      <c r="I778" s="7" t="s">
        <v>5484</v>
      </c>
      <c r="J778" s="8" t="s">
        <v>3093</v>
      </c>
      <c r="K778" s="8" t="s">
        <v>4320</v>
      </c>
      <c r="L778" s="9" t="s">
        <v>2984</v>
      </c>
      <c r="M778" s="10">
        <v>46233</v>
      </c>
      <c r="N778" s="8" t="s">
        <v>38</v>
      </c>
      <c r="O778" s="12"/>
      <c r="P778" s="13"/>
      <c r="Q778" s="14">
        <f>Tabela1[[#This Row],[QTDE/ Fabricação]]-Tabela1[[#This Row],[QTE]]</f>
        <v>-1</v>
      </c>
      <c r="R778" s="18">
        <f t="shared" si="152"/>
        <v>48.06</v>
      </c>
      <c r="S778" s="18">
        <f t="shared" si="153"/>
        <v>0</v>
      </c>
      <c r="T778" s="19">
        <f t="shared" si="154"/>
        <v>-106.8</v>
      </c>
      <c r="U778" s="16">
        <f>IFERROR(SUMIF('LISTA DE EMBARQUE'!B:B,MICRO!E:E,'LISTA DE EMBARQUE'!G:G),"")</f>
        <v>0</v>
      </c>
      <c r="V778" s="12" t="str">
        <f>IFERROR(VLOOKUP(Tabela1[[#This Row],[COD.MDE]],'LISTA DE EMBARQUE'!B:L,11,0),"")</f>
        <v/>
      </c>
      <c r="W778" s="13" t="str">
        <f>IFERROR(VLOOKUP(Tabela1[[#This Row],[COD.MDE]],'LISTA DE EMBARQUE'!B:M,12,0),"")</f>
        <v/>
      </c>
      <c r="X778" s="14">
        <f>IFERROR(Tabela1[[#This Row],[QIANTIDADE EXPEDIDA]]*Tabela1[[#This Row],[PESO UNI]],"")</f>
        <v>0</v>
      </c>
      <c r="Y778" s="14">
        <f t="shared" si="155"/>
        <v>-1</v>
      </c>
      <c r="Z778" s="20">
        <f>Tabela1[[#This Row],[PESO TOTAL]]-Tabela1[[#This Row],[Peso Expedido]]</f>
        <v>106.8</v>
      </c>
      <c r="AA778" s="17">
        <v>0.9</v>
      </c>
      <c r="AB778" s="33"/>
      <c r="AC778" s="33">
        <v>0.9</v>
      </c>
      <c r="AD778" s="33"/>
      <c r="AE778" s="33"/>
      <c r="AF778" s="33"/>
      <c r="AG778" s="33"/>
      <c r="AH778" s="33"/>
      <c r="AI778" s="33"/>
      <c r="AJ778"/>
      <c r="AK778"/>
      <c r="AL778"/>
      <c r="AM778"/>
      <c r="AN778"/>
      <c r="AO778"/>
      <c r="AP778"/>
      <c r="AQ778" s="22"/>
      <c r="AR778" s="24"/>
      <c r="AS778" s="37"/>
      <c r="AT778" s="37"/>
      <c r="AU778" s="37"/>
      <c r="AV778" s="37"/>
      <c r="AW778" s="37"/>
    </row>
    <row r="779" spans="1:49" ht="15.75" hidden="1" customHeight="1" x14ac:dyDescent="0.25">
      <c r="A779" s="1" t="s">
        <v>4865</v>
      </c>
      <c r="B779" s="21" t="s">
        <v>4866</v>
      </c>
      <c r="C779" s="1">
        <v>6</v>
      </c>
      <c r="D779" s="1" t="s">
        <v>4873</v>
      </c>
      <c r="E779" s="7">
        <v>4433</v>
      </c>
      <c r="F779" s="7">
        <v>40</v>
      </c>
      <c r="G779" s="1">
        <v>7.3</v>
      </c>
      <c r="H779" s="34">
        <f>Tabela1[[#This Row],[PESO UNI]]*Tabela1[[#This Row],[QTE]]</f>
        <v>43.8</v>
      </c>
      <c r="I779" s="7" t="s">
        <v>5484</v>
      </c>
      <c r="J779" s="8" t="s">
        <v>3093</v>
      </c>
      <c r="K779" s="8" t="s">
        <v>44</v>
      </c>
      <c r="L779" s="9" t="s">
        <v>2984</v>
      </c>
      <c r="M779" s="10">
        <v>46233</v>
      </c>
      <c r="N779" s="8" t="s">
        <v>38</v>
      </c>
      <c r="O779" s="12"/>
      <c r="P779" s="13"/>
      <c r="Q779" s="14">
        <f>Tabela1[[#This Row],[QTDE/ Fabricação]]-Tabela1[[#This Row],[QTE]]</f>
        <v>-6</v>
      </c>
      <c r="R779" s="18">
        <f t="shared" si="152"/>
        <v>43.8</v>
      </c>
      <c r="S779" s="18">
        <f t="shared" si="153"/>
        <v>43.8</v>
      </c>
      <c r="T779" s="19">
        <f t="shared" si="154"/>
        <v>0</v>
      </c>
      <c r="U779" s="16">
        <f>IFERROR(SUMIF('LISTA DE EMBARQUE'!B:B,MICRO!E:E,'LISTA DE EMBARQUE'!G:G),"")</f>
        <v>0</v>
      </c>
      <c r="V779" s="12" t="str">
        <f>IFERROR(VLOOKUP(Tabela1[[#This Row],[COD.MDE]],'LISTA DE EMBARQUE'!B:L,11,0),"")</f>
        <v/>
      </c>
      <c r="W779" s="13" t="str">
        <f>IFERROR(VLOOKUP(Tabela1[[#This Row],[COD.MDE]],'LISTA DE EMBARQUE'!B:M,12,0),"")</f>
        <v/>
      </c>
      <c r="X779" s="14">
        <f>IFERROR(Tabela1[[#This Row],[QIANTIDADE EXPEDIDA]]*Tabela1[[#This Row],[PESO UNI]],"")</f>
        <v>0</v>
      </c>
      <c r="Y779" s="14">
        <f t="shared" si="155"/>
        <v>-6</v>
      </c>
      <c r="Z779" s="20">
        <f>Tabela1[[#This Row],[PESO TOTAL]]-Tabela1[[#This Row],[Peso Expedido]]</f>
        <v>43.8</v>
      </c>
      <c r="AA779" s="17">
        <v>1</v>
      </c>
      <c r="AB779" s="33"/>
      <c r="AC779" s="33">
        <v>1</v>
      </c>
      <c r="AD779" s="33">
        <v>1</v>
      </c>
      <c r="AE779" s="33">
        <v>1</v>
      </c>
      <c r="AF779" s="33">
        <v>1</v>
      </c>
      <c r="AG779" s="33">
        <v>1</v>
      </c>
      <c r="AH779" s="33">
        <v>1</v>
      </c>
      <c r="AI779" s="33" t="s">
        <v>4509</v>
      </c>
      <c r="AJ779"/>
      <c r="AK779"/>
      <c r="AL779"/>
      <c r="AM779"/>
      <c r="AN779"/>
      <c r="AO779"/>
      <c r="AP779"/>
      <c r="AQ779" s="22"/>
      <c r="AR779" s="24"/>
      <c r="AS779" s="37"/>
      <c r="AT779" s="37"/>
      <c r="AU779" s="37"/>
      <c r="AV779" s="37"/>
      <c r="AW779" s="37"/>
    </row>
    <row r="780" spans="1:49" ht="15.75" hidden="1" customHeight="1" x14ac:dyDescent="0.25">
      <c r="A780" s="1" t="s">
        <v>4865</v>
      </c>
      <c r="B780" s="21" t="s">
        <v>4866</v>
      </c>
      <c r="C780" s="1">
        <v>2</v>
      </c>
      <c r="D780" s="1" t="s">
        <v>4874</v>
      </c>
      <c r="E780" s="7">
        <v>4434</v>
      </c>
      <c r="F780" s="7">
        <v>40</v>
      </c>
      <c r="G780" s="1">
        <v>10</v>
      </c>
      <c r="H780" s="34">
        <f>Tabela1[[#This Row],[PESO UNI]]*Tabela1[[#This Row],[QTE]]</f>
        <v>20</v>
      </c>
      <c r="I780" s="7" t="s">
        <v>5484</v>
      </c>
      <c r="J780" s="8" t="s">
        <v>3093</v>
      </c>
      <c r="K780" s="8" t="s">
        <v>44</v>
      </c>
      <c r="L780" s="9" t="s">
        <v>2984</v>
      </c>
      <c r="M780" s="10">
        <v>46233</v>
      </c>
      <c r="N780" s="8" t="s">
        <v>38</v>
      </c>
      <c r="O780" s="12"/>
      <c r="P780" s="13"/>
      <c r="Q780" s="14">
        <f>Tabela1[[#This Row],[QTDE/ Fabricação]]-Tabela1[[#This Row],[QTE]]</f>
        <v>-2</v>
      </c>
      <c r="R780" s="18">
        <f t="shared" si="152"/>
        <v>20</v>
      </c>
      <c r="S780" s="18">
        <f t="shared" si="153"/>
        <v>20</v>
      </c>
      <c r="T780" s="19">
        <f t="shared" si="154"/>
        <v>0</v>
      </c>
      <c r="U780" s="16">
        <f>IFERROR(SUMIF('LISTA DE EMBARQUE'!B:B,MICRO!E:E,'LISTA DE EMBARQUE'!G:G),"")</f>
        <v>0</v>
      </c>
      <c r="V780" s="12" t="str">
        <f>IFERROR(VLOOKUP(Tabela1[[#This Row],[COD.MDE]],'LISTA DE EMBARQUE'!B:L,11,0),"")</f>
        <v/>
      </c>
      <c r="W780" s="13" t="str">
        <f>IFERROR(VLOOKUP(Tabela1[[#This Row],[COD.MDE]],'LISTA DE EMBARQUE'!B:M,12,0),"")</f>
        <v/>
      </c>
      <c r="X780" s="14">
        <f>IFERROR(Tabela1[[#This Row],[QIANTIDADE EXPEDIDA]]*Tabela1[[#This Row],[PESO UNI]],"")</f>
        <v>0</v>
      </c>
      <c r="Y780" s="14">
        <f t="shared" si="155"/>
        <v>-2</v>
      </c>
      <c r="Z780" s="20">
        <f>Tabela1[[#This Row],[PESO TOTAL]]-Tabela1[[#This Row],[Peso Expedido]]</f>
        <v>20</v>
      </c>
      <c r="AA780" s="17">
        <v>1</v>
      </c>
      <c r="AB780" s="33"/>
      <c r="AC780" s="33">
        <v>1</v>
      </c>
      <c r="AD780" s="33">
        <v>1</v>
      </c>
      <c r="AE780" s="33">
        <v>1</v>
      </c>
      <c r="AF780" s="33">
        <v>1</v>
      </c>
      <c r="AG780" s="33">
        <v>1</v>
      </c>
      <c r="AH780" s="33">
        <v>1</v>
      </c>
      <c r="AI780" s="33" t="s">
        <v>4509</v>
      </c>
      <c r="AJ780"/>
      <c r="AK780"/>
      <c r="AL780"/>
      <c r="AM780"/>
      <c r="AN780"/>
      <c r="AO780"/>
      <c r="AP780"/>
      <c r="AQ780" s="22"/>
      <c r="AR780" s="24"/>
      <c r="AS780" s="37"/>
      <c r="AT780" s="37"/>
      <c r="AU780" s="37"/>
      <c r="AV780" s="37"/>
      <c r="AW780" s="37"/>
    </row>
    <row r="781" spans="1:49" ht="15.75" hidden="1" customHeight="1" x14ac:dyDescent="0.25">
      <c r="A781" s="1" t="s">
        <v>4865</v>
      </c>
      <c r="B781" s="21" t="s">
        <v>4866</v>
      </c>
      <c r="C781" s="1">
        <v>2</v>
      </c>
      <c r="D781" s="1" t="s">
        <v>4875</v>
      </c>
      <c r="E781" s="7">
        <v>4435</v>
      </c>
      <c r="F781" s="7">
        <v>40</v>
      </c>
      <c r="G781" s="1">
        <v>8.1999999999999993</v>
      </c>
      <c r="H781" s="34">
        <f>Tabela1[[#This Row],[PESO UNI]]*Tabela1[[#This Row],[QTE]]</f>
        <v>16.399999999999999</v>
      </c>
      <c r="I781" s="7" t="s">
        <v>5484</v>
      </c>
      <c r="J781" s="8" t="s">
        <v>3093</v>
      </c>
      <c r="K781" s="8" t="s">
        <v>44</v>
      </c>
      <c r="L781" s="9" t="s">
        <v>2984</v>
      </c>
      <c r="M781" s="10">
        <v>46233</v>
      </c>
      <c r="N781" s="8" t="s">
        <v>38</v>
      </c>
      <c r="O781" s="12"/>
      <c r="P781" s="13"/>
      <c r="Q781" s="14">
        <f>Tabela1[[#This Row],[QTDE/ Fabricação]]-Tabela1[[#This Row],[QTE]]</f>
        <v>-2</v>
      </c>
      <c r="R781" s="18">
        <f t="shared" si="152"/>
        <v>16.399999999999999</v>
      </c>
      <c r="S781" s="18">
        <f t="shared" si="153"/>
        <v>16.399999999999999</v>
      </c>
      <c r="T781" s="19">
        <f t="shared" si="154"/>
        <v>0</v>
      </c>
      <c r="U781" s="16">
        <f>IFERROR(SUMIF('LISTA DE EMBARQUE'!B:B,MICRO!E:E,'LISTA DE EMBARQUE'!G:G),"")</f>
        <v>0</v>
      </c>
      <c r="V781" s="12" t="str">
        <f>IFERROR(VLOOKUP(Tabela1[[#This Row],[COD.MDE]],'LISTA DE EMBARQUE'!B:L,11,0),"")</f>
        <v/>
      </c>
      <c r="W781" s="13" t="str">
        <f>IFERROR(VLOOKUP(Tabela1[[#This Row],[COD.MDE]],'LISTA DE EMBARQUE'!B:M,12,0),"")</f>
        <v/>
      </c>
      <c r="X781" s="14">
        <f>IFERROR(Tabela1[[#This Row],[QIANTIDADE EXPEDIDA]]*Tabela1[[#This Row],[PESO UNI]],"")</f>
        <v>0</v>
      </c>
      <c r="Y781" s="14">
        <f t="shared" si="155"/>
        <v>-2</v>
      </c>
      <c r="Z781" s="20">
        <f>Tabela1[[#This Row],[PESO TOTAL]]-Tabela1[[#This Row],[Peso Expedido]]</f>
        <v>16.399999999999999</v>
      </c>
      <c r="AA781" s="17">
        <v>1</v>
      </c>
      <c r="AB781" s="33"/>
      <c r="AC781" s="33">
        <v>1</v>
      </c>
      <c r="AD781" s="33">
        <v>1</v>
      </c>
      <c r="AE781" s="33">
        <v>1</v>
      </c>
      <c r="AF781" s="33">
        <v>1</v>
      </c>
      <c r="AG781" s="33">
        <v>1</v>
      </c>
      <c r="AH781" s="33">
        <v>1</v>
      </c>
      <c r="AI781" s="33" t="s">
        <v>4509</v>
      </c>
      <c r="AJ781"/>
      <c r="AK781"/>
      <c r="AL781"/>
      <c r="AM781"/>
      <c r="AN781"/>
      <c r="AO781"/>
      <c r="AP781"/>
      <c r="AQ781" s="22"/>
      <c r="AR781" s="24"/>
      <c r="AS781" s="37"/>
      <c r="AT781" s="37"/>
      <c r="AU781" s="37"/>
      <c r="AV781" s="37"/>
      <c r="AW781" s="37"/>
    </row>
    <row r="782" spans="1:49" ht="15.75" hidden="1" customHeight="1" x14ac:dyDescent="0.25">
      <c r="A782" s="238" t="s">
        <v>4868</v>
      </c>
      <c r="B782" s="239" t="s">
        <v>4869</v>
      </c>
      <c r="C782" s="238">
        <v>2</v>
      </c>
      <c r="D782" s="238" t="s">
        <v>4876</v>
      </c>
      <c r="E782" s="237">
        <v>4436</v>
      </c>
      <c r="F782" s="237">
        <v>40</v>
      </c>
      <c r="G782" s="238">
        <v>72.8</v>
      </c>
      <c r="H782" s="240">
        <f>Tabela1[[#This Row],[PESO UNI]]*Tabela1[[#This Row],[QTE]]</f>
        <v>145.6</v>
      </c>
      <c r="I782" s="237" t="s">
        <v>5374</v>
      </c>
      <c r="J782" s="241" t="s">
        <v>3093</v>
      </c>
      <c r="K782" s="241" t="s">
        <v>4320</v>
      </c>
      <c r="L782" s="242" t="s">
        <v>2984</v>
      </c>
      <c r="M782" s="243">
        <v>46233</v>
      </c>
      <c r="N782" s="241" t="s">
        <v>38</v>
      </c>
      <c r="O782" s="244"/>
      <c r="P782" s="245"/>
      <c r="Q782" s="14">
        <f>Tabela1[[#This Row],[QTDE/ Fabricação]]-Tabela1[[#This Row],[QTE]]</f>
        <v>-2</v>
      </c>
      <c r="R782" s="247">
        <f t="shared" si="152"/>
        <v>145.6</v>
      </c>
      <c r="S782" s="247">
        <f t="shared" si="153"/>
        <v>145.6</v>
      </c>
      <c r="T782" s="248">
        <f t="shared" si="154"/>
        <v>0</v>
      </c>
      <c r="U782" s="249">
        <f>IFERROR(SUMIF('LISTA DE EMBARQUE'!B:B,MICRO!E:E,'LISTA DE EMBARQUE'!G:G),"")</f>
        <v>2</v>
      </c>
      <c r="V782" s="244">
        <f>IFERROR(VLOOKUP(Tabela1[[#This Row],[COD.MDE]],'LISTA DE EMBARQUE'!B:L,11,0),"")</f>
        <v>6</v>
      </c>
      <c r="W782" s="245">
        <f>IFERROR(VLOOKUP(Tabela1[[#This Row],[COD.MDE]],'LISTA DE EMBARQUE'!B:M,12,0),"")</f>
        <v>46273</v>
      </c>
      <c r="X782" s="246">
        <f>IFERROR(Tabela1[[#This Row],[QIANTIDADE EXPEDIDA]]*Tabela1[[#This Row],[PESO UNI]],"")</f>
        <v>145.6</v>
      </c>
      <c r="Y782" s="246">
        <f t="shared" si="155"/>
        <v>0</v>
      </c>
      <c r="Z782" s="250">
        <f>Tabela1[[#This Row],[PESO TOTAL]]-Tabela1[[#This Row],[Peso Expedido]]</f>
        <v>0</v>
      </c>
      <c r="AA782" s="251">
        <v>1</v>
      </c>
      <c r="AB782" s="252"/>
      <c r="AC782" s="251">
        <v>1</v>
      </c>
      <c r="AD782" s="251">
        <v>1</v>
      </c>
      <c r="AE782" s="251">
        <v>1</v>
      </c>
      <c r="AF782" s="251">
        <v>1</v>
      </c>
      <c r="AG782" s="251">
        <v>1</v>
      </c>
      <c r="AH782" s="251">
        <v>1</v>
      </c>
      <c r="AI782" s="252" t="s">
        <v>4412</v>
      </c>
      <c r="AJ782"/>
      <c r="AK782"/>
      <c r="AL782"/>
      <c r="AM782"/>
      <c r="AN782"/>
      <c r="AO782"/>
      <c r="AP782"/>
      <c r="AQ782" s="22"/>
      <c r="AR782" s="24"/>
      <c r="AS782" s="37"/>
      <c r="AT782" s="37"/>
      <c r="AU782" s="37"/>
      <c r="AV782" s="37"/>
      <c r="AW782" s="37"/>
    </row>
    <row r="783" spans="1:49" ht="15.75" hidden="1" customHeight="1" x14ac:dyDescent="0.25">
      <c r="A783" s="1" t="s">
        <v>4868</v>
      </c>
      <c r="B783" s="21" t="s">
        <v>4869</v>
      </c>
      <c r="C783" s="1">
        <v>4</v>
      </c>
      <c r="D783" s="1" t="s">
        <v>4890</v>
      </c>
      <c r="E783" s="7">
        <v>4437</v>
      </c>
      <c r="F783" s="7">
        <v>40</v>
      </c>
      <c r="G783" s="1">
        <v>16.2</v>
      </c>
      <c r="H783" s="34">
        <f>Tabela1[[#This Row],[PESO UNI]]*Tabela1[[#This Row],[QTE]]</f>
        <v>64.8</v>
      </c>
      <c r="I783" s="7" t="s">
        <v>5374</v>
      </c>
      <c r="J783" s="8" t="s">
        <v>3093</v>
      </c>
      <c r="K783" s="8" t="s">
        <v>4320</v>
      </c>
      <c r="L783" s="9" t="s">
        <v>2984</v>
      </c>
      <c r="M783" s="10">
        <v>46233</v>
      </c>
      <c r="N783" s="8" t="s">
        <v>38</v>
      </c>
      <c r="O783" s="12"/>
      <c r="P783" s="13"/>
      <c r="Q783" s="14">
        <f>Tabela1[[#This Row],[QTDE/ Fabricação]]-Tabela1[[#This Row],[QTE]]</f>
        <v>-4</v>
      </c>
      <c r="R783" s="18">
        <f t="shared" si="152"/>
        <v>64.8</v>
      </c>
      <c r="S783" s="18">
        <f t="shared" si="153"/>
        <v>64.8</v>
      </c>
      <c r="T783" s="19">
        <f t="shared" si="154"/>
        <v>0</v>
      </c>
      <c r="U783" s="16">
        <f>IFERROR(SUMIF('LISTA DE EMBARQUE'!B:B,MICRO!E:E,'LISTA DE EMBARQUE'!G:G),"")</f>
        <v>2</v>
      </c>
      <c r="V783" s="12">
        <f>IFERROR(VLOOKUP(Tabela1[[#This Row],[COD.MDE]],'LISTA DE EMBARQUE'!B:L,11,0),"")</f>
        <v>6</v>
      </c>
      <c r="W783" s="13">
        <f>IFERROR(VLOOKUP(Tabela1[[#This Row],[COD.MDE]],'LISTA DE EMBARQUE'!B:M,12,0),"")</f>
        <v>46273</v>
      </c>
      <c r="X783" s="14">
        <f>IFERROR(Tabela1[[#This Row],[QIANTIDADE EXPEDIDA]]*Tabela1[[#This Row],[PESO UNI]],"")</f>
        <v>32.4</v>
      </c>
      <c r="Y783" s="14">
        <f t="shared" si="155"/>
        <v>-2</v>
      </c>
      <c r="Z783" s="20">
        <f>Tabela1[[#This Row],[PESO TOTAL]]-Tabela1[[#This Row],[Peso Expedido]]</f>
        <v>32.4</v>
      </c>
      <c r="AA783" s="17">
        <v>1</v>
      </c>
      <c r="AB783" s="33"/>
      <c r="AC783" s="33">
        <v>1</v>
      </c>
      <c r="AD783" s="33">
        <v>1</v>
      </c>
      <c r="AE783" s="33">
        <v>1</v>
      </c>
      <c r="AF783" s="33">
        <v>1</v>
      </c>
      <c r="AG783" s="33">
        <v>1</v>
      </c>
      <c r="AH783" s="33">
        <v>0.5</v>
      </c>
      <c r="AI783" s="33"/>
      <c r="AJ783"/>
      <c r="AK783"/>
      <c r="AL783"/>
      <c r="AM783"/>
      <c r="AN783"/>
      <c r="AO783"/>
      <c r="AP783"/>
      <c r="AQ783" s="22"/>
      <c r="AR783" s="24"/>
      <c r="AS783" s="37"/>
      <c r="AT783" s="37"/>
      <c r="AU783" s="37"/>
      <c r="AV783" s="37"/>
      <c r="AW783" s="37"/>
    </row>
    <row r="784" spans="1:49" ht="15.75" hidden="1" customHeight="1" x14ac:dyDescent="0.25">
      <c r="A784" s="238" t="s">
        <v>4868</v>
      </c>
      <c r="B784" s="239" t="s">
        <v>4869</v>
      </c>
      <c r="C784" s="238">
        <v>4</v>
      </c>
      <c r="D784" s="238" t="s">
        <v>4889</v>
      </c>
      <c r="E784" s="237">
        <v>4438</v>
      </c>
      <c r="F784" s="237">
        <v>40</v>
      </c>
      <c r="G784" s="238">
        <v>0.6</v>
      </c>
      <c r="H784" s="240">
        <f>Tabela1[[#This Row],[PESO UNI]]*Tabela1[[#This Row],[QTE]]</f>
        <v>2.4</v>
      </c>
      <c r="I784" s="237" t="s">
        <v>5374</v>
      </c>
      <c r="J784" s="241" t="s">
        <v>3093</v>
      </c>
      <c r="K784" s="241" t="s">
        <v>4320</v>
      </c>
      <c r="L784" s="242" t="s">
        <v>2984</v>
      </c>
      <c r="M784" s="243">
        <v>46233</v>
      </c>
      <c r="N784" s="241" t="s">
        <v>38</v>
      </c>
      <c r="O784" s="244"/>
      <c r="P784" s="245"/>
      <c r="Q784" s="14">
        <f>Tabela1[[#This Row],[QTDE/ Fabricação]]-Tabela1[[#This Row],[QTE]]</f>
        <v>-4</v>
      </c>
      <c r="R784" s="247">
        <f t="shared" si="152"/>
        <v>2.4</v>
      </c>
      <c r="S784" s="247">
        <f t="shared" si="153"/>
        <v>2.4</v>
      </c>
      <c r="T784" s="248">
        <f t="shared" si="154"/>
        <v>0</v>
      </c>
      <c r="U784" s="249">
        <f>IFERROR(SUMIF('LISTA DE EMBARQUE'!B:B,MICRO!E:E,'LISTA DE EMBARQUE'!G:G),"")</f>
        <v>4</v>
      </c>
      <c r="V784" s="244">
        <f>IFERROR(VLOOKUP(Tabela1[[#This Row],[COD.MDE]],'LISTA DE EMBARQUE'!B:L,11,0),"")</f>
        <v>6</v>
      </c>
      <c r="W784" s="245">
        <f>IFERROR(VLOOKUP(Tabela1[[#This Row],[COD.MDE]],'LISTA DE EMBARQUE'!B:M,12,0),"")</f>
        <v>46273</v>
      </c>
      <c r="X784" s="246">
        <f>IFERROR(Tabela1[[#This Row],[QIANTIDADE EXPEDIDA]]*Tabela1[[#This Row],[PESO UNI]],"")</f>
        <v>2.4</v>
      </c>
      <c r="Y784" s="246">
        <f t="shared" si="155"/>
        <v>0</v>
      </c>
      <c r="Z784" s="250">
        <f>Tabela1[[#This Row],[PESO TOTAL]]-Tabela1[[#This Row],[Peso Expedido]]</f>
        <v>0</v>
      </c>
      <c r="AA784" s="251">
        <v>1</v>
      </c>
      <c r="AB784" s="252"/>
      <c r="AC784" s="251">
        <v>1</v>
      </c>
      <c r="AD784" s="251">
        <v>1</v>
      </c>
      <c r="AE784" s="251">
        <v>1</v>
      </c>
      <c r="AF784" s="251">
        <v>1</v>
      </c>
      <c r="AG784" s="251">
        <v>1</v>
      </c>
      <c r="AH784" s="251">
        <v>1</v>
      </c>
      <c r="AI784" s="252" t="s">
        <v>4412</v>
      </c>
      <c r="AJ784"/>
      <c r="AK784"/>
      <c r="AL784"/>
      <c r="AM784"/>
      <c r="AN784"/>
      <c r="AO784"/>
      <c r="AP784"/>
      <c r="AQ784" s="22"/>
      <c r="AR784" s="24"/>
      <c r="AS784" s="37"/>
      <c r="AT784" s="37"/>
      <c r="AU784" s="37"/>
      <c r="AV784" s="37"/>
      <c r="AW784" s="37"/>
    </row>
    <row r="785" spans="1:49" ht="15.75" hidden="1" customHeight="1" x14ac:dyDescent="0.25">
      <c r="A785" s="238" t="s">
        <v>4868</v>
      </c>
      <c r="B785" s="239" t="s">
        <v>4869</v>
      </c>
      <c r="C785" s="238">
        <v>4</v>
      </c>
      <c r="D785" s="238" t="s">
        <v>4888</v>
      </c>
      <c r="E785" s="237">
        <v>4439</v>
      </c>
      <c r="F785" s="237">
        <v>40</v>
      </c>
      <c r="G785" s="238">
        <v>6</v>
      </c>
      <c r="H785" s="240">
        <f>Tabela1[[#This Row],[PESO UNI]]*Tabela1[[#This Row],[QTE]]</f>
        <v>24</v>
      </c>
      <c r="I785" s="237" t="s">
        <v>5374</v>
      </c>
      <c r="J785" s="241" t="s">
        <v>3093</v>
      </c>
      <c r="K785" s="241" t="s">
        <v>4320</v>
      </c>
      <c r="L785" s="242" t="s">
        <v>2984</v>
      </c>
      <c r="M785" s="243">
        <v>46233</v>
      </c>
      <c r="N785" s="241" t="s">
        <v>38</v>
      </c>
      <c r="O785" s="244"/>
      <c r="P785" s="245"/>
      <c r="Q785" s="14">
        <f>Tabela1[[#This Row],[QTDE/ Fabricação]]-Tabela1[[#This Row],[QTE]]</f>
        <v>-4</v>
      </c>
      <c r="R785" s="247">
        <f t="shared" si="152"/>
        <v>24</v>
      </c>
      <c r="S785" s="247">
        <f t="shared" si="153"/>
        <v>24</v>
      </c>
      <c r="T785" s="248">
        <f t="shared" si="154"/>
        <v>0</v>
      </c>
      <c r="U785" s="249">
        <f>IFERROR(SUMIF('LISTA DE EMBARQUE'!B:B,MICRO!E:E,'LISTA DE EMBARQUE'!G:G),"")</f>
        <v>4</v>
      </c>
      <c r="V785" s="244">
        <f>IFERROR(VLOOKUP(Tabela1[[#This Row],[COD.MDE]],'LISTA DE EMBARQUE'!B:L,11,0),"")</f>
        <v>7</v>
      </c>
      <c r="W785" s="245">
        <f>IFERROR(VLOOKUP(Tabela1[[#This Row],[COD.MDE]],'LISTA DE EMBARQUE'!B:M,12,0),"")</f>
        <v>46280</v>
      </c>
      <c r="X785" s="246">
        <f>IFERROR(Tabela1[[#This Row],[QIANTIDADE EXPEDIDA]]*Tabela1[[#This Row],[PESO UNI]],"")</f>
        <v>24</v>
      </c>
      <c r="Y785" s="246">
        <f t="shared" si="155"/>
        <v>0</v>
      </c>
      <c r="Z785" s="250">
        <f>Tabela1[[#This Row],[PESO TOTAL]]-Tabela1[[#This Row],[Peso Expedido]]</f>
        <v>0</v>
      </c>
      <c r="AA785" s="251">
        <v>1</v>
      </c>
      <c r="AB785" s="252"/>
      <c r="AC785" s="252">
        <v>1</v>
      </c>
      <c r="AD785" s="252">
        <v>1</v>
      </c>
      <c r="AE785" s="252">
        <v>1</v>
      </c>
      <c r="AF785" s="252">
        <v>1</v>
      </c>
      <c r="AG785" s="252">
        <v>1</v>
      </c>
      <c r="AH785" s="252">
        <v>1</v>
      </c>
      <c r="AI785" s="252"/>
      <c r="AJ785"/>
      <c r="AK785"/>
      <c r="AL785"/>
      <c r="AM785"/>
      <c r="AN785"/>
      <c r="AO785"/>
      <c r="AP785"/>
      <c r="AQ785" s="22"/>
      <c r="AR785" s="24"/>
      <c r="AS785" s="37"/>
      <c r="AT785" s="37"/>
      <c r="AU785" s="37"/>
      <c r="AV785" s="37"/>
      <c r="AW785" s="37"/>
    </row>
    <row r="786" spans="1:49" ht="15.75" hidden="1" customHeight="1" x14ac:dyDescent="0.25">
      <c r="A786" s="1" t="s">
        <v>4868</v>
      </c>
      <c r="B786" s="21" t="s">
        <v>4869</v>
      </c>
      <c r="C786" s="1">
        <v>2</v>
      </c>
      <c r="D786" s="1" t="s">
        <v>4887</v>
      </c>
      <c r="E786" s="7">
        <v>4440</v>
      </c>
      <c r="F786" s="7">
        <v>40</v>
      </c>
      <c r="G786" s="1">
        <v>67.2</v>
      </c>
      <c r="H786" s="34">
        <f>Tabela1[[#This Row],[PESO UNI]]*Tabela1[[#This Row],[QTE]]</f>
        <v>134.4</v>
      </c>
      <c r="I786" s="7" t="s">
        <v>5374</v>
      </c>
      <c r="J786" s="8" t="s">
        <v>3093</v>
      </c>
      <c r="K786" s="8" t="s">
        <v>4320</v>
      </c>
      <c r="L786" s="9" t="s">
        <v>2984</v>
      </c>
      <c r="M786" s="10">
        <v>46233</v>
      </c>
      <c r="N786" s="8" t="s">
        <v>38</v>
      </c>
      <c r="O786" s="12"/>
      <c r="P786" s="13"/>
      <c r="Q786" s="14">
        <f>Tabela1[[#This Row],[QTDE/ Fabricação]]-Tabela1[[#This Row],[QTE]]</f>
        <v>-2</v>
      </c>
      <c r="R786" s="18">
        <f t="shared" si="152"/>
        <v>60.480000000000004</v>
      </c>
      <c r="S786" s="18">
        <f t="shared" si="153"/>
        <v>0</v>
      </c>
      <c r="T786" s="19">
        <f t="shared" si="154"/>
        <v>-134.4</v>
      </c>
      <c r="U786" s="16">
        <f>IFERROR(SUMIF('LISTA DE EMBARQUE'!B:B,MICRO!E:E,'LISTA DE EMBARQUE'!G:G),"")</f>
        <v>0</v>
      </c>
      <c r="V786" s="12" t="str">
        <f>IFERROR(VLOOKUP(Tabela1[[#This Row],[COD.MDE]],'LISTA DE EMBARQUE'!B:L,11,0),"")</f>
        <v/>
      </c>
      <c r="W786" s="13" t="str">
        <f>IFERROR(VLOOKUP(Tabela1[[#This Row],[COD.MDE]],'LISTA DE EMBARQUE'!B:M,12,0),"")</f>
        <v/>
      </c>
      <c r="X786" s="14">
        <f>IFERROR(Tabela1[[#This Row],[QIANTIDADE EXPEDIDA]]*Tabela1[[#This Row],[PESO UNI]],"")</f>
        <v>0</v>
      </c>
      <c r="Y786" s="14">
        <f t="shared" si="155"/>
        <v>-2</v>
      </c>
      <c r="Z786" s="20">
        <f>Tabela1[[#This Row],[PESO TOTAL]]-Tabela1[[#This Row],[Peso Expedido]]</f>
        <v>134.4</v>
      </c>
      <c r="AA786" s="17">
        <v>0.9</v>
      </c>
      <c r="AB786" s="33"/>
      <c r="AC786" s="33">
        <v>0.9</v>
      </c>
      <c r="AD786" s="33"/>
      <c r="AE786" s="33"/>
      <c r="AF786" s="33"/>
      <c r="AG786" s="33"/>
      <c r="AH786" s="33"/>
      <c r="AI786" s="33"/>
      <c r="AJ786"/>
      <c r="AK786"/>
      <c r="AL786"/>
      <c r="AM786"/>
      <c r="AN786"/>
      <c r="AO786"/>
      <c r="AP786"/>
      <c r="AQ786" s="22"/>
      <c r="AR786" s="24"/>
      <c r="AS786" s="37"/>
      <c r="AT786" s="37"/>
      <c r="AU786" s="37"/>
      <c r="AV786" s="37"/>
      <c r="AW786" s="37"/>
    </row>
    <row r="787" spans="1:49" ht="15.75" hidden="1" customHeight="1" x14ac:dyDescent="0.25">
      <c r="A787" s="1" t="s">
        <v>4868</v>
      </c>
      <c r="B787" s="21" t="s">
        <v>4869</v>
      </c>
      <c r="C787" s="1">
        <v>12</v>
      </c>
      <c r="D787" s="1" t="s">
        <v>4886</v>
      </c>
      <c r="E787" s="7">
        <v>4441</v>
      </c>
      <c r="F787" s="7">
        <v>40</v>
      </c>
      <c r="G787" s="1">
        <v>7.3</v>
      </c>
      <c r="H787" s="34">
        <f>Tabela1[[#This Row],[PESO UNI]]*Tabela1[[#This Row],[QTE]]</f>
        <v>87.6</v>
      </c>
      <c r="I787" s="7" t="s">
        <v>5374</v>
      </c>
      <c r="J787" s="8" t="s">
        <v>3093</v>
      </c>
      <c r="K787" s="8" t="s">
        <v>44</v>
      </c>
      <c r="L787" s="9" t="s">
        <v>2984</v>
      </c>
      <c r="M787" s="10">
        <v>46233</v>
      </c>
      <c r="N787" s="8" t="s">
        <v>38</v>
      </c>
      <c r="O787" s="12"/>
      <c r="P787" s="13"/>
      <c r="Q787" s="14">
        <f>Tabela1[[#This Row],[QTDE/ Fabricação]]-Tabela1[[#This Row],[QTE]]</f>
        <v>-12</v>
      </c>
      <c r="R787" s="18">
        <f t="shared" si="152"/>
        <v>39.42</v>
      </c>
      <c r="S787" s="18">
        <f t="shared" si="153"/>
        <v>0</v>
      </c>
      <c r="T787" s="19">
        <f t="shared" si="154"/>
        <v>-87.6</v>
      </c>
      <c r="U787" s="16">
        <f>IFERROR(SUMIF('LISTA DE EMBARQUE'!B:B,MICRO!E:E,'LISTA DE EMBARQUE'!G:G),"")</f>
        <v>0</v>
      </c>
      <c r="V787" s="12" t="str">
        <f>IFERROR(VLOOKUP(Tabela1[[#This Row],[COD.MDE]],'LISTA DE EMBARQUE'!B:L,11,0),"")</f>
        <v/>
      </c>
      <c r="W787" s="13" t="str">
        <f>IFERROR(VLOOKUP(Tabela1[[#This Row],[COD.MDE]],'LISTA DE EMBARQUE'!B:M,12,0),"")</f>
        <v/>
      </c>
      <c r="X787" s="14">
        <f>IFERROR(Tabela1[[#This Row],[QIANTIDADE EXPEDIDA]]*Tabela1[[#This Row],[PESO UNI]],"")</f>
        <v>0</v>
      </c>
      <c r="Y787" s="14">
        <f t="shared" si="155"/>
        <v>-12</v>
      </c>
      <c r="Z787" s="20">
        <f>Tabela1[[#This Row],[PESO TOTAL]]-Tabela1[[#This Row],[Peso Expedido]]</f>
        <v>87.6</v>
      </c>
      <c r="AA787" s="17">
        <v>0.9</v>
      </c>
      <c r="AB787" s="33"/>
      <c r="AC787" s="33">
        <v>0.9</v>
      </c>
      <c r="AD787" s="33"/>
      <c r="AE787" s="33"/>
      <c r="AF787" s="33"/>
      <c r="AG787" s="33"/>
      <c r="AH787" s="33"/>
      <c r="AI787" s="33"/>
      <c r="AJ787"/>
      <c r="AK787"/>
      <c r="AL787"/>
      <c r="AM787"/>
      <c r="AN787"/>
      <c r="AO787"/>
      <c r="AP787"/>
      <c r="AQ787" s="22"/>
      <c r="AR787" s="24"/>
      <c r="AS787" s="37"/>
      <c r="AT787" s="37"/>
      <c r="AU787" s="37"/>
      <c r="AV787" s="37"/>
      <c r="AW787" s="37"/>
    </row>
    <row r="788" spans="1:49" ht="15.75" hidden="1" customHeight="1" x14ac:dyDescent="0.25">
      <c r="A788" s="1" t="s">
        <v>4868</v>
      </c>
      <c r="B788" s="21" t="s">
        <v>4869</v>
      </c>
      <c r="C788" s="1">
        <v>2</v>
      </c>
      <c r="D788" s="1" t="s">
        <v>4885</v>
      </c>
      <c r="E788" s="7">
        <v>4442</v>
      </c>
      <c r="F788" s="7">
        <v>40</v>
      </c>
      <c r="G788" s="1">
        <v>11.6</v>
      </c>
      <c r="H788" s="34">
        <f>Tabela1[[#This Row],[PESO UNI]]*Tabela1[[#This Row],[QTE]]</f>
        <v>23.2</v>
      </c>
      <c r="I788" s="7" t="s">
        <v>5374</v>
      </c>
      <c r="J788" s="8" t="s">
        <v>3093</v>
      </c>
      <c r="K788" s="8" t="s">
        <v>44</v>
      </c>
      <c r="L788" s="9" t="s">
        <v>2984</v>
      </c>
      <c r="M788" s="10">
        <v>46233</v>
      </c>
      <c r="N788" s="8" t="s">
        <v>38</v>
      </c>
      <c r="O788" s="12"/>
      <c r="P788" s="13"/>
      <c r="Q788" s="14">
        <f>Tabela1[[#This Row],[QTDE/ Fabricação]]-Tabela1[[#This Row],[QTE]]</f>
        <v>-2</v>
      </c>
      <c r="R788" s="18">
        <f t="shared" si="152"/>
        <v>10.44</v>
      </c>
      <c r="S788" s="18">
        <f t="shared" si="153"/>
        <v>0</v>
      </c>
      <c r="T788" s="19">
        <f t="shared" si="154"/>
        <v>-23.2</v>
      </c>
      <c r="U788" s="16">
        <f>IFERROR(SUMIF('LISTA DE EMBARQUE'!B:B,MICRO!E:E,'LISTA DE EMBARQUE'!G:G),"")</f>
        <v>0</v>
      </c>
      <c r="V788" s="12" t="str">
        <f>IFERROR(VLOOKUP(Tabela1[[#This Row],[COD.MDE]],'LISTA DE EMBARQUE'!B:L,11,0),"")</f>
        <v/>
      </c>
      <c r="W788" s="13" t="str">
        <f>IFERROR(VLOOKUP(Tabela1[[#This Row],[COD.MDE]],'LISTA DE EMBARQUE'!B:M,12,0),"")</f>
        <v/>
      </c>
      <c r="X788" s="14">
        <f>IFERROR(Tabela1[[#This Row],[QIANTIDADE EXPEDIDA]]*Tabela1[[#This Row],[PESO UNI]],"")</f>
        <v>0</v>
      </c>
      <c r="Y788" s="14">
        <f t="shared" si="155"/>
        <v>-2</v>
      </c>
      <c r="Z788" s="20">
        <f>Tabela1[[#This Row],[PESO TOTAL]]-Tabela1[[#This Row],[Peso Expedido]]</f>
        <v>23.2</v>
      </c>
      <c r="AA788" s="17">
        <v>0.9</v>
      </c>
      <c r="AB788" s="33"/>
      <c r="AC788" s="33">
        <v>0.9</v>
      </c>
      <c r="AD788" s="33"/>
      <c r="AE788" s="33"/>
      <c r="AF788" s="33"/>
      <c r="AG788" s="33"/>
      <c r="AH788" s="33"/>
      <c r="AI788" s="33"/>
      <c r="AJ788"/>
      <c r="AK788"/>
      <c r="AL788"/>
      <c r="AM788"/>
      <c r="AN788"/>
      <c r="AO788"/>
      <c r="AP788"/>
      <c r="AQ788" s="22"/>
      <c r="AR788" s="24"/>
      <c r="AS788" s="37"/>
      <c r="AT788" s="37"/>
      <c r="AU788" s="37"/>
      <c r="AV788" s="37"/>
      <c r="AW788" s="37"/>
    </row>
    <row r="789" spans="1:49" ht="15.75" hidden="1" customHeight="1" x14ac:dyDescent="0.25">
      <c r="A789" s="1" t="s">
        <v>4868</v>
      </c>
      <c r="B789" s="21" t="s">
        <v>4869</v>
      </c>
      <c r="C789" s="1">
        <v>2</v>
      </c>
      <c r="D789" s="1" t="s">
        <v>4884</v>
      </c>
      <c r="E789" s="7">
        <v>4443</v>
      </c>
      <c r="F789" s="7">
        <v>40</v>
      </c>
      <c r="G789" s="1">
        <v>12.2</v>
      </c>
      <c r="H789" s="34">
        <f>Tabela1[[#This Row],[PESO UNI]]*Tabela1[[#This Row],[QTE]]</f>
        <v>24.4</v>
      </c>
      <c r="I789" s="7" t="s">
        <v>5374</v>
      </c>
      <c r="J789" s="8" t="s">
        <v>3093</v>
      </c>
      <c r="K789" s="8" t="s">
        <v>44</v>
      </c>
      <c r="L789" s="9" t="s">
        <v>2984</v>
      </c>
      <c r="M789" s="10">
        <v>46233</v>
      </c>
      <c r="N789" s="8" t="s">
        <v>38</v>
      </c>
      <c r="O789" s="12"/>
      <c r="P789" s="13"/>
      <c r="Q789" s="14">
        <f>Tabela1[[#This Row],[QTDE/ Fabricação]]-Tabela1[[#This Row],[QTE]]</f>
        <v>-2</v>
      </c>
      <c r="R789" s="18">
        <f t="shared" si="152"/>
        <v>10.98</v>
      </c>
      <c r="S789" s="18">
        <f t="shared" si="153"/>
        <v>0</v>
      </c>
      <c r="T789" s="19">
        <f t="shared" si="154"/>
        <v>-24.4</v>
      </c>
      <c r="U789" s="16">
        <f>IFERROR(SUMIF('LISTA DE EMBARQUE'!B:B,MICRO!E:E,'LISTA DE EMBARQUE'!G:G),"")</f>
        <v>0</v>
      </c>
      <c r="V789" s="12" t="str">
        <f>IFERROR(VLOOKUP(Tabela1[[#This Row],[COD.MDE]],'LISTA DE EMBARQUE'!B:L,11,0),"")</f>
        <v/>
      </c>
      <c r="W789" s="13" t="str">
        <f>IFERROR(VLOOKUP(Tabela1[[#This Row],[COD.MDE]],'LISTA DE EMBARQUE'!B:M,12,0),"")</f>
        <v/>
      </c>
      <c r="X789" s="14">
        <f>IFERROR(Tabela1[[#This Row],[QIANTIDADE EXPEDIDA]]*Tabela1[[#This Row],[PESO UNI]],"")</f>
        <v>0</v>
      </c>
      <c r="Y789" s="14">
        <f t="shared" si="155"/>
        <v>-2</v>
      </c>
      <c r="Z789" s="20">
        <f>Tabela1[[#This Row],[PESO TOTAL]]-Tabela1[[#This Row],[Peso Expedido]]</f>
        <v>24.4</v>
      </c>
      <c r="AA789" s="17">
        <v>0.9</v>
      </c>
      <c r="AB789" s="33"/>
      <c r="AC789" s="33">
        <v>0.9</v>
      </c>
      <c r="AD789" s="33"/>
      <c r="AE789" s="33"/>
      <c r="AF789" s="33"/>
      <c r="AG789" s="33"/>
      <c r="AH789" s="33"/>
      <c r="AI789" s="33"/>
      <c r="AJ789"/>
      <c r="AK789"/>
      <c r="AL789"/>
      <c r="AM789"/>
      <c r="AN789"/>
      <c r="AO789"/>
      <c r="AP789"/>
      <c r="AQ789" s="22"/>
      <c r="AR789" s="24"/>
      <c r="AS789" s="37"/>
      <c r="AT789" s="37"/>
      <c r="AU789" s="37"/>
      <c r="AV789" s="37"/>
      <c r="AW789" s="37"/>
    </row>
    <row r="790" spans="1:49" ht="15.75" hidden="1" customHeight="1" x14ac:dyDescent="0.25">
      <c r="A790" s="1" t="s">
        <v>4868</v>
      </c>
      <c r="B790" s="21" t="s">
        <v>4869</v>
      </c>
      <c r="C790" s="1">
        <v>2</v>
      </c>
      <c r="D790" s="1" t="s">
        <v>4883</v>
      </c>
      <c r="E790" s="7">
        <v>4444</v>
      </c>
      <c r="F790" s="7">
        <v>40</v>
      </c>
      <c r="G790" s="1">
        <v>12.8</v>
      </c>
      <c r="H790" s="34">
        <f>Tabela1[[#This Row],[PESO UNI]]*Tabela1[[#This Row],[QTE]]</f>
        <v>25.6</v>
      </c>
      <c r="I790" s="7" t="s">
        <v>5374</v>
      </c>
      <c r="J790" s="8" t="s">
        <v>3093</v>
      </c>
      <c r="K790" s="8" t="s">
        <v>44</v>
      </c>
      <c r="L790" s="9" t="s">
        <v>2984</v>
      </c>
      <c r="M790" s="10">
        <v>46233</v>
      </c>
      <c r="N790" s="8" t="s">
        <v>38</v>
      </c>
      <c r="O790" s="12"/>
      <c r="P790" s="13"/>
      <c r="Q790" s="14">
        <f>Tabela1[[#This Row],[QTDE/ Fabricação]]-Tabela1[[#This Row],[QTE]]</f>
        <v>-2</v>
      </c>
      <c r="R790" s="18">
        <f t="shared" si="152"/>
        <v>11.520000000000001</v>
      </c>
      <c r="S790" s="18">
        <f t="shared" si="153"/>
        <v>0</v>
      </c>
      <c r="T790" s="19">
        <f t="shared" si="154"/>
        <v>-25.6</v>
      </c>
      <c r="U790" s="16">
        <f>IFERROR(SUMIF('LISTA DE EMBARQUE'!B:B,MICRO!E:E,'LISTA DE EMBARQUE'!G:G),"")</f>
        <v>0</v>
      </c>
      <c r="V790" s="12" t="str">
        <f>IFERROR(VLOOKUP(Tabela1[[#This Row],[COD.MDE]],'LISTA DE EMBARQUE'!B:L,11,0),"")</f>
        <v/>
      </c>
      <c r="W790" s="13" t="str">
        <f>IFERROR(VLOOKUP(Tabela1[[#This Row],[COD.MDE]],'LISTA DE EMBARQUE'!B:M,12,0),"")</f>
        <v/>
      </c>
      <c r="X790" s="14">
        <f>IFERROR(Tabela1[[#This Row],[QIANTIDADE EXPEDIDA]]*Tabela1[[#This Row],[PESO UNI]],"")</f>
        <v>0</v>
      </c>
      <c r="Y790" s="14">
        <f t="shared" si="155"/>
        <v>-2</v>
      </c>
      <c r="Z790" s="20">
        <f>Tabela1[[#This Row],[PESO TOTAL]]-Tabela1[[#This Row],[Peso Expedido]]</f>
        <v>25.6</v>
      </c>
      <c r="AA790" s="17">
        <v>0.9</v>
      </c>
      <c r="AB790" s="33"/>
      <c r="AC790" s="33">
        <v>0.9</v>
      </c>
      <c r="AD790" s="33"/>
      <c r="AE790" s="33"/>
      <c r="AF790" s="33"/>
      <c r="AG790" s="33"/>
      <c r="AH790" s="33"/>
      <c r="AI790" s="33"/>
      <c r="AJ790"/>
      <c r="AK790"/>
      <c r="AL790"/>
      <c r="AM790"/>
      <c r="AN790"/>
      <c r="AO790"/>
      <c r="AP790"/>
      <c r="AQ790" s="22"/>
      <c r="AR790" s="24"/>
      <c r="AS790" s="37"/>
      <c r="AT790" s="37"/>
      <c r="AU790" s="37"/>
      <c r="AV790" s="37"/>
      <c r="AW790" s="37"/>
    </row>
    <row r="791" spans="1:49" ht="15.75" hidden="1" customHeight="1" x14ac:dyDescent="0.25">
      <c r="A791" s="1" t="s">
        <v>4868</v>
      </c>
      <c r="B791" s="21" t="s">
        <v>4869</v>
      </c>
      <c r="C791" s="1">
        <v>2</v>
      </c>
      <c r="D791" s="1" t="s">
        <v>4882</v>
      </c>
      <c r="E791" s="7">
        <v>4445</v>
      </c>
      <c r="F791" s="7">
        <v>40</v>
      </c>
      <c r="G791" s="1">
        <v>13.5</v>
      </c>
      <c r="H791" s="34">
        <f>Tabela1[[#This Row],[PESO UNI]]*Tabela1[[#This Row],[QTE]]</f>
        <v>27</v>
      </c>
      <c r="I791" s="7" t="s">
        <v>5374</v>
      </c>
      <c r="J791" s="8" t="s">
        <v>3093</v>
      </c>
      <c r="K791" s="8" t="s">
        <v>44</v>
      </c>
      <c r="L791" s="9" t="s">
        <v>2984</v>
      </c>
      <c r="M791" s="10">
        <v>46233</v>
      </c>
      <c r="N791" s="8" t="s">
        <v>38</v>
      </c>
      <c r="O791" s="12"/>
      <c r="P791" s="13"/>
      <c r="Q791" s="14">
        <f>Tabela1[[#This Row],[QTDE/ Fabricação]]-Tabela1[[#This Row],[QTE]]</f>
        <v>-2</v>
      </c>
      <c r="R791" s="18">
        <f t="shared" si="152"/>
        <v>12.15</v>
      </c>
      <c r="S791" s="18">
        <f t="shared" si="153"/>
        <v>0</v>
      </c>
      <c r="T791" s="19">
        <f t="shared" si="154"/>
        <v>-27</v>
      </c>
      <c r="U791" s="16">
        <f>IFERROR(SUMIF('LISTA DE EMBARQUE'!B:B,MICRO!E:E,'LISTA DE EMBARQUE'!G:G),"")</f>
        <v>0</v>
      </c>
      <c r="V791" s="12" t="str">
        <f>IFERROR(VLOOKUP(Tabela1[[#This Row],[COD.MDE]],'LISTA DE EMBARQUE'!B:L,11,0),"")</f>
        <v/>
      </c>
      <c r="W791" s="13" t="str">
        <f>IFERROR(VLOOKUP(Tabela1[[#This Row],[COD.MDE]],'LISTA DE EMBARQUE'!B:M,12,0),"")</f>
        <v/>
      </c>
      <c r="X791" s="14">
        <f>IFERROR(Tabela1[[#This Row],[QIANTIDADE EXPEDIDA]]*Tabela1[[#This Row],[PESO UNI]],"")</f>
        <v>0</v>
      </c>
      <c r="Y791" s="14">
        <f t="shared" si="155"/>
        <v>-2</v>
      </c>
      <c r="Z791" s="20">
        <f>Tabela1[[#This Row],[PESO TOTAL]]-Tabela1[[#This Row],[Peso Expedido]]</f>
        <v>27</v>
      </c>
      <c r="AA791" s="17">
        <v>0.9</v>
      </c>
      <c r="AB791" s="33"/>
      <c r="AC791" s="33">
        <v>0.9</v>
      </c>
      <c r="AD791" s="33"/>
      <c r="AE791" s="33"/>
      <c r="AF791" s="33"/>
      <c r="AG791" s="33"/>
      <c r="AH791" s="33"/>
      <c r="AI791" s="33"/>
      <c r="AJ791"/>
      <c r="AK791"/>
      <c r="AL791"/>
      <c r="AM791"/>
      <c r="AN791"/>
      <c r="AO791"/>
      <c r="AP791"/>
      <c r="AQ791" s="22"/>
      <c r="AR791" s="24"/>
      <c r="AS791" s="37"/>
      <c r="AT791" s="37"/>
      <c r="AU791" s="37"/>
      <c r="AV791" s="37"/>
      <c r="AW791" s="37"/>
    </row>
    <row r="792" spans="1:49" ht="15.75" hidden="1" customHeight="1" x14ac:dyDescent="0.25">
      <c r="A792" s="1" t="s">
        <v>4868</v>
      </c>
      <c r="B792" s="21" t="s">
        <v>4869</v>
      </c>
      <c r="C792" s="1">
        <v>2</v>
      </c>
      <c r="D792" s="1" t="s">
        <v>4881</v>
      </c>
      <c r="E792" s="7">
        <v>4446</v>
      </c>
      <c r="F792" s="7">
        <v>40</v>
      </c>
      <c r="G792" s="1">
        <v>14.1</v>
      </c>
      <c r="H792" s="34">
        <f>Tabela1[[#This Row],[PESO UNI]]*Tabela1[[#This Row],[QTE]]</f>
        <v>28.2</v>
      </c>
      <c r="I792" s="7" t="s">
        <v>5374</v>
      </c>
      <c r="J792" s="8" t="s">
        <v>3093</v>
      </c>
      <c r="K792" s="8" t="s">
        <v>44</v>
      </c>
      <c r="L792" s="9" t="s">
        <v>2984</v>
      </c>
      <c r="M792" s="10">
        <v>46233</v>
      </c>
      <c r="N792" s="8" t="s">
        <v>38</v>
      </c>
      <c r="O792" s="12"/>
      <c r="P792" s="13"/>
      <c r="Q792" s="14">
        <f>Tabela1[[#This Row],[QTDE/ Fabricação]]-Tabela1[[#This Row],[QTE]]</f>
        <v>-2</v>
      </c>
      <c r="R792" s="18">
        <f t="shared" si="152"/>
        <v>12.69</v>
      </c>
      <c r="S792" s="18">
        <f t="shared" si="153"/>
        <v>0</v>
      </c>
      <c r="T792" s="19">
        <f t="shared" si="154"/>
        <v>-28.2</v>
      </c>
      <c r="U792" s="16">
        <f>IFERROR(SUMIF('LISTA DE EMBARQUE'!B:B,MICRO!E:E,'LISTA DE EMBARQUE'!G:G),"")</f>
        <v>0</v>
      </c>
      <c r="V792" s="12" t="str">
        <f>IFERROR(VLOOKUP(Tabela1[[#This Row],[COD.MDE]],'LISTA DE EMBARQUE'!B:L,11,0),"")</f>
        <v/>
      </c>
      <c r="W792" s="13" t="str">
        <f>IFERROR(VLOOKUP(Tabela1[[#This Row],[COD.MDE]],'LISTA DE EMBARQUE'!B:M,12,0),"")</f>
        <v/>
      </c>
      <c r="X792" s="14">
        <f>IFERROR(Tabela1[[#This Row],[QIANTIDADE EXPEDIDA]]*Tabela1[[#This Row],[PESO UNI]],"")</f>
        <v>0</v>
      </c>
      <c r="Y792" s="14">
        <f t="shared" si="155"/>
        <v>-2</v>
      </c>
      <c r="Z792" s="20">
        <f>Tabela1[[#This Row],[PESO TOTAL]]-Tabela1[[#This Row],[Peso Expedido]]</f>
        <v>28.2</v>
      </c>
      <c r="AA792" s="17">
        <v>0.9</v>
      </c>
      <c r="AB792" s="33"/>
      <c r="AC792" s="33">
        <v>0.9</v>
      </c>
      <c r="AD792" s="33"/>
      <c r="AE792" s="33"/>
      <c r="AF792" s="33"/>
      <c r="AG792" s="33"/>
      <c r="AH792" s="33"/>
      <c r="AI792" s="33"/>
      <c r="AJ792"/>
      <c r="AK792"/>
      <c r="AL792"/>
      <c r="AM792"/>
      <c r="AN792"/>
      <c r="AO792"/>
      <c r="AP792"/>
      <c r="AQ792" s="22"/>
      <c r="AR792" s="24"/>
      <c r="AS792" s="37"/>
      <c r="AT792" s="37"/>
      <c r="AU792" s="37"/>
      <c r="AV792" s="37"/>
      <c r="AW792" s="37"/>
    </row>
    <row r="793" spans="1:49" ht="15.75" hidden="1" customHeight="1" x14ac:dyDescent="0.25">
      <c r="A793" s="1" t="s">
        <v>4868</v>
      </c>
      <c r="B793" s="21" t="s">
        <v>4869</v>
      </c>
      <c r="C793" s="1">
        <v>2</v>
      </c>
      <c r="D793" s="1" t="s">
        <v>4880</v>
      </c>
      <c r="E793" s="7">
        <v>4447</v>
      </c>
      <c r="F793" s="7">
        <v>40</v>
      </c>
      <c r="G793" s="1">
        <v>13.9</v>
      </c>
      <c r="H793" s="34">
        <f>Tabela1[[#This Row],[PESO UNI]]*Tabela1[[#This Row],[QTE]]</f>
        <v>27.8</v>
      </c>
      <c r="I793" s="7" t="s">
        <v>5374</v>
      </c>
      <c r="J793" s="8" t="s">
        <v>3093</v>
      </c>
      <c r="K793" s="8" t="s">
        <v>44</v>
      </c>
      <c r="L793" s="9" t="s">
        <v>2984</v>
      </c>
      <c r="M793" s="10">
        <v>46233</v>
      </c>
      <c r="N793" s="8" t="s">
        <v>38</v>
      </c>
      <c r="O793" s="12"/>
      <c r="P793" s="13"/>
      <c r="Q793" s="14">
        <f>Tabela1[[#This Row],[QTDE/ Fabricação]]-Tabela1[[#This Row],[QTE]]</f>
        <v>-2</v>
      </c>
      <c r="R793" s="18">
        <f t="shared" si="152"/>
        <v>12.51</v>
      </c>
      <c r="S793" s="18">
        <f t="shared" si="153"/>
        <v>0</v>
      </c>
      <c r="T793" s="19">
        <f t="shared" si="154"/>
        <v>-27.8</v>
      </c>
      <c r="U793" s="16">
        <f>IFERROR(SUMIF('LISTA DE EMBARQUE'!B:B,MICRO!E:E,'LISTA DE EMBARQUE'!G:G),"")</f>
        <v>0</v>
      </c>
      <c r="V793" s="12" t="str">
        <f>IFERROR(VLOOKUP(Tabela1[[#This Row],[COD.MDE]],'LISTA DE EMBARQUE'!B:L,11,0),"")</f>
        <v/>
      </c>
      <c r="W793" s="13" t="str">
        <f>IFERROR(VLOOKUP(Tabela1[[#This Row],[COD.MDE]],'LISTA DE EMBARQUE'!B:M,12,0),"")</f>
        <v/>
      </c>
      <c r="X793" s="14">
        <f>IFERROR(Tabela1[[#This Row],[QIANTIDADE EXPEDIDA]]*Tabela1[[#This Row],[PESO UNI]],"")</f>
        <v>0</v>
      </c>
      <c r="Y793" s="14">
        <f t="shared" si="155"/>
        <v>-2</v>
      </c>
      <c r="Z793" s="20">
        <f>Tabela1[[#This Row],[PESO TOTAL]]-Tabela1[[#This Row],[Peso Expedido]]</f>
        <v>27.8</v>
      </c>
      <c r="AA793" s="17">
        <v>0.9</v>
      </c>
      <c r="AB793" s="33"/>
      <c r="AC793" s="33">
        <v>0.9</v>
      </c>
      <c r="AD793" s="33"/>
      <c r="AE793" s="33"/>
      <c r="AF793" s="33"/>
      <c r="AG793" s="33"/>
      <c r="AH793" s="33"/>
      <c r="AI793" s="33"/>
      <c r="AJ793"/>
      <c r="AK793"/>
      <c r="AL793"/>
      <c r="AM793"/>
      <c r="AN793"/>
      <c r="AO793"/>
      <c r="AP793"/>
      <c r="AQ793" s="22"/>
      <c r="AR793" s="24"/>
      <c r="AS793" s="37"/>
      <c r="AT793" s="37"/>
      <c r="AU793" s="37"/>
      <c r="AV793" s="37"/>
      <c r="AW793" s="37"/>
    </row>
    <row r="794" spans="1:49" ht="15.75" hidden="1" customHeight="1" x14ac:dyDescent="0.25">
      <c r="A794" s="1" t="s">
        <v>4877</v>
      </c>
      <c r="B794" s="21" t="s">
        <v>4878</v>
      </c>
      <c r="C794" s="1">
        <v>2</v>
      </c>
      <c r="D794" s="1" t="s">
        <v>4879</v>
      </c>
      <c r="E794" s="7">
        <v>4448</v>
      </c>
      <c r="F794" s="7">
        <v>40</v>
      </c>
      <c r="G794" s="1">
        <v>71.099999999999994</v>
      </c>
      <c r="H794" s="34">
        <f>Tabela1[[#This Row],[PESO UNI]]*Tabela1[[#This Row],[QTE]]</f>
        <v>142.19999999999999</v>
      </c>
      <c r="I794" s="7" t="s">
        <v>5374</v>
      </c>
      <c r="J794" s="8" t="s">
        <v>3093</v>
      </c>
      <c r="K794" s="8" t="s">
        <v>4320</v>
      </c>
      <c r="L794" s="9" t="s">
        <v>2984</v>
      </c>
      <c r="M794" s="10">
        <v>46233</v>
      </c>
      <c r="N794" s="8" t="s">
        <v>38</v>
      </c>
      <c r="O794" s="12"/>
      <c r="P794" s="13"/>
      <c r="Q794" s="14">
        <f>Tabela1[[#This Row],[QTDE/ Fabricação]]-Tabela1[[#This Row],[QTE]]</f>
        <v>-2</v>
      </c>
      <c r="R794" s="18">
        <f t="shared" si="152"/>
        <v>142.19999999999999</v>
      </c>
      <c r="S794" s="18">
        <f t="shared" si="153"/>
        <v>142.19999999999999</v>
      </c>
      <c r="T794" s="19">
        <f t="shared" si="154"/>
        <v>0</v>
      </c>
      <c r="U794" s="16">
        <f>IFERROR(SUMIF('LISTA DE EMBARQUE'!B:B,MICRO!E:E,'LISTA DE EMBARQUE'!G:G),"")</f>
        <v>4</v>
      </c>
      <c r="V794" s="12">
        <f>IFERROR(VLOOKUP(Tabela1[[#This Row],[COD.MDE]],'LISTA DE EMBARQUE'!B:L,11,0),"")</f>
        <v>6</v>
      </c>
      <c r="W794" s="13">
        <f>IFERROR(VLOOKUP(Tabela1[[#This Row],[COD.MDE]],'LISTA DE EMBARQUE'!B:M,12,0),"")</f>
        <v>46273</v>
      </c>
      <c r="X794" s="14">
        <f>IFERROR(Tabela1[[#This Row],[QIANTIDADE EXPEDIDA]]*Tabela1[[#This Row],[PESO UNI]],"")</f>
        <v>284.39999999999998</v>
      </c>
      <c r="Y794" s="14">
        <f t="shared" si="155"/>
        <v>2</v>
      </c>
      <c r="Z794" s="20">
        <f>Tabela1[[#This Row],[PESO TOTAL]]-Tabela1[[#This Row],[Peso Expedido]]</f>
        <v>-142.19999999999999</v>
      </c>
      <c r="AA794" s="17">
        <v>1</v>
      </c>
      <c r="AB794" s="33"/>
      <c r="AC794" s="17">
        <v>1</v>
      </c>
      <c r="AD794" s="17">
        <v>1</v>
      </c>
      <c r="AE794" s="17">
        <v>1</v>
      </c>
      <c r="AF794" s="17">
        <v>1</v>
      </c>
      <c r="AG794" s="17">
        <v>1</v>
      </c>
      <c r="AH794" s="17">
        <v>1</v>
      </c>
      <c r="AI794" s="33" t="s">
        <v>4412</v>
      </c>
      <c r="AJ794"/>
      <c r="AK794"/>
      <c r="AL794"/>
      <c r="AM794"/>
      <c r="AN794"/>
      <c r="AO794"/>
      <c r="AP794"/>
      <c r="AQ794" s="22"/>
      <c r="AR794" s="24"/>
      <c r="AS794" s="37"/>
      <c r="AT794" s="37"/>
      <c r="AU794" s="37"/>
      <c r="AV794" s="37"/>
      <c r="AW794" s="37"/>
    </row>
    <row r="795" spans="1:49" ht="15.75" hidden="1" customHeight="1" x14ac:dyDescent="0.25">
      <c r="A795" s="1" t="s">
        <v>4877</v>
      </c>
      <c r="B795" s="21" t="s">
        <v>4878</v>
      </c>
      <c r="C795" s="1">
        <v>4</v>
      </c>
      <c r="D795" s="1" t="s">
        <v>4891</v>
      </c>
      <c r="E795" s="7">
        <v>4449</v>
      </c>
      <c r="F795" s="7">
        <v>40</v>
      </c>
      <c r="G795" s="1">
        <v>8.1</v>
      </c>
      <c r="H795" s="34">
        <f>Tabela1[[#This Row],[PESO UNI]]*Tabela1[[#This Row],[QTE]]</f>
        <v>32.4</v>
      </c>
      <c r="I795" s="7" t="s">
        <v>5374</v>
      </c>
      <c r="J795" s="8" t="s">
        <v>3093</v>
      </c>
      <c r="K795" s="8" t="s">
        <v>4320</v>
      </c>
      <c r="L795" s="9" t="s">
        <v>2984</v>
      </c>
      <c r="M795" s="10">
        <v>46233</v>
      </c>
      <c r="N795" s="8" t="s">
        <v>38</v>
      </c>
      <c r="O795" s="12"/>
      <c r="P795" s="13"/>
      <c r="Q795" s="14">
        <f>Tabela1[[#This Row],[QTDE/ Fabricação]]-Tabela1[[#This Row],[QTE]]</f>
        <v>-4</v>
      </c>
      <c r="R795" s="18">
        <f t="shared" si="152"/>
        <v>32.4</v>
      </c>
      <c r="S795" s="18">
        <f t="shared" si="153"/>
        <v>32.4</v>
      </c>
      <c r="T795" s="19">
        <f t="shared" si="154"/>
        <v>0</v>
      </c>
      <c r="U795" s="16">
        <f>IFERROR(SUMIF('LISTA DE EMBARQUE'!B:B,MICRO!E:E,'LISTA DE EMBARQUE'!G:G),"")</f>
        <v>2</v>
      </c>
      <c r="V795" s="12">
        <f>IFERROR(VLOOKUP(Tabela1[[#This Row],[COD.MDE]],'LISTA DE EMBARQUE'!B:L,11,0),"")</f>
        <v>6</v>
      </c>
      <c r="W795" s="13">
        <f>IFERROR(VLOOKUP(Tabela1[[#This Row],[COD.MDE]],'LISTA DE EMBARQUE'!B:M,12,0),"")</f>
        <v>46273</v>
      </c>
      <c r="X795" s="14">
        <f>IFERROR(Tabela1[[#This Row],[QIANTIDADE EXPEDIDA]]*Tabela1[[#This Row],[PESO UNI]],"")</f>
        <v>16.2</v>
      </c>
      <c r="Y795" s="14">
        <f t="shared" si="155"/>
        <v>-2</v>
      </c>
      <c r="Z795" s="20">
        <f>Tabela1[[#This Row],[PESO TOTAL]]-Tabela1[[#This Row],[Peso Expedido]]</f>
        <v>16.2</v>
      </c>
      <c r="AA795" s="17">
        <v>1</v>
      </c>
      <c r="AB795" s="33"/>
      <c r="AC795" s="33">
        <v>1</v>
      </c>
      <c r="AD795" s="33">
        <v>1</v>
      </c>
      <c r="AE795" s="33">
        <v>1</v>
      </c>
      <c r="AF795" s="33">
        <v>1</v>
      </c>
      <c r="AG795" s="33">
        <v>1</v>
      </c>
      <c r="AH795" s="33">
        <v>0.5</v>
      </c>
      <c r="AI795" s="33" t="s">
        <v>4412</v>
      </c>
      <c r="AJ795"/>
      <c r="AK795"/>
      <c r="AL795"/>
      <c r="AM795"/>
      <c r="AN795"/>
      <c r="AO795"/>
      <c r="AP795"/>
      <c r="AQ795" s="22"/>
      <c r="AR795" s="24"/>
      <c r="AS795" s="37"/>
      <c r="AT795" s="37"/>
      <c r="AU795" s="37"/>
      <c r="AV795" s="37"/>
      <c r="AW795" s="37"/>
    </row>
    <row r="796" spans="1:49" ht="15.75" hidden="1" customHeight="1" x14ac:dyDescent="0.25">
      <c r="A796" s="238" t="s">
        <v>4877</v>
      </c>
      <c r="B796" s="239" t="s">
        <v>4878</v>
      </c>
      <c r="C796" s="238">
        <v>4</v>
      </c>
      <c r="D796" s="238" t="s">
        <v>4892</v>
      </c>
      <c r="E796" s="237">
        <v>4450</v>
      </c>
      <c r="F796" s="237">
        <v>40</v>
      </c>
      <c r="G796" s="238">
        <v>0.6</v>
      </c>
      <c r="H796" s="240">
        <f>Tabela1[[#This Row],[PESO UNI]]*Tabela1[[#This Row],[QTE]]</f>
        <v>2.4</v>
      </c>
      <c r="I796" s="237" t="s">
        <v>5374</v>
      </c>
      <c r="J796" s="241" t="s">
        <v>3093</v>
      </c>
      <c r="K796" s="241" t="s">
        <v>4320</v>
      </c>
      <c r="L796" s="242" t="s">
        <v>2984</v>
      </c>
      <c r="M796" s="243">
        <v>46233</v>
      </c>
      <c r="N796" s="241" t="s">
        <v>38</v>
      </c>
      <c r="O796" s="244"/>
      <c r="P796" s="245"/>
      <c r="Q796" s="14">
        <f>Tabela1[[#This Row],[QTDE/ Fabricação]]-Tabela1[[#This Row],[QTE]]</f>
        <v>-4</v>
      </c>
      <c r="R796" s="247">
        <f t="shared" si="152"/>
        <v>2.4</v>
      </c>
      <c r="S796" s="247">
        <f t="shared" si="153"/>
        <v>2.4</v>
      </c>
      <c r="T796" s="248">
        <f t="shared" si="154"/>
        <v>0</v>
      </c>
      <c r="U796" s="249">
        <f>IFERROR(SUMIF('LISTA DE EMBARQUE'!B:B,MICRO!E:E,'LISTA DE EMBARQUE'!G:G),"")</f>
        <v>4</v>
      </c>
      <c r="V796" s="244">
        <f>IFERROR(VLOOKUP(Tabela1[[#This Row],[COD.MDE]],'LISTA DE EMBARQUE'!B:L,11,0),"")</f>
        <v>6</v>
      </c>
      <c r="W796" s="245">
        <f>IFERROR(VLOOKUP(Tabela1[[#This Row],[COD.MDE]],'LISTA DE EMBARQUE'!B:M,12,0),"")</f>
        <v>46273</v>
      </c>
      <c r="X796" s="246">
        <f>IFERROR(Tabela1[[#This Row],[QIANTIDADE EXPEDIDA]]*Tabela1[[#This Row],[PESO UNI]],"")</f>
        <v>2.4</v>
      </c>
      <c r="Y796" s="246">
        <f t="shared" si="155"/>
        <v>0</v>
      </c>
      <c r="Z796" s="250">
        <f>Tabela1[[#This Row],[PESO TOTAL]]-Tabela1[[#This Row],[Peso Expedido]]</f>
        <v>0</v>
      </c>
      <c r="AA796" s="251">
        <v>1</v>
      </c>
      <c r="AB796" s="252"/>
      <c r="AC796" s="251">
        <v>1</v>
      </c>
      <c r="AD796" s="251">
        <v>1</v>
      </c>
      <c r="AE796" s="251">
        <v>1</v>
      </c>
      <c r="AF796" s="251">
        <v>1</v>
      </c>
      <c r="AG796" s="251">
        <v>1</v>
      </c>
      <c r="AH796" s="251">
        <v>1</v>
      </c>
      <c r="AI796" s="252" t="s">
        <v>4412</v>
      </c>
      <c r="AJ796"/>
      <c r="AK796"/>
      <c r="AL796"/>
      <c r="AM796"/>
      <c r="AN796"/>
      <c r="AO796"/>
      <c r="AP796"/>
      <c r="AQ796" s="22"/>
      <c r="AR796" s="24"/>
      <c r="AS796" s="37"/>
      <c r="AT796" s="37"/>
      <c r="AU796" s="37"/>
      <c r="AV796" s="37"/>
      <c r="AW796" s="37"/>
    </row>
    <row r="797" spans="1:49" ht="15.75" hidden="1" customHeight="1" x14ac:dyDescent="0.25">
      <c r="A797" s="238" t="s">
        <v>4877</v>
      </c>
      <c r="B797" s="239" t="s">
        <v>4878</v>
      </c>
      <c r="C797" s="238">
        <v>4</v>
      </c>
      <c r="D797" s="238" t="s">
        <v>4893</v>
      </c>
      <c r="E797" s="237">
        <v>4451</v>
      </c>
      <c r="F797" s="237">
        <v>40</v>
      </c>
      <c r="G797" s="238">
        <v>6</v>
      </c>
      <c r="H797" s="240">
        <f>Tabela1[[#This Row],[PESO UNI]]*Tabela1[[#This Row],[QTE]]</f>
        <v>24</v>
      </c>
      <c r="I797" s="237" t="s">
        <v>5374</v>
      </c>
      <c r="J797" s="241" t="s">
        <v>3093</v>
      </c>
      <c r="K797" s="241" t="s">
        <v>4320</v>
      </c>
      <c r="L797" s="242" t="s">
        <v>2984</v>
      </c>
      <c r="M797" s="243">
        <v>46233</v>
      </c>
      <c r="N797" s="241" t="s">
        <v>38</v>
      </c>
      <c r="O797" s="244"/>
      <c r="P797" s="245"/>
      <c r="Q797" s="14">
        <f>Tabela1[[#This Row],[QTDE/ Fabricação]]-Tabela1[[#This Row],[QTE]]</f>
        <v>-4</v>
      </c>
      <c r="R797" s="247">
        <f t="shared" si="152"/>
        <v>24</v>
      </c>
      <c r="S797" s="247">
        <f t="shared" si="153"/>
        <v>24</v>
      </c>
      <c r="T797" s="248">
        <f t="shared" si="154"/>
        <v>0</v>
      </c>
      <c r="U797" s="249">
        <f>IFERROR(SUMIF('LISTA DE EMBARQUE'!B:B,MICRO!E:E,'LISTA DE EMBARQUE'!G:G),"")</f>
        <v>4</v>
      </c>
      <c r="V797" s="244">
        <f>IFERROR(VLOOKUP(Tabela1[[#This Row],[COD.MDE]],'LISTA DE EMBARQUE'!B:L,11,0),"")</f>
        <v>7</v>
      </c>
      <c r="W797" s="245">
        <f>IFERROR(VLOOKUP(Tabela1[[#This Row],[COD.MDE]],'LISTA DE EMBARQUE'!B:M,12,0),"")</f>
        <v>46280</v>
      </c>
      <c r="X797" s="246">
        <f>IFERROR(Tabela1[[#This Row],[QIANTIDADE EXPEDIDA]]*Tabela1[[#This Row],[PESO UNI]],"")</f>
        <v>24</v>
      </c>
      <c r="Y797" s="246">
        <f t="shared" si="155"/>
        <v>0</v>
      </c>
      <c r="Z797" s="250">
        <f>Tabela1[[#This Row],[PESO TOTAL]]-Tabela1[[#This Row],[Peso Expedido]]</f>
        <v>0</v>
      </c>
      <c r="AA797" s="251">
        <v>1</v>
      </c>
      <c r="AB797" s="252"/>
      <c r="AC797" s="252">
        <v>1</v>
      </c>
      <c r="AD797" s="252">
        <v>1</v>
      </c>
      <c r="AE797" s="252">
        <v>1</v>
      </c>
      <c r="AF797" s="252">
        <v>1</v>
      </c>
      <c r="AG797" s="252">
        <v>1</v>
      </c>
      <c r="AH797" s="252">
        <v>1</v>
      </c>
      <c r="AI797" s="252"/>
      <c r="AJ797"/>
      <c r="AK797"/>
      <c r="AL797"/>
      <c r="AM797"/>
      <c r="AN797"/>
      <c r="AO797"/>
      <c r="AP797"/>
      <c r="AQ797" s="22"/>
      <c r="AR797" s="24"/>
      <c r="AS797" s="37"/>
      <c r="AT797" s="37"/>
      <c r="AU797" s="37"/>
      <c r="AV797" s="37"/>
      <c r="AW797" s="37"/>
    </row>
    <row r="798" spans="1:49" ht="15.75" hidden="1" customHeight="1" x14ac:dyDescent="0.25">
      <c r="A798" s="1" t="s">
        <v>4877</v>
      </c>
      <c r="B798" s="21" t="s">
        <v>4878</v>
      </c>
      <c r="C798" s="1">
        <v>2</v>
      </c>
      <c r="D798" s="1" t="s">
        <v>4894</v>
      </c>
      <c r="E798" s="7">
        <v>4452</v>
      </c>
      <c r="F798" s="7">
        <v>40</v>
      </c>
      <c r="G798" s="1">
        <v>109.2</v>
      </c>
      <c r="H798" s="34">
        <f>Tabela1[[#This Row],[PESO UNI]]*Tabela1[[#This Row],[QTE]]</f>
        <v>218.4</v>
      </c>
      <c r="I798" s="7" t="s">
        <v>5374</v>
      </c>
      <c r="J798" s="8" t="s">
        <v>3093</v>
      </c>
      <c r="K798" s="8" t="s">
        <v>4320</v>
      </c>
      <c r="L798" s="9" t="s">
        <v>2984</v>
      </c>
      <c r="M798" s="10">
        <v>46233</v>
      </c>
      <c r="N798" s="8" t="s">
        <v>38</v>
      </c>
      <c r="O798" s="12"/>
      <c r="P798" s="13"/>
      <c r="Q798" s="14">
        <f>Tabela1[[#This Row],[QTDE/ Fabricação]]-Tabela1[[#This Row],[QTE]]</f>
        <v>-2</v>
      </c>
      <c r="R798" s="18">
        <f t="shared" si="152"/>
        <v>218.4</v>
      </c>
      <c r="S798" s="18">
        <f t="shared" si="153"/>
        <v>218.4</v>
      </c>
      <c r="T798" s="19">
        <f t="shared" si="154"/>
        <v>0</v>
      </c>
      <c r="U798" s="16">
        <f>IFERROR(SUMIF('LISTA DE EMBARQUE'!B:B,MICRO!E:E,'LISTA DE EMBARQUE'!G:G),"")</f>
        <v>0</v>
      </c>
      <c r="V798" s="12" t="str">
        <f>IFERROR(VLOOKUP(Tabela1[[#This Row],[COD.MDE]],'LISTA DE EMBARQUE'!B:L,11,0),"")</f>
        <v/>
      </c>
      <c r="W798" s="13" t="str">
        <f>IFERROR(VLOOKUP(Tabela1[[#This Row],[COD.MDE]],'LISTA DE EMBARQUE'!B:M,12,0),"")</f>
        <v/>
      </c>
      <c r="X798" s="14">
        <f>IFERROR(Tabela1[[#This Row],[QIANTIDADE EXPEDIDA]]*Tabela1[[#This Row],[PESO UNI]],"")</f>
        <v>0</v>
      </c>
      <c r="Y798" s="14">
        <f t="shared" si="155"/>
        <v>-2</v>
      </c>
      <c r="Z798" s="20">
        <f>Tabela1[[#This Row],[PESO TOTAL]]-Tabela1[[#This Row],[Peso Expedido]]</f>
        <v>218.4</v>
      </c>
      <c r="AA798" s="17">
        <v>1</v>
      </c>
      <c r="AB798" s="33"/>
      <c r="AC798" s="33">
        <v>1</v>
      </c>
      <c r="AD798" s="33">
        <v>1</v>
      </c>
      <c r="AE798" s="33">
        <v>1</v>
      </c>
      <c r="AF798" s="33">
        <v>1</v>
      </c>
      <c r="AG798" s="33">
        <v>1</v>
      </c>
      <c r="AH798" s="33">
        <v>1</v>
      </c>
      <c r="AI798" s="33" t="s">
        <v>4412</v>
      </c>
      <c r="AJ798"/>
      <c r="AK798"/>
      <c r="AL798"/>
      <c r="AM798"/>
      <c r="AN798"/>
      <c r="AO798"/>
      <c r="AP798"/>
      <c r="AQ798" s="22"/>
      <c r="AR798" s="24"/>
      <c r="AS798" s="37"/>
      <c r="AT798" s="37"/>
      <c r="AU798" s="37"/>
      <c r="AV798" s="37"/>
      <c r="AW798" s="37"/>
    </row>
    <row r="799" spans="1:49" ht="15.75" hidden="1" customHeight="1" x14ac:dyDescent="0.25">
      <c r="A799" s="238" t="s">
        <v>4877</v>
      </c>
      <c r="B799" s="239" t="s">
        <v>4878</v>
      </c>
      <c r="C799" s="238">
        <v>12</v>
      </c>
      <c r="D799" s="238" t="s">
        <v>4895</v>
      </c>
      <c r="E799" s="237">
        <v>4453</v>
      </c>
      <c r="F799" s="237">
        <v>40</v>
      </c>
      <c r="G799" s="238">
        <v>7.3</v>
      </c>
      <c r="H799" s="240">
        <f>Tabela1[[#This Row],[PESO UNI]]*Tabela1[[#This Row],[QTE]]</f>
        <v>87.6</v>
      </c>
      <c r="I799" s="237" t="s">
        <v>5374</v>
      </c>
      <c r="J799" s="241" t="s">
        <v>3093</v>
      </c>
      <c r="K799" s="241" t="s">
        <v>44</v>
      </c>
      <c r="L799" s="242" t="s">
        <v>2984</v>
      </c>
      <c r="M799" s="243">
        <v>46233</v>
      </c>
      <c r="N799" s="241" t="s">
        <v>38</v>
      </c>
      <c r="O799" s="244"/>
      <c r="P799" s="245"/>
      <c r="Q799" s="14">
        <f>Tabela1[[#This Row],[QTDE/ Fabricação]]-Tabela1[[#This Row],[QTE]]</f>
        <v>-12</v>
      </c>
      <c r="R799" s="247">
        <f t="shared" si="152"/>
        <v>87.6</v>
      </c>
      <c r="S799" s="247">
        <f t="shared" si="153"/>
        <v>87.6</v>
      </c>
      <c r="T799" s="248">
        <f t="shared" si="154"/>
        <v>0</v>
      </c>
      <c r="U799" s="249">
        <f>IFERROR(SUMIF('LISTA DE EMBARQUE'!B:B,MICRO!E:E,'LISTA DE EMBARQUE'!G:G),"")</f>
        <v>12</v>
      </c>
      <c r="V799" s="244">
        <f>IFERROR(VLOOKUP(Tabela1[[#This Row],[COD.MDE]],'LISTA DE EMBARQUE'!B:L,11,0),"")</f>
        <v>5</v>
      </c>
      <c r="W799" s="245">
        <f>IFERROR(VLOOKUP(Tabela1[[#This Row],[COD.MDE]],'LISTA DE EMBARQUE'!B:M,12,0),"")</f>
        <v>46254</v>
      </c>
      <c r="X799" s="246">
        <f>IFERROR(Tabela1[[#This Row],[QIANTIDADE EXPEDIDA]]*Tabela1[[#This Row],[PESO UNI]],"")</f>
        <v>87.6</v>
      </c>
      <c r="Y799" s="246">
        <f t="shared" si="155"/>
        <v>0</v>
      </c>
      <c r="Z799" s="250">
        <f>Tabela1[[#This Row],[PESO TOTAL]]-Tabela1[[#This Row],[Peso Expedido]]</f>
        <v>0</v>
      </c>
      <c r="AA799" s="251">
        <v>1</v>
      </c>
      <c r="AB799" s="252"/>
      <c r="AC799" s="252">
        <v>1</v>
      </c>
      <c r="AD799" s="252">
        <v>1</v>
      </c>
      <c r="AE799" s="252">
        <v>1</v>
      </c>
      <c r="AF799" s="252">
        <v>1</v>
      </c>
      <c r="AG799" s="252">
        <v>1</v>
      </c>
      <c r="AH799" s="252">
        <v>1</v>
      </c>
      <c r="AI799" s="252" t="str">
        <f t="shared" ref="AI799:AI805" si="156">IF(Z799&lt;=0,"ok","")</f>
        <v>ok</v>
      </c>
      <c r="AJ799"/>
      <c r="AK799"/>
      <c r="AL799"/>
      <c r="AM799"/>
      <c r="AN799"/>
      <c r="AO799"/>
      <c r="AP799"/>
      <c r="AQ799" s="22"/>
      <c r="AR799" s="24"/>
      <c r="AS799" s="37"/>
      <c r="AT799" s="37"/>
      <c r="AU799" s="37"/>
      <c r="AV799" s="37"/>
      <c r="AW799" s="37"/>
    </row>
    <row r="800" spans="1:49" ht="15.75" hidden="1" customHeight="1" x14ac:dyDescent="0.25">
      <c r="A800" s="238" t="s">
        <v>4877</v>
      </c>
      <c r="B800" s="239" t="s">
        <v>4878</v>
      </c>
      <c r="C800" s="238">
        <v>2</v>
      </c>
      <c r="D800" s="238" t="s">
        <v>4896</v>
      </c>
      <c r="E800" s="237">
        <v>4454</v>
      </c>
      <c r="F800" s="237">
        <v>40</v>
      </c>
      <c r="G800" s="238">
        <v>8.5</v>
      </c>
      <c r="H800" s="240">
        <f>Tabela1[[#This Row],[PESO UNI]]*Tabela1[[#This Row],[QTE]]</f>
        <v>17</v>
      </c>
      <c r="I800" s="237" t="s">
        <v>5374</v>
      </c>
      <c r="J800" s="241" t="s">
        <v>3093</v>
      </c>
      <c r="K800" s="241" t="s">
        <v>44</v>
      </c>
      <c r="L800" s="242" t="s">
        <v>2984</v>
      </c>
      <c r="M800" s="243">
        <v>46233</v>
      </c>
      <c r="N800" s="241" t="s">
        <v>38</v>
      </c>
      <c r="O800" s="244"/>
      <c r="P800" s="245"/>
      <c r="Q800" s="14">
        <f>Tabela1[[#This Row],[QTDE/ Fabricação]]-Tabela1[[#This Row],[QTE]]</f>
        <v>-2</v>
      </c>
      <c r="R800" s="247">
        <f t="shared" si="152"/>
        <v>17</v>
      </c>
      <c r="S800" s="247">
        <f t="shared" si="153"/>
        <v>17</v>
      </c>
      <c r="T800" s="248">
        <f t="shared" si="154"/>
        <v>0</v>
      </c>
      <c r="U800" s="249">
        <f>IFERROR(SUMIF('LISTA DE EMBARQUE'!B:B,MICRO!E:E,'LISTA DE EMBARQUE'!G:G),"")</f>
        <v>2</v>
      </c>
      <c r="V800" s="244">
        <f>IFERROR(VLOOKUP(Tabela1[[#This Row],[COD.MDE]],'LISTA DE EMBARQUE'!B:L,11,0),"")</f>
        <v>5</v>
      </c>
      <c r="W800" s="245">
        <f>IFERROR(VLOOKUP(Tabela1[[#This Row],[COD.MDE]],'LISTA DE EMBARQUE'!B:M,12,0),"")</f>
        <v>46254</v>
      </c>
      <c r="X800" s="246">
        <f>IFERROR(Tabela1[[#This Row],[QIANTIDADE EXPEDIDA]]*Tabela1[[#This Row],[PESO UNI]],"")</f>
        <v>17</v>
      </c>
      <c r="Y800" s="246">
        <f t="shared" si="155"/>
        <v>0</v>
      </c>
      <c r="Z800" s="250">
        <f>Tabela1[[#This Row],[PESO TOTAL]]-Tabela1[[#This Row],[Peso Expedido]]</f>
        <v>0</v>
      </c>
      <c r="AA800" s="251">
        <v>1</v>
      </c>
      <c r="AB800" s="252"/>
      <c r="AC800" s="252">
        <v>1</v>
      </c>
      <c r="AD800" s="252">
        <v>1</v>
      </c>
      <c r="AE800" s="252">
        <v>1</v>
      </c>
      <c r="AF800" s="252">
        <v>1</v>
      </c>
      <c r="AG800" s="252">
        <v>1</v>
      </c>
      <c r="AH800" s="252">
        <v>1</v>
      </c>
      <c r="AI800" s="252" t="str">
        <f t="shared" si="156"/>
        <v>ok</v>
      </c>
      <c r="AJ800"/>
      <c r="AK800"/>
      <c r="AL800"/>
      <c r="AM800"/>
      <c r="AN800"/>
      <c r="AO800"/>
      <c r="AP800"/>
      <c r="AQ800" s="22"/>
      <c r="AR800" s="24"/>
      <c r="AS800" s="37"/>
      <c r="AT800" s="37"/>
      <c r="AU800" s="37"/>
      <c r="AV800" s="37"/>
      <c r="AW800" s="37"/>
    </row>
    <row r="801" spans="1:49" ht="15.75" hidden="1" customHeight="1" x14ac:dyDescent="0.25">
      <c r="A801" s="238" t="s">
        <v>4877</v>
      </c>
      <c r="B801" s="239" t="s">
        <v>4878</v>
      </c>
      <c r="C801" s="238">
        <v>2</v>
      </c>
      <c r="D801" s="238" t="s">
        <v>4897</v>
      </c>
      <c r="E801" s="237">
        <v>4455</v>
      </c>
      <c r="F801" s="237">
        <v>40</v>
      </c>
      <c r="G801" s="238">
        <v>9.1999999999999993</v>
      </c>
      <c r="H801" s="240">
        <f>Tabela1[[#This Row],[PESO UNI]]*Tabela1[[#This Row],[QTE]]</f>
        <v>18.399999999999999</v>
      </c>
      <c r="I801" s="237" t="s">
        <v>5374</v>
      </c>
      <c r="J801" s="241" t="s">
        <v>3093</v>
      </c>
      <c r="K801" s="241" t="s">
        <v>44</v>
      </c>
      <c r="L801" s="242" t="s">
        <v>2984</v>
      </c>
      <c r="M801" s="243">
        <v>46233</v>
      </c>
      <c r="N801" s="241" t="s">
        <v>38</v>
      </c>
      <c r="O801" s="244"/>
      <c r="P801" s="245"/>
      <c r="Q801" s="14">
        <f>Tabela1[[#This Row],[QTDE/ Fabricação]]-Tabela1[[#This Row],[QTE]]</f>
        <v>-2</v>
      </c>
      <c r="R801" s="247">
        <f t="shared" si="152"/>
        <v>18.399999999999999</v>
      </c>
      <c r="S801" s="247">
        <f t="shared" si="153"/>
        <v>18.399999999999999</v>
      </c>
      <c r="T801" s="248">
        <f t="shared" si="154"/>
        <v>0</v>
      </c>
      <c r="U801" s="249">
        <f>IFERROR(SUMIF('LISTA DE EMBARQUE'!B:B,MICRO!E:E,'LISTA DE EMBARQUE'!G:G),"")</f>
        <v>2</v>
      </c>
      <c r="V801" s="244">
        <f>IFERROR(VLOOKUP(Tabela1[[#This Row],[COD.MDE]],'LISTA DE EMBARQUE'!B:L,11,0),"")</f>
        <v>5</v>
      </c>
      <c r="W801" s="245">
        <f>IFERROR(VLOOKUP(Tabela1[[#This Row],[COD.MDE]],'LISTA DE EMBARQUE'!B:M,12,0),"")</f>
        <v>46254</v>
      </c>
      <c r="X801" s="246">
        <f>IFERROR(Tabela1[[#This Row],[QIANTIDADE EXPEDIDA]]*Tabela1[[#This Row],[PESO UNI]],"")</f>
        <v>18.399999999999999</v>
      </c>
      <c r="Y801" s="246">
        <f t="shared" si="155"/>
        <v>0</v>
      </c>
      <c r="Z801" s="250">
        <f>Tabela1[[#This Row],[PESO TOTAL]]-Tabela1[[#This Row],[Peso Expedido]]</f>
        <v>0</v>
      </c>
      <c r="AA801" s="251">
        <v>1</v>
      </c>
      <c r="AB801" s="252"/>
      <c r="AC801" s="252">
        <v>1</v>
      </c>
      <c r="AD801" s="252">
        <v>1</v>
      </c>
      <c r="AE801" s="252">
        <v>1</v>
      </c>
      <c r="AF801" s="252">
        <v>1</v>
      </c>
      <c r="AG801" s="252">
        <v>1</v>
      </c>
      <c r="AH801" s="252">
        <v>1</v>
      </c>
      <c r="AI801" s="252" t="str">
        <f t="shared" si="156"/>
        <v>ok</v>
      </c>
      <c r="AJ801"/>
      <c r="AK801"/>
      <c r="AL801"/>
      <c r="AM801"/>
      <c r="AN801"/>
      <c r="AO801"/>
      <c r="AP801"/>
      <c r="AQ801" s="22"/>
      <c r="AR801" s="24"/>
      <c r="AS801" s="37"/>
      <c r="AT801" s="37"/>
      <c r="AU801" s="37"/>
      <c r="AV801" s="37"/>
      <c r="AW801" s="37"/>
    </row>
    <row r="802" spans="1:49" ht="15.75" hidden="1" customHeight="1" x14ac:dyDescent="0.25">
      <c r="A802" s="238" t="s">
        <v>4877</v>
      </c>
      <c r="B802" s="239" t="s">
        <v>4878</v>
      </c>
      <c r="C802" s="238">
        <v>2</v>
      </c>
      <c r="D802" s="238" t="s">
        <v>4898</v>
      </c>
      <c r="E802" s="237">
        <v>4456</v>
      </c>
      <c r="F802" s="237">
        <v>40</v>
      </c>
      <c r="G802" s="238">
        <v>9.9</v>
      </c>
      <c r="H802" s="240">
        <f>Tabela1[[#This Row],[PESO UNI]]*Tabela1[[#This Row],[QTE]]</f>
        <v>19.8</v>
      </c>
      <c r="I802" s="237" t="s">
        <v>5374</v>
      </c>
      <c r="J802" s="241" t="s">
        <v>3093</v>
      </c>
      <c r="K802" s="241" t="s">
        <v>44</v>
      </c>
      <c r="L802" s="242" t="s">
        <v>2984</v>
      </c>
      <c r="M802" s="243">
        <v>46233</v>
      </c>
      <c r="N802" s="241" t="s">
        <v>38</v>
      </c>
      <c r="O802" s="244"/>
      <c r="P802" s="245"/>
      <c r="Q802" s="14">
        <f>Tabela1[[#This Row],[QTDE/ Fabricação]]-Tabela1[[#This Row],[QTE]]</f>
        <v>-2</v>
      </c>
      <c r="R802" s="247">
        <f t="shared" si="152"/>
        <v>19.8</v>
      </c>
      <c r="S802" s="247">
        <f t="shared" si="153"/>
        <v>19.8</v>
      </c>
      <c r="T802" s="248">
        <f t="shared" si="154"/>
        <v>0</v>
      </c>
      <c r="U802" s="249">
        <f>IFERROR(SUMIF('LISTA DE EMBARQUE'!B:B,MICRO!E:E,'LISTA DE EMBARQUE'!G:G),"")</f>
        <v>2</v>
      </c>
      <c r="V802" s="244">
        <f>IFERROR(VLOOKUP(Tabela1[[#This Row],[COD.MDE]],'LISTA DE EMBARQUE'!B:L,11,0),"")</f>
        <v>5</v>
      </c>
      <c r="W802" s="245">
        <f>IFERROR(VLOOKUP(Tabela1[[#This Row],[COD.MDE]],'LISTA DE EMBARQUE'!B:M,12,0),"")</f>
        <v>46254</v>
      </c>
      <c r="X802" s="246">
        <f>IFERROR(Tabela1[[#This Row],[QIANTIDADE EXPEDIDA]]*Tabela1[[#This Row],[PESO UNI]],"")</f>
        <v>19.8</v>
      </c>
      <c r="Y802" s="246">
        <f t="shared" si="155"/>
        <v>0</v>
      </c>
      <c r="Z802" s="250">
        <f>Tabela1[[#This Row],[PESO TOTAL]]-Tabela1[[#This Row],[Peso Expedido]]</f>
        <v>0</v>
      </c>
      <c r="AA802" s="251">
        <v>1</v>
      </c>
      <c r="AB802" s="252"/>
      <c r="AC802" s="252">
        <v>1</v>
      </c>
      <c r="AD802" s="252">
        <v>1</v>
      </c>
      <c r="AE802" s="252">
        <v>1</v>
      </c>
      <c r="AF802" s="252">
        <v>1</v>
      </c>
      <c r="AG802" s="252">
        <v>1</v>
      </c>
      <c r="AH802" s="252">
        <v>1</v>
      </c>
      <c r="AI802" s="252" t="str">
        <f t="shared" si="156"/>
        <v>ok</v>
      </c>
      <c r="AJ802"/>
      <c r="AK802"/>
      <c r="AL802"/>
      <c r="AM802"/>
      <c r="AN802"/>
      <c r="AO802"/>
      <c r="AP802"/>
      <c r="AQ802" s="22"/>
      <c r="AR802" s="24"/>
      <c r="AS802" s="37"/>
      <c r="AT802" s="37"/>
      <c r="AU802" s="37"/>
      <c r="AV802" s="37"/>
      <c r="AW802" s="37"/>
    </row>
    <row r="803" spans="1:49" ht="15.75" hidden="1" customHeight="1" x14ac:dyDescent="0.25">
      <c r="A803" s="238" t="s">
        <v>4877</v>
      </c>
      <c r="B803" s="239" t="s">
        <v>4878</v>
      </c>
      <c r="C803" s="238">
        <v>2</v>
      </c>
      <c r="D803" s="238" t="s">
        <v>4899</v>
      </c>
      <c r="E803" s="237">
        <v>4457</v>
      </c>
      <c r="F803" s="237">
        <v>40</v>
      </c>
      <c r="G803" s="238">
        <v>10.5</v>
      </c>
      <c r="H803" s="240">
        <f>Tabela1[[#This Row],[PESO UNI]]*Tabela1[[#This Row],[QTE]]</f>
        <v>21</v>
      </c>
      <c r="I803" s="237" t="s">
        <v>5374</v>
      </c>
      <c r="J803" s="241" t="s">
        <v>3093</v>
      </c>
      <c r="K803" s="241" t="s">
        <v>44</v>
      </c>
      <c r="L803" s="242" t="s">
        <v>2984</v>
      </c>
      <c r="M803" s="243">
        <v>46233</v>
      </c>
      <c r="N803" s="241" t="s">
        <v>38</v>
      </c>
      <c r="O803" s="244"/>
      <c r="P803" s="245"/>
      <c r="Q803" s="14">
        <f>Tabela1[[#This Row],[QTDE/ Fabricação]]-Tabela1[[#This Row],[QTE]]</f>
        <v>-2</v>
      </c>
      <c r="R803" s="247">
        <f t="shared" si="152"/>
        <v>21</v>
      </c>
      <c r="S803" s="247">
        <f t="shared" si="153"/>
        <v>21</v>
      </c>
      <c r="T803" s="248">
        <f t="shared" si="154"/>
        <v>0</v>
      </c>
      <c r="U803" s="249">
        <f>IFERROR(SUMIF('LISTA DE EMBARQUE'!B:B,MICRO!E:E,'LISTA DE EMBARQUE'!G:G),"")</f>
        <v>2</v>
      </c>
      <c r="V803" s="244">
        <f>IFERROR(VLOOKUP(Tabela1[[#This Row],[COD.MDE]],'LISTA DE EMBARQUE'!B:L,11,0),"")</f>
        <v>5</v>
      </c>
      <c r="W803" s="245">
        <f>IFERROR(VLOOKUP(Tabela1[[#This Row],[COD.MDE]],'LISTA DE EMBARQUE'!B:M,12,0),"")</f>
        <v>46254</v>
      </c>
      <c r="X803" s="246">
        <f>IFERROR(Tabela1[[#This Row],[QIANTIDADE EXPEDIDA]]*Tabela1[[#This Row],[PESO UNI]],"")</f>
        <v>21</v>
      </c>
      <c r="Y803" s="246">
        <f t="shared" si="155"/>
        <v>0</v>
      </c>
      <c r="Z803" s="250">
        <f>Tabela1[[#This Row],[PESO TOTAL]]-Tabela1[[#This Row],[Peso Expedido]]</f>
        <v>0</v>
      </c>
      <c r="AA803" s="251">
        <v>1</v>
      </c>
      <c r="AB803" s="252"/>
      <c r="AC803" s="252">
        <v>1</v>
      </c>
      <c r="AD803" s="252">
        <v>1</v>
      </c>
      <c r="AE803" s="252">
        <v>1</v>
      </c>
      <c r="AF803" s="252">
        <v>1</v>
      </c>
      <c r="AG803" s="252">
        <v>1</v>
      </c>
      <c r="AH803" s="252">
        <v>1</v>
      </c>
      <c r="AI803" s="252" t="str">
        <f t="shared" si="156"/>
        <v>ok</v>
      </c>
      <c r="AJ803"/>
      <c r="AK803"/>
      <c r="AL803"/>
      <c r="AM803"/>
      <c r="AN803"/>
      <c r="AO803"/>
      <c r="AP803"/>
      <c r="AQ803" s="22"/>
      <c r="AR803" s="24"/>
      <c r="AS803" s="37"/>
      <c r="AT803" s="37"/>
      <c r="AU803" s="37"/>
      <c r="AV803" s="37"/>
      <c r="AW803" s="37"/>
    </row>
    <row r="804" spans="1:49" ht="15.75" hidden="1" customHeight="1" x14ac:dyDescent="0.25">
      <c r="A804" s="238" t="s">
        <v>4877</v>
      </c>
      <c r="B804" s="239" t="s">
        <v>4878</v>
      </c>
      <c r="C804" s="238">
        <v>2</v>
      </c>
      <c r="D804" s="238" t="s">
        <v>4900</v>
      </c>
      <c r="E804" s="237">
        <v>4458</v>
      </c>
      <c r="F804" s="237">
        <v>40</v>
      </c>
      <c r="G804" s="238">
        <v>11.2</v>
      </c>
      <c r="H804" s="240">
        <f>Tabela1[[#This Row],[PESO UNI]]*Tabela1[[#This Row],[QTE]]</f>
        <v>22.4</v>
      </c>
      <c r="I804" s="237" t="s">
        <v>5374</v>
      </c>
      <c r="J804" s="241" t="s">
        <v>3093</v>
      </c>
      <c r="K804" s="241" t="s">
        <v>44</v>
      </c>
      <c r="L804" s="242" t="s">
        <v>2984</v>
      </c>
      <c r="M804" s="243">
        <v>46233</v>
      </c>
      <c r="N804" s="241" t="s">
        <v>38</v>
      </c>
      <c r="O804" s="244"/>
      <c r="P804" s="245"/>
      <c r="Q804" s="14">
        <f>Tabela1[[#This Row],[QTDE/ Fabricação]]-Tabela1[[#This Row],[QTE]]</f>
        <v>-2</v>
      </c>
      <c r="R804" s="247">
        <f t="shared" si="152"/>
        <v>22.4</v>
      </c>
      <c r="S804" s="247">
        <f t="shared" si="153"/>
        <v>22.4</v>
      </c>
      <c r="T804" s="248">
        <f t="shared" si="154"/>
        <v>0</v>
      </c>
      <c r="U804" s="249">
        <f>IFERROR(SUMIF('LISTA DE EMBARQUE'!B:B,MICRO!E:E,'LISTA DE EMBARQUE'!G:G),"")</f>
        <v>2</v>
      </c>
      <c r="V804" s="244">
        <f>IFERROR(VLOOKUP(Tabela1[[#This Row],[COD.MDE]],'LISTA DE EMBARQUE'!B:L,11,0),"")</f>
        <v>5</v>
      </c>
      <c r="W804" s="245">
        <f>IFERROR(VLOOKUP(Tabela1[[#This Row],[COD.MDE]],'LISTA DE EMBARQUE'!B:M,12,0),"")</f>
        <v>46254</v>
      </c>
      <c r="X804" s="246">
        <f>IFERROR(Tabela1[[#This Row],[QIANTIDADE EXPEDIDA]]*Tabela1[[#This Row],[PESO UNI]],"")</f>
        <v>22.4</v>
      </c>
      <c r="Y804" s="246">
        <f t="shared" si="155"/>
        <v>0</v>
      </c>
      <c r="Z804" s="250">
        <f>Tabela1[[#This Row],[PESO TOTAL]]-Tabela1[[#This Row],[Peso Expedido]]</f>
        <v>0</v>
      </c>
      <c r="AA804" s="251">
        <v>1</v>
      </c>
      <c r="AB804" s="252"/>
      <c r="AC804" s="252">
        <v>1</v>
      </c>
      <c r="AD804" s="252">
        <v>1</v>
      </c>
      <c r="AE804" s="252">
        <v>1</v>
      </c>
      <c r="AF804" s="252">
        <v>1</v>
      </c>
      <c r="AG804" s="252">
        <v>1</v>
      </c>
      <c r="AH804" s="252">
        <v>1</v>
      </c>
      <c r="AI804" s="252" t="str">
        <f t="shared" si="156"/>
        <v>ok</v>
      </c>
      <c r="AJ804"/>
      <c r="AK804"/>
      <c r="AL804"/>
      <c r="AM804"/>
      <c r="AN804"/>
      <c r="AO804"/>
      <c r="AP804"/>
      <c r="AQ804" s="22"/>
      <c r="AR804" s="24"/>
      <c r="AS804" s="37"/>
      <c r="AT804" s="37"/>
      <c r="AU804" s="37"/>
      <c r="AV804" s="37"/>
      <c r="AW804" s="37"/>
    </row>
    <row r="805" spans="1:49" ht="15.75" hidden="1" customHeight="1" x14ac:dyDescent="0.25">
      <c r="A805" s="238" t="s">
        <v>4877</v>
      </c>
      <c r="B805" s="239" t="s">
        <v>4878</v>
      </c>
      <c r="C805" s="238">
        <v>2</v>
      </c>
      <c r="D805" s="238" t="s">
        <v>4901</v>
      </c>
      <c r="E805" s="237">
        <v>4459</v>
      </c>
      <c r="F805" s="237">
        <v>40</v>
      </c>
      <c r="G805" s="238">
        <v>11.9</v>
      </c>
      <c r="H805" s="240">
        <f>Tabela1[[#This Row],[PESO UNI]]*Tabela1[[#This Row],[QTE]]</f>
        <v>23.8</v>
      </c>
      <c r="I805" s="237" t="s">
        <v>5374</v>
      </c>
      <c r="J805" s="241" t="s">
        <v>3093</v>
      </c>
      <c r="K805" s="241" t="s">
        <v>44</v>
      </c>
      <c r="L805" s="242" t="s">
        <v>2984</v>
      </c>
      <c r="M805" s="243">
        <v>46233</v>
      </c>
      <c r="N805" s="241" t="s">
        <v>38</v>
      </c>
      <c r="O805" s="244"/>
      <c r="P805" s="245"/>
      <c r="Q805" s="14">
        <f>Tabela1[[#This Row],[QTDE/ Fabricação]]-Tabela1[[#This Row],[QTE]]</f>
        <v>-2</v>
      </c>
      <c r="R805" s="247">
        <f t="shared" si="152"/>
        <v>23.8</v>
      </c>
      <c r="S805" s="247">
        <f t="shared" si="153"/>
        <v>23.8</v>
      </c>
      <c r="T805" s="248">
        <f t="shared" si="154"/>
        <v>0</v>
      </c>
      <c r="U805" s="249">
        <f>IFERROR(SUMIF('LISTA DE EMBARQUE'!B:B,MICRO!E:E,'LISTA DE EMBARQUE'!G:G),"")</f>
        <v>2</v>
      </c>
      <c r="V805" s="244">
        <f>IFERROR(VLOOKUP(Tabela1[[#This Row],[COD.MDE]],'LISTA DE EMBARQUE'!B:L,11,0),"")</f>
        <v>5</v>
      </c>
      <c r="W805" s="245">
        <f>IFERROR(VLOOKUP(Tabela1[[#This Row],[COD.MDE]],'LISTA DE EMBARQUE'!B:M,12,0),"")</f>
        <v>46254</v>
      </c>
      <c r="X805" s="246">
        <f>IFERROR(Tabela1[[#This Row],[QIANTIDADE EXPEDIDA]]*Tabela1[[#This Row],[PESO UNI]],"")</f>
        <v>23.8</v>
      </c>
      <c r="Y805" s="246">
        <f t="shared" si="155"/>
        <v>0</v>
      </c>
      <c r="Z805" s="250">
        <f>Tabela1[[#This Row],[PESO TOTAL]]-Tabela1[[#This Row],[Peso Expedido]]</f>
        <v>0</v>
      </c>
      <c r="AA805" s="251">
        <v>1</v>
      </c>
      <c r="AB805" s="252"/>
      <c r="AC805" s="252">
        <v>1</v>
      </c>
      <c r="AD805" s="252">
        <v>1</v>
      </c>
      <c r="AE805" s="252">
        <v>1</v>
      </c>
      <c r="AF805" s="252">
        <v>1</v>
      </c>
      <c r="AG805" s="252">
        <v>1</v>
      </c>
      <c r="AH805" s="252">
        <v>1</v>
      </c>
      <c r="AI805" s="252" t="str">
        <f t="shared" si="156"/>
        <v>ok</v>
      </c>
      <c r="AJ805"/>
      <c r="AK805"/>
      <c r="AL805"/>
      <c r="AM805"/>
      <c r="AN805"/>
      <c r="AO805"/>
      <c r="AP805"/>
      <c r="AQ805" s="22"/>
      <c r="AR805" s="24"/>
      <c r="AS805" s="37"/>
      <c r="AT805" s="37"/>
      <c r="AU805" s="37"/>
      <c r="AV805" s="37"/>
      <c r="AW805" s="37"/>
    </row>
    <row r="806" spans="1:49" ht="15.75" hidden="1" customHeight="1" x14ac:dyDescent="0.25">
      <c r="A806" s="1" t="s">
        <v>4902</v>
      </c>
      <c r="B806" s="21" t="s">
        <v>4903</v>
      </c>
      <c r="C806" s="1">
        <v>8</v>
      </c>
      <c r="D806" s="1" t="s">
        <v>4904</v>
      </c>
      <c r="E806" s="7">
        <v>4460</v>
      </c>
      <c r="F806" s="7">
        <v>40</v>
      </c>
      <c r="G806" s="1">
        <v>69.8</v>
      </c>
      <c r="H806" s="34">
        <f>Tabela1[[#This Row],[PESO UNI]]*Tabela1[[#This Row],[QTE]]</f>
        <v>558.4</v>
      </c>
      <c r="I806" s="7" t="s">
        <v>5374</v>
      </c>
      <c r="J806" s="8" t="s">
        <v>3093</v>
      </c>
      <c r="K806" s="8" t="s">
        <v>4320</v>
      </c>
      <c r="L806" s="9" t="s">
        <v>2984</v>
      </c>
      <c r="M806" s="10">
        <v>46233</v>
      </c>
      <c r="N806" s="8" t="s">
        <v>38</v>
      </c>
      <c r="O806" s="12"/>
      <c r="P806" s="13"/>
      <c r="Q806" s="14">
        <f>Tabela1[[#This Row],[QTDE/ Fabricação]]-Tabela1[[#This Row],[QTE]]</f>
        <v>-8</v>
      </c>
      <c r="R806" s="18">
        <f t="shared" si="152"/>
        <v>558.4</v>
      </c>
      <c r="S806" s="18">
        <f t="shared" si="153"/>
        <v>558.4</v>
      </c>
      <c r="T806" s="19">
        <f t="shared" si="154"/>
        <v>0</v>
      </c>
      <c r="U806" s="16">
        <f>IFERROR(SUMIF('LISTA DE EMBARQUE'!B:B,MICRO!E:E,'LISTA DE EMBARQUE'!G:G),"")</f>
        <v>4</v>
      </c>
      <c r="V806" s="12">
        <f>IFERROR(VLOOKUP(Tabela1[[#This Row],[COD.MDE]],'LISTA DE EMBARQUE'!B:L,11,0),"")</f>
        <v>7</v>
      </c>
      <c r="W806" s="13">
        <f>IFERROR(VLOOKUP(Tabela1[[#This Row],[COD.MDE]],'LISTA DE EMBARQUE'!B:M,12,0),"")</f>
        <v>46280</v>
      </c>
      <c r="X806" s="14">
        <f>IFERROR(Tabela1[[#This Row],[QIANTIDADE EXPEDIDA]]*Tabela1[[#This Row],[PESO UNI]],"")</f>
        <v>279.2</v>
      </c>
      <c r="Y806" s="14">
        <f t="shared" si="155"/>
        <v>-4</v>
      </c>
      <c r="Z806" s="20">
        <f>Tabela1[[#This Row],[PESO TOTAL]]-Tabela1[[#This Row],[Peso Expedido]]</f>
        <v>279.2</v>
      </c>
      <c r="AA806" s="17">
        <v>1</v>
      </c>
      <c r="AB806" s="33"/>
      <c r="AC806" s="33">
        <v>1</v>
      </c>
      <c r="AD806" s="33">
        <v>1</v>
      </c>
      <c r="AE806" s="33">
        <v>1</v>
      </c>
      <c r="AF806" s="33">
        <v>1</v>
      </c>
      <c r="AG806" s="33">
        <v>1</v>
      </c>
      <c r="AH806" s="33">
        <v>0.5</v>
      </c>
      <c r="AI806" s="33"/>
      <c r="AJ806"/>
      <c r="AK806"/>
      <c r="AL806"/>
      <c r="AM806"/>
      <c r="AN806"/>
      <c r="AO806"/>
      <c r="AP806"/>
      <c r="AQ806" s="22"/>
      <c r="AR806" s="24"/>
      <c r="AS806" s="37"/>
      <c r="AT806" s="37"/>
      <c r="AU806" s="37"/>
      <c r="AV806" s="37"/>
      <c r="AW806" s="37"/>
    </row>
    <row r="807" spans="1:49" ht="15.75" hidden="1" customHeight="1" x14ac:dyDescent="0.25">
      <c r="A807" s="238" t="s">
        <v>4902</v>
      </c>
      <c r="B807" s="239" t="s">
        <v>4903</v>
      </c>
      <c r="C807" s="238">
        <v>16</v>
      </c>
      <c r="D807" s="238" t="s">
        <v>4905</v>
      </c>
      <c r="E807" s="237">
        <v>4461</v>
      </c>
      <c r="F807" s="237">
        <v>40</v>
      </c>
      <c r="G807" s="238">
        <v>81.099999999999994</v>
      </c>
      <c r="H807" s="240">
        <f>Tabela1[[#This Row],[PESO UNI]]*Tabela1[[#This Row],[QTE]]</f>
        <v>1297.5999999999999</v>
      </c>
      <c r="I807" s="237" t="s">
        <v>5374</v>
      </c>
      <c r="J807" s="241" t="s">
        <v>3093</v>
      </c>
      <c r="K807" s="241" t="s">
        <v>4320</v>
      </c>
      <c r="L807" s="242" t="s">
        <v>2984</v>
      </c>
      <c r="M807" s="243">
        <v>46233</v>
      </c>
      <c r="N807" s="241" t="s">
        <v>38</v>
      </c>
      <c r="O807" s="244"/>
      <c r="P807" s="245"/>
      <c r="Q807" s="14">
        <f>Tabela1[[#This Row],[QTDE/ Fabricação]]-Tabela1[[#This Row],[QTE]]</f>
        <v>-16</v>
      </c>
      <c r="R807" s="247">
        <f t="shared" si="152"/>
        <v>1297.5999999999999</v>
      </c>
      <c r="S807" s="247">
        <f t="shared" si="153"/>
        <v>1297.5999999999999</v>
      </c>
      <c r="T807" s="248">
        <f t="shared" si="154"/>
        <v>0</v>
      </c>
      <c r="U807" s="249">
        <f>IFERROR(SUMIF('LISTA DE EMBARQUE'!B:B,MICRO!E:E,'LISTA DE EMBARQUE'!G:G),"")</f>
        <v>16</v>
      </c>
      <c r="V807" s="244">
        <f>IFERROR(VLOOKUP(Tabela1[[#This Row],[COD.MDE]],'LISTA DE EMBARQUE'!B:L,11,0),"")</f>
        <v>6</v>
      </c>
      <c r="W807" s="245">
        <f>IFERROR(VLOOKUP(Tabela1[[#This Row],[COD.MDE]],'LISTA DE EMBARQUE'!B:M,12,0),"")</f>
        <v>46273</v>
      </c>
      <c r="X807" s="246">
        <f>IFERROR(Tabela1[[#This Row],[QIANTIDADE EXPEDIDA]]*Tabela1[[#This Row],[PESO UNI]],"")</f>
        <v>1297.5999999999999</v>
      </c>
      <c r="Y807" s="246">
        <f t="shared" si="155"/>
        <v>0</v>
      </c>
      <c r="Z807" s="250">
        <f>Tabela1[[#This Row],[PESO TOTAL]]-Tabela1[[#This Row],[Peso Expedido]]</f>
        <v>0</v>
      </c>
      <c r="AA807" s="251">
        <v>1</v>
      </c>
      <c r="AB807" s="252"/>
      <c r="AC807" s="251">
        <v>1</v>
      </c>
      <c r="AD807" s="251">
        <v>1</v>
      </c>
      <c r="AE807" s="251">
        <v>1</v>
      </c>
      <c r="AF807" s="251">
        <v>1</v>
      </c>
      <c r="AG807" s="251">
        <v>1</v>
      </c>
      <c r="AH807" s="251">
        <v>1</v>
      </c>
      <c r="AI807" s="252" t="s">
        <v>4412</v>
      </c>
      <c r="AJ807"/>
      <c r="AK807"/>
      <c r="AL807"/>
      <c r="AM807"/>
      <c r="AN807"/>
      <c r="AO807"/>
      <c r="AP807"/>
      <c r="AQ807" s="22"/>
      <c r="AR807" s="24"/>
      <c r="AS807" s="37"/>
      <c r="AT807" s="37"/>
      <c r="AU807" s="37"/>
      <c r="AV807" s="37"/>
      <c r="AW807" s="37"/>
    </row>
    <row r="808" spans="1:49" ht="15.75" hidden="1" customHeight="1" x14ac:dyDescent="0.25">
      <c r="A808" s="238" t="s">
        <v>4902</v>
      </c>
      <c r="B808" s="239" t="s">
        <v>4903</v>
      </c>
      <c r="C808" s="238">
        <v>16</v>
      </c>
      <c r="D808" s="238" t="s">
        <v>4906</v>
      </c>
      <c r="E808" s="237">
        <v>4462</v>
      </c>
      <c r="F808" s="237">
        <v>40</v>
      </c>
      <c r="G808" s="238">
        <v>0.6</v>
      </c>
      <c r="H808" s="240">
        <f>Tabela1[[#This Row],[PESO UNI]]*Tabela1[[#This Row],[QTE]]</f>
        <v>9.6</v>
      </c>
      <c r="I808" s="237" t="s">
        <v>5374</v>
      </c>
      <c r="J808" s="241" t="s">
        <v>3093</v>
      </c>
      <c r="K808" s="241" t="s">
        <v>4320</v>
      </c>
      <c r="L808" s="242" t="s">
        <v>2984</v>
      </c>
      <c r="M808" s="243">
        <v>46233</v>
      </c>
      <c r="N808" s="241" t="s">
        <v>38</v>
      </c>
      <c r="O808" s="244"/>
      <c r="P808" s="245"/>
      <c r="Q808" s="14">
        <f>Tabela1[[#This Row],[QTDE/ Fabricação]]-Tabela1[[#This Row],[QTE]]</f>
        <v>-16</v>
      </c>
      <c r="R808" s="247">
        <f t="shared" ref="R808:R834" si="157">IFERROR(H808*((AA808*0.25)+(AC808*0.25)+(AD808*0.225)+(AE808*0.225)+(AF808*0.05)),"")</f>
        <v>9.6</v>
      </c>
      <c r="S808" s="247">
        <f t="shared" ref="S808:S834" si="158">IFERROR(H808*AG808,"")</f>
        <v>9.6</v>
      </c>
      <c r="T808" s="248">
        <f t="shared" ref="T808:T834" si="159">IFERROR(S808-H808,"")</f>
        <v>0</v>
      </c>
      <c r="U808" s="249">
        <f>IFERROR(SUMIF('LISTA DE EMBARQUE'!B:B,MICRO!E:E,'LISTA DE EMBARQUE'!G:G),"")</f>
        <v>16</v>
      </c>
      <c r="V808" s="244">
        <f>IFERROR(VLOOKUP(Tabela1[[#This Row],[COD.MDE]],'LISTA DE EMBARQUE'!B:L,11,0),"")</f>
        <v>6</v>
      </c>
      <c r="W808" s="245">
        <f>IFERROR(VLOOKUP(Tabela1[[#This Row],[COD.MDE]],'LISTA DE EMBARQUE'!B:M,12,0),"")</f>
        <v>46273</v>
      </c>
      <c r="X808" s="246">
        <f>IFERROR(Tabela1[[#This Row],[QIANTIDADE EXPEDIDA]]*Tabela1[[#This Row],[PESO UNI]],"")</f>
        <v>9.6</v>
      </c>
      <c r="Y808" s="246">
        <f t="shared" ref="Y808:Y834" si="160">U808-C808</f>
        <v>0</v>
      </c>
      <c r="Z808" s="250">
        <f>Tabela1[[#This Row],[PESO TOTAL]]-Tabela1[[#This Row],[Peso Expedido]]</f>
        <v>0</v>
      </c>
      <c r="AA808" s="251">
        <v>1</v>
      </c>
      <c r="AB808" s="252"/>
      <c r="AC808" s="251">
        <v>1</v>
      </c>
      <c r="AD808" s="251">
        <v>1</v>
      </c>
      <c r="AE808" s="251">
        <v>1</v>
      </c>
      <c r="AF808" s="251">
        <v>1</v>
      </c>
      <c r="AG808" s="251">
        <v>1</v>
      </c>
      <c r="AH808" s="251">
        <v>1</v>
      </c>
      <c r="AI808" s="252" t="s">
        <v>4412</v>
      </c>
      <c r="AJ808"/>
      <c r="AK808"/>
      <c r="AL808"/>
      <c r="AM808"/>
      <c r="AN808"/>
      <c r="AO808"/>
      <c r="AP808"/>
      <c r="AQ808" s="22"/>
      <c r="AR808" s="24"/>
      <c r="AS808" s="37"/>
      <c r="AT808" s="37"/>
      <c r="AU808" s="37"/>
      <c r="AV808" s="37"/>
      <c r="AW808" s="37"/>
    </row>
    <row r="809" spans="1:49" ht="15.75" hidden="1" customHeight="1" x14ac:dyDescent="0.25">
      <c r="A809" s="1" t="s">
        <v>4902</v>
      </c>
      <c r="B809" s="21" t="s">
        <v>4903</v>
      </c>
      <c r="C809" s="1">
        <v>8</v>
      </c>
      <c r="D809" s="1" t="s">
        <v>4907</v>
      </c>
      <c r="E809" s="7">
        <v>4463</v>
      </c>
      <c r="F809" s="7">
        <v>40</v>
      </c>
      <c r="G809" s="1">
        <v>11.2</v>
      </c>
      <c r="H809" s="34">
        <f>Tabela1[[#This Row],[PESO UNI]]*Tabela1[[#This Row],[QTE]]</f>
        <v>89.6</v>
      </c>
      <c r="I809" s="7" t="s">
        <v>5374</v>
      </c>
      <c r="J809" s="8" t="s">
        <v>3093</v>
      </c>
      <c r="K809" s="8" t="s">
        <v>4320</v>
      </c>
      <c r="L809" s="9" t="s">
        <v>2984</v>
      </c>
      <c r="M809" s="10">
        <v>46233</v>
      </c>
      <c r="N809" s="8" t="s">
        <v>38</v>
      </c>
      <c r="O809" s="12"/>
      <c r="P809" s="13"/>
      <c r="Q809" s="14">
        <f>Tabela1[[#This Row],[QTDE/ Fabricação]]-Tabela1[[#This Row],[QTE]]</f>
        <v>-8</v>
      </c>
      <c r="R809" s="18">
        <f t="shared" si="157"/>
        <v>89.6</v>
      </c>
      <c r="S809" s="18">
        <f t="shared" si="158"/>
        <v>89.6</v>
      </c>
      <c r="T809" s="19">
        <f t="shared" si="159"/>
        <v>0</v>
      </c>
      <c r="U809" s="16">
        <f>IFERROR(SUMIF('LISTA DE EMBARQUE'!B:B,MICRO!E:E,'LISTA DE EMBARQUE'!G:G),"")</f>
        <v>16</v>
      </c>
      <c r="V809" s="12">
        <f>IFERROR(VLOOKUP(Tabela1[[#This Row],[COD.MDE]],'LISTA DE EMBARQUE'!B:L,11,0),"")</f>
        <v>6</v>
      </c>
      <c r="W809" s="13">
        <f>IFERROR(VLOOKUP(Tabela1[[#This Row],[COD.MDE]],'LISTA DE EMBARQUE'!B:M,12,0),"")</f>
        <v>46273</v>
      </c>
      <c r="X809" s="14">
        <f>IFERROR(Tabela1[[#This Row],[QIANTIDADE EXPEDIDA]]*Tabela1[[#This Row],[PESO UNI]],"")</f>
        <v>179.2</v>
      </c>
      <c r="Y809" s="14">
        <f t="shared" si="160"/>
        <v>8</v>
      </c>
      <c r="Z809" s="20">
        <f>Tabela1[[#This Row],[PESO TOTAL]]-Tabela1[[#This Row],[Peso Expedido]]</f>
        <v>-89.6</v>
      </c>
      <c r="AA809" s="17">
        <v>1</v>
      </c>
      <c r="AB809" s="33"/>
      <c r="AC809" s="17">
        <v>1</v>
      </c>
      <c r="AD809" s="17">
        <v>1</v>
      </c>
      <c r="AE809" s="17">
        <v>1</v>
      </c>
      <c r="AF809" s="17">
        <v>1</v>
      </c>
      <c r="AG809" s="17">
        <v>1</v>
      </c>
      <c r="AH809" s="17">
        <v>1</v>
      </c>
      <c r="AI809" s="33" t="s">
        <v>4412</v>
      </c>
      <c r="AJ809"/>
      <c r="AK809"/>
      <c r="AL809"/>
      <c r="AM809"/>
      <c r="AN809"/>
      <c r="AO809"/>
      <c r="AP809"/>
      <c r="AQ809" s="22"/>
      <c r="AR809" s="24"/>
      <c r="AS809" s="37"/>
      <c r="AT809" s="37"/>
      <c r="AU809" s="37"/>
      <c r="AV809" s="37"/>
      <c r="AW809" s="37"/>
    </row>
    <row r="810" spans="1:49" ht="15.75" hidden="1" customHeight="1" x14ac:dyDescent="0.25">
      <c r="A810" s="238" t="s">
        <v>4902</v>
      </c>
      <c r="B810" s="239" t="s">
        <v>4903</v>
      </c>
      <c r="C810" s="238">
        <v>16</v>
      </c>
      <c r="D810" s="238" t="s">
        <v>4908</v>
      </c>
      <c r="E810" s="237">
        <v>4464</v>
      </c>
      <c r="F810" s="237">
        <v>40</v>
      </c>
      <c r="G810" s="238">
        <v>6</v>
      </c>
      <c r="H810" s="240">
        <f>Tabela1[[#This Row],[PESO UNI]]*Tabela1[[#This Row],[QTE]]</f>
        <v>96</v>
      </c>
      <c r="I810" s="237" t="s">
        <v>5374</v>
      </c>
      <c r="J810" s="241" t="s">
        <v>3093</v>
      </c>
      <c r="K810" s="241" t="s">
        <v>4320</v>
      </c>
      <c r="L810" s="242" t="s">
        <v>2984</v>
      </c>
      <c r="M810" s="243">
        <v>46233</v>
      </c>
      <c r="N810" s="241" t="s">
        <v>38</v>
      </c>
      <c r="O810" s="244"/>
      <c r="P810" s="245"/>
      <c r="Q810" s="14">
        <f>Tabela1[[#This Row],[QTDE/ Fabricação]]-Tabela1[[#This Row],[QTE]]</f>
        <v>-16</v>
      </c>
      <c r="R810" s="247">
        <f t="shared" si="157"/>
        <v>96</v>
      </c>
      <c r="S810" s="247">
        <f t="shared" si="158"/>
        <v>96</v>
      </c>
      <c r="T810" s="248">
        <f t="shared" si="159"/>
        <v>0</v>
      </c>
      <c r="U810" s="249">
        <f>IFERROR(SUMIF('LISTA DE EMBARQUE'!B:B,MICRO!E:E,'LISTA DE EMBARQUE'!G:G),"")</f>
        <v>16</v>
      </c>
      <c r="V810" s="244">
        <f>IFERROR(VLOOKUP(Tabela1[[#This Row],[COD.MDE]],'LISTA DE EMBARQUE'!B:L,11,0),"")</f>
        <v>7</v>
      </c>
      <c r="W810" s="245">
        <f>IFERROR(VLOOKUP(Tabela1[[#This Row],[COD.MDE]],'LISTA DE EMBARQUE'!B:M,12,0),"")</f>
        <v>46280</v>
      </c>
      <c r="X810" s="246">
        <f>IFERROR(Tabela1[[#This Row],[QIANTIDADE EXPEDIDA]]*Tabela1[[#This Row],[PESO UNI]],"")</f>
        <v>96</v>
      </c>
      <c r="Y810" s="246">
        <f t="shared" si="160"/>
        <v>0</v>
      </c>
      <c r="Z810" s="250">
        <f>Tabela1[[#This Row],[PESO TOTAL]]-Tabela1[[#This Row],[Peso Expedido]]</f>
        <v>0</v>
      </c>
      <c r="AA810" s="251">
        <v>1</v>
      </c>
      <c r="AB810" s="252"/>
      <c r="AC810" s="252">
        <v>1</v>
      </c>
      <c r="AD810" s="252">
        <v>1</v>
      </c>
      <c r="AE810" s="252">
        <v>1</v>
      </c>
      <c r="AF810" s="252">
        <v>1</v>
      </c>
      <c r="AG810" s="252">
        <v>1</v>
      </c>
      <c r="AH810" s="252">
        <v>1</v>
      </c>
      <c r="AI810" s="252"/>
      <c r="AJ810"/>
      <c r="AK810"/>
      <c r="AL810"/>
      <c r="AM810"/>
      <c r="AN810"/>
      <c r="AO810"/>
      <c r="AP810"/>
      <c r="AQ810" s="22"/>
      <c r="AR810" s="24"/>
      <c r="AS810" s="37"/>
      <c r="AT810" s="37"/>
      <c r="AU810" s="37"/>
      <c r="AV810" s="37"/>
      <c r="AW810" s="37"/>
    </row>
    <row r="811" spans="1:49" ht="15.75" hidden="1" customHeight="1" x14ac:dyDescent="0.25">
      <c r="A811" s="1" t="s">
        <v>4902</v>
      </c>
      <c r="B811" s="21" t="s">
        <v>4903</v>
      </c>
      <c r="C811" s="1">
        <v>96</v>
      </c>
      <c r="D811" s="1" t="s">
        <v>4909</v>
      </c>
      <c r="E811" s="7">
        <v>4465</v>
      </c>
      <c r="F811" s="7">
        <v>40</v>
      </c>
      <c r="G811" s="1">
        <v>7.3</v>
      </c>
      <c r="H811" s="34">
        <f>Tabela1[[#This Row],[PESO UNI]]*Tabela1[[#This Row],[QTE]]</f>
        <v>700.8</v>
      </c>
      <c r="I811" s="7" t="s">
        <v>5374</v>
      </c>
      <c r="J811" s="8" t="s">
        <v>3093</v>
      </c>
      <c r="K811" s="8" t="s">
        <v>44</v>
      </c>
      <c r="L811" s="9" t="s">
        <v>2984</v>
      </c>
      <c r="M811" s="10">
        <v>46233</v>
      </c>
      <c r="N811" s="8" t="s">
        <v>38</v>
      </c>
      <c r="O811" s="12"/>
      <c r="P811" s="13"/>
      <c r="Q811" s="14">
        <f>Tabela1[[#This Row],[QTDE/ Fabricação]]-Tabela1[[#This Row],[QTE]]</f>
        <v>-96</v>
      </c>
      <c r="R811" s="18">
        <f t="shared" si="157"/>
        <v>315.36</v>
      </c>
      <c r="S811" s="18">
        <f t="shared" si="158"/>
        <v>0</v>
      </c>
      <c r="T811" s="19">
        <f t="shared" si="159"/>
        <v>-700.8</v>
      </c>
      <c r="U811" s="16">
        <f>IFERROR(SUMIF('LISTA DE EMBARQUE'!B:B,MICRO!E:E,'LISTA DE EMBARQUE'!G:G),"")</f>
        <v>0</v>
      </c>
      <c r="V811" s="12" t="str">
        <f>IFERROR(VLOOKUP(Tabela1[[#This Row],[COD.MDE]],'LISTA DE EMBARQUE'!B:L,11,0),"")</f>
        <v/>
      </c>
      <c r="W811" s="13" t="str">
        <f>IFERROR(VLOOKUP(Tabela1[[#This Row],[COD.MDE]],'LISTA DE EMBARQUE'!B:M,12,0),"")</f>
        <v/>
      </c>
      <c r="X811" s="14">
        <f>IFERROR(Tabela1[[#This Row],[QIANTIDADE EXPEDIDA]]*Tabela1[[#This Row],[PESO UNI]],"")</f>
        <v>0</v>
      </c>
      <c r="Y811" s="14">
        <f t="shared" si="160"/>
        <v>-96</v>
      </c>
      <c r="Z811" s="20">
        <f>Tabela1[[#This Row],[PESO TOTAL]]-Tabela1[[#This Row],[Peso Expedido]]</f>
        <v>700.8</v>
      </c>
      <c r="AA811" s="17">
        <v>0.9</v>
      </c>
      <c r="AB811" s="33"/>
      <c r="AC811" s="33">
        <v>0.9</v>
      </c>
      <c r="AD811" s="33"/>
      <c r="AE811" s="33"/>
      <c r="AF811" s="33"/>
      <c r="AG811" s="33"/>
      <c r="AH811" s="33"/>
      <c r="AI811" s="33"/>
      <c r="AJ811"/>
      <c r="AK811"/>
      <c r="AL811"/>
      <c r="AM811"/>
      <c r="AN811"/>
      <c r="AO811"/>
      <c r="AP811"/>
      <c r="AQ811" s="22"/>
      <c r="AR811" s="24"/>
      <c r="AS811" s="37"/>
      <c r="AT811" s="37"/>
      <c r="AU811" s="37"/>
      <c r="AV811" s="37"/>
      <c r="AW811" s="37"/>
    </row>
    <row r="812" spans="1:49" ht="15.75" hidden="1" customHeight="1" x14ac:dyDescent="0.25">
      <c r="A812" s="238" t="s">
        <v>4910</v>
      </c>
      <c r="B812" s="239" t="s">
        <v>4911</v>
      </c>
      <c r="C812" s="238">
        <v>2</v>
      </c>
      <c r="D812" s="238" t="s">
        <v>4912</v>
      </c>
      <c r="E812" s="237">
        <v>4466</v>
      </c>
      <c r="F812" s="237">
        <v>40</v>
      </c>
      <c r="G812" s="238">
        <v>90.5</v>
      </c>
      <c r="H812" s="240">
        <f>Tabela1[[#This Row],[PESO UNI]]*Tabela1[[#This Row],[QTE]]</f>
        <v>181</v>
      </c>
      <c r="I812" s="237" t="s">
        <v>5374</v>
      </c>
      <c r="J812" s="241" t="s">
        <v>3093</v>
      </c>
      <c r="K812" s="241" t="s">
        <v>4320</v>
      </c>
      <c r="L812" s="242" t="s">
        <v>2984</v>
      </c>
      <c r="M812" s="243">
        <v>46233</v>
      </c>
      <c r="N812" s="241" t="s">
        <v>38</v>
      </c>
      <c r="O812" s="244"/>
      <c r="P812" s="245"/>
      <c r="Q812" s="14">
        <f>Tabela1[[#This Row],[QTDE/ Fabricação]]-Tabela1[[#This Row],[QTE]]</f>
        <v>-2</v>
      </c>
      <c r="R812" s="247">
        <f t="shared" si="157"/>
        <v>181</v>
      </c>
      <c r="S812" s="247">
        <f t="shared" si="158"/>
        <v>181</v>
      </c>
      <c r="T812" s="248">
        <f t="shared" si="159"/>
        <v>0</v>
      </c>
      <c r="U812" s="249">
        <f>IFERROR(SUMIF('LISTA DE EMBARQUE'!B:B,MICRO!E:E,'LISTA DE EMBARQUE'!G:G),"")</f>
        <v>2</v>
      </c>
      <c r="V812" s="244">
        <f>IFERROR(VLOOKUP(Tabela1[[#This Row],[COD.MDE]],'LISTA DE EMBARQUE'!B:L,11,0),"")</f>
        <v>6</v>
      </c>
      <c r="W812" s="245">
        <f>IFERROR(VLOOKUP(Tabela1[[#This Row],[COD.MDE]],'LISTA DE EMBARQUE'!B:M,12,0),"")</f>
        <v>46273</v>
      </c>
      <c r="X812" s="246">
        <f>IFERROR(Tabela1[[#This Row],[QIANTIDADE EXPEDIDA]]*Tabela1[[#This Row],[PESO UNI]],"")</f>
        <v>181</v>
      </c>
      <c r="Y812" s="246">
        <f t="shared" si="160"/>
        <v>0</v>
      </c>
      <c r="Z812" s="250">
        <f>Tabela1[[#This Row],[PESO TOTAL]]-Tabela1[[#This Row],[Peso Expedido]]</f>
        <v>0</v>
      </c>
      <c r="AA812" s="251">
        <v>1</v>
      </c>
      <c r="AB812" s="252"/>
      <c r="AC812" s="251">
        <v>1</v>
      </c>
      <c r="AD812" s="251">
        <v>1</v>
      </c>
      <c r="AE812" s="251">
        <v>1</v>
      </c>
      <c r="AF812" s="251">
        <v>1</v>
      </c>
      <c r="AG812" s="251">
        <v>1</v>
      </c>
      <c r="AH812" s="251">
        <v>1</v>
      </c>
      <c r="AI812" s="252" t="s">
        <v>4412</v>
      </c>
      <c r="AJ812"/>
      <c r="AK812"/>
      <c r="AL812"/>
      <c r="AM812"/>
      <c r="AN812"/>
      <c r="AO812"/>
      <c r="AP812"/>
      <c r="AQ812" s="22"/>
      <c r="AR812" s="24"/>
      <c r="AS812" s="37"/>
      <c r="AT812" s="37"/>
      <c r="AU812" s="37"/>
      <c r="AV812" s="37"/>
      <c r="AW812" s="37"/>
    </row>
    <row r="813" spans="1:49" ht="15.75" hidden="1" customHeight="1" x14ac:dyDescent="0.25">
      <c r="A813" s="1" t="s">
        <v>4910</v>
      </c>
      <c r="B813" s="21" t="s">
        <v>4911</v>
      </c>
      <c r="C813" s="1">
        <v>4</v>
      </c>
      <c r="D813" s="1" t="s">
        <v>4913</v>
      </c>
      <c r="E813" s="7">
        <v>4467</v>
      </c>
      <c r="F813" s="7">
        <v>40</v>
      </c>
      <c r="G813" s="1">
        <v>8.1</v>
      </c>
      <c r="H813" s="34">
        <f>Tabela1[[#This Row],[PESO UNI]]*Tabela1[[#This Row],[QTE]]</f>
        <v>32.4</v>
      </c>
      <c r="I813" s="7" t="s">
        <v>5374</v>
      </c>
      <c r="J813" s="8" t="s">
        <v>3093</v>
      </c>
      <c r="K813" s="8" t="s">
        <v>4320</v>
      </c>
      <c r="L813" s="9" t="s">
        <v>2984</v>
      </c>
      <c r="M813" s="10">
        <v>46233</v>
      </c>
      <c r="N813" s="8" t="s">
        <v>38</v>
      </c>
      <c r="O813" s="12"/>
      <c r="P813" s="13"/>
      <c r="Q813" s="14">
        <f>Tabela1[[#This Row],[QTDE/ Fabricação]]-Tabela1[[#This Row],[QTE]]</f>
        <v>-4</v>
      </c>
      <c r="R813" s="18">
        <f t="shared" si="157"/>
        <v>32.4</v>
      </c>
      <c r="S813" s="18">
        <f t="shared" si="158"/>
        <v>32.4</v>
      </c>
      <c r="T813" s="19">
        <f t="shared" si="159"/>
        <v>0</v>
      </c>
      <c r="U813" s="16">
        <f>IFERROR(SUMIF('LISTA DE EMBARQUE'!B:B,MICRO!E:E,'LISTA DE EMBARQUE'!G:G),"")</f>
        <v>2</v>
      </c>
      <c r="V813" s="12">
        <f>IFERROR(VLOOKUP(Tabela1[[#This Row],[COD.MDE]],'LISTA DE EMBARQUE'!B:L,11,0),"")</f>
        <v>6</v>
      </c>
      <c r="W813" s="13">
        <f>IFERROR(VLOOKUP(Tabela1[[#This Row],[COD.MDE]],'LISTA DE EMBARQUE'!B:M,12,0),"")</f>
        <v>46273</v>
      </c>
      <c r="X813" s="14">
        <f>IFERROR(Tabela1[[#This Row],[QIANTIDADE EXPEDIDA]]*Tabela1[[#This Row],[PESO UNI]],"")</f>
        <v>16.2</v>
      </c>
      <c r="Y813" s="14">
        <f t="shared" si="160"/>
        <v>-2</v>
      </c>
      <c r="Z813" s="20">
        <f>Tabela1[[#This Row],[PESO TOTAL]]-Tabela1[[#This Row],[Peso Expedido]]</f>
        <v>16.2</v>
      </c>
      <c r="AA813" s="17">
        <v>1</v>
      </c>
      <c r="AB813" s="33"/>
      <c r="AC813" s="33">
        <v>1</v>
      </c>
      <c r="AD813" s="33">
        <v>1</v>
      </c>
      <c r="AE813" s="33">
        <v>1</v>
      </c>
      <c r="AF813" s="33">
        <v>1</v>
      </c>
      <c r="AG813" s="33">
        <v>1</v>
      </c>
      <c r="AH813" s="33">
        <v>0.5</v>
      </c>
      <c r="AI813" s="33"/>
      <c r="AJ813"/>
      <c r="AK813"/>
      <c r="AL813"/>
      <c r="AM813"/>
      <c r="AN813"/>
      <c r="AO813"/>
      <c r="AP813"/>
      <c r="AQ813" s="22"/>
      <c r="AR813" s="24"/>
      <c r="AS813" s="37"/>
      <c r="AT813" s="37"/>
      <c r="AU813" s="37"/>
      <c r="AV813" s="37"/>
      <c r="AW813" s="37"/>
    </row>
    <row r="814" spans="1:49" ht="15.75" hidden="1" customHeight="1" x14ac:dyDescent="0.25">
      <c r="A814" s="238" t="s">
        <v>4910</v>
      </c>
      <c r="B814" s="239" t="s">
        <v>4911</v>
      </c>
      <c r="C814" s="238">
        <v>4</v>
      </c>
      <c r="D814" s="238" t="s">
        <v>4914</v>
      </c>
      <c r="E814" s="237">
        <v>4468</v>
      </c>
      <c r="F814" s="237">
        <v>40</v>
      </c>
      <c r="G814" s="238">
        <v>0.6</v>
      </c>
      <c r="H814" s="240">
        <f>Tabela1[[#This Row],[PESO UNI]]*Tabela1[[#This Row],[QTE]]</f>
        <v>2.4</v>
      </c>
      <c r="I814" s="237" t="s">
        <v>5374</v>
      </c>
      <c r="J814" s="241" t="s">
        <v>3093</v>
      </c>
      <c r="K814" s="241" t="s">
        <v>4320</v>
      </c>
      <c r="L814" s="242" t="s">
        <v>2984</v>
      </c>
      <c r="M814" s="243">
        <v>46233</v>
      </c>
      <c r="N814" s="241" t="s">
        <v>38</v>
      </c>
      <c r="O814" s="244"/>
      <c r="P814" s="245"/>
      <c r="Q814" s="14">
        <f>Tabela1[[#This Row],[QTDE/ Fabricação]]-Tabela1[[#This Row],[QTE]]</f>
        <v>-4</v>
      </c>
      <c r="R814" s="247">
        <f t="shared" si="157"/>
        <v>2.4</v>
      </c>
      <c r="S814" s="247">
        <f t="shared" si="158"/>
        <v>2.4</v>
      </c>
      <c r="T814" s="248">
        <f t="shared" si="159"/>
        <v>0</v>
      </c>
      <c r="U814" s="249">
        <f>IFERROR(SUMIF('LISTA DE EMBARQUE'!B:B,MICRO!E:E,'LISTA DE EMBARQUE'!G:G),"")</f>
        <v>4</v>
      </c>
      <c r="V814" s="244">
        <f>IFERROR(VLOOKUP(Tabela1[[#This Row],[COD.MDE]],'LISTA DE EMBARQUE'!B:L,11,0),"")</f>
        <v>6</v>
      </c>
      <c r="W814" s="245">
        <f>IFERROR(VLOOKUP(Tabela1[[#This Row],[COD.MDE]],'LISTA DE EMBARQUE'!B:M,12,0),"")</f>
        <v>46273</v>
      </c>
      <c r="X814" s="246">
        <f>IFERROR(Tabela1[[#This Row],[QIANTIDADE EXPEDIDA]]*Tabela1[[#This Row],[PESO UNI]],"")</f>
        <v>2.4</v>
      </c>
      <c r="Y814" s="246">
        <f t="shared" si="160"/>
        <v>0</v>
      </c>
      <c r="Z814" s="250">
        <f>Tabela1[[#This Row],[PESO TOTAL]]-Tabela1[[#This Row],[Peso Expedido]]</f>
        <v>0</v>
      </c>
      <c r="AA814" s="251">
        <v>1</v>
      </c>
      <c r="AB814" s="252"/>
      <c r="AC814" s="251">
        <v>1</v>
      </c>
      <c r="AD814" s="251">
        <v>1</v>
      </c>
      <c r="AE814" s="251">
        <v>1</v>
      </c>
      <c r="AF814" s="251">
        <v>1</v>
      </c>
      <c r="AG814" s="251">
        <v>1</v>
      </c>
      <c r="AH814" s="251">
        <v>1</v>
      </c>
      <c r="AI814" s="252" t="s">
        <v>4412</v>
      </c>
      <c r="AJ814"/>
      <c r="AK814"/>
      <c r="AL814"/>
      <c r="AM814"/>
      <c r="AN814"/>
      <c r="AO814"/>
      <c r="AP814"/>
      <c r="AQ814" s="22"/>
      <c r="AR814" s="24"/>
      <c r="AS814" s="37"/>
      <c r="AT814" s="37"/>
      <c r="AU814" s="37"/>
      <c r="AV814" s="37"/>
      <c r="AW814" s="37"/>
    </row>
    <row r="815" spans="1:49" ht="15.75" hidden="1" customHeight="1" x14ac:dyDescent="0.25">
      <c r="A815" s="1" t="s">
        <v>4910</v>
      </c>
      <c r="B815" s="21" t="s">
        <v>4911</v>
      </c>
      <c r="C815" s="1">
        <v>2</v>
      </c>
      <c r="D815" s="1" t="s">
        <v>4915</v>
      </c>
      <c r="E815" s="7">
        <v>4469</v>
      </c>
      <c r="F815" s="7">
        <v>40</v>
      </c>
      <c r="G815" s="1">
        <v>11.2</v>
      </c>
      <c r="H815" s="34">
        <f>Tabela1[[#This Row],[PESO UNI]]*Tabela1[[#This Row],[QTE]]</f>
        <v>22.4</v>
      </c>
      <c r="I815" s="7" t="s">
        <v>5374</v>
      </c>
      <c r="J815" s="8" t="s">
        <v>3093</v>
      </c>
      <c r="K815" s="8" t="s">
        <v>4320</v>
      </c>
      <c r="L815" s="9" t="s">
        <v>2984</v>
      </c>
      <c r="M815" s="10">
        <v>46233</v>
      </c>
      <c r="N815" s="8" t="s">
        <v>38</v>
      </c>
      <c r="O815" s="12"/>
      <c r="P815" s="13"/>
      <c r="Q815" s="14">
        <f>Tabela1[[#This Row],[QTDE/ Fabricação]]-Tabela1[[#This Row],[QTE]]</f>
        <v>-2</v>
      </c>
      <c r="R815" s="18">
        <f t="shared" si="157"/>
        <v>22.4</v>
      </c>
      <c r="S815" s="18">
        <f t="shared" si="158"/>
        <v>22.4</v>
      </c>
      <c r="T815" s="19">
        <f t="shared" si="159"/>
        <v>0</v>
      </c>
      <c r="U815" s="16">
        <f>IFERROR(SUMIF('LISTA DE EMBARQUE'!B:B,MICRO!E:E,'LISTA DE EMBARQUE'!G:G),"")</f>
        <v>4</v>
      </c>
      <c r="V815" s="12">
        <f>IFERROR(VLOOKUP(Tabela1[[#This Row],[COD.MDE]],'LISTA DE EMBARQUE'!B:L,11,0),"")</f>
        <v>6</v>
      </c>
      <c r="W815" s="13">
        <f>IFERROR(VLOOKUP(Tabela1[[#This Row],[COD.MDE]],'LISTA DE EMBARQUE'!B:M,12,0),"")</f>
        <v>46273</v>
      </c>
      <c r="X815" s="14">
        <f>IFERROR(Tabela1[[#This Row],[QIANTIDADE EXPEDIDA]]*Tabela1[[#This Row],[PESO UNI]],"")</f>
        <v>44.8</v>
      </c>
      <c r="Y815" s="14">
        <f t="shared" si="160"/>
        <v>2</v>
      </c>
      <c r="Z815" s="20">
        <f>Tabela1[[#This Row],[PESO TOTAL]]-Tabela1[[#This Row],[Peso Expedido]]</f>
        <v>-22.4</v>
      </c>
      <c r="AA815" s="17">
        <v>1</v>
      </c>
      <c r="AB815" s="33"/>
      <c r="AC815" s="17">
        <v>1</v>
      </c>
      <c r="AD815" s="17">
        <v>1</v>
      </c>
      <c r="AE815" s="17">
        <v>1</v>
      </c>
      <c r="AF815" s="17">
        <v>1</v>
      </c>
      <c r="AG815" s="17">
        <v>1</v>
      </c>
      <c r="AH815" s="17">
        <v>1</v>
      </c>
      <c r="AI815" s="33" t="s">
        <v>4412</v>
      </c>
      <c r="AJ815"/>
      <c r="AK815"/>
      <c r="AL815"/>
      <c r="AM815"/>
      <c r="AN815"/>
      <c r="AO815"/>
      <c r="AP815"/>
      <c r="AQ815" s="22"/>
      <c r="AR815" s="24"/>
      <c r="AS815" s="37"/>
      <c r="AT815" s="37"/>
      <c r="AU815" s="37"/>
      <c r="AV815" s="37"/>
      <c r="AW815" s="37"/>
    </row>
    <row r="816" spans="1:49" ht="15.75" hidden="1" customHeight="1" x14ac:dyDescent="0.25">
      <c r="A816" s="238" t="s">
        <v>4910</v>
      </c>
      <c r="B816" s="239" t="s">
        <v>4911</v>
      </c>
      <c r="C816" s="238">
        <v>2</v>
      </c>
      <c r="D816" s="238" t="s">
        <v>4916</v>
      </c>
      <c r="E816" s="237">
        <v>4470</v>
      </c>
      <c r="F816" s="237">
        <v>40</v>
      </c>
      <c r="G816" s="238">
        <v>3.4</v>
      </c>
      <c r="H816" s="240">
        <f>Tabela1[[#This Row],[PESO UNI]]*Tabela1[[#This Row],[QTE]]</f>
        <v>6.8</v>
      </c>
      <c r="I816" s="237" t="s">
        <v>5374</v>
      </c>
      <c r="J816" s="241" t="s">
        <v>3093</v>
      </c>
      <c r="K816" s="241" t="s">
        <v>4320</v>
      </c>
      <c r="L816" s="242" t="s">
        <v>2984</v>
      </c>
      <c r="M816" s="243">
        <v>46233</v>
      </c>
      <c r="N816" s="241" t="s">
        <v>38</v>
      </c>
      <c r="O816" s="244"/>
      <c r="P816" s="245"/>
      <c r="Q816" s="14">
        <f>Tabela1[[#This Row],[QTDE/ Fabricação]]-Tabela1[[#This Row],[QTE]]</f>
        <v>-2</v>
      </c>
      <c r="R816" s="247">
        <f t="shared" si="157"/>
        <v>6.8</v>
      </c>
      <c r="S816" s="247">
        <f t="shared" si="158"/>
        <v>6.8</v>
      </c>
      <c r="T816" s="248">
        <f t="shared" si="159"/>
        <v>0</v>
      </c>
      <c r="U816" s="249">
        <f>IFERROR(SUMIF('LISTA DE EMBARQUE'!B:B,MICRO!E:E,'LISTA DE EMBARQUE'!G:G),"")</f>
        <v>2</v>
      </c>
      <c r="V816" s="244">
        <f>IFERROR(VLOOKUP(Tabela1[[#This Row],[COD.MDE]],'LISTA DE EMBARQUE'!B:L,11,0),"")</f>
        <v>7</v>
      </c>
      <c r="W816" s="245">
        <f>IFERROR(VLOOKUP(Tabela1[[#This Row],[COD.MDE]],'LISTA DE EMBARQUE'!B:M,12,0),"")</f>
        <v>46280</v>
      </c>
      <c r="X816" s="246">
        <f>IFERROR(Tabela1[[#This Row],[QIANTIDADE EXPEDIDA]]*Tabela1[[#This Row],[PESO UNI]],"")</f>
        <v>6.8</v>
      </c>
      <c r="Y816" s="246">
        <f t="shared" si="160"/>
        <v>0</v>
      </c>
      <c r="Z816" s="250">
        <f>Tabela1[[#This Row],[PESO TOTAL]]-Tabela1[[#This Row],[Peso Expedido]]</f>
        <v>0</v>
      </c>
      <c r="AA816" s="251">
        <v>1</v>
      </c>
      <c r="AB816" s="252"/>
      <c r="AC816" s="252">
        <v>1</v>
      </c>
      <c r="AD816" s="252">
        <v>1</v>
      </c>
      <c r="AE816" s="252">
        <v>1</v>
      </c>
      <c r="AF816" s="252">
        <v>1</v>
      </c>
      <c r="AG816" s="252">
        <v>1</v>
      </c>
      <c r="AH816" s="252">
        <v>1</v>
      </c>
      <c r="AI816" s="252"/>
      <c r="AJ816"/>
      <c r="AK816"/>
      <c r="AL816"/>
      <c r="AM816"/>
      <c r="AN816"/>
      <c r="AO816"/>
      <c r="AP816"/>
      <c r="AQ816" s="22"/>
      <c r="AR816" s="24"/>
      <c r="AS816" s="37"/>
      <c r="AT816" s="37"/>
      <c r="AU816" s="37"/>
      <c r="AV816" s="37"/>
      <c r="AW816" s="37"/>
    </row>
    <row r="817" spans="1:49" ht="15.75" hidden="1" customHeight="1" x14ac:dyDescent="0.25">
      <c r="A817" s="238" t="s">
        <v>4910</v>
      </c>
      <c r="B817" s="239" t="s">
        <v>4911</v>
      </c>
      <c r="C817" s="238">
        <v>2</v>
      </c>
      <c r="D817" s="238" t="s">
        <v>4917</v>
      </c>
      <c r="E817" s="237">
        <v>4471</v>
      </c>
      <c r="F817" s="237">
        <v>40</v>
      </c>
      <c r="G817" s="238">
        <v>6</v>
      </c>
      <c r="H817" s="240">
        <f>Tabela1[[#This Row],[PESO UNI]]*Tabela1[[#This Row],[QTE]]</f>
        <v>12</v>
      </c>
      <c r="I817" s="237" t="s">
        <v>5374</v>
      </c>
      <c r="J817" s="241" t="s">
        <v>3093</v>
      </c>
      <c r="K817" s="241" t="s">
        <v>4320</v>
      </c>
      <c r="L817" s="242" t="s">
        <v>2984</v>
      </c>
      <c r="M817" s="243">
        <v>46233</v>
      </c>
      <c r="N817" s="241" t="s">
        <v>38</v>
      </c>
      <c r="O817" s="244"/>
      <c r="P817" s="245"/>
      <c r="Q817" s="14">
        <f>Tabela1[[#This Row],[QTDE/ Fabricação]]-Tabela1[[#This Row],[QTE]]</f>
        <v>-2</v>
      </c>
      <c r="R817" s="247">
        <f t="shared" si="157"/>
        <v>12</v>
      </c>
      <c r="S817" s="247">
        <f t="shared" si="158"/>
        <v>12</v>
      </c>
      <c r="T817" s="248">
        <f t="shared" si="159"/>
        <v>0</v>
      </c>
      <c r="U817" s="249">
        <f>IFERROR(SUMIF('LISTA DE EMBARQUE'!B:B,MICRO!E:E,'LISTA DE EMBARQUE'!G:G),"")</f>
        <v>2</v>
      </c>
      <c r="V817" s="244">
        <f>IFERROR(VLOOKUP(Tabela1[[#This Row],[COD.MDE]],'LISTA DE EMBARQUE'!B:L,11,0),"")</f>
        <v>7</v>
      </c>
      <c r="W817" s="245">
        <f>IFERROR(VLOOKUP(Tabela1[[#This Row],[COD.MDE]],'LISTA DE EMBARQUE'!B:M,12,0),"")</f>
        <v>46280</v>
      </c>
      <c r="X817" s="246">
        <f>IFERROR(Tabela1[[#This Row],[QIANTIDADE EXPEDIDA]]*Tabela1[[#This Row],[PESO UNI]],"")</f>
        <v>12</v>
      </c>
      <c r="Y817" s="246">
        <f t="shared" si="160"/>
        <v>0</v>
      </c>
      <c r="Z817" s="250">
        <f>Tabela1[[#This Row],[PESO TOTAL]]-Tabela1[[#This Row],[Peso Expedido]]</f>
        <v>0</v>
      </c>
      <c r="AA817" s="251">
        <v>1</v>
      </c>
      <c r="AB817" s="252"/>
      <c r="AC817" s="252">
        <v>1</v>
      </c>
      <c r="AD817" s="252">
        <v>1</v>
      </c>
      <c r="AE817" s="252">
        <v>1</v>
      </c>
      <c r="AF817" s="252">
        <v>1</v>
      </c>
      <c r="AG817" s="252">
        <v>1</v>
      </c>
      <c r="AH817" s="252">
        <v>1</v>
      </c>
      <c r="AI817" s="252"/>
      <c r="AJ817"/>
      <c r="AK817"/>
      <c r="AL817"/>
      <c r="AM817"/>
      <c r="AN817"/>
      <c r="AO817"/>
      <c r="AP817"/>
      <c r="AQ817" s="22"/>
      <c r="AR817" s="24"/>
      <c r="AS817" s="37"/>
      <c r="AT817" s="37"/>
      <c r="AU817" s="37"/>
      <c r="AV817" s="37"/>
      <c r="AW817" s="37"/>
    </row>
    <row r="818" spans="1:49" ht="15.75" hidden="1" customHeight="1" x14ac:dyDescent="0.25">
      <c r="A818" s="238" t="s">
        <v>4910</v>
      </c>
      <c r="B818" s="239" t="s">
        <v>4911</v>
      </c>
      <c r="C818" s="238">
        <v>28</v>
      </c>
      <c r="D818" s="238" t="s">
        <v>4918</v>
      </c>
      <c r="E818" s="237">
        <v>4472</v>
      </c>
      <c r="F818" s="237">
        <v>40</v>
      </c>
      <c r="G818" s="238">
        <v>7.3</v>
      </c>
      <c r="H818" s="240">
        <f>Tabela1[[#This Row],[PESO UNI]]*Tabela1[[#This Row],[QTE]]</f>
        <v>204.4</v>
      </c>
      <c r="I818" s="237" t="s">
        <v>5374</v>
      </c>
      <c r="J818" s="241" t="s">
        <v>3093</v>
      </c>
      <c r="K818" s="241" t="s">
        <v>44</v>
      </c>
      <c r="L818" s="242" t="s">
        <v>2984</v>
      </c>
      <c r="M818" s="243">
        <v>46233</v>
      </c>
      <c r="N818" s="241" t="s">
        <v>38</v>
      </c>
      <c r="O818" s="244"/>
      <c r="P818" s="245"/>
      <c r="Q818" s="14">
        <f>Tabela1[[#This Row],[QTDE/ Fabricação]]-Tabela1[[#This Row],[QTE]]</f>
        <v>-28</v>
      </c>
      <c r="R818" s="247">
        <f t="shared" si="157"/>
        <v>204.4</v>
      </c>
      <c r="S818" s="247">
        <f t="shared" si="158"/>
        <v>204.4</v>
      </c>
      <c r="T818" s="248">
        <f t="shared" si="159"/>
        <v>0</v>
      </c>
      <c r="U818" s="249">
        <f>IFERROR(SUMIF('LISTA DE EMBARQUE'!B:B,MICRO!E:E,'LISTA DE EMBARQUE'!G:G),"")</f>
        <v>28</v>
      </c>
      <c r="V818" s="244">
        <f>IFERROR(VLOOKUP(Tabela1[[#This Row],[COD.MDE]],'LISTA DE EMBARQUE'!B:L,11,0),"")</f>
        <v>5</v>
      </c>
      <c r="W818" s="245">
        <f>IFERROR(VLOOKUP(Tabela1[[#This Row],[COD.MDE]],'LISTA DE EMBARQUE'!B:M,12,0),"")</f>
        <v>46254</v>
      </c>
      <c r="X818" s="246">
        <f>IFERROR(Tabela1[[#This Row],[QIANTIDADE EXPEDIDA]]*Tabela1[[#This Row],[PESO UNI]],"")</f>
        <v>204.4</v>
      </c>
      <c r="Y818" s="246">
        <f t="shared" si="160"/>
        <v>0</v>
      </c>
      <c r="Z818" s="250">
        <f>Tabela1[[#This Row],[PESO TOTAL]]-Tabela1[[#This Row],[Peso Expedido]]</f>
        <v>0</v>
      </c>
      <c r="AA818" s="251">
        <v>1</v>
      </c>
      <c r="AB818" s="252"/>
      <c r="AC818" s="252">
        <v>1</v>
      </c>
      <c r="AD818" s="252">
        <v>1</v>
      </c>
      <c r="AE818" s="252">
        <v>1</v>
      </c>
      <c r="AF818" s="252">
        <v>1</v>
      </c>
      <c r="AG818" s="252">
        <v>1</v>
      </c>
      <c r="AH818" s="252">
        <v>1</v>
      </c>
      <c r="AI818" s="252" t="str">
        <f>IF(Z818&lt;=0,"ok","")</f>
        <v>ok</v>
      </c>
      <c r="AJ818"/>
      <c r="AK818"/>
      <c r="AL818"/>
      <c r="AM818"/>
      <c r="AN818"/>
      <c r="AO818"/>
      <c r="AP818"/>
      <c r="AQ818" s="22"/>
      <c r="AR818" s="24"/>
      <c r="AS818" s="37"/>
      <c r="AT818" s="37"/>
      <c r="AU818" s="37"/>
      <c r="AV818" s="37"/>
      <c r="AW818" s="37"/>
    </row>
    <row r="819" spans="1:49" ht="15.75" hidden="1" customHeight="1" x14ac:dyDescent="0.25">
      <c r="A819" s="238" t="s">
        <v>4919</v>
      </c>
      <c r="B819" s="239" t="s">
        <v>4920</v>
      </c>
      <c r="C819" s="238">
        <v>1</v>
      </c>
      <c r="D819" s="238" t="s">
        <v>4921</v>
      </c>
      <c r="E819" s="237">
        <v>4473</v>
      </c>
      <c r="F819" s="237">
        <v>41</v>
      </c>
      <c r="G819" s="238">
        <v>715.7</v>
      </c>
      <c r="H819" s="240">
        <f>Tabela1[[#This Row],[PESO UNI]]*Tabela1[[#This Row],[QTE]]</f>
        <v>715.7</v>
      </c>
      <c r="I819" s="237" t="s">
        <v>5938</v>
      </c>
      <c r="J819" s="241" t="s">
        <v>3093</v>
      </c>
      <c r="K819" s="241" t="s">
        <v>4320</v>
      </c>
      <c r="L819" s="242" t="s">
        <v>2984</v>
      </c>
      <c r="M819" s="243">
        <v>46233</v>
      </c>
      <c r="N819" s="241" t="s">
        <v>38</v>
      </c>
      <c r="O819" s="244"/>
      <c r="P819" s="245"/>
      <c r="Q819" s="14">
        <f>Tabela1[[#This Row],[QTDE/ Fabricação]]-Tabela1[[#This Row],[QTE]]</f>
        <v>-1</v>
      </c>
      <c r="R819" s="247">
        <f t="shared" si="157"/>
        <v>715.7</v>
      </c>
      <c r="S819" s="247">
        <f t="shared" si="158"/>
        <v>715.7</v>
      </c>
      <c r="T819" s="248">
        <f t="shared" si="159"/>
        <v>0</v>
      </c>
      <c r="U819" s="249">
        <f>IFERROR(SUMIF('LISTA DE EMBARQUE'!B:B,MICRO!E:E,'LISTA DE EMBARQUE'!G:G),"")</f>
        <v>1</v>
      </c>
      <c r="V819" s="244">
        <f>IFERROR(VLOOKUP(Tabela1[[#This Row],[COD.MDE]],'LISTA DE EMBARQUE'!B:L,11,0),"")</f>
        <v>7</v>
      </c>
      <c r="W819" s="245">
        <f>IFERROR(VLOOKUP(Tabela1[[#This Row],[COD.MDE]],'LISTA DE EMBARQUE'!B:M,12,0),"")</f>
        <v>46280</v>
      </c>
      <c r="X819" s="246">
        <f>IFERROR(Tabela1[[#This Row],[QIANTIDADE EXPEDIDA]]*Tabela1[[#This Row],[PESO UNI]],"")</f>
        <v>715.7</v>
      </c>
      <c r="Y819" s="246">
        <f t="shared" si="160"/>
        <v>0</v>
      </c>
      <c r="Z819" s="250">
        <f>Tabela1[[#This Row],[PESO TOTAL]]-Tabela1[[#This Row],[Peso Expedido]]</f>
        <v>0</v>
      </c>
      <c r="AA819" s="251">
        <v>1</v>
      </c>
      <c r="AB819" s="252"/>
      <c r="AC819" s="252">
        <v>1</v>
      </c>
      <c r="AD819" s="252">
        <v>1</v>
      </c>
      <c r="AE819" s="252">
        <v>1</v>
      </c>
      <c r="AF819" s="252">
        <v>1</v>
      </c>
      <c r="AG819" s="252">
        <v>1</v>
      </c>
      <c r="AH819" s="252">
        <v>1</v>
      </c>
      <c r="AI819" s="252" t="str">
        <f>IF(Z819&lt;=0,"ok","")</f>
        <v>ok</v>
      </c>
      <c r="AJ819"/>
      <c r="AK819"/>
      <c r="AL819"/>
      <c r="AM819"/>
      <c r="AN819"/>
      <c r="AO819"/>
      <c r="AP819"/>
      <c r="AQ819" s="22"/>
      <c r="AR819" s="24"/>
      <c r="AS819" s="37"/>
      <c r="AT819" s="37"/>
      <c r="AU819" s="37"/>
      <c r="AV819" s="37"/>
      <c r="AW819" s="37"/>
    </row>
    <row r="820" spans="1:49" ht="15.75" hidden="1" customHeight="1" x14ac:dyDescent="0.25">
      <c r="A820" s="1" t="s">
        <v>4919</v>
      </c>
      <c r="B820" s="21" t="s">
        <v>4920</v>
      </c>
      <c r="C820" s="1">
        <v>4</v>
      </c>
      <c r="D820" s="1" t="s">
        <v>4922</v>
      </c>
      <c r="E820" s="7">
        <v>4474</v>
      </c>
      <c r="F820" s="7">
        <v>41</v>
      </c>
      <c r="G820" s="1">
        <v>10.7</v>
      </c>
      <c r="H820" s="34">
        <f>Tabela1[[#This Row],[PESO UNI]]*Tabela1[[#This Row],[QTE]]</f>
        <v>42.8</v>
      </c>
      <c r="I820" s="237" t="s">
        <v>5938</v>
      </c>
      <c r="J820" s="8" t="s">
        <v>3093</v>
      </c>
      <c r="K820" s="8" t="s">
        <v>4320</v>
      </c>
      <c r="L820" s="9" t="s">
        <v>2984</v>
      </c>
      <c r="M820" s="10">
        <v>46233</v>
      </c>
      <c r="N820" s="8" t="s">
        <v>38</v>
      </c>
      <c r="O820" s="12"/>
      <c r="P820" s="13"/>
      <c r="Q820" s="14">
        <f>Tabela1[[#This Row],[QTDE/ Fabricação]]-Tabela1[[#This Row],[QTE]]</f>
        <v>-4</v>
      </c>
      <c r="R820" s="18">
        <f t="shared" si="157"/>
        <v>10.7</v>
      </c>
      <c r="S820" s="18">
        <f t="shared" si="158"/>
        <v>0</v>
      </c>
      <c r="T820" s="19">
        <f t="shared" si="159"/>
        <v>-42.8</v>
      </c>
      <c r="U820" s="16">
        <f>IFERROR(SUMIF('LISTA DE EMBARQUE'!B:B,MICRO!E:E,'LISTA DE EMBARQUE'!G:G),"")</f>
        <v>0</v>
      </c>
      <c r="V820" s="12" t="str">
        <f>IFERROR(VLOOKUP(Tabela1[[#This Row],[COD.MDE]],'LISTA DE EMBARQUE'!B:L,11,0),"")</f>
        <v/>
      </c>
      <c r="W820" s="13" t="str">
        <f>IFERROR(VLOOKUP(Tabela1[[#This Row],[COD.MDE]],'LISTA DE EMBARQUE'!B:M,12,0),"")</f>
        <v/>
      </c>
      <c r="X820" s="14">
        <f>IFERROR(Tabela1[[#This Row],[QIANTIDADE EXPEDIDA]]*Tabela1[[#This Row],[PESO UNI]],"")</f>
        <v>0</v>
      </c>
      <c r="Y820" s="14">
        <f t="shared" si="160"/>
        <v>-4</v>
      </c>
      <c r="Z820" s="20">
        <f>Tabela1[[#This Row],[PESO TOTAL]]-Tabela1[[#This Row],[Peso Expedido]]</f>
        <v>42.8</v>
      </c>
      <c r="AA820" s="17">
        <v>1</v>
      </c>
      <c r="AB820" s="33"/>
      <c r="AC820" s="33"/>
      <c r="AD820" s="33"/>
      <c r="AE820" s="33"/>
      <c r="AF820" s="33"/>
      <c r="AG820" s="33"/>
      <c r="AH820" s="33"/>
      <c r="AI820" s="33"/>
      <c r="AJ820"/>
      <c r="AK820"/>
      <c r="AL820"/>
      <c r="AM820"/>
      <c r="AN820"/>
      <c r="AO820"/>
      <c r="AP820"/>
      <c r="AQ820" s="22"/>
      <c r="AR820" s="24"/>
      <c r="AS820" s="37"/>
      <c r="AT820" s="37"/>
      <c r="AU820" s="37"/>
      <c r="AV820" s="37"/>
      <c r="AW820" s="37"/>
    </row>
    <row r="821" spans="1:49" ht="15.75" hidden="1" customHeight="1" x14ac:dyDescent="0.25">
      <c r="A821" s="1" t="s">
        <v>4923</v>
      </c>
      <c r="B821" s="21" t="s">
        <v>4924</v>
      </c>
      <c r="C821" s="1">
        <v>2</v>
      </c>
      <c r="D821" s="1" t="s">
        <v>4925</v>
      </c>
      <c r="E821" s="7">
        <v>4475</v>
      </c>
      <c r="F821" s="7">
        <v>42</v>
      </c>
      <c r="G821" s="1">
        <v>23.8</v>
      </c>
      <c r="H821" s="34">
        <f>Tabela1[[#This Row],[PESO UNI]]*Tabela1[[#This Row],[QTE]]</f>
        <v>47.6</v>
      </c>
      <c r="I821" s="7">
        <v>0</v>
      </c>
      <c r="J821" s="8" t="s">
        <v>3093</v>
      </c>
      <c r="K821" s="8" t="s">
        <v>4320</v>
      </c>
      <c r="L821" s="9" t="s">
        <v>2984</v>
      </c>
      <c r="M821" s="10">
        <v>46233</v>
      </c>
      <c r="N821" s="8" t="s">
        <v>38</v>
      </c>
      <c r="O821" s="12"/>
      <c r="P821" s="13"/>
      <c r="Q821" s="14">
        <f>Tabela1[[#This Row],[QTDE/ Fabricação]]-Tabela1[[#This Row],[QTE]]</f>
        <v>-2</v>
      </c>
      <c r="R821" s="18">
        <f t="shared" si="157"/>
        <v>21.42</v>
      </c>
      <c r="S821" s="18">
        <f t="shared" si="158"/>
        <v>0</v>
      </c>
      <c r="T821" s="19">
        <f t="shared" si="159"/>
        <v>-47.6</v>
      </c>
      <c r="U821" s="16">
        <f>IFERROR(SUMIF('LISTA DE EMBARQUE'!B:B,MICRO!E:E,'LISTA DE EMBARQUE'!G:G),"")</f>
        <v>0</v>
      </c>
      <c r="V821" s="12" t="str">
        <f>IFERROR(VLOOKUP(Tabela1[[#This Row],[COD.MDE]],'LISTA DE EMBARQUE'!B:L,11,0),"")</f>
        <v/>
      </c>
      <c r="W821" s="13" t="str">
        <f>IFERROR(VLOOKUP(Tabela1[[#This Row],[COD.MDE]],'LISTA DE EMBARQUE'!B:M,12,0),"")</f>
        <v/>
      </c>
      <c r="X821" s="14">
        <f>IFERROR(Tabela1[[#This Row],[QIANTIDADE EXPEDIDA]]*Tabela1[[#This Row],[PESO UNI]],"")</f>
        <v>0</v>
      </c>
      <c r="Y821" s="14">
        <f t="shared" si="160"/>
        <v>-2</v>
      </c>
      <c r="Z821" s="20">
        <f>Tabela1[[#This Row],[PESO TOTAL]]-Tabela1[[#This Row],[Peso Expedido]]</f>
        <v>47.6</v>
      </c>
      <c r="AA821" s="17">
        <v>0.9</v>
      </c>
      <c r="AB821" s="33"/>
      <c r="AC821" s="33">
        <v>0.9</v>
      </c>
      <c r="AD821" s="33"/>
      <c r="AE821" s="33"/>
      <c r="AF821" s="33"/>
      <c r="AG821" s="33"/>
      <c r="AH821" s="33"/>
      <c r="AI821" s="33"/>
      <c r="AJ821"/>
      <c r="AK821"/>
      <c r="AL821"/>
      <c r="AM821"/>
      <c r="AN821"/>
      <c r="AO821"/>
      <c r="AP821"/>
      <c r="AQ821" s="22"/>
      <c r="AR821" s="24"/>
      <c r="AS821" s="37"/>
      <c r="AT821" s="37"/>
      <c r="AU821" s="37"/>
      <c r="AV821" s="37"/>
      <c r="AW821" s="37"/>
    </row>
    <row r="822" spans="1:49" ht="15.75" hidden="1" customHeight="1" x14ac:dyDescent="0.25">
      <c r="A822" s="238" t="s">
        <v>4926</v>
      </c>
      <c r="B822" s="239" t="s">
        <v>4927</v>
      </c>
      <c r="C822" s="238">
        <v>1</v>
      </c>
      <c r="D822" s="238" t="s">
        <v>4934</v>
      </c>
      <c r="E822" s="237">
        <v>4476</v>
      </c>
      <c r="F822" s="237">
        <v>43</v>
      </c>
      <c r="G822" s="238">
        <v>1146.0999999999999</v>
      </c>
      <c r="H822" s="240">
        <f>Tabela1[[#This Row],[PESO UNI]]*Tabela1[[#This Row],[QTE]]</f>
        <v>1146.0999999999999</v>
      </c>
      <c r="I822" s="237" t="s">
        <v>5479</v>
      </c>
      <c r="J822" s="241" t="s">
        <v>3140</v>
      </c>
      <c r="K822" s="241" t="s">
        <v>4320</v>
      </c>
      <c r="L822" s="242" t="s">
        <v>2984</v>
      </c>
      <c r="M822" s="243">
        <v>46233</v>
      </c>
      <c r="N822" s="241" t="s">
        <v>38</v>
      </c>
      <c r="O822" s="244"/>
      <c r="P822" s="245"/>
      <c r="Q822" s="14">
        <f>Tabela1[[#This Row],[QTDE/ Fabricação]]-Tabela1[[#This Row],[QTE]]</f>
        <v>-1</v>
      </c>
      <c r="R822" s="247">
        <f t="shared" si="157"/>
        <v>1146.0999999999999</v>
      </c>
      <c r="S822" s="247">
        <f t="shared" si="158"/>
        <v>1146.0999999999999</v>
      </c>
      <c r="T822" s="248">
        <f t="shared" si="159"/>
        <v>0</v>
      </c>
      <c r="U822" s="249">
        <f>IFERROR(SUMIF('LISTA DE EMBARQUE'!B:B,MICRO!E:E,'LISTA DE EMBARQUE'!G:G),"")</f>
        <v>1</v>
      </c>
      <c r="V822" s="244">
        <f>IFERROR(VLOOKUP(Tabela1[[#This Row],[COD.MDE]],'LISTA DE EMBARQUE'!B:L,11,0),"")</f>
        <v>6</v>
      </c>
      <c r="W822" s="245">
        <f>IFERROR(VLOOKUP(Tabela1[[#This Row],[COD.MDE]],'LISTA DE EMBARQUE'!B:M,12,0),"")</f>
        <v>46273</v>
      </c>
      <c r="X822" s="246">
        <f>IFERROR(Tabela1[[#This Row],[QIANTIDADE EXPEDIDA]]*Tabela1[[#This Row],[PESO UNI]],"")</f>
        <v>1146.0999999999999</v>
      </c>
      <c r="Y822" s="246">
        <f t="shared" si="160"/>
        <v>0</v>
      </c>
      <c r="Z822" s="250">
        <f>Tabela1[[#This Row],[PESO TOTAL]]-Tabela1[[#This Row],[Peso Expedido]]</f>
        <v>0</v>
      </c>
      <c r="AA822" s="251">
        <v>1</v>
      </c>
      <c r="AB822" s="252"/>
      <c r="AC822" s="251">
        <v>1</v>
      </c>
      <c r="AD822" s="251">
        <v>1</v>
      </c>
      <c r="AE822" s="251">
        <v>1</v>
      </c>
      <c r="AF822" s="251">
        <v>1</v>
      </c>
      <c r="AG822" s="251">
        <v>1</v>
      </c>
      <c r="AH822" s="251">
        <v>1</v>
      </c>
      <c r="AI822" s="252" t="s">
        <v>4412</v>
      </c>
      <c r="AJ822"/>
      <c r="AK822"/>
      <c r="AL822"/>
      <c r="AM822"/>
      <c r="AN822"/>
      <c r="AO822"/>
      <c r="AP822"/>
      <c r="AQ822" s="22"/>
      <c r="AR822" s="24"/>
      <c r="AS822" s="37"/>
      <c r="AT822" s="37"/>
      <c r="AU822" s="37"/>
      <c r="AV822" s="37"/>
      <c r="AW822" s="37"/>
    </row>
    <row r="823" spans="1:49" ht="15.75" hidden="1" customHeight="1" x14ac:dyDescent="0.25">
      <c r="A823" s="1" t="s">
        <v>4928</v>
      </c>
      <c r="B823" s="21" t="s">
        <v>4929</v>
      </c>
      <c r="C823" s="1">
        <v>1</v>
      </c>
      <c r="D823" s="1" t="s">
        <v>4933</v>
      </c>
      <c r="E823" s="7">
        <v>4477</v>
      </c>
      <c r="F823" s="7">
        <v>43</v>
      </c>
      <c r="G823" s="1">
        <v>769.4</v>
      </c>
      <c r="H823" s="34">
        <f>Tabela1[[#This Row],[PESO UNI]]*Tabela1[[#This Row],[QTE]]</f>
        <v>769.4</v>
      </c>
      <c r="I823" s="7" t="s">
        <v>5274</v>
      </c>
      <c r="J823" s="8" t="s">
        <v>3140</v>
      </c>
      <c r="K823" s="8" t="s">
        <v>4320</v>
      </c>
      <c r="L823" s="9" t="s">
        <v>2984</v>
      </c>
      <c r="M823" s="10">
        <v>46233</v>
      </c>
      <c r="N823" s="8" t="s">
        <v>38</v>
      </c>
      <c r="O823" s="12"/>
      <c r="P823" s="13"/>
      <c r="Q823" s="14">
        <f>Tabela1[[#This Row],[QTDE/ Fabricação]]-Tabela1[[#This Row],[QTE]]</f>
        <v>-1</v>
      </c>
      <c r="R823" s="18">
        <f t="shared" si="157"/>
        <v>521.26850000000002</v>
      </c>
      <c r="S823" s="18">
        <f t="shared" si="158"/>
        <v>0</v>
      </c>
      <c r="T823" s="19">
        <f t="shared" si="159"/>
        <v>-769.4</v>
      </c>
      <c r="U823" s="16">
        <f>IFERROR(SUMIF('LISTA DE EMBARQUE'!B:B,MICRO!E:E,'LISTA DE EMBARQUE'!G:G),"")</f>
        <v>0</v>
      </c>
      <c r="V823" s="12" t="str">
        <f>IFERROR(VLOOKUP(Tabela1[[#This Row],[COD.MDE]],'LISTA DE EMBARQUE'!B:L,11,0),"")</f>
        <v/>
      </c>
      <c r="W823" s="13" t="str">
        <f>IFERROR(VLOOKUP(Tabela1[[#This Row],[COD.MDE]],'LISTA DE EMBARQUE'!B:M,12,0),"")</f>
        <v/>
      </c>
      <c r="X823" s="14">
        <f>IFERROR(Tabela1[[#This Row],[QIANTIDADE EXPEDIDA]]*Tabela1[[#This Row],[PESO UNI]],"")</f>
        <v>0</v>
      </c>
      <c r="Y823" s="14">
        <f t="shared" si="160"/>
        <v>-1</v>
      </c>
      <c r="Z823" s="20">
        <f>Tabela1[[#This Row],[PESO TOTAL]]-Tabela1[[#This Row],[Peso Expedido]]</f>
        <v>769.4</v>
      </c>
      <c r="AA823" s="17">
        <v>1</v>
      </c>
      <c r="AB823" s="33"/>
      <c r="AC823" s="33">
        <v>0.9</v>
      </c>
      <c r="AD823" s="33">
        <v>0.9</v>
      </c>
      <c r="AE823" s="33"/>
      <c r="AF823" s="33"/>
      <c r="AG823" s="33"/>
      <c r="AH823" s="33"/>
      <c r="AI823" s="33"/>
      <c r="AJ823"/>
      <c r="AK823"/>
      <c r="AL823"/>
      <c r="AM823"/>
      <c r="AN823"/>
      <c r="AO823"/>
      <c r="AP823"/>
      <c r="AQ823" s="22"/>
      <c r="AR823" s="24"/>
      <c r="AS823" s="37"/>
      <c r="AT823" s="37"/>
      <c r="AU823" s="37"/>
      <c r="AV823" s="37"/>
      <c r="AW823" s="37"/>
    </row>
    <row r="824" spans="1:49" ht="15.75" hidden="1" customHeight="1" x14ac:dyDescent="0.25">
      <c r="A824" s="1" t="s">
        <v>4930</v>
      </c>
      <c r="B824" s="21" t="s">
        <v>4931</v>
      </c>
      <c r="C824" s="1">
        <v>1</v>
      </c>
      <c r="D824" s="1" t="s">
        <v>4932</v>
      </c>
      <c r="E824" s="7">
        <v>4478</v>
      </c>
      <c r="F824" s="7">
        <v>43</v>
      </c>
      <c r="G824" s="1">
        <v>764.5</v>
      </c>
      <c r="H824" s="34">
        <f>Tabela1[[#This Row],[PESO UNI]]*Tabela1[[#This Row],[QTE]]</f>
        <v>764.5</v>
      </c>
      <c r="I824" s="7" t="s">
        <v>5274</v>
      </c>
      <c r="J824" s="8" t="s">
        <v>3140</v>
      </c>
      <c r="K824" s="8" t="s">
        <v>4320</v>
      </c>
      <c r="L824" s="9" t="s">
        <v>2984</v>
      </c>
      <c r="M824" s="10">
        <v>46233</v>
      </c>
      <c r="N824" s="8" t="s">
        <v>38</v>
      </c>
      <c r="O824" s="12"/>
      <c r="P824" s="13"/>
      <c r="Q824" s="14">
        <f>Tabela1[[#This Row],[QTDE/ Fabricação]]-Tabela1[[#This Row],[QTE]]</f>
        <v>-1</v>
      </c>
      <c r="R824" s="18">
        <f t="shared" si="157"/>
        <v>517.94875000000002</v>
      </c>
      <c r="S824" s="18">
        <f t="shared" si="158"/>
        <v>0</v>
      </c>
      <c r="T824" s="19">
        <f t="shared" si="159"/>
        <v>-764.5</v>
      </c>
      <c r="U824" s="16">
        <f>IFERROR(SUMIF('LISTA DE EMBARQUE'!B:B,MICRO!E:E,'LISTA DE EMBARQUE'!G:G),"")</f>
        <v>0</v>
      </c>
      <c r="V824" s="12" t="str">
        <f>IFERROR(VLOOKUP(Tabela1[[#This Row],[COD.MDE]],'LISTA DE EMBARQUE'!B:L,11,0),"")</f>
        <v/>
      </c>
      <c r="W824" s="13" t="str">
        <f>IFERROR(VLOOKUP(Tabela1[[#This Row],[COD.MDE]],'LISTA DE EMBARQUE'!B:M,12,0),"")</f>
        <v/>
      </c>
      <c r="X824" s="14">
        <f>IFERROR(Tabela1[[#This Row],[QIANTIDADE EXPEDIDA]]*Tabela1[[#This Row],[PESO UNI]],"")</f>
        <v>0</v>
      </c>
      <c r="Y824" s="14">
        <f t="shared" si="160"/>
        <v>-1</v>
      </c>
      <c r="Z824" s="20">
        <f>Tabela1[[#This Row],[PESO TOTAL]]-Tabela1[[#This Row],[Peso Expedido]]</f>
        <v>764.5</v>
      </c>
      <c r="AA824" s="17">
        <v>1</v>
      </c>
      <c r="AB824" s="33"/>
      <c r="AC824" s="33">
        <v>0.9</v>
      </c>
      <c r="AD824" s="33">
        <v>0.9</v>
      </c>
      <c r="AE824" s="33"/>
      <c r="AF824" s="33"/>
      <c r="AG824" s="33"/>
      <c r="AH824" s="33"/>
      <c r="AI824" s="33"/>
      <c r="AJ824"/>
      <c r="AK824"/>
      <c r="AL824"/>
      <c r="AM824"/>
      <c r="AN824"/>
      <c r="AO824"/>
      <c r="AP824"/>
      <c r="AQ824" s="22"/>
      <c r="AR824" s="24"/>
      <c r="AS824" s="37"/>
      <c r="AT824" s="37"/>
      <c r="AU824" s="37"/>
      <c r="AV824" s="37"/>
      <c r="AW824" s="37"/>
    </row>
    <row r="825" spans="1:49" ht="15.75" hidden="1" customHeight="1" x14ac:dyDescent="0.25">
      <c r="A825" s="1" t="s">
        <v>4935</v>
      </c>
      <c r="B825" s="21" t="s">
        <v>4936</v>
      </c>
      <c r="C825" s="1">
        <v>1</v>
      </c>
      <c r="D825" s="1" t="s">
        <v>4937</v>
      </c>
      <c r="E825" s="7">
        <v>4479</v>
      </c>
      <c r="F825" s="7">
        <v>43</v>
      </c>
      <c r="G825" s="1">
        <v>748.5</v>
      </c>
      <c r="H825" s="34">
        <f>Tabela1[[#This Row],[PESO UNI]]*Tabela1[[#This Row],[QTE]]</f>
        <v>748.5</v>
      </c>
      <c r="I825" s="7" t="s">
        <v>5474</v>
      </c>
      <c r="J825" s="8" t="s">
        <v>3140</v>
      </c>
      <c r="K825" s="8" t="s">
        <v>4320</v>
      </c>
      <c r="L825" s="9" t="s">
        <v>2984</v>
      </c>
      <c r="M825" s="10">
        <v>46233</v>
      </c>
      <c r="N825" s="8" t="s">
        <v>38</v>
      </c>
      <c r="O825" s="12"/>
      <c r="P825" s="13"/>
      <c r="Q825" s="14">
        <f>Tabela1[[#This Row],[QTDE/ Fabricação]]-Tabela1[[#This Row],[QTE]]</f>
        <v>-1</v>
      </c>
      <c r="R825" s="18">
        <f t="shared" si="157"/>
        <v>187.125</v>
      </c>
      <c r="S825" s="18">
        <f t="shared" si="158"/>
        <v>0</v>
      </c>
      <c r="T825" s="19">
        <f t="shared" si="159"/>
        <v>-748.5</v>
      </c>
      <c r="U825" s="16">
        <f>IFERROR(SUMIF('LISTA DE EMBARQUE'!B:B,MICRO!E:E,'LISTA DE EMBARQUE'!G:G),"")</f>
        <v>0</v>
      </c>
      <c r="V825" s="12" t="str">
        <f>IFERROR(VLOOKUP(Tabela1[[#This Row],[COD.MDE]],'LISTA DE EMBARQUE'!B:L,11,0),"")</f>
        <v/>
      </c>
      <c r="W825" s="13" t="str">
        <f>IFERROR(VLOOKUP(Tabela1[[#This Row],[COD.MDE]],'LISTA DE EMBARQUE'!B:M,12,0),"")</f>
        <v/>
      </c>
      <c r="X825" s="14">
        <f>IFERROR(Tabela1[[#This Row],[QIANTIDADE EXPEDIDA]]*Tabela1[[#This Row],[PESO UNI]],"")</f>
        <v>0</v>
      </c>
      <c r="Y825" s="14">
        <f t="shared" si="160"/>
        <v>-1</v>
      </c>
      <c r="Z825" s="20">
        <f>Tabela1[[#This Row],[PESO TOTAL]]-Tabela1[[#This Row],[Peso Expedido]]</f>
        <v>748.5</v>
      </c>
      <c r="AA825" s="17">
        <v>1</v>
      </c>
      <c r="AB825" s="33"/>
      <c r="AC825" s="33"/>
      <c r="AD825" s="33"/>
      <c r="AE825" s="33"/>
      <c r="AF825" s="33"/>
      <c r="AG825" s="33"/>
      <c r="AH825" s="33"/>
      <c r="AI825" s="33"/>
      <c r="AJ825"/>
      <c r="AK825"/>
      <c r="AL825"/>
      <c r="AM825"/>
      <c r="AN825"/>
      <c r="AO825"/>
      <c r="AP825"/>
      <c r="AQ825" s="22"/>
      <c r="AR825" s="24"/>
      <c r="AS825" s="37"/>
      <c r="AT825" s="37"/>
      <c r="AU825" s="37"/>
      <c r="AV825" s="37"/>
      <c r="AW825" s="37"/>
    </row>
    <row r="826" spans="1:49" ht="15.75" hidden="1" customHeight="1" x14ac:dyDescent="0.25">
      <c r="A826" s="1" t="s">
        <v>4935</v>
      </c>
      <c r="B826" s="21" t="s">
        <v>4936</v>
      </c>
      <c r="C826" s="1">
        <v>1</v>
      </c>
      <c r="D826" s="1" t="s">
        <v>5005</v>
      </c>
      <c r="E826" s="7">
        <v>4512</v>
      </c>
      <c r="F826" s="7">
        <v>43</v>
      </c>
      <c r="G826" s="1">
        <v>287.7</v>
      </c>
      <c r="H826" s="34">
        <f>Tabela1[[#This Row],[PESO UNI]]*Tabela1[[#This Row],[QTE]]</f>
        <v>287.7</v>
      </c>
      <c r="I826" s="7" t="s">
        <v>5474</v>
      </c>
      <c r="J826" s="8" t="s">
        <v>3140</v>
      </c>
      <c r="K826" s="8" t="s">
        <v>4320</v>
      </c>
      <c r="L826" s="9" t="s">
        <v>2984</v>
      </c>
      <c r="M826" s="10">
        <v>46233</v>
      </c>
      <c r="N826" s="8" t="s">
        <v>38</v>
      </c>
      <c r="O826" s="12"/>
      <c r="P826" s="13"/>
      <c r="Q826" s="14">
        <f>Tabela1[[#This Row],[QTDE/ Fabricação]]-Tabela1[[#This Row],[QTE]]</f>
        <v>-1</v>
      </c>
      <c r="R826" s="18">
        <f t="shared" si="157"/>
        <v>71.924999999999997</v>
      </c>
      <c r="S826" s="18">
        <f t="shared" si="158"/>
        <v>0</v>
      </c>
      <c r="T826" s="19">
        <f t="shared" si="159"/>
        <v>-287.7</v>
      </c>
      <c r="U826" s="16">
        <f>IFERROR(SUMIF('LISTA DE EMBARQUE'!B:B,MICRO!E:E,'LISTA DE EMBARQUE'!G:G),"")</f>
        <v>0</v>
      </c>
      <c r="V826" s="12" t="str">
        <f>IFERROR(VLOOKUP(Tabela1[[#This Row],[COD.MDE]],'LISTA DE EMBARQUE'!B:L,11,0),"")</f>
        <v/>
      </c>
      <c r="W826" s="13" t="str">
        <f>IFERROR(VLOOKUP(Tabela1[[#This Row],[COD.MDE]],'LISTA DE EMBARQUE'!B:M,12,0),"")</f>
        <v/>
      </c>
      <c r="X826" s="14">
        <f>IFERROR(Tabela1[[#This Row],[QIANTIDADE EXPEDIDA]]*Tabela1[[#This Row],[PESO UNI]],"")</f>
        <v>0</v>
      </c>
      <c r="Y826" s="14">
        <f t="shared" si="160"/>
        <v>-1</v>
      </c>
      <c r="Z826" s="20">
        <f>Tabela1[[#This Row],[PESO TOTAL]]-Tabela1[[#This Row],[Peso Expedido]]</f>
        <v>287.7</v>
      </c>
      <c r="AA826" s="17">
        <v>1</v>
      </c>
      <c r="AB826" s="33"/>
      <c r="AC826" s="33"/>
      <c r="AD826" s="33"/>
      <c r="AE826" s="33"/>
      <c r="AF826" s="33"/>
      <c r="AG826" s="33"/>
      <c r="AH826" s="33"/>
      <c r="AI826" s="33"/>
      <c r="AJ826"/>
      <c r="AK826"/>
      <c r="AL826"/>
      <c r="AM826"/>
      <c r="AN826"/>
      <c r="AO826"/>
      <c r="AP826"/>
      <c r="AQ826" s="22"/>
      <c r="AR826" s="24"/>
      <c r="AS826" s="37"/>
      <c r="AT826" s="37"/>
      <c r="AU826" s="37"/>
      <c r="AV826" s="37"/>
      <c r="AW826" s="37"/>
    </row>
    <row r="827" spans="1:49" ht="15.75" hidden="1" customHeight="1" x14ac:dyDescent="0.25">
      <c r="A827" s="1" t="s">
        <v>4935</v>
      </c>
      <c r="B827" s="21" t="s">
        <v>4936</v>
      </c>
      <c r="C827" s="1">
        <v>1</v>
      </c>
      <c r="D827" s="1" t="s">
        <v>4937</v>
      </c>
      <c r="E827" s="7">
        <v>4513</v>
      </c>
      <c r="F827" s="7">
        <v>43</v>
      </c>
      <c r="G827" s="1">
        <v>376.1</v>
      </c>
      <c r="H827" s="34">
        <f>Tabela1[[#This Row],[PESO UNI]]*Tabela1[[#This Row],[QTE]]</f>
        <v>376.1</v>
      </c>
      <c r="I827" s="7" t="s">
        <v>5474</v>
      </c>
      <c r="J827" s="8" t="s">
        <v>3140</v>
      </c>
      <c r="K827" s="8" t="s">
        <v>4320</v>
      </c>
      <c r="L827" s="9" t="s">
        <v>2984</v>
      </c>
      <c r="M827" s="10">
        <v>46233</v>
      </c>
      <c r="N827" s="8" t="s">
        <v>38</v>
      </c>
      <c r="O827" s="12"/>
      <c r="P827" s="13"/>
      <c r="Q827" s="14">
        <f>Tabela1[[#This Row],[QTDE/ Fabricação]]-Tabela1[[#This Row],[QTE]]</f>
        <v>-1</v>
      </c>
      <c r="R827" s="18">
        <f t="shared" si="157"/>
        <v>94.025000000000006</v>
      </c>
      <c r="S827" s="18">
        <f t="shared" si="158"/>
        <v>0</v>
      </c>
      <c r="T827" s="19">
        <f t="shared" si="159"/>
        <v>-376.1</v>
      </c>
      <c r="U827" s="16">
        <f>IFERROR(SUMIF('LISTA DE EMBARQUE'!B:B,MICRO!E:E,'LISTA DE EMBARQUE'!G:G),"")</f>
        <v>0</v>
      </c>
      <c r="V827" s="12" t="str">
        <f>IFERROR(VLOOKUP(Tabela1[[#This Row],[COD.MDE]],'LISTA DE EMBARQUE'!B:L,11,0),"")</f>
        <v/>
      </c>
      <c r="W827" s="13" t="str">
        <f>IFERROR(VLOOKUP(Tabela1[[#This Row],[COD.MDE]],'LISTA DE EMBARQUE'!B:M,12,0),"")</f>
        <v/>
      </c>
      <c r="X827" s="14">
        <f>IFERROR(Tabela1[[#This Row],[QIANTIDADE EXPEDIDA]]*Tabela1[[#This Row],[PESO UNI]],"")</f>
        <v>0</v>
      </c>
      <c r="Y827" s="14">
        <f t="shared" si="160"/>
        <v>-1</v>
      </c>
      <c r="Z827" s="20">
        <f>Tabela1[[#This Row],[PESO TOTAL]]-Tabela1[[#This Row],[Peso Expedido]]</f>
        <v>376.1</v>
      </c>
      <c r="AA827" s="17">
        <v>1</v>
      </c>
      <c r="AB827" s="33"/>
      <c r="AC827" s="33"/>
      <c r="AD827" s="33"/>
      <c r="AE827" s="33"/>
      <c r="AF827" s="33"/>
      <c r="AG827" s="33"/>
      <c r="AH827" s="33"/>
      <c r="AI827" s="33"/>
      <c r="AJ827"/>
      <c r="AK827"/>
      <c r="AL827"/>
      <c r="AM827"/>
      <c r="AN827"/>
      <c r="AO827"/>
      <c r="AP827"/>
      <c r="AQ827" s="22"/>
      <c r="AR827" s="24"/>
      <c r="AS827" s="37"/>
      <c r="AT827" s="37"/>
      <c r="AU827" s="37"/>
      <c r="AV827" s="37"/>
      <c r="AW827" s="37"/>
    </row>
    <row r="828" spans="1:49" ht="15.75" hidden="1" customHeight="1" x14ac:dyDescent="0.25">
      <c r="A828" s="1" t="s">
        <v>4938</v>
      </c>
      <c r="B828" s="21" t="s">
        <v>4939</v>
      </c>
      <c r="C828" s="1">
        <v>1</v>
      </c>
      <c r="D828" s="1" t="s">
        <v>4940</v>
      </c>
      <c r="E828" s="7">
        <v>4480</v>
      </c>
      <c r="F828" s="7">
        <v>44</v>
      </c>
      <c r="G828" s="1">
        <v>485.6</v>
      </c>
      <c r="H828" s="34">
        <f>Tabela1[[#This Row],[PESO UNI]]*Tabela1[[#This Row],[QTE]]</f>
        <v>485.6</v>
      </c>
      <c r="I828" s="7" t="s">
        <v>6120</v>
      </c>
      <c r="J828" s="8" t="s">
        <v>3093</v>
      </c>
      <c r="K828" s="8" t="s">
        <v>4320</v>
      </c>
      <c r="L828" s="9" t="s">
        <v>2984</v>
      </c>
      <c r="M828" s="10">
        <v>46233</v>
      </c>
      <c r="N828" s="8" t="s">
        <v>38</v>
      </c>
      <c r="O828" s="12"/>
      <c r="P828" s="13"/>
      <c r="Q828" s="14">
        <f>Tabela1[[#This Row],[QTDE/ Fabricação]]-Tabela1[[#This Row],[QTE]]</f>
        <v>-1</v>
      </c>
      <c r="R828" s="18">
        <f t="shared" si="157"/>
        <v>121.4</v>
      </c>
      <c r="S828" s="18">
        <f t="shared" si="158"/>
        <v>0</v>
      </c>
      <c r="T828" s="19">
        <f t="shared" si="159"/>
        <v>-485.6</v>
      </c>
      <c r="U828" s="16">
        <f>IFERROR(SUMIF('LISTA DE EMBARQUE'!B:B,MICRO!E:E,'LISTA DE EMBARQUE'!G:G),"")</f>
        <v>0</v>
      </c>
      <c r="V828" s="12" t="str">
        <f>IFERROR(VLOOKUP(Tabela1[[#This Row],[COD.MDE]],'LISTA DE EMBARQUE'!B:L,11,0),"")</f>
        <v/>
      </c>
      <c r="W828" s="13" t="str">
        <f>IFERROR(VLOOKUP(Tabela1[[#This Row],[COD.MDE]],'LISTA DE EMBARQUE'!B:M,12,0),"")</f>
        <v/>
      </c>
      <c r="X828" s="14">
        <f>IFERROR(Tabela1[[#This Row],[QIANTIDADE EXPEDIDA]]*Tabela1[[#This Row],[PESO UNI]],"")</f>
        <v>0</v>
      </c>
      <c r="Y828" s="14">
        <f t="shared" si="160"/>
        <v>-1</v>
      </c>
      <c r="Z828" s="20">
        <f>Tabela1[[#This Row],[PESO TOTAL]]-Tabela1[[#This Row],[Peso Expedido]]</f>
        <v>485.6</v>
      </c>
      <c r="AA828" s="17">
        <v>1</v>
      </c>
      <c r="AB828" s="33"/>
      <c r="AC828" s="33"/>
      <c r="AD828" s="33"/>
      <c r="AE828" s="33"/>
      <c r="AF828" s="33"/>
      <c r="AG828" s="33"/>
      <c r="AH828" s="33"/>
      <c r="AI828" s="33"/>
      <c r="AJ828"/>
      <c r="AK828"/>
      <c r="AL828"/>
      <c r="AM828"/>
      <c r="AN828"/>
      <c r="AO828"/>
      <c r="AP828"/>
      <c r="AQ828" s="22"/>
      <c r="AR828" s="24"/>
      <c r="AS828" s="37"/>
      <c r="AT828" s="37"/>
      <c r="AU828" s="37"/>
      <c r="AV828" s="37"/>
      <c r="AW828" s="37"/>
    </row>
    <row r="829" spans="1:49" ht="15.75" hidden="1" customHeight="1" x14ac:dyDescent="0.25">
      <c r="A829" s="1" t="s">
        <v>4938</v>
      </c>
      <c r="B829" s="21" t="s">
        <v>4939</v>
      </c>
      <c r="C829" s="1">
        <v>2</v>
      </c>
      <c r="D829" s="1" t="s">
        <v>4941</v>
      </c>
      <c r="E829" s="7">
        <v>4481</v>
      </c>
      <c r="F829" s="7">
        <v>44</v>
      </c>
      <c r="G829" s="1">
        <v>90.6</v>
      </c>
      <c r="H829" s="34">
        <f>Tabela1[[#This Row],[PESO UNI]]*Tabela1[[#This Row],[QTE]]</f>
        <v>181.2</v>
      </c>
      <c r="I829" s="7" t="s">
        <v>6120</v>
      </c>
      <c r="J829" s="8" t="s">
        <v>3093</v>
      </c>
      <c r="K829" s="8" t="s">
        <v>4320</v>
      </c>
      <c r="L829" s="9" t="s">
        <v>2984</v>
      </c>
      <c r="M829" s="10">
        <v>46233</v>
      </c>
      <c r="N829" s="8" t="s">
        <v>38</v>
      </c>
      <c r="O829" s="12"/>
      <c r="P829" s="13"/>
      <c r="Q829" s="14">
        <f>Tabela1[[#This Row],[QTDE/ Fabricação]]-Tabela1[[#This Row],[QTE]]</f>
        <v>-2</v>
      </c>
      <c r="R829" s="18">
        <f t="shared" si="157"/>
        <v>45.3</v>
      </c>
      <c r="S829" s="18">
        <f t="shared" si="158"/>
        <v>0</v>
      </c>
      <c r="T829" s="19">
        <f t="shared" si="159"/>
        <v>-181.2</v>
      </c>
      <c r="U829" s="16">
        <f>IFERROR(SUMIF('LISTA DE EMBARQUE'!B:B,MICRO!E:E,'LISTA DE EMBARQUE'!G:G),"")</f>
        <v>0</v>
      </c>
      <c r="V829" s="12" t="str">
        <f>IFERROR(VLOOKUP(Tabela1[[#This Row],[COD.MDE]],'LISTA DE EMBARQUE'!B:L,11,0),"")</f>
        <v/>
      </c>
      <c r="W829" s="13" t="str">
        <f>IFERROR(VLOOKUP(Tabela1[[#This Row],[COD.MDE]],'LISTA DE EMBARQUE'!B:M,12,0),"")</f>
        <v/>
      </c>
      <c r="X829" s="14">
        <f>IFERROR(Tabela1[[#This Row],[QIANTIDADE EXPEDIDA]]*Tabela1[[#This Row],[PESO UNI]],"")</f>
        <v>0</v>
      </c>
      <c r="Y829" s="14">
        <f t="shared" si="160"/>
        <v>-2</v>
      </c>
      <c r="Z829" s="20">
        <f>Tabela1[[#This Row],[PESO TOTAL]]-Tabela1[[#This Row],[Peso Expedido]]</f>
        <v>181.2</v>
      </c>
      <c r="AA829" s="17">
        <v>1</v>
      </c>
      <c r="AB829" s="33"/>
      <c r="AC829" s="33"/>
      <c r="AD829" s="33"/>
      <c r="AE829" s="33"/>
      <c r="AF829" s="33"/>
      <c r="AG829" s="33"/>
      <c r="AH829" s="33"/>
      <c r="AI829" s="33"/>
      <c r="AJ829"/>
      <c r="AK829"/>
      <c r="AL829"/>
      <c r="AM829"/>
      <c r="AN829"/>
      <c r="AO829"/>
      <c r="AP829"/>
      <c r="AQ829" s="22"/>
      <c r="AR829" s="24"/>
      <c r="AS829" s="37"/>
      <c r="AT829" s="37"/>
      <c r="AU829" s="37"/>
      <c r="AV829" s="37"/>
      <c r="AW829" s="37"/>
    </row>
    <row r="830" spans="1:49" ht="15.75" hidden="1" customHeight="1" x14ac:dyDescent="0.25">
      <c r="A830" s="1" t="s">
        <v>4938</v>
      </c>
      <c r="B830" s="21" t="s">
        <v>4939</v>
      </c>
      <c r="C830" s="1">
        <v>2</v>
      </c>
      <c r="D830" s="1" t="s">
        <v>4942</v>
      </c>
      <c r="E830" s="7">
        <v>4482</v>
      </c>
      <c r="F830" s="7">
        <v>44</v>
      </c>
      <c r="G830" s="1">
        <v>113.8</v>
      </c>
      <c r="H830" s="34">
        <f>Tabela1[[#This Row],[PESO UNI]]*Tabela1[[#This Row],[QTE]]</f>
        <v>227.6</v>
      </c>
      <c r="I830" s="7" t="s">
        <v>6120</v>
      </c>
      <c r="J830" s="8" t="s">
        <v>3093</v>
      </c>
      <c r="K830" s="8" t="s">
        <v>4320</v>
      </c>
      <c r="L830" s="9" t="s">
        <v>2984</v>
      </c>
      <c r="M830" s="10">
        <v>46233</v>
      </c>
      <c r="N830" s="8" t="s">
        <v>38</v>
      </c>
      <c r="O830" s="12"/>
      <c r="P830" s="13"/>
      <c r="Q830" s="14">
        <f>Tabela1[[#This Row],[QTDE/ Fabricação]]-Tabela1[[#This Row],[QTE]]</f>
        <v>-2</v>
      </c>
      <c r="R830" s="18">
        <f t="shared" si="157"/>
        <v>56.9</v>
      </c>
      <c r="S830" s="18">
        <f t="shared" si="158"/>
        <v>0</v>
      </c>
      <c r="T830" s="19">
        <f t="shared" si="159"/>
        <v>-227.6</v>
      </c>
      <c r="U830" s="16">
        <f>IFERROR(SUMIF('LISTA DE EMBARQUE'!B:B,MICRO!E:E,'LISTA DE EMBARQUE'!G:G),"")</f>
        <v>0</v>
      </c>
      <c r="V830" s="12" t="str">
        <f>IFERROR(VLOOKUP(Tabela1[[#This Row],[COD.MDE]],'LISTA DE EMBARQUE'!B:L,11,0),"")</f>
        <v/>
      </c>
      <c r="W830" s="13" t="str">
        <f>IFERROR(VLOOKUP(Tabela1[[#This Row],[COD.MDE]],'LISTA DE EMBARQUE'!B:M,12,0),"")</f>
        <v/>
      </c>
      <c r="X830" s="14">
        <f>IFERROR(Tabela1[[#This Row],[QIANTIDADE EXPEDIDA]]*Tabela1[[#This Row],[PESO UNI]],"")</f>
        <v>0</v>
      </c>
      <c r="Y830" s="14">
        <f t="shared" si="160"/>
        <v>-2</v>
      </c>
      <c r="Z830" s="20">
        <f>Tabela1[[#This Row],[PESO TOTAL]]-Tabela1[[#This Row],[Peso Expedido]]</f>
        <v>227.6</v>
      </c>
      <c r="AA830" s="17">
        <v>1</v>
      </c>
      <c r="AB830" s="33"/>
      <c r="AC830" s="33"/>
      <c r="AD830" s="33"/>
      <c r="AE830" s="33"/>
      <c r="AF830" s="33"/>
      <c r="AG830" s="33"/>
      <c r="AH830" s="33"/>
      <c r="AI830" s="33"/>
      <c r="AJ830"/>
      <c r="AK830"/>
      <c r="AL830"/>
      <c r="AM830"/>
      <c r="AN830"/>
      <c r="AO830"/>
      <c r="AP830"/>
      <c r="AQ830" s="22"/>
      <c r="AR830" s="24"/>
      <c r="AS830" s="37"/>
      <c r="AT830" s="37"/>
      <c r="AU830" s="37"/>
      <c r="AV830" s="37"/>
      <c r="AW830" s="37"/>
    </row>
    <row r="831" spans="1:49" ht="15.75" hidden="1" customHeight="1" x14ac:dyDescent="0.25">
      <c r="A831" s="1" t="s">
        <v>4943</v>
      </c>
      <c r="B831" s="21" t="s">
        <v>4944</v>
      </c>
      <c r="C831" s="1">
        <v>2</v>
      </c>
      <c r="D831" s="1" t="s">
        <v>4945</v>
      </c>
      <c r="E831" s="7">
        <v>4483</v>
      </c>
      <c r="F831" s="7">
        <v>44</v>
      </c>
      <c r="G831" s="1">
        <v>19.399999999999999</v>
      </c>
      <c r="H831" s="34">
        <f>Tabela1[[#This Row],[PESO UNI]]*Tabela1[[#This Row],[QTE]]</f>
        <v>38.799999999999997</v>
      </c>
      <c r="I831" s="7" t="s">
        <v>5003</v>
      </c>
      <c r="J831" s="8" t="s">
        <v>3093</v>
      </c>
      <c r="K831" s="8" t="s">
        <v>4320</v>
      </c>
      <c r="L831" s="9" t="s">
        <v>2984</v>
      </c>
      <c r="M831" s="10">
        <v>46233</v>
      </c>
      <c r="N831" s="8" t="s">
        <v>38</v>
      </c>
      <c r="O831" s="12"/>
      <c r="P831" s="13"/>
      <c r="Q831" s="14">
        <f>Tabela1[[#This Row],[QTDE/ Fabricação]]-Tabela1[[#This Row],[QTE]]</f>
        <v>-2</v>
      </c>
      <c r="R831" s="18">
        <f t="shared" si="157"/>
        <v>9.6999999999999993</v>
      </c>
      <c r="S831" s="18">
        <f t="shared" si="158"/>
        <v>0</v>
      </c>
      <c r="T831" s="19">
        <f t="shared" si="159"/>
        <v>-38.799999999999997</v>
      </c>
      <c r="U831" s="16">
        <f>IFERROR(SUMIF('LISTA DE EMBARQUE'!B:B,MICRO!E:E,'LISTA DE EMBARQUE'!G:G),"")</f>
        <v>0</v>
      </c>
      <c r="V831" s="12" t="str">
        <f>IFERROR(VLOOKUP(Tabela1[[#This Row],[COD.MDE]],'LISTA DE EMBARQUE'!B:L,11,0),"")</f>
        <v/>
      </c>
      <c r="W831" s="13" t="str">
        <f>IFERROR(VLOOKUP(Tabela1[[#This Row],[COD.MDE]],'LISTA DE EMBARQUE'!B:M,12,0),"")</f>
        <v/>
      </c>
      <c r="X831" s="14">
        <f>IFERROR(Tabela1[[#This Row],[QIANTIDADE EXPEDIDA]]*Tabela1[[#This Row],[PESO UNI]],"")</f>
        <v>0</v>
      </c>
      <c r="Y831" s="14">
        <f t="shared" si="160"/>
        <v>-2</v>
      </c>
      <c r="Z831" s="20">
        <f>Tabela1[[#This Row],[PESO TOTAL]]-Tabela1[[#This Row],[Peso Expedido]]</f>
        <v>38.799999999999997</v>
      </c>
      <c r="AA831" s="17">
        <v>1</v>
      </c>
      <c r="AB831" s="33"/>
      <c r="AC831" s="33"/>
      <c r="AD831" s="33"/>
      <c r="AE831" s="33"/>
      <c r="AF831" s="33"/>
      <c r="AG831" s="33"/>
      <c r="AH831" s="33"/>
      <c r="AI831" s="33"/>
      <c r="AJ831"/>
      <c r="AK831"/>
      <c r="AL831"/>
      <c r="AM831"/>
      <c r="AN831"/>
      <c r="AO831"/>
      <c r="AP831"/>
      <c r="AQ831" s="22"/>
      <c r="AR831" s="24"/>
      <c r="AS831" s="37"/>
      <c r="AT831" s="37"/>
      <c r="AU831" s="37"/>
      <c r="AV831" s="37"/>
      <c r="AW831" s="37"/>
    </row>
    <row r="832" spans="1:49" ht="15.75" hidden="1" customHeight="1" x14ac:dyDescent="0.25">
      <c r="A832" s="1" t="s">
        <v>4943</v>
      </c>
      <c r="B832" s="21" t="s">
        <v>4944</v>
      </c>
      <c r="C832" s="1">
        <v>2</v>
      </c>
      <c r="D832" s="1" t="s">
        <v>4946</v>
      </c>
      <c r="E832" s="7">
        <v>4484</v>
      </c>
      <c r="F832" s="7">
        <v>44</v>
      </c>
      <c r="G832" s="1">
        <v>26.2</v>
      </c>
      <c r="H832" s="34">
        <f>Tabela1[[#This Row],[PESO UNI]]*Tabela1[[#This Row],[QTE]]</f>
        <v>52.4</v>
      </c>
      <c r="I832" s="7" t="s">
        <v>5003</v>
      </c>
      <c r="J832" s="8" t="s">
        <v>3093</v>
      </c>
      <c r="K832" s="8" t="s">
        <v>4320</v>
      </c>
      <c r="L832" s="9" t="s">
        <v>2984</v>
      </c>
      <c r="M832" s="10">
        <v>46233</v>
      </c>
      <c r="N832" s="8" t="s">
        <v>38</v>
      </c>
      <c r="O832" s="12"/>
      <c r="P832" s="13"/>
      <c r="Q832" s="14">
        <f>Tabela1[[#This Row],[QTDE/ Fabricação]]-Tabela1[[#This Row],[QTE]]</f>
        <v>-2</v>
      </c>
      <c r="R832" s="18">
        <f t="shared" si="157"/>
        <v>13.1</v>
      </c>
      <c r="S832" s="18">
        <f t="shared" si="158"/>
        <v>0</v>
      </c>
      <c r="T832" s="19">
        <f t="shared" si="159"/>
        <v>-52.4</v>
      </c>
      <c r="U832" s="16">
        <f>IFERROR(SUMIF('LISTA DE EMBARQUE'!B:B,MICRO!E:E,'LISTA DE EMBARQUE'!G:G),"")</f>
        <v>0</v>
      </c>
      <c r="V832" s="12" t="str">
        <f>IFERROR(VLOOKUP(Tabela1[[#This Row],[COD.MDE]],'LISTA DE EMBARQUE'!B:L,11,0),"")</f>
        <v/>
      </c>
      <c r="W832" s="13" t="str">
        <f>IFERROR(VLOOKUP(Tabela1[[#This Row],[COD.MDE]],'LISTA DE EMBARQUE'!B:M,12,0),"")</f>
        <v/>
      </c>
      <c r="X832" s="14">
        <f>IFERROR(Tabela1[[#This Row],[QIANTIDADE EXPEDIDA]]*Tabela1[[#This Row],[PESO UNI]],"")</f>
        <v>0</v>
      </c>
      <c r="Y832" s="14">
        <f t="shared" si="160"/>
        <v>-2</v>
      </c>
      <c r="Z832" s="20">
        <f>Tabela1[[#This Row],[PESO TOTAL]]-Tabela1[[#This Row],[Peso Expedido]]</f>
        <v>52.4</v>
      </c>
      <c r="AA832" s="17">
        <v>1</v>
      </c>
      <c r="AB832" s="33"/>
      <c r="AC832" s="33"/>
      <c r="AD832" s="33"/>
      <c r="AE832" s="33"/>
      <c r="AF832" s="33"/>
      <c r="AG832" s="33"/>
      <c r="AH832" s="33"/>
      <c r="AI832" s="33"/>
      <c r="AJ832"/>
      <c r="AK832"/>
      <c r="AL832"/>
      <c r="AM832"/>
      <c r="AN832"/>
      <c r="AO832"/>
      <c r="AP832"/>
      <c r="AQ832" s="22"/>
      <c r="AR832" s="24"/>
      <c r="AS832" s="37"/>
      <c r="AT832" s="37"/>
      <c r="AU832" s="37"/>
      <c r="AV832" s="37"/>
      <c r="AW832" s="37"/>
    </row>
    <row r="833" spans="1:49" ht="15.75" hidden="1" customHeight="1" x14ac:dyDescent="0.25">
      <c r="A833" s="1" t="s">
        <v>4943</v>
      </c>
      <c r="B833" s="21" t="s">
        <v>4944</v>
      </c>
      <c r="C833" s="1">
        <v>2</v>
      </c>
      <c r="D833" s="1" t="s">
        <v>4947</v>
      </c>
      <c r="E833" s="7">
        <v>4485</v>
      </c>
      <c r="F833" s="7">
        <v>44</v>
      </c>
      <c r="G833" s="1">
        <v>2.2000000000000002</v>
      </c>
      <c r="H833" s="34">
        <f>Tabela1[[#This Row],[PESO UNI]]*Tabela1[[#This Row],[QTE]]</f>
        <v>4.4000000000000004</v>
      </c>
      <c r="I833" s="7" t="s">
        <v>5003</v>
      </c>
      <c r="J833" s="8" t="s">
        <v>3093</v>
      </c>
      <c r="K833" s="8" t="s">
        <v>4320</v>
      </c>
      <c r="L833" s="9" t="s">
        <v>2984</v>
      </c>
      <c r="M833" s="10">
        <v>46233</v>
      </c>
      <c r="N833" s="8" t="s">
        <v>38</v>
      </c>
      <c r="O833" s="12"/>
      <c r="P833" s="13"/>
      <c r="Q833" s="14">
        <f>Tabela1[[#This Row],[QTDE/ Fabricação]]-Tabela1[[#This Row],[QTE]]</f>
        <v>-2</v>
      </c>
      <c r="R833" s="18">
        <f t="shared" si="157"/>
        <v>1.1000000000000001</v>
      </c>
      <c r="S833" s="18">
        <f t="shared" si="158"/>
        <v>0</v>
      </c>
      <c r="T833" s="19">
        <f t="shared" si="159"/>
        <v>-4.4000000000000004</v>
      </c>
      <c r="U833" s="16">
        <f>IFERROR(SUMIF('LISTA DE EMBARQUE'!B:B,MICRO!E:E,'LISTA DE EMBARQUE'!G:G),"")</f>
        <v>0</v>
      </c>
      <c r="V833" s="12" t="str">
        <f>IFERROR(VLOOKUP(Tabela1[[#This Row],[COD.MDE]],'LISTA DE EMBARQUE'!B:L,11,0),"")</f>
        <v/>
      </c>
      <c r="W833" s="13" t="str">
        <f>IFERROR(VLOOKUP(Tabela1[[#This Row],[COD.MDE]],'LISTA DE EMBARQUE'!B:M,12,0),"")</f>
        <v/>
      </c>
      <c r="X833" s="14">
        <f>IFERROR(Tabela1[[#This Row],[QIANTIDADE EXPEDIDA]]*Tabela1[[#This Row],[PESO UNI]],"")</f>
        <v>0</v>
      </c>
      <c r="Y833" s="14">
        <f t="shared" si="160"/>
        <v>-2</v>
      </c>
      <c r="Z833" s="20">
        <f>Tabela1[[#This Row],[PESO TOTAL]]-Tabela1[[#This Row],[Peso Expedido]]</f>
        <v>4.4000000000000004</v>
      </c>
      <c r="AA833" s="17">
        <v>1</v>
      </c>
      <c r="AB833" s="33"/>
      <c r="AC833" s="33"/>
      <c r="AD833" s="33"/>
      <c r="AE833" s="33"/>
      <c r="AF833" s="33"/>
      <c r="AG833" s="33"/>
      <c r="AH833" s="33"/>
      <c r="AI833" s="33"/>
      <c r="AJ833"/>
      <c r="AK833"/>
      <c r="AL833"/>
      <c r="AM833"/>
      <c r="AN833"/>
      <c r="AO833"/>
      <c r="AP833"/>
      <c r="AQ833" s="22"/>
      <c r="AR833" s="24"/>
      <c r="AS833" s="37"/>
      <c r="AT833" s="37"/>
      <c r="AU833" s="37"/>
      <c r="AV833" s="37"/>
      <c r="AW833" s="37"/>
    </row>
    <row r="834" spans="1:49" ht="15.75" hidden="1" customHeight="1" x14ac:dyDescent="0.25">
      <c r="A834" s="1" t="s">
        <v>4943</v>
      </c>
      <c r="B834" s="21" t="s">
        <v>4944</v>
      </c>
      <c r="C834" s="1">
        <v>2</v>
      </c>
      <c r="D834" s="1" t="s">
        <v>4948</v>
      </c>
      <c r="E834" s="7">
        <v>4486</v>
      </c>
      <c r="F834" s="7">
        <v>44</v>
      </c>
      <c r="G834" s="1">
        <v>6.9</v>
      </c>
      <c r="H834" s="34">
        <f>Tabela1[[#This Row],[PESO UNI]]*Tabela1[[#This Row],[QTE]]</f>
        <v>13.8</v>
      </c>
      <c r="I834" s="7" t="s">
        <v>5003</v>
      </c>
      <c r="J834" s="8" t="s">
        <v>3093</v>
      </c>
      <c r="K834" s="8" t="s">
        <v>4320</v>
      </c>
      <c r="L834" s="9" t="s">
        <v>2984</v>
      </c>
      <c r="M834" s="10">
        <v>46233</v>
      </c>
      <c r="N834" s="8" t="s">
        <v>38</v>
      </c>
      <c r="O834" s="12"/>
      <c r="P834" s="13"/>
      <c r="Q834" s="14">
        <f>Tabela1[[#This Row],[QTDE/ Fabricação]]-Tabela1[[#This Row],[QTE]]</f>
        <v>-2</v>
      </c>
      <c r="R834" s="18">
        <f t="shared" si="157"/>
        <v>3.45</v>
      </c>
      <c r="S834" s="18">
        <f t="shared" si="158"/>
        <v>0</v>
      </c>
      <c r="T834" s="19">
        <f t="shared" si="159"/>
        <v>-13.8</v>
      </c>
      <c r="U834" s="16">
        <f>IFERROR(SUMIF('LISTA DE EMBARQUE'!B:B,MICRO!E:E,'LISTA DE EMBARQUE'!G:G),"")</f>
        <v>0</v>
      </c>
      <c r="V834" s="12" t="str">
        <f>IFERROR(VLOOKUP(Tabela1[[#This Row],[COD.MDE]],'LISTA DE EMBARQUE'!B:L,11,0),"")</f>
        <v/>
      </c>
      <c r="W834" s="13" t="str">
        <f>IFERROR(VLOOKUP(Tabela1[[#This Row],[COD.MDE]],'LISTA DE EMBARQUE'!B:M,12,0),"")</f>
        <v/>
      </c>
      <c r="X834" s="14">
        <f>IFERROR(Tabela1[[#This Row],[QIANTIDADE EXPEDIDA]]*Tabela1[[#This Row],[PESO UNI]],"")</f>
        <v>0</v>
      </c>
      <c r="Y834" s="14">
        <f t="shared" si="160"/>
        <v>-2</v>
      </c>
      <c r="Z834" s="20">
        <f>Tabela1[[#This Row],[PESO TOTAL]]-Tabela1[[#This Row],[Peso Expedido]]</f>
        <v>13.8</v>
      </c>
      <c r="AA834" s="17">
        <v>1</v>
      </c>
      <c r="AB834" s="33"/>
      <c r="AC834" s="33"/>
      <c r="AD834" s="33"/>
      <c r="AE834" s="33"/>
      <c r="AF834" s="33"/>
      <c r="AG834" s="33"/>
      <c r="AH834" s="33"/>
      <c r="AI834" s="33"/>
      <c r="AJ834"/>
      <c r="AK834"/>
      <c r="AL834"/>
      <c r="AM834"/>
      <c r="AN834"/>
      <c r="AO834"/>
      <c r="AP834"/>
      <c r="AQ834" s="22"/>
      <c r="AR834" s="24"/>
      <c r="AS834" s="37"/>
      <c r="AT834" s="37"/>
      <c r="AU834" s="37"/>
      <c r="AV834" s="37"/>
      <c r="AW834" s="37"/>
    </row>
    <row r="835" spans="1:49" ht="15.75" hidden="1" customHeight="1" x14ac:dyDescent="0.25">
      <c r="A835" s="1" t="s">
        <v>733</v>
      </c>
      <c r="B835" s="21"/>
      <c r="C835" s="1">
        <v>2</v>
      </c>
      <c r="D835" s="1" t="s">
        <v>4950</v>
      </c>
      <c r="E835" s="7">
        <v>4487</v>
      </c>
      <c r="F835" s="7">
        <v>71</v>
      </c>
      <c r="G835" s="1">
        <v>7.4</v>
      </c>
      <c r="H835" s="34">
        <f>Tabela1[[#This Row],[PESO UNI]]*Tabela1[[#This Row],[QTE]]</f>
        <v>14.8</v>
      </c>
      <c r="I835" s="7">
        <v>0</v>
      </c>
      <c r="J835" s="8" t="s">
        <v>585</v>
      </c>
      <c r="K835" s="8" t="s">
        <v>23</v>
      </c>
      <c r="L835" s="9" t="s">
        <v>4951</v>
      </c>
      <c r="M835" s="10">
        <v>46234</v>
      </c>
      <c r="N835" s="8" t="s">
        <v>38</v>
      </c>
      <c r="O835" s="12"/>
      <c r="P835" s="13"/>
      <c r="Q835" s="14">
        <f>Tabela1[[#This Row],[QTDE/ Fabricação]]-Tabela1[[#This Row],[QTE]]</f>
        <v>-2</v>
      </c>
      <c r="R835" s="18">
        <f t="shared" ref="R835" si="161">IFERROR(H835*((AA835*0.25)+(AC835*0.25)+(AD835*0.225)+(AE835*0.225)+(AF835*0.05)),"")</f>
        <v>14.8</v>
      </c>
      <c r="S835" s="18">
        <f t="shared" ref="S835" si="162">IFERROR(H835*AG835,"")</f>
        <v>14.8</v>
      </c>
      <c r="T835" s="19">
        <f t="shared" ref="T835" si="163">IFERROR(S835-H835,"")</f>
        <v>0</v>
      </c>
      <c r="U835" s="16">
        <v>2</v>
      </c>
      <c r="V835" s="12" t="str">
        <f>IFERROR(VLOOKUP(Tabela1[[#This Row],[COD.MDE]],'LISTA DE EMBARQUE'!B:L,11,0),"")</f>
        <v/>
      </c>
      <c r="W835" s="13" t="str">
        <f>IFERROR(VLOOKUP(Tabela1[[#This Row],[COD.MDE]],'LISTA DE EMBARQUE'!B:M,12,0),"")</f>
        <v/>
      </c>
      <c r="X835" s="14">
        <f>IFERROR(Tabela1[[#This Row],[QIANTIDADE EXPEDIDA]]*Tabela1[[#This Row],[PESO UNI]],"")</f>
        <v>14.8</v>
      </c>
      <c r="Y835" s="14">
        <f t="shared" ref="Y835" si="164">U835-C835</f>
        <v>0</v>
      </c>
      <c r="Z835" s="20">
        <f>Tabela1[[#This Row],[PESO TOTAL]]-Tabela1[[#This Row],[Peso Expedido]]</f>
        <v>0</v>
      </c>
      <c r="AA835" s="17">
        <v>1</v>
      </c>
      <c r="AB835" s="17">
        <v>1</v>
      </c>
      <c r="AC835" s="17">
        <v>1</v>
      </c>
      <c r="AD835" s="17">
        <v>1</v>
      </c>
      <c r="AE835" s="17">
        <v>1</v>
      </c>
      <c r="AF835" s="33">
        <v>1</v>
      </c>
      <c r="AG835" s="33">
        <v>1</v>
      </c>
      <c r="AH835" s="33">
        <v>1</v>
      </c>
      <c r="AI835" s="33" t="s">
        <v>5406</v>
      </c>
      <c r="AJ835"/>
      <c r="AK835"/>
      <c r="AL835"/>
      <c r="AM835"/>
      <c r="AN835"/>
      <c r="AO835"/>
      <c r="AP835"/>
      <c r="AQ835" s="22"/>
      <c r="AR835" s="24"/>
      <c r="AS835" s="37"/>
      <c r="AT835" s="37"/>
      <c r="AU835" s="37"/>
      <c r="AV835" s="37"/>
      <c r="AW835" s="37"/>
    </row>
    <row r="836" spans="1:49" ht="15.75" hidden="1" customHeight="1" x14ac:dyDescent="0.25">
      <c r="A836" s="1" t="s">
        <v>4952</v>
      </c>
      <c r="B836" s="21"/>
      <c r="C836" s="1">
        <v>1</v>
      </c>
      <c r="D836" s="1" t="s">
        <v>4953</v>
      </c>
      <c r="E836" s="7">
        <v>4488</v>
      </c>
      <c r="F836" s="7">
        <v>45</v>
      </c>
      <c r="G836" s="1">
        <v>3649.4</v>
      </c>
      <c r="H836" s="34">
        <f>Tabela1[[#This Row],[PESO UNI]]*Tabela1[[#This Row],[QTE]]</f>
        <v>3649.4</v>
      </c>
      <c r="I836" s="7">
        <v>0</v>
      </c>
      <c r="J836" s="8" t="s">
        <v>3093</v>
      </c>
      <c r="K836" s="8" t="s">
        <v>22</v>
      </c>
      <c r="L836" s="9" t="s">
        <v>2984</v>
      </c>
      <c r="M836" s="10">
        <v>46237</v>
      </c>
      <c r="N836" s="8" t="s">
        <v>38</v>
      </c>
      <c r="O836" s="12"/>
      <c r="P836" s="13"/>
      <c r="Q836" s="14">
        <f>Tabela1[[#This Row],[QTDE/ Fabricação]]-Tabela1[[#This Row],[QTE]]</f>
        <v>-1</v>
      </c>
      <c r="R836" s="18">
        <f t="shared" ref="R836:R842" si="165">IFERROR(H836*((AA836*0.25)+(AC836*0.25)+(AD836*0.225)+(AE836*0.225)+(AF836*0.05)),"")</f>
        <v>1642.23</v>
      </c>
      <c r="S836" s="18">
        <f t="shared" ref="S836:S842" si="166">IFERROR(H836*AG836,"")</f>
        <v>0</v>
      </c>
      <c r="T836" s="19">
        <f t="shared" ref="T836:T842" si="167">IFERROR(S836-H836,"")</f>
        <v>-3649.4</v>
      </c>
      <c r="U836" s="16">
        <f>IFERROR(SUMIF('LISTA DE EMBARQUE'!B:B,MICRO!E:E,'LISTA DE EMBARQUE'!G:G),"")</f>
        <v>0</v>
      </c>
      <c r="V836" s="12" t="str">
        <f>IFERROR(VLOOKUP(Tabela1[[#This Row],[COD.MDE]],'LISTA DE EMBARQUE'!B:L,11,0),"")</f>
        <v/>
      </c>
      <c r="W836" s="13" t="str">
        <f>IFERROR(VLOOKUP(Tabela1[[#This Row],[COD.MDE]],'LISTA DE EMBARQUE'!B:M,12,0),"")</f>
        <v/>
      </c>
      <c r="X836" s="14">
        <f>IFERROR(Tabela1[[#This Row],[QIANTIDADE EXPEDIDA]]*Tabela1[[#This Row],[PESO UNI]],"")</f>
        <v>0</v>
      </c>
      <c r="Y836" s="14">
        <f t="shared" ref="Y836:Y842" si="168">U836-C836</f>
        <v>-1</v>
      </c>
      <c r="Z836" s="20">
        <f>Tabela1[[#This Row],[PESO TOTAL]]-Tabela1[[#This Row],[Peso Expedido]]</f>
        <v>3649.4</v>
      </c>
      <c r="AA836" s="17">
        <v>0.9</v>
      </c>
      <c r="AB836" s="33"/>
      <c r="AC836" s="33">
        <v>0.9</v>
      </c>
      <c r="AD836" s="33"/>
      <c r="AE836" s="33"/>
      <c r="AF836" s="33"/>
      <c r="AG836" s="33"/>
      <c r="AH836" s="33"/>
      <c r="AI836" s="33"/>
      <c r="AJ836"/>
      <c r="AK836"/>
      <c r="AL836"/>
      <c r="AM836"/>
      <c r="AN836"/>
      <c r="AO836"/>
      <c r="AP836"/>
      <c r="AQ836" s="22"/>
      <c r="AR836" s="24"/>
      <c r="AS836" s="37"/>
      <c r="AT836" s="37"/>
      <c r="AU836" s="37"/>
      <c r="AV836" s="37"/>
      <c r="AW836" s="37"/>
    </row>
    <row r="837" spans="1:49" ht="15.75" hidden="1" customHeight="1" x14ac:dyDescent="0.25">
      <c r="A837" s="1" t="s">
        <v>4955</v>
      </c>
      <c r="B837" s="21"/>
      <c r="C837" s="1">
        <v>1</v>
      </c>
      <c r="D837" s="1" t="s">
        <v>4954</v>
      </c>
      <c r="E837" s="7">
        <v>4489</v>
      </c>
      <c r="F837" s="7">
        <v>45</v>
      </c>
      <c r="G837" s="1">
        <v>2670.7</v>
      </c>
      <c r="H837" s="34">
        <f>Tabela1[[#This Row],[PESO UNI]]*Tabela1[[#This Row],[QTE]]</f>
        <v>2670.7</v>
      </c>
      <c r="I837" s="7">
        <v>0</v>
      </c>
      <c r="J837" s="8" t="s">
        <v>3093</v>
      </c>
      <c r="K837" s="8" t="s">
        <v>22</v>
      </c>
      <c r="L837" s="9" t="s">
        <v>2984</v>
      </c>
      <c r="M837" s="10">
        <v>46237</v>
      </c>
      <c r="N837" s="8" t="s">
        <v>38</v>
      </c>
      <c r="O837" s="12"/>
      <c r="P837" s="13"/>
      <c r="Q837" s="14">
        <f>Tabela1[[#This Row],[QTDE/ Fabricação]]-Tabela1[[#This Row],[QTE]]</f>
        <v>-1</v>
      </c>
      <c r="R837" s="18">
        <f t="shared" si="165"/>
        <v>1201.8150000000001</v>
      </c>
      <c r="S837" s="18">
        <f t="shared" si="166"/>
        <v>0</v>
      </c>
      <c r="T837" s="19">
        <f t="shared" si="167"/>
        <v>-2670.7</v>
      </c>
      <c r="U837" s="16">
        <f>IFERROR(SUMIF('LISTA DE EMBARQUE'!B:B,MICRO!E:E,'LISTA DE EMBARQUE'!G:G),"")</f>
        <v>0</v>
      </c>
      <c r="V837" s="12" t="str">
        <f>IFERROR(VLOOKUP(Tabela1[[#This Row],[COD.MDE]],'LISTA DE EMBARQUE'!B:L,11,0),"")</f>
        <v/>
      </c>
      <c r="W837" s="13" t="str">
        <f>IFERROR(VLOOKUP(Tabela1[[#This Row],[COD.MDE]],'LISTA DE EMBARQUE'!B:M,12,0),"")</f>
        <v/>
      </c>
      <c r="X837" s="14">
        <f>IFERROR(Tabela1[[#This Row],[QIANTIDADE EXPEDIDA]]*Tabela1[[#This Row],[PESO UNI]],"")</f>
        <v>0</v>
      </c>
      <c r="Y837" s="14">
        <f t="shared" si="168"/>
        <v>-1</v>
      </c>
      <c r="Z837" s="20">
        <f>Tabela1[[#This Row],[PESO TOTAL]]-Tabela1[[#This Row],[Peso Expedido]]</f>
        <v>2670.7</v>
      </c>
      <c r="AA837" s="17">
        <v>0.9</v>
      </c>
      <c r="AB837" s="33"/>
      <c r="AC837" s="33">
        <v>0.9</v>
      </c>
      <c r="AD837" s="33"/>
      <c r="AE837" s="33"/>
      <c r="AF837" s="33"/>
      <c r="AG837" s="33"/>
      <c r="AH837" s="33"/>
      <c r="AI837" s="33"/>
      <c r="AJ837"/>
      <c r="AK837"/>
      <c r="AL837"/>
      <c r="AM837"/>
      <c r="AN837"/>
      <c r="AO837"/>
      <c r="AP837"/>
      <c r="AQ837" s="22"/>
      <c r="AR837" s="24"/>
      <c r="AS837" s="37"/>
      <c r="AT837" s="37"/>
      <c r="AU837" s="37"/>
      <c r="AV837" s="37"/>
      <c r="AW837" s="37"/>
    </row>
    <row r="838" spans="1:49" ht="15.75" hidden="1" customHeight="1" x14ac:dyDescent="0.25">
      <c r="A838" s="1" t="s">
        <v>4956</v>
      </c>
      <c r="B838" s="21" t="s">
        <v>4957</v>
      </c>
      <c r="C838" s="1">
        <v>1</v>
      </c>
      <c r="D838" s="1" t="s">
        <v>4958</v>
      </c>
      <c r="E838" s="7">
        <v>4490</v>
      </c>
      <c r="F838" s="7">
        <v>46</v>
      </c>
      <c r="G838" s="1">
        <v>2674</v>
      </c>
      <c r="H838" s="34">
        <f>Tabela1[[#This Row],[PESO UNI]]*Tabela1[[#This Row],[QTE]]</f>
        <v>2674</v>
      </c>
      <c r="I838" s="7" t="s">
        <v>6098</v>
      </c>
      <c r="J838" s="8" t="s">
        <v>3093</v>
      </c>
      <c r="K838" s="8" t="s">
        <v>4320</v>
      </c>
      <c r="L838" s="9" t="s">
        <v>2984</v>
      </c>
      <c r="M838" s="10">
        <v>46238</v>
      </c>
      <c r="N838" s="8" t="s">
        <v>38</v>
      </c>
      <c r="O838" s="12"/>
      <c r="P838" s="13"/>
      <c r="Q838" s="14">
        <f>Tabela1[[#This Row],[QTDE/ Fabricação]]-Tabela1[[#This Row],[QTE]]</f>
        <v>-1</v>
      </c>
      <c r="R838" s="18">
        <f t="shared" si="165"/>
        <v>1811.635</v>
      </c>
      <c r="S838" s="18">
        <f t="shared" si="166"/>
        <v>0</v>
      </c>
      <c r="T838" s="19">
        <f t="shared" si="167"/>
        <v>-2674</v>
      </c>
      <c r="U838" s="16">
        <f>IFERROR(SUMIF('LISTA DE EMBARQUE'!B:B,MICRO!E:E,'LISTA DE EMBARQUE'!G:G),"")</f>
        <v>0</v>
      </c>
      <c r="V838" s="12" t="str">
        <f>IFERROR(VLOOKUP(Tabela1[[#This Row],[COD.MDE]],'LISTA DE EMBARQUE'!B:L,11,0),"")</f>
        <v/>
      </c>
      <c r="W838" s="13" t="str">
        <f>IFERROR(VLOOKUP(Tabela1[[#This Row],[COD.MDE]],'LISTA DE EMBARQUE'!B:M,12,0),"")</f>
        <v/>
      </c>
      <c r="X838" s="14">
        <f>IFERROR(Tabela1[[#This Row],[QIANTIDADE EXPEDIDA]]*Tabela1[[#This Row],[PESO UNI]],"")</f>
        <v>0</v>
      </c>
      <c r="Y838" s="14">
        <f t="shared" si="168"/>
        <v>-1</v>
      </c>
      <c r="Z838" s="20">
        <f>Tabela1[[#This Row],[PESO TOTAL]]-Tabela1[[#This Row],[Peso Expedido]]</f>
        <v>2674</v>
      </c>
      <c r="AA838" s="17">
        <v>1</v>
      </c>
      <c r="AB838" s="33"/>
      <c r="AC838" s="33">
        <v>0.9</v>
      </c>
      <c r="AD838" s="33">
        <v>0.9</v>
      </c>
      <c r="AE838" s="33"/>
      <c r="AF838" s="33"/>
      <c r="AG838" s="33"/>
      <c r="AH838" s="33"/>
      <c r="AI838" s="33"/>
      <c r="AJ838"/>
      <c r="AK838"/>
      <c r="AL838"/>
      <c r="AM838"/>
      <c r="AN838"/>
      <c r="AO838"/>
      <c r="AP838"/>
      <c r="AQ838" s="22"/>
      <c r="AR838" s="24"/>
      <c r="AS838" s="37"/>
      <c r="AT838" s="37"/>
      <c r="AU838" s="37"/>
      <c r="AV838" s="37"/>
      <c r="AW838" s="37"/>
    </row>
    <row r="839" spans="1:49" ht="15.75" hidden="1" customHeight="1" x14ac:dyDescent="0.25">
      <c r="A839" s="1" t="s">
        <v>4959</v>
      </c>
      <c r="B839" s="21" t="s">
        <v>4960</v>
      </c>
      <c r="C839" s="1">
        <v>1</v>
      </c>
      <c r="D839" s="1" t="s">
        <v>4963</v>
      </c>
      <c r="E839" s="7">
        <v>4491</v>
      </c>
      <c r="F839" s="7">
        <v>47</v>
      </c>
      <c r="G839" s="1">
        <v>435.1</v>
      </c>
      <c r="H839" s="34">
        <f>Tabela1[[#This Row],[PESO UNI]]*Tabela1[[#This Row],[QTE]]</f>
        <v>435.1</v>
      </c>
      <c r="I839" s="7" t="s">
        <v>5293</v>
      </c>
      <c r="J839" s="8" t="s">
        <v>3045</v>
      </c>
      <c r="K839" s="8" t="s">
        <v>4320</v>
      </c>
      <c r="L839" s="9" t="s">
        <v>2984</v>
      </c>
      <c r="M839" s="10">
        <v>46238</v>
      </c>
      <c r="N839" s="8" t="s">
        <v>38</v>
      </c>
      <c r="O839" s="12"/>
      <c r="P839" s="13"/>
      <c r="Q839" s="14">
        <f>Tabela1[[#This Row],[QTDE/ Fabricação]]-Tabela1[[#This Row],[QTE]]</f>
        <v>-1</v>
      </c>
      <c r="R839" s="18">
        <f t="shared" si="165"/>
        <v>294.78025000000002</v>
      </c>
      <c r="S839" s="18">
        <f t="shared" si="166"/>
        <v>0</v>
      </c>
      <c r="T839" s="19">
        <f t="shared" si="167"/>
        <v>-435.1</v>
      </c>
      <c r="U839" s="16">
        <f>IFERROR(SUMIF('LISTA DE EMBARQUE'!B:B,MICRO!E:E,'LISTA DE EMBARQUE'!G:G),"")</f>
        <v>0</v>
      </c>
      <c r="V839" s="12" t="str">
        <f>IFERROR(VLOOKUP(Tabela1[[#This Row],[COD.MDE]],'LISTA DE EMBARQUE'!B:L,11,0),"")</f>
        <v/>
      </c>
      <c r="W839" s="13" t="str">
        <f>IFERROR(VLOOKUP(Tabela1[[#This Row],[COD.MDE]],'LISTA DE EMBARQUE'!B:M,12,0),"")</f>
        <v/>
      </c>
      <c r="X839" s="14">
        <f>IFERROR(Tabela1[[#This Row],[QIANTIDADE EXPEDIDA]]*Tabela1[[#This Row],[PESO UNI]],"")</f>
        <v>0</v>
      </c>
      <c r="Y839" s="14">
        <f t="shared" si="168"/>
        <v>-1</v>
      </c>
      <c r="Z839" s="20">
        <f>Tabela1[[#This Row],[PESO TOTAL]]-Tabela1[[#This Row],[Peso Expedido]]</f>
        <v>435.1</v>
      </c>
      <c r="AA839" s="17">
        <v>1</v>
      </c>
      <c r="AB839" s="33"/>
      <c r="AC839" s="33">
        <v>0.9</v>
      </c>
      <c r="AD839" s="33">
        <v>0.9</v>
      </c>
      <c r="AE839" s="33"/>
      <c r="AF839" s="33"/>
      <c r="AG839" s="33"/>
      <c r="AH839" s="33"/>
      <c r="AI839" s="33"/>
      <c r="AJ839"/>
      <c r="AK839"/>
      <c r="AL839"/>
      <c r="AM839"/>
      <c r="AN839"/>
      <c r="AO839"/>
      <c r="AP839"/>
      <c r="AQ839" s="22"/>
      <c r="AR839" s="24"/>
      <c r="AS839" s="37"/>
      <c r="AT839" s="37"/>
      <c r="AU839" s="37"/>
      <c r="AV839" s="37"/>
      <c r="AW839" s="37"/>
    </row>
    <row r="840" spans="1:49" ht="15.75" hidden="1" customHeight="1" x14ac:dyDescent="0.25">
      <c r="A840" s="238" t="s">
        <v>4962</v>
      </c>
      <c r="B840" s="239" t="s">
        <v>4961</v>
      </c>
      <c r="C840" s="238">
        <v>1</v>
      </c>
      <c r="D840" s="238" t="s">
        <v>4964</v>
      </c>
      <c r="E840" s="237">
        <v>4492</v>
      </c>
      <c r="F840" s="237">
        <v>47</v>
      </c>
      <c r="G840" s="238">
        <v>670.6</v>
      </c>
      <c r="H840" s="240">
        <f>Tabela1[[#This Row],[PESO UNI]]*Tabela1[[#This Row],[QTE]]</f>
        <v>670.6</v>
      </c>
      <c r="I840" s="237" t="s">
        <v>5293</v>
      </c>
      <c r="J840" s="241" t="s">
        <v>3045</v>
      </c>
      <c r="K840" s="241" t="s">
        <v>4320</v>
      </c>
      <c r="L840" s="242" t="s">
        <v>2984</v>
      </c>
      <c r="M840" s="243">
        <v>46238</v>
      </c>
      <c r="N840" s="241" t="s">
        <v>38</v>
      </c>
      <c r="O840" s="244"/>
      <c r="P840" s="245"/>
      <c r="Q840" s="14">
        <f>Tabela1[[#This Row],[QTDE/ Fabricação]]-Tabela1[[#This Row],[QTE]]</f>
        <v>-1</v>
      </c>
      <c r="R840" s="247">
        <f t="shared" si="165"/>
        <v>670.6</v>
      </c>
      <c r="S840" s="247">
        <f t="shared" si="166"/>
        <v>670.6</v>
      </c>
      <c r="T840" s="248">
        <f t="shared" si="167"/>
        <v>0</v>
      </c>
      <c r="U840" s="249">
        <f>IFERROR(SUMIF('LISTA DE EMBARQUE'!B:B,MICRO!E:E,'LISTA DE EMBARQUE'!G:G),"")</f>
        <v>1</v>
      </c>
      <c r="V840" s="244">
        <f>IFERROR(VLOOKUP(Tabela1[[#This Row],[COD.MDE]],'LISTA DE EMBARQUE'!B:L,11,0),"")</f>
        <v>6</v>
      </c>
      <c r="W840" s="245">
        <f>IFERROR(VLOOKUP(Tabela1[[#This Row],[COD.MDE]],'LISTA DE EMBARQUE'!B:M,12,0),"")</f>
        <v>46273</v>
      </c>
      <c r="X840" s="246">
        <f>IFERROR(Tabela1[[#This Row],[QIANTIDADE EXPEDIDA]]*Tabela1[[#This Row],[PESO UNI]],"")</f>
        <v>670.6</v>
      </c>
      <c r="Y840" s="246">
        <f t="shared" si="168"/>
        <v>0</v>
      </c>
      <c r="Z840" s="250">
        <f>Tabela1[[#This Row],[PESO TOTAL]]-Tabela1[[#This Row],[Peso Expedido]]</f>
        <v>0</v>
      </c>
      <c r="AA840" s="251">
        <v>1</v>
      </c>
      <c r="AB840" s="252"/>
      <c r="AC840" s="251">
        <v>1</v>
      </c>
      <c r="AD840" s="251">
        <v>1</v>
      </c>
      <c r="AE840" s="251">
        <v>1</v>
      </c>
      <c r="AF840" s="251">
        <v>1</v>
      </c>
      <c r="AG840" s="251">
        <v>1</v>
      </c>
      <c r="AH840" s="251">
        <v>1</v>
      </c>
      <c r="AI840" s="252" t="s">
        <v>4412</v>
      </c>
      <c r="AJ840"/>
      <c r="AK840"/>
      <c r="AL840"/>
      <c r="AM840"/>
      <c r="AN840"/>
      <c r="AO840"/>
      <c r="AP840"/>
      <c r="AQ840" s="22"/>
      <c r="AR840" s="24"/>
      <c r="AS840" s="37"/>
      <c r="AT840" s="37"/>
      <c r="AU840" s="37"/>
      <c r="AV840" s="37"/>
      <c r="AW840" s="37"/>
    </row>
    <row r="841" spans="1:49" ht="15.75" hidden="1" customHeight="1" x14ac:dyDescent="0.25">
      <c r="A841" s="1" t="s">
        <v>4969</v>
      </c>
      <c r="B841" s="21" t="s">
        <v>4970</v>
      </c>
      <c r="C841" s="1">
        <v>4</v>
      </c>
      <c r="D841" s="1" t="s">
        <v>4971</v>
      </c>
      <c r="E841" s="7">
        <v>4493</v>
      </c>
      <c r="F841" s="7">
        <v>48</v>
      </c>
      <c r="G841" s="1">
        <v>8.9</v>
      </c>
      <c r="H841" s="34">
        <f>Tabela1[[#This Row],[PESO UNI]]*Tabela1[[#This Row],[QTE]]</f>
        <v>35.6</v>
      </c>
      <c r="I841" s="7" t="s">
        <v>5293</v>
      </c>
      <c r="J841" s="8" t="s">
        <v>3045</v>
      </c>
      <c r="K841" s="8" t="s">
        <v>4320</v>
      </c>
      <c r="L841" s="9" t="s">
        <v>2984</v>
      </c>
      <c r="M841" s="10">
        <v>46238</v>
      </c>
      <c r="N841" s="8" t="s">
        <v>38</v>
      </c>
      <c r="O841" s="12"/>
      <c r="P841" s="13"/>
      <c r="Q841" s="14">
        <f>Tabela1[[#This Row],[QTDE/ Fabricação]]-Tabela1[[#This Row],[QTE]]</f>
        <v>-4</v>
      </c>
      <c r="R841" s="18">
        <f t="shared" si="165"/>
        <v>35.6</v>
      </c>
      <c r="S841" s="18">
        <f t="shared" si="166"/>
        <v>0</v>
      </c>
      <c r="T841" s="19">
        <f t="shared" si="167"/>
        <v>-35.6</v>
      </c>
      <c r="U841" s="16">
        <f>IFERROR(SUMIF('LISTA DE EMBARQUE'!B:B,MICRO!E:E,'LISTA DE EMBARQUE'!G:G),"")</f>
        <v>0</v>
      </c>
      <c r="V841" s="12" t="str">
        <f>IFERROR(VLOOKUP(Tabela1[[#This Row],[COD.MDE]],'LISTA DE EMBARQUE'!B:L,11,0),"")</f>
        <v/>
      </c>
      <c r="W841" s="13" t="str">
        <f>IFERROR(VLOOKUP(Tabela1[[#This Row],[COD.MDE]],'LISTA DE EMBARQUE'!B:M,12,0),"")</f>
        <v/>
      </c>
      <c r="X841" s="14">
        <f>IFERROR(Tabela1[[#This Row],[QIANTIDADE EXPEDIDA]]*Tabela1[[#This Row],[PESO UNI]],"")</f>
        <v>0</v>
      </c>
      <c r="Y841" s="14">
        <f t="shared" si="168"/>
        <v>-4</v>
      </c>
      <c r="Z841" s="20">
        <f>Tabela1[[#This Row],[PESO TOTAL]]-Tabela1[[#This Row],[Peso Expedido]]</f>
        <v>35.6</v>
      </c>
      <c r="AA841" s="17">
        <v>1</v>
      </c>
      <c r="AB841" s="33"/>
      <c r="AC841" s="33">
        <v>1</v>
      </c>
      <c r="AD841" s="33">
        <v>1</v>
      </c>
      <c r="AE841" s="33">
        <v>1</v>
      </c>
      <c r="AF841" s="33">
        <v>1</v>
      </c>
      <c r="AG841" s="33"/>
      <c r="AH841" s="33"/>
      <c r="AI841" s="33"/>
      <c r="AJ841"/>
      <c r="AK841"/>
      <c r="AL841"/>
      <c r="AM841"/>
      <c r="AN841"/>
      <c r="AO841"/>
      <c r="AP841"/>
      <c r="AQ841" s="22"/>
      <c r="AR841" s="24"/>
      <c r="AS841" s="37"/>
      <c r="AT841" s="37"/>
      <c r="AU841" s="37"/>
      <c r="AV841" s="37"/>
      <c r="AW841" s="37"/>
    </row>
    <row r="842" spans="1:49" ht="15.75" hidden="1" customHeight="1" x14ac:dyDescent="0.25">
      <c r="A842" s="1" t="s">
        <v>4969</v>
      </c>
      <c r="B842" s="21" t="s">
        <v>4970</v>
      </c>
      <c r="C842" s="1">
        <v>1</v>
      </c>
      <c r="D842" s="1" t="s">
        <v>4972</v>
      </c>
      <c r="E842" s="7">
        <v>4494</v>
      </c>
      <c r="F842" s="7">
        <v>48</v>
      </c>
      <c r="G842" s="1">
        <v>325</v>
      </c>
      <c r="H842" s="34">
        <f>Tabela1[[#This Row],[PESO UNI]]*Tabela1[[#This Row],[QTE]]</f>
        <v>325</v>
      </c>
      <c r="I842" s="7" t="s">
        <v>5293</v>
      </c>
      <c r="J842" s="8" t="s">
        <v>3045</v>
      </c>
      <c r="K842" s="8" t="s">
        <v>4320</v>
      </c>
      <c r="L842" s="9" t="s">
        <v>2984</v>
      </c>
      <c r="M842" s="10">
        <v>46238</v>
      </c>
      <c r="N842" s="8" t="s">
        <v>38</v>
      </c>
      <c r="O842" s="12"/>
      <c r="P842" s="13"/>
      <c r="Q842" s="14">
        <f>Tabela1[[#This Row],[QTDE/ Fabricação]]-Tabela1[[#This Row],[QTE]]</f>
        <v>-1</v>
      </c>
      <c r="R842" s="18">
        <f t="shared" si="165"/>
        <v>325</v>
      </c>
      <c r="S842" s="18">
        <f t="shared" si="166"/>
        <v>0</v>
      </c>
      <c r="T842" s="19">
        <f t="shared" si="167"/>
        <v>-325</v>
      </c>
      <c r="U842" s="16">
        <f>IFERROR(SUMIF('LISTA DE EMBARQUE'!B:B,MICRO!E:E,'LISTA DE EMBARQUE'!G:G),"")</f>
        <v>0</v>
      </c>
      <c r="V842" s="12" t="str">
        <f>IFERROR(VLOOKUP(Tabela1[[#This Row],[COD.MDE]],'LISTA DE EMBARQUE'!B:L,11,0),"")</f>
        <v/>
      </c>
      <c r="W842" s="13" t="str">
        <f>IFERROR(VLOOKUP(Tabela1[[#This Row],[COD.MDE]],'LISTA DE EMBARQUE'!B:M,12,0),"")</f>
        <v/>
      </c>
      <c r="X842" s="14">
        <f>IFERROR(Tabela1[[#This Row],[QIANTIDADE EXPEDIDA]]*Tabela1[[#This Row],[PESO UNI]],"")</f>
        <v>0</v>
      </c>
      <c r="Y842" s="14">
        <f t="shared" si="168"/>
        <v>-1</v>
      </c>
      <c r="Z842" s="20">
        <f>Tabela1[[#This Row],[PESO TOTAL]]-Tabela1[[#This Row],[Peso Expedido]]</f>
        <v>325</v>
      </c>
      <c r="AA842" s="17">
        <v>1</v>
      </c>
      <c r="AB842" s="33"/>
      <c r="AC842" s="33">
        <v>1</v>
      </c>
      <c r="AD842" s="33">
        <v>1</v>
      </c>
      <c r="AE842" s="33">
        <v>1</v>
      </c>
      <c r="AF842" s="33">
        <v>1</v>
      </c>
      <c r="AG842" s="33"/>
      <c r="AH842" s="33"/>
      <c r="AI842" s="33"/>
      <c r="AJ842"/>
      <c r="AK842"/>
      <c r="AL842"/>
      <c r="AM842"/>
      <c r="AN842"/>
      <c r="AO842"/>
      <c r="AP842"/>
      <c r="AQ842" s="22"/>
      <c r="AR842" s="24"/>
      <c r="AS842" s="37"/>
      <c r="AT842" s="37"/>
      <c r="AU842" s="37"/>
      <c r="AV842" s="37"/>
      <c r="AW842" s="37"/>
    </row>
    <row r="843" spans="1:49" ht="15.75" hidden="1" customHeight="1" x14ac:dyDescent="0.25">
      <c r="A843" s="1" t="s">
        <v>2277</v>
      </c>
      <c r="B843" s="21"/>
      <c r="C843" s="1">
        <v>4</v>
      </c>
      <c r="D843" s="1" t="s">
        <v>4974</v>
      </c>
      <c r="E843" s="7">
        <v>4495</v>
      </c>
      <c r="F843" s="7">
        <v>12</v>
      </c>
      <c r="G843" s="1">
        <v>2.7</v>
      </c>
      <c r="H843" s="34">
        <f>Tabela1[[#This Row],[PESO UNI]]*Tabela1[[#This Row],[QTE]]</f>
        <v>10.8</v>
      </c>
      <c r="I843" s="7">
        <v>1</v>
      </c>
      <c r="J843" s="8" t="s">
        <v>4834</v>
      </c>
      <c r="K843" s="8" t="s">
        <v>33</v>
      </c>
      <c r="L843" s="9" t="s">
        <v>3291</v>
      </c>
      <c r="M843" s="10">
        <v>46239</v>
      </c>
      <c r="N843" s="8" t="s">
        <v>38</v>
      </c>
      <c r="O843" s="12"/>
      <c r="P843" s="13"/>
      <c r="Q843" s="14">
        <f>Tabela1[[#This Row],[QTDE/ Fabricação]]-Tabela1[[#This Row],[QTE]]</f>
        <v>-4</v>
      </c>
      <c r="R843" s="18">
        <f t="shared" ref="R843:R854" si="169">IFERROR(H843*((AA843*0.25)+(AC843*0.25)+(AD843*0.225)+(AE843*0.225)+(AF843*0.05)),"")</f>
        <v>10.8</v>
      </c>
      <c r="S843" s="18">
        <f t="shared" ref="S843:S854" si="170">IFERROR(H843*AG843,"")</f>
        <v>10.8</v>
      </c>
      <c r="T843" s="19">
        <f t="shared" ref="T843:T854" si="171">IFERROR(S843-H843,"")</f>
        <v>0</v>
      </c>
      <c r="U843" s="16">
        <f>IFERROR(SUMIF('LISTA DE EMBARQUE'!B:B,MICRO!E:E,'LISTA DE EMBARQUE'!G:G),"")</f>
        <v>0</v>
      </c>
      <c r="V843" s="12" t="str">
        <f>IFERROR(VLOOKUP(Tabela1[[#This Row],[COD.MDE]],'LISTA DE EMBARQUE'!B:L,11,0),"")</f>
        <v/>
      </c>
      <c r="W843" s="13" t="str">
        <f>IFERROR(VLOOKUP(Tabela1[[#This Row],[COD.MDE]],'LISTA DE EMBARQUE'!B:M,12,0),"")</f>
        <v/>
      </c>
      <c r="X843" s="14">
        <f>IFERROR(Tabela1[[#This Row],[QIANTIDADE EXPEDIDA]]*Tabela1[[#This Row],[PESO UNI]],"")</f>
        <v>0</v>
      </c>
      <c r="Y843" s="14">
        <f t="shared" ref="Y843:Y854" si="172">U843-C843</f>
        <v>-4</v>
      </c>
      <c r="Z843" s="20">
        <f>Tabela1[[#This Row],[PESO TOTAL]]-Tabela1[[#This Row],[Peso Expedido]]</f>
        <v>10.8</v>
      </c>
      <c r="AA843" s="17">
        <v>1</v>
      </c>
      <c r="AB843" s="33"/>
      <c r="AC843" s="33">
        <v>1</v>
      </c>
      <c r="AD843" s="33">
        <v>1</v>
      </c>
      <c r="AE843" s="33">
        <v>1</v>
      </c>
      <c r="AF843" s="33">
        <v>1</v>
      </c>
      <c r="AG843" s="33">
        <v>1</v>
      </c>
      <c r="AH843" s="33"/>
      <c r="AI843" s="33"/>
      <c r="AJ843"/>
      <c r="AK843"/>
      <c r="AL843"/>
      <c r="AM843"/>
      <c r="AN843"/>
      <c r="AO843"/>
      <c r="AP843"/>
      <c r="AQ843" s="22"/>
      <c r="AR843" s="24"/>
      <c r="AS843" s="37"/>
      <c r="AT843" s="37"/>
      <c r="AU843" s="37"/>
      <c r="AV843" s="37"/>
      <c r="AW843" s="37"/>
    </row>
    <row r="844" spans="1:49" ht="15.75" hidden="1" customHeight="1" x14ac:dyDescent="0.25">
      <c r="A844" s="1" t="s">
        <v>4975</v>
      </c>
      <c r="B844" s="21"/>
      <c r="C844" s="1">
        <v>32</v>
      </c>
      <c r="D844" s="1" t="s">
        <v>5403</v>
      </c>
      <c r="E844" s="7">
        <v>4496</v>
      </c>
      <c r="F844" s="7">
        <v>12</v>
      </c>
      <c r="G844" s="1">
        <v>18.399999999999999</v>
      </c>
      <c r="H844" s="34">
        <f>Tabela1[[#This Row],[PESO UNI]]*Tabela1[[#This Row],[QTE]]</f>
        <v>588.79999999999995</v>
      </c>
      <c r="I844" s="7" t="s">
        <v>5699</v>
      </c>
      <c r="J844" s="8" t="s">
        <v>4834</v>
      </c>
      <c r="K844" s="8" t="s">
        <v>33</v>
      </c>
      <c r="L844" s="9" t="s">
        <v>3291</v>
      </c>
      <c r="M844" s="10">
        <v>46239</v>
      </c>
      <c r="N844" s="8" t="s">
        <v>38</v>
      </c>
      <c r="O844" s="12"/>
      <c r="P844" s="13"/>
      <c r="Q844" s="14">
        <f>Tabela1[[#This Row],[QTDE/ Fabricação]]-Tabela1[[#This Row],[QTE]]</f>
        <v>-32</v>
      </c>
      <c r="R844" s="18">
        <f>IFERROR(H844*((AA844*0.25)+(AC844*0.25)+(AD844*0.225)+(AE844*0.225)+(AF844*0.05)),"")</f>
        <v>588.79999999999995</v>
      </c>
      <c r="S844" s="18">
        <f>IFERROR(H844*AG844,"")</f>
        <v>588.79999999999995</v>
      </c>
      <c r="T844" s="19">
        <f>IFERROR(S844-H844,"")</f>
        <v>0</v>
      </c>
      <c r="U844" s="16">
        <f>IFERROR(SUMIF('LISTA DE EMBARQUE'!B:B,MICRO!E:E,'LISTA DE EMBARQUE'!G:G),"")</f>
        <v>37</v>
      </c>
      <c r="V844" s="12">
        <f>IFERROR(VLOOKUP(Tabela1[[#This Row],[COD.MDE]],'LISTA DE EMBARQUE'!B:L,11,0),"")</f>
        <v>1</v>
      </c>
      <c r="W844" s="13">
        <f>IFERROR(VLOOKUP(Tabela1[[#This Row],[COD.MDE]],'LISTA DE EMBARQUE'!B:M,12,0),"")</f>
        <v>46309</v>
      </c>
      <c r="X844" s="14">
        <f>IFERROR(Tabela1[[#This Row],[QIANTIDADE EXPEDIDA]]*Tabela1[[#This Row],[PESO UNI]],"")</f>
        <v>680.8</v>
      </c>
      <c r="Y844" s="14">
        <f>U844-C844</f>
        <v>5</v>
      </c>
      <c r="Z844" s="20">
        <f>Tabela1[[#This Row],[PESO TOTAL]]-Tabela1[[#This Row],[Peso Expedido]]</f>
        <v>-92</v>
      </c>
      <c r="AA844" s="17">
        <v>1</v>
      </c>
      <c r="AB844" s="33"/>
      <c r="AC844" s="33">
        <v>1</v>
      </c>
      <c r="AD844" s="33">
        <v>1</v>
      </c>
      <c r="AE844" s="33">
        <v>1</v>
      </c>
      <c r="AF844" s="33">
        <v>1</v>
      </c>
      <c r="AG844" s="33">
        <v>1</v>
      </c>
      <c r="AH844" s="33">
        <v>1</v>
      </c>
      <c r="AI844" s="33" t="s">
        <v>4412</v>
      </c>
      <c r="AJ844"/>
      <c r="AK844"/>
      <c r="AL844"/>
      <c r="AM844"/>
      <c r="AN844"/>
      <c r="AO844"/>
      <c r="AP844"/>
      <c r="AQ844" s="22"/>
      <c r="AR844" s="24"/>
      <c r="AS844" s="37"/>
      <c r="AT844" s="37"/>
      <c r="AU844" s="37"/>
      <c r="AV844" s="37"/>
      <c r="AW844" s="37"/>
    </row>
    <row r="845" spans="1:49" ht="15.75" hidden="1" customHeight="1" x14ac:dyDescent="0.25">
      <c r="A845" s="1" t="s">
        <v>4975</v>
      </c>
      <c r="B845" s="21"/>
      <c r="C845" s="1">
        <v>64</v>
      </c>
      <c r="D845" s="1" t="s">
        <v>5404</v>
      </c>
      <c r="E845" s="7">
        <v>4748</v>
      </c>
      <c r="F845" s="7">
        <v>12</v>
      </c>
      <c r="G845" s="1">
        <v>20</v>
      </c>
      <c r="H845" s="34">
        <f>Tabela1[[#This Row],[PESO UNI]]*Tabela1[[#This Row],[QTE]]</f>
        <v>1280</v>
      </c>
      <c r="I845" s="7" t="s">
        <v>5402</v>
      </c>
      <c r="J845" s="8" t="s">
        <v>4834</v>
      </c>
      <c r="K845" s="8" t="s">
        <v>33</v>
      </c>
      <c r="L845" s="9" t="s">
        <v>3291</v>
      </c>
      <c r="M845" s="10">
        <v>46239</v>
      </c>
      <c r="N845" s="8" t="s">
        <v>38</v>
      </c>
      <c r="O845" s="12"/>
      <c r="P845" s="13"/>
      <c r="Q845" s="14">
        <f>Tabela1[[#This Row],[QTDE/ Fabricação]]-Tabela1[[#This Row],[QTE]]</f>
        <v>-64</v>
      </c>
      <c r="R845" s="18">
        <f>IFERROR(H845*((AA845*0.25)+(AC845*0.25)+(AD845*0.225)+(AE845*0.225)+(AF845*0.05)),"")</f>
        <v>1280</v>
      </c>
      <c r="S845" s="18">
        <f>IFERROR(H845*AG845,"")</f>
        <v>1280</v>
      </c>
      <c r="T845" s="19">
        <f>IFERROR(S845-H845,"")</f>
        <v>0</v>
      </c>
      <c r="U845" s="16">
        <f>IFERROR(SUMIF('LISTA DE EMBARQUE'!B:B,MICRO!E:E,'LISTA DE EMBARQUE'!G:G),"")</f>
        <v>74</v>
      </c>
      <c r="V845" s="12">
        <f>IFERROR(VLOOKUP(Tabela1[[#This Row],[COD.MDE]],'LISTA DE EMBARQUE'!B:L,11,0),"")</f>
        <v>1</v>
      </c>
      <c r="W845" s="13">
        <f>IFERROR(VLOOKUP(Tabela1[[#This Row],[COD.MDE]],'LISTA DE EMBARQUE'!B:M,12,0),"")</f>
        <v>46309</v>
      </c>
      <c r="X845" s="14">
        <f>IFERROR(Tabela1[[#This Row],[QIANTIDADE EXPEDIDA]]*Tabela1[[#This Row],[PESO UNI]],"")</f>
        <v>1480</v>
      </c>
      <c r="Y845" s="14">
        <f>U845-C845</f>
        <v>10</v>
      </c>
      <c r="Z845" s="20">
        <f>Tabela1[[#This Row],[PESO TOTAL]]-Tabela1[[#This Row],[Peso Expedido]]</f>
        <v>-200</v>
      </c>
      <c r="AA845" s="17">
        <v>1</v>
      </c>
      <c r="AB845" s="33"/>
      <c r="AC845" s="33">
        <v>1</v>
      </c>
      <c r="AD845" s="33">
        <v>1</v>
      </c>
      <c r="AE845" s="33">
        <v>1</v>
      </c>
      <c r="AF845" s="33">
        <v>1</v>
      </c>
      <c r="AG845" s="33">
        <v>1</v>
      </c>
      <c r="AH845" s="33">
        <v>1</v>
      </c>
      <c r="AI845" s="33" t="s">
        <v>4412</v>
      </c>
      <c r="AJ845"/>
      <c r="AK845"/>
      <c r="AL845"/>
      <c r="AM845"/>
      <c r="AN845"/>
      <c r="AO845"/>
      <c r="AP845"/>
      <c r="AQ845" s="22"/>
      <c r="AR845" s="24"/>
      <c r="AS845" s="37"/>
      <c r="AT845" s="37"/>
      <c r="AU845" s="37"/>
      <c r="AV845" s="37"/>
      <c r="AW845" s="37"/>
    </row>
    <row r="846" spans="1:49" ht="15.75" hidden="1" customHeight="1" x14ac:dyDescent="0.25">
      <c r="A846" s="1" t="s">
        <v>4976</v>
      </c>
      <c r="B846" s="21"/>
      <c r="C846" s="1">
        <v>11</v>
      </c>
      <c r="D846" s="1" t="s">
        <v>4977</v>
      </c>
      <c r="E846" s="7">
        <v>4497</v>
      </c>
      <c r="F846" s="7">
        <v>12</v>
      </c>
      <c r="G846" s="1">
        <v>18.399999999999999</v>
      </c>
      <c r="H846" s="34">
        <f>Tabela1[[#This Row],[PESO UNI]]*Tabela1[[#This Row],[QTE]]</f>
        <v>202.39999999999998</v>
      </c>
      <c r="I846" s="7" t="s">
        <v>5699</v>
      </c>
      <c r="J846" s="8" t="s">
        <v>4834</v>
      </c>
      <c r="K846" s="8" t="s">
        <v>33</v>
      </c>
      <c r="L846" s="9" t="s">
        <v>3291</v>
      </c>
      <c r="M846" s="10">
        <v>46239</v>
      </c>
      <c r="N846" s="8" t="s">
        <v>38</v>
      </c>
      <c r="O846" s="12"/>
      <c r="P846" s="13"/>
      <c r="Q846" s="14">
        <f>Tabela1[[#This Row],[QTDE/ Fabricação]]-Tabela1[[#This Row],[QTE]]</f>
        <v>-11</v>
      </c>
      <c r="R846" s="18">
        <f>IFERROR(H846*((AA846*0.25)+(AC846*0.25)+(AD846*0.225)+(AE846*0.225)+(AF846*0.05)),"")</f>
        <v>202.39999999999998</v>
      </c>
      <c r="S846" s="18">
        <f>IFERROR(H846*AG846,"")</f>
        <v>202.39999999999998</v>
      </c>
      <c r="T846" s="19">
        <f>IFERROR(S846-H846,"")</f>
        <v>0</v>
      </c>
      <c r="U846" s="16">
        <f>IFERROR(SUMIF('LISTA DE EMBARQUE'!B:B,MICRO!E:E,'LISTA DE EMBARQUE'!G:G),"")</f>
        <v>11</v>
      </c>
      <c r="V846" s="12">
        <f>IFERROR(VLOOKUP(Tabela1[[#This Row],[COD.MDE]],'LISTA DE EMBARQUE'!B:L,11,0),"")</f>
        <v>1</v>
      </c>
      <c r="W846" s="13">
        <f>IFERROR(VLOOKUP(Tabela1[[#This Row],[COD.MDE]],'LISTA DE EMBARQUE'!B:M,12,0),"")</f>
        <v>46309</v>
      </c>
      <c r="X846" s="14">
        <f>IFERROR(Tabela1[[#This Row],[QIANTIDADE EXPEDIDA]]*Tabela1[[#This Row],[PESO UNI]],"")</f>
        <v>202.39999999999998</v>
      </c>
      <c r="Y846" s="14">
        <f>U846-C846</f>
        <v>0</v>
      </c>
      <c r="Z846" s="20">
        <f>Tabela1[[#This Row],[PESO TOTAL]]-Tabela1[[#This Row],[Peso Expedido]]</f>
        <v>0</v>
      </c>
      <c r="AA846" s="17">
        <v>1</v>
      </c>
      <c r="AB846" s="33"/>
      <c r="AC846" s="33">
        <v>1</v>
      </c>
      <c r="AD846" s="33">
        <v>1</v>
      </c>
      <c r="AE846" s="33">
        <v>1</v>
      </c>
      <c r="AF846" s="33">
        <v>1</v>
      </c>
      <c r="AG846" s="33">
        <v>1</v>
      </c>
      <c r="AH846" s="33">
        <v>1</v>
      </c>
      <c r="AI846" s="33" t="s">
        <v>4412</v>
      </c>
      <c r="AJ846"/>
      <c r="AK846"/>
      <c r="AL846"/>
      <c r="AM846"/>
      <c r="AN846"/>
      <c r="AO846"/>
      <c r="AP846"/>
      <c r="AQ846" s="22"/>
      <c r="AR846" s="24"/>
      <c r="AS846" s="37"/>
      <c r="AT846" s="37"/>
      <c r="AU846" s="37"/>
      <c r="AV846" s="37"/>
      <c r="AW846" s="37"/>
    </row>
    <row r="847" spans="1:49" ht="15.75" hidden="1" customHeight="1" x14ac:dyDescent="0.25">
      <c r="A847" s="1" t="s">
        <v>4976</v>
      </c>
      <c r="B847" s="21"/>
      <c r="C847" s="1">
        <v>22</v>
      </c>
      <c r="D847" s="1" t="s">
        <v>5405</v>
      </c>
      <c r="E847" s="7">
        <v>4749</v>
      </c>
      <c r="F847" s="7">
        <v>12</v>
      </c>
      <c r="G847" s="1">
        <v>20</v>
      </c>
      <c r="H847" s="34">
        <f>Tabela1[[#This Row],[PESO UNI]]*Tabela1[[#This Row],[QTE]]</f>
        <v>440</v>
      </c>
      <c r="I847" s="7" t="s">
        <v>5402</v>
      </c>
      <c r="J847" s="8" t="s">
        <v>4834</v>
      </c>
      <c r="K847" s="8" t="s">
        <v>33</v>
      </c>
      <c r="L847" s="9" t="s">
        <v>3291</v>
      </c>
      <c r="M847" s="10">
        <v>46239</v>
      </c>
      <c r="N847" s="8" t="s">
        <v>38</v>
      </c>
      <c r="O847" s="12"/>
      <c r="P847" s="13"/>
      <c r="Q847" s="14">
        <f>Tabela1[[#This Row],[QTDE/ Fabricação]]-Tabela1[[#This Row],[QTE]]</f>
        <v>-22</v>
      </c>
      <c r="R847" s="18">
        <f>IFERROR(H847*((AA847*0.25)+(AC847*0.25)+(AD847*0.225)+(AE847*0.225)+(AF847*0.05)),"")</f>
        <v>440</v>
      </c>
      <c r="S847" s="18">
        <f>IFERROR(H847*AG847,"")</f>
        <v>440</v>
      </c>
      <c r="T847" s="19">
        <f>IFERROR(S847-H847,"")</f>
        <v>0</v>
      </c>
      <c r="U847" s="16">
        <f>IFERROR(SUMIF('LISTA DE EMBARQUE'!B:B,MICRO!E:E,'LISTA DE EMBARQUE'!G:G),"")</f>
        <v>22</v>
      </c>
      <c r="V847" s="12">
        <f>IFERROR(VLOOKUP(Tabela1[[#This Row],[COD.MDE]],'LISTA DE EMBARQUE'!B:L,11,0),"")</f>
        <v>1</v>
      </c>
      <c r="W847" s="13">
        <f>IFERROR(VLOOKUP(Tabela1[[#This Row],[COD.MDE]],'LISTA DE EMBARQUE'!B:M,12,0),"")</f>
        <v>46309</v>
      </c>
      <c r="X847" s="14">
        <f>IFERROR(Tabela1[[#This Row],[QIANTIDADE EXPEDIDA]]*Tabela1[[#This Row],[PESO UNI]],"")</f>
        <v>440</v>
      </c>
      <c r="Y847" s="14">
        <f>U847-C847</f>
        <v>0</v>
      </c>
      <c r="Z847" s="20">
        <f>Tabela1[[#This Row],[PESO TOTAL]]-Tabela1[[#This Row],[Peso Expedido]]</f>
        <v>0</v>
      </c>
      <c r="AA847" s="17">
        <v>1</v>
      </c>
      <c r="AB847" s="33"/>
      <c r="AC847" s="33">
        <v>1</v>
      </c>
      <c r="AD847" s="33">
        <v>1</v>
      </c>
      <c r="AE847" s="33">
        <v>1</v>
      </c>
      <c r="AF847" s="33">
        <v>1</v>
      </c>
      <c r="AG847" s="33">
        <v>1</v>
      </c>
      <c r="AH847" s="33">
        <v>1</v>
      </c>
      <c r="AI847" s="33" t="s">
        <v>4412</v>
      </c>
      <c r="AJ847"/>
      <c r="AK847"/>
      <c r="AL847"/>
      <c r="AM847"/>
      <c r="AN847"/>
      <c r="AO847"/>
      <c r="AP847"/>
      <c r="AQ847" s="22"/>
      <c r="AR847" s="24"/>
      <c r="AS847" s="37"/>
      <c r="AT847" s="37"/>
      <c r="AU847" s="37"/>
      <c r="AV847" s="37"/>
      <c r="AW847" s="37"/>
    </row>
    <row r="848" spans="1:49" ht="15.75" hidden="1" customHeight="1" x14ac:dyDescent="0.25">
      <c r="A848" s="1" t="s">
        <v>4978</v>
      </c>
      <c r="B848" s="21"/>
      <c r="C848" s="1">
        <v>4</v>
      </c>
      <c r="D848" s="7" t="s">
        <v>4979</v>
      </c>
      <c r="E848" s="7">
        <v>4498</v>
      </c>
      <c r="F848" s="7">
        <v>12</v>
      </c>
      <c r="G848" s="1">
        <v>32.299999999999997</v>
      </c>
      <c r="H848" s="34">
        <f>Tabela1[[#This Row],[PESO UNI]]*Tabela1[[#This Row],[QTE]]</f>
        <v>129.19999999999999</v>
      </c>
      <c r="I848" s="7" t="s">
        <v>5402</v>
      </c>
      <c r="J848" s="8" t="s">
        <v>4834</v>
      </c>
      <c r="K848" s="8" t="s">
        <v>33</v>
      </c>
      <c r="L848" s="9" t="s">
        <v>3291</v>
      </c>
      <c r="M848" s="10">
        <v>46239</v>
      </c>
      <c r="N848" s="8" t="s">
        <v>38</v>
      </c>
      <c r="O848" s="12"/>
      <c r="P848" s="13"/>
      <c r="Q848" s="14">
        <f>Tabela1[[#This Row],[QTDE/ Fabricação]]-Tabela1[[#This Row],[QTE]]</f>
        <v>-4</v>
      </c>
      <c r="R848" s="18">
        <f t="shared" si="169"/>
        <v>129.19999999999999</v>
      </c>
      <c r="S848" s="18">
        <f t="shared" si="170"/>
        <v>129.19999999999999</v>
      </c>
      <c r="T848" s="19">
        <f t="shared" si="171"/>
        <v>0</v>
      </c>
      <c r="U848" s="16">
        <f>IFERROR(SUMIF('LISTA DE EMBARQUE'!B:B,MICRO!E:E,'LISTA DE EMBARQUE'!G:G),"")</f>
        <v>4</v>
      </c>
      <c r="V848" s="12">
        <f>IFERROR(VLOOKUP(Tabela1[[#This Row],[COD.MDE]],'LISTA DE EMBARQUE'!B:L,11,0),"")</f>
        <v>1</v>
      </c>
      <c r="W848" s="13">
        <f>IFERROR(VLOOKUP(Tabela1[[#This Row],[COD.MDE]],'LISTA DE EMBARQUE'!B:M,12,0),"")</f>
        <v>46309</v>
      </c>
      <c r="X848" s="14">
        <f>IFERROR(Tabela1[[#This Row],[QIANTIDADE EXPEDIDA]]*Tabela1[[#This Row],[PESO UNI]],"")</f>
        <v>129.19999999999999</v>
      </c>
      <c r="Y848" s="14">
        <f t="shared" si="172"/>
        <v>0</v>
      </c>
      <c r="Z848" s="20">
        <f>Tabela1[[#This Row],[PESO TOTAL]]-Tabela1[[#This Row],[Peso Expedido]]</f>
        <v>0</v>
      </c>
      <c r="AA848" s="17">
        <v>1</v>
      </c>
      <c r="AB848" s="33"/>
      <c r="AC848" s="33">
        <v>1</v>
      </c>
      <c r="AD848" s="33">
        <v>1</v>
      </c>
      <c r="AE848" s="33">
        <v>1</v>
      </c>
      <c r="AF848" s="33">
        <v>1</v>
      </c>
      <c r="AG848" s="33">
        <v>1</v>
      </c>
      <c r="AH848" s="33">
        <v>1</v>
      </c>
      <c r="AI848" s="33" t="s">
        <v>4412</v>
      </c>
      <c r="AJ848"/>
      <c r="AK848"/>
      <c r="AL848"/>
      <c r="AM848"/>
      <c r="AN848"/>
      <c r="AO848"/>
      <c r="AP848"/>
      <c r="AQ848" s="22"/>
      <c r="AR848" s="24"/>
      <c r="AS848" s="37"/>
      <c r="AT848" s="37"/>
      <c r="AU848" s="37"/>
      <c r="AV848" s="37"/>
      <c r="AW848" s="37"/>
    </row>
    <row r="849" spans="1:49" ht="15.75" hidden="1" customHeight="1" x14ac:dyDescent="0.25">
      <c r="A849" s="1" t="s">
        <v>4978</v>
      </c>
      <c r="B849" s="21"/>
      <c r="C849" s="1">
        <v>4</v>
      </c>
      <c r="D849" s="7" t="s">
        <v>4980</v>
      </c>
      <c r="E849" s="7">
        <v>4499</v>
      </c>
      <c r="F849" s="7">
        <v>12</v>
      </c>
      <c r="G849" s="1">
        <v>28.8</v>
      </c>
      <c r="H849" s="34">
        <f>Tabela1[[#This Row],[PESO UNI]]*Tabela1[[#This Row],[QTE]]</f>
        <v>115.2</v>
      </c>
      <c r="I849" s="7" t="s">
        <v>5402</v>
      </c>
      <c r="J849" s="8" t="s">
        <v>4834</v>
      </c>
      <c r="K849" s="8" t="s">
        <v>33</v>
      </c>
      <c r="L849" s="9" t="s">
        <v>3291</v>
      </c>
      <c r="M849" s="10">
        <v>46239</v>
      </c>
      <c r="N849" s="8" t="s">
        <v>38</v>
      </c>
      <c r="O849" s="12"/>
      <c r="P849" s="13"/>
      <c r="Q849" s="14">
        <f>Tabela1[[#This Row],[QTDE/ Fabricação]]-Tabela1[[#This Row],[QTE]]</f>
        <v>-4</v>
      </c>
      <c r="R849" s="18">
        <f t="shared" si="169"/>
        <v>115.2</v>
      </c>
      <c r="S849" s="18">
        <f t="shared" si="170"/>
        <v>115.2</v>
      </c>
      <c r="T849" s="19">
        <f t="shared" si="171"/>
        <v>0</v>
      </c>
      <c r="U849" s="16">
        <f>IFERROR(SUMIF('LISTA DE EMBARQUE'!B:B,MICRO!E:E,'LISTA DE EMBARQUE'!G:G),"")</f>
        <v>4</v>
      </c>
      <c r="V849" s="12">
        <f>IFERROR(VLOOKUP(Tabela1[[#This Row],[COD.MDE]],'LISTA DE EMBARQUE'!B:L,11,0),"")</f>
        <v>1</v>
      </c>
      <c r="W849" s="13">
        <f>IFERROR(VLOOKUP(Tabela1[[#This Row],[COD.MDE]],'LISTA DE EMBARQUE'!B:M,12,0),"")</f>
        <v>46309</v>
      </c>
      <c r="X849" s="14">
        <f>IFERROR(Tabela1[[#This Row],[QIANTIDADE EXPEDIDA]]*Tabela1[[#This Row],[PESO UNI]],"")</f>
        <v>115.2</v>
      </c>
      <c r="Y849" s="14">
        <f t="shared" si="172"/>
        <v>0</v>
      </c>
      <c r="Z849" s="20">
        <f>Tabela1[[#This Row],[PESO TOTAL]]-Tabela1[[#This Row],[Peso Expedido]]</f>
        <v>0</v>
      </c>
      <c r="AA849" s="17">
        <v>1</v>
      </c>
      <c r="AB849" s="33"/>
      <c r="AC849" s="33">
        <v>1</v>
      </c>
      <c r="AD849" s="33">
        <v>1</v>
      </c>
      <c r="AE849" s="33">
        <v>1</v>
      </c>
      <c r="AF849" s="33">
        <v>1</v>
      </c>
      <c r="AG849" s="33">
        <v>1</v>
      </c>
      <c r="AH849" s="33">
        <v>1</v>
      </c>
      <c r="AI849" s="33" t="s">
        <v>4412</v>
      </c>
      <c r="AJ849"/>
      <c r="AK849"/>
      <c r="AL849"/>
      <c r="AM849"/>
      <c r="AN849"/>
      <c r="AO849"/>
      <c r="AP849"/>
      <c r="AQ849" s="22"/>
      <c r="AR849" s="24"/>
      <c r="AS849" s="37"/>
      <c r="AT849" s="37"/>
      <c r="AU849" s="37"/>
      <c r="AV849" s="37"/>
      <c r="AW849" s="37"/>
    </row>
    <row r="850" spans="1:49" ht="15.75" hidden="1" customHeight="1" x14ac:dyDescent="0.25">
      <c r="A850" s="1" t="s">
        <v>4978</v>
      </c>
      <c r="B850" s="21"/>
      <c r="C850" s="1">
        <v>4</v>
      </c>
      <c r="D850" s="7" t="s">
        <v>4981</v>
      </c>
      <c r="E850" s="7">
        <v>4500</v>
      </c>
      <c r="F850" s="7">
        <v>12</v>
      </c>
      <c r="G850" s="1">
        <v>28.8</v>
      </c>
      <c r="H850" s="34">
        <f>Tabela1[[#This Row],[PESO UNI]]*Tabela1[[#This Row],[QTE]]</f>
        <v>115.2</v>
      </c>
      <c r="I850" s="7" t="s">
        <v>5402</v>
      </c>
      <c r="J850" s="8" t="s">
        <v>4834</v>
      </c>
      <c r="K850" s="8" t="s">
        <v>33</v>
      </c>
      <c r="L850" s="9" t="s">
        <v>3291</v>
      </c>
      <c r="M850" s="10">
        <v>46239</v>
      </c>
      <c r="N850" s="8" t="s">
        <v>38</v>
      </c>
      <c r="O850" s="12"/>
      <c r="P850" s="13"/>
      <c r="Q850" s="14">
        <f>Tabela1[[#This Row],[QTDE/ Fabricação]]-Tabela1[[#This Row],[QTE]]</f>
        <v>-4</v>
      </c>
      <c r="R850" s="18">
        <f t="shared" si="169"/>
        <v>115.2</v>
      </c>
      <c r="S850" s="18">
        <f t="shared" si="170"/>
        <v>115.2</v>
      </c>
      <c r="T850" s="19">
        <f t="shared" si="171"/>
        <v>0</v>
      </c>
      <c r="U850" s="16">
        <f>IFERROR(SUMIF('LISTA DE EMBARQUE'!B:B,MICRO!E:E,'LISTA DE EMBARQUE'!G:G),"")</f>
        <v>4</v>
      </c>
      <c r="V850" s="12">
        <f>IFERROR(VLOOKUP(Tabela1[[#This Row],[COD.MDE]],'LISTA DE EMBARQUE'!B:L,11,0),"")</f>
        <v>1</v>
      </c>
      <c r="W850" s="13">
        <f>IFERROR(VLOOKUP(Tabela1[[#This Row],[COD.MDE]],'LISTA DE EMBARQUE'!B:M,12,0),"")</f>
        <v>46309</v>
      </c>
      <c r="X850" s="14">
        <f>IFERROR(Tabela1[[#This Row],[QIANTIDADE EXPEDIDA]]*Tabela1[[#This Row],[PESO UNI]],"")</f>
        <v>115.2</v>
      </c>
      <c r="Y850" s="14">
        <f t="shared" si="172"/>
        <v>0</v>
      </c>
      <c r="Z850" s="20">
        <f>Tabela1[[#This Row],[PESO TOTAL]]-Tabela1[[#This Row],[Peso Expedido]]</f>
        <v>0</v>
      </c>
      <c r="AA850" s="17">
        <v>1</v>
      </c>
      <c r="AB850" s="33"/>
      <c r="AC850" s="33">
        <v>1</v>
      </c>
      <c r="AD850" s="33">
        <v>1</v>
      </c>
      <c r="AE850" s="33">
        <v>1</v>
      </c>
      <c r="AF850" s="33">
        <v>1</v>
      </c>
      <c r="AG850" s="33">
        <v>1</v>
      </c>
      <c r="AH850" s="33">
        <v>1</v>
      </c>
      <c r="AI850" s="33" t="s">
        <v>4412</v>
      </c>
      <c r="AJ850"/>
      <c r="AK850"/>
      <c r="AL850"/>
      <c r="AM850"/>
      <c r="AN850"/>
      <c r="AO850"/>
      <c r="AP850"/>
      <c r="AQ850" s="22"/>
      <c r="AR850" s="24"/>
      <c r="AS850" s="37"/>
      <c r="AT850" s="37"/>
      <c r="AU850" s="37"/>
      <c r="AV850" s="37"/>
      <c r="AW850" s="37"/>
    </row>
    <row r="851" spans="1:49" ht="15.75" hidden="1" customHeight="1" x14ac:dyDescent="0.25">
      <c r="A851" s="1" t="s">
        <v>4978</v>
      </c>
      <c r="B851" s="21"/>
      <c r="C851" s="1">
        <v>8</v>
      </c>
      <c r="D851" s="7" t="s">
        <v>4982</v>
      </c>
      <c r="E851" s="7">
        <v>4501</v>
      </c>
      <c r="F851" s="7">
        <v>12</v>
      </c>
      <c r="G851" s="1">
        <v>6.9</v>
      </c>
      <c r="H851" s="34">
        <f>Tabela1[[#This Row],[PESO UNI]]*Tabela1[[#This Row],[QTE]]</f>
        <v>55.2</v>
      </c>
      <c r="I851" s="7" t="s">
        <v>5402</v>
      </c>
      <c r="J851" s="8" t="s">
        <v>4834</v>
      </c>
      <c r="K851" s="8" t="s">
        <v>33</v>
      </c>
      <c r="L851" s="9" t="s">
        <v>3291</v>
      </c>
      <c r="M851" s="10">
        <v>46239</v>
      </c>
      <c r="N851" s="8" t="s">
        <v>38</v>
      </c>
      <c r="O851" s="12"/>
      <c r="P851" s="13"/>
      <c r="Q851" s="14">
        <f>Tabela1[[#This Row],[QTDE/ Fabricação]]-Tabela1[[#This Row],[QTE]]</f>
        <v>-8</v>
      </c>
      <c r="R851" s="18">
        <f t="shared" si="169"/>
        <v>55.2</v>
      </c>
      <c r="S851" s="18">
        <f t="shared" si="170"/>
        <v>55.2</v>
      </c>
      <c r="T851" s="19">
        <f t="shared" si="171"/>
        <v>0</v>
      </c>
      <c r="U851" s="16">
        <f>IFERROR(SUMIF('LISTA DE EMBARQUE'!B:B,MICRO!E:E,'LISTA DE EMBARQUE'!G:G),"")</f>
        <v>8</v>
      </c>
      <c r="V851" s="12">
        <f>IFERROR(VLOOKUP(Tabela1[[#This Row],[COD.MDE]],'LISTA DE EMBARQUE'!B:L,11,0),"")</f>
        <v>1</v>
      </c>
      <c r="W851" s="13">
        <f>IFERROR(VLOOKUP(Tabela1[[#This Row],[COD.MDE]],'LISTA DE EMBARQUE'!B:M,12,0),"")</f>
        <v>46309</v>
      </c>
      <c r="X851" s="14">
        <f>IFERROR(Tabela1[[#This Row],[QIANTIDADE EXPEDIDA]]*Tabela1[[#This Row],[PESO UNI]],"")</f>
        <v>55.2</v>
      </c>
      <c r="Y851" s="14">
        <f t="shared" si="172"/>
        <v>0</v>
      </c>
      <c r="Z851" s="20">
        <f>Tabela1[[#This Row],[PESO TOTAL]]-Tabela1[[#This Row],[Peso Expedido]]</f>
        <v>0</v>
      </c>
      <c r="AA851" s="17">
        <v>1</v>
      </c>
      <c r="AB851" s="33"/>
      <c r="AC851" s="33">
        <v>1</v>
      </c>
      <c r="AD851" s="33">
        <v>1</v>
      </c>
      <c r="AE851" s="33">
        <v>1</v>
      </c>
      <c r="AF851" s="33">
        <v>1</v>
      </c>
      <c r="AG851" s="33">
        <v>1</v>
      </c>
      <c r="AH851" s="33">
        <v>1</v>
      </c>
      <c r="AI851" s="33" t="s">
        <v>4412</v>
      </c>
      <c r="AJ851"/>
      <c r="AK851"/>
      <c r="AL851"/>
      <c r="AM851"/>
      <c r="AN851"/>
      <c r="AO851"/>
      <c r="AP851"/>
      <c r="AQ851" s="22"/>
      <c r="AR851" s="24"/>
      <c r="AS851" s="37"/>
      <c r="AT851" s="37"/>
      <c r="AU851" s="37"/>
      <c r="AV851" s="37"/>
      <c r="AW851" s="37"/>
    </row>
    <row r="852" spans="1:49" ht="15.75" hidden="1" customHeight="1" x14ac:dyDescent="0.25">
      <c r="A852" s="1" t="s">
        <v>4983</v>
      </c>
      <c r="B852" s="21"/>
      <c r="C852" s="1">
        <v>4</v>
      </c>
      <c r="D852" s="1" t="s">
        <v>4984</v>
      </c>
      <c r="E852" s="7">
        <v>4502</v>
      </c>
      <c r="F852" s="7">
        <v>12</v>
      </c>
      <c r="G852" s="1">
        <v>18.399999999999999</v>
      </c>
      <c r="H852" s="34">
        <f>Tabela1[[#This Row],[PESO UNI]]*Tabela1[[#This Row],[QTE]]</f>
        <v>73.599999999999994</v>
      </c>
      <c r="I852" s="7" t="s">
        <v>5699</v>
      </c>
      <c r="J852" s="8" t="s">
        <v>4834</v>
      </c>
      <c r="K852" s="8" t="s">
        <v>33</v>
      </c>
      <c r="L852" s="9" t="s">
        <v>3291</v>
      </c>
      <c r="M852" s="10">
        <v>46239</v>
      </c>
      <c r="N852" s="8" t="s">
        <v>38</v>
      </c>
      <c r="O852" s="12"/>
      <c r="P852" s="13"/>
      <c r="Q852" s="14">
        <f>Tabela1[[#This Row],[QTDE/ Fabricação]]-Tabela1[[#This Row],[QTE]]</f>
        <v>-4</v>
      </c>
      <c r="R852" s="18">
        <f>IFERROR(H852*((AA852*0.25)+(AC852*0.25)+(AD852*0.225)+(AE852*0.225)+(AF852*0.05)),"")</f>
        <v>73.599999999999994</v>
      </c>
      <c r="S852" s="18">
        <f t="shared" si="170"/>
        <v>73.599999999999994</v>
      </c>
      <c r="T852" s="19">
        <f t="shared" si="171"/>
        <v>0</v>
      </c>
      <c r="U852" s="16">
        <f>IFERROR(SUMIF('LISTA DE EMBARQUE'!B:B,MICRO!E:E,'LISTA DE EMBARQUE'!G:G),"")</f>
        <v>6</v>
      </c>
      <c r="V852" s="12">
        <f>IFERROR(VLOOKUP(Tabela1[[#This Row],[COD.MDE]],'LISTA DE EMBARQUE'!B:L,11,0),"")</f>
        <v>1</v>
      </c>
      <c r="W852" s="13">
        <f>IFERROR(VLOOKUP(Tabela1[[#This Row],[COD.MDE]],'LISTA DE EMBARQUE'!B:M,12,0),"")</f>
        <v>46309</v>
      </c>
      <c r="X852" s="14">
        <f>IFERROR(Tabela1[[#This Row],[QIANTIDADE EXPEDIDA]]*Tabela1[[#This Row],[PESO UNI]],"")</f>
        <v>110.39999999999999</v>
      </c>
      <c r="Y852" s="14">
        <f t="shared" si="172"/>
        <v>2</v>
      </c>
      <c r="Z852" s="20">
        <f>Tabela1[[#This Row],[PESO TOTAL]]-Tabela1[[#This Row],[Peso Expedido]]</f>
        <v>-36.799999999999997</v>
      </c>
      <c r="AA852" s="17">
        <v>1</v>
      </c>
      <c r="AB852" s="33"/>
      <c r="AC852" s="33">
        <v>1</v>
      </c>
      <c r="AD852" s="33">
        <v>1</v>
      </c>
      <c r="AE852" s="33">
        <v>1</v>
      </c>
      <c r="AF852" s="33">
        <v>1</v>
      </c>
      <c r="AG852" s="33">
        <v>1</v>
      </c>
      <c r="AH852" s="33">
        <v>1</v>
      </c>
      <c r="AI852" s="33" t="s">
        <v>4412</v>
      </c>
      <c r="AJ852"/>
      <c r="AK852"/>
      <c r="AL852"/>
      <c r="AM852"/>
      <c r="AN852"/>
      <c r="AO852"/>
      <c r="AP852"/>
      <c r="AQ852" s="22"/>
      <c r="AR852" s="24"/>
      <c r="AS852" s="37"/>
      <c r="AT852" s="37"/>
      <c r="AU852" s="37"/>
      <c r="AV852" s="37"/>
      <c r="AW852" s="37"/>
    </row>
    <row r="853" spans="1:49" ht="15.75" hidden="1" customHeight="1" x14ac:dyDescent="0.25">
      <c r="A853" s="1" t="s">
        <v>4983</v>
      </c>
      <c r="B853" s="21"/>
      <c r="C853" s="1">
        <v>8</v>
      </c>
      <c r="D853" s="1" t="s">
        <v>4985</v>
      </c>
      <c r="E853" s="7">
        <v>4502</v>
      </c>
      <c r="F853" s="7">
        <v>12</v>
      </c>
      <c r="G853" s="1">
        <v>14.3</v>
      </c>
      <c r="H853" s="34">
        <f>Tabela1[[#This Row],[PESO UNI]]*Tabela1[[#This Row],[QTE]]</f>
        <v>114.4</v>
      </c>
      <c r="I853" s="7" t="s">
        <v>5699</v>
      </c>
      <c r="J853" s="8" t="s">
        <v>4834</v>
      </c>
      <c r="K853" s="8" t="s">
        <v>33</v>
      </c>
      <c r="L853" s="9" t="s">
        <v>3291</v>
      </c>
      <c r="M853" s="10">
        <v>46239</v>
      </c>
      <c r="N853" s="8" t="s">
        <v>38</v>
      </c>
      <c r="O853" s="12"/>
      <c r="P853" s="13"/>
      <c r="Q853" s="14">
        <f>Tabela1[[#This Row],[QTDE/ Fabricação]]-Tabela1[[#This Row],[QTE]]</f>
        <v>-8</v>
      </c>
      <c r="R853" s="18">
        <f>IFERROR(H853*((AA853*0.25)+(AC853*0.25)+(AD853*0.225)+(AE853*0.225)+(AF853*0.05)),"")</f>
        <v>114.4</v>
      </c>
      <c r="S853" s="18">
        <f t="shared" si="170"/>
        <v>114.4</v>
      </c>
      <c r="T853" s="19">
        <f t="shared" si="171"/>
        <v>0</v>
      </c>
      <c r="U853" s="16">
        <f>IFERROR(SUMIF('LISTA DE EMBARQUE'!B:B,MICRO!E:E,'LISTA DE EMBARQUE'!G:G),"")</f>
        <v>6</v>
      </c>
      <c r="V853" s="12">
        <f>IFERROR(VLOOKUP(Tabela1[[#This Row],[COD.MDE]],'LISTA DE EMBARQUE'!B:L,11,0),"")</f>
        <v>1</v>
      </c>
      <c r="W853" s="13">
        <f>IFERROR(VLOOKUP(Tabela1[[#This Row],[COD.MDE]],'LISTA DE EMBARQUE'!B:M,12,0),"")</f>
        <v>46309</v>
      </c>
      <c r="X853" s="14">
        <f>IFERROR(Tabela1[[#This Row],[QIANTIDADE EXPEDIDA]]*Tabela1[[#This Row],[PESO UNI]],"")</f>
        <v>85.800000000000011</v>
      </c>
      <c r="Y853" s="14">
        <f t="shared" si="172"/>
        <v>-2</v>
      </c>
      <c r="Z853" s="20">
        <f>Tabela1[[#This Row],[PESO TOTAL]]-Tabela1[[#This Row],[Peso Expedido]]</f>
        <v>28.599999999999994</v>
      </c>
      <c r="AA853" s="17">
        <v>1</v>
      </c>
      <c r="AB853" s="33"/>
      <c r="AC853" s="33">
        <v>1</v>
      </c>
      <c r="AD853" s="33">
        <v>1</v>
      </c>
      <c r="AE853" s="33">
        <v>1</v>
      </c>
      <c r="AF853" s="33">
        <v>1</v>
      </c>
      <c r="AG853" s="33">
        <v>1</v>
      </c>
      <c r="AH853" s="33">
        <v>1</v>
      </c>
      <c r="AI853" s="33" t="s">
        <v>4412</v>
      </c>
      <c r="AJ853"/>
      <c r="AK853"/>
      <c r="AL853"/>
      <c r="AM853"/>
      <c r="AN853"/>
      <c r="AO853"/>
      <c r="AP853"/>
      <c r="AQ853" s="22"/>
      <c r="AR853" s="24"/>
      <c r="AS853" s="37"/>
      <c r="AT853" s="37"/>
      <c r="AU853" s="37"/>
      <c r="AV853" s="37"/>
      <c r="AW853" s="37"/>
    </row>
    <row r="854" spans="1:49" ht="15.75" hidden="1" customHeight="1" x14ac:dyDescent="0.25">
      <c r="A854" s="1" t="s">
        <v>4986</v>
      </c>
      <c r="B854" s="21"/>
      <c r="C854" s="1">
        <v>1</v>
      </c>
      <c r="D854" s="1" t="s">
        <v>4987</v>
      </c>
      <c r="E854" s="7">
        <v>4503</v>
      </c>
      <c r="F854" s="7">
        <v>12</v>
      </c>
      <c r="G854" s="1">
        <v>23.4</v>
      </c>
      <c r="H854" s="34">
        <f>Tabela1[[#This Row],[PESO UNI]]*Tabela1[[#This Row],[QTE]]</f>
        <v>23.4</v>
      </c>
      <c r="I854" s="7" t="s">
        <v>5699</v>
      </c>
      <c r="J854" s="8" t="s">
        <v>4834</v>
      </c>
      <c r="K854" s="8" t="s">
        <v>33</v>
      </c>
      <c r="L854" s="9" t="s">
        <v>3291</v>
      </c>
      <c r="M854" s="10">
        <v>46239</v>
      </c>
      <c r="N854" s="8" t="s">
        <v>38</v>
      </c>
      <c r="O854" s="12"/>
      <c r="P854" s="13"/>
      <c r="Q854" s="14">
        <f>Tabela1[[#This Row],[QTDE/ Fabricação]]-Tabela1[[#This Row],[QTE]]</f>
        <v>-1</v>
      </c>
      <c r="R854" s="18">
        <f t="shared" si="169"/>
        <v>23.4</v>
      </c>
      <c r="S854" s="18">
        <f t="shared" si="170"/>
        <v>23.4</v>
      </c>
      <c r="T854" s="19">
        <f t="shared" si="171"/>
        <v>0</v>
      </c>
      <c r="U854" s="16">
        <f>IFERROR(SUMIF('LISTA DE EMBARQUE'!B:B,MICRO!E:E,'LISTA DE EMBARQUE'!G:G),"")</f>
        <v>1</v>
      </c>
      <c r="V854" s="12">
        <f>IFERROR(VLOOKUP(Tabela1[[#This Row],[COD.MDE]],'LISTA DE EMBARQUE'!B:L,11,0),"")</f>
        <v>1</v>
      </c>
      <c r="W854" s="13">
        <f>IFERROR(VLOOKUP(Tabela1[[#This Row],[COD.MDE]],'LISTA DE EMBARQUE'!B:M,12,0),"")</f>
        <v>46309</v>
      </c>
      <c r="X854" s="14">
        <f>IFERROR(Tabela1[[#This Row],[QIANTIDADE EXPEDIDA]]*Tabela1[[#This Row],[PESO UNI]],"")</f>
        <v>23.4</v>
      </c>
      <c r="Y854" s="14">
        <f t="shared" si="172"/>
        <v>0</v>
      </c>
      <c r="Z854" s="20">
        <f>Tabela1[[#This Row],[PESO TOTAL]]-Tabela1[[#This Row],[Peso Expedido]]</f>
        <v>0</v>
      </c>
      <c r="AA854" s="17">
        <v>1</v>
      </c>
      <c r="AB854" s="33"/>
      <c r="AC854" s="33">
        <v>1</v>
      </c>
      <c r="AD854" s="33">
        <v>1</v>
      </c>
      <c r="AE854" s="33">
        <v>1</v>
      </c>
      <c r="AF854" s="33">
        <v>1</v>
      </c>
      <c r="AG854" s="33">
        <v>1</v>
      </c>
      <c r="AH854" s="33">
        <v>1</v>
      </c>
      <c r="AI854" s="33" t="s">
        <v>4412</v>
      </c>
      <c r="AJ854"/>
      <c r="AK854"/>
      <c r="AL854"/>
      <c r="AM854"/>
      <c r="AN854"/>
      <c r="AO854"/>
      <c r="AP854"/>
      <c r="AQ854" s="22"/>
      <c r="AR854" s="24"/>
      <c r="AS854" s="37"/>
      <c r="AT854" s="37"/>
      <c r="AU854" s="37"/>
      <c r="AV854" s="37"/>
      <c r="AW854" s="37"/>
    </row>
    <row r="855" spans="1:49" ht="15.75" hidden="1" customHeight="1" x14ac:dyDescent="0.25">
      <c r="A855" s="1" t="s">
        <v>4988</v>
      </c>
      <c r="B855" s="21"/>
      <c r="C855" s="1">
        <v>14</v>
      </c>
      <c r="D855" s="1" t="s">
        <v>4989</v>
      </c>
      <c r="E855" s="7">
        <v>4504</v>
      </c>
      <c r="F855" s="7">
        <v>12</v>
      </c>
      <c r="G855" s="1">
        <v>7</v>
      </c>
      <c r="H855" s="34">
        <f>Tabela1[[#This Row],[PESO UNI]]*Tabela1[[#This Row],[QTE]]</f>
        <v>98</v>
      </c>
      <c r="I855" s="7" t="s">
        <v>5698</v>
      </c>
      <c r="J855" s="8" t="s">
        <v>4834</v>
      </c>
      <c r="K855" s="8" t="s">
        <v>33</v>
      </c>
      <c r="L855" s="9" t="s">
        <v>3291</v>
      </c>
      <c r="M855" s="10">
        <v>46239</v>
      </c>
      <c r="N855" s="8" t="s">
        <v>38</v>
      </c>
      <c r="O855" s="12"/>
      <c r="P855" s="13"/>
      <c r="Q855" s="14">
        <f>Tabela1[[#This Row],[QTDE/ Fabricação]]-Tabela1[[#This Row],[QTE]]</f>
        <v>-14</v>
      </c>
      <c r="R855" s="18">
        <f t="shared" ref="R855:R870" si="173">IFERROR(H855*((AA855*0.25)+(AC855*0.25)+(AD855*0.225)+(AE855*0.225)+(AF855*0.05)),"")</f>
        <v>98</v>
      </c>
      <c r="S855" s="18">
        <f t="shared" ref="S855:S870" si="174">IFERROR(H855*AG855,"")</f>
        <v>98</v>
      </c>
      <c r="T855" s="19">
        <f t="shared" ref="T855:T870" si="175">IFERROR(S855-H855,"")</f>
        <v>0</v>
      </c>
      <c r="U855" s="16">
        <f>IFERROR(SUMIF('LISTA DE EMBARQUE'!B:B,MICRO!E:E,'LISTA DE EMBARQUE'!G:G),"")</f>
        <v>14</v>
      </c>
      <c r="V855" s="12">
        <f>IFERROR(VLOOKUP(Tabela1[[#This Row],[COD.MDE]],'LISTA DE EMBARQUE'!B:L,11,0),"")</f>
        <v>1</v>
      </c>
      <c r="W855" s="13">
        <f>IFERROR(VLOOKUP(Tabela1[[#This Row],[COD.MDE]],'LISTA DE EMBARQUE'!B:M,12,0),"")</f>
        <v>46309</v>
      </c>
      <c r="X855" s="14">
        <f>IFERROR(Tabela1[[#This Row],[QIANTIDADE EXPEDIDA]]*Tabela1[[#This Row],[PESO UNI]],"")</f>
        <v>98</v>
      </c>
      <c r="Y855" s="14">
        <f t="shared" ref="Y855:Y870" si="176">U855-C855</f>
        <v>0</v>
      </c>
      <c r="Z855" s="20">
        <f>Tabela1[[#This Row],[PESO TOTAL]]-Tabela1[[#This Row],[Peso Expedido]]</f>
        <v>0</v>
      </c>
      <c r="AA855" s="17">
        <v>1</v>
      </c>
      <c r="AB855" s="33"/>
      <c r="AC855" s="33">
        <v>1</v>
      </c>
      <c r="AD855" s="33">
        <v>1</v>
      </c>
      <c r="AE855" s="33">
        <v>1</v>
      </c>
      <c r="AF855" s="33">
        <v>1</v>
      </c>
      <c r="AG855" s="33">
        <v>1</v>
      </c>
      <c r="AH855" s="33">
        <v>1</v>
      </c>
      <c r="AI855" s="33" t="s">
        <v>4412</v>
      </c>
      <c r="AJ855"/>
      <c r="AK855"/>
      <c r="AL855"/>
      <c r="AM855"/>
      <c r="AN855"/>
      <c r="AO855"/>
      <c r="AP855"/>
      <c r="AQ855" s="22"/>
      <c r="AR855" s="24"/>
      <c r="AS855" s="37"/>
      <c r="AT855" s="37"/>
      <c r="AU855" s="37"/>
      <c r="AV855" s="37"/>
      <c r="AW855" s="37"/>
    </row>
    <row r="856" spans="1:49" ht="15.75" hidden="1" customHeight="1" x14ac:dyDescent="0.25">
      <c r="A856" s="1" t="s">
        <v>4990</v>
      </c>
      <c r="B856" s="21" t="s">
        <v>4991</v>
      </c>
      <c r="C856" s="1">
        <v>1</v>
      </c>
      <c r="D856" s="1" t="s">
        <v>4992</v>
      </c>
      <c r="E856" s="7">
        <v>4505</v>
      </c>
      <c r="F856" s="7">
        <v>49</v>
      </c>
      <c r="G856" s="1">
        <v>355.2</v>
      </c>
      <c r="H856" s="34">
        <f>Tabela1[[#This Row],[PESO UNI]]*Tabela1[[#This Row],[QTE]]</f>
        <v>355.2</v>
      </c>
      <c r="I856" s="7">
        <v>0</v>
      </c>
      <c r="J856" s="8" t="s">
        <v>3093</v>
      </c>
      <c r="K856" s="8" t="s">
        <v>4320</v>
      </c>
      <c r="L856" s="9" t="s">
        <v>2984</v>
      </c>
      <c r="M856" s="10">
        <v>46240</v>
      </c>
      <c r="N856" s="8" t="s">
        <v>38</v>
      </c>
      <c r="O856" s="12"/>
      <c r="P856" s="13"/>
      <c r="Q856" s="14">
        <f>Tabela1[[#This Row],[QTDE/ Fabricação]]-Tabela1[[#This Row],[QTE]]</f>
        <v>-1</v>
      </c>
      <c r="R856" s="18">
        <f t="shared" si="173"/>
        <v>159.84</v>
      </c>
      <c r="S856" s="18">
        <f t="shared" si="174"/>
        <v>0</v>
      </c>
      <c r="T856" s="19">
        <f t="shared" si="175"/>
        <v>-355.2</v>
      </c>
      <c r="U856" s="16">
        <f>IFERROR(SUMIF('LISTA DE EMBARQUE'!B:B,MICRO!E:E,'LISTA DE EMBARQUE'!G:G),"")</f>
        <v>0</v>
      </c>
      <c r="V856" s="12" t="str">
        <f>IFERROR(VLOOKUP(Tabela1[[#This Row],[COD.MDE]],'LISTA DE EMBARQUE'!B:L,11,0),"")</f>
        <v/>
      </c>
      <c r="W856" s="13" t="str">
        <f>IFERROR(VLOOKUP(Tabela1[[#This Row],[COD.MDE]],'LISTA DE EMBARQUE'!B:M,12,0),"")</f>
        <v/>
      </c>
      <c r="X856" s="14">
        <f>IFERROR(Tabela1[[#This Row],[QIANTIDADE EXPEDIDA]]*Tabela1[[#This Row],[PESO UNI]],"")</f>
        <v>0</v>
      </c>
      <c r="Y856" s="14">
        <f t="shared" si="176"/>
        <v>-1</v>
      </c>
      <c r="Z856" s="20">
        <f>Tabela1[[#This Row],[PESO TOTAL]]-Tabela1[[#This Row],[Peso Expedido]]</f>
        <v>355.2</v>
      </c>
      <c r="AA856" s="17">
        <v>0.9</v>
      </c>
      <c r="AB856" s="33"/>
      <c r="AC856" s="33">
        <v>0.9</v>
      </c>
      <c r="AD856" s="33"/>
      <c r="AE856" s="33"/>
      <c r="AF856" s="33"/>
      <c r="AG856" s="33"/>
      <c r="AH856" s="33"/>
      <c r="AI856" s="33"/>
      <c r="AJ856"/>
      <c r="AK856"/>
      <c r="AL856"/>
      <c r="AM856"/>
      <c r="AN856"/>
      <c r="AO856"/>
      <c r="AP856"/>
      <c r="AQ856" s="22"/>
      <c r="AR856" s="24"/>
      <c r="AS856" s="37"/>
      <c r="AT856" s="37"/>
      <c r="AU856" s="37"/>
      <c r="AV856" s="37"/>
      <c r="AW856" s="37"/>
    </row>
    <row r="857" spans="1:49" ht="15.75" hidden="1" customHeight="1" x14ac:dyDescent="0.25">
      <c r="A857" s="1" t="s">
        <v>4990</v>
      </c>
      <c r="B857" s="21" t="s">
        <v>4991</v>
      </c>
      <c r="C857" s="1">
        <v>2</v>
      </c>
      <c r="D857" s="1" t="s">
        <v>4993</v>
      </c>
      <c r="E857" s="7">
        <v>4506</v>
      </c>
      <c r="F857" s="7">
        <v>49</v>
      </c>
      <c r="G857" s="1">
        <v>40.6</v>
      </c>
      <c r="H857" s="34">
        <f>Tabela1[[#This Row],[PESO UNI]]*Tabela1[[#This Row],[QTE]]</f>
        <v>81.2</v>
      </c>
      <c r="I857" s="7">
        <v>0</v>
      </c>
      <c r="J857" s="8" t="s">
        <v>3093</v>
      </c>
      <c r="K857" s="8" t="s">
        <v>4320</v>
      </c>
      <c r="L857" s="9" t="s">
        <v>2984</v>
      </c>
      <c r="M857" s="10">
        <v>46240</v>
      </c>
      <c r="N857" s="8" t="s">
        <v>38</v>
      </c>
      <c r="O857" s="12"/>
      <c r="P857" s="13"/>
      <c r="Q857" s="14">
        <f>Tabela1[[#This Row],[QTDE/ Fabricação]]-Tabela1[[#This Row],[QTE]]</f>
        <v>-2</v>
      </c>
      <c r="R857" s="18">
        <f t="shared" si="173"/>
        <v>36.54</v>
      </c>
      <c r="S857" s="18">
        <f t="shared" si="174"/>
        <v>0</v>
      </c>
      <c r="T857" s="19">
        <f t="shared" si="175"/>
        <v>-81.2</v>
      </c>
      <c r="U857" s="16">
        <f>IFERROR(SUMIF('LISTA DE EMBARQUE'!B:B,MICRO!E:E,'LISTA DE EMBARQUE'!G:G),"")</f>
        <v>0</v>
      </c>
      <c r="V857" s="12" t="str">
        <f>IFERROR(VLOOKUP(Tabela1[[#This Row],[COD.MDE]],'LISTA DE EMBARQUE'!B:L,11,0),"")</f>
        <v/>
      </c>
      <c r="W857" s="13" t="str">
        <f>IFERROR(VLOOKUP(Tabela1[[#This Row],[COD.MDE]],'LISTA DE EMBARQUE'!B:M,12,0),"")</f>
        <v/>
      </c>
      <c r="X857" s="14">
        <f>IFERROR(Tabela1[[#This Row],[QIANTIDADE EXPEDIDA]]*Tabela1[[#This Row],[PESO UNI]],"")</f>
        <v>0</v>
      </c>
      <c r="Y857" s="14">
        <f t="shared" si="176"/>
        <v>-2</v>
      </c>
      <c r="Z857" s="20">
        <f>Tabela1[[#This Row],[PESO TOTAL]]-Tabela1[[#This Row],[Peso Expedido]]</f>
        <v>81.2</v>
      </c>
      <c r="AA857" s="17">
        <v>0.9</v>
      </c>
      <c r="AB857" s="33"/>
      <c r="AC857" s="33">
        <v>0.9</v>
      </c>
      <c r="AD857" s="33"/>
      <c r="AE857" s="33"/>
      <c r="AF857" s="33"/>
      <c r="AG857" s="33"/>
      <c r="AH857" s="33"/>
      <c r="AI857" s="33"/>
      <c r="AJ857"/>
      <c r="AK857"/>
      <c r="AL857"/>
      <c r="AM857"/>
      <c r="AN857"/>
      <c r="AO857"/>
      <c r="AP857"/>
      <c r="AQ857" s="22"/>
      <c r="AR857" s="24"/>
      <c r="AS857" s="37"/>
      <c r="AT857" s="37"/>
      <c r="AU857" s="37"/>
      <c r="AV857" s="37"/>
      <c r="AW857" s="37"/>
    </row>
    <row r="858" spans="1:49" ht="15.75" hidden="1" customHeight="1" x14ac:dyDescent="0.25">
      <c r="A858" s="1" t="s">
        <v>4990</v>
      </c>
      <c r="B858" s="21" t="s">
        <v>4991</v>
      </c>
      <c r="C858" s="1">
        <v>2</v>
      </c>
      <c r="D858" s="1" t="s">
        <v>4994</v>
      </c>
      <c r="E858" s="7">
        <v>4507</v>
      </c>
      <c r="F858" s="7">
        <v>49</v>
      </c>
      <c r="G858" s="1">
        <v>106.4</v>
      </c>
      <c r="H858" s="34">
        <f>Tabela1[[#This Row],[PESO UNI]]*Tabela1[[#This Row],[QTE]]</f>
        <v>212.8</v>
      </c>
      <c r="I858" s="7">
        <v>0</v>
      </c>
      <c r="J858" s="8" t="s">
        <v>3093</v>
      </c>
      <c r="K858" s="8" t="s">
        <v>4320</v>
      </c>
      <c r="L858" s="9" t="s">
        <v>2984</v>
      </c>
      <c r="M858" s="10">
        <v>46240</v>
      </c>
      <c r="N858" s="8" t="s">
        <v>38</v>
      </c>
      <c r="O858" s="12"/>
      <c r="P858" s="13"/>
      <c r="Q858" s="14">
        <f>Tabela1[[#This Row],[QTDE/ Fabricação]]-Tabela1[[#This Row],[QTE]]</f>
        <v>-2</v>
      </c>
      <c r="R858" s="18">
        <f t="shared" si="173"/>
        <v>95.76</v>
      </c>
      <c r="S858" s="18">
        <f t="shared" si="174"/>
        <v>0</v>
      </c>
      <c r="T858" s="19">
        <f t="shared" si="175"/>
        <v>-212.8</v>
      </c>
      <c r="U858" s="16">
        <f>IFERROR(SUMIF('LISTA DE EMBARQUE'!B:B,MICRO!E:E,'LISTA DE EMBARQUE'!G:G),"")</f>
        <v>0</v>
      </c>
      <c r="V858" s="12" t="str">
        <f>IFERROR(VLOOKUP(Tabela1[[#This Row],[COD.MDE]],'LISTA DE EMBARQUE'!B:L,11,0),"")</f>
        <v/>
      </c>
      <c r="W858" s="13" t="str">
        <f>IFERROR(VLOOKUP(Tabela1[[#This Row],[COD.MDE]],'LISTA DE EMBARQUE'!B:M,12,0),"")</f>
        <v/>
      </c>
      <c r="X858" s="14">
        <f>IFERROR(Tabela1[[#This Row],[QIANTIDADE EXPEDIDA]]*Tabela1[[#This Row],[PESO UNI]],"")</f>
        <v>0</v>
      </c>
      <c r="Y858" s="14">
        <f t="shared" si="176"/>
        <v>-2</v>
      </c>
      <c r="Z858" s="20">
        <f>Tabela1[[#This Row],[PESO TOTAL]]-Tabela1[[#This Row],[Peso Expedido]]</f>
        <v>212.8</v>
      </c>
      <c r="AA858" s="17">
        <v>0.9</v>
      </c>
      <c r="AB858" s="33"/>
      <c r="AC858" s="33">
        <v>0.9</v>
      </c>
      <c r="AD858" s="33"/>
      <c r="AE858" s="33"/>
      <c r="AF858" s="33"/>
      <c r="AG858" s="33"/>
      <c r="AH858" s="33"/>
      <c r="AI858" s="33"/>
      <c r="AJ858"/>
      <c r="AK858"/>
      <c r="AL858"/>
      <c r="AM858"/>
      <c r="AN858"/>
      <c r="AO858"/>
      <c r="AP858"/>
      <c r="AQ858" s="22"/>
      <c r="AR858" s="24"/>
      <c r="AS858" s="37"/>
      <c r="AT858" s="37"/>
      <c r="AU858" s="37"/>
      <c r="AV858" s="37"/>
      <c r="AW858" s="37"/>
    </row>
    <row r="859" spans="1:49" ht="15.75" hidden="1" customHeight="1" x14ac:dyDescent="0.25">
      <c r="A859" s="1" t="s">
        <v>4995</v>
      </c>
      <c r="B859" s="21" t="s">
        <v>4996</v>
      </c>
      <c r="C859" s="1">
        <v>1</v>
      </c>
      <c r="D859" s="1" t="s">
        <v>4997</v>
      </c>
      <c r="E859" s="7">
        <v>4508</v>
      </c>
      <c r="F859" s="7">
        <v>50</v>
      </c>
      <c r="G859" s="1">
        <v>435.1</v>
      </c>
      <c r="H859" s="34">
        <f>Tabela1[[#This Row],[PESO UNI]]*Tabela1[[#This Row],[QTE]]</f>
        <v>435.1</v>
      </c>
      <c r="I859" s="7" t="s">
        <v>5293</v>
      </c>
      <c r="J859" s="8" t="s">
        <v>3045</v>
      </c>
      <c r="K859" s="8" t="s">
        <v>4320</v>
      </c>
      <c r="L859" s="9" t="s">
        <v>2984</v>
      </c>
      <c r="M859" s="10">
        <v>46240</v>
      </c>
      <c r="N859" s="8" t="s">
        <v>38</v>
      </c>
      <c r="O859" s="12"/>
      <c r="P859" s="13"/>
      <c r="Q859" s="14">
        <f>Tabela1[[#This Row],[QTDE/ Fabricação]]-Tabela1[[#This Row],[QTE]]</f>
        <v>-1</v>
      </c>
      <c r="R859" s="18">
        <f t="shared" si="173"/>
        <v>108.77500000000001</v>
      </c>
      <c r="S859" s="18">
        <f t="shared" si="174"/>
        <v>0</v>
      </c>
      <c r="T859" s="19">
        <f t="shared" si="175"/>
        <v>-435.1</v>
      </c>
      <c r="U859" s="16">
        <f>IFERROR(SUMIF('LISTA DE EMBARQUE'!B:B,MICRO!E:E,'LISTA DE EMBARQUE'!G:G),"")</f>
        <v>0</v>
      </c>
      <c r="V859" s="12" t="str">
        <f>IFERROR(VLOOKUP(Tabela1[[#This Row],[COD.MDE]],'LISTA DE EMBARQUE'!B:L,11,0),"")</f>
        <v/>
      </c>
      <c r="W859" s="13" t="str">
        <f>IFERROR(VLOOKUP(Tabela1[[#This Row],[COD.MDE]],'LISTA DE EMBARQUE'!B:M,12,0),"")</f>
        <v/>
      </c>
      <c r="X859" s="14">
        <f>IFERROR(Tabela1[[#This Row],[QIANTIDADE EXPEDIDA]]*Tabela1[[#This Row],[PESO UNI]],"")</f>
        <v>0</v>
      </c>
      <c r="Y859" s="14">
        <f t="shared" si="176"/>
        <v>-1</v>
      </c>
      <c r="Z859" s="20">
        <f>Tabela1[[#This Row],[PESO TOTAL]]-Tabela1[[#This Row],[Peso Expedido]]</f>
        <v>435.1</v>
      </c>
      <c r="AA859" s="17">
        <v>1</v>
      </c>
      <c r="AB859" s="33"/>
      <c r="AC859" s="33"/>
      <c r="AD859" s="33"/>
      <c r="AE859" s="33"/>
      <c r="AF859" s="33"/>
      <c r="AG859" s="33"/>
      <c r="AH859" s="33"/>
      <c r="AI859" s="33"/>
      <c r="AJ859"/>
      <c r="AK859"/>
      <c r="AL859"/>
      <c r="AM859"/>
      <c r="AN859"/>
      <c r="AO859"/>
      <c r="AP859"/>
      <c r="AQ859" s="22"/>
      <c r="AR859" s="24"/>
      <c r="AS859" s="37"/>
      <c r="AT859" s="37"/>
      <c r="AU859" s="37"/>
      <c r="AV859" s="37"/>
      <c r="AW859" s="37"/>
    </row>
    <row r="860" spans="1:49" ht="15.75" hidden="1" customHeight="1" x14ac:dyDescent="0.25">
      <c r="A860" s="1" t="s">
        <v>4998</v>
      </c>
      <c r="B860" s="21" t="s">
        <v>4999</v>
      </c>
      <c r="C860" s="1">
        <v>2</v>
      </c>
      <c r="D860" s="1" t="s">
        <v>5000</v>
      </c>
      <c r="E860" s="7">
        <v>4509</v>
      </c>
      <c r="F860" s="7">
        <v>51</v>
      </c>
      <c r="G860" s="1">
        <v>43.6</v>
      </c>
      <c r="H860" s="34">
        <f>Tabela1[[#This Row],[PESO UNI]]*Tabela1[[#This Row],[QTE]]</f>
        <v>87.2</v>
      </c>
      <c r="I860" s="7" t="s">
        <v>5004</v>
      </c>
      <c r="J860" s="8" t="s">
        <v>3093</v>
      </c>
      <c r="K860" s="8" t="s">
        <v>4320</v>
      </c>
      <c r="L860" s="9" t="s">
        <v>2984</v>
      </c>
      <c r="M860" s="10">
        <v>46240</v>
      </c>
      <c r="N860" s="8" t="s">
        <v>38</v>
      </c>
      <c r="O860" s="12"/>
      <c r="P860" s="13"/>
      <c r="Q860" s="14">
        <f>Tabela1[[#This Row],[QTDE/ Fabricação]]-Tabela1[[#This Row],[QTE]]</f>
        <v>-2</v>
      </c>
      <c r="R860" s="18">
        <f t="shared" si="173"/>
        <v>39.24</v>
      </c>
      <c r="S860" s="18">
        <f t="shared" si="174"/>
        <v>0</v>
      </c>
      <c r="T860" s="19">
        <f t="shared" si="175"/>
        <v>-87.2</v>
      </c>
      <c r="U860" s="16">
        <f>IFERROR(SUMIF('LISTA DE EMBARQUE'!B:B,MICRO!E:E,'LISTA DE EMBARQUE'!G:G),"")</f>
        <v>0</v>
      </c>
      <c r="V860" s="12" t="str">
        <f>IFERROR(VLOOKUP(Tabela1[[#This Row],[COD.MDE]],'LISTA DE EMBARQUE'!B:L,11,0),"")</f>
        <v/>
      </c>
      <c r="W860" s="13" t="str">
        <f>IFERROR(VLOOKUP(Tabela1[[#This Row],[COD.MDE]],'LISTA DE EMBARQUE'!B:M,12,0),"")</f>
        <v/>
      </c>
      <c r="X860" s="14">
        <f>IFERROR(Tabela1[[#This Row],[QIANTIDADE EXPEDIDA]]*Tabela1[[#This Row],[PESO UNI]],"")</f>
        <v>0</v>
      </c>
      <c r="Y860" s="14">
        <f t="shared" si="176"/>
        <v>-2</v>
      </c>
      <c r="Z860" s="20">
        <f>Tabela1[[#This Row],[PESO TOTAL]]-Tabela1[[#This Row],[Peso Expedido]]</f>
        <v>87.2</v>
      </c>
      <c r="AA860" s="17">
        <v>0.9</v>
      </c>
      <c r="AB860" s="33"/>
      <c r="AC860" s="33">
        <v>0.9</v>
      </c>
      <c r="AD860" s="33"/>
      <c r="AE860" s="33"/>
      <c r="AF860" s="33"/>
      <c r="AG860" s="33"/>
      <c r="AH860" s="33"/>
      <c r="AI860" s="33"/>
      <c r="AJ860"/>
      <c r="AK860"/>
      <c r="AL860"/>
      <c r="AM860"/>
      <c r="AN860"/>
      <c r="AO860"/>
      <c r="AP860"/>
      <c r="AQ860" s="22"/>
      <c r="AR860" s="24"/>
      <c r="AS860" s="37"/>
      <c r="AT860" s="37"/>
      <c r="AU860" s="37"/>
      <c r="AV860" s="37"/>
      <c r="AW860" s="37"/>
    </row>
    <row r="861" spans="1:49" ht="15.75" hidden="1" customHeight="1" x14ac:dyDescent="0.25">
      <c r="A861" s="1" t="s">
        <v>4998</v>
      </c>
      <c r="B861" s="21" t="s">
        <v>4999</v>
      </c>
      <c r="C861" s="1">
        <v>1</v>
      </c>
      <c r="D861" s="1" t="s">
        <v>5001</v>
      </c>
      <c r="E861" s="7">
        <v>4510</v>
      </c>
      <c r="F861" s="7">
        <v>51</v>
      </c>
      <c r="G861" s="1">
        <v>72</v>
      </c>
      <c r="H861" s="34">
        <f>Tabela1[[#This Row],[PESO UNI]]*Tabela1[[#This Row],[QTE]]</f>
        <v>72</v>
      </c>
      <c r="I861" s="7" t="s">
        <v>5004</v>
      </c>
      <c r="J861" s="8" t="s">
        <v>3093</v>
      </c>
      <c r="K861" s="8" t="s">
        <v>4320</v>
      </c>
      <c r="L861" s="9" t="s">
        <v>2984</v>
      </c>
      <c r="M861" s="10">
        <v>46240</v>
      </c>
      <c r="N861" s="8" t="s">
        <v>38</v>
      </c>
      <c r="O861" s="12"/>
      <c r="P861" s="13"/>
      <c r="Q861" s="14">
        <f>Tabela1[[#This Row],[QTDE/ Fabricação]]-Tabela1[[#This Row],[QTE]]</f>
        <v>-1</v>
      </c>
      <c r="R861" s="18">
        <f t="shared" si="173"/>
        <v>32.4</v>
      </c>
      <c r="S861" s="18">
        <f t="shared" si="174"/>
        <v>0</v>
      </c>
      <c r="T861" s="19">
        <f t="shared" si="175"/>
        <v>-72</v>
      </c>
      <c r="U861" s="16">
        <f>IFERROR(SUMIF('LISTA DE EMBARQUE'!B:B,MICRO!E:E,'LISTA DE EMBARQUE'!G:G),"")</f>
        <v>0</v>
      </c>
      <c r="V861" s="12" t="str">
        <f>IFERROR(VLOOKUP(Tabela1[[#This Row],[COD.MDE]],'LISTA DE EMBARQUE'!B:L,11,0),"")</f>
        <v/>
      </c>
      <c r="W861" s="13" t="str">
        <f>IFERROR(VLOOKUP(Tabela1[[#This Row],[COD.MDE]],'LISTA DE EMBARQUE'!B:M,12,0),"")</f>
        <v/>
      </c>
      <c r="X861" s="14">
        <f>IFERROR(Tabela1[[#This Row],[QIANTIDADE EXPEDIDA]]*Tabela1[[#This Row],[PESO UNI]],"")</f>
        <v>0</v>
      </c>
      <c r="Y861" s="14">
        <f t="shared" si="176"/>
        <v>-1</v>
      </c>
      <c r="Z861" s="20">
        <f>Tabela1[[#This Row],[PESO TOTAL]]-Tabela1[[#This Row],[Peso Expedido]]</f>
        <v>72</v>
      </c>
      <c r="AA861" s="17">
        <v>0.9</v>
      </c>
      <c r="AB861" s="33"/>
      <c r="AC861" s="33">
        <v>0.9</v>
      </c>
      <c r="AD861" s="33"/>
      <c r="AE861" s="33"/>
      <c r="AF861" s="33"/>
      <c r="AG861" s="33"/>
      <c r="AH861" s="33"/>
      <c r="AI861" s="33"/>
      <c r="AJ861"/>
      <c r="AK861"/>
      <c r="AL861"/>
      <c r="AM861"/>
      <c r="AN861"/>
      <c r="AO861"/>
      <c r="AP861"/>
      <c r="AQ861" s="22"/>
      <c r="AR861" s="24"/>
      <c r="AS861" s="37"/>
      <c r="AT861" s="37"/>
      <c r="AU861" s="37"/>
      <c r="AV861" s="37"/>
      <c r="AW861" s="37"/>
    </row>
    <row r="862" spans="1:49" ht="15.75" hidden="1" customHeight="1" x14ac:dyDescent="0.25">
      <c r="A862" s="1" t="s">
        <v>4998</v>
      </c>
      <c r="B862" s="21" t="s">
        <v>4999</v>
      </c>
      <c r="C862" s="1">
        <v>2</v>
      </c>
      <c r="D862" s="1" t="s">
        <v>5002</v>
      </c>
      <c r="E862" s="7">
        <v>4511</v>
      </c>
      <c r="F862" s="7">
        <v>51</v>
      </c>
      <c r="G862" s="1">
        <v>6.3</v>
      </c>
      <c r="H862" s="34">
        <f>Tabela1[[#This Row],[PESO UNI]]*Tabela1[[#This Row],[QTE]]</f>
        <v>12.6</v>
      </c>
      <c r="I862" s="7" t="s">
        <v>5004</v>
      </c>
      <c r="J862" s="8" t="s">
        <v>3093</v>
      </c>
      <c r="K862" s="8" t="s">
        <v>4320</v>
      </c>
      <c r="L862" s="9" t="s">
        <v>2984</v>
      </c>
      <c r="M862" s="10">
        <v>46240</v>
      </c>
      <c r="N862" s="8" t="s">
        <v>38</v>
      </c>
      <c r="O862" s="12"/>
      <c r="P862" s="13"/>
      <c r="Q862" s="14">
        <f>Tabela1[[#This Row],[QTDE/ Fabricação]]-Tabela1[[#This Row],[QTE]]</f>
        <v>-2</v>
      </c>
      <c r="R862" s="18">
        <f t="shared" si="173"/>
        <v>5.67</v>
      </c>
      <c r="S862" s="18">
        <f t="shared" si="174"/>
        <v>0</v>
      </c>
      <c r="T862" s="19">
        <f t="shared" si="175"/>
        <v>-12.6</v>
      </c>
      <c r="U862" s="16">
        <f>IFERROR(SUMIF('LISTA DE EMBARQUE'!B:B,MICRO!E:E,'LISTA DE EMBARQUE'!G:G),"")</f>
        <v>0</v>
      </c>
      <c r="V862" s="12" t="str">
        <f>IFERROR(VLOOKUP(Tabela1[[#This Row],[COD.MDE]],'LISTA DE EMBARQUE'!B:L,11,0),"")</f>
        <v/>
      </c>
      <c r="W862" s="13" t="str">
        <f>IFERROR(VLOOKUP(Tabela1[[#This Row],[COD.MDE]],'LISTA DE EMBARQUE'!B:M,12,0),"")</f>
        <v/>
      </c>
      <c r="X862" s="14">
        <f>IFERROR(Tabela1[[#This Row],[QIANTIDADE EXPEDIDA]]*Tabela1[[#This Row],[PESO UNI]],"")</f>
        <v>0</v>
      </c>
      <c r="Y862" s="14">
        <f t="shared" si="176"/>
        <v>-2</v>
      </c>
      <c r="Z862" s="20">
        <f>Tabela1[[#This Row],[PESO TOTAL]]-Tabela1[[#This Row],[Peso Expedido]]</f>
        <v>12.6</v>
      </c>
      <c r="AA862" s="17">
        <v>0.9</v>
      </c>
      <c r="AB862" s="33"/>
      <c r="AC862" s="33">
        <v>0.9</v>
      </c>
      <c r="AD862" s="33"/>
      <c r="AE862" s="33"/>
      <c r="AF862" s="33"/>
      <c r="AG862" s="33"/>
      <c r="AH862" s="33"/>
      <c r="AI862" s="33"/>
      <c r="AJ862"/>
      <c r="AK862"/>
      <c r="AL862"/>
      <c r="AM862"/>
      <c r="AN862"/>
      <c r="AO862"/>
      <c r="AP862"/>
      <c r="AQ862" s="22"/>
      <c r="AR862" s="24"/>
      <c r="AS862" s="37"/>
      <c r="AT862" s="37"/>
      <c r="AU862" s="37"/>
      <c r="AV862" s="37"/>
      <c r="AW862" s="37"/>
    </row>
    <row r="863" spans="1:49" ht="15.75" hidden="1" customHeight="1" x14ac:dyDescent="0.25">
      <c r="A863" s="7" t="s">
        <v>814</v>
      </c>
      <c r="B863" s="7"/>
      <c r="C863" s="7">
        <v>2</v>
      </c>
      <c r="D863" s="7" t="s">
        <v>5006</v>
      </c>
      <c r="E863" s="7">
        <v>4514</v>
      </c>
      <c r="F863" s="7">
        <v>1</v>
      </c>
      <c r="G863" s="7">
        <v>5.2</v>
      </c>
      <c r="H863" s="7">
        <f>Tabela1[[#This Row],[PESO UNI]]*Tabela1[[#This Row],[QTE]]</f>
        <v>10.4</v>
      </c>
      <c r="I863" s="7">
        <v>1</v>
      </c>
      <c r="J863" s="7" t="s">
        <v>5007</v>
      </c>
      <c r="K863" s="7" t="s">
        <v>23</v>
      </c>
      <c r="L863" s="7" t="s">
        <v>5008</v>
      </c>
      <c r="M863" s="7">
        <v>46241</v>
      </c>
      <c r="N863" s="7" t="s">
        <v>38</v>
      </c>
      <c r="O863" s="7"/>
      <c r="P863" s="7"/>
      <c r="Q863" s="7">
        <f>Tabela1[[#This Row],[QTDE/ Fabricação]]-Tabela1[[#This Row],[QTE]]</f>
        <v>-2</v>
      </c>
      <c r="R863" s="7">
        <f t="shared" si="173"/>
        <v>10.4</v>
      </c>
      <c r="S863" s="7">
        <f t="shared" si="174"/>
        <v>10.4</v>
      </c>
      <c r="T863" s="7">
        <f t="shared" si="175"/>
        <v>0</v>
      </c>
      <c r="U863" s="7">
        <f>IFERROR(SUMIF('LISTA DE EMBARQUE'!B:B,MICRO!E:E,'LISTA DE EMBARQUE'!G:G),"")</f>
        <v>2</v>
      </c>
      <c r="V863" s="7">
        <f>IFERROR(VLOOKUP(Tabela1[[#This Row],[COD.MDE]],'LISTA DE EMBARQUE'!B:L,11,0),"")</f>
        <v>1</v>
      </c>
      <c r="W863" s="10">
        <f>IFERROR(VLOOKUP(Tabela1[[#This Row],[COD.MDE]],'LISTA DE EMBARQUE'!B:M,12,0),"")</f>
        <v>46273</v>
      </c>
      <c r="X863" s="7">
        <f>IFERROR(Tabela1[[#This Row],[QIANTIDADE EXPEDIDA]]*Tabela1[[#This Row],[PESO UNI]],"")</f>
        <v>10.4</v>
      </c>
      <c r="Y863" s="14">
        <f t="shared" si="176"/>
        <v>0</v>
      </c>
      <c r="Z863" s="20">
        <f>Tabela1[[#This Row],[PESO TOTAL]]-Tabela1[[#This Row],[Peso Expedido]]</f>
        <v>0</v>
      </c>
      <c r="AA863" s="17">
        <v>1</v>
      </c>
      <c r="AB863" s="33">
        <v>1</v>
      </c>
      <c r="AC863" s="33">
        <v>1</v>
      </c>
      <c r="AD863" s="33">
        <v>1</v>
      </c>
      <c r="AE863" s="33">
        <v>1</v>
      </c>
      <c r="AF863" s="33">
        <v>1</v>
      </c>
      <c r="AG863" s="33">
        <v>1</v>
      </c>
      <c r="AH863" s="33">
        <v>1</v>
      </c>
      <c r="AI863" s="33" t="s">
        <v>4509</v>
      </c>
      <c r="AJ863"/>
      <c r="AK863"/>
      <c r="AL863"/>
      <c r="AM863"/>
      <c r="AN863"/>
      <c r="AO863"/>
      <c r="AP863"/>
      <c r="AQ863" s="22"/>
      <c r="AR863" s="24"/>
      <c r="AS863" s="37"/>
      <c r="AT863" s="37"/>
      <c r="AU863" s="37"/>
      <c r="AV863" s="37"/>
      <c r="AW863" s="37"/>
    </row>
    <row r="864" spans="1:49" ht="15.75" hidden="1" customHeight="1" x14ac:dyDescent="0.25">
      <c r="A864" s="1" t="s">
        <v>5009</v>
      </c>
      <c r="B864" s="21" t="s">
        <v>5010</v>
      </c>
      <c r="C864" s="1">
        <v>2</v>
      </c>
      <c r="D864" s="1" t="s">
        <v>5011</v>
      </c>
      <c r="E864" s="7">
        <v>4515</v>
      </c>
      <c r="F864" s="7">
        <v>52</v>
      </c>
      <c r="G864" s="1">
        <v>53.7</v>
      </c>
      <c r="H864" s="34">
        <f>Tabela1[[#This Row],[PESO UNI]]*Tabela1[[#This Row],[QTE]]</f>
        <v>107.4</v>
      </c>
      <c r="I864" s="7">
        <v>0</v>
      </c>
      <c r="J864" s="8" t="s">
        <v>3045</v>
      </c>
      <c r="K864" s="8" t="s">
        <v>4320</v>
      </c>
      <c r="L864" s="9" t="s">
        <v>2984</v>
      </c>
      <c r="M864" s="10">
        <v>46241</v>
      </c>
      <c r="N864" s="8" t="s">
        <v>38</v>
      </c>
      <c r="O864" s="12"/>
      <c r="P864" s="13"/>
      <c r="Q864" s="14">
        <f>Tabela1[[#This Row],[QTDE/ Fabricação]]-Tabela1[[#This Row],[QTE]]</f>
        <v>-2</v>
      </c>
      <c r="R864" s="18">
        <f t="shared" si="173"/>
        <v>48.330000000000005</v>
      </c>
      <c r="S864" s="18">
        <f t="shared" si="174"/>
        <v>0</v>
      </c>
      <c r="T864" s="19">
        <f t="shared" si="175"/>
        <v>-107.4</v>
      </c>
      <c r="U864" s="16">
        <f>IFERROR(SUMIF('LISTA DE EMBARQUE'!B:B,MICRO!E:E,'LISTA DE EMBARQUE'!G:G),"")</f>
        <v>0</v>
      </c>
      <c r="V864" s="12" t="str">
        <f>IFERROR(VLOOKUP(Tabela1[[#This Row],[COD.MDE]],'LISTA DE EMBARQUE'!B:L,11,0),"")</f>
        <v/>
      </c>
      <c r="W864" s="13" t="str">
        <f>IFERROR(VLOOKUP(Tabela1[[#This Row],[COD.MDE]],'LISTA DE EMBARQUE'!B:M,12,0),"")</f>
        <v/>
      </c>
      <c r="X864" s="14">
        <f>IFERROR(Tabela1[[#This Row],[QIANTIDADE EXPEDIDA]]*Tabela1[[#This Row],[PESO UNI]],"")</f>
        <v>0</v>
      </c>
      <c r="Y864" s="14">
        <f t="shared" si="176"/>
        <v>-2</v>
      </c>
      <c r="Z864" s="20">
        <f>Tabela1[[#This Row],[PESO TOTAL]]-Tabela1[[#This Row],[Peso Expedido]]</f>
        <v>107.4</v>
      </c>
      <c r="AA864" s="17">
        <v>0.9</v>
      </c>
      <c r="AB864" s="33"/>
      <c r="AC864" s="33">
        <v>0.9</v>
      </c>
      <c r="AD864" s="33"/>
      <c r="AE864" s="33"/>
      <c r="AF864" s="33"/>
      <c r="AG864" s="33"/>
      <c r="AH864" s="33"/>
      <c r="AI864" s="33"/>
      <c r="AJ864"/>
      <c r="AK864"/>
      <c r="AL864"/>
      <c r="AM864"/>
      <c r="AN864"/>
      <c r="AO864"/>
      <c r="AP864"/>
      <c r="AQ864" s="22"/>
      <c r="AR864" s="24"/>
      <c r="AS864" s="37"/>
      <c r="AT864" s="37"/>
      <c r="AU864" s="37"/>
      <c r="AV864" s="37"/>
      <c r="AW864" s="37"/>
    </row>
    <row r="865" spans="1:49" ht="15.75" hidden="1" customHeight="1" x14ac:dyDescent="0.25">
      <c r="A865" s="1" t="s">
        <v>5009</v>
      </c>
      <c r="B865" s="21" t="s">
        <v>5010</v>
      </c>
      <c r="C865" s="1">
        <v>1</v>
      </c>
      <c r="D865" s="1" t="s">
        <v>5012</v>
      </c>
      <c r="E865" s="7">
        <v>4516</v>
      </c>
      <c r="F865" s="7">
        <v>52</v>
      </c>
      <c r="G865" s="1">
        <v>170.2</v>
      </c>
      <c r="H865" s="34">
        <f>Tabela1[[#This Row],[PESO UNI]]*Tabela1[[#This Row],[QTE]]</f>
        <v>170.2</v>
      </c>
      <c r="I865" s="7">
        <v>0</v>
      </c>
      <c r="J865" s="8" t="s">
        <v>3045</v>
      </c>
      <c r="K865" s="8" t="s">
        <v>4320</v>
      </c>
      <c r="L865" s="9" t="s">
        <v>2984</v>
      </c>
      <c r="M865" s="10">
        <v>46241</v>
      </c>
      <c r="N865" s="8" t="s">
        <v>38</v>
      </c>
      <c r="O865" s="12"/>
      <c r="P865" s="13"/>
      <c r="Q865" s="14">
        <f>Tabela1[[#This Row],[QTDE/ Fabricação]]-Tabela1[[#This Row],[QTE]]</f>
        <v>-1</v>
      </c>
      <c r="R865" s="18">
        <f t="shared" si="173"/>
        <v>76.59</v>
      </c>
      <c r="S865" s="18">
        <f t="shared" si="174"/>
        <v>0</v>
      </c>
      <c r="T865" s="19">
        <f t="shared" si="175"/>
        <v>-170.2</v>
      </c>
      <c r="U865" s="16">
        <f>IFERROR(SUMIF('LISTA DE EMBARQUE'!B:B,MICRO!E:E,'LISTA DE EMBARQUE'!G:G),"")</f>
        <v>0</v>
      </c>
      <c r="V865" s="12" t="str">
        <f>IFERROR(VLOOKUP(Tabela1[[#This Row],[COD.MDE]],'LISTA DE EMBARQUE'!B:L,11,0),"")</f>
        <v/>
      </c>
      <c r="W865" s="13" t="str">
        <f>IFERROR(VLOOKUP(Tabela1[[#This Row],[COD.MDE]],'LISTA DE EMBARQUE'!B:M,12,0),"")</f>
        <v/>
      </c>
      <c r="X865" s="14">
        <f>IFERROR(Tabela1[[#This Row],[QIANTIDADE EXPEDIDA]]*Tabela1[[#This Row],[PESO UNI]],"")</f>
        <v>0</v>
      </c>
      <c r="Y865" s="14">
        <f t="shared" si="176"/>
        <v>-1</v>
      </c>
      <c r="Z865" s="20">
        <f>Tabela1[[#This Row],[PESO TOTAL]]-Tabela1[[#This Row],[Peso Expedido]]</f>
        <v>170.2</v>
      </c>
      <c r="AA865" s="17">
        <v>0.9</v>
      </c>
      <c r="AB865" s="33"/>
      <c r="AC865" s="33">
        <v>0.9</v>
      </c>
      <c r="AD865" s="33"/>
      <c r="AE865" s="33"/>
      <c r="AF865" s="33"/>
      <c r="AG865" s="33"/>
      <c r="AH865" s="33"/>
      <c r="AI865" s="33"/>
      <c r="AJ865"/>
      <c r="AK865"/>
      <c r="AL865"/>
      <c r="AM865"/>
      <c r="AN865"/>
      <c r="AO865"/>
      <c r="AP865"/>
      <c r="AQ865" s="22"/>
      <c r="AR865" s="24"/>
      <c r="AS865" s="37"/>
      <c r="AT865" s="37"/>
      <c r="AU865" s="37"/>
      <c r="AV865" s="37"/>
      <c r="AW865" s="37"/>
    </row>
    <row r="866" spans="1:49" ht="15.75" hidden="1" customHeight="1" x14ac:dyDescent="0.25">
      <c r="A866" s="1" t="s">
        <v>5009</v>
      </c>
      <c r="B866" s="21" t="s">
        <v>5010</v>
      </c>
      <c r="C866" s="1">
        <v>1</v>
      </c>
      <c r="D866" s="1" t="s">
        <v>5013</v>
      </c>
      <c r="E866" s="7">
        <v>4517</v>
      </c>
      <c r="F866" s="7">
        <v>52</v>
      </c>
      <c r="G866" s="1">
        <v>220.2</v>
      </c>
      <c r="H866" s="34">
        <f>Tabela1[[#This Row],[PESO UNI]]*Tabela1[[#This Row],[QTE]]</f>
        <v>220.2</v>
      </c>
      <c r="I866" s="7">
        <v>0</v>
      </c>
      <c r="J866" s="8" t="s">
        <v>3045</v>
      </c>
      <c r="K866" s="8" t="s">
        <v>4320</v>
      </c>
      <c r="L866" s="9" t="s">
        <v>2984</v>
      </c>
      <c r="M866" s="10">
        <v>46241</v>
      </c>
      <c r="N866" s="8" t="s">
        <v>38</v>
      </c>
      <c r="O866" s="12"/>
      <c r="P866" s="13"/>
      <c r="Q866" s="14">
        <f>Tabela1[[#This Row],[QTDE/ Fabricação]]-Tabela1[[#This Row],[QTE]]</f>
        <v>-1</v>
      </c>
      <c r="R866" s="18">
        <f t="shared" si="173"/>
        <v>99.09</v>
      </c>
      <c r="S866" s="18">
        <f t="shared" si="174"/>
        <v>0</v>
      </c>
      <c r="T866" s="19">
        <f t="shared" si="175"/>
        <v>-220.2</v>
      </c>
      <c r="U866" s="16">
        <f>IFERROR(SUMIF('LISTA DE EMBARQUE'!B:B,MICRO!E:E,'LISTA DE EMBARQUE'!G:G),"")</f>
        <v>0</v>
      </c>
      <c r="V866" s="12" t="str">
        <f>IFERROR(VLOOKUP(Tabela1[[#This Row],[COD.MDE]],'LISTA DE EMBARQUE'!B:L,11,0),"")</f>
        <v/>
      </c>
      <c r="W866" s="13" t="str">
        <f>IFERROR(VLOOKUP(Tabela1[[#This Row],[COD.MDE]],'LISTA DE EMBARQUE'!B:M,12,0),"")</f>
        <v/>
      </c>
      <c r="X866" s="14">
        <f>IFERROR(Tabela1[[#This Row],[QIANTIDADE EXPEDIDA]]*Tabela1[[#This Row],[PESO UNI]],"")</f>
        <v>0</v>
      </c>
      <c r="Y866" s="14">
        <f t="shared" si="176"/>
        <v>-1</v>
      </c>
      <c r="Z866" s="20">
        <f>Tabela1[[#This Row],[PESO TOTAL]]-Tabela1[[#This Row],[Peso Expedido]]</f>
        <v>220.2</v>
      </c>
      <c r="AA866" s="17">
        <v>0.9</v>
      </c>
      <c r="AB866" s="33"/>
      <c r="AC866" s="33">
        <v>0.9</v>
      </c>
      <c r="AD866" s="33"/>
      <c r="AE866" s="33"/>
      <c r="AF866" s="33"/>
      <c r="AG866" s="33"/>
      <c r="AH866" s="33"/>
      <c r="AI866" s="33"/>
      <c r="AJ866"/>
      <c r="AK866"/>
      <c r="AL866"/>
      <c r="AM866"/>
      <c r="AN866"/>
      <c r="AO866"/>
      <c r="AP866"/>
      <c r="AQ866" s="22"/>
      <c r="AR866" s="24"/>
      <c r="AS866" s="37"/>
      <c r="AT866" s="37"/>
      <c r="AU866" s="37"/>
      <c r="AV866" s="37"/>
      <c r="AW866" s="37"/>
    </row>
    <row r="867" spans="1:49" ht="15.75" hidden="1" customHeight="1" x14ac:dyDescent="0.25">
      <c r="A867" s="1" t="s">
        <v>5009</v>
      </c>
      <c r="B867" s="21" t="s">
        <v>5010</v>
      </c>
      <c r="C867" s="1">
        <v>1</v>
      </c>
      <c r="D867" s="1" t="s">
        <v>5014</v>
      </c>
      <c r="E867" s="7">
        <v>4518</v>
      </c>
      <c r="F867" s="7">
        <v>52</v>
      </c>
      <c r="G867" s="1">
        <v>220.2</v>
      </c>
      <c r="H867" s="34">
        <f>Tabela1[[#This Row],[PESO UNI]]*Tabela1[[#This Row],[QTE]]</f>
        <v>220.2</v>
      </c>
      <c r="I867" s="7">
        <v>0</v>
      </c>
      <c r="J867" s="8" t="s">
        <v>3045</v>
      </c>
      <c r="K867" s="8" t="s">
        <v>4320</v>
      </c>
      <c r="L867" s="9" t="s">
        <v>2984</v>
      </c>
      <c r="M867" s="10">
        <v>46241</v>
      </c>
      <c r="N867" s="8" t="s">
        <v>38</v>
      </c>
      <c r="O867" s="12"/>
      <c r="P867" s="13"/>
      <c r="Q867" s="14">
        <f>Tabela1[[#This Row],[QTDE/ Fabricação]]-Tabela1[[#This Row],[QTE]]</f>
        <v>-1</v>
      </c>
      <c r="R867" s="18">
        <f t="shared" si="173"/>
        <v>99.09</v>
      </c>
      <c r="S867" s="18">
        <f t="shared" si="174"/>
        <v>0</v>
      </c>
      <c r="T867" s="19">
        <f t="shared" si="175"/>
        <v>-220.2</v>
      </c>
      <c r="U867" s="16">
        <f>IFERROR(SUMIF('LISTA DE EMBARQUE'!B:B,MICRO!E:E,'LISTA DE EMBARQUE'!G:G),"")</f>
        <v>0</v>
      </c>
      <c r="V867" s="12" t="str">
        <f>IFERROR(VLOOKUP(Tabela1[[#This Row],[COD.MDE]],'LISTA DE EMBARQUE'!B:L,11,0),"")</f>
        <v/>
      </c>
      <c r="W867" s="13" t="str">
        <f>IFERROR(VLOOKUP(Tabela1[[#This Row],[COD.MDE]],'LISTA DE EMBARQUE'!B:M,12,0),"")</f>
        <v/>
      </c>
      <c r="X867" s="14">
        <f>IFERROR(Tabela1[[#This Row],[QIANTIDADE EXPEDIDA]]*Tabela1[[#This Row],[PESO UNI]],"")</f>
        <v>0</v>
      </c>
      <c r="Y867" s="14">
        <f t="shared" si="176"/>
        <v>-1</v>
      </c>
      <c r="Z867" s="20">
        <f>Tabela1[[#This Row],[PESO TOTAL]]-Tabela1[[#This Row],[Peso Expedido]]</f>
        <v>220.2</v>
      </c>
      <c r="AA867" s="17">
        <v>0.9</v>
      </c>
      <c r="AB867" s="33"/>
      <c r="AC867" s="33">
        <v>0.9</v>
      </c>
      <c r="AD867" s="33"/>
      <c r="AE867" s="33"/>
      <c r="AF867" s="33"/>
      <c r="AG867" s="33"/>
      <c r="AH867" s="33"/>
      <c r="AI867" s="33"/>
      <c r="AJ867"/>
      <c r="AK867"/>
      <c r="AL867"/>
      <c r="AM867"/>
      <c r="AN867"/>
      <c r="AO867"/>
      <c r="AP867"/>
      <c r="AQ867" s="22"/>
      <c r="AR867" s="24"/>
      <c r="AS867" s="37"/>
      <c r="AT867" s="37"/>
      <c r="AU867" s="37"/>
      <c r="AV867" s="37"/>
      <c r="AW867" s="37"/>
    </row>
    <row r="868" spans="1:49" ht="15.75" hidden="1" customHeight="1" x14ac:dyDescent="0.25">
      <c r="A868" s="1" t="s">
        <v>5009</v>
      </c>
      <c r="B868" s="21" t="s">
        <v>5010</v>
      </c>
      <c r="C868" s="1">
        <v>2</v>
      </c>
      <c r="D868" s="1" t="s">
        <v>5015</v>
      </c>
      <c r="E868" s="7">
        <v>4519</v>
      </c>
      <c r="F868" s="7">
        <v>52</v>
      </c>
      <c r="G868" s="1">
        <v>55.1</v>
      </c>
      <c r="H868" s="34">
        <f>Tabela1[[#This Row],[PESO UNI]]*Tabela1[[#This Row],[QTE]]</f>
        <v>110.2</v>
      </c>
      <c r="I868" s="7">
        <v>0</v>
      </c>
      <c r="J868" s="8" t="s">
        <v>3045</v>
      </c>
      <c r="K868" s="8" t="s">
        <v>4320</v>
      </c>
      <c r="L868" s="9" t="s">
        <v>2984</v>
      </c>
      <c r="M868" s="10">
        <v>46241</v>
      </c>
      <c r="N868" s="8" t="s">
        <v>38</v>
      </c>
      <c r="O868" s="12"/>
      <c r="P868" s="13"/>
      <c r="Q868" s="14">
        <f>Tabela1[[#This Row],[QTDE/ Fabricação]]-Tabela1[[#This Row],[QTE]]</f>
        <v>-2</v>
      </c>
      <c r="R868" s="18">
        <f t="shared" si="173"/>
        <v>49.59</v>
      </c>
      <c r="S868" s="18">
        <f t="shared" si="174"/>
        <v>0</v>
      </c>
      <c r="T868" s="19">
        <f t="shared" si="175"/>
        <v>-110.2</v>
      </c>
      <c r="U868" s="16">
        <f>IFERROR(SUMIF('LISTA DE EMBARQUE'!B:B,MICRO!E:E,'LISTA DE EMBARQUE'!G:G),"")</f>
        <v>0</v>
      </c>
      <c r="V868" s="12" t="str">
        <f>IFERROR(VLOOKUP(Tabela1[[#This Row],[COD.MDE]],'LISTA DE EMBARQUE'!B:L,11,0),"")</f>
        <v/>
      </c>
      <c r="W868" s="13" t="str">
        <f>IFERROR(VLOOKUP(Tabela1[[#This Row],[COD.MDE]],'LISTA DE EMBARQUE'!B:M,12,0),"")</f>
        <v/>
      </c>
      <c r="X868" s="14">
        <f>IFERROR(Tabela1[[#This Row],[QIANTIDADE EXPEDIDA]]*Tabela1[[#This Row],[PESO UNI]],"")</f>
        <v>0</v>
      </c>
      <c r="Y868" s="14">
        <f t="shared" si="176"/>
        <v>-2</v>
      </c>
      <c r="Z868" s="20">
        <f>Tabela1[[#This Row],[PESO TOTAL]]-Tabela1[[#This Row],[Peso Expedido]]</f>
        <v>110.2</v>
      </c>
      <c r="AA868" s="17">
        <v>0.9</v>
      </c>
      <c r="AB868" s="33"/>
      <c r="AC868" s="33">
        <v>0.9</v>
      </c>
      <c r="AD868" s="33"/>
      <c r="AE868" s="33"/>
      <c r="AF868" s="33"/>
      <c r="AG868" s="33"/>
      <c r="AH868" s="33"/>
      <c r="AI868" s="33"/>
      <c r="AJ868"/>
      <c r="AK868"/>
      <c r="AL868"/>
      <c r="AM868"/>
      <c r="AN868"/>
      <c r="AO868"/>
      <c r="AP868"/>
      <c r="AQ868" s="22"/>
      <c r="AR868" s="24"/>
      <c r="AS868" s="37"/>
      <c r="AT868" s="37"/>
      <c r="AU868" s="37"/>
      <c r="AV868" s="37"/>
      <c r="AW868" s="37"/>
    </row>
    <row r="869" spans="1:49" ht="15.75" hidden="1" customHeight="1" x14ac:dyDescent="0.25">
      <c r="A869" s="1" t="s">
        <v>5009</v>
      </c>
      <c r="B869" s="21" t="s">
        <v>5010</v>
      </c>
      <c r="C869" s="1">
        <v>2</v>
      </c>
      <c r="D869" s="1" t="s">
        <v>5016</v>
      </c>
      <c r="E869" s="7">
        <v>4521</v>
      </c>
      <c r="F869" s="7">
        <v>52</v>
      </c>
      <c r="G869" s="1">
        <v>69</v>
      </c>
      <c r="H869" s="34">
        <f>Tabela1[[#This Row],[PESO UNI]]*Tabela1[[#This Row],[QTE]]</f>
        <v>138</v>
      </c>
      <c r="I869" s="7">
        <v>0</v>
      </c>
      <c r="J869" s="8" t="s">
        <v>3045</v>
      </c>
      <c r="K869" s="8" t="s">
        <v>4320</v>
      </c>
      <c r="L869" s="9" t="s">
        <v>2984</v>
      </c>
      <c r="M869" s="10">
        <v>46241</v>
      </c>
      <c r="N869" s="8" t="s">
        <v>38</v>
      </c>
      <c r="O869" s="12"/>
      <c r="P869" s="13"/>
      <c r="Q869" s="14">
        <f>Tabela1[[#This Row],[QTDE/ Fabricação]]-Tabela1[[#This Row],[QTE]]</f>
        <v>-2</v>
      </c>
      <c r="R869" s="18">
        <f t="shared" si="173"/>
        <v>62.1</v>
      </c>
      <c r="S869" s="18">
        <f t="shared" si="174"/>
        <v>0</v>
      </c>
      <c r="T869" s="19">
        <f t="shared" si="175"/>
        <v>-138</v>
      </c>
      <c r="U869" s="16">
        <f>IFERROR(SUMIF('LISTA DE EMBARQUE'!B:B,MICRO!E:E,'LISTA DE EMBARQUE'!G:G),"")</f>
        <v>0</v>
      </c>
      <c r="V869" s="12" t="str">
        <f>IFERROR(VLOOKUP(Tabela1[[#This Row],[COD.MDE]],'LISTA DE EMBARQUE'!B:L,11,0),"")</f>
        <v/>
      </c>
      <c r="W869" s="13" t="str">
        <f>IFERROR(VLOOKUP(Tabela1[[#This Row],[COD.MDE]],'LISTA DE EMBARQUE'!B:M,12,0),"")</f>
        <v/>
      </c>
      <c r="X869" s="14">
        <f>IFERROR(Tabela1[[#This Row],[QIANTIDADE EXPEDIDA]]*Tabela1[[#This Row],[PESO UNI]],"")</f>
        <v>0</v>
      </c>
      <c r="Y869" s="14">
        <f t="shared" si="176"/>
        <v>-2</v>
      </c>
      <c r="Z869" s="20">
        <f>Tabela1[[#This Row],[PESO TOTAL]]-Tabela1[[#This Row],[Peso Expedido]]</f>
        <v>138</v>
      </c>
      <c r="AA869" s="17">
        <v>0.9</v>
      </c>
      <c r="AB869" s="33"/>
      <c r="AC869" s="33">
        <v>0.9</v>
      </c>
      <c r="AD869" s="33"/>
      <c r="AE869" s="33"/>
      <c r="AF869" s="33"/>
      <c r="AG869" s="33"/>
      <c r="AH869" s="33"/>
      <c r="AI869" s="33"/>
      <c r="AJ869"/>
      <c r="AK869"/>
      <c r="AL869"/>
      <c r="AM869"/>
      <c r="AN869"/>
      <c r="AO869"/>
      <c r="AP869"/>
      <c r="AQ869" s="22"/>
      <c r="AR869" s="24"/>
      <c r="AS869" s="37"/>
      <c r="AT869" s="37"/>
      <c r="AU869" s="37"/>
      <c r="AV869" s="37"/>
      <c r="AW869" s="37"/>
    </row>
    <row r="870" spans="1:49" ht="15.75" hidden="1" customHeight="1" x14ac:dyDescent="0.25">
      <c r="A870" s="238" t="s">
        <v>5019</v>
      </c>
      <c r="B870" s="239"/>
      <c r="C870" s="238">
        <v>6</v>
      </c>
      <c r="D870" s="238" t="s">
        <v>5020</v>
      </c>
      <c r="E870" s="237">
        <v>4522</v>
      </c>
      <c r="F870" s="237">
        <v>1</v>
      </c>
      <c r="G870" s="238">
        <v>15</v>
      </c>
      <c r="H870" s="240">
        <f>Tabela1[[#This Row],[PESO UNI]]*Tabela1[[#This Row],[QTE]]</f>
        <v>90</v>
      </c>
      <c r="I870" s="237" t="s">
        <v>43</v>
      </c>
      <c r="J870" s="241" t="s">
        <v>5021</v>
      </c>
      <c r="K870" s="241" t="s">
        <v>23</v>
      </c>
      <c r="L870" s="242" t="s">
        <v>5022</v>
      </c>
      <c r="M870" s="243">
        <v>46245</v>
      </c>
      <c r="N870" s="241" t="s">
        <v>38</v>
      </c>
      <c r="O870" s="244"/>
      <c r="P870" s="245"/>
      <c r="Q870" s="246">
        <f>Tabela1[[#This Row],[QTDE/ Fabricação]]-Tabela1[[#This Row],[QTE]]</f>
        <v>-6</v>
      </c>
      <c r="R870" s="247">
        <f t="shared" si="173"/>
        <v>90</v>
      </c>
      <c r="S870" s="247">
        <f t="shared" si="174"/>
        <v>90</v>
      </c>
      <c r="T870" s="248">
        <f t="shared" si="175"/>
        <v>0</v>
      </c>
      <c r="U870" s="249">
        <f>IFERROR(SUMIF('LISTA DE EMBARQUE'!B:B,MICRO!E:E,'LISTA DE EMBARQUE'!G:G),"")</f>
        <v>6</v>
      </c>
      <c r="V870" s="244">
        <f>IFERROR(VLOOKUP(Tabela1[[#This Row],[COD.MDE]],'LISTA DE EMBARQUE'!B:L,11,0),"")</f>
        <v>1</v>
      </c>
      <c r="W870" s="245">
        <f>IFERROR(VLOOKUP(Tabela1[[#This Row],[COD.MDE]],'LISTA DE EMBARQUE'!B:M,12,0),"")</f>
        <v>46268</v>
      </c>
      <c r="X870" s="246">
        <f>IFERROR(Tabela1[[#This Row],[QIANTIDADE EXPEDIDA]]*Tabela1[[#This Row],[PESO UNI]],"")</f>
        <v>90</v>
      </c>
      <c r="Y870" s="246">
        <f t="shared" si="176"/>
        <v>0</v>
      </c>
      <c r="Z870" s="250">
        <f>Tabela1[[#This Row],[PESO TOTAL]]-Tabela1[[#This Row],[Peso Expedido]]</f>
        <v>0</v>
      </c>
      <c r="AA870" s="251">
        <v>1</v>
      </c>
      <c r="AB870" s="252"/>
      <c r="AC870" s="252">
        <v>1</v>
      </c>
      <c r="AD870" s="252">
        <v>1</v>
      </c>
      <c r="AE870" s="252">
        <v>1</v>
      </c>
      <c r="AF870" s="252">
        <v>1</v>
      </c>
      <c r="AG870" s="252">
        <v>1</v>
      </c>
      <c r="AH870" s="252">
        <v>1</v>
      </c>
      <c r="AI870" s="252" t="s">
        <v>4412</v>
      </c>
      <c r="AJ870"/>
      <c r="AK870"/>
      <c r="AL870"/>
      <c r="AM870"/>
      <c r="AN870"/>
      <c r="AO870"/>
      <c r="AP870"/>
      <c r="AQ870" s="22"/>
      <c r="AR870" s="24"/>
      <c r="AS870" s="37"/>
      <c r="AT870" s="37"/>
      <c r="AU870" s="37"/>
      <c r="AV870" s="37"/>
      <c r="AW870" s="37"/>
    </row>
    <row r="871" spans="1:49" ht="15.75" hidden="1" customHeight="1" x14ac:dyDescent="0.25">
      <c r="A871" s="238" t="s">
        <v>5023</v>
      </c>
      <c r="B871" s="239"/>
      <c r="C871" s="238">
        <v>10</v>
      </c>
      <c r="D871" s="238" t="s">
        <v>5024</v>
      </c>
      <c r="E871" s="237">
        <v>4523</v>
      </c>
      <c r="F871" s="237">
        <v>1</v>
      </c>
      <c r="G871" s="238">
        <v>10.5</v>
      </c>
      <c r="H871" s="240">
        <f>Tabela1[[#This Row],[PESO UNI]]*Tabela1[[#This Row],[QTE]]</f>
        <v>105</v>
      </c>
      <c r="I871" s="237" t="s">
        <v>43</v>
      </c>
      <c r="J871" s="241" t="s">
        <v>5021</v>
      </c>
      <c r="K871" s="241" t="s">
        <v>23</v>
      </c>
      <c r="L871" s="242" t="s">
        <v>5022</v>
      </c>
      <c r="M871" s="243">
        <v>46245</v>
      </c>
      <c r="N871" s="241" t="s">
        <v>38</v>
      </c>
      <c r="O871" s="244"/>
      <c r="P871" s="245"/>
      <c r="Q871" s="246">
        <f>Tabela1[[#This Row],[QTDE/ Fabricação]]-Tabela1[[#This Row],[QTE]]</f>
        <v>-10</v>
      </c>
      <c r="R871" s="247">
        <f t="shared" ref="R871" si="177">IFERROR(H871*((AA871*0.25)+(AC871*0.25)+(AD871*0.225)+(AE871*0.225)+(AF871*0.05)),"")</f>
        <v>105</v>
      </c>
      <c r="S871" s="247">
        <f t="shared" ref="S871" si="178">IFERROR(H871*AG871,"")</f>
        <v>105</v>
      </c>
      <c r="T871" s="248">
        <f t="shared" ref="T871" si="179">IFERROR(S871-H871,"")</f>
        <v>0</v>
      </c>
      <c r="U871" s="249">
        <f>IFERROR(SUMIF('LISTA DE EMBARQUE'!B:B,MICRO!E:E,'LISTA DE EMBARQUE'!G:G),"")</f>
        <v>10</v>
      </c>
      <c r="V871" s="244">
        <f>IFERROR(VLOOKUP(Tabela1[[#This Row],[COD.MDE]],'LISTA DE EMBARQUE'!B:L,11,0),"")</f>
        <v>1</v>
      </c>
      <c r="W871" s="245">
        <f>IFERROR(VLOOKUP(Tabela1[[#This Row],[COD.MDE]],'LISTA DE EMBARQUE'!B:M,12,0),"")</f>
        <v>46268</v>
      </c>
      <c r="X871" s="246">
        <f>IFERROR(Tabela1[[#This Row],[QIANTIDADE EXPEDIDA]]*Tabela1[[#This Row],[PESO UNI]],"")</f>
        <v>105</v>
      </c>
      <c r="Y871" s="246">
        <f t="shared" ref="Y871" si="180">U871-C871</f>
        <v>0</v>
      </c>
      <c r="Z871" s="250">
        <f>Tabela1[[#This Row],[PESO TOTAL]]-Tabela1[[#This Row],[Peso Expedido]]</f>
        <v>0</v>
      </c>
      <c r="AA871" s="251">
        <v>1</v>
      </c>
      <c r="AB871" s="252"/>
      <c r="AC871" s="252">
        <v>1</v>
      </c>
      <c r="AD871" s="252">
        <v>1</v>
      </c>
      <c r="AE871" s="252">
        <v>1</v>
      </c>
      <c r="AF871" s="252">
        <v>1</v>
      </c>
      <c r="AG871" s="252">
        <v>1</v>
      </c>
      <c r="AH871" s="252">
        <v>1</v>
      </c>
      <c r="AI871" s="252" t="s">
        <v>4412</v>
      </c>
      <c r="AJ871"/>
      <c r="AK871"/>
      <c r="AL871"/>
      <c r="AM871"/>
      <c r="AN871"/>
      <c r="AO871"/>
      <c r="AP871"/>
      <c r="AQ871" s="22"/>
      <c r="AR871" s="24"/>
      <c r="AS871" s="37"/>
      <c r="AT871" s="37"/>
      <c r="AU871" s="37"/>
      <c r="AV871" s="37"/>
      <c r="AW871" s="37"/>
    </row>
    <row r="872" spans="1:49" ht="15.75" hidden="1" customHeight="1" x14ac:dyDescent="0.25">
      <c r="A872" s="238" t="s">
        <v>5025</v>
      </c>
      <c r="B872" s="239"/>
      <c r="C872" s="238">
        <v>5</v>
      </c>
      <c r="D872" s="238" t="s">
        <v>5026</v>
      </c>
      <c r="E872" s="237">
        <v>4524</v>
      </c>
      <c r="F872" s="237">
        <v>1</v>
      </c>
      <c r="G872" s="238">
        <v>35</v>
      </c>
      <c r="H872" s="240">
        <f>Tabela1[[#This Row],[PESO UNI]]*Tabela1[[#This Row],[QTE]]</f>
        <v>175</v>
      </c>
      <c r="I872" s="237" t="s">
        <v>43</v>
      </c>
      <c r="J872" s="241" t="s">
        <v>5021</v>
      </c>
      <c r="K872" s="241" t="s">
        <v>23</v>
      </c>
      <c r="L872" s="242" t="s">
        <v>5022</v>
      </c>
      <c r="M872" s="243">
        <v>46245</v>
      </c>
      <c r="N872" s="241" t="s">
        <v>38</v>
      </c>
      <c r="O872" s="244"/>
      <c r="P872" s="245"/>
      <c r="Q872" s="246">
        <f>Tabela1[[#This Row],[QTDE/ Fabricação]]-Tabela1[[#This Row],[QTE]]</f>
        <v>-5</v>
      </c>
      <c r="R872" s="247">
        <f t="shared" ref="R872:R929" si="181">IFERROR(H872*((AA872*0.25)+(AC872*0.25)+(AD872*0.225)+(AE872*0.225)+(AF872*0.05)),"")</f>
        <v>175</v>
      </c>
      <c r="S872" s="247">
        <f t="shared" ref="S872:S929" si="182">IFERROR(H872*AG872,"")</f>
        <v>175</v>
      </c>
      <c r="T872" s="248">
        <f t="shared" ref="T872:T929" si="183">IFERROR(S872-H872,"")</f>
        <v>0</v>
      </c>
      <c r="U872" s="249">
        <f>IFERROR(SUMIF('LISTA DE EMBARQUE'!B:B,MICRO!E:E,'LISTA DE EMBARQUE'!G:G),"")</f>
        <v>5</v>
      </c>
      <c r="V872" s="244">
        <v>1</v>
      </c>
      <c r="W872" s="245">
        <f>IFERROR(VLOOKUP(Tabela1[[#This Row],[COD.MDE]],'LISTA DE EMBARQUE'!B:M,12,0),"")</f>
        <v>46268</v>
      </c>
      <c r="X872" s="246">
        <f>IFERROR(Tabela1[[#This Row],[QIANTIDADE EXPEDIDA]]*Tabela1[[#This Row],[PESO UNI]],"")</f>
        <v>175</v>
      </c>
      <c r="Y872" s="246">
        <f t="shared" ref="Y872:Y929" si="184">U872-C872</f>
        <v>0</v>
      </c>
      <c r="Z872" s="250">
        <f>Tabela1[[#This Row],[PESO TOTAL]]-Tabela1[[#This Row],[Peso Expedido]]</f>
        <v>0</v>
      </c>
      <c r="AA872" s="251">
        <v>1</v>
      </c>
      <c r="AB872" s="252"/>
      <c r="AC872" s="252">
        <v>1</v>
      </c>
      <c r="AD872" s="252">
        <v>1</v>
      </c>
      <c r="AE872" s="252">
        <v>1</v>
      </c>
      <c r="AF872" s="252">
        <v>1</v>
      </c>
      <c r="AG872" s="252">
        <v>1</v>
      </c>
      <c r="AH872" s="252">
        <v>1</v>
      </c>
      <c r="AI872" s="252" t="s">
        <v>4412</v>
      </c>
      <c r="AJ872"/>
      <c r="AK872"/>
      <c r="AL872"/>
      <c r="AM872"/>
      <c r="AN872"/>
      <c r="AO872"/>
      <c r="AP872"/>
      <c r="AQ872" s="22"/>
      <c r="AR872" s="24"/>
      <c r="AS872" s="37"/>
      <c r="AT872" s="37"/>
      <c r="AU872" s="37"/>
      <c r="AV872" s="37"/>
      <c r="AW872" s="37"/>
    </row>
    <row r="873" spans="1:49" ht="15.75" hidden="1" customHeight="1" x14ac:dyDescent="0.25">
      <c r="A873" s="1" t="s">
        <v>5029</v>
      </c>
      <c r="B873" s="21"/>
      <c r="C873" s="1">
        <v>710</v>
      </c>
      <c r="D873" s="1" t="s">
        <v>5030</v>
      </c>
      <c r="E873" s="7">
        <v>4525</v>
      </c>
      <c r="F873" s="7">
        <v>13</v>
      </c>
      <c r="G873" s="1">
        <v>0.85</v>
      </c>
      <c r="H873" s="34">
        <f>Tabela1[[#This Row],[PESO UNI]]*Tabela1[[#This Row],[QTE]]</f>
        <v>603.5</v>
      </c>
      <c r="I873" s="7" t="s">
        <v>6021</v>
      </c>
      <c r="J873" s="8" t="s">
        <v>4834</v>
      </c>
      <c r="K873" s="8" t="s">
        <v>4320</v>
      </c>
      <c r="L873" s="9" t="s">
        <v>3291</v>
      </c>
      <c r="M873" s="10">
        <v>46246</v>
      </c>
      <c r="N873" s="8" t="s">
        <v>38</v>
      </c>
      <c r="O873" s="12"/>
      <c r="P873" s="13"/>
      <c r="Q873" s="14">
        <f>Tabela1[[#This Row],[QTDE/ Fabricação]]-Tabela1[[#This Row],[QTE]]</f>
        <v>-710</v>
      </c>
      <c r="R873" s="18">
        <f t="shared" si="181"/>
        <v>356.06500000000005</v>
      </c>
      <c r="S873" s="18">
        <f t="shared" si="182"/>
        <v>0</v>
      </c>
      <c r="T873" s="19">
        <f t="shared" si="183"/>
        <v>-603.5</v>
      </c>
      <c r="U873" s="16">
        <f>IFERROR(SUMIF('LISTA DE EMBARQUE'!B:B,MICRO!E:E,'LISTA DE EMBARQUE'!G:G),"")</f>
        <v>0</v>
      </c>
      <c r="V873" s="12" t="str">
        <f>IFERROR(VLOOKUP(Tabela1[[#This Row],[COD.MDE]],'LISTA DE EMBARQUE'!B:L,11,0),"")</f>
        <v/>
      </c>
      <c r="W873" s="13" t="str">
        <f>IFERROR(VLOOKUP(Tabela1[[#This Row],[COD.MDE]],'LISTA DE EMBARQUE'!B:M,12,0),"")</f>
        <v/>
      </c>
      <c r="X873" s="14">
        <f>IFERROR(Tabela1[[#This Row],[QIANTIDADE EXPEDIDA]]*Tabela1[[#This Row],[PESO UNI]],"")</f>
        <v>0</v>
      </c>
      <c r="Y873" s="14">
        <f t="shared" si="184"/>
        <v>-710</v>
      </c>
      <c r="Z873" s="20">
        <f>Tabela1[[#This Row],[PESO TOTAL]]-Tabela1[[#This Row],[Peso Expedido]]</f>
        <v>603.5</v>
      </c>
      <c r="AA873" s="17">
        <v>1</v>
      </c>
      <c r="AB873" s="33"/>
      <c r="AC873" s="33">
        <v>0.6</v>
      </c>
      <c r="AD873" s="33">
        <v>0.6</v>
      </c>
      <c r="AE873" s="33">
        <v>0.2</v>
      </c>
      <c r="AF873" s="33">
        <v>0.2</v>
      </c>
      <c r="AG873" s="33"/>
      <c r="AH873" s="33"/>
      <c r="AI873" s="33"/>
      <c r="AJ873"/>
      <c r="AK873"/>
      <c r="AL873"/>
      <c r="AM873"/>
      <c r="AN873"/>
      <c r="AO873"/>
      <c r="AP873"/>
      <c r="AQ873" s="22"/>
      <c r="AR873" s="24"/>
      <c r="AS873" s="37"/>
      <c r="AT873" s="37"/>
      <c r="AU873" s="37"/>
      <c r="AV873" s="37"/>
      <c r="AW873" s="37"/>
    </row>
    <row r="874" spans="1:49" ht="15.75" hidden="1" customHeight="1" x14ac:dyDescent="0.25">
      <c r="A874" s="19" t="s">
        <v>414</v>
      </c>
      <c r="B874" s="19"/>
      <c r="C874" s="235">
        <v>10</v>
      </c>
      <c r="D874" s="19" t="s">
        <v>5031</v>
      </c>
      <c r="E874" s="19">
        <v>4526</v>
      </c>
      <c r="F874" s="19">
        <v>1</v>
      </c>
      <c r="G874" s="19">
        <v>5</v>
      </c>
      <c r="H874" s="19">
        <f>Tabela1[[#This Row],[PESO UNI]]*Tabela1[[#This Row],[QTE]]</f>
        <v>50</v>
      </c>
      <c r="I874" s="19">
        <v>0</v>
      </c>
      <c r="J874" s="19" t="s">
        <v>5032</v>
      </c>
      <c r="K874" s="19" t="s">
        <v>23</v>
      </c>
      <c r="L874" s="19" t="s">
        <v>5033</v>
      </c>
      <c r="M874" s="19">
        <v>46246</v>
      </c>
      <c r="N874" s="19" t="s">
        <v>38</v>
      </c>
      <c r="O874" s="19"/>
      <c r="P874" s="19"/>
      <c r="Q874" s="19">
        <f>Tabela1[[#This Row],[QTDE/ Fabricação]]-Tabela1[[#This Row],[QTE]]</f>
        <v>-10</v>
      </c>
      <c r="R874" s="19">
        <f t="shared" si="181"/>
        <v>50</v>
      </c>
      <c r="S874" s="19">
        <f t="shared" si="182"/>
        <v>50</v>
      </c>
      <c r="T874" s="19">
        <f t="shared" si="183"/>
        <v>0</v>
      </c>
      <c r="U874" s="19">
        <f>IFERROR(SUMIF('LISTA DE EMBARQUE'!B:B,MICRO!E:E,'LISTA DE EMBARQUE'!G:G),"")</f>
        <v>10</v>
      </c>
      <c r="V874" s="235">
        <v>1</v>
      </c>
      <c r="W874" s="234">
        <f>IFERROR(VLOOKUP(Tabela1[[#This Row],[COD.MDE]],'LISTA DE EMBARQUE'!B:M,12,0),"")</f>
        <v>46273</v>
      </c>
      <c r="X874" s="19">
        <f>IFERROR(Tabela1[[#This Row],[QIANTIDADE EXPEDIDA]]*Tabela1[[#This Row],[PESO UNI]],"")</f>
        <v>50</v>
      </c>
      <c r="Y874" s="14">
        <f t="shared" si="184"/>
        <v>0</v>
      </c>
      <c r="Z874" s="20">
        <f>Tabela1[[#This Row],[PESO TOTAL]]-Tabela1[[#This Row],[Peso Expedido]]</f>
        <v>0</v>
      </c>
      <c r="AA874" s="17">
        <v>1</v>
      </c>
      <c r="AB874" s="33">
        <v>1</v>
      </c>
      <c r="AC874" s="33">
        <v>1</v>
      </c>
      <c r="AD874" s="33">
        <v>1</v>
      </c>
      <c r="AE874" s="33">
        <v>1</v>
      </c>
      <c r="AF874" s="33">
        <v>1</v>
      </c>
      <c r="AG874" s="33">
        <v>1</v>
      </c>
      <c r="AH874" s="33">
        <v>1</v>
      </c>
      <c r="AI874" s="33" t="s">
        <v>4509</v>
      </c>
      <c r="AJ874"/>
      <c r="AK874"/>
      <c r="AL874"/>
      <c r="AM874"/>
      <c r="AN874"/>
      <c r="AO874"/>
      <c r="AP874"/>
      <c r="AQ874" s="22"/>
      <c r="AR874" s="24"/>
      <c r="AS874" s="37"/>
      <c r="AT874" s="37"/>
      <c r="AU874" s="37"/>
      <c r="AV874" s="37"/>
      <c r="AW874" s="37"/>
    </row>
    <row r="875" spans="1:49" ht="15.75" hidden="1" customHeight="1" x14ac:dyDescent="0.25">
      <c r="A875" s="238" t="s">
        <v>5037</v>
      </c>
      <c r="B875" s="239" t="s">
        <v>5038</v>
      </c>
      <c r="C875" s="238">
        <v>1</v>
      </c>
      <c r="D875" s="238" t="s">
        <v>5039</v>
      </c>
      <c r="E875" s="237">
        <v>4527</v>
      </c>
      <c r="F875" s="237">
        <v>56</v>
      </c>
      <c r="G875" s="238">
        <v>297.8</v>
      </c>
      <c r="H875" s="240">
        <f>Tabela1[[#This Row],[PESO UNI]]*Tabela1[[#This Row],[QTE]]</f>
        <v>297.8</v>
      </c>
      <c r="I875" s="237">
        <v>0</v>
      </c>
      <c r="J875" s="241" t="s">
        <v>3140</v>
      </c>
      <c r="K875" s="241" t="s">
        <v>4320</v>
      </c>
      <c r="L875" s="242" t="s">
        <v>2984</v>
      </c>
      <c r="M875" s="243">
        <v>46251</v>
      </c>
      <c r="N875" s="241" t="s">
        <v>5101</v>
      </c>
      <c r="O875" s="244"/>
      <c r="P875" s="245"/>
      <c r="Q875" s="14">
        <f>Tabela1[[#This Row],[QTDE/ Fabricação]]-Tabela1[[#This Row],[QTE]]</f>
        <v>-1</v>
      </c>
      <c r="R875" s="247">
        <f t="shared" si="181"/>
        <v>297.8</v>
      </c>
      <c r="S875" s="247">
        <f t="shared" si="182"/>
        <v>297.8</v>
      </c>
      <c r="T875" s="248">
        <f t="shared" si="183"/>
        <v>0</v>
      </c>
      <c r="U875" s="249">
        <f>IFERROR(SUMIF('LISTA DE EMBARQUE'!B:B,MICRO!E:E,'LISTA DE EMBARQUE'!G:G),"")</f>
        <v>1</v>
      </c>
      <c r="V875" s="244">
        <f>IFERROR(VLOOKUP(Tabela1[[#This Row],[COD.MDE]],'LISTA DE EMBARQUE'!B:L,11,0),"")</f>
        <v>8</v>
      </c>
      <c r="W875" s="245">
        <f>IFERROR(VLOOKUP(Tabela1[[#This Row],[COD.MDE]],'LISTA DE EMBARQUE'!B:M,12,0),"")</f>
        <v>46280</v>
      </c>
      <c r="X875" s="246">
        <f>IFERROR(Tabela1[[#This Row],[QIANTIDADE EXPEDIDA]]*Tabela1[[#This Row],[PESO UNI]],"")</f>
        <v>297.8</v>
      </c>
      <c r="Y875" s="246">
        <f t="shared" si="184"/>
        <v>0</v>
      </c>
      <c r="Z875" s="250">
        <f>Tabela1[[#This Row],[PESO TOTAL]]-Tabela1[[#This Row],[Peso Expedido]]</f>
        <v>0</v>
      </c>
      <c r="AA875" s="251">
        <v>1</v>
      </c>
      <c r="AB875" s="252"/>
      <c r="AC875" s="252">
        <v>1</v>
      </c>
      <c r="AD875" s="252">
        <v>1</v>
      </c>
      <c r="AE875" s="252">
        <v>1</v>
      </c>
      <c r="AF875" s="252">
        <v>1</v>
      </c>
      <c r="AG875" s="252">
        <v>1</v>
      </c>
      <c r="AH875" s="252">
        <v>1</v>
      </c>
      <c r="AI875" s="252" t="s">
        <v>4509</v>
      </c>
      <c r="AJ875"/>
      <c r="AK875"/>
      <c r="AL875"/>
      <c r="AM875"/>
      <c r="AN875"/>
      <c r="AO875"/>
      <c r="AP875"/>
      <c r="AQ875" s="22"/>
      <c r="AR875" s="24"/>
      <c r="AS875" s="37"/>
      <c r="AT875" s="37"/>
      <c r="AU875" s="37"/>
      <c r="AV875" s="37"/>
      <c r="AW875" s="37"/>
    </row>
    <row r="876" spans="1:49" ht="15.75" hidden="1" customHeight="1" x14ac:dyDescent="0.25">
      <c r="A876" s="238" t="s">
        <v>5037</v>
      </c>
      <c r="B876" s="239" t="s">
        <v>5038</v>
      </c>
      <c r="C876" s="238">
        <v>1</v>
      </c>
      <c r="D876" s="238" t="s">
        <v>5040</v>
      </c>
      <c r="E876" s="237">
        <v>4528</v>
      </c>
      <c r="F876" s="237">
        <v>56</v>
      </c>
      <c r="G876" s="238">
        <v>297.8</v>
      </c>
      <c r="H876" s="240">
        <f>Tabela1[[#This Row],[PESO UNI]]*Tabela1[[#This Row],[QTE]]</f>
        <v>297.8</v>
      </c>
      <c r="I876" s="237">
        <v>0</v>
      </c>
      <c r="J876" s="241" t="s">
        <v>3140</v>
      </c>
      <c r="K876" s="241" t="s">
        <v>4320</v>
      </c>
      <c r="L876" s="242" t="s">
        <v>2984</v>
      </c>
      <c r="M876" s="243">
        <v>46251</v>
      </c>
      <c r="N876" s="241" t="s">
        <v>5101</v>
      </c>
      <c r="O876" s="244"/>
      <c r="P876" s="245"/>
      <c r="Q876" s="14">
        <f>Tabela1[[#This Row],[QTDE/ Fabricação]]-Tabela1[[#This Row],[QTE]]</f>
        <v>-1</v>
      </c>
      <c r="R876" s="247">
        <f t="shared" si="181"/>
        <v>297.8</v>
      </c>
      <c r="S876" s="247">
        <f t="shared" si="182"/>
        <v>297.8</v>
      </c>
      <c r="T876" s="248">
        <f t="shared" si="183"/>
        <v>0</v>
      </c>
      <c r="U876" s="249">
        <f>IFERROR(SUMIF('LISTA DE EMBARQUE'!B:B,MICRO!E:E,'LISTA DE EMBARQUE'!G:G),"")</f>
        <v>1</v>
      </c>
      <c r="V876" s="244">
        <f>IFERROR(VLOOKUP(Tabela1[[#This Row],[COD.MDE]],'LISTA DE EMBARQUE'!B:L,11,0),"")</f>
        <v>8</v>
      </c>
      <c r="W876" s="245">
        <f>IFERROR(VLOOKUP(Tabela1[[#This Row],[COD.MDE]],'LISTA DE EMBARQUE'!B:M,12,0),"")</f>
        <v>46280</v>
      </c>
      <c r="X876" s="246">
        <f>IFERROR(Tabela1[[#This Row],[QIANTIDADE EXPEDIDA]]*Tabela1[[#This Row],[PESO UNI]],"")</f>
        <v>297.8</v>
      </c>
      <c r="Y876" s="246">
        <f t="shared" si="184"/>
        <v>0</v>
      </c>
      <c r="Z876" s="250">
        <f>Tabela1[[#This Row],[PESO TOTAL]]-Tabela1[[#This Row],[Peso Expedido]]</f>
        <v>0</v>
      </c>
      <c r="AA876" s="251">
        <v>1</v>
      </c>
      <c r="AB876" s="252"/>
      <c r="AC876" s="252">
        <v>1</v>
      </c>
      <c r="AD876" s="252">
        <v>1</v>
      </c>
      <c r="AE876" s="252">
        <v>1</v>
      </c>
      <c r="AF876" s="252">
        <v>1</v>
      </c>
      <c r="AG876" s="252">
        <v>1</v>
      </c>
      <c r="AH876" s="252">
        <v>1</v>
      </c>
      <c r="AI876" s="252" t="s">
        <v>5406</v>
      </c>
      <c r="AJ876"/>
      <c r="AK876"/>
      <c r="AL876"/>
      <c r="AM876"/>
      <c r="AN876"/>
      <c r="AO876"/>
      <c r="AP876"/>
      <c r="AQ876" s="22"/>
      <c r="AR876" s="24"/>
      <c r="AS876" s="37"/>
      <c r="AT876" s="37"/>
      <c r="AU876" s="37"/>
      <c r="AV876" s="37"/>
      <c r="AW876" s="37"/>
    </row>
    <row r="877" spans="1:49" ht="15.75" hidden="1" customHeight="1" x14ac:dyDescent="0.25">
      <c r="A877" s="238" t="s">
        <v>5041</v>
      </c>
      <c r="B877" s="239" t="s">
        <v>5042</v>
      </c>
      <c r="C877" s="238">
        <v>1</v>
      </c>
      <c r="D877" s="238" t="s">
        <v>5043</v>
      </c>
      <c r="E877" s="237">
        <v>4529</v>
      </c>
      <c r="F877" s="237">
        <v>56</v>
      </c>
      <c r="G877" s="238">
        <v>886.6</v>
      </c>
      <c r="H877" s="240">
        <f>Tabela1[[#This Row],[PESO UNI]]*Tabela1[[#This Row],[QTE]]</f>
        <v>886.6</v>
      </c>
      <c r="I877" s="237">
        <v>0</v>
      </c>
      <c r="J877" s="241" t="s">
        <v>3140</v>
      </c>
      <c r="K877" s="241" t="s">
        <v>4320</v>
      </c>
      <c r="L877" s="242" t="s">
        <v>2984</v>
      </c>
      <c r="M877" s="243">
        <v>46251</v>
      </c>
      <c r="N877" s="241" t="s">
        <v>5101</v>
      </c>
      <c r="O877" s="244"/>
      <c r="P877" s="245"/>
      <c r="Q877" s="14">
        <f>Tabela1[[#This Row],[QTDE/ Fabricação]]-Tabela1[[#This Row],[QTE]]</f>
        <v>-1</v>
      </c>
      <c r="R877" s="247">
        <f t="shared" si="181"/>
        <v>886.6</v>
      </c>
      <c r="S877" s="247">
        <f t="shared" si="182"/>
        <v>886.6</v>
      </c>
      <c r="T877" s="248">
        <f t="shared" si="183"/>
        <v>0</v>
      </c>
      <c r="U877" s="249">
        <f>IFERROR(SUMIF('LISTA DE EMBARQUE'!B:B,MICRO!E:E,'LISTA DE EMBARQUE'!G:G),"")</f>
        <v>1</v>
      </c>
      <c r="V877" s="244">
        <f>IFERROR(VLOOKUP(Tabela1[[#This Row],[COD.MDE]],'LISTA DE EMBARQUE'!B:L,11,0),"")</f>
        <v>8</v>
      </c>
      <c r="W877" s="245">
        <f>IFERROR(VLOOKUP(Tabela1[[#This Row],[COD.MDE]],'LISTA DE EMBARQUE'!B:M,12,0),"")</f>
        <v>46280</v>
      </c>
      <c r="X877" s="246">
        <f>IFERROR(Tabela1[[#This Row],[QIANTIDADE EXPEDIDA]]*Tabela1[[#This Row],[PESO UNI]],"")</f>
        <v>886.6</v>
      </c>
      <c r="Y877" s="246">
        <f t="shared" si="184"/>
        <v>0</v>
      </c>
      <c r="Z877" s="250">
        <f>Tabela1[[#This Row],[PESO TOTAL]]-Tabela1[[#This Row],[Peso Expedido]]</f>
        <v>0</v>
      </c>
      <c r="AA877" s="251">
        <v>1</v>
      </c>
      <c r="AB877" s="252"/>
      <c r="AC877" s="252">
        <v>1</v>
      </c>
      <c r="AD877" s="252">
        <v>1</v>
      </c>
      <c r="AE877" s="252">
        <v>1</v>
      </c>
      <c r="AF877" s="252">
        <v>1</v>
      </c>
      <c r="AG877" s="252">
        <v>1</v>
      </c>
      <c r="AH877" s="252">
        <v>1</v>
      </c>
      <c r="AI877" s="252" t="s">
        <v>5406</v>
      </c>
      <c r="AJ877"/>
      <c r="AK877"/>
      <c r="AL877"/>
      <c r="AM877"/>
      <c r="AN877"/>
      <c r="AO877"/>
      <c r="AP877"/>
      <c r="AQ877" s="22"/>
      <c r="AR877" s="24"/>
      <c r="AS877" s="37"/>
      <c r="AT877" s="37"/>
      <c r="AU877" s="37"/>
      <c r="AV877" s="37"/>
      <c r="AW877" s="37"/>
    </row>
    <row r="878" spans="1:49" ht="15.75" hidden="1" customHeight="1" x14ac:dyDescent="0.25">
      <c r="A878" s="238" t="s">
        <v>5044</v>
      </c>
      <c r="B878" s="239" t="s">
        <v>5045</v>
      </c>
      <c r="C878" s="238">
        <v>1</v>
      </c>
      <c r="D878" s="238" t="s">
        <v>5046</v>
      </c>
      <c r="E878" s="237">
        <v>4530</v>
      </c>
      <c r="F878" s="237">
        <v>56</v>
      </c>
      <c r="G878" s="238">
        <v>643.4</v>
      </c>
      <c r="H878" s="240">
        <f>Tabela1[[#This Row],[PESO UNI]]*Tabela1[[#This Row],[QTE]]</f>
        <v>643.4</v>
      </c>
      <c r="I878" s="237">
        <v>0</v>
      </c>
      <c r="J878" s="241" t="s">
        <v>3140</v>
      </c>
      <c r="K878" s="241" t="s">
        <v>4320</v>
      </c>
      <c r="L878" s="242" t="s">
        <v>2984</v>
      </c>
      <c r="M878" s="243">
        <v>46251</v>
      </c>
      <c r="N878" s="241" t="s">
        <v>5101</v>
      </c>
      <c r="O878" s="244"/>
      <c r="P878" s="245"/>
      <c r="Q878" s="14">
        <f>Tabela1[[#This Row],[QTDE/ Fabricação]]-Tabela1[[#This Row],[QTE]]</f>
        <v>-1</v>
      </c>
      <c r="R878" s="247">
        <f t="shared" si="181"/>
        <v>643.4</v>
      </c>
      <c r="S878" s="247">
        <f t="shared" si="182"/>
        <v>643.4</v>
      </c>
      <c r="T878" s="248">
        <f t="shared" si="183"/>
        <v>0</v>
      </c>
      <c r="U878" s="249">
        <f>IFERROR(SUMIF('LISTA DE EMBARQUE'!B:B,MICRO!E:E,'LISTA DE EMBARQUE'!G:G),"")</f>
        <v>1</v>
      </c>
      <c r="V878" s="244">
        <f>IFERROR(VLOOKUP(Tabela1[[#This Row],[COD.MDE]],'LISTA DE EMBARQUE'!B:L,11,0),"")</f>
        <v>8</v>
      </c>
      <c r="W878" s="245">
        <f>IFERROR(VLOOKUP(Tabela1[[#This Row],[COD.MDE]],'LISTA DE EMBARQUE'!B:M,12,0),"")</f>
        <v>46280</v>
      </c>
      <c r="X878" s="246">
        <f>IFERROR(Tabela1[[#This Row],[QIANTIDADE EXPEDIDA]]*Tabela1[[#This Row],[PESO UNI]],"")</f>
        <v>643.4</v>
      </c>
      <c r="Y878" s="246">
        <f t="shared" si="184"/>
        <v>0</v>
      </c>
      <c r="Z878" s="250">
        <f>Tabela1[[#This Row],[PESO TOTAL]]-Tabela1[[#This Row],[Peso Expedido]]</f>
        <v>0</v>
      </c>
      <c r="AA878" s="251">
        <v>1</v>
      </c>
      <c r="AB878" s="252"/>
      <c r="AC878" s="252">
        <v>1</v>
      </c>
      <c r="AD878" s="252">
        <v>1</v>
      </c>
      <c r="AE878" s="252">
        <v>1</v>
      </c>
      <c r="AF878" s="252">
        <v>1</v>
      </c>
      <c r="AG878" s="252">
        <v>1</v>
      </c>
      <c r="AH878" s="252">
        <v>1</v>
      </c>
      <c r="AI878" s="252" t="s">
        <v>5406</v>
      </c>
      <c r="AJ878"/>
      <c r="AK878"/>
      <c r="AL878"/>
      <c r="AM878"/>
      <c r="AN878"/>
      <c r="AO878"/>
      <c r="AP878"/>
      <c r="AQ878" s="22"/>
      <c r="AR878" s="24"/>
      <c r="AS878" s="37"/>
      <c r="AT878" s="37"/>
      <c r="AU878" s="37"/>
      <c r="AV878" s="37"/>
      <c r="AW878" s="37"/>
    </row>
    <row r="879" spans="1:49" ht="15.75" hidden="1" customHeight="1" x14ac:dyDescent="0.25">
      <c r="A879" s="238" t="s">
        <v>5047</v>
      </c>
      <c r="B879" s="239" t="s">
        <v>5048</v>
      </c>
      <c r="C879" s="238">
        <v>1</v>
      </c>
      <c r="D879" s="238" t="s">
        <v>5049</v>
      </c>
      <c r="E879" s="237">
        <v>4531</v>
      </c>
      <c r="F879" s="237">
        <v>56</v>
      </c>
      <c r="G879" s="238">
        <v>368.4</v>
      </c>
      <c r="H879" s="240">
        <f>Tabela1[[#This Row],[PESO UNI]]*Tabela1[[#This Row],[QTE]]</f>
        <v>368.4</v>
      </c>
      <c r="I879" s="237">
        <v>0</v>
      </c>
      <c r="J879" s="241" t="s">
        <v>3140</v>
      </c>
      <c r="K879" s="241" t="s">
        <v>4320</v>
      </c>
      <c r="L879" s="242" t="s">
        <v>2984</v>
      </c>
      <c r="M879" s="243">
        <v>46251</v>
      </c>
      <c r="N879" s="241" t="s">
        <v>5101</v>
      </c>
      <c r="O879" s="244"/>
      <c r="P879" s="245"/>
      <c r="Q879" s="14">
        <f>Tabela1[[#This Row],[QTDE/ Fabricação]]-Tabela1[[#This Row],[QTE]]</f>
        <v>-1</v>
      </c>
      <c r="R879" s="247">
        <f t="shared" si="181"/>
        <v>368.4</v>
      </c>
      <c r="S879" s="247">
        <f t="shared" si="182"/>
        <v>368.4</v>
      </c>
      <c r="T879" s="248">
        <f t="shared" si="183"/>
        <v>0</v>
      </c>
      <c r="U879" s="249">
        <f>IFERROR(SUMIF('LISTA DE EMBARQUE'!B:B,MICRO!E:E,'LISTA DE EMBARQUE'!G:G),"")</f>
        <v>1</v>
      </c>
      <c r="V879" s="244">
        <f>IFERROR(VLOOKUP(Tabela1[[#This Row],[COD.MDE]],'LISTA DE EMBARQUE'!B:L,11,0),"")</f>
        <v>8</v>
      </c>
      <c r="W879" s="245">
        <f>IFERROR(VLOOKUP(Tabela1[[#This Row],[COD.MDE]],'LISTA DE EMBARQUE'!B:M,12,0),"")</f>
        <v>46280</v>
      </c>
      <c r="X879" s="246">
        <f>IFERROR(Tabela1[[#This Row],[QIANTIDADE EXPEDIDA]]*Tabela1[[#This Row],[PESO UNI]],"")</f>
        <v>368.4</v>
      </c>
      <c r="Y879" s="246">
        <f t="shared" si="184"/>
        <v>0</v>
      </c>
      <c r="Z879" s="250">
        <f>Tabela1[[#This Row],[PESO TOTAL]]-Tabela1[[#This Row],[Peso Expedido]]</f>
        <v>0</v>
      </c>
      <c r="AA879" s="251">
        <v>1</v>
      </c>
      <c r="AB879" s="252"/>
      <c r="AC879" s="252">
        <v>1</v>
      </c>
      <c r="AD879" s="252">
        <v>1</v>
      </c>
      <c r="AE879" s="252">
        <v>1</v>
      </c>
      <c r="AF879" s="252">
        <v>1</v>
      </c>
      <c r="AG879" s="252">
        <v>1</v>
      </c>
      <c r="AH879" s="252">
        <v>1</v>
      </c>
      <c r="AI879" s="252" t="s">
        <v>5406</v>
      </c>
      <c r="AJ879"/>
      <c r="AK879"/>
      <c r="AL879"/>
      <c r="AM879"/>
      <c r="AN879"/>
      <c r="AO879"/>
      <c r="AP879"/>
      <c r="AQ879" s="22"/>
      <c r="AR879" s="24"/>
      <c r="AS879" s="37"/>
      <c r="AT879" s="37"/>
      <c r="AU879" s="37"/>
      <c r="AV879" s="37"/>
      <c r="AW879" s="37"/>
    </row>
    <row r="880" spans="1:49" ht="15.75" hidden="1" customHeight="1" x14ac:dyDescent="0.25">
      <c r="A880" s="238" t="s">
        <v>5047</v>
      </c>
      <c r="B880" s="239" t="s">
        <v>5048</v>
      </c>
      <c r="C880" s="238">
        <v>1</v>
      </c>
      <c r="D880" s="238" t="s">
        <v>5050</v>
      </c>
      <c r="E880" s="237">
        <v>4532</v>
      </c>
      <c r="F880" s="237">
        <v>56</v>
      </c>
      <c r="G880" s="238">
        <v>340.7</v>
      </c>
      <c r="H880" s="240">
        <f>Tabela1[[#This Row],[PESO UNI]]*Tabela1[[#This Row],[QTE]]</f>
        <v>340.7</v>
      </c>
      <c r="I880" s="237">
        <v>0</v>
      </c>
      <c r="J880" s="241" t="s">
        <v>3140</v>
      </c>
      <c r="K880" s="241" t="s">
        <v>4320</v>
      </c>
      <c r="L880" s="242" t="s">
        <v>2984</v>
      </c>
      <c r="M880" s="243">
        <v>46251</v>
      </c>
      <c r="N880" s="241" t="s">
        <v>5101</v>
      </c>
      <c r="O880" s="244"/>
      <c r="P880" s="245"/>
      <c r="Q880" s="14">
        <f>Tabela1[[#This Row],[QTDE/ Fabricação]]-Tabela1[[#This Row],[QTE]]</f>
        <v>-1</v>
      </c>
      <c r="R880" s="247">
        <f t="shared" si="181"/>
        <v>340.7</v>
      </c>
      <c r="S880" s="247">
        <f t="shared" si="182"/>
        <v>340.7</v>
      </c>
      <c r="T880" s="248">
        <f t="shared" si="183"/>
        <v>0</v>
      </c>
      <c r="U880" s="249">
        <f>IFERROR(SUMIF('LISTA DE EMBARQUE'!B:B,MICRO!E:E,'LISTA DE EMBARQUE'!G:G),"")</f>
        <v>1</v>
      </c>
      <c r="V880" s="244">
        <f>IFERROR(VLOOKUP(Tabela1[[#This Row],[COD.MDE]],'LISTA DE EMBARQUE'!B:L,11,0),"")</f>
        <v>8</v>
      </c>
      <c r="W880" s="245">
        <f>IFERROR(VLOOKUP(Tabela1[[#This Row],[COD.MDE]],'LISTA DE EMBARQUE'!B:M,12,0),"")</f>
        <v>46280</v>
      </c>
      <c r="X880" s="246">
        <f>IFERROR(Tabela1[[#This Row],[QIANTIDADE EXPEDIDA]]*Tabela1[[#This Row],[PESO UNI]],"")</f>
        <v>340.7</v>
      </c>
      <c r="Y880" s="246">
        <f t="shared" si="184"/>
        <v>0</v>
      </c>
      <c r="Z880" s="250">
        <f>Tabela1[[#This Row],[PESO TOTAL]]-Tabela1[[#This Row],[Peso Expedido]]</f>
        <v>0</v>
      </c>
      <c r="AA880" s="251">
        <v>1</v>
      </c>
      <c r="AB880" s="252"/>
      <c r="AC880" s="252">
        <v>1</v>
      </c>
      <c r="AD880" s="252">
        <v>1</v>
      </c>
      <c r="AE880" s="252">
        <v>1</v>
      </c>
      <c r="AF880" s="252">
        <v>1</v>
      </c>
      <c r="AG880" s="252">
        <v>1</v>
      </c>
      <c r="AH880" s="252">
        <v>1</v>
      </c>
      <c r="AI880" s="252" t="s">
        <v>5406</v>
      </c>
      <c r="AJ880"/>
      <c r="AK880"/>
      <c r="AL880"/>
      <c r="AM880"/>
      <c r="AN880"/>
      <c r="AO880"/>
      <c r="AP880"/>
      <c r="AQ880" s="22"/>
      <c r="AR880" s="24"/>
      <c r="AS880" s="37"/>
      <c r="AT880" s="37"/>
      <c r="AU880" s="37"/>
      <c r="AV880" s="37"/>
      <c r="AW880" s="37"/>
    </row>
    <row r="881" spans="1:49" ht="15.75" hidden="1" customHeight="1" x14ac:dyDescent="0.25">
      <c r="A881" s="1" t="s">
        <v>5051</v>
      </c>
      <c r="B881" s="21" t="s">
        <v>5052</v>
      </c>
      <c r="C881" s="1">
        <v>4</v>
      </c>
      <c r="D881" s="1" t="s">
        <v>5053</v>
      </c>
      <c r="E881" s="7">
        <v>4533</v>
      </c>
      <c r="F881" s="7">
        <v>53</v>
      </c>
      <c r="G881" s="1">
        <v>6.2</v>
      </c>
      <c r="H881" s="34">
        <f>Tabela1[[#This Row],[PESO UNI]]*Tabela1[[#This Row],[QTE]]</f>
        <v>24.8</v>
      </c>
      <c r="I881" s="7">
        <v>0</v>
      </c>
      <c r="J881" s="8" t="s">
        <v>3045</v>
      </c>
      <c r="K881" s="8" t="s">
        <v>4320</v>
      </c>
      <c r="L881" s="9" t="s">
        <v>2984</v>
      </c>
      <c r="M881" s="10">
        <v>46251</v>
      </c>
      <c r="N881" s="8" t="s">
        <v>5101</v>
      </c>
      <c r="O881" s="12"/>
      <c r="P881" s="13"/>
      <c r="Q881" s="14">
        <f>Tabela1[[#This Row],[QTDE/ Fabricação]]-Tabela1[[#This Row],[QTE]]</f>
        <v>-4</v>
      </c>
      <c r="R881" s="18">
        <f t="shared" si="181"/>
        <v>24.8</v>
      </c>
      <c r="S881" s="18">
        <f t="shared" si="182"/>
        <v>24.8</v>
      </c>
      <c r="T881" s="19">
        <f t="shared" si="183"/>
        <v>0</v>
      </c>
      <c r="U881" s="16">
        <f>IFERROR(SUMIF('LISTA DE EMBARQUE'!B:B,MICRO!E:E,'LISTA DE EMBARQUE'!G:G),"")</f>
        <v>4</v>
      </c>
      <c r="V881" s="12">
        <f>IFERROR(VLOOKUP(Tabela1[[#This Row],[COD.MDE]],'LISTA DE EMBARQUE'!B:L,11,0),"")</f>
        <v>11</v>
      </c>
      <c r="W881" s="13">
        <f>IFERROR(VLOOKUP(Tabela1[[#This Row],[COD.MDE]],'LISTA DE EMBARQUE'!B:M,12,0),"")</f>
        <v>46300</v>
      </c>
      <c r="X881" s="14">
        <f>IFERROR(Tabela1[[#This Row],[QIANTIDADE EXPEDIDA]]*Tabela1[[#This Row],[PESO UNI]],"")</f>
        <v>24.8</v>
      </c>
      <c r="Y881" s="14">
        <f t="shared" si="184"/>
        <v>0</v>
      </c>
      <c r="Z881" s="20">
        <f>Tabela1[[#This Row],[PESO TOTAL]]-Tabela1[[#This Row],[Peso Expedido]]</f>
        <v>0</v>
      </c>
      <c r="AA881" s="17">
        <v>1</v>
      </c>
      <c r="AB881" s="33"/>
      <c r="AC881" s="33">
        <v>1</v>
      </c>
      <c r="AD881" s="33">
        <v>1</v>
      </c>
      <c r="AE881" s="33">
        <v>1</v>
      </c>
      <c r="AF881" s="33">
        <v>1</v>
      </c>
      <c r="AG881" s="33">
        <v>1</v>
      </c>
      <c r="AH881" s="33">
        <v>1</v>
      </c>
      <c r="AI881" s="33" t="s">
        <v>4509</v>
      </c>
      <c r="AJ881"/>
      <c r="AK881"/>
      <c r="AL881"/>
      <c r="AM881"/>
      <c r="AN881"/>
      <c r="AO881"/>
      <c r="AP881"/>
      <c r="AQ881" s="22"/>
      <c r="AR881" s="24"/>
      <c r="AS881" s="37"/>
      <c r="AT881" s="37"/>
      <c r="AU881" s="37"/>
      <c r="AV881" s="37"/>
      <c r="AW881" s="37"/>
    </row>
    <row r="882" spans="1:49" ht="15.75" hidden="1" customHeight="1" x14ac:dyDescent="0.25">
      <c r="A882" s="1" t="s">
        <v>5051</v>
      </c>
      <c r="B882" s="21" t="s">
        <v>5052</v>
      </c>
      <c r="C882" s="1">
        <v>1</v>
      </c>
      <c r="D882" s="1" t="s">
        <v>5056</v>
      </c>
      <c r="E882" s="7">
        <v>4534</v>
      </c>
      <c r="F882" s="7">
        <v>53</v>
      </c>
      <c r="G882" s="1">
        <v>312.39999999999998</v>
      </c>
      <c r="H882" s="34">
        <f>Tabela1[[#This Row],[PESO UNI]]*Tabela1[[#This Row],[QTE]]</f>
        <v>312.39999999999998</v>
      </c>
      <c r="I882" s="7">
        <v>0</v>
      </c>
      <c r="J882" s="8" t="s">
        <v>3045</v>
      </c>
      <c r="K882" s="8" t="s">
        <v>4320</v>
      </c>
      <c r="L882" s="9" t="s">
        <v>2984</v>
      </c>
      <c r="M882" s="10">
        <v>46251</v>
      </c>
      <c r="N882" s="8" t="s">
        <v>5101</v>
      </c>
      <c r="O882" s="12"/>
      <c r="P882" s="13"/>
      <c r="Q882" s="14">
        <f>Tabela1[[#This Row],[QTDE/ Fabricação]]-Tabela1[[#This Row],[QTE]]</f>
        <v>-1</v>
      </c>
      <c r="R882" s="18">
        <f t="shared" si="181"/>
        <v>312.39999999999998</v>
      </c>
      <c r="S882" s="18">
        <f t="shared" si="182"/>
        <v>312.39999999999998</v>
      </c>
      <c r="T882" s="19">
        <f t="shared" si="183"/>
        <v>0</v>
      </c>
      <c r="U882" s="16">
        <f>IFERROR(SUMIF('LISTA DE EMBARQUE'!B:B,MICRO!E:E,'LISTA DE EMBARQUE'!G:G),"")</f>
        <v>1</v>
      </c>
      <c r="V882" s="12">
        <f>IFERROR(VLOOKUP(Tabela1[[#This Row],[COD.MDE]],'LISTA DE EMBARQUE'!B:L,11,0),"")</f>
        <v>11</v>
      </c>
      <c r="W882" s="13">
        <f>IFERROR(VLOOKUP(Tabela1[[#This Row],[COD.MDE]],'LISTA DE EMBARQUE'!B:M,12,0),"")</f>
        <v>46300</v>
      </c>
      <c r="X882" s="14">
        <f>IFERROR(Tabela1[[#This Row],[QIANTIDADE EXPEDIDA]]*Tabela1[[#This Row],[PESO UNI]],"")</f>
        <v>312.39999999999998</v>
      </c>
      <c r="Y882" s="14">
        <f t="shared" si="184"/>
        <v>0</v>
      </c>
      <c r="Z882" s="20">
        <f>Tabela1[[#This Row],[PESO TOTAL]]-Tabela1[[#This Row],[Peso Expedido]]</f>
        <v>0</v>
      </c>
      <c r="AA882" s="17">
        <v>1</v>
      </c>
      <c r="AB882" s="33"/>
      <c r="AC882" s="33">
        <v>1</v>
      </c>
      <c r="AD882" s="33">
        <v>1</v>
      </c>
      <c r="AE882" s="33">
        <v>1</v>
      </c>
      <c r="AF882" s="33">
        <v>1</v>
      </c>
      <c r="AG882" s="33">
        <v>1</v>
      </c>
      <c r="AH882" s="33">
        <v>1</v>
      </c>
      <c r="AI882" s="33" t="s">
        <v>4509</v>
      </c>
      <c r="AJ882"/>
      <c r="AK882"/>
      <c r="AL882"/>
      <c r="AM882"/>
      <c r="AN882"/>
      <c r="AO882"/>
      <c r="AP882"/>
      <c r="AQ882" s="22"/>
      <c r="AR882" s="24"/>
      <c r="AS882" s="37"/>
      <c r="AT882" s="37"/>
      <c r="AU882" s="37"/>
      <c r="AV882" s="37"/>
      <c r="AW882" s="37"/>
    </row>
    <row r="883" spans="1:49" ht="15.75" hidden="1" customHeight="1" x14ac:dyDescent="0.25">
      <c r="A883" s="1" t="s">
        <v>5054</v>
      </c>
      <c r="B883" s="21" t="s">
        <v>5055</v>
      </c>
      <c r="C883" s="1">
        <v>2</v>
      </c>
      <c r="D883" s="1" t="s">
        <v>5057</v>
      </c>
      <c r="E883" s="7">
        <v>4535</v>
      </c>
      <c r="F883" s="7">
        <v>54</v>
      </c>
      <c r="G883" s="1">
        <v>5.4</v>
      </c>
      <c r="H883" s="34">
        <f>Tabela1[[#This Row],[PESO UNI]]*Tabela1[[#This Row],[QTE]]</f>
        <v>10.8</v>
      </c>
      <c r="I883" s="7">
        <v>0</v>
      </c>
      <c r="J883" s="8" t="s">
        <v>3045</v>
      </c>
      <c r="K883" s="8" t="s">
        <v>4320</v>
      </c>
      <c r="L883" s="9" t="s">
        <v>2984</v>
      </c>
      <c r="M883" s="10">
        <v>46251</v>
      </c>
      <c r="N883" s="8" t="s">
        <v>5101</v>
      </c>
      <c r="O883" s="12"/>
      <c r="P883" s="13"/>
      <c r="Q883" s="14">
        <f>Tabela1[[#This Row],[QTDE/ Fabricação]]-Tabela1[[#This Row],[QTE]]</f>
        <v>-2</v>
      </c>
      <c r="R883" s="18">
        <f t="shared" si="181"/>
        <v>9.0180000000000007</v>
      </c>
      <c r="S883" s="18">
        <f t="shared" si="182"/>
        <v>4.32</v>
      </c>
      <c r="T883" s="19">
        <f t="shared" si="183"/>
        <v>-6.48</v>
      </c>
      <c r="U883" s="16">
        <f>IFERROR(SUMIF('LISTA DE EMBARQUE'!B:B,MICRO!E:E,'LISTA DE EMBARQUE'!G:G),"")</f>
        <v>0</v>
      </c>
      <c r="V883" s="12" t="str">
        <f>IFERROR(VLOOKUP(Tabela1[[#This Row],[COD.MDE]],'LISTA DE EMBARQUE'!B:L,11,0),"")</f>
        <v/>
      </c>
      <c r="W883" s="13" t="str">
        <f>IFERROR(VLOOKUP(Tabela1[[#This Row],[COD.MDE]],'LISTA DE EMBARQUE'!B:M,12,0),"")</f>
        <v/>
      </c>
      <c r="X883" s="14">
        <f>IFERROR(Tabela1[[#This Row],[QIANTIDADE EXPEDIDA]]*Tabela1[[#This Row],[PESO UNI]],"")</f>
        <v>0</v>
      </c>
      <c r="Y883" s="14">
        <f t="shared" si="184"/>
        <v>-2</v>
      </c>
      <c r="Z883" s="20">
        <f>Tabela1[[#This Row],[PESO TOTAL]]-Tabela1[[#This Row],[Peso Expedido]]</f>
        <v>10.8</v>
      </c>
      <c r="AA883" s="17">
        <v>1</v>
      </c>
      <c r="AB883" s="33"/>
      <c r="AC883" s="33">
        <v>1</v>
      </c>
      <c r="AD883" s="33">
        <v>0.7</v>
      </c>
      <c r="AE883" s="33">
        <v>0.7</v>
      </c>
      <c r="AF883" s="33">
        <v>0.4</v>
      </c>
      <c r="AG883" s="33">
        <v>0.4</v>
      </c>
      <c r="AH883" s="33"/>
      <c r="AI883" s="33"/>
      <c r="AJ883"/>
      <c r="AK883"/>
      <c r="AL883"/>
      <c r="AM883"/>
      <c r="AN883"/>
      <c r="AO883"/>
      <c r="AP883"/>
      <c r="AQ883" s="22"/>
      <c r="AR883" s="24"/>
      <c r="AS883" s="37"/>
      <c r="AT883" s="37"/>
      <c r="AU883" s="37"/>
      <c r="AV883" s="37"/>
      <c r="AW883" s="37"/>
    </row>
    <row r="884" spans="1:49" ht="15.75" hidden="1" customHeight="1" x14ac:dyDescent="0.25">
      <c r="A884" s="1" t="s">
        <v>5054</v>
      </c>
      <c r="B884" s="21" t="s">
        <v>5055</v>
      </c>
      <c r="C884" s="1">
        <v>2</v>
      </c>
      <c r="D884" s="1" t="s">
        <v>5058</v>
      </c>
      <c r="E884" s="7">
        <v>4536</v>
      </c>
      <c r="F884" s="7">
        <v>54</v>
      </c>
      <c r="G884" s="1">
        <v>4.7</v>
      </c>
      <c r="H884" s="34">
        <f>Tabela1[[#This Row],[PESO UNI]]*Tabela1[[#This Row],[QTE]]</f>
        <v>9.4</v>
      </c>
      <c r="I884" s="7">
        <v>0</v>
      </c>
      <c r="J884" s="8" t="s">
        <v>3045</v>
      </c>
      <c r="K884" s="8" t="s">
        <v>4320</v>
      </c>
      <c r="L884" s="9" t="s">
        <v>2984</v>
      </c>
      <c r="M884" s="10">
        <v>46251</v>
      </c>
      <c r="N884" s="8" t="s">
        <v>5101</v>
      </c>
      <c r="O884" s="12"/>
      <c r="P884" s="13"/>
      <c r="Q884" s="14">
        <f>Tabela1[[#This Row],[QTDE/ Fabricação]]-Tabela1[[#This Row],[QTE]]</f>
        <v>-2</v>
      </c>
      <c r="R884" s="18">
        <f t="shared" si="181"/>
        <v>7.8490000000000002</v>
      </c>
      <c r="S884" s="18">
        <f t="shared" si="182"/>
        <v>3.7600000000000002</v>
      </c>
      <c r="T884" s="19">
        <f t="shared" si="183"/>
        <v>-5.6400000000000006</v>
      </c>
      <c r="U884" s="16">
        <f>IFERROR(SUMIF('LISTA DE EMBARQUE'!B:B,MICRO!E:E,'LISTA DE EMBARQUE'!G:G),"")</f>
        <v>0</v>
      </c>
      <c r="V884" s="12" t="str">
        <f>IFERROR(VLOOKUP(Tabela1[[#This Row],[COD.MDE]],'LISTA DE EMBARQUE'!B:L,11,0),"")</f>
        <v/>
      </c>
      <c r="W884" s="13" t="str">
        <f>IFERROR(VLOOKUP(Tabela1[[#This Row],[COD.MDE]],'LISTA DE EMBARQUE'!B:M,12,0),"")</f>
        <v/>
      </c>
      <c r="X884" s="14">
        <f>IFERROR(Tabela1[[#This Row],[QIANTIDADE EXPEDIDA]]*Tabela1[[#This Row],[PESO UNI]],"")</f>
        <v>0</v>
      </c>
      <c r="Y884" s="14">
        <f t="shared" si="184"/>
        <v>-2</v>
      </c>
      <c r="Z884" s="20">
        <f>Tabela1[[#This Row],[PESO TOTAL]]-Tabela1[[#This Row],[Peso Expedido]]</f>
        <v>9.4</v>
      </c>
      <c r="AA884" s="17">
        <v>1</v>
      </c>
      <c r="AB884" s="33"/>
      <c r="AC884" s="33">
        <v>1</v>
      </c>
      <c r="AD884" s="33">
        <v>0.7</v>
      </c>
      <c r="AE884" s="33">
        <v>0.7</v>
      </c>
      <c r="AF884" s="33">
        <v>0.4</v>
      </c>
      <c r="AG884" s="33">
        <v>0.4</v>
      </c>
      <c r="AH884" s="33"/>
      <c r="AI884" s="33"/>
      <c r="AJ884"/>
      <c r="AK884"/>
      <c r="AL884"/>
      <c r="AM884"/>
      <c r="AN884"/>
      <c r="AO884"/>
      <c r="AP884"/>
      <c r="AQ884" s="22"/>
      <c r="AR884" s="24"/>
      <c r="AS884" s="37"/>
      <c r="AT884" s="37"/>
      <c r="AU884" s="37"/>
      <c r="AV884" s="37"/>
      <c r="AW884" s="37"/>
    </row>
    <row r="885" spans="1:49" ht="15.75" hidden="1" customHeight="1" x14ac:dyDescent="0.25">
      <c r="A885" s="1" t="s">
        <v>5054</v>
      </c>
      <c r="B885" s="21" t="s">
        <v>5055</v>
      </c>
      <c r="C885" s="1">
        <v>1</v>
      </c>
      <c r="D885" s="1" t="s">
        <v>5059</v>
      </c>
      <c r="E885" s="7">
        <v>4537</v>
      </c>
      <c r="F885" s="7">
        <v>54</v>
      </c>
      <c r="G885" s="1">
        <v>211.4</v>
      </c>
      <c r="H885" s="34">
        <f>Tabela1[[#This Row],[PESO UNI]]*Tabela1[[#This Row],[QTE]]</f>
        <v>211.4</v>
      </c>
      <c r="I885" s="7">
        <v>0</v>
      </c>
      <c r="J885" s="8" t="s">
        <v>3045</v>
      </c>
      <c r="K885" s="8" t="s">
        <v>4320</v>
      </c>
      <c r="L885" s="9" t="s">
        <v>2984</v>
      </c>
      <c r="M885" s="10">
        <v>46251</v>
      </c>
      <c r="N885" s="8" t="s">
        <v>5101</v>
      </c>
      <c r="O885" s="12"/>
      <c r="P885" s="13"/>
      <c r="Q885" s="14">
        <f>Tabela1[[#This Row],[QTDE/ Fabricação]]-Tabela1[[#This Row],[QTE]]</f>
        <v>-1</v>
      </c>
      <c r="R885" s="18">
        <f t="shared" si="181"/>
        <v>176.51900000000001</v>
      </c>
      <c r="S885" s="18">
        <f t="shared" si="182"/>
        <v>84.56</v>
      </c>
      <c r="T885" s="19">
        <f t="shared" si="183"/>
        <v>-126.84</v>
      </c>
      <c r="U885" s="16">
        <f>IFERROR(SUMIF('LISTA DE EMBARQUE'!B:B,MICRO!E:E,'LISTA DE EMBARQUE'!G:G),"")</f>
        <v>0</v>
      </c>
      <c r="V885" s="12" t="str">
        <f>IFERROR(VLOOKUP(Tabela1[[#This Row],[COD.MDE]],'LISTA DE EMBARQUE'!B:L,11,0),"")</f>
        <v/>
      </c>
      <c r="W885" s="13" t="str">
        <f>IFERROR(VLOOKUP(Tabela1[[#This Row],[COD.MDE]],'LISTA DE EMBARQUE'!B:M,12,0),"")</f>
        <v/>
      </c>
      <c r="X885" s="14">
        <f>IFERROR(Tabela1[[#This Row],[QIANTIDADE EXPEDIDA]]*Tabela1[[#This Row],[PESO UNI]],"")</f>
        <v>0</v>
      </c>
      <c r="Y885" s="14">
        <f t="shared" si="184"/>
        <v>-1</v>
      </c>
      <c r="Z885" s="20">
        <f>Tabela1[[#This Row],[PESO TOTAL]]-Tabela1[[#This Row],[Peso Expedido]]</f>
        <v>211.4</v>
      </c>
      <c r="AA885" s="17">
        <v>1</v>
      </c>
      <c r="AB885" s="33"/>
      <c r="AC885" s="33">
        <v>1</v>
      </c>
      <c r="AD885" s="33">
        <v>0.7</v>
      </c>
      <c r="AE885" s="33">
        <v>0.7</v>
      </c>
      <c r="AF885" s="33">
        <v>0.4</v>
      </c>
      <c r="AG885" s="33">
        <v>0.4</v>
      </c>
      <c r="AH885" s="33"/>
      <c r="AI885" s="33"/>
      <c r="AJ885"/>
      <c r="AK885"/>
      <c r="AL885"/>
      <c r="AM885"/>
      <c r="AN885"/>
      <c r="AO885"/>
      <c r="AP885"/>
      <c r="AQ885" s="22"/>
      <c r="AR885" s="24"/>
      <c r="AS885" s="37"/>
      <c r="AT885" s="37"/>
      <c r="AU885" s="37"/>
      <c r="AV885" s="37"/>
      <c r="AW885" s="37"/>
    </row>
    <row r="886" spans="1:49" ht="15.75" hidden="1" customHeight="1" x14ac:dyDescent="0.25">
      <c r="A886" s="1" t="s">
        <v>5060</v>
      </c>
      <c r="B886" s="21" t="s">
        <v>5061</v>
      </c>
      <c r="C886" s="1">
        <v>1</v>
      </c>
      <c r="D886" s="1" t="s">
        <v>5062</v>
      </c>
      <c r="E886" s="7">
        <v>4538</v>
      </c>
      <c r="F886" s="7">
        <v>19</v>
      </c>
      <c r="G886" s="1">
        <v>593.20000000000005</v>
      </c>
      <c r="H886" s="34">
        <f>Tabela1[[#This Row],[PESO UNI]]*Tabela1[[#This Row],[QTE]]</f>
        <v>593.20000000000005</v>
      </c>
      <c r="I886" s="7" t="s">
        <v>5696</v>
      </c>
      <c r="J886" s="8" t="s">
        <v>4834</v>
      </c>
      <c r="K886" s="8" t="s">
        <v>4320</v>
      </c>
      <c r="L886" s="9" t="s">
        <v>3291</v>
      </c>
      <c r="M886" s="10">
        <v>46252</v>
      </c>
      <c r="N886" s="8" t="s">
        <v>38</v>
      </c>
      <c r="O886" s="12"/>
      <c r="P886" s="13"/>
      <c r="Q886" s="14">
        <f>Tabela1[[#This Row],[QTDE/ Fabricação]]-Tabela1[[#This Row],[QTE]]</f>
        <v>-1</v>
      </c>
      <c r="R886" s="18">
        <f t="shared" si="181"/>
        <v>593.20000000000005</v>
      </c>
      <c r="S886" s="18">
        <f t="shared" si="182"/>
        <v>593.20000000000005</v>
      </c>
      <c r="T886" s="19">
        <f t="shared" si="183"/>
        <v>0</v>
      </c>
      <c r="U886" s="16">
        <f>IFERROR(SUMIF('LISTA DE EMBARQUE'!B:B,MICRO!E:E,'LISTA DE EMBARQUE'!G:G),"")</f>
        <v>1</v>
      </c>
      <c r="V886" s="12">
        <f>IFERROR(VLOOKUP(Tabela1[[#This Row],[COD.MDE]],'LISTA DE EMBARQUE'!B:L,11,0),"")</f>
        <v>1</v>
      </c>
      <c r="W886" s="13">
        <f>IFERROR(VLOOKUP(Tabela1[[#This Row],[COD.MDE]],'LISTA DE EMBARQUE'!B:M,12,0),"")</f>
        <v>46309</v>
      </c>
      <c r="X886" s="14">
        <f>IFERROR(Tabela1[[#This Row],[QIANTIDADE EXPEDIDA]]*Tabela1[[#This Row],[PESO UNI]],"")</f>
        <v>593.20000000000005</v>
      </c>
      <c r="Y886" s="14">
        <f t="shared" si="184"/>
        <v>0</v>
      </c>
      <c r="Z886" s="20">
        <f>Tabela1[[#This Row],[PESO TOTAL]]-Tabela1[[#This Row],[Peso Expedido]]</f>
        <v>0</v>
      </c>
      <c r="AA886" s="17">
        <v>1</v>
      </c>
      <c r="AB886" s="33"/>
      <c r="AC886" s="17">
        <v>1</v>
      </c>
      <c r="AD886" s="33">
        <v>1</v>
      </c>
      <c r="AE886" s="33">
        <v>1</v>
      </c>
      <c r="AF886" s="33">
        <v>1</v>
      </c>
      <c r="AG886" s="33">
        <v>1</v>
      </c>
      <c r="AH886" s="33">
        <v>1</v>
      </c>
      <c r="AI886" s="33" t="s">
        <v>4412</v>
      </c>
      <c r="AJ886"/>
      <c r="AK886"/>
      <c r="AL886"/>
      <c r="AM886"/>
      <c r="AN886"/>
      <c r="AO886"/>
      <c r="AP886"/>
      <c r="AQ886" s="22"/>
      <c r="AR886" s="24"/>
      <c r="AS886" s="37"/>
      <c r="AT886" s="37"/>
      <c r="AU886" s="37"/>
      <c r="AV886" s="37"/>
      <c r="AW886" s="37"/>
    </row>
    <row r="887" spans="1:49" ht="15.75" hidden="1" customHeight="1" x14ac:dyDescent="0.25">
      <c r="A887" s="1" t="s">
        <v>5063</v>
      </c>
      <c r="B887" s="21" t="s">
        <v>5064</v>
      </c>
      <c r="C887" s="1">
        <v>1</v>
      </c>
      <c r="D887" s="1" t="s">
        <v>5065</v>
      </c>
      <c r="E887" s="7">
        <v>4539</v>
      </c>
      <c r="F887" s="7">
        <v>19</v>
      </c>
      <c r="G887" s="1">
        <v>713.6</v>
      </c>
      <c r="H887" s="34">
        <f>Tabela1[[#This Row],[PESO UNI]]*Tabela1[[#This Row],[QTE]]</f>
        <v>713.6</v>
      </c>
      <c r="I887" s="7" t="s">
        <v>5696</v>
      </c>
      <c r="J887" s="8" t="s">
        <v>4834</v>
      </c>
      <c r="K887" s="8" t="s">
        <v>4320</v>
      </c>
      <c r="L887" s="9" t="s">
        <v>3291</v>
      </c>
      <c r="M887" s="10">
        <v>46252</v>
      </c>
      <c r="N887" s="8" t="s">
        <v>38</v>
      </c>
      <c r="O887" s="12"/>
      <c r="P887" s="13"/>
      <c r="Q887" s="14">
        <f>Tabela1[[#This Row],[QTDE/ Fabricação]]-Tabela1[[#This Row],[QTE]]</f>
        <v>-1</v>
      </c>
      <c r="R887" s="18">
        <f t="shared" si="181"/>
        <v>713.6</v>
      </c>
      <c r="S887" s="18">
        <f t="shared" si="182"/>
        <v>713.6</v>
      </c>
      <c r="T887" s="19">
        <f t="shared" si="183"/>
        <v>0</v>
      </c>
      <c r="U887" s="16">
        <f>IFERROR(SUMIF('LISTA DE EMBARQUE'!B:B,MICRO!E:E,'LISTA DE EMBARQUE'!G:G),"")</f>
        <v>1</v>
      </c>
      <c r="V887" s="12">
        <f>IFERROR(VLOOKUP(Tabela1[[#This Row],[COD.MDE]],'LISTA DE EMBARQUE'!B:L,11,0),"")</f>
        <v>1</v>
      </c>
      <c r="W887" s="13">
        <f>IFERROR(VLOOKUP(Tabela1[[#This Row],[COD.MDE]],'LISTA DE EMBARQUE'!B:M,12,0),"")</f>
        <v>46309</v>
      </c>
      <c r="X887" s="14">
        <f>IFERROR(Tabela1[[#This Row],[QIANTIDADE EXPEDIDA]]*Tabela1[[#This Row],[PESO UNI]],"")</f>
        <v>713.6</v>
      </c>
      <c r="Y887" s="14">
        <f t="shared" si="184"/>
        <v>0</v>
      </c>
      <c r="Z887" s="20">
        <f>Tabela1[[#This Row],[PESO TOTAL]]-Tabela1[[#This Row],[Peso Expedido]]</f>
        <v>0</v>
      </c>
      <c r="AA887" s="17">
        <v>1</v>
      </c>
      <c r="AB887" s="33"/>
      <c r="AC887" s="17">
        <v>1</v>
      </c>
      <c r="AD887" s="33">
        <v>1</v>
      </c>
      <c r="AE887" s="33">
        <v>1</v>
      </c>
      <c r="AF887" s="33">
        <v>1</v>
      </c>
      <c r="AG887" s="33">
        <v>1</v>
      </c>
      <c r="AH887" s="33">
        <v>1</v>
      </c>
      <c r="AI887" s="33" t="s">
        <v>4412</v>
      </c>
      <c r="AJ887"/>
      <c r="AK887"/>
      <c r="AL887"/>
      <c r="AM887"/>
      <c r="AN887"/>
      <c r="AO887"/>
      <c r="AP887"/>
      <c r="AQ887" s="22"/>
      <c r="AR887" s="24"/>
      <c r="AS887" s="37"/>
      <c r="AT887" s="37"/>
      <c r="AU887" s="37"/>
      <c r="AV887" s="37"/>
      <c r="AW887" s="37"/>
    </row>
    <row r="888" spans="1:49" ht="15.75" hidden="1" customHeight="1" x14ac:dyDescent="0.25">
      <c r="A888" s="1" t="s">
        <v>5066</v>
      </c>
      <c r="B888" s="21" t="s">
        <v>5067</v>
      </c>
      <c r="C888" s="1">
        <v>1</v>
      </c>
      <c r="D888" s="181" t="s">
        <v>5068</v>
      </c>
      <c r="E888" s="7">
        <v>4540</v>
      </c>
      <c r="F888" s="7">
        <v>19</v>
      </c>
      <c r="G888" s="1">
        <v>355.4</v>
      </c>
      <c r="H888" s="34">
        <f>Tabela1[[#This Row],[PESO UNI]]*Tabela1[[#This Row],[QTE]]</f>
        <v>355.4</v>
      </c>
      <c r="I888" s="7" t="s">
        <v>5696</v>
      </c>
      <c r="J888" s="8" t="s">
        <v>4834</v>
      </c>
      <c r="K888" s="8" t="s">
        <v>4320</v>
      </c>
      <c r="L888" s="9" t="s">
        <v>3291</v>
      </c>
      <c r="M888" s="10">
        <v>46252</v>
      </c>
      <c r="N888" s="8" t="s">
        <v>38</v>
      </c>
      <c r="O888" s="12"/>
      <c r="P888" s="13"/>
      <c r="Q888" s="14">
        <f>Tabela1[[#This Row],[QTDE/ Fabricação]]-Tabela1[[#This Row],[QTE]]</f>
        <v>-1</v>
      </c>
      <c r="R888" s="18">
        <f t="shared" si="181"/>
        <v>355.4</v>
      </c>
      <c r="S888" s="18">
        <f t="shared" si="182"/>
        <v>355.4</v>
      </c>
      <c r="T888" s="19">
        <f t="shared" si="183"/>
        <v>0</v>
      </c>
      <c r="U888" s="16">
        <f>IFERROR(SUMIF('LISTA DE EMBARQUE'!B:B,MICRO!E:E,'LISTA DE EMBARQUE'!G:G),"")</f>
        <v>1</v>
      </c>
      <c r="V888" s="12">
        <f>IFERROR(VLOOKUP(Tabela1[[#This Row],[COD.MDE]],'LISTA DE EMBARQUE'!B:L,11,0),"")</f>
        <v>4</v>
      </c>
      <c r="W888" s="13">
        <f>IFERROR(VLOOKUP(Tabela1[[#This Row],[COD.MDE]],'LISTA DE EMBARQUE'!B:M,12,0),"")</f>
        <v>46314</v>
      </c>
      <c r="X888" s="14">
        <f>IFERROR(Tabela1[[#This Row],[QIANTIDADE EXPEDIDA]]*Tabela1[[#This Row],[PESO UNI]],"")</f>
        <v>355.4</v>
      </c>
      <c r="Y888" s="14">
        <f t="shared" si="184"/>
        <v>0</v>
      </c>
      <c r="Z888" s="20">
        <f>Tabela1[[#This Row],[PESO TOTAL]]-Tabela1[[#This Row],[Peso Expedido]]</f>
        <v>0</v>
      </c>
      <c r="AA888" s="17">
        <v>1</v>
      </c>
      <c r="AB888" s="33"/>
      <c r="AC888" s="17">
        <v>1</v>
      </c>
      <c r="AD888" s="33">
        <v>1</v>
      </c>
      <c r="AE888" s="33">
        <v>1</v>
      </c>
      <c r="AF888" s="33">
        <v>1</v>
      </c>
      <c r="AG888" s="33">
        <v>1</v>
      </c>
      <c r="AH888" s="33"/>
      <c r="AI888" s="33"/>
      <c r="AJ888"/>
      <c r="AK888"/>
      <c r="AL888"/>
      <c r="AM888"/>
      <c r="AN888"/>
      <c r="AO888"/>
      <c r="AP888"/>
      <c r="AQ888" s="22"/>
      <c r="AR888" s="24"/>
      <c r="AS888" s="37"/>
      <c r="AT888" s="37"/>
      <c r="AU888" s="37"/>
      <c r="AV888" s="37"/>
      <c r="AW888" s="37"/>
    </row>
    <row r="889" spans="1:49" ht="15.75" hidden="1" customHeight="1" x14ac:dyDescent="0.25">
      <c r="A889" s="1" t="s">
        <v>5069</v>
      </c>
      <c r="B889" s="21" t="s">
        <v>5070</v>
      </c>
      <c r="C889" s="1">
        <v>1</v>
      </c>
      <c r="D889" s="1" t="s">
        <v>5071</v>
      </c>
      <c r="E889" s="7">
        <v>4541</v>
      </c>
      <c r="F889" s="7">
        <v>19</v>
      </c>
      <c r="G889" s="1">
        <v>604.79999999999995</v>
      </c>
      <c r="H889" s="34">
        <f>Tabela1[[#This Row],[PESO UNI]]*Tabela1[[#This Row],[QTE]]</f>
        <v>604.79999999999995</v>
      </c>
      <c r="I889" s="7" t="s">
        <v>5696</v>
      </c>
      <c r="J889" s="8" t="s">
        <v>4834</v>
      </c>
      <c r="K889" s="8" t="s">
        <v>4320</v>
      </c>
      <c r="L889" s="9" t="s">
        <v>3291</v>
      </c>
      <c r="M889" s="10">
        <v>46252</v>
      </c>
      <c r="N889" s="8" t="s">
        <v>38</v>
      </c>
      <c r="O889" s="12"/>
      <c r="P889" s="13"/>
      <c r="Q889" s="14">
        <f>Tabela1[[#This Row],[QTDE/ Fabricação]]-Tabela1[[#This Row],[QTE]]</f>
        <v>-1</v>
      </c>
      <c r="R889" s="18">
        <f t="shared" si="181"/>
        <v>604.79999999999995</v>
      </c>
      <c r="S889" s="18">
        <f t="shared" si="182"/>
        <v>604.79999999999995</v>
      </c>
      <c r="T889" s="19">
        <f t="shared" si="183"/>
        <v>0</v>
      </c>
      <c r="U889" s="16">
        <f>IFERROR(SUMIF('LISTA DE EMBARQUE'!B:B,MICRO!E:E,'LISTA DE EMBARQUE'!G:G),"")</f>
        <v>1</v>
      </c>
      <c r="V889" s="12">
        <f>IFERROR(VLOOKUP(Tabela1[[#This Row],[COD.MDE]],'LISTA DE EMBARQUE'!B:L,11,0),"")</f>
        <v>3</v>
      </c>
      <c r="W889" s="13">
        <f>IFERROR(VLOOKUP(Tabela1[[#This Row],[COD.MDE]],'LISTA DE EMBARQUE'!B:M,12,0),"")</f>
        <v>46309</v>
      </c>
      <c r="X889" s="14">
        <f>IFERROR(Tabela1[[#This Row],[QIANTIDADE EXPEDIDA]]*Tabela1[[#This Row],[PESO UNI]],"")</f>
        <v>604.79999999999995</v>
      </c>
      <c r="Y889" s="14">
        <f t="shared" si="184"/>
        <v>0</v>
      </c>
      <c r="Z889" s="20">
        <f>Tabela1[[#This Row],[PESO TOTAL]]-Tabela1[[#This Row],[Peso Expedido]]</f>
        <v>0</v>
      </c>
      <c r="AA889" s="17">
        <v>1</v>
      </c>
      <c r="AB889" s="33"/>
      <c r="AC889" s="17">
        <v>1</v>
      </c>
      <c r="AD889" s="33">
        <v>1</v>
      </c>
      <c r="AE889" s="33">
        <v>1</v>
      </c>
      <c r="AF889" s="33">
        <v>1</v>
      </c>
      <c r="AG889" s="33">
        <v>1</v>
      </c>
      <c r="AH889" s="33">
        <v>1</v>
      </c>
      <c r="AI889" s="33" t="s">
        <v>4412</v>
      </c>
      <c r="AJ889"/>
      <c r="AK889"/>
      <c r="AL889"/>
      <c r="AM889"/>
      <c r="AN889"/>
      <c r="AO889"/>
      <c r="AP889"/>
      <c r="AQ889" s="22"/>
      <c r="AR889" s="24"/>
      <c r="AS889" s="37"/>
      <c r="AT889" s="37"/>
      <c r="AU889" s="37"/>
      <c r="AV889" s="37"/>
      <c r="AW889" s="37"/>
    </row>
    <row r="890" spans="1:49" ht="15.75" hidden="1" customHeight="1" x14ac:dyDescent="0.25">
      <c r="A890" s="1" t="s">
        <v>5072</v>
      </c>
      <c r="B890" s="21" t="s">
        <v>5073</v>
      </c>
      <c r="C890" s="1">
        <v>1</v>
      </c>
      <c r="D890" s="1" t="s">
        <v>5074</v>
      </c>
      <c r="E890" s="7">
        <v>4542</v>
      </c>
      <c r="F890" s="7">
        <v>19</v>
      </c>
      <c r="G890" s="1">
        <v>484.8</v>
      </c>
      <c r="H890" s="34">
        <f>Tabela1[[#This Row],[PESO UNI]]*Tabela1[[#This Row],[QTE]]</f>
        <v>484.8</v>
      </c>
      <c r="I890" s="7" t="s">
        <v>5696</v>
      </c>
      <c r="J890" s="8" t="s">
        <v>4834</v>
      </c>
      <c r="K890" s="8" t="s">
        <v>4320</v>
      </c>
      <c r="L890" s="9" t="s">
        <v>3291</v>
      </c>
      <c r="M890" s="10">
        <v>46252</v>
      </c>
      <c r="N890" s="8" t="s">
        <v>38</v>
      </c>
      <c r="O890" s="12"/>
      <c r="P890" s="13"/>
      <c r="Q890" s="14">
        <f>Tabela1[[#This Row],[QTDE/ Fabricação]]-Tabela1[[#This Row],[QTE]]</f>
        <v>-1</v>
      </c>
      <c r="R890" s="18">
        <f t="shared" si="181"/>
        <v>484.8</v>
      </c>
      <c r="S890" s="18">
        <f t="shared" si="182"/>
        <v>484.8</v>
      </c>
      <c r="T890" s="19">
        <f t="shared" si="183"/>
        <v>0</v>
      </c>
      <c r="U890" s="16">
        <f>IFERROR(SUMIF('LISTA DE EMBARQUE'!B:B,MICRO!E:E,'LISTA DE EMBARQUE'!G:G),"")</f>
        <v>1</v>
      </c>
      <c r="V890" s="12">
        <f>IFERROR(VLOOKUP(Tabela1[[#This Row],[COD.MDE]],'LISTA DE EMBARQUE'!B:L,11,0),"")</f>
        <v>2</v>
      </c>
      <c r="W890" s="13">
        <f>IFERROR(VLOOKUP(Tabela1[[#This Row],[COD.MDE]],'LISTA DE EMBARQUE'!B:M,12,0),"")</f>
        <v>46309</v>
      </c>
      <c r="X890" s="14">
        <f>IFERROR(Tabela1[[#This Row],[QIANTIDADE EXPEDIDA]]*Tabela1[[#This Row],[PESO UNI]],"")</f>
        <v>484.8</v>
      </c>
      <c r="Y890" s="14">
        <f t="shared" si="184"/>
        <v>0</v>
      </c>
      <c r="Z890" s="20">
        <f>Tabela1[[#This Row],[PESO TOTAL]]-Tabela1[[#This Row],[Peso Expedido]]</f>
        <v>0</v>
      </c>
      <c r="AA890" s="17">
        <v>1</v>
      </c>
      <c r="AB890" s="33"/>
      <c r="AC890" s="17">
        <v>1</v>
      </c>
      <c r="AD890" s="33">
        <v>1</v>
      </c>
      <c r="AE890" s="33">
        <v>1</v>
      </c>
      <c r="AF890" s="33">
        <v>1</v>
      </c>
      <c r="AG890" s="33">
        <v>1</v>
      </c>
      <c r="AH890" s="33">
        <v>1</v>
      </c>
      <c r="AI890" s="33" t="s">
        <v>4412</v>
      </c>
      <c r="AJ890"/>
      <c r="AK890"/>
      <c r="AL890"/>
      <c r="AM890"/>
      <c r="AN890"/>
      <c r="AO890"/>
      <c r="AP890"/>
      <c r="AQ890" s="22"/>
      <c r="AR890" s="24"/>
      <c r="AS890" s="37"/>
      <c r="AT890" s="37"/>
      <c r="AU890" s="37"/>
      <c r="AV890" s="37"/>
      <c r="AW890" s="37"/>
    </row>
    <row r="891" spans="1:49" ht="15.75" hidden="1" customHeight="1" x14ac:dyDescent="0.25">
      <c r="A891" s="1" t="s">
        <v>5075</v>
      </c>
      <c r="B891" s="21" t="s">
        <v>5076</v>
      </c>
      <c r="C891" s="1">
        <v>1</v>
      </c>
      <c r="D891" s="1" t="s">
        <v>5077</v>
      </c>
      <c r="E891" s="7">
        <v>4543</v>
      </c>
      <c r="F891" s="7">
        <v>19</v>
      </c>
      <c r="G891" s="1">
        <v>1096.4000000000001</v>
      </c>
      <c r="H891" s="34">
        <f>Tabela1[[#This Row],[PESO UNI]]*Tabela1[[#This Row],[QTE]]</f>
        <v>1096.4000000000001</v>
      </c>
      <c r="I891" s="7" t="s">
        <v>5696</v>
      </c>
      <c r="J891" s="8" t="s">
        <v>4834</v>
      </c>
      <c r="K891" s="8" t="s">
        <v>4320</v>
      </c>
      <c r="L891" s="9" t="s">
        <v>3291</v>
      </c>
      <c r="M891" s="10">
        <v>46252</v>
      </c>
      <c r="N891" s="8" t="s">
        <v>38</v>
      </c>
      <c r="O891" s="12"/>
      <c r="P891" s="13"/>
      <c r="Q891" s="14">
        <f>Tabela1[[#This Row],[QTDE/ Fabricação]]-Tabela1[[#This Row],[QTE]]</f>
        <v>-1</v>
      </c>
      <c r="R891" s="18">
        <f t="shared" si="181"/>
        <v>1096.4000000000001</v>
      </c>
      <c r="S891" s="18">
        <f t="shared" si="182"/>
        <v>1096.4000000000001</v>
      </c>
      <c r="T891" s="19">
        <f t="shared" si="183"/>
        <v>0</v>
      </c>
      <c r="U891" s="16">
        <f>IFERROR(SUMIF('LISTA DE EMBARQUE'!B:B,MICRO!E:E,'LISTA DE EMBARQUE'!G:G),"")</f>
        <v>1</v>
      </c>
      <c r="V891" s="12">
        <f>IFERROR(VLOOKUP(Tabela1[[#This Row],[COD.MDE]],'LISTA DE EMBARQUE'!B:L,11,0),"")</f>
        <v>3</v>
      </c>
      <c r="W891" s="13">
        <f>IFERROR(VLOOKUP(Tabela1[[#This Row],[COD.MDE]],'LISTA DE EMBARQUE'!B:M,12,0),"")</f>
        <v>46309</v>
      </c>
      <c r="X891" s="14">
        <f>IFERROR(Tabela1[[#This Row],[QIANTIDADE EXPEDIDA]]*Tabela1[[#This Row],[PESO UNI]],"")</f>
        <v>1096.4000000000001</v>
      </c>
      <c r="Y891" s="14">
        <f t="shared" si="184"/>
        <v>0</v>
      </c>
      <c r="Z891" s="20">
        <f>Tabela1[[#This Row],[PESO TOTAL]]-Tabela1[[#This Row],[Peso Expedido]]</f>
        <v>0</v>
      </c>
      <c r="AA891" s="17">
        <v>1</v>
      </c>
      <c r="AB891" s="33"/>
      <c r="AC891" s="17">
        <v>1</v>
      </c>
      <c r="AD891" s="33">
        <v>1</v>
      </c>
      <c r="AE891" s="33">
        <v>1</v>
      </c>
      <c r="AF891" s="33">
        <v>1</v>
      </c>
      <c r="AG891" s="33">
        <v>1</v>
      </c>
      <c r="AH891" s="33">
        <v>1</v>
      </c>
      <c r="AI891" s="33" t="s">
        <v>4412</v>
      </c>
      <c r="AJ891"/>
      <c r="AK891"/>
      <c r="AL891"/>
      <c r="AM891"/>
      <c r="AN891"/>
      <c r="AO891"/>
      <c r="AP891"/>
      <c r="AQ891" s="22"/>
      <c r="AR891" s="24"/>
      <c r="AS891" s="37"/>
      <c r="AT891" s="37"/>
      <c r="AU891" s="37"/>
      <c r="AV891" s="37"/>
      <c r="AW891" s="37"/>
    </row>
    <row r="892" spans="1:49" ht="15.75" hidden="1" customHeight="1" x14ac:dyDescent="0.25">
      <c r="A892" s="1" t="s">
        <v>5078</v>
      </c>
      <c r="B892" s="21" t="s">
        <v>5079</v>
      </c>
      <c r="C892" s="1">
        <v>1</v>
      </c>
      <c r="D892" s="1" t="s">
        <v>5080</v>
      </c>
      <c r="E892" s="7">
        <v>4544</v>
      </c>
      <c r="F892" s="7">
        <v>19</v>
      </c>
      <c r="G892" s="1">
        <v>289.5</v>
      </c>
      <c r="H892" s="34">
        <f>Tabela1[[#This Row],[PESO UNI]]*Tabela1[[#This Row],[QTE]]</f>
        <v>289.5</v>
      </c>
      <c r="I892" s="7" t="s">
        <v>5696</v>
      </c>
      <c r="J892" s="8" t="s">
        <v>4834</v>
      </c>
      <c r="K892" s="8" t="s">
        <v>4320</v>
      </c>
      <c r="L892" s="9" t="s">
        <v>3291</v>
      </c>
      <c r="M892" s="10">
        <v>46252</v>
      </c>
      <c r="N892" s="8" t="s">
        <v>38</v>
      </c>
      <c r="O892" s="12"/>
      <c r="P892" s="13"/>
      <c r="Q892" s="14">
        <f>Tabela1[[#This Row],[QTDE/ Fabricação]]-Tabela1[[#This Row],[QTE]]</f>
        <v>-1</v>
      </c>
      <c r="R892" s="18">
        <f t="shared" si="181"/>
        <v>289.5</v>
      </c>
      <c r="S892" s="18">
        <f t="shared" si="182"/>
        <v>289.5</v>
      </c>
      <c r="T892" s="19">
        <f t="shared" si="183"/>
        <v>0</v>
      </c>
      <c r="U892" s="16">
        <f>IFERROR(SUMIF('LISTA DE EMBARQUE'!B:B,MICRO!E:E,'LISTA DE EMBARQUE'!G:G),"")</f>
        <v>1</v>
      </c>
      <c r="V892" s="12">
        <f>IFERROR(VLOOKUP(Tabela1[[#This Row],[COD.MDE]],'LISTA DE EMBARQUE'!B:L,11,0),"")</f>
        <v>4</v>
      </c>
      <c r="W892" s="13">
        <f>IFERROR(VLOOKUP(Tabela1[[#This Row],[COD.MDE]],'LISTA DE EMBARQUE'!B:M,12,0),"")</f>
        <v>46314</v>
      </c>
      <c r="X892" s="14">
        <f>IFERROR(Tabela1[[#This Row],[QIANTIDADE EXPEDIDA]]*Tabela1[[#This Row],[PESO UNI]],"")</f>
        <v>289.5</v>
      </c>
      <c r="Y892" s="14">
        <f t="shared" si="184"/>
        <v>0</v>
      </c>
      <c r="Z892" s="20">
        <f>Tabela1[[#This Row],[PESO TOTAL]]-Tabela1[[#This Row],[Peso Expedido]]</f>
        <v>0</v>
      </c>
      <c r="AA892" s="17">
        <v>1</v>
      </c>
      <c r="AB892" s="33"/>
      <c r="AC892" s="17">
        <v>1</v>
      </c>
      <c r="AD892" s="33">
        <v>1</v>
      </c>
      <c r="AE892" s="33">
        <v>1</v>
      </c>
      <c r="AF892" s="33">
        <v>1</v>
      </c>
      <c r="AG892" s="33">
        <v>1</v>
      </c>
      <c r="AH892" s="33"/>
      <c r="AI892" s="33"/>
      <c r="AJ892"/>
      <c r="AK892"/>
      <c r="AL892"/>
      <c r="AM892"/>
      <c r="AN892"/>
      <c r="AO892"/>
      <c r="AP892"/>
      <c r="AQ892" s="22"/>
      <c r="AR892" s="24"/>
      <c r="AS892" s="37"/>
      <c r="AT892" s="37"/>
      <c r="AU892" s="37"/>
      <c r="AV892" s="37"/>
      <c r="AW892" s="37"/>
    </row>
    <row r="893" spans="1:49" ht="15.75" hidden="1" customHeight="1" x14ac:dyDescent="0.25">
      <c r="A893" s="1" t="s">
        <v>5081</v>
      </c>
      <c r="B893" s="21" t="s">
        <v>5082</v>
      </c>
      <c r="C893" s="1">
        <v>1</v>
      </c>
      <c r="D893" s="1" t="s">
        <v>5083</v>
      </c>
      <c r="E893" s="7">
        <v>4545</v>
      </c>
      <c r="F893" s="7">
        <v>57</v>
      </c>
      <c r="G893" s="1">
        <v>763.4</v>
      </c>
      <c r="H893" s="34">
        <f>Tabela1[[#This Row],[PESO UNI]]*Tabela1[[#This Row],[QTE]]</f>
        <v>763.4</v>
      </c>
      <c r="I893" s="7">
        <v>0</v>
      </c>
      <c r="J893" s="8" t="s">
        <v>3045</v>
      </c>
      <c r="K893" s="8" t="s">
        <v>4320</v>
      </c>
      <c r="L893" s="9" t="s">
        <v>2984</v>
      </c>
      <c r="M893" s="10">
        <v>46251</v>
      </c>
      <c r="N893" s="8" t="s">
        <v>5101</v>
      </c>
      <c r="O893" s="12"/>
      <c r="P893" s="13"/>
      <c r="Q893" s="14">
        <f>Tabela1[[#This Row],[QTDE/ Fabricação]]-Tabela1[[#This Row],[QTE]]</f>
        <v>-1</v>
      </c>
      <c r="R893" s="18">
        <f t="shared" si="181"/>
        <v>763.4</v>
      </c>
      <c r="S893" s="18">
        <f t="shared" si="182"/>
        <v>763.4</v>
      </c>
      <c r="T893" s="19">
        <f t="shared" si="183"/>
        <v>0</v>
      </c>
      <c r="U893" s="16">
        <f>IFERROR(SUMIF('LISTA DE EMBARQUE'!B:B,MICRO!E:E,'LISTA DE EMBARQUE'!G:G),"")</f>
        <v>1</v>
      </c>
      <c r="V893" s="12">
        <f>IFERROR(VLOOKUP(Tabela1[[#This Row],[COD.MDE]],'LISTA DE EMBARQUE'!B:L,11,0),"")</f>
        <v>11</v>
      </c>
      <c r="W893" s="13">
        <f>IFERROR(VLOOKUP(Tabela1[[#This Row],[COD.MDE]],'LISTA DE EMBARQUE'!B:M,12,0),"")</f>
        <v>46300</v>
      </c>
      <c r="X893" s="14">
        <f>IFERROR(Tabela1[[#This Row],[QIANTIDADE EXPEDIDA]]*Tabela1[[#This Row],[PESO UNI]],"")</f>
        <v>763.4</v>
      </c>
      <c r="Y893" s="14">
        <f t="shared" si="184"/>
        <v>0</v>
      </c>
      <c r="Z893" s="20">
        <f>Tabela1[[#This Row],[PESO TOTAL]]-Tabela1[[#This Row],[Peso Expedido]]</f>
        <v>0</v>
      </c>
      <c r="AA893" s="17">
        <v>1</v>
      </c>
      <c r="AB893" s="33"/>
      <c r="AC893" s="33">
        <v>1</v>
      </c>
      <c r="AD893" s="33">
        <v>1</v>
      </c>
      <c r="AE893" s="33">
        <v>1</v>
      </c>
      <c r="AF893" s="33">
        <v>1</v>
      </c>
      <c r="AG893" s="33">
        <v>1</v>
      </c>
      <c r="AH893" s="33">
        <v>1</v>
      </c>
      <c r="AI893" s="33" t="s">
        <v>4509</v>
      </c>
      <c r="AJ893"/>
      <c r="AK893"/>
      <c r="AL893"/>
      <c r="AM893"/>
      <c r="AN893"/>
      <c r="AO893"/>
      <c r="AP893"/>
      <c r="AQ893" s="22"/>
      <c r="AR893" s="24"/>
      <c r="AS893" s="37"/>
      <c r="AT893" s="37"/>
      <c r="AU893" s="37"/>
      <c r="AV893" s="37"/>
      <c r="AW893" s="37"/>
    </row>
    <row r="894" spans="1:49" ht="15.75" hidden="1" customHeight="1" x14ac:dyDescent="0.25">
      <c r="A894" s="1" t="s">
        <v>5084</v>
      </c>
      <c r="B894" s="21" t="s">
        <v>5085</v>
      </c>
      <c r="C894" s="1">
        <v>1</v>
      </c>
      <c r="D894" s="1" t="s">
        <v>5086</v>
      </c>
      <c r="E894" s="7">
        <v>4546</v>
      </c>
      <c r="F894" s="7">
        <v>57</v>
      </c>
      <c r="G894" s="1">
        <v>508.5</v>
      </c>
      <c r="H894" s="34">
        <f>Tabela1[[#This Row],[PESO UNI]]*Tabela1[[#This Row],[QTE]]</f>
        <v>508.5</v>
      </c>
      <c r="I894" s="7">
        <v>0</v>
      </c>
      <c r="J894" s="8" t="s">
        <v>3045</v>
      </c>
      <c r="K894" s="8" t="s">
        <v>4320</v>
      </c>
      <c r="L894" s="9" t="s">
        <v>2984</v>
      </c>
      <c r="M894" s="10">
        <v>46251</v>
      </c>
      <c r="N894" s="8" t="s">
        <v>5101</v>
      </c>
      <c r="O894" s="12"/>
      <c r="P894" s="13"/>
      <c r="Q894" s="14">
        <f>Tabela1[[#This Row],[QTDE/ Fabricação]]-Tabela1[[#This Row],[QTE]]</f>
        <v>-1</v>
      </c>
      <c r="R894" s="18">
        <f t="shared" si="181"/>
        <v>508.5</v>
      </c>
      <c r="S894" s="18">
        <f t="shared" si="182"/>
        <v>508.5</v>
      </c>
      <c r="T894" s="19">
        <f t="shared" si="183"/>
        <v>0</v>
      </c>
      <c r="U894" s="16">
        <f>IFERROR(SUMIF('LISTA DE EMBARQUE'!B:B,MICRO!E:E,'LISTA DE EMBARQUE'!G:G),"")</f>
        <v>1</v>
      </c>
      <c r="V894" s="12">
        <f>IFERROR(VLOOKUP(Tabela1[[#This Row],[COD.MDE]],'LISTA DE EMBARQUE'!B:L,11,0),"")</f>
        <v>11</v>
      </c>
      <c r="W894" s="13">
        <f>IFERROR(VLOOKUP(Tabela1[[#This Row],[COD.MDE]],'LISTA DE EMBARQUE'!B:M,12,0),"")</f>
        <v>46300</v>
      </c>
      <c r="X894" s="14">
        <f>IFERROR(Tabela1[[#This Row],[QIANTIDADE EXPEDIDA]]*Tabela1[[#This Row],[PESO UNI]],"")</f>
        <v>508.5</v>
      </c>
      <c r="Y894" s="14">
        <f t="shared" si="184"/>
        <v>0</v>
      </c>
      <c r="Z894" s="20">
        <f>Tabela1[[#This Row],[PESO TOTAL]]-Tabela1[[#This Row],[Peso Expedido]]</f>
        <v>0</v>
      </c>
      <c r="AA894" s="17">
        <v>1</v>
      </c>
      <c r="AB894" s="33"/>
      <c r="AC894" s="33">
        <v>1</v>
      </c>
      <c r="AD894" s="33">
        <v>1</v>
      </c>
      <c r="AE894" s="33">
        <v>1</v>
      </c>
      <c r="AF894" s="33">
        <v>1</v>
      </c>
      <c r="AG894" s="33">
        <v>1</v>
      </c>
      <c r="AH894" s="33">
        <v>1</v>
      </c>
      <c r="AI894" s="33" t="s">
        <v>4509</v>
      </c>
      <c r="AJ894"/>
      <c r="AK894"/>
      <c r="AL894"/>
      <c r="AM894"/>
      <c r="AN894"/>
      <c r="AO894"/>
      <c r="AP894"/>
      <c r="AQ894" s="22"/>
      <c r="AR894" s="24"/>
      <c r="AS894" s="37"/>
      <c r="AT894" s="37"/>
      <c r="AU894" s="37"/>
      <c r="AV894" s="37"/>
      <c r="AW894" s="37"/>
    </row>
    <row r="895" spans="1:49" ht="15.75" hidden="1" customHeight="1" x14ac:dyDescent="0.25">
      <c r="A895" s="1" t="s">
        <v>5087</v>
      </c>
      <c r="B895" s="21" t="s">
        <v>5088</v>
      </c>
      <c r="C895" s="1">
        <v>1</v>
      </c>
      <c r="D895" s="1" t="s">
        <v>5089</v>
      </c>
      <c r="E895" s="7">
        <v>4547</v>
      </c>
      <c r="F895" s="7">
        <v>57</v>
      </c>
      <c r="G895" s="1">
        <v>441.2</v>
      </c>
      <c r="H895" s="34">
        <f>Tabela1[[#This Row],[PESO UNI]]*Tabela1[[#This Row],[QTE]]</f>
        <v>441.2</v>
      </c>
      <c r="I895" s="7">
        <v>0</v>
      </c>
      <c r="J895" s="8" t="s">
        <v>3045</v>
      </c>
      <c r="K895" s="8" t="s">
        <v>4320</v>
      </c>
      <c r="L895" s="9" t="s">
        <v>2984</v>
      </c>
      <c r="M895" s="10">
        <v>46251</v>
      </c>
      <c r="N895" s="8" t="s">
        <v>5101</v>
      </c>
      <c r="O895" s="12"/>
      <c r="P895" s="13"/>
      <c r="Q895" s="14">
        <f>Tabela1[[#This Row],[QTDE/ Fabricação]]-Tabela1[[#This Row],[QTE]]</f>
        <v>-1</v>
      </c>
      <c r="R895" s="18">
        <f t="shared" si="181"/>
        <v>441.2</v>
      </c>
      <c r="S895" s="18">
        <f t="shared" si="182"/>
        <v>441.2</v>
      </c>
      <c r="T895" s="19">
        <f t="shared" si="183"/>
        <v>0</v>
      </c>
      <c r="U895" s="16">
        <f>IFERROR(SUMIF('LISTA DE EMBARQUE'!B:B,MICRO!E:E,'LISTA DE EMBARQUE'!G:G),"")</f>
        <v>1</v>
      </c>
      <c r="V895" s="12">
        <f>IFERROR(VLOOKUP(Tabela1[[#This Row],[COD.MDE]],'LISTA DE EMBARQUE'!B:L,11,0),"")</f>
        <v>11</v>
      </c>
      <c r="W895" s="13">
        <f>IFERROR(VLOOKUP(Tabela1[[#This Row],[COD.MDE]],'LISTA DE EMBARQUE'!B:M,12,0),"")</f>
        <v>46300</v>
      </c>
      <c r="X895" s="14">
        <f>IFERROR(Tabela1[[#This Row],[QIANTIDADE EXPEDIDA]]*Tabela1[[#This Row],[PESO UNI]],"")</f>
        <v>441.2</v>
      </c>
      <c r="Y895" s="14">
        <f t="shared" si="184"/>
        <v>0</v>
      </c>
      <c r="Z895" s="20">
        <f>Tabela1[[#This Row],[PESO TOTAL]]-Tabela1[[#This Row],[Peso Expedido]]</f>
        <v>0</v>
      </c>
      <c r="AA895" s="17">
        <v>1</v>
      </c>
      <c r="AB895" s="33"/>
      <c r="AC895" s="33">
        <v>1</v>
      </c>
      <c r="AD895" s="33">
        <v>1</v>
      </c>
      <c r="AE895" s="33">
        <v>1</v>
      </c>
      <c r="AF895" s="33">
        <v>1</v>
      </c>
      <c r="AG895" s="33">
        <v>1</v>
      </c>
      <c r="AH895" s="33">
        <v>1</v>
      </c>
      <c r="AI895" s="33" t="s">
        <v>4509</v>
      </c>
      <c r="AJ895"/>
      <c r="AK895"/>
      <c r="AL895"/>
      <c r="AM895"/>
      <c r="AN895"/>
      <c r="AO895"/>
      <c r="AP895"/>
      <c r="AQ895" s="22"/>
      <c r="AR895" s="24"/>
      <c r="AS895" s="37"/>
      <c r="AT895" s="37"/>
      <c r="AU895" s="37"/>
      <c r="AV895" s="37"/>
      <c r="AW895" s="37"/>
    </row>
    <row r="896" spans="1:49" ht="15.75" hidden="1" customHeight="1" x14ac:dyDescent="0.25">
      <c r="A896" s="1" t="s">
        <v>5090</v>
      </c>
      <c r="B896" s="21" t="s">
        <v>5091</v>
      </c>
      <c r="C896" s="1">
        <v>1</v>
      </c>
      <c r="D896" s="1" t="s">
        <v>5092</v>
      </c>
      <c r="E896" s="7">
        <v>4548</v>
      </c>
      <c r="F896" s="7">
        <v>57</v>
      </c>
      <c r="G896" s="1">
        <v>725.7</v>
      </c>
      <c r="H896" s="34">
        <f>Tabela1[[#This Row],[PESO UNI]]*Tabela1[[#This Row],[QTE]]</f>
        <v>725.7</v>
      </c>
      <c r="I896" s="7">
        <v>0</v>
      </c>
      <c r="J896" s="8" t="s">
        <v>3045</v>
      </c>
      <c r="K896" s="8" t="s">
        <v>4320</v>
      </c>
      <c r="L896" s="9" t="s">
        <v>2984</v>
      </c>
      <c r="M896" s="10">
        <v>46251</v>
      </c>
      <c r="N896" s="8" t="s">
        <v>5101</v>
      </c>
      <c r="O896" s="12"/>
      <c r="P896" s="13"/>
      <c r="Q896" s="14">
        <f>Tabela1[[#This Row],[QTDE/ Fabricação]]-Tabela1[[#This Row],[QTE]]</f>
        <v>-1</v>
      </c>
      <c r="R896" s="18">
        <f t="shared" si="181"/>
        <v>725.7</v>
      </c>
      <c r="S896" s="18">
        <f t="shared" si="182"/>
        <v>725.7</v>
      </c>
      <c r="T896" s="19">
        <f t="shared" si="183"/>
        <v>0</v>
      </c>
      <c r="U896" s="16">
        <f>IFERROR(SUMIF('LISTA DE EMBARQUE'!B:B,MICRO!E:E,'LISTA DE EMBARQUE'!G:G),"")</f>
        <v>1</v>
      </c>
      <c r="V896" s="12">
        <f>IFERROR(VLOOKUP(Tabela1[[#This Row],[COD.MDE]],'LISTA DE EMBARQUE'!B:L,11,0),"")</f>
        <v>11</v>
      </c>
      <c r="W896" s="13">
        <f>IFERROR(VLOOKUP(Tabela1[[#This Row],[COD.MDE]],'LISTA DE EMBARQUE'!B:M,12,0),"")</f>
        <v>46300</v>
      </c>
      <c r="X896" s="14">
        <f>IFERROR(Tabela1[[#This Row],[QIANTIDADE EXPEDIDA]]*Tabela1[[#This Row],[PESO UNI]],"")</f>
        <v>725.7</v>
      </c>
      <c r="Y896" s="14">
        <f t="shared" si="184"/>
        <v>0</v>
      </c>
      <c r="Z896" s="20">
        <f>Tabela1[[#This Row],[PESO TOTAL]]-Tabela1[[#This Row],[Peso Expedido]]</f>
        <v>0</v>
      </c>
      <c r="AA896" s="17">
        <v>1</v>
      </c>
      <c r="AB896" s="33"/>
      <c r="AC896" s="33">
        <v>1</v>
      </c>
      <c r="AD896" s="33">
        <v>1</v>
      </c>
      <c r="AE896" s="33">
        <v>1</v>
      </c>
      <c r="AF896" s="33">
        <v>1</v>
      </c>
      <c r="AG896" s="33">
        <v>1</v>
      </c>
      <c r="AH896" s="33">
        <v>1</v>
      </c>
      <c r="AI896" s="33" t="s">
        <v>4509</v>
      </c>
      <c r="AJ896"/>
      <c r="AK896"/>
      <c r="AL896"/>
      <c r="AM896"/>
      <c r="AN896"/>
      <c r="AO896"/>
      <c r="AP896"/>
      <c r="AQ896" s="22"/>
      <c r="AR896" s="24"/>
      <c r="AS896" s="37"/>
      <c r="AT896" s="37"/>
      <c r="AU896" s="37"/>
      <c r="AV896" s="37"/>
      <c r="AW896" s="37"/>
    </row>
    <row r="897" spans="1:49" ht="15.75" hidden="1" customHeight="1" x14ac:dyDescent="0.25">
      <c r="A897" s="1" t="s">
        <v>5093</v>
      </c>
      <c r="B897" s="21" t="s">
        <v>5094</v>
      </c>
      <c r="C897" s="1">
        <v>1</v>
      </c>
      <c r="D897" s="1" t="s">
        <v>5095</v>
      </c>
      <c r="E897" s="7">
        <v>4549</v>
      </c>
      <c r="F897" s="7">
        <v>57</v>
      </c>
      <c r="G897" s="1">
        <v>350.2</v>
      </c>
      <c r="H897" s="34">
        <f>Tabela1[[#This Row],[PESO UNI]]*Tabela1[[#This Row],[QTE]]</f>
        <v>350.2</v>
      </c>
      <c r="I897" s="7">
        <v>0</v>
      </c>
      <c r="J897" s="8" t="s">
        <v>3045</v>
      </c>
      <c r="K897" s="8" t="s">
        <v>4320</v>
      </c>
      <c r="L897" s="9" t="s">
        <v>2984</v>
      </c>
      <c r="M897" s="10">
        <v>46251</v>
      </c>
      <c r="N897" s="8" t="s">
        <v>5101</v>
      </c>
      <c r="O897" s="12"/>
      <c r="P897" s="13"/>
      <c r="Q897" s="14">
        <f>Tabela1[[#This Row],[QTDE/ Fabricação]]-Tabela1[[#This Row],[QTE]]</f>
        <v>-1</v>
      </c>
      <c r="R897" s="18">
        <f t="shared" si="181"/>
        <v>350.2</v>
      </c>
      <c r="S897" s="18">
        <f t="shared" si="182"/>
        <v>350.2</v>
      </c>
      <c r="T897" s="19">
        <f t="shared" si="183"/>
        <v>0</v>
      </c>
      <c r="U897" s="16">
        <f>IFERROR(SUMIF('LISTA DE EMBARQUE'!B:B,MICRO!E:E,'LISTA DE EMBARQUE'!G:G),"")</f>
        <v>1</v>
      </c>
      <c r="V897" s="12">
        <f>IFERROR(VLOOKUP(Tabela1[[#This Row],[COD.MDE]],'LISTA DE EMBARQUE'!B:L,11,0),"")</f>
        <v>11</v>
      </c>
      <c r="W897" s="13">
        <f>IFERROR(VLOOKUP(Tabela1[[#This Row],[COD.MDE]],'LISTA DE EMBARQUE'!B:M,12,0),"")</f>
        <v>46300</v>
      </c>
      <c r="X897" s="14">
        <f>IFERROR(Tabela1[[#This Row],[QIANTIDADE EXPEDIDA]]*Tabela1[[#This Row],[PESO UNI]],"")</f>
        <v>350.2</v>
      </c>
      <c r="Y897" s="14">
        <f t="shared" si="184"/>
        <v>0</v>
      </c>
      <c r="Z897" s="20">
        <f>Tabela1[[#This Row],[PESO TOTAL]]-Tabela1[[#This Row],[Peso Expedido]]</f>
        <v>0</v>
      </c>
      <c r="AA897" s="17">
        <v>1</v>
      </c>
      <c r="AB897" s="33"/>
      <c r="AC897" s="33">
        <v>1</v>
      </c>
      <c r="AD897" s="33">
        <v>1</v>
      </c>
      <c r="AE897" s="33">
        <v>1</v>
      </c>
      <c r="AF897" s="33">
        <v>1</v>
      </c>
      <c r="AG897" s="33">
        <v>1</v>
      </c>
      <c r="AH897" s="33">
        <v>1</v>
      </c>
      <c r="AI897" s="33" t="s">
        <v>4509</v>
      </c>
      <c r="AJ897"/>
      <c r="AK897"/>
      <c r="AL897"/>
      <c r="AM897"/>
      <c r="AN897"/>
      <c r="AO897"/>
      <c r="AP897"/>
      <c r="AQ897" s="22"/>
      <c r="AR897" s="24"/>
      <c r="AS897" s="37"/>
      <c r="AT897" s="37"/>
      <c r="AU897" s="37"/>
      <c r="AV897" s="37"/>
      <c r="AW897" s="37"/>
    </row>
    <row r="898" spans="1:49" ht="15.75" hidden="1" customHeight="1" x14ac:dyDescent="0.25">
      <c r="A898" s="1" t="s">
        <v>5093</v>
      </c>
      <c r="B898" s="21" t="s">
        <v>5094</v>
      </c>
      <c r="C898" s="1">
        <v>3</v>
      </c>
      <c r="D898" s="1" t="s">
        <v>5096</v>
      </c>
      <c r="E898" s="7">
        <v>4550</v>
      </c>
      <c r="F898" s="7">
        <v>57</v>
      </c>
      <c r="G898" s="1">
        <v>3.1</v>
      </c>
      <c r="H898" s="34">
        <f>Tabela1[[#This Row],[PESO UNI]]*Tabela1[[#This Row],[QTE]]</f>
        <v>9.3000000000000007</v>
      </c>
      <c r="I898" s="7">
        <v>0</v>
      </c>
      <c r="J898" s="8" t="s">
        <v>3045</v>
      </c>
      <c r="K898" s="8" t="s">
        <v>4320</v>
      </c>
      <c r="L898" s="9" t="s">
        <v>2984</v>
      </c>
      <c r="M898" s="10">
        <v>46251</v>
      </c>
      <c r="N898" s="8" t="s">
        <v>5101</v>
      </c>
      <c r="O898" s="12"/>
      <c r="P898" s="13"/>
      <c r="Q898" s="14">
        <f>Tabela1[[#This Row],[QTDE/ Fabricação]]-Tabela1[[#This Row],[QTE]]</f>
        <v>-3</v>
      </c>
      <c r="R898" s="18">
        <f t="shared" si="181"/>
        <v>9.3000000000000007</v>
      </c>
      <c r="S898" s="18">
        <f t="shared" si="182"/>
        <v>9.3000000000000007</v>
      </c>
      <c r="T898" s="19">
        <f t="shared" si="183"/>
        <v>0</v>
      </c>
      <c r="U898" s="16">
        <f>IFERROR(SUMIF('LISTA DE EMBARQUE'!B:B,MICRO!E:E,'LISTA DE EMBARQUE'!G:G),"")</f>
        <v>3</v>
      </c>
      <c r="V898" s="12">
        <f>IFERROR(VLOOKUP(Tabela1[[#This Row],[COD.MDE]],'LISTA DE EMBARQUE'!B:L,11,0),"")</f>
        <v>11</v>
      </c>
      <c r="W898" s="13">
        <f>IFERROR(VLOOKUP(Tabela1[[#This Row],[COD.MDE]],'LISTA DE EMBARQUE'!B:M,12,0),"")</f>
        <v>46300</v>
      </c>
      <c r="X898" s="14">
        <f>IFERROR(Tabela1[[#This Row],[QIANTIDADE EXPEDIDA]]*Tabela1[[#This Row],[PESO UNI]],"")</f>
        <v>9.3000000000000007</v>
      </c>
      <c r="Y898" s="14">
        <f t="shared" si="184"/>
        <v>0</v>
      </c>
      <c r="Z898" s="20">
        <f>Tabela1[[#This Row],[PESO TOTAL]]-Tabela1[[#This Row],[Peso Expedido]]</f>
        <v>0</v>
      </c>
      <c r="AA898" s="17">
        <v>1</v>
      </c>
      <c r="AB898" s="33"/>
      <c r="AC898" s="33">
        <v>1</v>
      </c>
      <c r="AD898" s="33">
        <v>1</v>
      </c>
      <c r="AE898" s="33">
        <v>1</v>
      </c>
      <c r="AF898" s="33">
        <v>1</v>
      </c>
      <c r="AG898" s="33">
        <v>1</v>
      </c>
      <c r="AH898" s="33">
        <v>1</v>
      </c>
      <c r="AI898" s="33" t="s">
        <v>4509</v>
      </c>
      <c r="AJ898"/>
      <c r="AK898"/>
      <c r="AL898"/>
      <c r="AM898"/>
      <c r="AN898"/>
      <c r="AO898"/>
      <c r="AP898"/>
      <c r="AQ898" s="22"/>
      <c r="AR898" s="24"/>
      <c r="AS898" s="37"/>
      <c r="AT898" s="37"/>
      <c r="AU898" s="37"/>
      <c r="AV898" s="37"/>
      <c r="AW898" s="37"/>
    </row>
    <row r="899" spans="1:49" ht="15.75" hidden="1" customHeight="1" x14ac:dyDescent="0.25">
      <c r="A899" s="1" t="s">
        <v>5097</v>
      </c>
      <c r="B899" s="21" t="s">
        <v>5098</v>
      </c>
      <c r="C899" s="1">
        <v>1</v>
      </c>
      <c r="D899" s="1" t="s">
        <v>5099</v>
      </c>
      <c r="E899" s="7">
        <v>4551</v>
      </c>
      <c r="F899" s="7">
        <v>57</v>
      </c>
      <c r="G899" s="1">
        <v>33</v>
      </c>
      <c r="H899" s="34">
        <f>Tabela1[[#This Row],[PESO UNI]]*Tabela1[[#This Row],[QTE]]</f>
        <v>33</v>
      </c>
      <c r="I899" s="7">
        <v>0</v>
      </c>
      <c r="J899" s="8" t="s">
        <v>3045</v>
      </c>
      <c r="K899" s="8" t="s">
        <v>4320</v>
      </c>
      <c r="L899" s="9" t="s">
        <v>2984</v>
      </c>
      <c r="M899" s="10">
        <v>46251</v>
      </c>
      <c r="N899" s="8" t="s">
        <v>5101</v>
      </c>
      <c r="O899" s="12"/>
      <c r="P899" s="13"/>
      <c r="Q899" s="14">
        <f>Tabela1[[#This Row],[QTDE/ Fabricação]]-Tabela1[[#This Row],[QTE]]</f>
        <v>-1</v>
      </c>
      <c r="R899" s="18">
        <f t="shared" si="181"/>
        <v>33</v>
      </c>
      <c r="S899" s="18">
        <f t="shared" si="182"/>
        <v>33</v>
      </c>
      <c r="T899" s="19">
        <f t="shared" si="183"/>
        <v>0</v>
      </c>
      <c r="U899" s="16">
        <f>IFERROR(SUMIF('LISTA DE EMBARQUE'!B:B,MICRO!E:E,'LISTA DE EMBARQUE'!G:G),"")</f>
        <v>1</v>
      </c>
      <c r="V899" s="12">
        <f>IFERROR(VLOOKUP(Tabela1[[#This Row],[COD.MDE]],'LISTA DE EMBARQUE'!B:L,11,0),"")</f>
        <v>11</v>
      </c>
      <c r="W899" s="13">
        <f>IFERROR(VLOOKUP(Tabela1[[#This Row],[COD.MDE]],'LISTA DE EMBARQUE'!B:M,12,0),"")</f>
        <v>46300</v>
      </c>
      <c r="X899" s="14">
        <f>IFERROR(Tabela1[[#This Row],[QIANTIDADE EXPEDIDA]]*Tabela1[[#This Row],[PESO UNI]],"")</f>
        <v>33</v>
      </c>
      <c r="Y899" s="14">
        <f t="shared" si="184"/>
        <v>0</v>
      </c>
      <c r="Z899" s="20">
        <f>Tabela1[[#This Row],[PESO TOTAL]]-Tabela1[[#This Row],[Peso Expedido]]</f>
        <v>0</v>
      </c>
      <c r="AA899" s="17">
        <v>1</v>
      </c>
      <c r="AB899" s="33"/>
      <c r="AC899" s="33">
        <v>1</v>
      </c>
      <c r="AD899" s="33">
        <v>1</v>
      </c>
      <c r="AE899" s="33">
        <v>1</v>
      </c>
      <c r="AF899" s="33">
        <v>1</v>
      </c>
      <c r="AG899" s="33">
        <v>1</v>
      </c>
      <c r="AH899" s="33">
        <v>1</v>
      </c>
      <c r="AI899" s="33" t="s">
        <v>4509</v>
      </c>
      <c r="AJ899"/>
      <c r="AK899"/>
      <c r="AL899"/>
      <c r="AM899"/>
      <c r="AN899"/>
      <c r="AO899"/>
      <c r="AP899"/>
      <c r="AQ899" s="22"/>
      <c r="AR899" s="24"/>
      <c r="AS899" s="37"/>
      <c r="AT899" s="37"/>
      <c r="AU899" s="37"/>
      <c r="AV899" s="37"/>
      <c r="AW899" s="37"/>
    </row>
    <row r="900" spans="1:49" ht="15.75" hidden="1" customHeight="1" x14ac:dyDescent="0.25">
      <c r="A900" s="1" t="s">
        <v>5573</v>
      </c>
      <c r="B900" s="21" t="s">
        <v>5100</v>
      </c>
      <c r="C900" s="1">
        <v>67</v>
      </c>
      <c r="D900" s="1" t="s">
        <v>5574</v>
      </c>
      <c r="E900" s="7">
        <v>4552</v>
      </c>
      <c r="F900" s="7">
        <v>57</v>
      </c>
      <c r="G900" s="1">
        <v>8.1</v>
      </c>
      <c r="H900" s="34">
        <f>Tabela1[[#This Row],[PESO UNI]]*Tabela1[[#This Row],[QTE]]</f>
        <v>542.69999999999993</v>
      </c>
      <c r="I900" s="7">
        <v>0</v>
      </c>
      <c r="J900" s="8" t="s">
        <v>3045</v>
      </c>
      <c r="K900" s="8" t="s">
        <v>44</v>
      </c>
      <c r="L900" s="9" t="s">
        <v>2984</v>
      </c>
      <c r="M900" s="10">
        <v>46251</v>
      </c>
      <c r="N900" s="8" t="s">
        <v>38</v>
      </c>
      <c r="O900" s="12"/>
      <c r="P900" s="13"/>
      <c r="Q900" s="14">
        <f>Tabela1[[#This Row],[QTDE/ Fabricação]]-Tabela1[[#This Row],[QTE]]</f>
        <v>-67</v>
      </c>
      <c r="R900" s="18">
        <f t="shared" ref="R900:R928" si="185">IFERROR(H900*((AA900*0.25)+(AC900*0.25)+(AD900*0.225)+(AE900*0.225)+(AF900*0.05)),"")</f>
        <v>135.67499999999998</v>
      </c>
      <c r="S900" s="18">
        <f t="shared" ref="S900:S928" si="186">IFERROR(H900*AG900,"")</f>
        <v>0</v>
      </c>
      <c r="T900" s="19">
        <f t="shared" ref="T900:T928" si="187">IFERROR(S900-H900,"")</f>
        <v>-542.69999999999993</v>
      </c>
      <c r="U900" s="16">
        <f>IFERROR(SUMIF('LISTA DE EMBARQUE'!B:B,MICRO!E:E,'LISTA DE EMBARQUE'!G:G),"")</f>
        <v>0</v>
      </c>
      <c r="V900" s="12" t="str">
        <f>IFERROR(VLOOKUP(Tabela1[[#This Row],[COD.MDE]],'LISTA DE EMBARQUE'!B:L,11,0),"")</f>
        <v/>
      </c>
      <c r="W900" s="13" t="str">
        <f>IFERROR(VLOOKUP(Tabela1[[#This Row],[COD.MDE]],'LISTA DE EMBARQUE'!B:M,12,0),"")</f>
        <v/>
      </c>
      <c r="X900" s="14">
        <f>IFERROR(Tabela1[[#This Row],[QIANTIDADE EXPEDIDA]]*Tabela1[[#This Row],[PESO UNI]],"")</f>
        <v>0</v>
      </c>
      <c r="Y900" s="14">
        <f t="shared" ref="Y900:Y928" si="188">U900-C900</f>
        <v>-67</v>
      </c>
      <c r="Z900" s="20">
        <f>Tabela1[[#This Row],[PESO TOTAL]]-Tabela1[[#This Row],[Peso Expedido]]</f>
        <v>542.69999999999993</v>
      </c>
      <c r="AA900" s="17">
        <v>1</v>
      </c>
      <c r="AB900" s="33"/>
      <c r="AC900" s="33"/>
      <c r="AD900" s="33"/>
      <c r="AE900" s="33"/>
      <c r="AF900" s="33"/>
      <c r="AG900" s="33"/>
      <c r="AH900" s="33"/>
      <c r="AI900" s="33"/>
      <c r="AJ900"/>
      <c r="AK900"/>
      <c r="AL900"/>
      <c r="AM900"/>
      <c r="AN900"/>
      <c r="AO900"/>
      <c r="AP900"/>
      <c r="AQ900" s="22"/>
      <c r="AR900" s="24"/>
      <c r="AS900" s="37"/>
      <c r="AT900" s="37"/>
      <c r="AU900" s="37"/>
      <c r="AV900" s="37"/>
      <c r="AW900" s="37"/>
    </row>
    <row r="901" spans="1:49" ht="15.75" hidden="1" customHeight="1" x14ac:dyDescent="0.25">
      <c r="A901" s="1" t="s">
        <v>5573</v>
      </c>
      <c r="B901" s="21" t="s">
        <v>5100</v>
      </c>
      <c r="C901" s="1">
        <v>3</v>
      </c>
      <c r="D901" s="1" t="s">
        <v>5575</v>
      </c>
      <c r="E901" s="7">
        <v>4553</v>
      </c>
      <c r="F901" s="7">
        <v>57</v>
      </c>
      <c r="G901" s="1">
        <v>9.4</v>
      </c>
      <c r="H901" s="34">
        <f>Tabela1[[#This Row],[PESO UNI]]*Tabela1[[#This Row],[QTE]]</f>
        <v>28.200000000000003</v>
      </c>
      <c r="I901" s="7">
        <v>0</v>
      </c>
      <c r="J901" s="8" t="s">
        <v>3045</v>
      </c>
      <c r="K901" s="8" t="s">
        <v>44</v>
      </c>
      <c r="L901" s="9" t="s">
        <v>2984</v>
      </c>
      <c r="M901" s="10">
        <v>46251</v>
      </c>
      <c r="N901" s="8" t="s">
        <v>38</v>
      </c>
      <c r="O901" s="12"/>
      <c r="P901" s="13"/>
      <c r="Q901" s="14">
        <f>Tabela1[[#This Row],[QTDE/ Fabricação]]-Tabela1[[#This Row],[QTE]]</f>
        <v>-3</v>
      </c>
      <c r="R901" s="18">
        <f t="shared" si="185"/>
        <v>7.0500000000000007</v>
      </c>
      <c r="S901" s="18">
        <f t="shared" si="186"/>
        <v>0</v>
      </c>
      <c r="T901" s="19">
        <f t="shared" si="187"/>
        <v>-28.200000000000003</v>
      </c>
      <c r="U901" s="16">
        <f>IFERROR(SUMIF('LISTA DE EMBARQUE'!B:B,MICRO!E:E,'LISTA DE EMBARQUE'!G:G),"")</f>
        <v>0</v>
      </c>
      <c r="V901" s="12" t="str">
        <f>IFERROR(VLOOKUP(Tabela1[[#This Row],[COD.MDE]],'LISTA DE EMBARQUE'!B:L,11,0),"")</f>
        <v/>
      </c>
      <c r="W901" s="13" t="str">
        <f>IFERROR(VLOOKUP(Tabela1[[#This Row],[COD.MDE]],'LISTA DE EMBARQUE'!B:M,12,0),"")</f>
        <v/>
      </c>
      <c r="X901" s="14">
        <f>IFERROR(Tabela1[[#This Row],[QIANTIDADE EXPEDIDA]]*Tabela1[[#This Row],[PESO UNI]],"")</f>
        <v>0</v>
      </c>
      <c r="Y901" s="14">
        <f t="shared" si="188"/>
        <v>-3</v>
      </c>
      <c r="Z901" s="20">
        <f>Tabela1[[#This Row],[PESO TOTAL]]-Tabela1[[#This Row],[Peso Expedido]]</f>
        <v>28.200000000000003</v>
      </c>
      <c r="AA901" s="17">
        <v>1</v>
      </c>
      <c r="AB901" s="33"/>
      <c r="AC901" s="33"/>
      <c r="AD901" s="33"/>
      <c r="AE901" s="33"/>
      <c r="AF901" s="33"/>
      <c r="AG901" s="33"/>
      <c r="AH901" s="33"/>
      <c r="AI901" s="33"/>
      <c r="AJ901"/>
      <c r="AK901"/>
      <c r="AL901"/>
      <c r="AM901"/>
      <c r="AN901"/>
      <c r="AO901"/>
      <c r="AP901"/>
      <c r="AQ901" s="22"/>
      <c r="AR901" s="24"/>
      <c r="AS901" s="37"/>
      <c r="AT901" s="37"/>
      <c r="AU901" s="37"/>
      <c r="AV901" s="37"/>
      <c r="AW901" s="37"/>
    </row>
    <row r="902" spans="1:49" ht="15.75" hidden="1" customHeight="1" x14ac:dyDescent="0.25">
      <c r="A902" s="1" t="s">
        <v>5573</v>
      </c>
      <c r="B902" s="21" t="s">
        <v>5100</v>
      </c>
      <c r="C902" s="1">
        <v>1</v>
      </c>
      <c r="D902" s="1" t="s">
        <v>5576</v>
      </c>
      <c r="E902" s="7">
        <v>4554</v>
      </c>
      <c r="F902" s="7">
        <v>57</v>
      </c>
      <c r="G902" s="1">
        <v>5.4</v>
      </c>
      <c r="H902" s="34">
        <f>Tabela1[[#This Row],[PESO UNI]]*Tabela1[[#This Row],[QTE]]</f>
        <v>5.4</v>
      </c>
      <c r="I902" s="7">
        <v>0</v>
      </c>
      <c r="J902" s="8" t="s">
        <v>3045</v>
      </c>
      <c r="K902" s="8" t="s">
        <v>44</v>
      </c>
      <c r="L902" s="9" t="s">
        <v>2984</v>
      </c>
      <c r="M902" s="10">
        <v>46251</v>
      </c>
      <c r="N902" s="8" t="s">
        <v>38</v>
      </c>
      <c r="O902" s="12"/>
      <c r="P902" s="13"/>
      <c r="Q902" s="14">
        <f>Tabela1[[#This Row],[QTDE/ Fabricação]]-Tabela1[[#This Row],[QTE]]</f>
        <v>-1</v>
      </c>
      <c r="R902" s="18">
        <f t="shared" si="185"/>
        <v>1.35</v>
      </c>
      <c r="S902" s="18">
        <f t="shared" si="186"/>
        <v>0</v>
      </c>
      <c r="T902" s="19">
        <f t="shared" si="187"/>
        <v>-5.4</v>
      </c>
      <c r="U902" s="16">
        <f>IFERROR(SUMIF('LISTA DE EMBARQUE'!B:B,MICRO!E:E,'LISTA DE EMBARQUE'!G:G),"")</f>
        <v>0</v>
      </c>
      <c r="V902" s="12" t="str">
        <f>IFERROR(VLOOKUP(Tabela1[[#This Row],[COD.MDE]],'LISTA DE EMBARQUE'!B:L,11,0),"")</f>
        <v/>
      </c>
      <c r="W902" s="13" t="str">
        <f>IFERROR(VLOOKUP(Tabela1[[#This Row],[COD.MDE]],'LISTA DE EMBARQUE'!B:M,12,0),"")</f>
        <v/>
      </c>
      <c r="X902" s="14">
        <f>IFERROR(Tabela1[[#This Row],[QIANTIDADE EXPEDIDA]]*Tabela1[[#This Row],[PESO UNI]],"")</f>
        <v>0</v>
      </c>
      <c r="Y902" s="14">
        <f t="shared" si="188"/>
        <v>-1</v>
      </c>
      <c r="Z902" s="20">
        <f>Tabela1[[#This Row],[PESO TOTAL]]-Tabela1[[#This Row],[Peso Expedido]]</f>
        <v>5.4</v>
      </c>
      <c r="AA902" s="17">
        <v>1</v>
      </c>
      <c r="AB902" s="33"/>
      <c r="AC902" s="33"/>
      <c r="AD902" s="33"/>
      <c r="AE902" s="33"/>
      <c r="AF902" s="33"/>
      <c r="AG902" s="33"/>
      <c r="AH902" s="33"/>
      <c r="AI902" s="33"/>
      <c r="AJ902"/>
      <c r="AK902"/>
      <c r="AL902"/>
      <c r="AM902"/>
      <c r="AN902"/>
      <c r="AO902"/>
      <c r="AP902"/>
      <c r="AQ902" s="22"/>
      <c r="AR902" s="24"/>
      <c r="AS902" s="37"/>
      <c r="AT902" s="37"/>
      <c r="AU902" s="37"/>
      <c r="AV902" s="37"/>
      <c r="AW902" s="37"/>
    </row>
    <row r="903" spans="1:49" ht="15.75" hidden="1" customHeight="1" x14ac:dyDescent="0.25">
      <c r="A903" s="1" t="s">
        <v>5573</v>
      </c>
      <c r="B903" s="21" t="s">
        <v>5100</v>
      </c>
      <c r="C903" s="1">
        <v>6</v>
      </c>
      <c r="D903" s="1" t="s">
        <v>5577</v>
      </c>
      <c r="E903" s="7">
        <v>4800</v>
      </c>
      <c r="F903" s="7">
        <v>57</v>
      </c>
      <c r="G903" s="1">
        <v>3.9</v>
      </c>
      <c r="H903" s="34">
        <f>Tabela1[[#This Row],[PESO UNI]]*Tabela1[[#This Row],[QTE]]</f>
        <v>23.4</v>
      </c>
      <c r="I903" s="7">
        <v>0</v>
      </c>
      <c r="J903" s="8" t="s">
        <v>3045</v>
      </c>
      <c r="K903" s="8" t="s">
        <v>44</v>
      </c>
      <c r="L903" s="9" t="s">
        <v>2984</v>
      </c>
      <c r="M903" s="10">
        <v>46251</v>
      </c>
      <c r="N903" s="8" t="s">
        <v>38</v>
      </c>
      <c r="O903" s="12"/>
      <c r="P903" s="13"/>
      <c r="Q903" s="14">
        <f>Tabela1[[#This Row],[QTDE/ Fabricação]]-Tabela1[[#This Row],[QTE]]</f>
        <v>-6</v>
      </c>
      <c r="R903" s="18">
        <f t="shared" si="185"/>
        <v>5.85</v>
      </c>
      <c r="S903" s="18">
        <f t="shared" si="186"/>
        <v>0</v>
      </c>
      <c r="T903" s="19">
        <f t="shared" si="187"/>
        <v>-23.4</v>
      </c>
      <c r="U903" s="16">
        <f>IFERROR(SUMIF('LISTA DE EMBARQUE'!B:B,MICRO!E:E,'LISTA DE EMBARQUE'!G:G),"")</f>
        <v>0</v>
      </c>
      <c r="V903" s="12" t="str">
        <f>IFERROR(VLOOKUP(Tabela1[[#This Row],[COD.MDE]],'LISTA DE EMBARQUE'!B:L,11,0),"")</f>
        <v/>
      </c>
      <c r="W903" s="13" t="str">
        <f>IFERROR(VLOOKUP(Tabela1[[#This Row],[COD.MDE]],'LISTA DE EMBARQUE'!B:M,12,0),"")</f>
        <v/>
      </c>
      <c r="X903" s="14">
        <f>IFERROR(Tabela1[[#This Row],[QIANTIDADE EXPEDIDA]]*Tabela1[[#This Row],[PESO UNI]],"")</f>
        <v>0</v>
      </c>
      <c r="Y903" s="14">
        <f t="shared" si="188"/>
        <v>-6</v>
      </c>
      <c r="Z903" s="20">
        <f>Tabela1[[#This Row],[PESO TOTAL]]-Tabela1[[#This Row],[Peso Expedido]]</f>
        <v>23.4</v>
      </c>
      <c r="AA903" s="17">
        <v>1</v>
      </c>
      <c r="AB903" s="33"/>
      <c r="AC903" s="33"/>
      <c r="AD903" s="33"/>
      <c r="AE903" s="33"/>
      <c r="AF903" s="33"/>
      <c r="AG903" s="33"/>
      <c r="AH903" s="33"/>
      <c r="AI903" s="33"/>
      <c r="AJ903"/>
      <c r="AK903"/>
      <c r="AL903"/>
      <c r="AM903"/>
      <c r="AN903"/>
      <c r="AO903"/>
      <c r="AP903"/>
      <c r="AQ903" s="22"/>
      <c r="AR903" s="24"/>
      <c r="AS903" s="37"/>
      <c r="AT903" s="37"/>
      <c r="AU903" s="37"/>
      <c r="AV903" s="37"/>
      <c r="AW903" s="37"/>
    </row>
    <row r="904" spans="1:49" ht="15.75" hidden="1" customHeight="1" x14ac:dyDescent="0.25">
      <c r="A904" s="1" t="s">
        <v>5573</v>
      </c>
      <c r="B904" s="21" t="s">
        <v>5100</v>
      </c>
      <c r="C904" s="1">
        <v>4</v>
      </c>
      <c r="D904" s="1" t="s">
        <v>5578</v>
      </c>
      <c r="E904" s="7">
        <v>4801</v>
      </c>
      <c r="F904" s="7">
        <v>57</v>
      </c>
      <c r="G904" s="1">
        <v>2.8</v>
      </c>
      <c r="H904" s="34">
        <f>Tabela1[[#This Row],[PESO UNI]]*Tabela1[[#This Row],[QTE]]</f>
        <v>11.2</v>
      </c>
      <c r="I904" s="7">
        <v>0</v>
      </c>
      <c r="J904" s="8" t="s">
        <v>3045</v>
      </c>
      <c r="K904" s="8" t="s">
        <v>44</v>
      </c>
      <c r="L904" s="9" t="s">
        <v>2984</v>
      </c>
      <c r="M904" s="10">
        <v>46251</v>
      </c>
      <c r="N904" s="8" t="s">
        <v>38</v>
      </c>
      <c r="O904" s="12"/>
      <c r="P904" s="13"/>
      <c r="Q904" s="14">
        <f>Tabela1[[#This Row],[QTDE/ Fabricação]]-Tabela1[[#This Row],[QTE]]</f>
        <v>-4</v>
      </c>
      <c r="R904" s="18">
        <f t="shared" si="185"/>
        <v>2.8</v>
      </c>
      <c r="S904" s="18">
        <f t="shared" si="186"/>
        <v>0</v>
      </c>
      <c r="T904" s="19">
        <f t="shared" si="187"/>
        <v>-11.2</v>
      </c>
      <c r="U904" s="16">
        <f>IFERROR(SUMIF('LISTA DE EMBARQUE'!B:B,MICRO!E:E,'LISTA DE EMBARQUE'!G:G),"")</f>
        <v>0</v>
      </c>
      <c r="V904" s="12" t="str">
        <f>IFERROR(VLOOKUP(Tabela1[[#This Row],[COD.MDE]],'LISTA DE EMBARQUE'!B:L,11,0),"")</f>
        <v/>
      </c>
      <c r="W904" s="13" t="str">
        <f>IFERROR(VLOOKUP(Tabela1[[#This Row],[COD.MDE]],'LISTA DE EMBARQUE'!B:M,12,0),"")</f>
        <v/>
      </c>
      <c r="X904" s="14">
        <f>IFERROR(Tabela1[[#This Row],[QIANTIDADE EXPEDIDA]]*Tabela1[[#This Row],[PESO UNI]],"")</f>
        <v>0</v>
      </c>
      <c r="Y904" s="14">
        <f t="shared" si="188"/>
        <v>-4</v>
      </c>
      <c r="Z904" s="20">
        <f>Tabela1[[#This Row],[PESO TOTAL]]-Tabela1[[#This Row],[Peso Expedido]]</f>
        <v>11.2</v>
      </c>
      <c r="AA904" s="17">
        <v>1</v>
      </c>
      <c r="AB904" s="33"/>
      <c r="AC904" s="33"/>
      <c r="AD904" s="33"/>
      <c r="AE904" s="33"/>
      <c r="AF904" s="33"/>
      <c r="AG904" s="33"/>
      <c r="AH904" s="33"/>
      <c r="AI904" s="33"/>
      <c r="AJ904"/>
      <c r="AK904"/>
      <c r="AL904"/>
      <c r="AM904"/>
      <c r="AN904"/>
      <c r="AO904"/>
      <c r="AP904"/>
      <c r="AQ904" s="22"/>
      <c r="AR904" s="24"/>
      <c r="AS904" s="37"/>
      <c r="AT904" s="37"/>
      <c r="AU904" s="37"/>
      <c r="AV904" s="37"/>
      <c r="AW904" s="37"/>
    </row>
    <row r="905" spans="1:49" ht="15.75" hidden="1" customHeight="1" x14ac:dyDescent="0.25">
      <c r="A905" s="1" t="s">
        <v>5573</v>
      </c>
      <c r="B905" s="21" t="s">
        <v>5100</v>
      </c>
      <c r="C905" s="1">
        <v>2</v>
      </c>
      <c r="D905" s="1" t="s">
        <v>5579</v>
      </c>
      <c r="E905" s="7">
        <v>4802</v>
      </c>
      <c r="F905" s="7">
        <v>57</v>
      </c>
      <c r="G905" s="1">
        <v>4.7</v>
      </c>
      <c r="H905" s="34">
        <f>Tabela1[[#This Row],[PESO UNI]]*Tabela1[[#This Row],[QTE]]</f>
        <v>9.4</v>
      </c>
      <c r="I905" s="7">
        <v>0</v>
      </c>
      <c r="J905" s="8" t="s">
        <v>3045</v>
      </c>
      <c r="K905" s="8" t="s">
        <v>44</v>
      </c>
      <c r="L905" s="9" t="s">
        <v>2984</v>
      </c>
      <c r="M905" s="10">
        <v>46251</v>
      </c>
      <c r="N905" s="8" t="s">
        <v>38</v>
      </c>
      <c r="O905" s="12"/>
      <c r="P905" s="13"/>
      <c r="Q905" s="14">
        <f>Tabela1[[#This Row],[QTDE/ Fabricação]]-Tabela1[[#This Row],[QTE]]</f>
        <v>-2</v>
      </c>
      <c r="R905" s="18">
        <f t="shared" si="185"/>
        <v>2.35</v>
      </c>
      <c r="S905" s="18">
        <f t="shared" si="186"/>
        <v>0</v>
      </c>
      <c r="T905" s="19">
        <f t="shared" si="187"/>
        <v>-9.4</v>
      </c>
      <c r="U905" s="16">
        <f>IFERROR(SUMIF('LISTA DE EMBARQUE'!B:B,MICRO!E:E,'LISTA DE EMBARQUE'!G:G),"")</f>
        <v>0</v>
      </c>
      <c r="V905" s="12" t="str">
        <f>IFERROR(VLOOKUP(Tabela1[[#This Row],[COD.MDE]],'LISTA DE EMBARQUE'!B:L,11,0),"")</f>
        <v/>
      </c>
      <c r="W905" s="13" t="str">
        <f>IFERROR(VLOOKUP(Tabela1[[#This Row],[COD.MDE]],'LISTA DE EMBARQUE'!B:M,12,0),"")</f>
        <v/>
      </c>
      <c r="X905" s="14">
        <f>IFERROR(Tabela1[[#This Row],[QIANTIDADE EXPEDIDA]]*Tabela1[[#This Row],[PESO UNI]],"")</f>
        <v>0</v>
      </c>
      <c r="Y905" s="14">
        <f t="shared" si="188"/>
        <v>-2</v>
      </c>
      <c r="Z905" s="20">
        <f>Tabela1[[#This Row],[PESO TOTAL]]-Tabela1[[#This Row],[Peso Expedido]]</f>
        <v>9.4</v>
      </c>
      <c r="AA905" s="17">
        <v>1</v>
      </c>
      <c r="AB905" s="33"/>
      <c r="AC905" s="33"/>
      <c r="AD905" s="33"/>
      <c r="AE905" s="33"/>
      <c r="AF905" s="33"/>
      <c r="AG905" s="33"/>
      <c r="AH905" s="33"/>
      <c r="AI905" s="33"/>
      <c r="AJ905"/>
      <c r="AK905"/>
      <c r="AL905"/>
      <c r="AM905"/>
      <c r="AN905"/>
      <c r="AO905"/>
      <c r="AP905"/>
      <c r="AQ905" s="22"/>
      <c r="AR905" s="24"/>
      <c r="AS905" s="37"/>
      <c r="AT905" s="37"/>
      <c r="AU905" s="37"/>
      <c r="AV905" s="37"/>
      <c r="AW905" s="37"/>
    </row>
    <row r="906" spans="1:49" ht="15.75" hidden="1" customHeight="1" x14ac:dyDescent="0.25">
      <c r="A906" s="1" t="s">
        <v>5573</v>
      </c>
      <c r="B906" s="21" t="s">
        <v>5100</v>
      </c>
      <c r="C906" s="1">
        <v>1</v>
      </c>
      <c r="D906" s="1" t="s">
        <v>5580</v>
      </c>
      <c r="E906" s="7">
        <v>4803</v>
      </c>
      <c r="F906" s="7">
        <v>57</v>
      </c>
      <c r="G906" s="1">
        <v>11.4</v>
      </c>
      <c r="H906" s="34">
        <f>Tabela1[[#This Row],[PESO UNI]]*Tabela1[[#This Row],[QTE]]</f>
        <v>11.4</v>
      </c>
      <c r="I906" s="7">
        <v>0</v>
      </c>
      <c r="J906" s="8" t="s">
        <v>3045</v>
      </c>
      <c r="K906" s="8" t="s">
        <v>44</v>
      </c>
      <c r="L906" s="9" t="s">
        <v>2984</v>
      </c>
      <c r="M906" s="10">
        <v>46251</v>
      </c>
      <c r="N906" s="8" t="s">
        <v>38</v>
      </c>
      <c r="O906" s="12"/>
      <c r="P906" s="13"/>
      <c r="Q906" s="14">
        <f>Tabela1[[#This Row],[QTDE/ Fabricação]]-Tabela1[[#This Row],[QTE]]</f>
        <v>-1</v>
      </c>
      <c r="R906" s="18">
        <f t="shared" si="185"/>
        <v>2.85</v>
      </c>
      <c r="S906" s="18">
        <f t="shared" si="186"/>
        <v>0</v>
      </c>
      <c r="T906" s="19">
        <f t="shared" si="187"/>
        <v>-11.4</v>
      </c>
      <c r="U906" s="16">
        <f>IFERROR(SUMIF('LISTA DE EMBARQUE'!B:B,MICRO!E:E,'LISTA DE EMBARQUE'!G:G),"")</f>
        <v>0</v>
      </c>
      <c r="V906" s="12" t="str">
        <f>IFERROR(VLOOKUP(Tabela1[[#This Row],[COD.MDE]],'LISTA DE EMBARQUE'!B:L,11,0),"")</f>
        <v/>
      </c>
      <c r="W906" s="13" t="str">
        <f>IFERROR(VLOOKUP(Tabela1[[#This Row],[COD.MDE]],'LISTA DE EMBARQUE'!B:M,12,0),"")</f>
        <v/>
      </c>
      <c r="X906" s="14">
        <f>IFERROR(Tabela1[[#This Row],[QIANTIDADE EXPEDIDA]]*Tabela1[[#This Row],[PESO UNI]],"")</f>
        <v>0</v>
      </c>
      <c r="Y906" s="14">
        <f t="shared" si="188"/>
        <v>-1</v>
      </c>
      <c r="Z906" s="20">
        <f>Tabela1[[#This Row],[PESO TOTAL]]-Tabela1[[#This Row],[Peso Expedido]]</f>
        <v>11.4</v>
      </c>
      <c r="AA906" s="17">
        <v>1</v>
      </c>
      <c r="AB906" s="33"/>
      <c r="AC906" s="33"/>
      <c r="AD906" s="33"/>
      <c r="AE906" s="33"/>
      <c r="AF906" s="33"/>
      <c r="AG906" s="33"/>
      <c r="AH906" s="33"/>
      <c r="AI906" s="33"/>
      <c r="AJ906"/>
      <c r="AK906"/>
      <c r="AL906"/>
      <c r="AM906"/>
      <c r="AN906"/>
      <c r="AO906"/>
      <c r="AP906"/>
      <c r="AQ906" s="22"/>
      <c r="AR906" s="24"/>
      <c r="AS906" s="37"/>
      <c r="AT906" s="37"/>
      <c r="AU906" s="37"/>
      <c r="AV906" s="37"/>
      <c r="AW906" s="37"/>
    </row>
    <row r="907" spans="1:49" ht="15.75" hidden="1" customHeight="1" x14ac:dyDescent="0.25">
      <c r="A907" s="1" t="s">
        <v>5573</v>
      </c>
      <c r="B907" s="21" t="s">
        <v>5100</v>
      </c>
      <c r="C907" s="1">
        <v>1</v>
      </c>
      <c r="D907" s="1" t="s">
        <v>5581</v>
      </c>
      <c r="E907" s="7">
        <v>4804</v>
      </c>
      <c r="F907" s="7">
        <v>57</v>
      </c>
      <c r="G907" s="1">
        <v>4.3</v>
      </c>
      <c r="H907" s="34">
        <f>Tabela1[[#This Row],[PESO UNI]]*Tabela1[[#This Row],[QTE]]</f>
        <v>4.3</v>
      </c>
      <c r="I907" s="7">
        <v>0</v>
      </c>
      <c r="J907" s="8" t="s">
        <v>3045</v>
      </c>
      <c r="K907" s="8" t="s">
        <v>44</v>
      </c>
      <c r="L907" s="9" t="s">
        <v>2984</v>
      </c>
      <c r="M907" s="10">
        <v>46251</v>
      </c>
      <c r="N907" s="8" t="s">
        <v>38</v>
      </c>
      <c r="O907" s="12"/>
      <c r="P907" s="13"/>
      <c r="Q907" s="14">
        <f>Tabela1[[#This Row],[QTDE/ Fabricação]]-Tabela1[[#This Row],[QTE]]</f>
        <v>-1</v>
      </c>
      <c r="R907" s="18">
        <f t="shared" si="185"/>
        <v>1.075</v>
      </c>
      <c r="S907" s="18">
        <f t="shared" si="186"/>
        <v>0</v>
      </c>
      <c r="T907" s="19">
        <f t="shared" si="187"/>
        <v>-4.3</v>
      </c>
      <c r="U907" s="16">
        <f>IFERROR(SUMIF('LISTA DE EMBARQUE'!B:B,MICRO!E:E,'LISTA DE EMBARQUE'!G:G),"")</f>
        <v>0</v>
      </c>
      <c r="V907" s="12" t="str">
        <f>IFERROR(VLOOKUP(Tabela1[[#This Row],[COD.MDE]],'LISTA DE EMBARQUE'!B:L,11,0),"")</f>
        <v/>
      </c>
      <c r="W907" s="13" t="str">
        <f>IFERROR(VLOOKUP(Tabela1[[#This Row],[COD.MDE]],'LISTA DE EMBARQUE'!B:M,12,0),"")</f>
        <v/>
      </c>
      <c r="X907" s="14">
        <f>IFERROR(Tabela1[[#This Row],[QIANTIDADE EXPEDIDA]]*Tabela1[[#This Row],[PESO UNI]],"")</f>
        <v>0</v>
      </c>
      <c r="Y907" s="14">
        <f t="shared" si="188"/>
        <v>-1</v>
      </c>
      <c r="Z907" s="20">
        <f>Tabela1[[#This Row],[PESO TOTAL]]-Tabela1[[#This Row],[Peso Expedido]]</f>
        <v>4.3</v>
      </c>
      <c r="AA907" s="17">
        <v>1</v>
      </c>
      <c r="AB907" s="33"/>
      <c r="AC907" s="33"/>
      <c r="AD907" s="33"/>
      <c r="AE907" s="33"/>
      <c r="AF907" s="33"/>
      <c r="AG907" s="33"/>
      <c r="AH907" s="33"/>
      <c r="AI907" s="33"/>
      <c r="AJ907"/>
      <c r="AK907"/>
      <c r="AL907"/>
      <c r="AM907"/>
      <c r="AN907"/>
      <c r="AO907"/>
      <c r="AP907"/>
      <c r="AQ907" s="22"/>
      <c r="AR907" s="24"/>
      <c r="AS907" s="37"/>
      <c r="AT907" s="37"/>
      <c r="AU907" s="37"/>
      <c r="AV907" s="37"/>
      <c r="AW907" s="37"/>
    </row>
    <row r="908" spans="1:49" ht="15.75" hidden="1" customHeight="1" x14ac:dyDescent="0.25">
      <c r="A908" s="1" t="s">
        <v>5573</v>
      </c>
      <c r="B908" s="21" t="s">
        <v>5100</v>
      </c>
      <c r="C908" s="1">
        <v>1</v>
      </c>
      <c r="D908" s="1" t="s">
        <v>5582</v>
      </c>
      <c r="E908" s="7">
        <v>4805</v>
      </c>
      <c r="F908" s="7">
        <v>57</v>
      </c>
      <c r="G908" s="1">
        <v>5.2</v>
      </c>
      <c r="H908" s="34">
        <f>Tabela1[[#This Row],[PESO UNI]]*Tabela1[[#This Row],[QTE]]</f>
        <v>5.2</v>
      </c>
      <c r="I908" s="7">
        <v>0</v>
      </c>
      <c r="J908" s="8" t="s">
        <v>3045</v>
      </c>
      <c r="K908" s="8" t="s">
        <v>44</v>
      </c>
      <c r="L908" s="9" t="s">
        <v>2984</v>
      </c>
      <c r="M908" s="10">
        <v>46251</v>
      </c>
      <c r="N908" s="8" t="s">
        <v>38</v>
      </c>
      <c r="O908" s="12"/>
      <c r="P908" s="13"/>
      <c r="Q908" s="14">
        <f>Tabela1[[#This Row],[QTDE/ Fabricação]]-Tabela1[[#This Row],[QTE]]</f>
        <v>-1</v>
      </c>
      <c r="R908" s="18">
        <f t="shared" si="185"/>
        <v>1.3</v>
      </c>
      <c r="S908" s="18">
        <f t="shared" si="186"/>
        <v>0</v>
      </c>
      <c r="T908" s="19">
        <f t="shared" si="187"/>
        <v>-5.2</v>
      </c>
      <c r="U908" s="16">
        <f>IFERROR(SUMIF('LISTA DE EMBARQUE'!B:B,MICRO!E:E,'LISTA DE EMBARQUE'!G:G),"")</f>
        <v>0</v>
      </c>
      <c r="V908" s="12" t="str">
        <f>IFERROR(VLOOKUP(Tabela1[[#This Row],[COD.MDE]],'LISTA DE EMBARQUE'!B:L,11,0),"")</f>
        <v/>
      </c>
      <c r="W908" s="13" t="str">
        <f>IFERROR(VLOOKUP(Tabela1[[#This Row],[COD.MDE]],'LISTA DE EMBARQUE'!B:M,12,0),"")</f>
        <v/>
      </c>
      <c r="X908" s="14">
        <f>IFERROR(Tabela1[[#This Row],[QIANTIDADE EXPEDIDA]]*Tabela1[[#This Row],[PESO UNI]],"")</f>
        <v>0</v>
      </c>
      <c r="Y908" s="14">
        <f t="shared" si="188"/>
        <v>-1</v>
      </c>
      <c r="Z908" s="20">
        <f>Tabela1[[#This Row],[PESO TOTAL]]-Tabela1[[#This Row],[Peso Expedido]]</f>
        <v>5.2</v>
      </c>
      <c r="AA908" s="17">
        <v>1</v>
      </c>
      <c r="AB908" s="33"/>
      <c r="AC908" s="33"/>
      <c r="AD908" s="33"/>
      <c r="AE908" s="33"/>
      <c r="AF908" s="33"/>
      <c r="AG908" s="33"/>
      <c r="AH908" s="33"/>
      <c r="AI908" s="33"/>
      <c r="AJ908"/>
      <c r="AK908"/>
      <c r="AL908"/>
      <c r="AM908"/>
      <c r="AN908"/>
      <c r="AO908"/>
      <c r="AP908"/>
      <c r="AQ908" s="22"/>
      <c r="AR908" s="24"/>
      <c r="AS908" s="37"/>
      <c r="AT908" s="37"/>
      <c r="AU908" s="37"/>
      <c r="AV908" s="37"/>
      <c r="AW908" s="37"/>
    </row>
    <row r="909" spans="1:49" ht="15.75" hidden="1" customHeight="1" x14ac:dyDescent="0.25">
      <c r="A909" s="1" t="s">
        <v>5573</v>
      </c>
      <c r="B909" s="21" t="s">
        <v>5100</v>
      </c>
      <c r="C909" s="1">
        <v>1</v>
      </c>
      <c r="D909" s="1" t="s">
        <v>5583</v>
      </c>
      <c r="E909" s="7">
        <v>4806</v>
      </c>
      <c r="F909" s="7">
        <v>57</v>
      </c>
      <c r="G909" s="1">
        <v>6.2</v>
      </c>
      <c r="H909" s="34">
        <f>Tabela1[[#This Row],[PESO UNI]]*Tabela1[[#This Row],[QTE]]</f>
        <v>6.2</v>
      </c>
      <c r="I909" s="7">
        <v>0</v>
      </c>
      <c r="J909" s="8" t="s">
        <v>3045</v>
      </c>
      <c r="K909" s="8" t="s">
        <v>44</v>
      </c>
      <c r="L909" s="9" t="s">
        <v>2984</v>
      </c>
      <c r="M909" s="10">
        <v>46251</v>
      </c>
      <c r="N909" s="8" t="s">
        <v>38</v>
      </c>
      <c r="O909" s="12"/>
      <c r="P909" s="13"/>
      <c r="Q909" s="14">
        <f>Tabela1[[#This Row],[QTDE/ Fabricação]]-Tabela1[[#This Row],[QTE]]</f>
        <v>-1</v>
      </c>
      <c r="R909" s="18">
        <f t="shared" si="185"/>
        <v>1.55</v>
      </c>
      <c r="S909" s="18">
        <f t="shared" si="186"/>
        <v>0</v>
      </c>
      <c r="T909" s="19">
        <f t="shared" si="187"/>
        <v>-6.2</v>
      </c>
      <c r="U909" s="16">
        <f>IFERROR(SUMIF('LISTA DE EMBARQUE'!B:B,MICRO!E:E,'LISTA DE EMBARQUE'!G:G),"")</f>
        <v>0</v>
      </c>
      <c r="V909" s="12" t="str">
        <f>IFERROR(VLOOKUP(Tabela1[[#This Row],[COD.MDE]],'LISTA DE EMBARQUE'!B:L,11,0),"")</f>
        <v/>
      </c>
      <c r="W909" s="13" t="str">
        <f>IFERROR(VLOOKUP(Tabela1[[#This Row],[COD.MDE]],'LISTA DE EMBARQUE'!B:M,12,0),"")</f>
        <v/>
      </c>
      <c r="X909" s="14">
        <f>IFERROR(Tabela1[[#This Row],[QIANTIDADE EXPEDIDA]]*Tabela1[[#This Row],[PESO UNI]],"")</f>
        <v>0</v>
      </c>
      <c r="Y909" s="14">
        <f t="shared" si="188"/>
        <v>-1</v>
      </c>
      <c r="Z909" s="20">
        <f>Tabela1[[#This Row],[PESO TOTAL]]-Tabela1[[#This Row],[Peso Expedido]]</f>
        <v>6.2</v>
      </c>
      <c r="AA909" s="17">
        <v>1</v>
      </c>
      <c r="AB909" s="33"/>
      <c r="AC909" s="33"/>
      <c r="AD909" s="33"/>
      <c r="AE909" s="33"/>
      <c r="AF909" s="33"/>
      <c r="AG909" s="33"/>
      <c r="AH909" s="33"/>
      <c r="AI909" s="33"/>
      <c r="AJ909"/>
      <c r="AK909"/>
      <c r="AL909"/>
      <c r="AM909"/>
      <c r="AN909"/>
      <c r="AO909"/>
      <c r="AP909"/>
      <c r="AQ909" s="22"/>
      <c r="AR909" s="24"/>
      <c r="AS909" s="37"/>
      <c r="AT909" s="37"/>
      <c r="AU909" s="37"/>
      <c r="AV909" s="37"/>
      <c r="AW909" s="37"/>
    </row>
    <row r="910" spans="1:49" ht="15.75" hidden="1" customHeight="1" x14ac:dyDescent="0.25">
      <c r="A910" s="1" t="s">
        <v>5573</v>
      </c>
      <c r="B910" s="21" t="s">
        <v>5100</v>
      </c>
      <c r="C910" s="1">
        <v>1</v>
      </c>
      <c r="D910" s="1" t="s">
        <v>5584</v>
      </c>
      <c r="E910" s="7">
        <v>4807</v>
      </c>
      <c r="F910" s="7">
        <v>57</v>
      </c>
      <c r="G910" s="1">
        <v>7.1</v>
      </c>
      <c r="H910" s="34">
        <f>Tabela1[[#This Row],[PESO UNI]]*Tabela1[[#This Row],[QTE]]</f>
        <v>7.1</v>
      </c>
      <c r="I910" s="7">
        <v>0</v>
      </c>
      <c r="J910" s="8" t="s">
        <v>3045</v>
      </c>
      <c r="K910" s="8" t="s">
        <v>44</v>
      </c>
      <c r="L910" s="9" t="s">
        <v>2984</v>
      </c>
      <c r="M910" s="10">
        <v>46251</v>
      </c>
      <c r="N910" s="8" t="s">
        <v>38</v>
      </c>
      <c r="O910" s="12"/>
      <c r="P910" s="13"/>
      <c r="Q910" s="14">
        <f>Tabela1[[#This Row],[QTDE/ Fabricação]]-Tabela1[[#This Row],[QTE]]</f>
        <v>-1</v>
      </c>
      <c r="R910" s="18">
        <f t="shared" si="185"/>
        <v>1.7749999999999999</v>
      </c>
      <c r="S910" s="18">
        <f t="shared" si="186"/>
        <v>0</v>
      </c>
      <c r="T910" s="19">
        <f t="shared" si="187"/>
        <v>-7.1</v>
      </c>
      <c r="U910" s="16">
        <f>IFERROR(SUMIF('LISTA DE EMBARQUE'!B:B,MICRO!E:E,'LISTA DE EMBARQUE'!G:G),"")</f>
        <v>0</v>
      </c>
      <c r="V910" s="12" t="str">
        <f>IFERROR(VLOOKUP(Tabela1[[#This Row],[COD.MDE]],'LISTA DE EMBARQUE'!B:L,11,0),"")</f>
        <v/>
      </c>
      <c r="W910" s="13" t="str">
        <f>IFERROR(VLOOKUP(Tabela1[[#This Row],[COD.MDE]],'LISTA DE EMBARQUE'!B:M,12,0),"")</f>
        <v/>
      </c>
      <c r="X910" s="14">
        <f>IFERROR(Tabela1[[#This Row],[QIANTIDADE EXPEDIDA]]*Tabela1[[#This Row],[PESO UNI]],"")</f>
        <v>0</v>
      </c>
      <c r="Y910" s="14">
        <f t="shared" si="188"/>
        <v>-1</v>
      </c>
      <c r="Z910" s="20">
        <f>Tabela1[[#This Row],[PESO TOTAL]]-Tabela1[[#This Row],[Peso Expedido]]</f>
        <v>7.1</v>
      </c>
      <c r="AA910" s="17">
        <v>1</v>
      </c>
      <c r="AB910" s="33"/>
      <c r="AC910" s="33"/>
      <c r="AD910" s="33"/>
      <c r="AE910" s="33"/>
      <c r="AF910" s="33"/>
      <c r="AG910" s="33"/>
      <c r="AH910" s="33"/>
      <c r="AI910" s="33"/>
      <c r="AJ910"/>
      <c r="AK910"/>
      <c r="AL910"/>
      <c r="AM910"/>
      <c r="AN910"/>
      <c r="AO910"/>
      <c r="AP910"/>
      <c r="AQ910" s="22"/>
      <c r="AR910" s="24"/>
      <c r="AS910" s="37"/>
      <c r="AT910" s="37"/>
      <c r="AU910" s="37"/>
      <c r="AV910" s="37"/>
      <c r="AW910" s="37"/>
    </row>
    <row r="911" spans="1:49" ht="15.75" hidden="1" customHeight="1" x14ac:dyDescent="0.25">
      <c r="A911" s="1" t="s">
        <v>5573</v>
      </c>
      <c r="B911" s="21" t="s">
        <v>5100</v>
      </c>
      <c r="C911" s="1">
        <v>1</v>
      </c>
      <c r="D911" s="1" t="s">
        <v>5585</v>
      </c>
      <c r="E911" s="7">
        <v>4808</v>
      </c>
      <c r="F911" s="7">
        <v>57</v>
      </c>
      <c r="G911" s="1">
        <v>13.5</v>
      </c>
      <c r="H911" s="34">
        <f>Tabela1[[#This Row],[PESO UNI]]*Tabela1[[#This Row],[QTE]]</f>
        <v>13.5</v>
      </c>
      <c r="I911" s="7">
        <v>0</v>
      </c>
      <c r="J911" s="8" t="s">
        <v>3045</v>
      </c>
      <c r="K911" s="8" t="s">
        <v>44</v>
      </c>
      <c r="L911" s="9" t="s">
        <v>2984</v>
      </c>
      <c r="M911" s="10">
        <v>46251</v>
      </c>
      <c r="N911" s="8" t="s">
        <v>38</v>
      </c>
      <c r="O911" s="12"/>
      <c r="P911" s="13"/>
      <c r="Q911" s="14">
        <f>Tabela1[[#This Row],[QTDE/ Fabricação]]-Tabela1[[#This Row],[QTE]]</f>
        <v>-1</v>
      </c>
      <c r="R911" s="18">
        <f t="shared" si="185"/>
        <v>3.375</v>
      </c>
      <c r="S911" s="18">
        <f t="shared" si="186"/>
        <v>0</v>
      </c>
      <c r="T911" s="19">
        <f t="shared" si="187"/>
        <v>-13.5</v>
      </c>
      <c r="U911" s="16">
        <f>IFERROR(SUMIF('LISTA DE EMBARQUE'!B:B,MICRO!E:E,'LISTA DE EMBARQUE'!G:G),"")</f>
        <v>0</v>
      </c>
      <c r="V911" s="12" t="str">
        <f>IFERROR(VLOOKUP(Tabela1[[#This Row],[COD.MDE]],'LISTA DE EMBARQUE'!B:L,11,0),"")</f>
        <v/>
      </c>
      <c r="W911" s="13" t="str">
        <f>IFERROR(VLOOKUP(Tabela1[[#This Row],[COD.MDE]],'LISTA DE EMBARQUE'!B:M,12,0),"")</f>
        <v/>
      </c>
      <c r="X911" s="14">
        <f>IFERROR(Tabela1[[#This Row],[QIANTIDADE EXPEDIDA]]*Tabela1[[#This Row],[PESO UNI]],"")</f>
        <v>0</v>
      </c>
      <c r="Y911" s="14">
        <f t="shared" si="188"/>
        <v>-1</v>
      </c>
      <c r="Z911" s="20">
        <f>Tabela1[[#This Row],[PESO TOTAL]]-Tabela1[[#This Row],[Peso Expedido]]</f>
        <v>13.5</v>
      </c>
      <c r="AA911" s="17">
        <v>1</v>
      </c>
      <c r="AB911" s="33"/>
      <c r="AC911" s="33"/>
      <c r="AD911" s="33"/>
      <c r="AE911" s="33"/>
      <c r="AF911" s="33"/>
      <c r="AG911" s="33"/>
      <c r="AH911" s="33"/>
      <c r="AI911" s="33"/>
      <c r="AJ911"/>
      <c r="AK911"/>
      <c r="AL911"/>
      <c r="AM911"/>
      <c r="AN911"/>
      <c r="AO911"/>
      <c r="AP911"/>
      <c r="AQ911" s="22"/>
      <c r="AR911" s="24"/>
      <c r="AS911" s="37"/>
      <c r="AT911" s="37"/>
      <c r="AU911" s="37"/>
      <c r="AV911" s="37"/>
      <c r="AW911" s="37"/>
    </row>
    <row r="912" spans="1:49" ht="15.75" hidden="1" customHeight="1" x14ac:dyDescent="0.25">
      <c r="A912" s="1" t="s">
        <v>5573</v>
      </c>
      <c r="B912" s="21" t="s">
        <v>5100</v>
      </c>
      <c r="C912" s="1">
        <v>1</v>
      </c>
      <c r="D912" s="1" t="s">
        <v>5586</v>
      </c>
      <c r="E912" s="7">
        <v>4809</v>
      </c>
      <c r="F912" s="7">
        <v>57</v>
      </c>
      <c r="G912" s="1">
        <v>6.5</v>
      </c>
      <c r="H912" s="34">
        <f>Tabela1[[#This Row],[PESO UNI]]*Tabela1[[#This Row],[QTE]]</f>
        <v>6.5</v>
      </c>
      <c r="I912" s="7">
        <v>0</v>
      </c>
      <c r="J912" s="8" t="s">
        <v>3045</v>
      </c>
      <c r="K912" s="8" t="s">
        <v>44</v>
      </c>
      <c r="L912" s="9" t="s">
        <v>2984</v>
      </c>
      <c r="M912" s="10">
        <v>46251</v>
      </c>
      <c r="N912" s="8" t="s">
        <v>38</v>
      </c>
      <c r="O912" s="12"/>
      <c r="P912" s="13"/>
      <c r="Q912" s="14">
        <f>Tabela1[[#This Row],[QTDE/ Fabricação]]-Tabela1[[#This Row],[QTE]]</f>
        <v>-1</v>
      </c>
      <c r="R912" s="18">
        <f t="shared" si="185"/>
        <v>1.625</v>
      </c>
      <c r="S912" s="18">
        <f t="shared" si="186"/>
        <v>0</v>
      </c>
      <c r="T912" s="19">
        <f t="shared" si="187"/>
        <v>-6.5</v>
      </c>
      <c r="U912" s="16">
        <f>IFERROR(SUMIF('LISTA DE EMBARQUE'!B:B,MICRO!E:E,'LISTA DE EMBARQUE'!G:G),"")</f>
        <v>0</v>
      </c>
      <c r="V912" s="12" t="str">
        <f>IFERROR(VLOOKUP(Tabela1[[#This Row],[COD.MDE]],'LISTA DE EMBARQUE'!B:L,11,0),"")</f>
        <v/>
      </c>
      <c r="W912" s="13" t="str">
        <f>IFERROR(VLOOKUP(Tabela1[[#This Row],[COD.MDE]],'LISTA DE EMBARQUE'!B:M,12,0),"")</f>
        <v/>
      </c>
      <c r="X912" s="14">
        <f>IFERROR(Tabela1[[#This Row],[QIANTIDADE EXPEDIDA]]*Tabela1[[#This Row],[PESO UNI]],"")</f>
        <v>0</v>
      </c>
      <c r="Y912" s="14">
        <f t="shared" si="188"/>
        <v>-1</v>
      </c>
      <c r="Z912" s="20">
        <f>Tabela1[[#This Row],[PESO TOTAL]]-Tabela1[[#This Row],[Peso Expedido]]</f>
        <v>6.5</v>
      </c>
      <c r="AA912" s="17">
        <v>1</v>
      </c>
      <c r="AB912" s="33"/>
      <c r="AC912" s="33"/>
      <c r="AD912" s="33"/>
      <c r="AE912" s="33"/>
      <c r="AF912" s="33"/>
      <c r="AG912" s="33"/>
      <c r="AH912" s="33"/>
      <c r="AI912" s="33"/>
      <c r="AJ912"/>
      <c r="AK912"/>
      <c r="AL912"/>
      <c r="AM912"/>
      <c r="AN912"/>
      <c r="AO912"/>
      <c r="AP912"/>
      <c r="AQ912" s="22"/>
      <c r="AR912" s="24"/>
      <c r="AS912" s="37"/>
      <c r="AT912" s="37"/>
      <c r="AU912" s="37"/>
      <c r="AV912" s="37"/>
      <c r="AW912" s="37"/>
    </row>
    <row r="913" spans="1:49" ht="15.75" hidden="1" customHeight="1" x14ac:dyDescent="0.25">
      <c r="A913" s="1" t="s">
        <v>5573</v>
      </c>
      <c r="B913" s="21" t="s">
        <v>5100</v>
      </c>
      <c r="C913" s="1">
        <v>1</v>
      </c>
      <c r="D913" s="1" t="s">
        <v>5587</v>
      </c>
      <c r="E913" s="7">
        <v>4810</v>
      </c>
      <c r="F913" s="7">
        <v>57</v>
      </c>
      <c r="G913" s="1">
        <v>7.3</v>
      </c>
      <c r="H913" s="34">
        <f>Tabela1[[#This Row],[PESO UNI]]*Tabela1[[#This Row],[QTE]]</f>
        <v>7.3</v>
      </c>
      <c r="I913" s="7">
        <v>0</v>
      </c>
      <c r="J913" s="8" t="s">
        <v>3045</v>
      </c>
      <c r="K913" s="8" t="s">
        <v>44</v>
      </c>
      <c r="L913" s="9" t="s">
        <v>2984</v>
      </c>
      <c r="M913" s="10">
        <v>46251</v>
      </c>
      <c r="N913" s="8" t="s">
        <v>38</v>
      </c>
      <c r="O913" s="12"/>
      <c r="P913" s="13"/>
      <c r="Q913" s="14">
        <f>Tabela1[[#This Row],[QTDE/ Fabricação]]-Tabela1[[#This Row],[QTE]]</f>
        <v>-1</v>
      </c>
      <c r="R913" s="18">
        <f t="shared" si="185"/>
        <v>1.825</v>
      </c>
      <c r="S913" s="18">
        <f t="shared" si="186"/>
        <v>0</v>
      </c>
      <c r="T913" s="19">
        <f t="shared" si="187"/>
        <v>-7.3</v>
      </c>
      <c r="U913" s="16">
        <f>IFERROR(SUMIF('LISTA DE EMBARQUE'!B:B,MICRO!E:E,'LISTA DE EMBARQUE'!G:G),"")</f>
        <v>0</v>
      </c>
      <c r="V913" s="12" t="str">
        <f>IFERROR(VLOOKUP(Tabela1[[#This Row],[COD.MDE]],'LISTA DE EMBARQUE'!B:L,11,0),"")</f>
        <v/>
      </c>
      <c r="W913" s="13" t="str">
        <f>IFERROR(VLOOKUP(Tabela1[[#This Row],[COD.MDE]],'LISTA DE EMBARQUE'!B:M,12,0),"")</f>
        <v/>
      </c>
      <c r="X913" s="14">
        <f>IFERROR(Tabela1[[#This Row],[QIANTIDADE EXPEDIDA]]*Tabela1[[#This Row],[PESO UNI]],"")</f>
        <v>0</v>
      </c>
      <c r="Y913" s="14">
        <f t="shared" si="188"/>
        <v>-1</v>
      </c>
      <c r="Z913" s="20">
        <f>Tabela1[[#This Row],[PESO TOTAL]]-Tabela1[[#This Row],[Peso Expedido]]</f>
        <v>7.3</v>
      </c>
      <c r="AA913" s="17">
        <v>1</v>
      </c>
      <c r="AB913" s="33"/>
      <c r="AC913" s="33"/>
      <c r="AD913" s="33"/>
      <c r="AE913" s="33"/>
      <c r="AF913" s="33"/>
      <c r="AG913" s="33"/>
      <c r="AH913" s="33"/>
      <c r="AI913" s="33"/>
      <c r="AJ913"/>
      <c r="AK913"/>
      <c r="AL913"/>
      <c r="AM913"/>
      <c r="AN913"/>
      <c r="AO913"/>
      <c r="AP913"/>
      <c r="AQ913" s="22"/>
      <c r="AR913" s="24"/>
      <c r="AS913" s="37"/>
      <c r="AT913" s="37"/>
      <c r="AU913" s="37"/>
      <c r="AV913" s="37"/>
      <c r="AW913" s="37"/>
    </row>
    <row r="914" spans="1:49" ht="15.75" hidden="1" customHeight="1" x14ac:dyDescent="0.25">
      <c r="A914" s="1" t="s">
        <v>5573</v>
      </c>
      <c r="B914" s="21" t="s">
        <v>5100</v>
      </c>
      <c r="C914" s="1">
        <v>1</v>
      </c>
      <c r="D914" s="1" t="s">
        <v>5588</v>
      </c>
      <c r="E914" s="7">
        <v>4811</v>
      </c>
      <c r="F914" s="7">
        <v>57</v>
      </c>
      <c r="G914" s="1">
        <v>5.3</v>
      </c>
      <c r="H914" s="34">
        <f>Tabela1[[#This Row],[PESO UNI]]*Tabela1[[#This Row],[QTE]]</f>
        <v>5.3</v>
      </c>
      <c r="I914" s="7">
        <v>0</v>
      </c>
      <c r="J914" s="8" t="s">
        <v>3045</v>
      </c>
      <c r="K914" s="8" t="s">
        <v>44</v>
      </c>
      <c r="L914" s="9" t="s">
        <v>2984</v>
      </c>
      <c r="M914" s="10">
        <v>46251</v>
      </c>
      <c r="N914" s="8" t="s">
        <v>38</v>
      </c>
      <c r="O914" s="12"/>
      <c r="P914" s="13"/>
      <c r="Q914" s="14">
        <f>Tabela1[[#This Row],[QTDE/ Fabricação]]-Tabela1[[#This Row],[QTE]]</f>
        <v>-1</v>
      </c>
      <c r="R914" s="18">
        <f t="shared" si="185"/>
        <v>1.325</v>
      </c>
      <c r="S914" s="18">
        <f t="shared" si="186"/>
        <v>0</v>
      </c>
      <c r="T914" s="19">
        <f t="shared" si="187"/>
        <v>-5.3</v>
      </c>
      <c r="U914" s="16">
        <f>IFERROR(SUMIF('LISTA DE EMBARQUE'!B:B,MICRO!E:E,'LISTA DE EMBARQUE'!G:G),"")</f>
        <v>0</v>
      </c>
      <c r="V914" s="12" t="str">
        <f>IFERROR(VLOOKUP(Tabela1[[#This Row],[COD.MDE]],'LISTA DE EMBARQUE'!B:L,11,0),"")</f>
        <v/>
      </c>
      <c r="W914" s="13" t="str">
        <f>IFERROR(VLOOKUP(Tabela1[[#This Row],[COD.MDE]],'LISTA DE EMBARQUE'!B:M,12,0),"")</f>
        <v/>
      </c>
      <c r="X914" s="14">
        <f>IFERROR(Tabela1[[#This Row],[QIANTIDADE EXPEDIDA]]*Tabela1[[#This Row],[PESO UNI]],"")</f>
        <v>0</v>
      </c>
      <c r="Y914" s="14">
        <f t="shared" si="188"/>
        <v>-1</v>
      </c>
      <c r="Z914" s="20">
        <f>Tabela1[[#This Row],[PESO TOTAL]]-Tabela1[[#This Row],[Peso Expedido]]</f>
        <v>5.3</v>
      </c>
      <c r="AA914" s="17">
        <v>1</v>
      </c>
      <c r="AB914" s="33"/>
      <c r="AC914" s="33"/>
      <c r="AD914" s="33"/>
      <c r="AE914" s="33"/>
      <c r="AF914" s="33"/>
      <c r="AG914" s="33"/>
      <c r="AH914" s="33"/>
      <c r="AI914" s="33"/>
      <c r="AJ914"/>
      <c r="AK914"/>
      <c r="AL914"/>
      <c r="AM914"/>
      <c r="AN914"/>
      <c r="AO914"/>
      <c r="AP914"/>
      <c r="AQ914" s="22"/>
      <c r="AR914" s="24"/>
      <c r="AS914" s="37"/>
      <c r="AT914" s="37"/>
      <c r="AU914" s="37"/>
      <c r="AV914" s="37"/>
      <c r="AW914" s="37"/>
    </row>
    <row r="915" spans="1:49" ht="15.75" hidden="1" customHeight="1" x14ac:dyDescent="0.25">
      <c r="A915" s="1" t="s">
        <v>5573</v>
      </c>
      <c r="B915" s="21" t="s">
        <v>5100</v>
      </c>
      <c r="C915" s="1">
        <v>2</v>
      </c>
      <c r="D915" s="1" t="s">
        <v>5589</v>
      </c>
      <c r="E915" s="7">
        <v>4812</v>
      </c>
      <c r="F915" s="7">
        <v>57</v>
      </c>
      <c r="G915" s="1">
        <v>12.2</v>
      </c>
      <c r="H915" s="34">
        <f>Tabela1[[#This Row],[PESO UNI]]*Tabela1[[#This Row],[QTE]]</f>
        <v>24.4</v>
      </c>
      <c r="I915" s="7">
        <v>0</v>
      </c>
      <c r="J915" s="8" t="s">
        <v>3045</v>
      </c>
      <c r="K915" s="8" t="s">
        <v>44</v>
      </c>
      <c r="L915" s="9" t="s">
        <v>2984</v>
      </c>
      <c r="M915" s="10">
        <v>46251</v>
      </c>
      <c r="N915" s="8" t="s">
        <v>38</v>
      </c>
      <c r="O915" s="12"/>
      <c r="P915" s="13"/>
      <c r="Q915" s="14">
        <f>Tabela1[[#This Row],[QTDE/ Fabricação]]-Tabela1[[#This Row],[QTE]]</f>
        <v>-2</v>
      </c>
      <c r="R915" s="18">
        <f t="shared" si="185"/>
        <v>6.1</v>
      </c>
      <c r="S915" s="18">
        <f t="shared" si="186"/>
        <v>0</v>
      </c>
      <c r="T915" s="19">
        <f t="shared" si="187"/>
        <v>-24.4</v>
      </c>
      <c r="U915" s="16">
        <f>IFERROR(SUMIF('LISTA DE EMBARQUE'!B:B,MICRO!E:E,'LISTA DE EMBARQUE'!G:G),"")</f>
        <v>0</v>
      </c>
      <c r="V915" s="12" t="str">
        <f>IFERROR(VLOOKUP(Tabela1[[#This Row],[COD.MDE]],'LISTA DE EMBARQUE'!B:L,11,0),"")</f>
        <v/>
      </c>
      <c r="W915" s="13" t="str">
        <f>IFERROR(VLOOKUP(Tabela1[[#This Row],[COD.MDE]],'LISTA DE EMBARQUE'!B:M,12,0),"")</f>
        <v/>
      </c>
      <c r="X915" s="14">
        <f>IFERROR(Tabela1[[#This Row],[QIANTIDADE EXPEDIDA]]*Tabela1[[#This Row],[PESO UNI]],"")</f>
        <v>0</v>
      </c>
      <c r="Y915" s="14">
        <f t="shared" si="188"/>
        <v>-2</v>
      </c>
      <c r="Z915" s="20">
        <f>Tabela1[[#This Row],[PESO TOTAL]]-Tabela1[[#This Row],[Peso Expedido]]</f>
        <v>24.4</v>
      </c>
      <c r="AA915" s="17">
        <v>1</v>
      </c>
      <c r="AB915" s="33"/>
      <c r="AC915" s="33"/>
      <c r="AD915" s="33"/>
      <c r="AE915" s="33"/>
      <c r="AF915" s="33"/>
      <c r="AG915" s="33"/>
      <c r="AH915" s="33"/>
      <c r="AI915" s="33"/>
      <c r="AJ915"/>
      <c r="AK915"/>
      <c r="AL915"/>
      <c r="AM915"/>
      <c r="AN915"/>
      <c r="AO915"/>
      <c r="AP915"/>
      <c r="AQ915" s="22"/>
      <c r="AR915" s="24"/>
      <c r="AS915" s="37"/>
      <c r="AT915" s="37"/>
      <c r="AU915" s="37"/>
      <c r="AV915" s="37"/>
      <c r="AW915" s="37"/>
    </row>
    <row r="916" spans="1:49" ht="15.75" hidden="1" customHeight="1" x14ac:dyDescent="0.25">
      <c r="A916" s="1" t="s">
        <v>5573</v>
      </c>
      <c r="B916" s="21" t="s">
        <v>5100</v>
      </c>
      <c r="C916" s="1">
        <v>2</v>
      </c>
      <c r="D916" s="1" t="s">
        <v>5590</v>
      </c>
      <c r="E916" s="7">
        <v>4813</v>
      </c>
      <c r="F916" s="7">
        <v>57</v>
      </c>
      <c r="G916" s="1">
        <v>11.4</v>
      </c>
      <c r="H916" s="34">
        <f>Tabela1[[#This Row],[PESO UNI]]*Tabela1[[#This Row],[QTE]]</f>
        <v>22.8</v>
      </c>
      <c r="I916" s="7">
        <v>0</v>
      </c>
      <c r="J916" s="8" t="s">
        <v>3045</v>
      </c>
      <c r="K916" s="8" t="s">
        <v>44</v>
      </c>
      <c r="L916" s="9" t="s">
        <v>2984</v>
      </c>
      <c r="M916" s="10">
        <v>46251</v>
      </c>
      <c r="N916" s="8" t="s">
        <v>38</v>
      </c>
      <c r="O916" s="12"/>
      <c r="P916" s="13"/>
      <c r="Q916" s="14">
        <f>Tabela1[[#This Row],[QTDE/ Fabricação]]-Tabela1[[#This Row],[QTE]]</f>
        <v>-2</v>
      </c>
      <c r="R916" s="18">
        <f t="shared" si="185"/>
        <v>5.7</v>
      </c>
      <c r="S916" s="18">
        <f t="shared" si="186"/>
        <v>0</v>
      </c>
      <c r="T916" s="19">
        <f t="shared" si="187"/>
        <v>-22.8</v>
      </c>
      <c r="U916" s="16">
        <f>IFERROR(SUMIF('LISTA DE EMBARQUE'!B:B,MICRO!E:E,'LISTA DE EMBARQUE'!G:G),"")</f>
        <v>0</v>
      </c>
      <c r="V916" s="12" t="str">
        <f>IFERROR(VLOOKUP(Tabela1[[#This Row],[COD.MDE]],'LISTA DE EMBARQUE'!B:L,11,0),"")</f>
        <v/>
      </c>
      <c r="W916" s="13" t="str">
        <f>IFERROR(VLOOKUP(Tabela1[[#This Row],[COD.MDE]],'LISTA DE EMBARQUE'!B:M,12,0),"")</f>
        <v/>
      </c>
      <c r="X916" s="14">
        <f>IFERROR(Tabela1[[#This Row],[QIANTIDADE EXPEDIDA]]*Tabela1[[#This Row],[PESO UNI]],"")</f>
        <v>0</v>
      </c>
      <c r="Y916" s="14">
        <f t="shared" si="188"/>
        <v>-2</v>
      </c>
      <c r="Z916" s="20">
        <f>Tabela1[[#This Row],[PESO TOTAL]]-Tabela1[[#This Row],[Peso Expedido]]</f>
        <v>22.8</v>
      </c>
      <c r="AA916" s="17">
        <v>1</v>
      </c>
      <c r="AB916" s="33"/>
      <c r="AC916" s="33"/>
      <c r="AD916" s="33"/>
      <c r="AE916" s="33"/>
      <c r="AF916" s="33"/>
      <c r="AG916" s="33"/>
      <c r="AH916" s="33"/>
      <c r="AI916" s="33"/>
      <c r="AJ916"/>
      <c r="AK916"/>
      <c r="AL916"/>
      <c r="AM916"/>
      <c r="AN916"/>
      <c r="AO916"/>
      <c r="AP916"/>
      <c r="AQ916" s="22"/>
      <c r="AR916" s="24"/>
      <c r="AS916" s="37"/>
      <c r="AT916" s="37"/>
      <c r="AU916" s="37"/>
      <c r="AV916" s="37"/>
      <c r="AW916" s="37"/>
    </row>
    <row r="917" spans="1:49" ht="15.75" hidden="1" customHeight="1" x14ac:dyDescent="0.25">
      <c r="A917" s="1" t="s">
        <v>5573</v>
      </c>
      <c r="B917" s="21" t="s">
        <v>5100</v>
      </c>
      <c r="C917" s="1">
        <v>2</v>
      </c>
      <c r="D917" s="1" t="s">
        <v>5591</v>
      </c>
      <c r="E917" s="7">
        <v>4814</v>
      </c>
      <c r="F917" s="7">
        <v>57</v>
      </c>
      <c r="G917" s="1">
        <v>10.5</v>
      </c>
      <c r="H917" s="34">
        <f>Tabela1[[#This Row],[PESO UNI]]*Tabela1[[#This Row],[QTE]]</f>
        <v>21</v>
      </c>
      <c r="I917" s="7">
        <v>0</v>
      </c>
      <c r="J917" s="8" t="s">
        <v>3045</v>
      </c>
      <c r="K917" s="8" t="s">
        <v>44</v>
      </c>
      <c r="L917" s="9" t="s">
        <v>2984</v>
      </c>
      <c r="M917" s="10">
        <v>46251</v>
      </c>
      <c r="N917" s="8" t="s">
        <v>38</v>
      </c>
      <c r="O917" s="12"/>
      <c r="P917" s="13"/>
      <c r="Q917" s="14">
        <f>Tabela1[[#This Row],[QTDE/ Fabricação]]-Tabela1[[#This Row],[QTE]]</f>
        <v>-2</v>
      </c>
      <c r="R917" s="18">
        <f t="shared" si="185"/>
        <v>5.25</v>
      </c>
      <c r="S917" s="18">
        <f t="shared" si="186"/>
        <v>0</v>
      </c>
      <c r="T917" s="19">
        <f t="shared" si="187"/>
        <v>-21</v>
      </c>
      <c r="U917" s="16">
        <f>IFERROR(SUMIF('LISTA DE EMBARQUE'!B:B,MICRO!E:E,'LISTA DE EMBARQUE'!G:G),"")</f>
        <v>0</v>
      </c>
      <c r="V917" s="12" t="str">
        <f>IFERROR(VLOOKUP(Tabela1[[#This Row],[COD.MDE]],'LISTA DE EMBARQUE'!B:L,11,0),"")</f>
        <v/>
      </c>
      <c r="W917" s="13" t="str">
        <f>IFERROR(VLOOKUP(Tabela1[[#This Row],[COD.MDE]],'LISTA DE EMBARQUE'!B:M,12,0),"")</f>
        <v/>
      </c>
      <c r="X917" s="14">
        <f>IFERROR(Tabela1[[#This Row],[QIANTIDADE EXPEDIDA]]*Tabela1[[#This Row],[PESO UNI]],"")</f>
        <v>0</v>
      </c>
      <c r="Y917" s="14">
        <f t="shared" si="188"/>
        <v>-2</v>
      </c>
      <c r="Z917" s="20">
        <f>Tabela1[[#This Row],[PESO TOTAL]]-Tabela1[[#This Row],[Peso Expedido]]</f>
        <v>21</v>
      </c>
      <c r="AA917" s="17">
        <v>1</v>
      </c>
      <c r="AB917" s="33"/>
      <c r="AC917" s="33"/>
      <c r="AD917" s="33"/>
      <c r="AE917" s="33"/>
      <c r="AF917" s="33"/>
      <c r="AG917" s="33"/>
      <c r="AH917" s="33"/>
      <c r="AI917" s="33"/>
      <c r="AJ917"/>
      <c r="AK917"/>
      <c r="AL917"/>
      <c r="AM917"/>
      <c r="AN917"/>
      <c r="AO917"/>
      <c r="AP917"/>
      <c r="AQ917" s="22"/>
      <c r="AR917" s="24"/>
      <c r="AS917" s="37"/>
      <c r="AT917" s="37"/>
      <c r="AU917" s="37"/>
      <c r="AV917" s="37"/>
      <c r="AW917" s="37"/>
    </row>
    <row r="918" spans="1:49" ht="15.75" hidden="1" customHeight="1" x14ac:dyDescent="0.25">
      <c r="A918" s="1" t="s">
        <v>5573</v>
      </c>
      <c r="B918" s="21" t="s">
        <v>5100</v>
      </c>
      <c r="C918" s="1">
        <v>2</v>
      </c>
      <c r="D918" s="1" t="s">
        <v>5592</v>
      </c>
      <c r="E918" s="7">
        <v>4815</v>
      </c>
      <c r="F918" s="7">
        <v>57</v>
      </c>
      <c r="G918" s="1">
        <v>12.9</v>
      </c>
      <c r="H918" s="34">
        <f>Tabela1[[#This Row],[PESO UNI]]*Tabela1[[#This Row],[QTE]]</f>
        <v>25.8</v>
      </c>
      <c r="I918" s="7">
        <v>0</v>
      </c>
      <c r="J918" s="8" t="s">
        <v>3045</v>
      </c>
      <c r="K918" s="8" t="s">
        <v>44</v>
      </c>
      <c r="L918" s="9" t="s">
        <v>2984</v>
      </c>
      <c r="M918" s="10">
        <v>46251</v>
      </c>
      <c r="N918" s="8" t="s">
        <v>38</v>
      </c>
      <c r="O918" s="12"/>
      <c r="P918" s="13"/>
      <c r="Q918" s="14">
        <f>Tabela1[[#This Row],[QTDE/ Fabricação]]-Tabela1[[#This Row],[QTE]]</f>
        <v>-2</v>
      </c>
      <c r="R918" s="18">
        <f t="shared" si="185"/>
        <v>6.45</v>
      </c>
      <c r="S918" s="18">
        <f t="shared" si="186"/>
        <v>0</v>
      </c>
      <c r="T918" s="19">
        <f t="shared" si="187"/>
        <v>-25.8</v>
      </c>
      <c r="U918" s="16">
        <f>IFERROR(SUMIF('LISTA DE EMBARQUE'!B:B,MICRO!E:E,'LISTA DE EMBARQUE'!G:G),"")</f>
        <v>0</v>
      </c>
      <c r="V918" s="12" t="str">
        <f>IFERROR(VLOOKUP(Tabela1[[#This Row],[COD.MDE]],'LISTA DE EMBARQUE'!B:L,11,0),"")</f>
        <v/>
      </c>
      <c r="W918" s="13" t="str">
        <f>IFERROR(VLOOKUP(Tabela1[[#This Row],[COD.MDE]],'LISTA DE EMBARQUE'!B:M,12,0),"")</f>
        <v/>
      </c>
      <c r="X918" s="14">
        <f>IFERROR(Tabela1[[#This Row],[QIANTIDADE EXPEDIDA]]*Tabela1[[#This Row],[PESO UNI]],"")</f>
        <v>0</v>
      </c>
      <c r="Y918" s="14">
        <f t="shared" si="188"/>
        <v>-2</v>
      </c>
      <c r="Z918" s="20">
        <f>Tabela1[[#This Row],[PESO TOTAL]]-Tabela1[[#This Row],[Peso Expedido]]</f>
        <v>25.8</v>
      </c>
      <c r="AA918" s="17">
        <v>1</v>
      </c>
      <c r="AB918" s="33"/>
      <c r="AC918" s="33"/>
      <c r="AD918" s="33"/>
      <c r="AE918" s="33"/>
      <c r="AF918" s="33"/>
      <c r="AG918" s="33"/>
      <c r="AH918" s="33"/>
      <c r="AI918" s="33"/>
      <c r="AJ918"/>
      <c r="AK918"/>
      <c r="AL918"/>
      <c r="AM918"/>
      <c r="AN918"/>
      <c r="AO918"/>
      <c r="AP918"/>
      <c r="AQ918" s="22"/>
      <c r="AR918" s="24"/>
      <c r="AS918" s="37"/>
      <c r="AT918" s="37"/>
      <c r="AU918" s="37"/>
      <c r="AV918" s="37"/>
      <c r="AW918" s="37"/>
    </row>
    <row r="919" spans="1:49" ht="15.75" hidden="1" customHeight="1" x14ac:dyDescent="0.25">
      <c r="A919" s="1" t="s">
        <v>5573</v>
      </c>
      <c r="B919" s="21" t="s">
        <v>5100</v>
      </c>
      <c r="C919" s="1">
        <v>2</v>
      </c>
      <c r="D919" s="1" t="s">
        <v>5593</v>
      </c>
      <c r="E919" s="7">
        <v>4816</v>
      </c>
      <c r="F919" s="7">
        <v>57</v>
      </c>
      <c r="G919" s="1">
        <v>11.4</v>
      </c>
      <c r="H919" s="34">
        <f>Tabela1[[#This Row],[PESO UNI]]*Tabela1[[#This Row],[QTE]]</f>
        <v>22.8</v>
      </c>
      <c r="I919" s="7">
        <v>0</v>
      </c>
      <c r="J919" s="8" t="s">
        <v>3045</v>
      </c>
      <c r="K919" s="8" t="s">
        <v>44</v>
      </c>
      <c r="L919" s="9" t="s">
        <v>2984</v>
      </c>
      <c r="M919" s="10">
        <v>46251</v>
      </c>
      <c r="N919" s="8" t="s">
        <v>38</v>
      </c>
      <c r="O919" s="12"/>
      <c r="P919" s="13"/>
      <c r="Q919" s="14">
        <f>Tabela1[[#This Row],[QTDE/ Fabricação]]-Tabela1[[#This Row],[QTE]]</f>
        <v>-2</v>
      </c>
      <c r="R919" s="18">
        <f t="shared" si="185"/>
        <v>5.7</v>
      </c>
      <c r="S919" s="18">
        <f t="shared" si="186"/>
        <v>0</v>
      </c>
      <c r="T919" s="19">
        <f t="shared" si="187"/>
        <v>-22.8</v>
      </c>
      <c r="U919" s="16">
        <f>IFERROR(SUMIF('LISTA DE EMBARQUE'!B:B,MICRO!E:E,'LISTA DE EMBARQUE'!G:G),"")</f>
        <v>0</v>
      </c>
      <c r="V919" s="12" t="str">
        <f>IFERROR(VLOOKUP(Tabela1[[#This Row],[COD.MDE]],'LISTA DE EMBARQUE'!B:L,11,0),"")</f>
        <v/>
      </c>
      <c r="W919" s="13" t="str">
        <f>IFERROR(VLOOKUP(Tabela1[[#This Row],[COD.MDE]],'LISTA DE EMBARQUE'!B:M,12,0),"")</f>
        <v/>
      </c>
      <c r="X919" s="14">
        <f>IFERROR(Tabela1[[#This Row],[QIANTIDADE EXPEDIDA]]*Tabela1[[#This Row],[PESO UNI]],"")</f>
        <v>0</v>
      </c>
      <c r="Y919" s="14">
        <f t="shared" si="188"/>
        <v>-2</v>
      </c>
      <c r="Z919" s="20">
        <f>Tabela1[[#This Row],[PESO TOTAL]]-Tabela1[[#This Row],[Peso Expedido]]</f>
        <v>22.8</v>
      </c>
      <c r="AA919" s="17">
        <v>1</v>
      </c>
      <c r="AB919" s="33"/>
      <c r="AC919" s="33"/>
      <c r="AD919" s="33"/>
      <c r="AE919" s="33"/>
      <c r="AF919" s="33"/>
      <c r="AG919" s="33"/>
      <c r="AH919" s="33"/>
      <c r="AI919" s="33"/>
      <c r="AJ919"/>
      <c r="AK919"/>
      <c r="AL919"/>
      <c r="AM919"/>
      <c r="AN919"/>
      <c r="AO919"/>
      <c r="AP919"/>
      <c r="AQ919" s="22"/>
      <c r="AR919" s="24"/>
      <c r="AS919" s="37"/>
      <c r="AT919" s="37"/>
      <c r="AU919" s="37"/>
      <c r="AV919" s="37"/>
      <c r="AW919" s="37"/>
    </row>
    <row r="920" spans="1:49" ht="15.75" hidden="1" customHeight="1" x14ac:dyDescent="0.25">
      <c r="A920" s="1" t="s">
        <v>5573</v>
      </c>
      <c r="B920" s="21" t="s">
        <v>5100</v>
      </c>
      <c r="C920" s="1">
        <v>2</v>
      </c>
      <c r="D920" s="1" t="s">
        <v>5594</v>
      </c>
      <c r="E920" s="7">
        <v>4817</v>
      </c>
      <c r="F920" s="7">
        <v>57</v>
      </c>
      <c r="G920" s="1">
        <v>4.7</v>
      </c>
      <c r="H920" s="34">
        <f>Tabela1[[#This Row],[PESO UNI]]*Tabela1[[#This Row],[QTE]]</f>
        <v>9.4</v>
      </c>
      <c r="I920" s="7">
        <v>0</v>
      </c>
      <c r="J920" s="8" t="s">
        <v>3045</v>
      </c>
      <c r="K920" s="8" t="s">
        <v>44</v>
      </c>
      <c r="L920" s="9" t="s">
        <v>2984</v>
      </c>
      <c r="M920" s="10">
        <v>46251</v>
      </c>
      <c r="N920" s="8" t="s">
        <v>38</v>
      </c>
      <c r="O920" s="12"/>
      <c r="P920" s="13"/>
      <c r="Q920" s="14">
        <f>Tabela1[[#This Row],[QTDE/ Fabricação]]-Tabela1[[#This Row],[QTE]]</f>
        <v>-2</v>
      </c>
      <c r="R920" s="18">
        <f t="shared" si="185"/>
        <v>2.35</v>
      </c>
      <c r="S920" s="18">
        <f t="shared" si="186"/>
        <v>0</v>
      </c>
      <c r="T920" s="19">
        <f t="shared" si="187"/>
        <v>-9.4</v>
      </c>
      <c r="U920" s="16">
        <f>IFERROR(SUMIF('LISTA DE EMBARQUE'!B:B,MICRO!E:E,'LISTA DE EMBARQUE'!G:G),"")</f>
        <v>0</v>
      </c>
      <c r="V920" s="12" t="str">
        <f>IFERROR(VLOOKUP(Tabela1[[#This Row],[COD.MDE]],'LISTA DE EMBARQUE'!B:L,11,0),"")</f>
        <v/>
      </c>
      <c r="W920" s="13" t="str">
        <f>IFERROR(VLOOKUP(Tabela1[[#This Row],[COD.MDE]],'LISTA DE EMBARQUE'!B:M,12,0),"")</f>
        <v/>
      </c>
      <c r="X920" s="14">
        <f>IFERROR(Tabela1[[#This Row],[QIANTIDADE EXPEDIDA]]*Tabela1[[#This Row],[PESO UNI]],"")</f>
        <v>0</v>
      </c>
      <c r="Y920" s="14">
        <f t="shared" si="188"/>
        <v>-2</v>
      </c>
      <c r="Z920" s="20">
        <f>Tabela1[[#This Row],[PESO TOTAL]]-Tabela1[[#This Row],[Peso Expedido]]</f>
        <v>9.4</v>
      </c>
      <c r="AA920" s="17">
        <v>1</v>
      </c>
      <c r="AB920" s="33"/>
      <c r="AC920" s="33"/>
      <c r="AD920" s="33"/>
      <c r="AE920" s="33"/>
      <c r="AF920" s="33"/>
      <c r="AG920" s="33"/>
      <c r="AH920" s="33"/>
      <c r="AI920" s="33"/>
      <c r="AJ920"/>
      <c r="AK920"/>
      <c r="AL920"/>
      <c r="AM920"/>
      <c r="AN920"/>
      <c r="AO920"/>
      <c r="AP920"/>
      <c r="AQ920" s="22"/>
      <c r="AR920" s="24"/>
      <c r="AS920" s="37"/>
      <c r="AT920" s="37"/>
      <c r="AU920" s="37"/>
      <c r="AV920" s="37"/>
      <c r="AW920" s="37"/>
    </row>
    <row r="921" spans="1:49" ht="15.75" hidden="1" customHeight="1" x14ac:dyDescent="0.25">
      <c r="A921" s="1" t="s">
        <v>5573</v>
      </c>
      <c r="B921" s="21" t="s">
        <v>5100</v>
      </c>
      <c r="C921" s="1">
        <v>2</v>
      </c>
      <c r="D921" s="1" t="s">
        <v>5595</v>
      </c>
      <c r="E921" s="7">
        <v>4818</v>
      </c>
      <c r="F921" s="7">
        <v>57</v>
      </c>
      <c r="G921" s="1">
        <v>14.8</v>
      </c>
      <c r="H921" s="34">
        <f>Tabela1[[#This Row],[PESO UNI]]*Tabela1[[#This Row],[QTE]]</f>
        <v>29.6</v>
      </c>
      <c r="I921" s="7">
        <v>0</v>
      </c>
      <c r="J921" s="8" t="s">
        <v>3045</v>
      </c>
      <c r="K921" s="8" t="s">
        <v>44</v>
      </c>
      <c r="L921" s="9" t="s">
        <v>2984</v>
      </c>
      <c r="M921" s="10">
        <v>46251</v>
      </c>
      <c r="N921" s="8" t="s">
        <v>38</v>
      </c>
      <c r="O921" s="12"/>
      <c r="P921" s="13"/>
      <c r="Q921" s="14">
        <f>Tabela1[[#This Row],[QTDE/ Fabricação]]-Tabela1[[#This Row],[QTE]]</f>
        <v>-2</v>
      </c>
      <c r="R921" s="18">
        <f t="shared" si="185"/>
        <v>7.4</v>
      </c>
      <c r="S921" s="18">
        <f t="shared" si="186"/>
        <v>0</v>
      </c>
      <c r="T921" s="19">
        <f t="shared" si="187"/>
        <v>-29.6</v>
      </c>
      <c r="U921" s="16">
        <f>IFERROR(SUMIF('LISTA DE EMBARQUE'!B:B,MICRO!E:E,'LISTA DE EMBARQUE'!G:G),"")</f>
        <v>0</v>
      </c>
      <c r="V921" s="12" t="str">
        <f>IFERROR(VLOOKUP(Tabela1[[#This Row],[COD.MDE]],'LISTA DE EMBARQUE'!B:L,11,0),"")</f>
        <v/>
      </c>
      <c r="W921" s="13" t="str">
        <f>IFERROR(VLOOKUP(Tabela1[[#This Row],[COD.MDE]],'LISTA DE EMBARQUE'!B:M,12,0),"")</f>
        <v/>
      </c>
      <c r="X921" s="14">
        <f>IFERROR(Tabela1[[#This Row],[QIANTIDADE EXPEDIDA]]*Tabela1[[#This Row],[PESO UNI]],"")</f>
        <v>0</v>
      </c>
      <c r="Y921" s="14">
        <f t="shared" si="188"/>
        <v>-2</v>
      </c>
      <c r="Z921" s="20">
        <f>Tabela1[[#This Row],[PESO TOTAL]]-Tabela1[[#This Row],[Peso Expedido]]</f>
        <v>29.6</v>
      </c>
      <c r="AA921" s="17">
        <v>1</v>
      </c>
      <c r="AB921" s="33"/>
      <c r="AC921" s="33"/>
      <c r="AD921" s="33"/>
      <c r="AE921" s="33"/>
      <c r="AF921" s="33"/>
      <c r="AG921" s="33"/>
      <c r="AH921" s="33"/>
      <c r="AI921" s="33"/>
      <c r="AJ921"/>
      <c r="AK921"/>
      <c r="AL921"/>
      <c r="AM921"/>
      <c r="AN921"/>
      <c r="AO921"/>
      <c r="AP921"/>
      <c r="AQ921" s="22"/>
      <c r="AR921" s="24"/>
      <c r="AS921" s="37"/>
      <c r="AT921" s="37"/>
      <c r="AU921" s="37"/>
      <c r="AV921" s="37"/>
      <c r="AW921" s="37"/>
    </row>
    <row r="922" spans="1:49" ht="15.75" hidden="1" customHeight="1" x14ac:dyDescent="0.25">
      <c r="A922" s="1" t="s">
        <v>5573</v>
      </c>
      <c r="B922" s="21" t="s">
        <v>5100</v>
      </c>
      <c r="C922" s="1">
        <v>2</v>
      </c>
      <c r="D922" s="1" t="s">
        <v>5596</v>
      </c>
      <c r="E922" s="7">
        <v>4819</v>
      </c>
      <c r="F922" s="7">
        <v>57</v>
      </c>
      <c r="G922" s="1">
        <v>10.9</v>
      </c>
      <c r="H922" s="34">
        <f>Tabela1[[#This Row],[PESO UNI]]*Tabela1[[#This Row],[QTE]]</f>
        <v>21.8</v>
      </c>
      <c r="I922" s="7">
        <v>0</v>
      </c>
      <c r="J922" s="8" t="s">
        <v>3045</v>
      </c>
      <c r="K922" s="8" t="s">
        <v>44</v>
      </c>
      <c r="L922" s="9" t="s">
        <v>2984</v>
      </c>
      <c r="M922" s="10">
        <v>46251</v>
      </c>
      <c r="N922" s="8" t="s">
        <v>38</v>
      </c>
      <c r="O922" s="12"/>
      <c r="P922" s="13"/>
      <c r="Q922" s="14">
        <f>Tabela1[[#This Row],[QTDE/ Fabricação]]-Tabela1[[#This Row],[QTE]]</f>
        <v>-2</v>
      </c>
      <c r="R922" s="18">
        <f t="shared" si="185"/>
        <v>5.45</v>
      </c>
      <c r="S922" s="18">
        <f t="shared" si="186"/>
        <v>0</v>
      </c>
      <c r="T922" s="19">
        <f t="shared" si="187"/>
        <v>-21.8</v>
      </c>
      <c r="U922" s="16">
        <f>IFERROR(SUMIF('LISTA DE EMBARQUE'!B:B,MICRO!E:E,'LISTA DE EMBARQUE'!G:G),"")</f>
        <v>0</v>
      </c>
      <c r="V922" s="12" t="str">
        <f>IFERROR(VLOOKUP(Tabela1[[#This Row],[COD.MDE]],'LISTA DE EMBARQUE'!B:L,11,0),"")</f>
        <v/>
      </c>
      <c r="W922" s="13" t="str">
        <f>IFERROR(VLOOKUP(Tabela1[[#This Row],[COD.MDE]],'LISTA DE EMBARQUE'!B:M,12,0),"")</f>
        <v/>
      </c>
      <c r="X922" s="14">
        <f>IFERROR(Tabela1[[#This Row],[QIANTIDADE EXPEDIDA]]*Tabela1[[#This Row],[PESO UNI]],"")</f>
        <v>0</v>
      </c>
      <c r="Y922" s="14">
        <f t="shared" si="188"/>
        <v>-2</v>
      </c>
      <c r="Z922" s="20">
        <f>Tabela1[[#This Row],[PESO TOTAL]]-Tabela1[[#This Row],[Peso Expedido]]</f>
        <v>21.8</v>
      </c>
      <c r="AA922" s="17">
        <v>1</v>
      </c>
      <c r="AB922" s="33"/>
      <c r="AC922" s="33"/>
      <c r="AD922" s="33"/>
      <c r="AE922" s="33"/>
      <c r="AF922" s="33"/>
      <c r="AG922" s="33"/>
      <c r="AH922" s="33"/>
      <c r="AI922" s="33"/>
      <c r="AJ922"/>
      <c r="AK922"/>
      <c r="AL922"/>
      <c r="AM922"/>
      <c r="AN922"/>
      <c r="AO922"/>
      <c r="AP922"/>
      <c r="AQ922" s="22"/>
      <c r="AR922" s="24"/>
      <c r="AS922" s="37"/>
      <c r="AT922" s="37"/>
      <c r="AU922" s="37"/>
      <c r="AV922" s="37"/>
      <c r="AW922" s="37"/>
    </row>
    <row r="923" spans="1:49" ht="15.75" hidden="1" customHeight="1" x14ac:dyDescent="0.25">
      <c r="A923" s="1" t="s">
        <v>5573</v>
      </c>
      <c r="B923" s="21" t="s">
        <v>5100</v>
      </c>
      <c r="C923" s="1">
        <v>2</v>
      </c>
      <c r="D923" s="1" t="s">
        <v>5597</v>
      </c>
      <c r="E923" s="7">
        <v>4820</v>
      </c>
      <c r="F923" s="7">
        <v>57</v>
      </c>
      <c r="G923" s="1">
        <v>12</v>
      </c>
      <c r="H923" s="34">
        <f>Tabela1[[#This Row],[PESO UNI]]*Tabela1[[#This Row],[QTE]]</f>
        <v>24</v>
      </c>
      <c r="I923" s="7">
        <v>0</v>
      </c>
      <c r="J923" s="8" t="s">
        <v>3045</v>
      </c>
      <c r="K923" s="8" t="s">
        <v>44</v>
      </c>
      <c r="L923" s="9" t="s">
        <v>2984</v>
      </c>
      <c r="M923" s="10">
        <v>46251</v>
      </c>
      <c r="N923" s="8" t="s">
        <v>38</v>
      </c>
      <c r="O923" s="12"/>
      <c r="P923" s="13"/>
      <c r="Q923" s="14">
        <f>Tabela1[[#This Row],[QTDE/ Fabricação]]-Tabela1[[#This Row],[QTE]]</f>
        <v>-2</v>
      </c>
      <c r="R923" s="18">
        <f t="shared" si="185"/>
        <v>6</v>
      </c>
      <c r="S923" s="18">
        <f t="shared" si="186"/>
        <v>0</v>
      </c>
      <c r="T923" s="19">
        <f t="shared" si="187"/>
        <v>-24</v>
      </c>
      <c r="U923" s="16">
        <f>IFERROR(SUMIF('LISTA DE EMBARQUE'!B:B,MICRO!E:E,'LISTA DE EMBARQUE'!G:G),"")</f>
        <v>0</v>
      </c>
      <c r="V923" s="12" t="str">
        <f>IFERROR(VLOOKUP(Tabela1[[#This Row],[COD.MDE]],'LISTA DE EMBARQUE'!B:L,11,0),"")</f>
        <v/>
      </c>
      <c r="W923" s="13" t="str">
        <f>IFERROR(VLOOKUP(Tabela1[[#This Row],[COD.MDE]],'LISTA DE EMBARQUE'!B:M,12,0),"")</f>
        <v/>
      </c>
      <c r="X923" s="14">
        <f>IFERROR(Tabela1[[#This Row],[QIANTIDADE EXPEDIDA]]*Tabela1[[#This Row],[PESO UNI]],"")</f>
        <v>0</v>
      </c>
      <c r="Y923" s="14">
        <f t="shared" si="188"/>
        <v>-2</v>
      </c>
      <c r="Z923" s="20">
        <f>Tabela1[[#This Row],[PESO TOTAL]]-Tabela1[[#This Row],[Peso Expedido]]</f>
        <v>24</v>
      </c>
      <c r="AA923" s="17">
        <v>1</v>
      </c>
      <c r="AB923" s="33"/>
      <c r="AC923" s="33"/>
      <c r="AD923" s="33"/>
      <c r="AE923" s="33"/>
      <c r="AF923" s="33"/>
      <c r="AG923" s="33"/>
      <c r="AH923" s="33"/>
      <c r="AI923" s="33"/>
      <c r="AJ923"/>
      <c r="AK923"/>
      <c r="AL923"/>
      <c r="AM923"/>
      <c r="AN923"/>
      <c r="AO923"/>
      <c r="AP923"/>
      <c r="AQ923" s="22"/>
      <c r="AR923" s="24"/>
      <c r="AS923" s="37"/>
      <c r="AT923" s="37"/>
      <c r="AU923" s="37"/>
      <c r="AV923" s="37"/>
      <c r="AW923" s="37"/>
    </row>
    <row r="924" spans="1:49" ht="15.75" hidden="1" customHeight="1" x14ac:dyDescent="0.25">
      <c r="A924" s="1" t="s">
        <v>5573</v>
      </c>
      <c r="B924" s="21" t="s">
        <v>5100</v>
      </c>
      <c r="C924" s="1">
        <v>2</v>
      </c>
      <c r="D924" s="1" t="s">
        <v>5598</v>
      </c>
      <c r="E924" s="7">
        <v>4821</v>
      </c>
      <c r="F924" s="7">
        <v>57</v>
      </c>
      <c r="G924" s="1">
        <v>12.2</v>
      </c>
      <c r="H924" s="34">
        <f>Tabela1[[#This Row],[PESO UNI]]*Tabela1[[#This Row],[QTE]]</f>
        <v>24.4</v>
      </c>
      <c r="I924" s="7">
        <v>0</v>
      </c>
      <c r="J924" s="8" t="s">
        <v>3045</v>
      </c>
      <c r="K924" s="8" t="s">
        <v>44</v>
      </c>
      <c r="L924" s="9" t="s">
        <v>2984</v>
      </c>
      <c r="M924" s="10">
        <v>46251</v>
      </c>
      <c r="N924" s="8" t="s">
        <v>38</v>
      </c>
      <c r="O924" s="12"/>
      <c r="P924" s="13"/>
      <c r="Q924" s="14">
        <f>Tabela1[[#This Row],[QTDE/ Fabricação]]-Tabela1[[#This Row],[QTE]]</f>
        <v>-2</v>
      </c>
      <c r="R924" s="18">
        <f t="shared" si="185"/>
        <v>6.1</v>
      </c>
      <c r="S924" s="18">
        <f t="shared" si="186"/>
        <v>0</v>
      </c>
      <c r="T924" s="19">
        <f t="shared" si="187"/>
        <v>-24.4</v>
      </c>
      <c r="U924" s="16">
        <f>IFERROR(SUMIF('LISTA DE EMBARQUE'!B:B,MICRO!E:E,'LISTA DE EMBARQUE'!G:G),"")</f>
        <v>0</v>
      </c>
      <c r="V924" s="12" t="str">
        <f>IFERROR(VLOOKUP(Tabela1[[#This Row],[COD.MDE]],'LISTA DE EMBARQUE'!B:L,11,0),"")</f>
        <v/>
      </c>
      <c r="W924" s="13" t="str">
        <f>IFERROR(VLOOKUP(Tabela1[[#This Row],[COD.MDE]],'LISTA DE EMBARQUE'!B:M,12,0),"")</f>
        <v/>
      </c>
      <c r="X924" s="14">
        <f>IFERROR(Tabela1[[#This Row],[QIANTIDADE EXPEDIDA]]*Tabela1[[#This Row],[PESO UNI]],"")</f>
        <v>0</v>
      </c>
      <c r="Y924" s="14">
        <f t="shared" si="188"/>
        <v>-2</v>
      </c>
      <c r="Z924" s="20">
        <f>Tabela1[[#This Row],[PESO TOTAL]]-Tabela1[[#This Row],[Peso Expedido]]</f>
        <v>24.4</v>
      </c>
      <c r="AA924" s="17">
        <v>1</v>
      </c>
      <c r="AB924" s="33"/>
      <c r="AC924" s="33"/>
      <c r="AD924" s="33"/>
      <c r="AE924" s="33"/>
      <c r="AF924" s="33"/>
      <c r="AG924" s="33"/>
      <c r="AH924" s="33"/>
      <c r="AI924" s="33"/>
      <c r="AJ924"/>
      <c r="AK924"/>
      <c r="AL924"/>
      <c r="AM924"/>
      <c r="AN924"/>
      <c r="AO924"/>
      <c r="AP924"/>
      <c r="AQ924" s="22"/>
      <c r="AR924" s="24"/>
      <c r="AS924" s="37"/>
      <c r="AT924" s="37"/>
      <c r="AU924" s="37"/>
      <c r="AV924" s="37"/>
      <c r="AW924" s="37"/>
    </row>
    <row r="925" spans="1:49" ht="15.75" hidden="1" customHeight="1" x14ac:dyDescent="0.25">
      <c r="A925" s="1" t="s">
        <v>5573</v>
      </c>
      <c r="B925" s="21" t="s">
        <v>5100</v>
      </c>
      <c r="C925" s="1">
        <v>2</v>
      </c>
      <c r="D925" s="1" t="s">
        <v>5599</v>
      </c>
      <c r="E925" s="7">
        <v>4822</v>
      </c>
      <c r="F925" s="7">
        <v>57</v>
      </c>
      <c r="G925" s="1">
        <v>16.649999999999999</v>
      </c>
      <c r="H925" s="34">
        <f>Tabela1[[#This Row],[PESO UNI]]*Tabela1[[#This Row],[QTE]]</f>
        <v>33.299999999999997</v>
      </c>
      <c r="I925" s="7">
        <v>0</v>
      </c>
      <c r="J925" s="8" t="s">
        <v>3045</v>
      </c>
      <c r="K925" s="8" t="s">
        <v>44</v>
      </c>
      <c r="L925" s="9" t="s">
        <v>2984</v>
      </c>
      <c r="M925" s="10">
        <v>46251</v>
      </c>
      <c r="N925" s="8" t="s">
        <v>38</v>
      </c>
      <c r="O925" s="12"/>
      <c r="P925" s="13"/>
      <c r="Q925" s="14">
        <f>Tabela1[[#This Row],[QTDE/ Fabricação]]-Tabela1[[#This Row],[QTE]]</f>
        <v>-2</v>
      </c>
      <c r="R925" s="18">
        <f t="shared" si="185"/>
        <v>8.3249999999999993</v>
      </c>
      <c r="S925" s="18">
        <f t="shared" si="186"/>
        <v>0</v>
      </c>
      <c r="T925" s="19">
        <f t="shared" si="187"/>
        <v>-33.299999999999997</v>
      </c>
      <c r="U925" s="16">
        <f>IFERROR(SUMIF('LISTA DE EMBARQUE'!B:B,MICRO!E:E,'LISTA DE EMBARQUE'!G:G),"")</f>
        <v>0</v>
      </c>
      <c r="V925" s="12" t="str">
        <f>IFERROR(VLOOKUP(Tabela1[[#This Row],[COD.MDE]],'LISTA DE EMBARQUE'!B:L,11,0),"")</f>
        <v/>
      </c>
      <c r="W925" s="13" t="str">
        <f>IFERROR(VLOOKUP(Tabela1[[#This Row],[COD.MDE]],'LISTA DE EMBARQUE'!B:M,12,0),"")</f>
        <v/>
      </c>
      <c r="X925" s="14">
        <f>IFERROR(Tabela1[[#This Row],[QIANTIDADE EXPEDIDA]]*Tabela1[[#This Row],[PESO UNI]],"")</f>
        <v>0</v>
      </c>
      <c r="Y925" s="14">
        <f t="shared" si="188"/>
        <v>-2</v>
      </c>
      <c r="Z925" s="20">
        <f>Tabela1[[#This Row],[PESO TOTAL]]-Tabela1[[#This Row],[Peso Expedido]]</f>
        <v>33.299999999999997</v>
      </c>
      <c r="AA925" s="17">
        <v>1</v>
      </c>
      <c r="AB925" s="33"/>
      <c r="AC925" s="33"/>
      <c r="AD925" s="33"/>
      <c r="AE925" s="33"/>
      <c r="AF925" s="33"/>
      <c r="AG925" s="33"/>
      <c r="AH925" s="33"/>
      <c r="AI925" s="33"/>
      <c r="AJ925"/>
      <c r="AK925"/>
      <c r="AL925"/>
      <c r="AM925"/>
      <c r="AN925"/>
      <c r="AO925"/>
      <c r="AP925"/>
      <c r="AQ925" s="22"/>
      <c r="AR925" s="24"/>
      <c r="AS925" s="37"/>
      <c r="AT925" s="37"/>
      <c r="AU925" s="37"/>
      <c r="AV925" s="37"/>
      <c r="AW925" s="37"/>
    </row>
    <row r="926" spans="1:49" ht="15.75" hidden="1" customHeight="1" x14ac:dyDescent="0.25">
      <c r="A926" s="1" t="s">
        <v>5573</v>
      </c>
      <c r="B926" s="21" t="s">
        <v>5100</v>
      </c>
      <c r="C926" s="1">
        <v>2</v>
      </c>
      <c r="D926" s="1" t="s">
        <v>5600</v>
      </c>
      <c r="E926" s="7">
        <v>4823</v>
      </c>
      <c r="F926" s="7">
        <v>57</v>
      </c>
      <c r="G926" s="1">
        <v>7.5</v>
      </c>
      <c r="H926" s="34">
        <f>Tabela1[[#This Row],[PESO UNI]]*Tabela1[[#This Row],[QTE]]</f>
        <v>15</v>
      </c>
      <c r="I926" s="7">
        <v>0</v>
      </c>
      <c r="J926" s="8" t="s">
        <v>3045</v>
      </c>
      <c r="K926" s="8" t="s">
        <v>44</v>
      </c>
      <c r="L926" s="9" t="s">
        <v>2984</v>
      </c>
      <c r="M926" s="10">
        <v>46251</v>
      </c>
      <c r="N926" s="8" t="s">
        <v>38</v>
      </c>
      <c r="O926" s="12"/>
      <c r="P926" s="13"/>
      <c r="Q926" s="14">
        <f>Tabela1[[#This Row],[QTDE/ Fabricação]]-Tabela1[[#This Row],[QTE]]</f>
        <v>-2</v>
      </c>
      <c r="R926" s="18">
        <f t="shared" si="185"/>
        <v>3.75</v>
      </c>
      <c r="S926" s="18">
        <f t="shared" si="186"/>
        <v>0</v>
      </c>
      <c r="T926" s="19">
        <f t="shared" si="187"/>
        <v>-15</v>
      </c>
      <c r="U926" s="16">
        <f>IFERROR(SUMIF('LISTA DE EMBARQUE'!B:B,MICRO!E:E,'LISTA DE EMBARQUE'!G:G),"")</f>
        <v>0</v>
      </c>
      <c r="V926" s="12" t="str">
        <f>IFERROR(VLOOKUP(Tabela1[[#This Row],[COD.MDE]],'LISTA DE EMBARQUE'!B:L,11,0),"")</f>
        <v/>
      </c>
      <c r="W926" s="13" t="str">
        <f>IFERROR(VLOOKUP(Tabela1[[#This Row],[COD.MDE]],'LISTA DE EMBARQUE'!B:M,12,0),"")</f>
        <v/>
      </c>
      <c r="X926" s="14">
        <f>IFERROR(Tabela1[[#This Row],[QIANTIDADE EXPEDIDA]]*Tabela1[[#This Row],[PESO UNI]],"")</f>
        <v>0</v>
      </c>
      <c r="Y926" s="14">
        <f t="shared" si="188"/>
        <v>-2</v>
      </c>
      <c r="Z926" s="20">
        <f>Tabela1[[#This Row],[PESO TOTAL]]-Tabela1[[#This Row],[Peso Expedido]]</f>
        <v>15</v>
      </c>
      <c r="AA926" s="17">
        <v>1</v>
      </c>
      <c r="AB926" s="33"/>
      <c r="AC926" s="33"/>
      <c r="AD926" s="33"/>
      <c r="AE926" s="33"/>
      <c r="AF926" s="33"/>
      <c r="AG926" s="33"/>
      <c r="AH926" s="33"/>
      <c r="AI926" s="33"/>
      <c r="AJ926"/>
      <c r="AK926"/>
      <c r="AL926"/>
      <c r="AM926"/>
      <c r="AN926"/>
      <c r="AO926"/>
      <c r="AP926"/>
      <c r="AQ926" s="22"/>
      <c r="AR926" s="24"/>
      <c r="AS926" s="37"/>
      <c r="AT926" s="37"/>
      <c r="AU926" s="37"/>
      <c r="AV926" s="37"/>
      <c r="AW926" s="37"/>
    </row>
    <row r="927" spans="1:49" ht="15.75" hidden="1" customHeight="1" x14ac:dyDescent="0.25">
      <c r="A927" s="1" t="s">
        <v>5573</v>
      </c>
      <c r="B927" s="21" t="s">
        <v>5100</v>
      </c>
      <c r="C927" s="1">
        <v>1</v>
      </c>
      <c r="D927" s="1" t="s">
        <v>5601</v>
      </c>
      <c r="E927" s="7">
        <v>4824</v>
      </c>
      <c r="F927" s="7">
        <v>57</v>
      </c>
      <c r="G927" s="1">
        <v>5.5</v>
      </c>
      <c r="H927" s="34">
        <f>Tabela1[[#This Row],[PESO UNI]]*Tabela1[[#This Row],[QTE]]</f>
        <v>5.5</v>
      </c>
      <c r="I927" s="7">
        <v>0</v>
      </c>
      <c r="J927" s="8" t="s">
        <v>3045</v>
      </c>
      <c r="K927" s="8" t="s">
        <v>44</v>
      </c>
      <c r="L927" s="9" t="s">
        <v>2984</v>
      </c>
      <c r="M927" s="10">
        <v>46251</v>
      </c>
      <c r="N927" s="8" t="s">
        <v>38</v>
      </c>
      <c r="O927" s="12"/>
      <c r="P927" s="13"/>
      <c r="Q927" s="14">
        <f>Tabela1[[#This Row],[QTDE/ Fabricação]]-Tabela1[[#This Row],[QTE]]</f>
        <v>-1</v>
      </c>
      <c r="R927" s="18">
        <f t="shared" si="185"/>
        <v>1.375</v>
      </c>
      <c r="S927" s="18">
        <f t="shared" si="186"/>
        <v>0</v>
      </c>
      <c r="T927" s="19">
        <f t="shared" si="187"/>
        <v>-5.5</v>
      </c>
      <c r="U927" s="16">
        <f>IFERROR(SUMIF('LISTA DE EMBARQUE'!B:B,MICRO!E:E,'LISTA DE EMBARQUE'!G:G),"")</f>
        <v>0</v>
      </c>
      <c r="V927" s="12" t="str">
        <f>IFERROR(VLOOKUP(Tabela1[[#This Row],[COD.MDE]],'LISTA DE EMBARQUE'!B:L,11,0),"")</f>
        <v/>
      </c>
      <c r="W927" s="13" t="str">
        <f>IFERROR(VLOOKUP(Tabela1[[#This Row],[COD.MDE]],'LISTA DE EMBARQUE'!B:M,12,0),"")</f>
        <v/>
      </c>
      <c r="X927" s="14">
        <f>IFERROR(Tabela1[[#This Row],[QIANTIDADE EXPEDIDA]]*Tabela1[[#This Row],[PESO UNI]],"")</f>
        <v>0</v>
      </c>
      <c r="Y927" s="14">
        <f t="shared" si="188"/>
        <v>-1</v>
      </c>
      <c r="Z927" s="20">
        <f>Tabela1[[#This Row],[PESO TOTAL]]-Tabela1[[#This Row],[Peso Expedido]]</f>
        <v>5.5</v>
      </c>
      <c r="AA927" s="17">
        <v>1</v>
      </c>
      <c r="AB927" s="33"/>
      <c r="AC927" s="33"/>
      <c r="AD927" s="33"/>
      <c r="AE927" s="33"/>
      <c r="AF927" s="33"/>
      <c r="AG927" s="33"/>
      <c r="AH927" s="33"/>
      <c r="AI927" s="33"/>
      <c r="AJ927"/>
      <c r="AK927"/>
      <c r="AL927"/>
      <c r="AM927"/>
      <c r="AN927"/>
      <c r="AO927"/>
      <c r="AP927"/>
      <c r="AQ927" s="22"/>
      <c r="AR927" s="24"/>
      <c r="AS927" s="37"/>
      <c r="AT927" s="37"/>
      <c r="AU927" s="37"/>
      <c r="AV927" s="37"/>
      <c r="AW927" s="37"/>
    </row>
    <row r="928" spans="1:49" ht="15.75" hidden="1" customHeight="1" x14ac:dyDescent="0.25">
      <c r="A928" s="1" t="s">
        <v>5573</v>
      </c>
      <c r="B928" s="21" t="s">
        <v>5100</v>
      </c>
      <c r="C928" s="1">
        <v>1</v>
      </c>
      <c r="D928" s="1" t="s">
        <v>5602</v>
      </c>
      <c r="E928" s="7">
        <v>4825</v>
      </c>
      <c r="F928" s="7">
        <v>57</v>
      </c>
      <c r="G928" s="1">
        <v>5.5</v>
      </c>
      <c r="H928" s="34">
        <f>Tabela1[[#This Row],[PESO UNI]]*Tabela1[[#This Row],[QTE]]</f>
        <v>5.5</v>
      </c>
      <c r="I928" s="7">
        <v>0</v>
      </c>
      <c r="J928" s="8" t="s">
        <v>3045</v>
      </c>
      <c r="K928" s="8" t="s">
        <v>44</v>
      </c>
      <c r="L928" s="9" t="s">
        <v>2984</v>
      </c>
      <c r="M928" s="10">
        <v>46251</v>
      </c>
      <c r="N928" s="8" t="s">
        <v>38</v>
      </c>
      <c r="O928" s="12"/>
      <c r="P928" s="13"/>
      <c r="Q928" s="14">
        <f>Tabela1[[#This Row],[QTDE/ Fabricação]]-Tabela1[[#This Row],[QTE]]</f>
        <v>-1</v>
      </c>
      <c r="R928" s="18">
        <f t="shared" si="185"/>
        <v>1.375</v>
      </c>
      <c r="S928" s="18">
        <f t="shared" si="186"/>
        <v>0</v>
      </c>
      <c r="T928" s="19">
        <f t="shared" si="187"/>
        <v>-5.5</v>
      </c>
      <c r="U928" s="16">
        <f>IFERROR(SUMIF('LISTA DE EMBARQUE'!B:B,MICRO!E:E,'LISTA DE EMBARQUE'!G:G),"")</f>
        <v>0</v>
      </c>
      <c r="V928" s="12" t="str">
        <f>IFERROR(VLOOKUP(Tabela1[[#This Row],[COD.MDE]],'LISTA DE EMBARQUE'!B:L,11,0),"")</f>
        <v/>
      </c>
      <c r="W928" s="13" t="str">
        <f>IFERROR(VLOOKUP(Tabela1[[#This Row],[COD.MDE]],'LISTA DE EMBARQUE'!B:M,12,0),"")</f>
        <v/>
      </c>
      <c r="X928" s="14">
        <f>IFERROR(Tabela1[[#This Row],[QIANTIDADE EXPEDIDA]]*Tabela1[[#This Row],[PESO UNI]],"")</f>
        <v>0</v>
      </c>
      <c r="Y928" s="14">
        <f t="shared" si="188"/>
        <v>-1</v>
      </c>
      <c r="Z928" s="20">
        <f>Tabela1[[#This Row],[PESO TOTAL]]-Tabela1[[#This Row],[Peso Expedido]]</f>
        <v>5.5</v>
      </c>
      <c r="AA928" s="17">
        <v>1</v>
      </c>
      <c r="AB928" s="33"/>
      <c r="AC928" s="33"/>
      <c r="AD928" s="33"/>
      <c r="AE928" s="33"/>
      <c r="AF928" s="33"/>
      <c r="AG928" s="33"/>
      <c r="AH928" s="33"/>
      <c r="AI928" s="33"/>
      <c r="AJ928"/>
      <c r="AK928"/>
      <c r="AL928"/>
      <c r="AM928"/>
      <c r="AN928"/>
      <c r="AO928"/>
      <c r="AP928"/>
      <c r="AQ928" s="22"/>
      <c r="AR928" s="24"/>
      <c r="AS928" s="37"/>
      <c r="AT928" s="37"/>
      <c r="AU928" s="37"/>
      <c r="AV928" s="37"/>
      <c r="AW928" s="37"/>
    </row>
    <row r="929" spans="1:49" ht="15.75" hidden="1" customHeight="1" x14ac:dyDescent="0.25">
      <c r="A929" s="238" t="s">
        <v>5102</v>
      </c>
      <c r="B929" s="239" t="s">
        <v>5103</v>
      </c>
      <c r="C929" s="238">
        <v>1</v>
      </c>
      <c r="D929" s="1" t="s">
        <v>5104</v>
      </c>
      <c r="E929" s="237">
        <v>4555</v>
      </c>
      <c r="F929" s="237">
        <v>58</v>
      </c>
      <c r="G929" s="238">
        <v>84.46</v>
      </c>
      <c r="H929" s="240">
        <f>Tabela1[[#This Row],[PESO UNI]]*Tabela1[[#This Row],[QTE]]</f>
        <v>84.46</v>
      </c>
      <c r="I929" s="237">
        <v>0</v>
      </c>
      <c r="J929" s="241" t="s">
        <v>3045</v>
      </c>
      <c r="K929" s="241" t="s">
        <v>4320</v>
      </c>
      <c r="L929" s="242" t="s">
        <v>2984</v>
      </c>
      <c r="M929" s="243">
        <v>46251</v>
      </c>
      <c r="N929" s="241" t="s">
        <v>5101</v>
      </c>
      <c r="O929" s="244"/>
      <c r="P929" s="245"/>
      <c r="Q929" s="14">
        <f>Tabela1[[#This Row],[QTDE/ Fabricação]]-Tabela1[[#This Row],[QTE]]</f>
        <v>-1</v>
      </c>
      <c r="R929" s="247">
        <f t="shared" si="181"/>
        <v>84.46</v>
      </c>
      <c r="S929" s="247">
        <f t="shared" si="182"/>
        <v>84.46</v>
      </c>
      <c r="T929" s="248">
        <f t="shared" si="183"/>
        <v>0</v>
      </c>
      <c r="U929" s="249">
        <f>IFERROR(SUMIF('LISTA DE EMBARQUE'!B:B,MICRO!E:E,'LISTA DE EMBARQUE'!G:G),"")</f>
        <v>1</v>
      </c>
      <c r="V929" s="244">
        <f>IFERROR(VLOOKUP(Tabela1[[#This Row],[COD.MDE]],'LISTA DE EMBARQUE'!B:L,11,0),"")</f>
        <v>9</v>
      </c>
      <c r="W929" s="245">
        <f>IFERROR(VLOOKUP(Tabela1[[#This Row],[COD.MDE]],'LISTA DE EMBARQUE'!B:M,12,0),"")</f>
        <v>46284</v>
      </c>
      <c r="X929" s="246">
        <f>IFERROR(Tabela1[[#This Row],[QIANTIDADE EXPEDIDA]]*Tabela1[[#This Row],[PESO UNI]],"")</f>
        <v>84.46</v>
      </c>
      <c r="Y929" s="246">
        <f t="shared" si="184"/>
        <v>0</v>
      </c>
      <c r="Z929" s="250">
        <f>Tabela1[[#This Row],[PESO TOTAL]]-Tabela1[[#This Row],[Peso Expedido]]</f>
        <v>0</v>
      </c>
      <c r="AA929" s="251">
        <v>1</v>
      </c>
      <c r="AB929" s="252"/>
      <c r="AC929" s="252">
        <v>1</v>
      </c>
      <c r="AD929" s="252">
        <v>1</v>
      </c>
      <c r="AE929" s="252">
        <v>1</v>
      </c>
      <c r="AF929" s="252">
        <v>1</v>
      </c>
      <c r="AG929" s="252">
        <v>1</v>
      </c>
      <c r="AH929" s="252">
        <v>1</v>
      </c>
      <c r="AI929" s="252" t="s">
        <v>4509</v>
      </c>
      <c r="AJ929"/>
      <c r="AK929"/>
      <c r="AL929"/>
      <c r="AM929"/>
      <c r="AN929"/>
      <c r="AO929"/>
      <c r="AP929"/>
      <c r="AQ929" s="22"/>
      <c r="AR929" s="24"/>
      <c r="AS929" s="37"/>
      <c r="AT929" s="37"/>
      <c r="AU929" s="37"/>
      <c r="AV929" s="37"/>
      <c r="AW929" s="37"/>
    </row>
    <row r="930" spans="1:49" ht="15.75" hidden="1" customHeight="1" x14ac:dyDescent="0.25">
      <c r="A930" s="238" t="s">
        <v>5102</v>
      </c>
      <c r="B930" s="239" t="s">
        <v>5103</v>
      </c>
      <c r="C930" s="238">
        <v>2</v>
      </c>
      <c r="D930" s="1" t="s">
        <v>5105</v>
      </c>
      <c r="E930" s="237">
        <v>4556</v>
      </c>
      <c r="F930" s="237">
        <v>58</v>
      </c>
      <c r="G930" s="238">
        <v>69.61</v>
      </c>
      <c r="H930" s="240">
        <f>Tabela1[[#This Row],[PESO UNI]]*Tabela1[[#This Row],[QTE]]</f>
        <v>139.22</v>
      </c>
      <c r="I930" s="237">
        <v>0</v>
      </c>
      <c r="J930" s="241" t="s">
        <v>3045</v>
      </c>
      <c r="K930" s="241" t="s">
        <v>4320</v>
      </c>
      <c r="L930" s="242" t="s">
        <v>2984</v>
      </c>
      <c r="M930" s="243">
        <v>46251</v>
      </c>
      <c r="N930" s="241" t="s">
        <v>5101</v>
      </c>
      <c r="O930" s="244"/>
      <c r="P930" s="245"/>
      <c r="Q930" s="14">
        <f>Tabela1[[#This Row],[QTDE/ Fabricação]]-Tabela1[[#This Row],[QTE]]</f>
        <v>-2</v>
      </c>
      <c r="R930" s="247">
        <f t="shared" ref="R930:R961" si="189">IFERROR(H930*((AA930*0.25)+(AC930*0.25)+(AD930*0.225)+(AE930*0.225)+(AF930*0.05)),"")</f>
        <v>139.22</v>
      </c>
      <c r="S930" s="247">
        <f t="shared" ref="S930:S961" si="190">IFERROR(H930*AG930,"")</f>
        <v>139.22</v>
      </c>
      <c r="T930" s="248">
        <f t="shared" ref="T930:T961" si="191">IFERROR(S930-H930,"")</f>
        <v>0</v>
      </c>
      <c r="U930" s="249">
        <f>IFERROR(SUMIF('LISTA DE EMBARQUE'!B:B,MICRO!E:E,'LISTA DE EMBARQUE'!G:G),"")</f>
        <v>2</v>
      </c>
      <c r="V930" s="244">
        <f>IFERROR(VLOOKUP(Tabela1[[#This Row],[COD.MDE]],'LISTA DE EMBARQUE'!B:L,11,0),"")</f>
        <v>9</v>
      </c>
      <c r="W930" s="245">
        <f>IFERROR(VLOOKUP(Tabela1[[#This Row],[COD.MDE]],'LISTA DE EMBARQUE'!B:M,12,0),"")</f>
        <v>46284</v>
      </c>
      <c r="X930" s="246">
        <f>IFERROR(Tabela1[[#This Row],[QIANTIDADE EXPEDIDA]]*Tabela1[[#This Row],[PESO UNI]],"")</f>
        <v>139.22</v>
      </c>
      <c r="Y930" s="246">
        <f t="shared" ref="Y930:Y961" si="192">U930-C930</f>
        <v>0</v>
      </c>
      <c r="Z930" s="250">
        <f>Tabela1[[#This Row],[PESO TOTAL]]-Tabela1[[#This Row],[Peso Expedido]]</f>
        <v>0</v>
      </c>
      <c r="AA930" s="251">
        <v>1</v>
      </c>
      <c r="AB930" s="252"/>
      <c r="AC930" s="252">
        <v>1</v>
      </c>
      <c r="AD930" s="252">
        <v>1</v>
      </c>
      <c r="AE930" s="252">
        <v>1</v>
      </c>
      <c r="AF930" s="252">
        <v>1</v>
      </c>
      <c r="AG930" s="252">
        <v>1</v>
      </c>
      <c r="AH930" s="252">
        <v>1</v>
      </c>
      <c r="AI930" s="252" t="s">
        <v>4509</v>
      </c>
      <c r="AJ930"/>
      <c r="AK930"/>
      <c r="AL930"/>
      <c r="AM930"/>
      <c r="AN930"/>
      <c r="AO930"/>
      <c r="AP930"/>
      <c r="AQ930" s="22"/>
      <c r="AR930" s="24"/>
      <c r="AS930" s="37"/>
      <c r="AT930" s="37"/>
      <c r="AU930" s="37"/>
      <c r="AV930" s="37"/>
      <c r="AW930" s="37"/>
    </row>
    <row r="931" spans="1:49" ht="15.75" hidden="1" customHeight="1" x14ac:dyDescent="0.25">
      <c r="A931" s="1" t="s">
        <v>5102</v>
      </c>
      <c r="B931" s="21" t="s">
        <v>5103</v>
      </c>
      <c r="C931" s="1">
        <v>2</v>
      </c>
      <c r="D931" s="1" t="s">
        <v>5106</v>
      </c>
      <c r="E931" s="7">
        <v>4557</v>
      </c>
      <c r="F931" s="7">
        <v>58</v>
      </c>
      <c r="G931" s="1">
        <v>30.38</v>
      </c>
      <c r="H931" s="34">
        <f>Tabela1[[#This Row],[PESO UNI]]*Tabela1[[#This Row],[QTE]]</f>
        <v>60.76</v>
      </c>
      <c r="I931" s="7">
        <v>0</v>
      </c>
      <c r="J931" s="8" t="s">
        <v>3045</v>
      </c>
      <c r="K931" s="8" t="s">
        <v>4320</v>
      </c>
      <c r="L931" s="9" t="s">
        <v>2984</v>
      </c>
      <c r="M931" s="10">
        <v>46251</v>
      </c>
      <c r="N931" s="8" t="s">
        <v>5101</v>
      </c>
      <c r="O931" s="12"/>
      <c r="P931" s="13"/>
      <c r="Q931" s="14">
        <f>Tabela1[[#This Row],[QTDE/ Fabricação]]-Tabela1[[#This Row],[QTE]]</f>
        <v>-2</v>
      </c>
      <c r="R931" s="18">
        <f t="shared" si="189"/>
        <v>50.734599999999993</v>
      </c>
      <c r="S931" s="18">
        <f t="shared" si="190"/>
        <v>24.304000000000002</v>
      </c>
      <c r="T931" s="19">
        <f t="shared" si="191"/>
        <v>-36.455999999999996</v>
      </c>
      <c r="U931" s="16">
        <f>IFERROR(SUMIF('LISTA DE EMBARQUE'!B:B,MICRO!E:E,'LISTA DE EMBARQUE'!G:G),"")</f>
        <v>0</v>
      </c>
      <c r="V931" s="12" t="str">
        <f>IFERROR(VLOOKUP(Tabela1[[#This Row],[COD.MDE]],'LISTA DE EMBARQUE'!B:L,11,0),"")</f>
        <v/>
      </c>
      <c r="W931" s="13" t="str">
        <f>IFERROR(VLOOKUP(Tabela1[[#This Row],[COD.MDE]],'LISTA DE EMBARQUE'!B:M,12,0),"")</f>
        <v/>
      </c>
      <c r="X931" s="14">
        <f>IFERROR(Tabela1[[#This Row],[QIANTIDADE EXPEDIDA]]*Tabela1[[#This Row],[PESO UNI]],"")</f>
        <v>0</v>
      </c>
      <c r="Y931" s="14">
        <f t="shared" si="192"/>
        <v>-2</v>
      </c>
      <c r="Z931" s="20">
        <f>Tabela1[[#This Row],[PESO TOTAL]]-Tabela1[[#This Row],[Peso Expedido]]</f>
        <v>60.76</v>
      </c>
      <c r="AA931" s="17">
        <v>1</v>
      </c>
      <c r="AB931" s="33"/>
      <c r="AC931" s="33">
        <v>1</v>
      </c>
      <c r="AD931" s="33">
        <v>0.7</v>
      </c>
      <c r="AE931" s="33">
        <v>0.7</v>
      </c>
      <c r="AF931" s="33">
        <v>0.4</v>
      </c>
      <c r="AG931" s="33">
        <v>0.4</v>
      </c>
      <c r="AH931" s="33"/>
      <c r="AI931" s="33"/>
      <c r="AJ931"/>
      <c r="AK931"/>
      <c r="AL931"/>
      <c r="AM931"/>
      <c r="AN931"/>
      <c r="AO931"/>
      <c r="AP931"/>
      <c r="AQ931" s="22"/>
      <c r="AR931" s="24"/>
      <c r="AS931" s="37"/>
      <c r="AT931" s="37"/>
      <c r="AU931" s="37"/>
      <c r="AV931" s="37"/>
      <c r="AW931" s="37"/>
    </row>
    <row r="932" spans="1:49" ht="15.75" hidden="1" customHeight="1" x14ac:dyDescent="0.25">
      <c r="A932" s="238" t="s">
        <v>5102</v>
      </c>
      <c r="B932" s="239" t="s">
        <v>5103</v>
      </c>
      <c r="C932" s="238">
        <v>6</v>
      </c>
      <c r="D932" s="1" t="s">
        <v>5107</v>
      </c>
      <c r="E932" s="237">
        <v>4558</v>
      </c>
      <c r="F932" s="237">
        <v>58</v>
      </c>
      <c r="G932" s="238">
        <v>6.07</v>
      </c>
      <c r="H932" s="240">
        <f>Tabela1[[#This Row],[PESO UNI]]*Tabela1[[#This Row],[QTE]]</f>
        <v>36.42</v>
      </c>
      <c r="I932" s="237">
        <v>0</v>
      </c>
      <c r="J932" s="241" t="s">
        <v>3045</v>
      </c>
      <c r="K932" s="241" t="s">
        <v>4320</v>
      </c>
      <c r="L932" s="242" t="s">
        <v>2984</v>
      </c>
      <c r="M932" s="243">
        <v>46251</v>
      </c>
      <c r="N932" s="241" t="s">
        <v>5101</v>
      </c>
      <c r="O932" s="244"/>
      <c r="P932" s="245"/>
      <c r="Q932" s="14">
        <f>Tabela1[[#This Row],[QTDE/ Fabricação]]-Tabela1[[#This Row],[QTE]]</f>
        <v>-6</v>
      </c>
      <c r="R932" s="247">
        <f t="shared" si="189"/>
        <v>36.42</v>
      </c>
      <c r="S932" s="247">
        <f t="shared" si="190"/>
        <v>36.42</v>
      </c>
      <c r="T932" s="248">
        <f t="shared" si="191"/>
        <v>0</v>
      </c>
      <c r="U932" s="249">
        <f>IFERROR(SUMIF('LISTA DE EMBARQUE'!B:B,MICRO!E:E,'LISTA DE EMBARQUE'!G:G),"")</f>
        <v>6</v>
      </c>
      <c r="V932" s="244">
        <f>IFERROR(VLOOKUP(Tabela1[[#This Row],[COD.MDE]],'LISTA DE EMBARQUE'!B:L,11,0),"")</f>
        <v>9</v>
      </c>
      <c r="W932" s="245">
        <f>IFERROR(VLOOKUP(Tabela1[[#This Row],[COD.MDE]],'LISTA DE EMBARQUE'!B:M,12,0),"")</f>
        <v>46284</v>
      </c>
      <c r="X932" s="246">
        <f>IFERROR(Tabela1[[#This Row],[QIANTIDADE EXPEDIDA]]*Tabela1[[#This Row],[PESO UNI]],"")</f>
        <v>36.42</v>
      </c>
      <c r="Y932" s="246">
        <f t="shared" si="192"/>
        <v>0</v>
      </c>
      <c r="Z932" s="250">
        <f>Tabela1[[#This Row],[PESO TOTAL]]-Tabela1[[#This Row],[Peso Expedido]]</f>
        <v>0</v>
      </c>
      <c r="AA932" s="251">
        <v>1</v>
      </c>
      <c r="AB932" s="252"/>
      <c r="AC932" s="252">
        <v>1</v>
      </c>
      <c r="AD932" s="252">
        <v>1</v>
      </c>
      <c r="AE932" s="252">
        <v>1</v>
      </c>
      <c r="AF932" s="252">
        <v>1</v>
      </c>
      <c r="AG932" s="252">
        <v>1</v>
      </c>
      <c r="AH932" s="252">
        <v>1</v>
      </c>
      <c r="AI932" s="252" t="s">
        <v>4509</v>
      </c>
      <c r="AJ932"/>
      <c r="AK932"/>
      <c r="AL932"/>
      <c r="AM932"/>
      <c r="AN932"/>
      <c r="AO932"/>
      <c r="AP932"/>
      <c r="AQ932" s="22"/>
      <c r="AR932" s="24"/>
      <c r="AS932" s="37"/>
      <c r="AT932" s="37"/>
      <c r="AU932" s="37"/>
      <c r="AV932" s="37"/>
      <c r="AW932" s="37"/>
    </row>
    <row r="933" spans="1:49" ht="15.75" hidden="1" customHeight="1" x14ac:dyDescent="0.25">
      <c r="A933" s="1" t="s">
        <v>5102</v>
      </c>
      <c r="B933" s="21" t="s">
        <v>5103</v>
      </c>
      <c r="C933" s="1">
        <v>1</v>
      </c>
      <c r="D933" s="1" t="s">
        <v>5108</v>
      </c>
      <c r="E933" s="7">
        <v>4559</v>
      </c>
      <c r="F933" s="7">
        <v>58</v>
      </c>
      <c r="G933" s="1">
        <v>22.07</v>
      </c>
      <c r="H933" s="34">
        <f>Tabela1[[#This Row],[PESO UNI]]*Tabela1[[#This Row],[QTE]]</f>
        <v>22.07</v>
      </c>
      <c r="I933" s="7">
        <v>0</v>
      </c>
      <c r="J933" s="8" t="s">
        <v>3045</v>
      </c>
      <c r="K933" s="8" t="s">
        <v>4320</v>
      </c>
      <c r="L933" s="9" t="s">
        <v>2984</v>
      </c>
      <c r="M933" s="10">
        <v>46251</v>
      </c>
      <c r="N933" s="8" t="s">
        <v>5101</v>
      </c>
      <c r="O933" s="12"/>
      <c r="P933" s="13"/>
      <c r="Q933" s="14">
        <f>Tabela1[[#This Row],[QTDE/ Fabricação]]-Tabela1[[#This Row],[QTE]]</f>
        <v>-1</v>
      </c>
      <c r="R933" s="18">
        <f>IFERROR(H933*((AA933*0.25)+(AC933*0.25)+(AD933*0.225)+(AE933*0.225)+(AF933*0.05)),"")</f>
        <v>18.428449999999998</v>
      </c>
      <c r="S933" s="18">
        <f t="shared" si="190"/>
        <v>8.8280000000000012</v>
      </c>
      <c r="T933" s="19">
        <f t="shared" si="191"/>
        <v>-13.241999999999999</v>
      </c>
      <c r="U933" s="16">
        <f>IFERROR(SUMIF('LISTA DE EMBARQUE'!B:B,MICRO!E:E,'LISTA DE EMBARQUE'!G:G),"")</f>
        <v>0</v>
      </c>
      <c r="V933" s="12" t="str">
        <f>IFERROR(VLOOKUP(Tabela1[[#This Row],[COD.MDE]],'LISTA DE EMBARQUE'!B:L,11,0),"")</f>
        <v/>
      </c>
      <c r="W933" s="13" t="str">
        <f>IFERROR(VLOOKUP(Tabela1[[#This Row],[COD.MDE]],'LISTA DE EMBARQUE'!B:M,12,0),"")</f>
        <v/>
      </c>
      <c r="X933" s="14">
        <f>IFERROR(Tabela1[[#This Row],[QIANTIDADE EXPEDIDA]]*Tabela1[[#This Row],[PESO UNI]],"")</f>
        <v>0</v>
      </c>
      <c r="Y933" s="14">
        <f t="shared" si="192"/>
        <v>-1</v>
      </c>
      <c r="Z933" s="20">
        <f>Tabela1[[#This Row],[PESO TOTAL]]-Tabela1[[#This Row],[Peso Expedido]]</f>
        <v>22.07</v>
      </c>
      <c r="AA933" s="17">
        <v>1</v>
      </c>
      <c r="AB933" s="33"/>
      <c r="AC933" s="33">
        <v>1</v>
      </c>
      <c r="AD933" s="33">
        <v>0.7</v>
      </c>
      <c r="AE933" s="33">
        <v>0.7</v>
      </c>
      <c r="AF933" s="33">
        <v>0.4</v>
      </c>
      <c r="AG933" s="33">
        <v>0.4</v>
      </c>
      <c r="AH933" s="33"/>
      <c r="AI933" s="33"/>
      <c r="AJ933"/>
      <c r="AK933"/>
      <c r="AL933"/>
      <c r="AM933"/>
      <c r="AN933"/>
      <c r="AO933"/>
      <c r="AP933"/>
      <c r="AQ933" s="22"/>
      <c r="AR933" s="24"/>
      <c r="AS933" s="37"/>
      <c r="AT933" s="37"/>
      <c r="AU933" s="37"/>
      <c r="AV933" s="37"/>
      <c r="AW933" s="37"/>
    </row>
    <row r="934" spans="1:49" ht="15.75" hidden="1" customHeight="1" x14ac:dyDescent="0.25">
      <c r="A934" s="1" t="s">
        <v>5102</v>
      </c>
      <c r="B934" s="21" t="s">
        <v>5103</v>
      </c>
      <c r="C934" s="1">
        <v>1</v>
      </c>
      <c r="D934" s="1" t="s">
        <v>5109</v>
      </c>
      <c r="E934" s="7">
        <v>4560</v>
      </c>
      <c r="F934" s="7">
        <v>58</v>
      </c>
      <c r="G934" s="1">
        <v>33.590000000000003</v>
      </c>
      <c r="H934" s="34">
        <f>Tabela1[[#This Row],[PESO UNI]]*Tabela1[[#This Row],[QTE]]</f>
        <v>33.590000000000003</v>
      </c>
      <c r="I934" s="7">
        <v>0</v>
      </c>
      <c r="J934" s="8" t="s">
        <v>3045</v>
      </c>
      <c r="K934" s="8" t="s">
        <v>4320</v>
      </c>
      <c r="L934" s="9" t="s">
        <v>2984</v>
      </c>
      <c r="M934" s="10">
        <v>46251</v>
      </c>
      <c r="N934" s="8" t="s">
        <v>5101</v>
      </c>
      <c r="O934" s="12"/>
      <c r="P934" s="13"/>
      <c r="Q934" s="14">
        <f>Tabela1[[#This Row],[QTDE/ Fabricação]]-Tabela1[[#This Row],[QTE]]</f>
        <v>-1</v>
      </c>
      <c r="R934" s="18">
        <f>IFERROR(H934*((AA934*0.25)+(AC934*0.25)+(AD934*0.225)+(AE934*0.225)+(AF934*0.05)),"")</f>
        <v>28.047650000000001</v>
      </c>
      <c r="S934" s="18">
        <f t="shared" si="190"/>
        <v>13.436000000000002</v>
      </c>
      <c r="T934" s="19">
        <f t="shared" si="191"/>
        <v>-20.154000000000003</v>
      </c>
      <c r="U934" s="16">
        <f>IFERROR(SUMIF('LISTA DE EMBARQUE'!B:B,MICRO!E:E,'LISTA DE EMBARQUE'!G:G),"")</f>
        <v>0</v>
      </c>
      <c r="V934" s="12" t="str">
        <f>IFERROR(VLOOKUP(Tabela1[[#This Row],[COD.MDE]],'LISTA DE EMBARQUE'!B:L,11,0),"")</f>
        <v/>
      </c>
      <c r="W934" s="13" t="str">
        <f>IFERROR(VLOOKUP(Tabela1[[#This Row],[COD.MDE]],'LISTA DE EMBARQUE'!B:M,12,0),"")</f>
        <v/>
      </c>
      <c r="X934" s="14">
        <f>IFERROR(Tabela1[[#This Row],[QIANTIDADE EXPEDIDA]]*Tabela1[[#This Row],[PESO UNI]],"")</f>
        <v>0</v>
      </c>
      <c r="Y934" s="14">
        <f t="shared" si="192"/>
        <v>-1</v>
      </c>
      <c r="Z934" s="20">
        <f>Tabela1[[#This Row],[PESO TOTAL]]-Tabela1[[#This Row],[Peso Expedido]]</f>
        <v>33.590000000000003</v>
      </c>
      <c r="AA934" s="17">
        <v>1</v>
      </c>
      <c r="AB934" s="33"/>
      <c r="AC934" s="33">
        <v>1</v>
      </c>
      <c r="AD934" s="33">
        <v>0.7</v>
      </c>
      <c r="AE934" s="33">
        <v>0.7</v>
      </c>
      <c r="AF934" s="33">
        <v>0.4</v>
      </c>
      <c r="AG934" s="33">
        <v>0.4</v>
      </c>
      <c r="AH934" s="33"/>
      <c r="AI934" s="33"/>
      <c r="AJ934"/>
      <c r="AK934"/>
      <c r="AL934"/>
      <c r="AM934"/>
      <c r="AN934"/>
      <c r="AO934"/>
      <c r="AP934"/>
      <c r="AQ934" s="22"/>
      <c r="AR934" s="24"/>
      <c r="AS934" s="37"/>
      <c r="AT934" s="37"/>
      <c r="AU934" s="37"/>
      <c r="AV934" s="37"/>
      <c r="AW934" s="37"/>
    </row>
    <row r="935" spans="1:49" ht="15.75" hidden="1" customHeight="1" x14ac:dyDescent="0.25">
      <c r="A935" s="238" t="s">
        <v>5102</v>
      </c>
      <c r="B935" s="239" t="s">
        <v>5103</v>
      </c>
      <c r="C935" s="238">
        <v>1</v>
      </c>
      <c r="D935" s="1" t="s">
        <v>5110</v>
      </c>
      <c r="E935" s="237">
        <v>4561</v>
      </c>
      <c r="F935" s="237">
        <v>58</v>
      </c>
      <c r="G935" s="238">
        <v>20.48</v>
      </c>
      <c r="H935" s="240">
        <f>Tabela1[[#This Row],[PESO UNI]]*Tabela1[[#This Row],[QTE]]</f>
        <v>20.48</v>
      </c>
      <c r="I935" s="237">
        <v>0</v>
      </c>
      <c r="J935" s="241" t="s">
        <v>3045</v>
      </c>
      <c r="K935" s="241" t="s">
        <v>4320</v>
      </c>
      <c r="L935" s="242" t="s">
        <v>2984</v>
      </c>
      <c r="M935" s="243">
        <v>46251</v>
      </c>
      <c r="N935" s="241" t="s">
        <v>5101</v>
      </c>
      <c r="O935" s="244"/>
      <c r="P935" s="245"/>
      <c r="Q935" s="14">
        <f>Tabela1[[#This Row],[QTDE/ Fabricação]]-Tabela1[[#This Row],[QTE]]</f>
        <v>-1</v>
      </c>
      <c r="R935" s="247">
        <f t="shared" si="189"/>
        <v>20.48</v>
      </c>
      <c r="S935" s="247">
        <f t="shared" si="190"/>
        <v>20.48</v>
      </c>
      <c r="T935" s="248">
        <f t="shared" si="191"/>
        <v>0</v>
      </c>
      <c r="U935" s="249">
        <f>IFERROR(SUMIF('LISTA DE EMBARQUE'!B:B,MICRO!E:E,'LISTA DE EMBARQUE'!G:G),"")</f>
        <v>1</v>
      </c>
      <c r="V935" s="244">
        <f>IFERROR(VLOOKUP(Tabela1[[#This Row],[COD.MDE]],'LISTA DE EMBARQUE'!B:L,11,0),"")</f>
        <v>9</v>
      </c>
      <c r="W935" s="245">
        <f>IFERROR(VLOOKUP(Tabela1[[#This Row],[COD.MDE]],'LISTA DE EMBARQUE'!B:M,12,0),"")</f>
        <v>46284</v>
      </c>
      <c r="X935" s="246">
        <f>IFERROR(Tabela1[[#This Row],[QIANTIDADE EXPEDIDA]]*Tabela1[[#This Row],[PESO UNI]],"")</f>
        <v>20.48</v>
      </c>
      <c r="Y935" s="246">
        <f t="shared" si="192"/>
        <v>0</v>
      </c>
      <c r="Z935" s="250">
        <f>Tabela1[[#This Row],[PESO TOTAL]]-Tabela1[[#This Row],[Peso Expedido]]</f>
        <v>0</v>
      </c>
      <c r="AA935" s="251">
        <v>1</v>
      </c>
      <c r="AB935" s="252"/>
      <c r="AC935" s="252">
        <v>1</v>
      </c>
      <c r="AD935" s="252">
        <v>1</v>
      </c>
      <c r="AE935" s="252">
        <v>1</v>
      </c>
      <c r="AF935" s="252">
        <v>1</v>
      </c>
      <c r="AG935" s="252">
        <v>1</v>
      </c>
      <c r="AH935" s="252">
        <v>1</v>
      </c>
      <c r="AI935" s="252" t="s">
        <v>4509</v>
      </c>
      <c r="AJ935"/>
      <c r="AK935"/>
      <c r="AL935"/>
      <c r="AM935"/>
      <c r="AN935"/>
      <c r="AO935"/>
      <c r="AP935"/>
      <c r="AQ935" s="22"/>
      <c r="AR935" s="24"/>
      <c r="AS935" s="37"/>
      <c r="AT935" s="37"/>
      <c r="AU935" s="37"/>
      <c r="AV935" s="37"/>
      <c r="AW935" s="37"/>
    </row>
    <row r="936" spans="1:49" ht="15.75" hidden="1" customHeight="1" x14ac:dyDescent="0.25">
      <c r="A936" s="238" t="s">
        <v>5102</v>
      </c>
      <c r="B936" s="239" t="s">
        <v>5103</v>
      </c>
      <c r="C936" s="238">
        <v>2</v>
      </c>
      <c r="D936" s="1" t="s">
        <v>5111</v>
      </c>
      <c r="E936" s="237">
        <v>4562</v>
      </c>
      <c r="F936" s="237">
        <v>58</v>
      </c>
      <c r="G936" s="238">
        <v>18.54</v>
      </c>
      <c r="H936" s="240">
        <f>Tabela1[[#This Row],[PESO UNI]]*Tabela1[[#This Row],[QTE]]</f>
        <v>37.08</v>
      </c>
      <c r="I936" s="237">
        <v>0</v>
      </c>
      <c r="J936" s="241" t="s">
        <v>3045</v>
      </c>
      <c r="K936" s="241" t="s">
        <v>4320</v>
      </c>
      <c r="L936" s="242" t="s">
        <v>2984</v>
      </c>
      <c r="M936" s="243">
        <v>46251</v>
      </c>
      <c r="N936" s="241" t="s">
        <v>5101</v>
      </c>
      <c r="O936" s="244"/>
      <c r="P936" s="245"/>
      <c r="Q936" s="14">
        <f>Tabela1[[#This Row],[QTDE/ Fabricação]]-Tabela1[[#This Row],[QTE]]</f>
        <v>-2</v>
      </c>
      <c r="R936" s="247">
        <f t="shared" si="189"/>
        <v>37.08</v>
      </c>
      <c r="S936" s="247">
        <f t="shared" si="190"/>
        <v>37.08</v>
      </c>
      <c r="T936" s="248">
        <f t="shared" si="191"/>
        <v>0</v>
      </c>
      <c r="U936" s="249">
        <f>IFERROR(SUMIF('LISTA DE EMBARQUE'!B:B,MICRO!E:E,'LISTA DE EMBARQUE'!G:G),"")</f>
        <v>2</v>
      </c>
      <c r="V936" s="244">
        <f>IFERROR(VLOOKUP(Tabela1[[#This Row],[COD.MDE]],'LISTA DE EMBARQUE'!B:L,11,0),"")</f>
        <v>9</v>
      </c>
      <c r="W936" s="245">
        <f>IFERROR(VLOOKUP(Tabela1[[#This Row],[COD.MDE]],'LISTA DE EMBARQUE'!B:M,12,0),"")</f>
        <v>46284</v>
      </c>
      <c r="X936" s="246">
        <f>IFERROR(Tabela1[[#This Row],[QIANTIDADE EXPEDIDA]]*Tabela1[[#This Row],[PESO UNI]],"")</f>
        <v>37.08</v>
      </c>
      <c r="Y936" s="246">
        <f t="shared" si="192"/>
        <v>0</v>
      </c>
      <c r="Z936" s="250">
        <f>Tabela1[[#This Row],[PESO TOTAL]]-Tabela1[[#This Row],[Peso Expedido]]</f>
        <v>0</v>
      </c>
      <c r="AA936" s="251">
        <v>1</v>
      </c>
      <c r="AB936" s="252"/>
      <c r="AC936" s="252">
        <v>1</v>
      </c>
      <c r="AD936" s="252">
        <v>1</v>
      </c>
      <c r="AE936" s="252">
        <v>1</v>
      </c>
      <c r="AF936" s="252">
        <v>1</v>
      </c>
      <c r="AG936" s="252">
        <v>1</v>
      </c>
      <c r="AH936" s="252">
        <v>1</v>
      </c>
      <c r="AI936" s="252" t="s">
        <v>4509</v>
      </c>
      <c r="AJ936"/>
      <c r="AK936"/>
      <c r="AL936"/>
      <c r="AM936"/>
      <c r="AN936"/>
      <c r="AO936"/>
      <c r="AP936"/>
      <c r="AQ936" s="22"/>
      <c r="AR936" s="24"/>
      <c r="AS936" s="37"/>
      <c r="AT936" s="37"/>
      <c r="AU936" s="37"/>
      <c r="AV936" s="37"/>
      <c r="AW936" s="37"/>
    </row>
    <row r="937" spans="1:49" ht="15.75" hidden="1" customHeight="1" x14ac:dyDescent="0.25">
      <c r="A937" s="238" t="s">
        <v>5112</v>
      </c>
      <c r="B937" s="239" t="s">
        <v>5113</v>
      </c>
      <c r="C937" s="238">
        <v>1</v>
      </c>
      <c r="D937" s="1" t="s">
        <v>5114</v>
      </c>
      <c r="E937" s="237">
        <v>4563</v>
      </c>
      <c r="F937" s="237">
        <v>58</v>
      </c>
      <c r="G937" s="238">
        <v>82.5</v>
      </c>
      <c r="H937" s="240">
        <f>Tabela1[[#This Row],[PESO UNI]]*Tabela1[[#This Row],[QTE]]</f>
        <v>82.5</v>
      </c>
      <c r="I937" s="237">
        <v>0</v>
      </c>
      <c r="J937" s="241" t="s">
        <v>3045</v>
      </c>
      <c r="K937" s="241" t="s">
        <v>4320</v>
      </c>
      <c r="L937" s="242" t="s">
        <v>2984</v>
      </c>
      <c r="M937" s="243">
        <v>46251</v>
      </c>
      <c r="N937" s="241" t="s">
        <v>5101</v>
      </c>
      <c r="O937" s="244"/>
      <c r="P937" s="245"/>
      <c r="Q937" s="14">
        <f>Tabela1[[#This Row],[QTDE/ Fabricação]]-Tabela1[[#This Row],[QTE]]</f>
        <v>-1</v>
      </c>
      <c r="R937" s="247">
        <f t="shared" si="189"/>
        <v>82.5</v>
      </c>
      <c r="S937" s="247">
        <f t="shared" si="190"/>
        <v>82.5</v>
      </c>
      <c r="T937" s="248">
        <f t="shared" si="191"/>
        <v>0</v>
      </c>
      <c r="U937" s="249">
        <f>IFERROR(SUMIF('LISTA DE EMBARQUE'!B:B,MICRO!E:E,'LISTA DE EMBARQUE'!G:G),"")</f>
        <v>1</v>
      </c>
      <c r="V937" s="244">
        <f>IFERROR(VLOOKUP(Tabela1[[#This Row],[COD.MDE]],'LISTA DE EMBARQUE'!B:L,11,0),"")</f>
        <v>9</v>
      </c>
      <c r="W937" s="245">
        <f>IFERROR(VLOOKUP(Tabela1[[#This Row],[COD.MDE]],'LISTA DE EMBARQUE'!B:M,12,0),"")</f>
        <v>46284</v>
      </c>
      <c r="X937" s="246">
        <f>IFERROR(Tabela1[[#This Row],[QIANTIDADE EXPEDIDA]]*Tabela1[[#This Row],[PESO UNI]],"")</f>
        <v>82.5</v>
      </c>
      <c r="Y937" s="246">
        <f t="shared" si="192"/>
        <v>0</v>
      </c>
      <c r="Z937" s="250">
        <f>Tabela1[[#This Row],[PESO TOTAL]]-Tabela1[[#This Row],[Peso Expedido]]</f>
        <v>0</v>
      </c>
      <c r="AA937" s="251">
        <v>1</v>
      </c>
      <c r="AB937" s="252"/>
      <c r="AC937" s="252">
        <v>1</v>
      </c>
      <c r="AD937" s="252">
        <v>1</v>
      </c>
      <c r="AE937" s="252">
        <v>1</v>
      </c>
      <c r="AF937" s="252">
        <v>1</v>
      </c>
      <c r="AG937" s="252">
        <v>1</v>
      </c>
      <c r="AH937" s="252">
        <v>1</v>
      </c>
      <c r="AI937" s="252" t="s">
        <v>4509</v>
      </c>
      <c r="AJ937"/>
      <c r="AK937"/>
      <c r="AL937"/>
      <c r="AM937"/>
      <c r="AN937"/>
      <c r="AO937"/>
      <c r="AP937"/>
      <c r="AQ937" s="22"/>
      <c r="AR937" s="24"/>
      <c r="AS937" s="37"/>
      <c r="AT937" s="37"/>
      <c r="AU937" s="37"/>
      <c r="AV937" s="37"/>
      <c r="AW937" s="37"/>
    </row>
    <row r="938" spans="1:49" ht="15.75" hidden="1" customHeight="1" x14ac:dyDescent="0.25">
      <c r="A938" s="238" t="s">
        <v>5112</v>
      </c>
      <c r="B938" s="239" t="s">
        <v>5113</v>
      </c>
      <c r="C938" s="238">
        <v>1</v>
      </c>
      <c r="D938" s="1" t="s">
        <v>5115</v>
      </c>
      <c r="E938" s="237">
        <v>4564</v>
      </c>
      <c r="F938" s="237">
        <v>58</v>
      </c>
      <c r="G938" s="238">
        <v>81.86</v>
      </c>
      <c r="H938" s="240">
        <f>Tabela1[[#This Row],[PESO UNI]]*Tabela1[[#This Row],[QTE]]</f>
        <v>81.86</v>
      </c>
      <c r="I938" s="237">
        <v>0</v>
      </c>
      <c r="J938" s="241" t="s">
        <v>3045</v>
      </c>
      <c r="K938" s="241" t="s">
        <v>4320</v>
      </c>
      <c r="L938" s="242" t="s">
        <v>2984</v>
      </c>
      <c r="M938" s="243">
        <v>46251</v>
      </c>
      <c r="N938" s="241" t="s">
        <v>5101</v>
      </c>
      <c r="O938" s="244"/>
      <c r="P938" s="245"/>
      <c r="Q938" s="14">
        <f>Tabela1[[#This Row],[QTDE/ Fabricação]]-Tabela1[[#This Row],[QTE]]</f>
        <v>-1</v>
      </c>
      <c r="R938" s="247">
        <f t="shared" si="189"/>
        <v>81.86</v>
      </c>
      <c r="S938" s="247">
        <f t="shared" si="190"/>
        <v>81.86</v>
      </c>
      <c r="T938" s="248">
        <f t="shared" si="191"/>
        <v>0</v>
      </c>
      <c r="U938" s="249">
        <f>IFERROR(SUMIF('LISTA DE EMBARQUE'!B:B,MICRO!E:E,'LISTA DE EMBARQUE'!G:G),"")</f>
        <v>1</v>
      </c>
      <c r="V938" s="244">
        <f>IFERROR(VLOOKUP(Tabela1[[#This Row],[COD.MDE]],'LISTA DE EMBARQUE'!B:L,11,0),"")</f>
        <v>9</v>
      </c>
      <c r="W938" s="245">
        <f>IFERROR(VLOOKUP(Tabela1[[#This Row],[COD.MDE]],'LISTA DE EMBARQUE'!B:M,12,0),"")</f>
        <v>46284</v>
      </c>
      <c r="X938" s="246">
        <f>IFERROR(Tabela1[[#This Row],[QIANTIDADE EXPEDIDA]]*Tabela1[[#This Row],[PESO UNI]],"")</f>
        <v>81.86</v>
      </c>
      <c r="Y938" s="246">
        <f t="shared" si="192"/>
        <v>0</v>
      </c>
      <c r="Z938" s="250">
        <f>Tabela1[[#This Row],[PESO TOTAL]]-Tabela1[[#This Row],[Peso Expedido]]</f>
        <v>0</v>
      </c>
      <c r="AA938" s="251">
        <v>1</v>
      </c>
      <c r="AB938" s="252"/>
      <c r="AC938" s="252">
        <v>1</v>
      </c>
      <c r="AD938" s="252">
        <v>1</v>
      </c>
      <c r="AE938" s="252">
        <v>1</v>
      </c>
      <c r="AF938" s="252">
        <v>1</v>
      </c>
      <c r="AG938" s="252">
        <v>1</v>
      </c>
      <c r="AH938" s="252">
        <v>1</v>
      </c>
      <c r="AI938" s="252" t="s">
        <v>4509</v>
      </c>
      <c r="AJ938"/>
      <c r="AK938"/>
      <c r="AL938"/>
      <c r="AM938"/>
      <c r="AN938"/>
      <c r="AO938"/>
      <c r="AP938"/>
      <c r="AQ938" s="22"/>
      <c r="AR938" s="24"/>
      <c r="AS938" s="37"/>
      <c r="AT938" s="37"/>
      <c r="AU938" s="37"/>
      <c r="AV938" s="37"/>
      <c r="AW938" s="37"/>
    </row>
    <row r="939" spans="1:49" ht="15.75" hidden="1" customHeight="1" x14ac:dyDescent="0.25">
      <c r="A939" s="238" t="s">
        <v>5116</v>
      </c>
      <c r="B939" s="239" t="s">
        <v>5117</v>
      </c>
      <c r="C939" s="238">
        <v>3</v>
      </c>
      <c r="D939" s="1" t="s">
        <v>5118</v>
      </c>
      <c r="E939" s="237">
        <v>4565</v>
      </c>
      <c r="F939" s="237">
        <v>58</v>
      </c>
      <c r="G939" s="238">
        <v>83.82</v>
      </c>
      <c r="H939" s="240">
        <f>Tabela1[[#This Row],[PESO UNI]]*Tabela1[[#This Row],[QTE]]</f>
        <v>251.45999999999998</v>
      </c>
      <c r="I939" s="237">
        <v>0</v>
      </c>
      <c r="J939" s="241" t="s">
        <v>3045</v>
      </c>
      <c r="K939" s="241" t="s">
        <v>4320</v>
      </c>
      <c r="L939" s="242" t="s">
        <v>2984</v>
      </c>
      <c r="M939" s="243">
        <v>46251</v>
      </c>
      <c r="N939" s="241" t="s">
        <v>5101</v>
      </c>
      <c r="O939" s="244"/>
      <c r="P939" s="245"/>
      <c r="Q939" s="14">
        <f>Tabela1[[#This Row],[QTDE/ Fabricação]]-Tabela1[[#This Row],[QTE]]</f>
        <v>-3</v>
      </c>
      <c r="R939" s="247">
        <f t="shared" si="189"/>
        <v>251.45999999999998</v>
      </c>
      <c r="S939" s="247">
        <f t="shared" si="190"/>
        <v>251.45999999999998</v>
      </c>
      <c r="T939" s="248">
        <f t="shared" si="191"/>
        <v>0</v>
      </c>
      <c r="U939" s="249">
        <f>IFERROR(SUMIF('LISTA DE EMBARQUE'!B:B,MICRO!E:E,'LISTA DE EMBARQUE'!G:G),"")</f>
        <v>3</v>
      </c>
      <c r="V939" s="244">
        <f>IFERROR(VLOOKUP(Tabela1[[#This Row],[COD.MDE]],'LISTA DE EMBARQUE'!B:L,11,0),"")</f>
        <v>9</v>
      </c>
      <c r="W939" s="245">
        <f>IFERROR(VLOOKUP(Tabela1[[#This Row],[COD.MDE]],'LISTA DE EMBARQUE'!B:M,12,0),"")</f>
        <v>46284</v>
      </c>
      <c r="X939" s="246">
        <f>IFERROR(Tabela1[[#This Row],[QIANTIDADE EXPEDIDA]]*Tabela1[[#This Row],[PESO UNI]],"")</f>
        <v>251.45999999999998</v>
      </c>
      <c r="Y939" s="246">
        <f t="shared" si="192"/>
        <v>0</v>
      </c>
      <c r="Z939" s="250">
        <f>Tabela1[[#This Row],[PESO TOTAL]]-Tabela1[[#This Row],[Peso Expedido]]</f>
        <v>0</v>
      </c>
      <c r="AA939" s="251">
        <v>1</v>
      </c>
      <c r="AB939" s="252"/>
      <c r="AC939" s="252">
        <v>1</v>
      </c>
      <c r="AD939" s="252">
        <v>1</v>
      </c>
      <c r="AE939" s="252">
        <v>1</v>
      </c>
      <c r="AF939" s="252">
        <v>1</v>
      </c>
      <c r="AG939" s="252">
        <v>1</v>
      </c>
      <c r="AH939" s="252">
        <v>1</v>
      </c>
      <c r="AI939" s="252" t="s">
        <v>4509</v>
      </c>
      <c r="AJ939"/>
      <c r="AK939"/>
      <c r="AL939"/>
      <c r="AM939"/>
      <c r="AN939"/>
      <c r="AO939"/>
      <c r="AP939"/>
      <c r="AQ939" s="22"/>
      <c r="AR939" s="24"/>
      <c r="AS939" s="37"/>
      <c r="AT939" s="37"/>
      <c r="AU939" s="37"/>
      <c r="AV939" s="37"/>
      <c r="AW939" s="37"/>
    </row>
    <row r="940" spans="1:49" ht="15.75" hidden="1" customHeight="1" x14ac:dyDescent="0.25">
      <c r="A940" s="238" t="s">
        <v>5116</v>
      </c>
      <c r="B940" s="239" t="s">
        <v>5117</v>
      </c>
      <c r="C940" s="238">
        <v>2</v>
      </c>
      <c r="D940" s="1" t="s">
        <v>5119</v>
      </c>
      <c r="E940" s="237">
        <v>4566</v>
      </c>
      <c r="F940" s="237">
        <v>58</v>
      </c>
      <c r="G940" s="238">
        <v>85.1</v>
      </c>
      <c r="H940" s="240">
        <f>Tabela1[[#This Row],[PESO UNI]]*Tabela1[[#This Row],[QTE]]</f>
        <v>170.2</v>
      </c>
      <c r="I940" s="237">
        <v>0</v>
      </c>
      <c r="J940" s="241" t="s">
        <v>3045</v>
      </c>
      <c r="K940" s="241" t="s">
        <v>4320</v>
      </c>
      <c r="L940" s="242" t="s">
        <v>2984</v>
      </c>
      <c r="M940" s="243">
        <v>46251</v>
      </c>
      <c r="N940" s="241" t="s">
        <v>5101</v>
      </c>
      <c r="O940" s="244"/>
      <c r="P940" s="245"/>
      <c r="Q940" s="14">
        <f>Tabela1[[#This Row],[QTDE/ Fabricação]]-Tabela1[[#This Row],[QTE]]</f>
        <v>-2</v>
      </c>
      <c r="R940" s="247">
        <f t="shared" si="189"/>
        <v>170.2</v>
      </c>
      <c r="S940" s="247">
        <f t="shared" si="190"/>
        <v>170.2</v>
      </c>
      <c r="T940" s="248">
        <f t="shared" si="191"/>
        <v>0</v>
      </c>
      <c r="U940" s="249">
        <f>IFERROR(SUMIF('LISTA DE EMBARQUE'!B:B,MICRO!E:E,'LISTA DE EMBARQUE'!G:G),"")</f>
        <v>2</v>
      </c>
      <c r="V940" s="244">
        <f>IFERROR(VLOOKUP(Tabela1[[#This Row],[COD.MDE]],'LISTA DE EMBARQUE'!B:L,11,0),"")</f>
        <v>9</v>
      </c>
      <c r="W940" s="245">
        <f>IFERROR(VLOOKUP(Tabela1[[#This Row],[COD.MDE]],'LISTA DE EMBARQUE'!B:M,12,0),"")</f>
        <v>46284</v>
      </c>
      <c r="X940" s="246">
        <f>IFERROR(Tabela1[[#This Row],[QIANTIDADE EXPEDIDA]]*Tabela1[[#This Row],[PESO UNI]],"")</f>
        <v>170.2</v>
      </c>
      <c r="Y940" s="246">
        <f t="shared" si="192"/>
        <v>0</v>
      </c>
      <c r="Z940" s="250">
        <f>Tabela1[[#This Row],[PESO TOTAL]]-Tabela1[[#This Row],[Peso Expedido]]</f>
        <v>0</v>
      </c>
      <c r="AA940" s="251">
        <v>1</v>
      </c>
      <c r="AB940" s="252"/>
      <c r="AC940" s="252">
        <v>1</v>
      </c>
      <c r="AD940" s="252">
        <v>1</v>
      </c>
      <c r="AE940" s="252">
        <v>1</v>
      </c>
      <c r="AF940" s="252">
        <v>1</v>
      </c>
      <c r="AG940" s="252">
        <v>1</v>
      </c>
      <c r="AH940" s="252">
        <v>1</v>
      </c>
      <c r="AI940" s="252" t="s">
        <v>4509</v>
      </c>
      <c r="AJ940"/>
      <c r="AK940"/>
      <c r="AL940"/>
      <c r="AM940"/>
      <c r="AN940"/>
      <c r="AO940"/>
      <c r="AP940"/>
      <c r="AQ940" s="22"/>
      <c r="AR940" s="24"/>
      <c r="AS940" s="37"/>
      <c r="AT940" s="37"/>
      <c r="AU940" s="37"/>
      <c r="AV940" s="37"/>
      <c r="AW940" s="37"/>
    </row>
    <row r="941" spans="1:49" ht="15.75" hidden="1" customHeight="1" x14ac:dyDescent="0.25">
      <c r="A941" s="238" t="s">
        <v>5120</v>
      </c>
      <c r="B941" s="239" t="s">
        <v>5121</v>
      </c>
      <c r="C941" s="238">
        <v>1</v>
      </c>
      <c r="D941" s="1" t="s">
        <v>5122</v>
      </c>
      <c r="E941" s="237">
        <v>4567</v>
      </c>
      <c r="F941" s="237">
        <v>58</v>
      </c>
      <c r="G941" s="238">
        <v>86.97</v>
      </c>
      <c r="H941" s="240">
        <f>Tabela1[[#This Row],[PESO UNI]]*Tabela1[[#This Row],[QTE]]</f>
        <v>86.97</v>
      </c>
      <c r="I941" s="237">
        <v>0</v>
      </c>
      <c r="J941" s="241" t="s">
        <v>3045</v>
      </c>
      <c r="K941" s="241" t="s">
        <v>4320</v>
      </c>
      <c r="L941" s="242" t="s">
        <v>2984</v>
      </c>
      <c r="M941" s="243">
        <v>46251</v>
      </c>
      <c r="N941" s="241" t="s">
        <v>5101</v>
      </c>
      <c r="O941" s="244"/>
      <c r="P941" s="245"/>
      <c r="Q941" s="14">
        <f>Tabela1[[#This Row],[QTDE/ Fabricação]]-Tabela1[[#This Row],[QTE]]</f>
        <v>-1</v>
      </c>
      <c r="R941" s="247">
        <f t="shared" si="189"/>
        <v>86.97</v>
      </c>
      <c r="S941" s="247">
        <f t="shared" si="190"/>
        <v>86.97</v>
      </c>
      <c r="T941" s="248">
        <f t="shared" si="191"/>
        <v>0</v>
      </c>
      <c r="U941" s="249">
        <f>IFERROR(SUMIF('LISTA DE EMBARQUE'!B:B,MICRO!E:E,'LISTA DE EMBARQUE'!G:G),"")</f>
        <v>1</v>
      </c>
      <c r="V941" s="244">
        <f>IFERROR(VLOOKUP(Tabela1[[#This Row],[COD.MDE]],'LISTA DE EMBARQUE'!B:L,11,0),"")</f>
        <v>9</v>
      </c>
      <c r="W941" s="245">
        <f>IFERROR(VLOOKUP(Tabela1[[#This Row],[COD.MDE]],'LISTA DE EMBARQUE'!B:M,12,0),"")</f>
        <v>46284</v>
      </c>
      <c r="X941" s="246">
        <f>IFERROR(Tabela1[[#This Row],[QIANTIDADE EXPEDIDA]]*Tabela1[[#This Row],[PESO UNI]],"")</f>
        <v>86.97</v>
      </c>
      <c r="Y941" s="246">
        <f t="shared" si="192"/>
        <v>0</v>
      </c>
      <c r="Z941" s="250">
        <f>Tabela1[[#This Row],[PESO TOTAL]]-Tabela1[[#This Row],[Peso Expedido]]</f>
        <v>0</v>
      </c>
      <c r="AA941" s="251">
        <v>1</v>
      </c>
      <c r="AB941" s="252"/>
      <c r="AC941" s="252">
        <v>1</v>
      </c>
      <c r="AD941" s="252">
        <v>1</v>
      </c>
      <c r="AE941" s="252">
        <v>1</v>
      </c>
      <c r="AF941" s="252">
        <v>1</v>
      </c>
      <c r="AG941" s="252">
        <v>1</v>
      </c>
      <c r="AH941" s="252">
        <v>1</v>
      </c>
      <c r="AI941" s="252" t="s">
        <v>4509</v>
      </c>
      <c r="AJ941"/>
      <c r="AK941"/>
      <c r="AL941"/>
      <c r="AM941"/>
      <c r="AN941"/>
      <c r="AO941"/>
      <c r="AP941"/>
      <c r="AQ941" s="22"/>
      <c r="AR941" s="24"/>
      <c r="AS941" s="37"/>
      <c r="AT941" s="37"/>
      <c r="AU941" s="37"/>
      <c r="AV941" s="37"/>
      <c r="AW941" s="37"/>
    </row>
    <row r="942" spans="1:49" ht="15.75" hidden="1" customHeight="1" x14ac:dyDescent="0.25">
      <c r="A942" s="238" t="s">
        <v>5120</v>
      </c>
      <c r="B942" s="239" t="s">
        <v>5121</v>
      </c>
      <c r="C942" s="238">
        <v>1</v>
      </c>
      <c r="D942" s="1" t="s">
        <v>5123</v>
      </c>
      <c r="E942" s="237">
        <v>4568</v>
      </c>
      <c r="F942" s="237">
        <v>58</v>
      </c>
      <c r="G942" s="238">
        <v>87.61</v>
      </c>
      <c r="H942" s="240">
        <f>Tabela1[[#This Row],[PESO UNI]]*Tabela1[[#This Row],[QTE]]</f>
        <v>87.61</v>
      </c>
      <c r="I942" s="237">
        <v>0</v>
      </c>
      <c r="J942" s="241" t="s">
        <v>3045</v>
      </c>
      <c r="K942" s="241" t="s">
        <v>4320</v>
      </c>
      <c r="L942" s="242" t="s">
        <v>2984</v>
      </c>
      <c r="M942" s="243">
        <v>46251</v>
      </c>
      <c r="N942" s="241" t="s">
        <v>5101</v>
      </c>
      <c r="O942" s="244"/>
      <c r="P942" s="245"/>
      <c r="Q942" s="14">
        <f>Tabela1[[#This Row],[QTDE/ Fabricação]]-Tabela1[[#This Row],[QTE]]</f>
        <v>-1</v>
      </c>
      <c r="R942" s="247">
        <f t="shared" si="189"/>
        <v>87.61</v>
      </c>
      <c r="S942" s="247">
        <f t="shared" si="190"/>
        <v>87.61</v>
      </c>
      <c r="T942" s="248">
        <f t="shared" si="191"/>
        <v>0</v>
      </c>
      <c r="U942" s="249">
        <f>IFERROR(SUMIF('LISTA DE EMBARQUE'!B:B,MICRO!E:E,'LISTA DE EMBARQUE'!G:G),"")</f>
        <v>1</v>
      </c>
      <c r="V942" s="244">
        <f>IFERROR(VLOOKUP(Tabela1[[#This Row],[COD.MDE]],'LISTA DE EMBARQUE'!B:L,11,0),"")</f>
        <v>9</v>
      </c>
      <c r="W942" s="245">
        <f>IFERROR(VLOOKUP(Tabela1[[#This Row],[COD.MDE]],'LISTA DE EMBARQUE'!B:M,12,0),"")</f>
        <v>46284</v>
      </c>
      <c r="X942" s="246">
        <f>IFERROR(Tabela1[[#This Row],[QIANTIDADE EXPEDIDA]]*Tabela1[[#This Row],[PESO UNI]],"")</f>
        <v>87.61</v>
      </c>
      <c r="Y942" s="246">
        <f t="shared" si="192"/>
        <v>0</v>
      </c>
      <c r="Z942" s="250">
        <f>Tabela1[[#This Row],[PESO TOTAL]]-Tabela1[[#This Row],[Peso Expedido]]</f>
        <v>0</v>
      </c>
      <c r="AA942" s="251">
        <v>1</v>
      </c>
      <c r="AB942" s="252"/>
      <c r="AC942" s="252">
        <v>1</v>
      </c>
      <c r="AD942" s="252">
        <v>1</v>
      </c>
      <c r="AE942" s="252">
        <v>1</v>
      </c>
      <c r="AF942" s="252">
        <v>1</v>
      </c>
      <c r="AG942" s="252">
        <v>1</v>
      </c>
      <c r="AH942" s="252">
        <v>1</v>
      </c>
      <c r="AI942" s="252" t="s">
        <v>4509</v>
      </c>
      <c r="AJ942"/>
      <c r="AK942"/>
      <c r="AL942"/>
      <c r="AM942"/>
      <c r="AN942"/>
      <c r="AO942"/>
      <c r="AP942"/>
      <c r="AQ942" s="22"/>
      <c r="AR942" s="24"/>
      <c r="AS942" s="37"/>
      <c r="AT942" s="37"/>
      <c r="AU942" s="37"/>
      <c r="AV942" s="37"/>
      <c r="AW942" s="37"/>
    </row>
    <row r="943" spans="1:49" ht="15.75" hidden="1" customHeight="1" x14ac:dyDescent="0.25">
      <c r="A943" s="238" t="s">
        <v>5124</v>
      </c>
      <c r="B943" s="239" t="s">
        <v>5125</v>
      </c>
      <c r="C943" s="238">
        <v>4</v>
      </c>
      <c r="D943" s="1" t="s">
        <v>5126</v>
      </c>
      <c r="E943" s="237">
        <v>4569</v>
      </c>
      <c r="F943" s="237">
        <v>58</v>
      </c>
      <c r="G943" s="238">
        <v>26.26</v>
      </c>
      <c r="H943" s="240">
        <f>Tabela1[[#This Row],[PESO UNI]]*Tabela1[[#This Row],[QTE]]</f>
        <v>105.04</v>
      </c>
      <c r="I943" s="237">
        <v>0</v>
      </c>
      <c r="J943" s="241" t="s">
        <v>3045</v>
      </c>
      <c r="K943" s="241" t="s">
        <v>4320</v>
      </c>
      <c r="L943" s="242" t="s">
        <v>2984</v>
      </c>
      <c r="M943" s="243">
        <v>46251</v>
      </c>
      <c r="N943" s="241" t="s">
        <v>5101</v>
      </c>
      <c r="O943" s="244"/>
      <c r="P943" s="245"/>
      <c r="Q943" s="14">
        <f>Tabela1[[#This Row],[QTDE/ Fabricação]]-Tabela1[[#This Row],[QTE]]</f>
        <v>-4</v>
      </c>
      <c r="R943" s="247">
        <f t="shared" si="189"/>
        <v>105.04</v>
      </c>
      <c r="S943" s="247">
        <f t="shared" si="190"/>
        <v>105.04</v>
      </c>
      <c r="T943" s="248">
        <f t="shared" si="191"/>
        <v>0</v>
      </c>
      <c r="U943" s="249">
        <f>IFERROR(SUMIF('LISTA DE EMBARQUE'!B:B,MICRO!E:E,'LISTA DE EMBARQUE'!G:G),"")</f>
        <v>4</v>
      </c>
      <c r="V943" s="244">
        <f>IFERROR(VLOOKUP(Tabela1[[#This Row],[COD.MDE]],'LISTA DE EMBARQUE'!B:L,11,0),"")</f>
        <v>9</v>
      </c>
      <c r="W943" s="245">
        <f>IFERROR(VLOOKUP(Tabela1[[#This Row],[COD.MDE]],'LISTA DE EMBARQUE'!B:M,12,0),"")</f>
        <v>46284</v>
      </c>
      <c r="X943" s="246">
        <f>IFERROR(Tabela1[[#This Row],[QIANTIDADE EXPEDIDA]]*Tabela1[[#This Row],[PESO UNI]],"")</f>
        <v>105.04</v>
      </c>
      <c r="Y943" s="246">
        <f t="shared" si="192"/>
        <v>0</v>
      </c>
      <c r="Z943" s="250">
        <f>Tabela1[[#This Row],[PESO TOTAL]]-Tabela1[[#This Row],[Peso Expedido]]</f>
        <v>0</v>
      </c>
      <c r="AA943" s="251">
        <v>1</v>
      </c>
      <c r="AB943" s="252"/>
      <c r="AC943" s="252">
        <v>1</v>
      </c>
      <c r="AD943" s="252">
        <v>1</v>
      </c>
      <c r="AE943" s="252">
        <v>1</v>
      </c>
      <c r="AF943" s="252">
        <v>1</v>
      </c>
      <c r="AG943" s="252">
        <v>1</v>
      </c>
      <c r="AH943" s="252">
        <v>1</v>
      </c>
      <c r="AI943" s="252" t="s">
        <v>4509</v>
      </c>
      <c r="AJ943"/>
      <c r="AK943"/>
      <c r="AL943"/>
      <c r="AM943"/>
      <c r="AN943"/>
      <c r="AO943"/>
      <c r="AP943"/>
      <c r="AQ943" s="22"/>
      <c r="AR943" s="24"/>
      <c r="AS943" s="37"/>
      <c r="AT943" s="37"/>
      <c r="AU943" s="37"/>
      <c r="AV943" s="37"/>
      <c r="AW943" s="37"/>
    </row>
    <row r="944" spans="1:49" ht="15.75" hidden="1" customHeight="1" x14ac:dyDescent="0.25">
      <c r="A944" s="238" t="s">
        <v>5124</v>
      </c>
      <c r="B944" s="239" t="s">
        <v>5125</v>
      </c>
      <c r="C944" s="238">
        <v>4</v>
      </c>
      <c r="D944" s="1" t="s">
        <v>5127</v>
      </c>
      <c r="E944" s="237">
        <v>4570</v>
      </c>
      <c r="F944" s="237">
        <v>58</v>
      </c>
      <c r="G944" s="238">
        <v>31.82</v>
      </c>
      <c r="H944" s="240">
        <f>Tabela1[[#This Row],[PESO UNI]]*Tabela1[[#This Row],[QTE]]</f>
        <v>127.28</v>
      </c>
      <c r="I944" s="237">
        <v>0</v>
      </c>
      <c r="J944" s="241" t="s">
        <v>3045</v>
      </c>
      <c r="K944" s="241" t="s">
        <v>4320</v>
      </c>
      <c r="L944" s="242" t="s">
        <v>2984</v>
      </c>
      <c r="M944" s="243">
        <v>46251</v>
      </c>
      <c r="N944" s="241" t="s">
        <v>5101</v>
      </c>
      <c r="O944" s="244"/>
      <c r="P944" s="245"/>
      <c r="Q944" s="14">
        <f>Tabela1[[#This Row],[QTDE/ Fabricação]]-Tabela1[[#This Row],[QTE]]</f>
        <v>-4</v>
      </c>
      <c r="R944" s="247">
        <f t="shared" si="189"/>
        <v>127.28</v>
      </c>
      <c r="S944" s="247">
        <f t="shared" si="190"/>
        <v>127.28</v>
      </c>
      <c r="T944" s="248">
        <f t="shared" si="191"/>
        <v>0</v>
      </c>
      <c r="U944" s="249">
        <f>IFERROR(SUMIF('LISTA DE EMBARQUE'!B:B,MICRO!E:E,'LISTA DE EMBARQUE'!G:G),"")</f>
        <v>4</v>
      </c>
      <c r="V944" s="244">
        <f>IFERROR(VLOOKUP(Tabela1[[#This Row],[COD.MDE]],'LISTA DE EMBARQUE'!B:L,11,0),"")</f>
        <v>9</v>
      </c>
      <c r="W944" s="245">
        <f>IFERROR(VLOOKUP(Tabela1[[#This Row],[COD.MDE]],'LISTA DE EMBARQUE'!B:M,12,0),"")</f>
        <v>46284</v>
      </c>
      <c r="X944" s="246">
        <f>IFERROR(Tabela1[[#This Row],[QIANTIDADE EXPEDIDA]]*Tabela1[[#This Row],[PESO UNI]],"")</f>
        <v>127.28</v>
      </c>
      <c r="Y944" s="246">
        <f t="shared" si="192"/>
        <v>0</v>
      </c>
      <c r="Z944" s="250">
        <f>Tabela1[[#This Row],[PESO TOTAL]]-Tabela1[[#This Row],[Peso Expedido]]</f>
        <v>0</v>
      </c>
      <c r="AA944" s="251">
        <v>1</v>
      </c>
      <c r="AB944" s="252"/>
      <c r="AC944" s="252">
        <v>1</v>
      </c>
      <c r="AD944" s="252">
        <v>1</v>
      </c>
      <c r="AE944" s="252">
        <v>1</v>
      </c>
      <c r="AF944" s="252">
        <v>1</v>
      </c>
      <c r="AG944" s="252">
        <v>1</v>
      </c>
      <c r="AH944" s="252">
        <v>1</v>
      </c>
      <c r="AI944" s="252" t="s">
        <v>4509</v>
      </c>
      <c r="AJ944"/>
      <c r="AK944"/>
      <c r="AL944"/>
      <c r="AM944"/>
      <c r="AN944"/>
      <c r="AO944"/>
      <c r="AP944"/>
      <c r="AQ944" s="22"/>
      <c r="AR944" s="24"/>
      <c r="AS944" s="37"/>
      <c r="AT944" s="37"/>
      <c r="AU944" s="37"/>
      <c r="AV944" s="37"/>
      <c r="AW944" s="37"/>
    </row>
    <row r="945" spans="1:49" ht="15.75" hidden="1" customHeight="1" x14ac:dyDescent="0.25">
      <c r="A945" s="238" t="s">
        <v>5124</v>
      </c>
      <c r="B945" s="239" t="s">
        <v>5125</v>
      </c>
      <c r="C945" s="238">
        <v>4</v>
      </c>
      <c r="D945" s="1" t="s">
        <v>5128</v>
      </c>
      <c r="E945" s="237">
        <v>4571</v>
      </c>
      <c r="F945" s="237">
        <v>58</v>
      </c>
      <c r="G945" s="238">
        <v>30.1</v>
      </c>
      <c r="H945" s="240">
        <f>Tabela1[[#This Row],[PESO UNI]]*Tabela1[[#This Row],[QTE]]</f>
        <v>120.4</v>
      </c>
      <c r="I945" s="237">
        <v>0</v>
      </c>
      <c r="J945" s="241" t="s">
        <v>3045</v>
      </c>
      <c r="K945" s="241" t="s">
        <v>4320</v>
      </c>
      <c r="L945" s="242" t="s">
        <v>2984</v>
      </c>
      <c r="M945" s="243">
        <v>46251</v>
      </c>
      <c r="N945" s="241" t="s">
        <v>5101</v>
      </c>
      <c r="O945" s="244"/>
      <c r="P945" s="245"/>
      <c r="Q945" s="14">
        <f>Tabela1[[#This Row],[QTDE/ Fabricação]]-Tabela1[[#This Row],[QTE]]</f>
        <v>-4</v>
      </c>
      <c r="R945" s="247">
        <f t="shared" si="189"/>
        <v>120.4</v>
      </c>
      <c r="S945" s="247">
        <f t="shared" si="190"/>
        <v>120.4</v>
      </c>
      <c r="T945" s="248">
        <f t="shared" si="191"/>
        <v>0</v>
      </c>
      <c r="U945" s="249">
        <f>IFERROR(SUMIF('LISTA DE EMBARQUE'!B:B,MICRO!E:E,'LISTA DE EMBARQUE'!G:G),"")</f>
        <v>4</v>
      </c>
      <c r="V945" s="244">
        <f>IFERROR(VLOOKUP(Tabela1[[#This Row],[COD.MDE]],'LISTA DE EMBARQUE'!B:L,11,0),"")</f>
        <v>9</v>
      </c>
      <c r="W945" s="245">
        <f>IFERROR(VLOOKUP(Tabela1[[#This Row],[COD.MDE]],'LISTA DE EMBARQUE'!B:M,12,0),"")</f>
        <v>46284</v>
      </c>
      <c r="X945" s="246">
        <f>IFERROR(Tabela1[[#This Row],[QIANTIDADE EXPEDIDA]]*Tabela1[[#This Row],[PESO UNI]],"")</f>
        <v>120.4</v>
      </c>
      <c r="Y945" s="246">
        <f t="shared" si="192"/>
        <v>0</v>
      </c>
      <c r="Z945" s="250">
        <f>Tabela1[[#This Row],[PESO TOTAL]]-Tabela1[[#This Row],[Peso Expedido]]</f>
        <v>0</v>
      </c>
      <c r="AA945" s="251">
        <v>1</v>
      </c>
      <c r="AB945" s="252"/>
      <c r="AC945" s="252">
        <v>1</v>
      </c>
      <c r="AD945" s="252">
        <v>1</v>
      </c>
      <c r="AE945" s="252">
        <v>1</v>
      </c>
      <c r="AF945" s="252">
        <v>1</v>
      </c>
      <c r="AG945" s="252">
        <v>1</v>
      </c>
      <c r="AH945" s="252">
        <v>1</v>
      </c>
      <c r="AI945" s="252" t="s">
        <v>4509</v>
      </c>
      <c r="AJ945"/>
      <c r="AK945"/>
      <c r="AL945"/>
      <c r="AM945"/>
      <c r="AN945"/>
      <c r="AO945"/>
      <c r="AP945"/>
      <c r="AQ945" s="22"/>
      <c r="AR945" s="24"/>
      <c r="AS945" s="37"/>
      <c r="AT945" s="37"/>
      <c r="AU945" s="37"/>
      <c r="AV945" s="37"/>
      <c r="AW945" s="37"/>
    </row>
    <row r="946" spans="1:49" ht="15.75" hidden="1" customHeight="1" x14ac:dyDescent="0.25">
      <c r="A946" s="238" t="s">
        <v>5124</v>
      </c>
      <c r="B946" s="239" t="s">
        <v>5125</v>
      </c>
      <c r="C946" s="238">
        <v>4</v>
      </c>
      <c r="D946" s="1" t="s">
        <v>5129</v>
      </c>
      <c r="E946" s="237">
        <v>4572</v>
      </c>
      <c r="F946" s="237">
        <v>58</v>
      </c>
      <c r="G946" s="238">
        <v>34.200000000000003</v>
      </c>
      <c r="H946" s="240">
        <f>Tabela1[[#This Row],[PESO UNI]]*Tabela1[[#This Row],[QTE]]</f>
        <v>136.80000000000001</v>
      </c>
      <c r="I946" s="237">
        <v>0</v>
      </c>
      <c r="J946" s="241" t="s">
        <v>3045</v>
      </c>
      <c r="K946" s="241" t="s">
        <v>4320</v>
      </c>
      <c r="L946" s="242" t="s">
        <v>2984</v>
      </c>
      <c r="M946" s="243">
        <v>46251</v>
      </c>
      <c r="N946" s="241" t="s">
        <v>5101</v>
      </c>
      <c r="O946" s="244"/>
      <c r="P946" s="245"/>
      <c r="Q946" s="14">
        <f>Tabela1[[#This Row],[QTDE/ Fabricação]]-Tabela1[[#This Row],[QTE]]</f>
        <v>-4</v>
      </c>
      <c r="R946" s="247">
        <f t="shared" si="189"/>
        <v>136.80000000000001</v>
      </c>
      <c r="S946" s="247">
        <f t="shared" si="190"/>
        <v>136.80000000000001</v>
      </c>
      <c r="T946" s="248">
        <f t="shared" si="191"/>
        <v>0</v>
      </c>
      <c r="U946" s="249">
        <f>IFERROR(SUMIF('LISTA DE EMBARQUE'!B:B,MICRO!E:E,'LISTA DE EMBARQUE'!G:G),"")</f>
        <v>4</v>
      </c>
      <c r="V946" s="244">
        <f>IFERROR(VLOOKUP(Tabela1[[#This Row],[COD.MDE]],'LISTA DE EMBARQUE'!B:L,11,0),"")</f>
        <v>9</v>
      </c>
      <c r="W946" s="245">
        <f>IFERROR(VLOOKUP(Tabela1[[#This Row],[COD.MDE]],'LISTA DE EMBARQUE'!B:M,12,0),"")</f>
        <v>46284</v>
      </c>
      <c r="X946" s="246">
        <f>IFERROR(Tabela1[[#This Row],[QIANTIDADE EXPEDIDA]]*Tabela1[[#This Row],[PESO UNI]],"")</f>
        <v>136.80000000000001</v>
      </c>
      <c r="Y946" s="246">
        <f t="shared" si="192"/>
        <v>0</v>
      </c>
      <c r="Z946" s="250">
        <f>Tabela1[[#This Row],[PESO TOTAL]]-Tabela1[[#This Row],[Peso Expedido]]</f>
        <v>0</v>
      </c>
      <c r="AA946" s="251">
        <v>1</v>
      </c>
      <c r="AB946" s="252"/>
      <c r="AC946" s="252">
        <v>1</v>
      </c>
      <c r="AD946" s="252">
        <v>1</v>
      </c>
      <c r="AE946" s="252">
        <v>1</v>
      </c>
      <c r="AF946" s="252">
        <v>1</v>
      </c>
      <c r="AG946" s="252">
        <v>1</v>
      </c>
      <c r="AH946" s="252">
        <v>1</v>
      </c>
      <c r="AI946" s="252" t="s">
        <v>4509</v>
      </c>
      <c r="AJ946"/>
      <c r="AK946"/>
      <c r="AL946"/>
      <c r="AM946"/>
      <c r="AN946"/>
      <c r="AO946"/>
      <c r="AP946"/>
      <c r="AQ946" s="22"/>
      <c r="AR946" s="24"/>
      <c r="AS946" s="37"/>
      <c r="AT946" s="37"/>
      <c r="AU946" s="37"/>
      <c r="AV946" s="37"/>
      <c r="AW946" s="37"/>
    </row>
    <row r="947" spans="1:49" ht="15.75" hidden="1" customHeight="1" x14ac:dyDescent="0.25">
      <c r="A947" s="238" t="s">
        <v>5124</v>
      </c>
      <c r="B947" s="239" t="s">
        <v>5125</v>
      </c>
      <c r="C947" s="238">
        <v>2</v>
      </c>
      <c r="D947" s="1" t="s">
        <v>5130</v>
      </c>
      <c r="E947" s="237">
        <v>4573</v>
      </c>
      <c r="F947" s="237">
        <v>58</v>
      </c>
      <c r="G947" s="238">
        <v>29.36</v>
      </c>
      <c r="H947" s="240">
        <f>Tabela1[[#This Row],[PESO UNI]]*Tabela1[[#This Row],[QTE]]</f>
        <v>58.72</v>
      </c>
      <c r="I947" s="237">
        <v>0</v>
      </c>
      <c r="J947" s="241" t="s">
        <v>3045</v>
      </c>
      <c r="K947" s="241" t="s">
        <v>4320</v>
      </c>
      <c r="L947" s="242" t="s">
        <v>2984</v>
      </c>
      <c r="M947" s="243">
        <v>46251</v>
      </c>
      <c r="N947" s="241" t="s">
        <v>5101</v>
      </c>
      <c r="O947" s="244"/>
      <c r="P947" s="245"/>
      <c r="Q947" s="14">
        <f>Tabela1[[#This Row],[QTDE/ Fabricação]]-Tabela1[[#This Row],[QTE]]</f>
        <v>-2</v>
      </c>
      <c r="R947" s="247">
        <f t="shared" si="189"/>
        <v>58.72</v>
      </c>
      <c r="S947" s="247">
        <f t="shared" si="190"/>
        <v>58.72</v>
      </c>
      <c r="T947" s="248">
        <f t="shared" si="191"/>
        <v>0</v>
      </c>
      <c r="U947" s="249">
        <f>IFERROR(SUMIF('LISTA DE EMBARQUE'!B:B,MICRO!E:E,'LISTA DE EMBARQUE'!G:G),"")</f>
        <v>2</v>
      </c>
      <c r="V947" s="244">
        <f>IFERROR(VLOOKUP(Tabela1[[#This Row],[COD.MDE]],'LISTA DE EMBARQUE'!B:L,11,0),"")</f>
        <v>9</v>
      </c>
      <c r="W947" s="245">
        <f>IFERROR(VLOOKUP(Tabela1[[#This Row],[COD.MDE]],'LISTA DE EMBARQUE'!B:M,12,0),"")</f>
        <v>46284</v>
      </c>
      <c r="X947" s="246">
        <f>IFERROR(Tabela1[[#This Row],[QIANTIDADE EXPEDIDA]]*Tabela1[[#This Row],[PESO UNI]],"")</f>
        <v>58.72</v>
      </c>
      <c r="Y947" s="246">
        <f t="shared" si="192"/>
        <v>0</v>
      </c>
      <c r="Z947" s="250">
        <f>Tabela1[[#This Row],[PESO TOTAL]]-Tabela1[[#This Row],[Peso Expedido]]</f>
        <v>0</v>
      </c>
      <c r="AA947" s="251">
        <v>1</v>
      </c>
      <c r="AB947" s="252"/>
      <c r="AC947" s="252">
        <v>1</v>
      </c>
      <c r="AD947" s="252">
        <v>1</v>
      </c>
      <c r="AE947" s="252">
        <v>1</v>
      </c>
      <c r="AF947" s="252">
        <v>1</v>
      </c>
      <c r="AG947" s="252">
        <v>1</v>
      </c>
      <c r="AH947" s="252">
        <v>1</v>
      </c>
      <c r="AI947" s="252" t="s">
        <v>4509</v>
      </c>
      <c r="AJ947"/>
      <c r="AK947"/>
      <c r="AL947"/>
      <c r="AM947"/>
      <c r="AN947"/>
      <c r="AO947"/>
      <c r="AP947"/>
      <c r="AQ947" s="22"/>
      <c r="AR947" s="24"/>
      <c r="AS947" s="37"/>
      <c r="AT947" s="37"/>
      <c r="AU947" s="37"/>
      <c r="AV947" s="37"/>
      <c r="AW947" s="37"/>
    </row>
    <row r="948" spans="1:49" ht="15.75" hidden="1" customHeight="1" x14ac:dyDescent="0.25">
      <c r="A948" s="238" t="s">
        <v>5124</v>
      </c>
      <c r="B948" s="239" t="s">
        <v>5125</v>
      </c>
      <c r="C948" s="238">
        <v>2</v>
      </c>
      <c r="D948" s="1" t="s">
        <v>5131</v>
      </c>
      <c r="E948" s="237">
        <v>4574</v>
      </c>
      <c r="F948" s="237">
        <v>58</v>
      </c>
      <c r="G948" s="238">
        <v>27.46</v>
      </c>
      <c r="H948" s="240">
        <f>Tabela1[[#This Row],[PESO UNI]]*Tabela1[[#This Row],[QTE]]</f>
        <v>54.92</v>
      </c>
      <c r="I948" s="237">
        <v>0</v>
      </c>
      <c r="J948" s="241" t="s">
        <v>3045</v>
      </c>
      <c r="K948" s="241" t="s">
        <v>4320</v>
      </c>
      <c r="L948" s="242" t="s">
        <v>2984</v>
      </c>
      <c r="M948" s="243">
        <v>46251</v>
      </c>
      <c r="N948" s="241" t="s">
        <v>5101</v>
      </c>
      <c r="O948" s="244"/>
      <c r="P948" s="245"/>
      <c r="Q948" s="14">
        <f>Tabela1[[#This Row],[QTDE/ Fabricação]]-Tabela1[[#This Row],[QTE]]</f>
        <v>-2</v>
      </c>
      <c r="R948" s="247">
        <f t="shared" si="189"/>
        <v>54.92</v>
      </c>
      <c r="S948" s="247">
        <f t="shared" si="190"/>
        <v>54.92</v>
      </c>
      <c r="T948" s="248">
        <f t="shared" si="191"/>
        <v>0</v>
      </c>
      <c r="U948" s="249">
        <f>IFERROR(SUMIF('LISTA DE EMBARQUE'!B:B,MICRO!E:E,'LISTA DE EMBARQUE'!G:G),"")</f>
        <v>2</v>
      </c>
      <c r="V948" s="244">
        <f>IFERROR(VLOOKUP(Tabela1[[#This Row],[COD.MDE]],'LISTA DE EMBARQUE'!B:L,11,0),"")</f>
        <v>9</v>
      </c>
      <c r="W948" s="245">
        <f>IFERROR(VLOOKUP(Tabela1[[#This Row],[COD.MDE]],'LISTA DE EMBARQUE'!B:M,12,0),"")</f>
        <v>46284</v>
      </c>
      <c r="X948" s="246">
        <f>IFERROR(Tabela1[[#This Row],[QIANTIDADE EXPEDIDA]]*Tabela1[[#This Row],[PESO UNI]],"")</f>
        <v>54.92</v>
      </c>
      <c r="Y948" s="246">
        <f t="shared" si="192"/>
        <v>0</v>
      </c>
      <c r="Z948" s="250">
        <f>Tabela1[[#This Row],[PESO TOTAL]]-Tabela1[[#This Row],[Peso Expedido]]</f>
        <v>0</v>
      </c>
      <c r="AA948" s="251">
        <v>1</v>
      </c>
      <c r="AB948" s="252"/>
      <c r="AC948" s="252">
        <v>1</v>
      </c>
      <c r="AD948" s="252">
        <v>1</v>
      </c>
      <c r="AE948" s="252">
        <v>1</v>
      </c>
      <c r="AF948" s="252">
        <v>1</v>
      </c>
      <c r="AG948" s="252">
        <v>1</v>
      </c>
      <c r="AH948" s="252">
        <v>1</v>
      </c>
      <c r="AI948" s="252" t="s">
        <v>4509</v>
      </c>
      <c r="AJ948"/>
      <c r="AK948"/>
      <c r="AL948"/>
      <c r="AM948"/>
      <c r="AN948"/>
      <c r="AO948"/>
      <c r="AP948"/>
      <c r="AQ948" s="22"/>
      <c r="AR948" s="24"/>
      <c r="AS948" s="37"/>
      <c r="AT948" s="37"/>
      <c r="AU948" s="37"/>
      <c r="AV948" s="37"/>
      <c r="AW948" s="37"/>
    </row>
    <row r="949" spans="1:49" ht="15.75" hidden="1" customHeight="1" x14ac:dyDescent="0.25">
      <c r="A949" s="238" t="s">
        <v>5124</v>
      </c>
      <c r="B949" s="239" t="s">
        <v>5125</v>
      </c>
      <c r="C949" s="238">
        <v>2</v>
      </c>
      <c r="D949" s="1" t="s">
        <v>5133</v>
      </c>
      <c r="E949" s="237">
        <v>4575</v>
      </c>
      <c r="F949" s="237">
        <v>58</v>
      </c>
      <c r="G949" s="238">
        <v>71.62</v>
      </c>
      <c r="H949" s="240">
        <f>Tabela1[[#This Row],[PESO UNI]]*Tabela1[[#This Row],[QTE]]</f>
        <v>143.24</v>
      </c>
      <c r="I949" s="237">
        <v>0</v>
      </c>
      <c r="J949" s="241" t="s">
        <v>3045</v>
      </c>
      <c r="K949" s="241" t="s">
        <v>4320</v>
      </c>
      <c r="L949" s="242" t="s">
        <v>2984</v>
      </c>
      <c r="M949" s="243">
        <v>46251</v>
      </c>
      <c r="N949" s="241" t="s">
        <v>5101</v>
      </c>
      <c r="O949" s="244"/>
      <c r="P949" s="245"/>
      <c r="Q949" s="14">
        <f>Tabela1[[#This Row],[QTDE/ Fabricação]]-Tabela1[[#This Row],[QTE]]</f>
        <v>-2</v>
      </c>
      <c r="R949" s="247">
        <f t="shared" si="189"/>
        <v>143.24</v>
      </c>
      <c r="S949" s="247">
        <f t="shared" si="190"/>
        <v>143.24</v>
      </c>
      <c r="T949" s="248">
        <f t="shared" si="191"/>
        <v>0</v>
      </c>
      <c r="U949" s="249">
        <f>IFERROR(SUMIF('LISTA DE EMBARQUE'!B:B,MICRO!E:E,'LISTA DE EMBARQUE'!G:G),"")</f>
        <v>2</v>
      </c>
      <c r="V949" s="244">
        <f>IFERROR(VLOOKUP(Tabela1[[#This Row],[COD.MDE]],'LISTA DE EMBARQUE'!B:L,11,0),"")</f>
        <v>9</v>
      </c>
      <c r="W949" s="245">
        <f>IFERROR(VLOOKUP(Tabela1[[#This Row],[COD.MDE]],'LISTA DE EMBARQUE'!B:M,12,0),"")</f>
        <v>46284</v>
      </c>
      <c r="X949" s="246">
        <f>IFERROR(Tabela1[[#This Row],[QIANTIDADE EXPEDIDA]]*Tabela1[[#This Row],[PESO UNI]],"")</f>
        <v>143.24</v>
      </c>
      <c r="Y949" s="246">
        <f t="shared" si="192"/>
        <v>0</v>
      </c>
      <c r="Z949" s="250">
        <f>Tabela1[[#This Row],[PESO TOTAL]]-Tabela1[[#This Row],[Peso Expedido]]</f>
        <v>0</v>
      </c>
      <c r="AA949" s="251">
        <v>1</v>
      </c>
      <c r="AB949" s="252"/>
      <c r="AC949" s="252">
        <v>1</v>
      </c>
      <c r="AD949" s="252">
        <v>1</v>
      </c>
      <c r="AE949" s="252">
        <v>1</v>
      </c>
      <c r="AF949" s="252">
        <v>1</v>
      </c>
      <c r="AG949" s="252">
        <v>1</v>
      </c>
      <c r="AH949" s="252">
        <v>1</v>
      </c>
      <c r="AI949" s="252" t="s">
        <v>4509</v>
      </c>
      <c r="AJ949"/>
      <c r="AK949"/>
      <c r="AL949"/>
      <c r="AM949"/>
      <c r="AN949"/>
      <c r="AO949"/>
      <c r="AP949"/>
      <c r="AQ949" s="22"/>
      <c r="AR949" s="24"/>
      <c r="AS949" s="37"/>
      <c r="AT949" s="37"/>
      <c r="AU949" s="37"/>
      <c r="AV949" s="37"/>
      <c r="AW949" s="37"/>
    </row>
    <row r="950" spans="1:49" ht="15.75" hidden="1" customHeight="1" x14ac:dyDescent="0.25">
      <c r="A950" s="238" t="s">
        <v>5124</v>
      </c>
      <c r="B950" s="239" t="s">
        <v>5125</v>
      </c>
      <c r="C950" s="238">
        <v>2</v>
      </c>
      <c r="D950" s="1" t="s">
        <v>5132</v>
      </c>
      <c r="E950" s="237">
        <v>4576</v>
      </c>
      <c r="F950" s="237">
        <v>58</v>
      </c>
      <c r="G950" s="238">
        <v>82.73</v>
      </c>
      <c r="H950" s="240">
        <f>Tabela1[[#This Row],[PESO UNI]]*Tabela1[[#This Row],[QTE]]</f>
        <v>165.46</v>
      </c>
      <c r="I950" s="237">
        <v>0</v>
      </c>
      <c r="J950" s="241" t="s">
        <v>3045</v>
      </c>
      <c r="K950" s="241" t="s">
        <v>4320</v>
      </c>
      <c r="L950" s="242" t="s">
        <v>2984</v>
      </c>
      <c r="M950" s="243">
        <v>46251</v>
      </c>
      <c r="N950" s="241" t="s">
        <v>5101</v>
      </c>
      <c r="O950" s="244"/>
      <c r="P950" s="245"/>
      <c r="Q950" s="14">
        <f>Tabela1[[#This Row],[QTDE/ Fabricação]]-Tabela1[[#This Row],[QTE]]</f>
        <v>-2</v>
      </c>
      <c r="R950" s="247">
        <f t="shared" si="189"/>
        <v>165.46</v>
      </c>
      <c r="S950" s="247">
        <f t="shared" si="190"/>
        <v>165.46</v>
      </c>
      <c r="T950" s="248">
        <f t="shared" si="191"/>
        <v>0</v>
      </c>
      <c r="U950" s="249">
        <f>IFERROR(SUMIF('LISTA DE EMBARQUE'!B:B,MICRO!E:E,'LISTA DE EMBARQUE'!G:G),"")</f>
        <v>2</v>
      </c>
      <c r="V950" s="244">
        <f>IFERROR(VLOOKUP(Tabela1[[#This Row],[COD.MDE]],'LISTA DE EMBARQUE'!B:L,11,0),"")</f>
        <v>9</v>
      </c>
      <c r="W950" s="245">
        <f>IFERROR(VLOOKUP(Tabela1[[#This Row],[COD.MDE]],'LISTA DE EMBARQUE'!B:M,12,0),"")</f>
        <v>46284</v>
      </c>
      <c r="X950" s="246">
        <f>IFERROR(Tabela1[[#This Row],[QIANTIDADE EXPEDIDA]]*Tabela1[[#This Row],[PESO UNI]],"")</f>
        <v>165.46</v>
      </c>
      <c r="Y950" s="246">
        <f t="shared" si="192"/>
        <v>0</v>
      </c>
      <c r="Z950" s="250">
        <f>Tabela1[[#This Row],[PESO TOTAL]]-Tabela1[[#This Row],[Peso Expedido]]</f>
        <v>0</v>
      </c>
      <c r="AA950" s="251">
        <v>1</v>
      </c>
      <c r="AB950" s="252"/>
      <c r="AC950" s="252">
        <v>1</v>
      </c>
      <c r="AD950" s="252">
        <v>1</v>
      </c>
      <c r="AE950" s="252">
        <v>1</v>
      </c>
      <c r="AF950" s="252">
        <v>1</v>
      </c>
      <c r="AG950" s="252">
        <v>1</v>
      </c>
      <c r="AH950" s="252">
        <v>1</v>
      </c>
      <c r="AI950" s="252" t="s">
        <v>4509</v>
      </c>
      <c r="AJ950"/>
      <c r="AK950"/>
      <c r="AL950"/>
      <c r="AM950"/>
      <c r="AN950"/>
      <c r="AO950"/>
      <c r="AP950"/>
      <c r="AQ950" s="22"/>
      <c r="AR950" s="24"/>
      <c r="AS950" s="37"/>
      <c r="AT950" s="37"/>
      <c r="AU950" s="37"/>
      <c r="AV950" s="37"/>
      <c r="AW950" s="37"/>
    </row>
    <row r="951" spans="1:49" ht="15.75" hidden="1" customHeight="1" x14ac:dyDescent="0.25">
      <c r="A951" s="238" t="s">
        <v>5134</v>
      </c>
      <c r="B951" s="239" t="s">
        <v>5135</v>
      </c>
      <c r="C951" s="238">
        <v>1</v>
      </c>
      <c r="D951" s="1" t="s">
        <v>5136</v>
      </c>
      <c r="E951" s="237">
        <v>4577</v>
      </c>
      <c r="F951" s="237">
        <v>58</v>
      </c>
      <c r="G951" s="238">
        <v>92.27</v>
      </c>
      <c r="H951" s="240">
        <f>Tabela1[[#This Row],[PESO UNI]]*Tabela1[[#This Row],[QTE]]</f>
        <v>92.27</v>
      </c>
      <c r="I951" s="237">
        <v>0</v>
      </c>
      <c r="J951" s="241" t="s">
        <v>3045</v>
      </c>
      <c r="K951" s="241" t="s">
        <v>4320</v>
      </c>
      <c r="L951" s="242" t="s">
        <v>2984</v>
      </c>
      <c r="M951" s="243">
        <v>46251</v>
      </c>
      <c r="N951" s="241" t="s">
        <v>5101</v>
      </c>
      <c r="O951" s="244"/>
      <c r="P951" s="245"/>
      <c r="Q951" s="14">
        <f>Tabela1[[#This Row],[QTDE/ Fabricação]]-Tabela1[[#This Row],[QTE]]</f>
        <v>-1</v>
      </c>
      <c r="R951" s="247">
        <f t="shared" si="189"/>
        <v>92.27</v>
      </c>
      <c r="S951" s="247">
        <f t="shared" si="190"/>
        <v>92.27</v>
      </c>
      <c r="T951" s="248">
        <f t="shared" si="191"/>
        <v>0</v>
      </c>
      <c r="U951" s="249">
        <f>IFERROR(SUMIF('LISTA DE EMBARQUE'!B:B,MICRO!E:E,'LISTA DE EMBARQUE'!G:G),"")</f>
        <v>1</v>
      </c>
      <c r="V951" s="244">
        <f>IFERROR(VLOOKUP(Tabela1[[#This Row],[COD.MDE]],'LISTA DE EMBARQUE'!B:L,11,0),"")</f>
        <v>9</v>
      </c>
      <c r="W951" s="245">
        <f>IFERROR(VLOOKUP(Tabela1[[#This Row],[COD.MDE]],'LISTA DE EMBARQUE'!B:M,12,0),"")</f>
        <v>46284</v>
      </c>
      <c r="X951" s="246">
        <f>IFERROR(Tabela1[[#This Row],[QIANTIDADE EXPEDIDA]]*Tabela1[[#This Row],[PESO UNI]],"")</f>
        <v>92.27</v>
      </c>
      <c r="Y951" s="246">
        <f t="shared" si="192"/>
        <v>0</v>
      </c>
      <c r="Z951" s="250">
        <f>Tabela1[[#This Row],[PESO TOTAL]]-Tabela1[[#This Row],[Peso Expedido]]</f>
        <v>0</v>
      </c>
      <c r="AA951" s="251">
        <v>1</v>
      </c>
      <c r="AB951" s="252"/>
      <c r="AC951" s="252">
        <v>1</v>
      </c>
      <c r="AD951" s="252">
        <v>1</v>
      </c>
      <c r="AE951" s="252">
        <v>1</v>
      </c>
      <c r="AF951" s="252">
        <v>1</v>
      </c>
      <c r="AG951" s="252">
        <v>1</v>
      </c>
      <c r="AH951" s="252">
        <v>1</v>
      </c>
      <c r="AI951" s="252" t="s">
        <v>4509</v>
      </c>
      <c r="AJ951"/>
      <c r="AK951"/>
      <c r="AL951"/>
      <c r="AM951"/>
      <c r="AN951"/>
      <c r="AO951"/>
      <c r="AP951"/>
      <c r="AQ951" s="22"/>
      <c r="AR951" s="24"/>
      <c r="AS951" s="37"/>
      <c r="AT951" s="37"/>
      <c r="AU951" s="37"/>
      <c r="AV951" s="37"/>
      <c r="AW951" s="37"/>
    </row>
    <row r="952" spans="1:49" ht="15.75" hidden="1" customHeight="1" x14ac:dyDescent="0.25">
      <c r="A952" s="238" t="s">
        <v>5134</v>
      </c>
      <c r="B952" s="239" t="s">
        <v>5135</v>
      </c>
      <c r="C952" s="238">
        <v>1</v>
      </c>
      <c r="D952" s="1" t="s">
        <v>5137</v>
      </c>
      <c r="E952" s="237">
        <v>4578</v>
      </c>
      <c r="F952" s="237">
        <v>58</v>
      </c>
      <c r="G952" s="238">
        <v>93.32</v>
      </c>
      <c r="H952" s="240">
        <f>Tabela1[[#This Row],[PESO UNI]]*Tabela1[[#This Row],[QTE]]</f>
        <v>93.32</v>
      </c>
      <c r="I952" s="237">
        <v>0</v>
      </c>
      <c r="J952" s="241" t="s">
        <v>3045</v>
      </c>
      <c r="K952" s="241" t="s">
        <v>4320</v>
      </c>
      <c r="L952" s="242" t="s">
        <v>2984</v>
      </c>
      <c r="M952" s="243">
        <v>46251</v>
      </c>
      <c r="N952" s="241" t="s">
        <v>5101</v>
      </c>
      <c r="O952" s="244"/>
      <c r="P952" s="245"/>
      <c r="Q952" s="14">
        <f>Tabela1[[#This Row],[QTDE/ Fabricação]]-Tabela1[[#This Row],[QTE]]</f>
        <v>-1</v>
      </c>
      <c r="R952" s="247">
        <f t="shared" si="189"/>
        <v>93.32</v>
      </c>
      <c r="S952" s="247">
        <f t="shared" si="190"/>
        <v>93.32</v>
      </c>
      <c r="T952" s="248">
        <f t="shared" si="191"/>
        <v>0</v>
      </c>
      <c r="U952" s="249">
        <f>IFERROR(SUMIF('LISTA DE EMBARQUE'!B:B,MICRO!E:E,'LISTA DE EMBARQUE'!G:G),"")</f>
        <v>1</v>
      </c>
      <c r="V952" s="244">
        <f>IFERROR(VLOOKUP(Tabela1[[#This Row],[COD.MDE]],'LISTA DE EMBARQUE'!B:L,11,0),"")</f>
        <v>9</v>
      </c>
      <c r="W952" s="245">
        <f>IFERROR(VLOOKUP(Tabela1[[#This Row],[COD.MDE]],'LISTA DE EMBARQUE'!B:M,12,0),"")</f>
        <v>46284</v>
      </c>
      <c r="X952" s="246">
        <f>IFERROR(Tabela1[[#This Row],[QIANTIDADE EXPEDIDA]]*Tabela1[[#This Row],[PESO UNI]],"")</f>
        <v>93.32</v>
      </c>
      <c r="Y952" s="246">
        <f t="shared" si="192"/>
        <v>0</v>
      </c>
      <c r="Z952" s="250">
        <f>Tabela1[[#This Row],[PESO TOTAL]]-Tabela1[[#This Row],[Peso Expedido]]</f>
        <v>0</v>
      </c>
      <c r="AA952" s="251">
        <v>1</v>
      </c>
      <c r="AB952" s="252"/>
      <c r="AC952" s="252">
        <v>1</v>
      </c>
      <c r="AD952" s="252">
        <v>1</v>
      </c>
      <c r="AE952" s="252">
        <v>1</v>
      </c>
      <c r="AF952" s="252">
        <v>1</v>
      </c>
      <c r="AG952" s="252">
        <v>1</v>
      </c>
      <c r="AH952" s="252">
        <v>1</v>
      </c>
      <c r="AI952" s="252" t="s">
        <v>4509</v>
      </c>
      <c r="AJ952"/>
      <c r="AK952"/>
      <c r="AL952"/>
      <c r="AM952"/>
      <c r="AN952"/>
      <c r="AO952"/>
      <c r="AP952"/>
      <c r="AQ952" s="22"/>
      <c r="AR952" s="24"/>
      <c r="AS952" s="37"/>
      <c r="AT952" s="37"/>
      <c r="AU952" s="37"/>
      <c r="AV952" s="37"/>
      <c r="AW952" s="37"/>
    </row>
    <row r="953" spans="1:49" ht="15.75" hidden="1" customHeight="1" x14ac:dyDescent="0.25">
      <c r="A953" s="238" t="s">
        <v>5134</v>
      </c>
      <c r="B953" s="239" t="s">
        <v>5135</v>
      </c>
      <c r="C953" s="238">
        <v>1</v>
      </c>
      <c r="D953" s="1" t="s">
        <v>5138</v>
      </c>
      <c r="E953" s="237">
        <v>4579</v>
      </c>
      <c r="F953" s="237">
        <v>58</v>
      </c>
      <c r="G953" s="238">
        <v>60.64</v>
      </c>
      <c r="H953" s="240">
        <f>Tabela1[[#This Row],[PESO UNI]]*Tabela1[[#This Row],[QTE]]</f>
        <v>60.64</v>
      </c>
      <c r="I953" s="237">
        <v>0</v>
      </c>
      <c r="J953" s="241" t="s">
        <v>3045</v>
      </c>
      <c r="K953" s="241" t="s">
        <v>4320</v>
      </c>
      <c r="L953" s="242" t="s">
        <v>2984</v>
      </c>
      <c r="M953" s="243">
        <v>46251</v>
      </c>
      <c r="N953" s="241" t="s">
        <v>5101</v>
      </c>
      <c r="O953" s="244"/>
      <c r="P953" s="245"/>
      <c r="Q953" s="14">
        <f>Tabela1[[#This Row],[QTDE/ Fabricação]]-Tabela1[[#This Row],[QTE]]</f>
        <v>-1</v>
      </c>
      <c r="R953" s="247">
        <f t="shared" si="189"/>
        <v>60.64</v>
      </c>
      <c r="S953" s="247">
        <f t="shared" si="190"/>
        <v>60.64</v>
      </c>
      <c r="T953" s="248">
        <f t="shared" si="191"/>
        <v>0</v>
      </c>
      <c r="U953" s="249">
        <f>IFERROR(SUMIF('LISTA DE EMBARQUE'!B:B,MICRO!E:E,'LISTA DE EMBARQUE'!G:G),"")</f>
        <v>1</v>
      </c>
      <c r="V953" s="244">
        <f>IFERROR(VLOOKUP(Tabela1[[#This Row],[COD.MDE]],'LISTA DE EMBARQUE'!B:L,11,0),"")</f>
        <v>9</v>
      </c>
      <c r="W953" s="245">
        <f>IFERROR(VLOOKUP(Tabela1[[#This Row],[COD.MDE]],'LISTA DE EMBARQUE'!B:M,12,0),"")</f>
        <v>46284</v>
      </c>
      <c r="X953" s="246">
        <f>IFERROR(Tabela1[[#This Row],[QIANTIDADE EXPEDIDA]]*Tabela1[[#This Row],[PESO UNI]],"")</f>
        <v>60.64</v>
      </c>
      <c r="Y953" s="246">
        <f t="shared" si="192"/>
        <v>0</v>
      </c>
      <c r="Z953" s="250">
        <f>Tabela1[[#This Row],[PESO TOTAL]]-Tabela1[[#This Row],[Peso Expedido]]</f>
        <v>0</v>
      </c>
      <c r="AA953" s="251">
        <v>1</v>
      </c>
      <c r="AB953" s="252"/>
      <c r="AC953" s="252">
        <v>1</v>
      </c>
      <c r="AD953" s="252">
        <v>1</v>
      </c>
      <c r="AE953" s="252">
        <v>1</v>
      </c>
      <c r="AF953" s="252">
        <v>1</v>
      </c>
      <c r="AG953" s="252">
        <v>1</v>
      </c>
      <c r="AH953" s="252">
        <v>1</v>
      </c>
      <c r="AI953" s="252" t="s">
        <v>4509</v>
      </c>
      <c r="AJ953"/>
      <c r="AK953"/>
      <c r="AL953"/>
      <c r="AM953"/>
      <c r="AN953"/>
      <c r="AO953"/>
      <c r="AP953"/>
      <c r="AQ953" s="22"/>
      <c r="AR953" s="24"/>
      <c r="AS953" s="37"/>
      <c r="AT953" s="37"/>
      <c r="AU953" s="37"/>
      <c r="AV953" s="37"/>
      <c r="AW953" s="37"/>
    </row>
    <row r="954" spans="1:49" ht="15.75" hidden="1" customHeight="1" x14ac:dyDescent="0.25">
      <c r="A954" s="238" t="s">
        <v>5134</v>
      </c>
      <c r="B954" s="239" t="s">
        <v>5135</v>
      </c>
      <c r="C954" s="238">
        <v>2</v>
      </c>
      <c r="D954" s="1" t="s">
        <v>5139</v>
      </c>
      <c r="E954" s="237">
        <v>4580</v>
      </c>
      <c r="F954" s="237">
        <v>58</v>
      </c>
      <c r="G954" s="238">
        <v>91.98</v>
      </c>
      <c r="H954" s="240">
        <f>Tabela1[[#This Row],[PESO UNI]]*Tabela1[[#This Row],[QTE]]</f>
        <v>183.96</v>
      </c>
      <c r="I954" s="237">
        <v>0</v>
      </c>
      <c r="J954" s="241" t="s">
        <v>3045</v>
      </c>
      <c r="K954" s="241" t="s">
        <v>4320</v>
      </c>
      <c r="L954" s="242" t="s">
        <v>2984</v>
      </c>
      <c r="M954" s="243">
        <v>46251</v>
      </c>
      <c r="N954" s="241" t="s">
        <v>5101</v>
      </c>
      <c r="O954" s="244"/>
      <c r="P954" s="245"/>
      <c r="Q954" s="14">
        <f>Tabela1[[#This Row],[QTDE/ Fabricação]]-Tabela1[[#This Row],[QTE]]</f>
        <v>-2</v>
      </c>
      <c r="R954" s="247" t="str">
        <f>IFERROR(H954*((AA954*0.25)+(#REF!*0.25)+(#REF!*0.225)+(#REF!*0.225)+(#REF!*0.05)),"")</f>
        <v/>
      </c>
      <c r="S954" s="247" t="str">
        <f>IFERROR(H954*#REF!,"")</f>
        <v/>
      </c>
      <c r="T954" s="248" t="str">
        <f t="shared" si="191"/>
        <v/>
      </c>
      <c r="U954" s="249">
        <f>IFERROR(SUMIF('LISTA DE EMBARQUE'!B:B,MICRO!E:E,'LISTA DE EMBARQUE'!G:G),"")</f>
        <v>2</v>
      </c>
      <c r="V954" s="244">
        <f>IFERROR(VLOOKUP(Tabela1[[#This Row],[COD.MDE]],'LISTA DE EMBARQUE'!B:L,11,0),"")</f>
        <v>9</v>
      </c>
      <c r="W954" s="245">
        <f>IFERROR(VLOOKUP(Tabela1[[#This Row],[COD.MDE]],'LISTA DE EMBARQUE'!B:M,12,0),"")</f>
        <v>46284</v>
      </c>
      <c r="X954" s="246">
        <f>IFERROR(Tabela1[[#This Row],[QIANTIDADE EXPEDIDA]]*Tabela1[[#This Row],[PESO UNI]],"")</f>
        <v>183.96</v>
      </c>
      <c r="Y954" s="246">
        <f t="shared" si="192"/>
        <v>0</v>
      </c>
      <c r="Z954" s="250">
        <f>Tabela1[[#This Row],[PESO TOTAL]]-Tabela1[[#This Row],[Peso Expedido]]</f>
        <v>0</v>
      </c>
      <c r="AA954" s="251">
        <v>1</v>
      </c>
      <c r="AB954" s="252"/>
      <c r="AC954" s="252">
        <v>1</v>
      </c>
      <c r="AD954" s="252">
        <v>1</v>
      </c>
      <c r="AE954" s="252">
        <v>1</v>
      </c>
      <c r="AF954" s="252">
        <v>1</v>
      </c>
      <c r="AG954" s="252">
        <v>1</v>
      </c>
      <c r="AH954" s="252">
        <v>1</v>
      </c>
      <c r="AI954" s="252" t="s">
        <v>4509</v>
      </c>
      <c r="AJ954"/>
      <c r="AK954"/>
      <c r="AL954"/>
      <c r="AM954"/>
      <c r="AN954"/>
      <c r="AO954"/>
      <c r="AP954"/>
      <c r="AQ954" s="22"/>
      <c r="AR954" s="24"/>
      <c r="AS954" s="37"/>
      <c r="AT954" s="37"/>
      <c r="AU954" s="37"/>
      <c r="AV954" s="37"/>
      <c r="AW954" s="37"/>
    </row>
    <row r="955" spans="1:49" ht="15.75" hidden="1" customHeight="1" x14ac:dyDescent="0.25">
      <c r="A955" s="238" t="s">
        <v>5134</v>
      </c>
      <c r="B955" s="239" t="s">
        <v>5135</v>
      </c>
      <c r="C955" s="238">
        <v>1</v>
      </c>
      <c r="D955" s="1" t="s">
        <v>5140</v>
      </c>
      <c r="E955" s="237">
        <v>4581</v>
      </c>
      <c r="F955" s="237">
        <v>58</v>
      </c>
      <c r="G955" s="238">
        <v>26.04</v>
      </c>
      <c r="H955" s="240">
        <f>Tabela1[[#This Row],[PESO UNI]]*Tabela1[[#This Row],[QTE]]</f>
        <v>26.04</v>
      </c>
      <c r="I955" s="237">
        <v>0</v>
      </c>
      <c r="J955" s="241" t="s">
        <v>3045</v>
      </c>
      <c r="K955" s="241" t="s">
        <v>4320</v>
      </c>
      <c r="L955" s="242" t="s">
        <v>2984</v>
      </c>
      <c r="M955" s="243">
        <v>46251</v>
      </c>
      <c r="N955" s="241" t="s">
        <v>5101</v>
      </c>
      <c r="O955" s="244"/>
      <c r="P955" s="245"/>
      <c r="Q955" s="14">
        <f>Tabela1[[#This Row],[QTDE/ Fabricação]]-Tabela1[[#This Row],[QTE]]</f>
        <v>-1</v>
      </c>
      <c r="R955" s="247">
        <f>IFERROR(H955*((AA955*0.25)+(AC954*0.25)+(AD954*0.225)+(AE954*0.225)+(AF954*0.05)),"")</f>
        <v>26.04</v>
      </c>
      <c r="S955" s="247">
        <f>IFERROR(H955*AG954,"")</f>
        <v>26.04</v>
      </c>
      <c r="T955" s="248">
        <f t="shared" si="191"/>
        <v>0</v>
      </c>
      <c r="U955" s="249">
        <f>IFERROR(SUMIF('LISTA DE EMBARQUE'!B:B,MICRO!E:E,'LISTA DE EMBARQUE'!G:G),"")</f>
        <v>1</v>
      </c>
      <c r="V955" s="244">
        <f>IFERROR(VLOOKUP(Tabela1[[#This Row],[COD.MDE]],'LISTA DE EMBARQUE'!B:L,11,0),"")</f>
        <v>9</v>
      </c>
      <c r="W955" s="245">
        <f>IFERROR(VLOOKUP(Tabela1[[#This Row],[COD.MDE]],'LISTA DE EMBARQUE'!B:M,12,0),"")</f>
        <v>46284</v>
      </c>
      <c r="X955" s="246">
        <f>IFERROR(Tabela1[[#This Row],[QIANTIDADE EXPEDIDA]]*Tabela1[[#This Row],[PESO UNI]],"")</f>
        <v>26.04</v>
      </c>
      <c r="Y955" s="246">
        <f t="shared" si="192"/>
        <v>0</v>
      </c>
      <c r="Z955" s="250">
        <f>Tabela1[[#This Row],[PESO TOTAL]]-Tabela1[[#This Row],[Peso Expedido]]</f>
        <v>0</v>
      </c>
      <c r="AA955" s="251">
        <v>1</v>
      </c>
      <c r="AB955" s="252"/>
      <c r="AC955" s="252">
        <v>1</v>
      </c>
      <c r="AD955" s="252">
        <v>1</v>
      </c>
      <c r="AE955" s="252">
        <v>1</v>
      </c>
      <c r="AF955" s="252">
        <v>1</v>
      </c>
      <c r="AG955" s="252">
        <v>1</v>
      </c>
      <c r="AH955" s="252">
        <v>1</v>
      </c>
      <c r="AI955" s="252" t="s">
        <v>4509</v>
      </c>
      <c r="AJ955"/>
      <c r="AK955"/>
      <c r="AL955"/>
      <c r="AM955"/>
      <c r="AN955"/>
      <c r="AO955"/>
      <c r="AP955"/>
      <c r="AQ955" s="22"/>
      <c r="AR955" s="24"/>
      <c r="AS955" s="37"/>
      <c r="AT955" s="37"/>
      <c r="AU955" s="37"/>
      <c r="AV955" s="37"/>
      <c r="AW955" s="37"/>
    </row>
    <row r="956" spans="1:49" ht="15.75" hidden="1" customHeight="1" x14ac:dyDescent="0.25">
      <c r="A956" s="238" t="s">
        <v>5134</v>
      </c>
      <c r="B956" s="239" t="s">
        <v>5135</v>
      </c>
      <c r="C956" s="238">
        <v>1</v>
      </c>
      <c r="D956" s="1" t="s">
        <v>5141</v>
      </c>
      <c r="E956" s="237">
        <v>4582</v>
      </c>
      <c r="F956" s="237">
        <v>58</v>
      </c>
      <c r="G956" s="238">
        <v>26.04</v>
      </c>
      <c r="H956" s="240">
        <f>Tabela1[[#This Row],[PESO UNI]]*Tabela1[[#This Row],[QTE]]</f>
        <v>26.04</v>
      </c>
      <c r="I956" s="237">
        <v>0</v>
      </c>
      <c r="J956" s="241" t="s">
        <v>3045</v>
      </c>
      <c r="K956" s="241" t="s">
        <v>4320</v>
      </c>
      <c r="L956" s="242" t="s">
        <v>2984</v>
      </c>
      <c r="M956" s="243">
        <v>46251</v>
      </c>
      <c r="N956" s="241" t="s">
        <v>5101</v>
      </c>
      <c r="O956" s="244"/>
      <c r="P956" s="245"/>
      <c r="Q956" s="14">
        <f>Tabela1[[#This Row],[QTDE/ Fabricação]]-Tabela1[[#This Row],[QTE]]</f>
        <v>-1</v>
      </c>
      <c r="R956" s="247">
        <f t="shared" si="189"/>
        <v>26.04</v>
      </c>
      <c r="S956" s="247">
        <f t="shared" si="190"/>
        <v>26.04</v>
      </c>
      <c r="T956" s="248">
        <f t="shared" si="191"/>
        <v>0</v>
      </c>
      <c r="U956" s="249">
        <f>IFERROR(SUMIF('LISTA DE EMBARQUE'!B:B,MICRO!E:E,'LISTA DE EMBARQUE'!G:G),"")</f>
        <v>1</v>
      </c>
      <c r="V956" s="244">
        <f>IFERROR(VLOOKUP(Tabela1[[#This Row],[COD.MDE]],'LISTA DE EMBARQUE'!B:L,11,0),"")</f>
        <v>9</v>
      </c>
      <c r="W956" s="245">
        <f>IFERROR(VLOOKUP(Tabela1[[#This Row],[COD.MDE]],'LISTA DE EMBARQUE'!B:M,12,0),"")</f>
        <v>46284</v>
      </c>
      <c r="X956" s="246">
        <f>IFERROR(Tabela1[[#This Row],[QIANTIDADE EXPEDIDA]]*Tabela1[[#This Row],[PESO UNI]],"")</f>
        <v>26.04</v>
      </c>
      <c r="Y956" s="246">
        <f t="shared" si="192"/>
        <v>0</v>
      </c>
      <c r="Z956" s="250">
        <f>Tabela1[[#This Row],[PESO TOTAL]]-Tabela1[[#This Row],[Peso Expedido]]</f>
        <v>0</v>
      </c>
      <c r="AA956" s="251">
        <v>1</v>
      </c>
      <c r="AB956" s="252"/>
      <c r="AC956" s="252">
        <v>1</v>
      </c>
      <c r="AD956" s="252">
        <v>1</v>
      </c>
      <c r="AE956" s="252">
        <v>1</v>
      </c>
      <c r="AF956" s="252">
        <v>1</v>
      </c>
      <c r="AG956" s="252">
        <v>1</v>
      </c>
      <c r="AH956" s="252">
        <v>1</v>
      </c>
      <c r="AI956" s="252" t="s">
        <v>4509</v>
      </c>
      <c r="AJ956"/>
      <c r="AK956"/>
      <c r="AL956"/>
      <c r="AM956"/>
      <c r="AN956"/>
      <c r="AO956"/>
      <c r="AP956"/>
      <c r="AQ956" s="22"/>
      <c r="AR956" s="24"/>
      <c r="AS956" s="37"/>
      <c r="AT956" s="37"/>
      <c r="AU956" s="37"/>
      <c r="AV956" s="37"/>
      <c r="AW956" s="37"/>
    </row>
    <row r="957" spans="1:49" ht="15.75" hidden="1" customHeight="1" x14ac:dyDescent="0.25">
      <c r="A957" s="238" t="s">
        <v>5134</v>
      </c>
      <c r="B957" s="239" t="s">
        <v>5135</v>
      </c>
      <c r="C957" s="238">
        <v>1</v>
      </c>
      <c r="D957" s="1" t="s">
        <v>5142</v>
      </c>
      <c r="E957" s="237">
        <v>4583</v>
      </c>
      <c r="F957" s="237">
        <v>58</v>
      </c>
      <c r="G957" s="238">
        <v>177.93</v>
      </c>
      <c r="H957" s="240">
        <f>Tabela1[[#This Row],[PESO UNI]]*Tabela1[[#This Row],[QTE]]</f>
        <v>177.93</v>
      </c>
      <c r="I957" s="237">
        <v>0</v>
      </c>
      <c r="J957" s="241" t="s">
        <v>3045</v>
      </c>
      <c r="K957" s="241" t="s">
        <v>4320</v>
      </c>
      <c r="L957" s="242" t="s">
        <v>2984</v>
      </c>
      <c r="M957" s="243">
        <v>46251</v>
      </c>
      <c r="N957" s="241" t="s">
        <v>5101</v>
      </c>
      <c r="O957" s="244"/>
      <c r="P957" s="245"/>
      <c r="Q957" s="14">
        <f>Tabela1[[#This Row],[QTDE/ Fabricação]]-Tabela1[[#This Row],[QTE]]</f>
        <v>-1</v>
      </c>
      <c r="R957" s="247">
        <f t="shared" si="189"/>
        <v>177.93</v>
      </c>
      <c r="S957" s="247">
        <f t="shared" si="190"/>
        <v>177.93</v>
      </c>
      <c r="T957" s="248">
        <f t="shared" si="191"/>
        <v>0</v>
      </c>
      <c r="U957" s="249">
        <f>IFERROR(SUMIF('LISTA DE EMBARQUE'!B:B,MICRO!E:E,'LISTA DE EMBARQUE'!G:G),"")</f>
        <v>1</v>
      </c>
      <c r="V957" s="244">
        <f>IFERROR(VLOOKUP(Tabela1[[#This Row],[COD.MDE]],'LISTA DE EMBARQUE'!B:L,11,0),"")</f>
        <v>9</v>
      </c>
      <c r="W957" s="245">
        <f>IFERROR(VLOOKUP(Tabela1[[#This Row],[COD.MDE]],'LISTA DE EMBARQUE'!B:M,12,0),"")</f>
        <v>46284</v>
      </c>
      <c r="X957" s="246">
        <f>IFERROR(Tabela1[[#This Row],[QIANTIDADE EXPEDIDA]]*Tabela1[[#This Row],[PESO UNI]],"")</f>
        <v>177.93</v>
      </c>
      <c r="Y957" s="246">
        <f t="shared" si="192"/>
        <v>0</v>
      </c>
      <c r="Z957" s="250">
        <f>Tabela1[[#This Row],[PESO TOTAL]]-Tabela1[[#This Row],[Peso Expedido]]</f>
        <v>0</v>
      </c>
      <c r="AA957" s="251">
        <v>1</v>
      </c>
      <c r="AB957" s="252"/>
      <c r="AC957" s="252">
        <v>1</v>
      </c>
      <c r="AD957" s="252">
        <v>1</v>
      </c>
      <c r="AE957" s="252">
        <v>1</v>
      </c>
      <c r="AF957" s="252">
        <v>1</v>
      </c>
      <c r="AG957" s="252">
        <v>1</v>
      </c>
      <c r="AH957" s="252">
        <v>1</v>
      </c>
      <c r="AI957" s="252" t="s">
        <v>4509</v>
      </c>
      <c r="AJ957"/>
      <c r="AK957"/>
      <c r="AL957"/>
      <c r="AM957"/>
      <c r="AN957"/>
      <c r="AO957"/>
      <c r="AP957"/>
      <c r="AQ957" s="22"/>
      <c r="AR957" s="24"/>
      <c r="AS957" s="37"/>
      <c r="AT957" s="37"/>
      <c r="AU957" s="37"/>
      <c r="AV957" s="37"/>
      <c r="AW957" s="37"/>
    </row>
    <row r="958" spans="1:49" ht="15.75" hidden="1" customHeight="1" x14ac:dyDescent="0.25">
      <c r="A958" s="238" t="s">
        <v>5134</v>
      </c>
      <c r="B958" s="239" t="s">
        <v>5135</v>
      </c>
      <c r="C958" s="238">
        <v>1</v>
      </c>
      <c r="D958" s="1" t="s">
        <v>5143</v>
      </c>
      <c r="E958" s="237">
        <v>4584</v>
      </c>
      <c r="F958" s="237">
        <v>58</v>
      </c>
      <c r="G958" s="238">
        <v>177.93</v>
      </c>
      <c r="H958" s="240">
        <f>Tabela1[[#This Row],[PESO UNI]]*Tabela1[[#This Row],[QTE]]</f>
        <v>177.93</v>
      </c>
      <c r="I958" s="237">
        <v>0</v>
      </c>
      <c r="J958" s="241" t="s">
        <v>3045</v>
      </c>
      <c r="K958" s="241" t="s">
        <v>4320</v>
      </c>
      <c r="L958" s="242" t="s">
        <v>2984</v>
      </c>
      <c r="M958" s="243">
        <v>46251</v>
      </c>
      <c r="N958" s="241" t="s">
        <v>5101</v>
      </c>
      <c r="O958" s="244"/>
      <c r="P958" s="245"/>
      <c r="Q958" s="14">
        <f>Tabela1[[#This Row],[QTDE/ Fabricação]]-Tabela1[[#This Row],[QTE]]</f>
        <v>-1</v>
      </c>
      <c r="R958" s="247">
        <f t="shared" si="189"/>
        <v>177.93</v>
      </c>
      <c r="S958" s="247">
        <f t="shared" si="190"/>
        <v>177.93</v>
      </c>
      <c r="T958" s="248">
        <f t="shared" si="191"/>
        <v>0</v>
      </c>
      <c r="U958" s="249">
        <f>IFERROR(SUMIF('LISTA DE EMBARQUE'!B:B,MICRO!E:E,'LISTA DE EMBARQUE'!G:G),"")</f>
        <v>1</v>
      </c>
      <c r="V958" s="244">
        <f>IFERROR(VLOOKUP(Tabela1[[#This Row],[COD.MDE]],'LISTA DE EMBARQUE'!B:L,11,0),"")</f>
        <v>9</v>
      </c>
      <c r="W958" s="245">
        <f>IFERROR(VLOOKUP(Tabela1[[#This Row],[COD.MDE]],'LISTA DE EMBARQUE'!B:M,12,0),"")</f>
        <v>46284</v>
      </c>
      <c r="X958" s="246">
        <f>IFERROR(Tabela1[[#This Row],[QIANTIDADE EXPEDIDA]]*Tabela1[[#This Row],[PESO UNI]],"")</f>
        <v>177.93</v>
      </c>
      <c r="Y958" s="246">
        <f t="shared" si="192"/>
        <v>0</v>
      </c>
      <c r="Z958" s="250">
        <f>Tabela1[[#This Row],[PESO TOTAL]]-Tabela1[[#This Row],[Peso Expedido]]</f>
        <v>0</v>
      </c>
      <c r="AA958" s="251">
        <v>1</v>
      </c>
      <c r="AB958" s="252"/>
      <c r="AC958" s="252">
        <v>1</v>
      </c>
      <c r="AD958" s="252">
        <v>1</v>
      </c>
      <c r="AE958" s="252">
        <v>1</v>
      </c>
      <c r="AF958" s="252">
        <v>1</v>
      </c>
      <c r="AG958" s="252">
        <v>1</v>
      </c>
      <c r="AH958" s="252">
        <v>1</v>
      </c>
      <c r="AI958" s="252" t="s">
        <v>4509</v>
      </c>
      <c r="AJ958"/>
      <c r="AK958"/>
      <c r="AL958"/>
      <c r="AM958"/>
      <c r="AN958"/>
      <c r="AO958"/>
      <c r="AP958"/>
      <c r="AQ958" s="22"/>
      <c r="AR958" s="24"/>
      <c r="AS958" s="37"/>
      <c r="AT958" s="37"/>
      <c r="AU958" s="37"/>
      <c r="AV958" s="37"/>
      <c r="AW958" s="37"/>
    </row>
    <row r="959" spans="1:49" ht="15.75" hidden="1" customHeight="1" x14ac:dyDescent="0.25">
      <c r="A959" s="1" t="s">
        <v>5144</v>
      </c>
      <c r="B959" s="21" t="s">
        <v>5145</v>
      </c>
      <c r="C959" s="1">
        <v>2</v>
      </c>
      <c r="D959" s="1" t="s">
        <v>5146</v>
      </c>
      <c r="E959" s="7">
        <v>4585</v>
      </c>
      <c r="F959" s="7">
        <v>58</v>
      </c>
      <c r="G959" s="1">
        <v>108.4</v>
      </c>
      <c r="H959" s="34">
        <f>Tabela1[[#This Row],[PESO UNI]]*Tabela1[[#This Row],[QTE]]</f>
        <v>216.8</v>
      </c>
      <c r="I959" s="7">
        <v>0</v>
      </c>
      <c r="J959" s="8" t="s">
        <v>3045</v>
      </c>
      <c r="K959" s="8" t="s">
        <v>4320</v>
      </c>
      <c r="L959" s="9" t="s">
        <v>2984</v>
      </c>
      <c r="M959" s="10">
        <v>46251</v>
      </c>
      <c r="N959" s="8" t="s">
        <v>5101</v>
      </c>
      <c r="O959" s="12"/>
      <c r="P959" s="13"/>
      <c r="Q959" s="14">
        <f>Tabela1[[#This Row],[QTDE/ Fabricação]]-Tabela1[[#This Row],[QTE]]</f>
        <v>-2</v>
      </c>
      <c r="R959" s="18">
        <f t="shared" si="189"/>
        <v>216.8</v>
      </c>
      <c r="S959" s="18">
        <f t="shared" si="190"/>
        <v>216.8</v>
      </c>
      <c r="T959" s="19">
        <f t="shared" si="191"/>
        <v>0</v>
      </c>
      <c r="U959" s="16">
        <f>IFERROR(SUMIF('LISTA DE EMBARQUE'!B:B,MICRO!E:E,'LISTA DE EMBARQUE'!G:G),"")</f>
        <v>2</v>
      </c>
      <c r="V959" s="12">
        <f>IFERROR(VLOOKUP(Tabela1[[#This Row],[COD.MDE]],'LISTA DE EMBARQUE'!B:L,11,0),"")</f>
        <v>12</v>
      </c>
      <c r="W959" s="13">
        <f>IFERROR(VLOOKUP(Tabela1[[#This Row],[COD.MDE]],'LISTA DE EMBARQUE'!B:M,12,0),"")</f>
        <v>46307</v>
      </c>
      <c r="X959" s="14">
        <f>IFERROR(Tabela1[[#This Row],[QIANTIDADE EXPEDIDA]]*Tabela1[[#This Row],[PESO UNI]],"")</f>
        <v>216.8</v>
      </c>
      <c r="Y959" s="14">
        <f t="shared" si="192"/>
        <v>0</v>
      </c>
      <c r="Z959" s="20">
        <f>Tabela1[[#This Row],[PESO TOTAL]]-Tabela1[[#This Row],[Peso Expedido]]</f>
        <v>0</v>
      </c>
      <c r="AA959" s="251">
        <v>1</v>
      </c>
      <c r="AB959" s="252"/>
      <c r="AC959" s="252">
        <v>1</v>
      </c>
      <c r="AD959" s="252">
        <v>1</v>
      </c>
      <c r="AE959" s="252">
        <v>1</v>
      </c>
      <c r="AF959" s="252">
        <v>1</v>
      </c>
      <c r="AG959" s="252">
        <v>1</v>
      </c>
      <c r="AH959" s="252">
        <v>1</v>
      </c>
      <c r="AI959" s="252" t="s">
        <v>4509</v>
      </c>
      <c r="AJ959"/>
      <c r="AK959"/>
      <c r="AL959"/>
      <c r="AM959"/>
      <c r="AN959"/>
      <c r="AO959"/>
      <c r="AP959"/>
      <c r="AQ959" s="22"/>
      <c r="AR959" s="24"/>
      <c r="AS959" s="37"/>
      <c r="AT959" s="37"/>
      <c r="AU959" s="37"/>
      <c r="AV959" s="37"/>
      <c r="AW959" s="37"/>
    </row>
    <row r="960" spans="1:49" ht="15.75" hidden="1" customHeight="1" x14ac:dyDescent="0.25">
      <c r="A960" s="1" t="s">
        <v>5144</v>
      </c>
      <c r="B960" s="21" t="s">
        <v>5145</v>
      </c>
      <c r="C960" s="1">
        <v>2</v>
      </c>
      <c r="D960" s="1" t="s">
        <v>5147</v>
      </c>
      <c r="E960" s="7">
        <v>4586</v>
      </c>
      <c r="F960" s="7">
        <v>58</v>
      </c>
      <c r="G960" s="1">
        <v>111.41</v>
      </c>
      <c r="H960" s="34">
        <f>Tabela1[[#This Row],[PESO UNI]]*Tabela1[[#This Row],[QTE]]</f>
        <v>222.82</v>
      </c>
      <c r="I960" s="7">
        <v>0</v>
      </c>
      <c r="J960" s="8" t="s">
        <v>3045</v>
      </c>
      <c r="K960" s="8" t="s">
        <v>4320</v>
      </c>
      <c r="L960" s="9" t="s">
        <v>2984</v>
      </c>
      <c r="M960" s="10">
        <v>46251</v>
      </c>
      <c r="N960" s="8" t="s">
        <v>5101</v>
      </c>
      <c r="O960" s="12"/>
      <c r="P960" s="13"/>
      <c r="Q960" s="14">
        <f>Tabela1[[#This Row],[QTDE/ Fabricação]]-Tabela1[[#This Row],[QTE]]</f>
        <v>-2</v>
      </c>
      <c r="R960" s="18">
        <f t="shared" si="189"/>
        <v>222.82</v>
      </c>
      <c r="S960" s="18">
        <f t="shared" si="190"/>
        <v>222.82</v>
      </c>
      <c r="T960" s="19">
        <f t="shared" si="191"/>
        <v>0</v>
      </c>
      <c r="U960" s="16">
        <f>IFERROR(SUMIF('LISTA DE EMBARQUE'!B:B,MICRO!E:E,'LISTA DE EMBARQUE'!G:G),"")</f>
        <v>2</v>
      </c>
      <c r="V960" s="12">
        <f>IFERROR(VLOOKUP(Tabela1[[#This Row],[COD.MDE]],'LISTA DE EMBARQUE'!B:L,11,0),"")</f>
        <v>12</v>
      </c>
      <c r="W960" s="13">
        <f>IFERROR(VLOOKUP(Tabela1[[#This Row],[COD.MDE]],'LISTA DE EMBARQUE'!B:M,12,0),"")</f>
        <v>46307</v>
      </c>
      <c r="X960" s="14">
        <f>IFERROR(Tabela1[[#This Row],[QIANTIDADE EXPEDIDA]]*Tabela1[[#This Row],[PESO UNI]],"")</f>
        <v>222.82</v>
      </c>
      <c r="Y960" s="14">
        <f t="shared" si="192"/>
        <v>0</v>
      </c>
      <c r="Z960" s="20">
        <f>Tabela1[[#This Row],[PESO TOTAL]]-Tabela1[[#This Row],[Peso Expedido]]</f>
        <v>0</v>
      </c>
      <c r="AA960" s="251">
        <v>1</v>
      </c>
      <c r="AB960" s="252"/>
      <c r="AC960" s="252">
        <v>1</v>
      </c>
      <c r="AD960" s="252">
        <v>1</v>
      </c>
      <c r="AE960" s="252">
        <v>1</v>
      </c>
      <c r="AF960" s="252">
        <v>1</v>
      </c>
      <c r="AG960" s="252">
        <v>1</v>
      </c>
      <c r="AH960" s="252">
        <v>1</v>
      </c>
      <c r="AI960" s="252" t="s">
        <v>4509</v>
      </c>
      <c r="AJ960"/>
      <c r="AK960"/>
      <c r="AL960"/>
      <c r="AM960"/>
      <c r="AN960"/>
      <c r="AO960"/>
      <c r="AP960"/>
      <c r="AQ960" s="22"/>
      <c r="AR960" s="24"/>
      <c r="AS960" s="37"/>
      <c r="AT960" s="37"/>
      <c r="AU960" s="37"/>
      <c r="AV960" s="37"/>
      <c r="AW960" s="37"/>
    </row>
    <row r="961" spans="1:49" ht="15.75" hidden="1" customHeight="1" x14ac:dyDescent="0.25">
      <c r="A961" s="1" t="s">
        <v>5144</v>
      </c>
      <c r="B961" s="21" t="s">
        <v>5145</v>
      </c>
      <c r="C961" s="1">
        <v>1</v>
      </c>
      <c r="D961" s="1" t="s">
        <v>5148</v>
      </c>
      <c r="E961" s="7">
        <v>4587</v>
      </c>
      <c r="F961" s="7">
        <v>58</v>
      </c>
      <c r="G961" s="1">
        <v>107.64</v>
      </c>
      <c r="H961" s="34">
        <f>Tabela1[[#This Row],[PESO UNI]]*Tabela1[[#This Row],[QTE]]</f>
        <v>107.64</v>
      </c>
      <c r="I961" s="7">
        <v>0</v>
      </c>
      <c r="J961" s="8" t="s">
        <v>3045</v>
      </c>
      <c r="K961" s="8" t="s">
        <v>4320</v>
      </c>
      <c r="L961" s="9" t="s">
        <v>2984</v>
      </c>
      <c r="M961" s="10">
        <v>46251</v>
      </c>
      <c r="N961" s="8" t="s">
        <v>5101</v>
      </c>
      <c r="O961" s="12"/>
      <c r="P961" s="13"/>
      <c r="Q961" s="14">
        <f>Tabela1[[#This Row],[QTDE/ Fabricação]]-Tabela1[[#This Row],[QTE]]</f>
        <v>-1</v>
      </c>
      <c r="R961" s="18">
        <f t="shared" si="189"/>
        <v>107.64</v>
      </c>
      <c r="S961" s="18">
        <f t="shared" si="190"/>
        <v>107.64</v>
      </c>
      <c r="T961" s="19">
        <f t="shared" si="191"/>
        <v>0</v>
      </c>
      <c r="U961" s="16">
        <f>IFERROR(SUMIF('LISTA DE EMBARQUE'!B:B,MICRO!E:E,'LISTA DE EMBARQUE'!G:G),"")</f>
        <v>1</v>
      </c>
      <c r="V961" s="12">
        <f>IFERROR(VLOOKUP(Tabela1[[#This Row],[COD.MDE]],'LISTA DE EMBARQUE'!B:L,11,0),"")</f>
        <v>12</v>
      </c>
      <c r="W961" s="13">
        <f>IFERROR(VLOOKUP(Tabela1[[#This Row],[COD.MDE]],'LISTA DE EMBARQUE'!B:M,12,0),"")</f>
        <v>46307</v>
      </c>
      <c r="X961" s="14">
        <f>IFERROR(Tabela1[[#This Row],[QIANTIDADE EXPEDIDA]]*Tabela1[[#This Row],[PESO UNI]],"")</f>
        <v>107.64</v>
      </c>
      <c r="Y961" s="14">
        <f t="shared" si="192"/>
        <v>0</v>
      </c>
      <c r="Z961" s="20">
        <f>Tabela1[[#This Row],[PESO TOTAL]]-Tabela1[[#This Row],[Peso Expedido]]</f>
        <v>0</v>
      </c>
      <c r="AA961" s="251">
        <v>1</v>
      </c>
      <c r="AB961" s="252"/>
      <c r="AC961" s="252">
        <v>1</v>
      </c>
      <c r="AD961" s="252">
        <v>1</v>
      </c>
      <c r="AE961" s="252">
        <v>1</v>
      </c>
      <c r="AF961" s="252">
        <v>1</v>
      </c>
      <c r="AG961" s="252">
        <v>1</v>
      </c>
      <c r="AH961" s="252">
        <v>1</v>
      </c>
      <c r="AI961" s="252" t="s">
        <v>4509</v>
      </c>
      <c r="AJ961"/>
      <c r="AK961"/>
      <c r="AL961"/>
      <c r="AM961"/>
      <c r="AN961"/>
      <c r="AO961"/>
      <c r="AP961"/>
      <c r="AQ961" s="22"/>
      <c r="AR961" s="24"/>
      <c r="AS961" s="37"/>
      <c r="AT961" s="37"/>
      <c r="AU961" s="37"/>
      <c r="AV961" s="37"/>
      <c r="AW961" s="37"/>
    </row>
    <row r="962" spans="1:49" ht="15.75" hidden="1" customHeight="1" x14ac:dyDescent="0.25">
      <c r="A962" s="1" t="s">
        <v>5144</v>
      </c>
      <c r="B962" s="21" t="s">
        <v>5145</v>
      </c>
      <c r="C962" s="1">
        <v>2</v>
      </c>
      <c r="D962" s="1" t="s">
        <v>5149</v>
      </c>
      <c r="E962" s="7">
        <v>4588</v>
      </c>
      <c r="F962" s="7">
        <v>58</v>
      </c>
      <c r="G962" s="1">
        <v>148.63999999999999</v>
      </c>
      <c r="H962" s="34">
        <f>Tabela1[[#This Row],[PESO UNI]]*Tabela1[[#This Row],[QTE]]</f>
        <v>297.27999999999997</v>
      </c>
      <c r="I962" s="7">
        <v>0</v>
      </c>
      <c r="J962" s="8" t="s">
        <v>3045</v>
      </c>
      <c r="K962" s="8" t="s">
        <v>4320</v>
      </c>
      <c r="L962" s="9" t="s">
        <v>2984</v>
      </c>
      <c r="M962" s="10">
        <v>46251</v>
      </c>
      <c r="N962" s="8" t="s">
        <v>5101</v>
      </c>
      <c r="O962" s="12"/>
      <c r="P962" s="13"/>
      <c r="Q962" s="14">
        <f>Tabela1[[#This Row],[QTDE/ Fabricação]]-Tabela1[[#This Row],[QTE]]</f>
        <v>-2</v>
      </c>
      <c r="R962" s="18">
        <f t="shared" ref="R962:R993" si="193">IFERROR(H962*((AA962*0.25)+(AC962*0.25)+(AD962*0.225)+(AE962*0.225)+(AF962*0.05)),"")</f>
        <v>297.27999999999997</v>
      </c>
      <c r="S962" s="18">
        <f t="shared" ref="S962:S993" si="194">IFERROR(H962*AG962,"")</f>
        <v>297.27999999999997</v>
      </c>
      <c r="T962" s="19">
        <f t="shared" ref="T962:T993" si="195">IFERROR(S962-H962,"")</f>
        <v>0</v>
      </c>
      <c r="U962" s="16">
        <f>IFERROR(SUMIF('LISTA DE EMBARQUE'!B:B,MICRO!E:E,'LISTA DE EMBARQUE'!G:G),"")</f>
        <v>2</v>
      </c>
      <c r="V962" s="12">
        <f>IFERROR(VLOOKUP(Tabela1[[#This Row],[COD.MDE]],'LISTA DE EMBARQUE'!B:L,11,0),"")</f>
        <v>12</v>
      </c>
      <c r="W962" s="13">
        <f>IFERROR(VLOOKUP(Tabela1[[#This Row],[COD.MDE]],'LISTA DE EMBARQUE'!B:M,12,0),"")</f>
        <v>46307</v>
      </c>
      <c r="X962" s="14">
        <f>IFERROR(Tabela1[[#This Row],[QIANTIDADE EXPEDIDA]]*Tabela1[[#This Row],[PESO UNI]],"")</f>
        <v>297.27999999999997</v>
      </c>
      <c r="Y962" s="14">
        <f t="shared" ref="Y962:Y993" si="196">U962-C962</f>
        <v>0</v>
      </c>
      <c r="Z962" s="20">
        <f>Tabela1[[#This Row],[PESO TOTAL]]-Tabela1[[#This Row],[Peso Expedido]]</f>
        <v>0</v>
      </c>
      <c r="AA962" s="251">
        <v>1</v>
      </c>
      <c r="AB962" s="252"/>
      <c r="AC962" s="252">
        <v>1</v>
      </c>
      <c r="AD962" s="252">
        <v>1</v>
      </c>
      <c r="AE962" s="252">
        <v>1</v>
      </c>
      <c r="AF962" s="252">
        <v>1</v>
      </c>
      <c r="AG962" s="252">
        <v>1</v>
      </c>
      <c r="AH962" s="252">
        <v>1</v>
      </c>
      <c r="AI962" s="252" t="s">
        <v>4509</v>
      </c>
      <c r="AJ962"/>
      <c r="AK962"/>
      <c r="AL962"/>
      <c r="AM962"/>
      <c r="AN962"/>
      <c r="AO962"/>
      <c r="AP962"/>
      <c r="AQ962" s="22"/>
      <c r="AR962" s="24"/>
      <c r="AS962" s="37"/>
      <c r="AT962" s="37"/>
      <c r="AU962" s="37"/>
      <c r="AV962" s="37"/>
      <c r="AW962" s="37"/>
    </row>
    <row r="963" spans="1:49" ht="15.75" hidden="1" customHeight="1" x14ac:dyDescent="0.25">
      <c r="A963" s="1" t="s">
        <v>5144</v>
      </c>
      <c r="B963" s="21" t="s">
        <v>5145</v>
      </c>
      <c r="C963" s="1">
        <v>1</v>
      </c>
      <c r="D963" s="1" t="s">
        <v>5150</v>
      </c>
      <c r="E963" s="7">
        <v>4589</v>
      </c>
      <c r="F963" s="7">
        <v>58</v>
      </c>
      <c r="G963" s="1">
        <v>26.04</v>
      </c>
      <c r="H963" s="34">
        <f>Tabela1[[#This Row],[PESO UNI]]*Tabela1[[#This Row],[QTE]]</f>
        <v>26.04</v>
      </c>
      <c r="I963" s="7">
        <v>0</v>
      </c>
      <c r="J963" s="8" t="s">
        <v>3045</v>
      </c>
      <c r="K963" s="8" t="s">
        <v>4320</v>
      </c>
      <c r="L963" s="9" t="s">
        <v>2984</v>
      </c>
      <c r="M963" s="10">
        <v>46251</v>
      </c>
      <c r="N963" s="8" t="s">
        <v>5101</v>
      </c>
      <c r="O963" s="12"/>
      <c r="P963" s="13"/>
      <c r="Q963" s="14">
        <f>Tabela1[[#This Row],[QTDE/ Fabricação]]-Tabela1[[#This Row],[QTE]]</f>
        <v>-1</v>
      </c>
      <c r="R963" s="18">
        <f t="shared" si="193"/>
        <v>26.04</v>
      </c>
      <c r="S963" s="18">
        <f t="shared" si="194"/>
        <v>26.04</v>
      </c>
      <c r="T963" s="19">
        <f t="shared" si="195"/>
        <v>0</v>
      </c>
      <c r="U963" s="16">
        <f>IFERROR(SUMIF('LISTA DE EMBARQUE'!B:B,MICRO!E:E,'LISTA DE EMBARQUE'!G:G),"")</f>
        <v>1</v>
      </c>
      <c r="V963" s="12">
        <f>IFERROR(VLOOKUP(Tabela1[[#This Row],[COD.MDE]],'LISTA DE EMBARQUE'!B:L,11,0),"")</f>
        <v>12</v>
      </c>
      <c r="W963" s="13">
        <f>IFERROR(VLOOKUP(Tabela1[[#This Row],[COD.MDE]],'LISTA DE EMBARQUE'!B:M,12,0),"")</f>
        <v>46307</v>
      </c>
      <c r="X963" s="14">
        <f>IFERROR(Tabela1[[#This Row],[QIANTIDADE EXPEDIDA]]*Tabela1[[#This Row],[PESO UNI]],"")</f>
        <v>26.04</v>
      </c>
      <c r="Y963" s="14">
        <f t="shared" si="196"/>
        <v>0</v>
      </c>
      <c r="Z963" s="20">
        <f>Tabela1[[#This Row],[PESO TOTAL]]-Tabela1[[#This Row],[Peso Expedido]]</f>
        <v>0</v>
      </c>
      <c r="AA963" s="251">
        <v>1</v>
      </c>
      <c r="AB963" s="252"/>
      <c r="AC963" s="252">
        <v>1</v>
      </c>
      <c r="AD963" s="252">
        <v>1</v>
      </c>
      <c r="AE963" s="252">
        <v>1</v>
      </c>
      <c r="AF963" s="252">
        <v>1</v>
      </c>
      <c r="AG963" s="252">
        <v>1</v>
      </c>
      <c r="AH963" s="252">
        <v>1</v>
      </c>
      <c r="AI963" s="252" t="s">
        <v>4509</v>
      </c>
      <c r="AJ963"/>
      <c r="AK963"/>
      <c r="AL963"/>
      <c r="AM963"/>
      <c r="AN963"/>
      <c r="AO963"/>
      <c r="AP963"/>
      <c r="AQ963" s="22"/>
      <c r="AR963" s="24"/>
      <c r="AS963" s="37"/>
      <c r="AT963" s="37"/>
      <c r="AU963" s="37"/>
      <c r="AV963" s="37"/>
      <c r="AW963" s="37"/>
    </row>
    <row r="964" spans="1:49" ht="15.75" hidden="1" customHeight="1" x14ac:dyDescent="0.25">
      <c r="A964" s="1" t="s">
        <v>5144</v>
      </c>
      <c r="B964" s="21" t="s">
        <v>5145</v>
      </c>
      <c r="C964" s="1">
        <v>1</v>
      </c>
      <c r="D964" s="1" t="s">
        <v>5151</v>
      </c>
      <c r="E964" s="7">
        <v>4590</v>
      </c>
      <c r="F964" s="7">
        <v>58</v>
      </c>
      <c r="G964" s="1">
        <v>26.04</v>
      </c>
      <c r="H964" s="34">
        <f>Tabela1[[#This Row],[PESO UNI]]*Tabela1[[#This Row],[QTE]]</f>
        <v>26.04</v>
      </c>
      <c r="I964" s="7">
        <v>0</v>
      </c>
      <c r="J964" s="8" t="s">
        <v>3045</v>
      </c>
      <c r="K964" s="8" t="s">
        <v>4320</v>
      </c>
      <c r="L964" s="9" t="s">
        <v>2984</v>
      </c>
      <c r="M964" s="10">
        <v>46251</v>
      </c>
      <c r="N964" s="8" t="s">
        <v>5101</v>
      </c>
      <c r="O964" s="12"/>
      <c r="P964" s="13"/>
      <c r="Q964" s="14">
        <f>Tabela1[[#This Row],[QTDE/ Fabricação]]-Tabela1[[#This Row],[QTE]]</f>
        <v>-1</v>
      </c>
      <c r="R964" s="18">
        <f t="shared" si="193"/>
        <v>26.04</v>
      </c>
      <c r="S964" s="18">
        <f t="shared" si="194"/>
        <v>26.04</v>
      </c>
      <c r="T964" s="19">
        <f t="shared" si="195"/>
        <v>0</v>
      </c>
      <c r="U964" s="16">
        <f>IFERROR(SUMIF('LISTA DE EMBARQUE'!B:B,MICRO!E:E,'LISTA DE EMBARQUE'!G:G),"")</f>
        <v>1</v>
      </c>
      <c r="V964" s="12">
        <f>IFERROR(VLOOKUP(Tabela1[[#This Row],[COD.MDE]],'LISTA DE EMBARQUE'!B:L,11,0),"")</f>
        <v>12</v>
      </c>
      <c r="W964" s="13">
        <f>IFERROR(VLOOKUP(Tabela1[[#This Row],[COD.MDE]],'LISTA DE EMBARQUE'!B:M,12,0),"")</f>
        <v>46307</v>
      </c>
      <c r="X964" s="14">
        <f>IFERROR(Tabela1[[#This Row],[QIANTIDADE EXPEDIDA]]*Tabela1[[#This Row],[PESO UNI]],"")</f>
        <v>26.04</v>
      </c>
      <c r="Y964" s="14">
        <f t="shared" si="196"/>
        <v>0</v>
      </c>
      <c r="Z964" s="20">
        <f>Tabela1[[#This Row],[PESO TOTAL]]-Tabela1[[#This Row],[Peso Expedido]]</f>
        <v>0</v>
      </c>
      <c r="AA964" s="251">
        <v>1</v>
      </c>
      <c r="AB964" s="252"/>
      <c r="AC964" s="252">
        <v>1</v>
      </c>
      <c r="AD964" s="252">
        <v>1</v>
      </c>
      <c r="AE964" s="252">
        <v>1</v>
      </c>
      <c r="AF964" s="252">
        <v>1</v>
      </c>
      <c r="AG964" s="252">
        <v>1</v>
      </c>
      <c r="AH964" s="252">
        <v>1</v>
      </c>
      <c r="AI964" s="252" t="s">
        <v>4509</v>
      </c>
      <c r="AJ964"/>
      <c r="AK964"/>
      <c r="AL964"/>
      <c r="AM964"/>
      <c r="AN964"/>
      <c r="AO964"/>
      <c r="AP964"/>
      <c r="AQ964" s="22"/>
      <c r="AR964" s="24"/>
      <c r="AS964" s="37"/>
      <c r="AT964" s="37"/>
      <c r="AU964" s="37"/>
      <c r="AV964" s="37"/>
      <c r="AW964" s="37"/>
    </row>
    <row r="965" spans="1:49" ht="15.75" hidden="1" customHeight="1" x14ac:dyDescent="0.25">
      <c r="A965" s="1" t="s">
        <v>5144</v>
      </c>
      <c r="B965" s="21" t="s">
        <v>5145</v>
      </c>
      <c r="C965" s="1">
        <v>1</v>
      </c>
      <c r="D965" s="1" t="s">
        <v>5152</v>
      </c>
      <c r="E965" s="7">
        <v>4591</v>
      </c>
      <c r="F965" s="7">
        <v>58</v>
      </c>
      <c r="G965" s="1">
        <v>26.04</v>
      </c>
      <c r="H965" s="34">
        <f>Tabela1[[#This Row],[PESO UNI]]*Tabela1[[#This Row],[QTE]]</f>
        <v>26.04</v>
      </c>
      <c r="I965" s="7">
        <v>0</v>
      </c>
      <c r="J965" s="8" t="s">
        <v>3045</v>
      </c>
      <c r="K965" s="8" t="s">
        <v>4320</v>
      </c>
      <c r="L965" s="9" t="s">
        <v>2984</v>
      </c>
      <c r="M965" s="10">
        <v>46251</v>
      </c>
      <c r="N965" s="8" t="s">
        <v>5101</v>
      </c>
      <c r="O965" s="12"/>
      <c r="P965" s="13"/>
      <c r="Q965" s="14">
        <f>Tabela1[[#This Row],[QTDE/ Fabricação]]-Tabela1[[#This Row],[QTE]]</f>
        <v>-1</v>
      </c>
      <c r="R965" s="18">
        <f t="shared" si="193"/>
        <v>26.04</v>
      </c>
      <c r="S965" s="18">
        <f t="shared" si="194"/>
        <v>26.04</v>
      </c>
      <c r="T965" s="19">
        <f t="shared" si="195"/>
        <v>0</v>
      </c>
      <c r="U965" s="16">
        <f>IFERROR(SUMIF('LISTA DE EMBARQUE'!B:B,MICRO!E:E,'LISTA DE EMBARQUE'!G:G),"")</f>
        <v>1</v>
      </c>
      <c r="V965" s="12">
        <f>IFERROR(VLOOKUP(Tabela1[[#This Row],[COD.MDE]],'LISTA DE EMBARQUE'!B:L,11,0),"")</f>
        <v>12</v>
      </c>
      <c r="W965" s="13">
        <f>IFERROR(VLOOKUP(Tabela1[[#This Row],[COD.MDE]],'LISTA DE EMBARQUE'!B:M,12,0),"")</f>
        <v>46307</v>
      </c>
      <c r="X965" s="14">
        <f>IFERROR(Tabela1[[#This Row],[QIANTIDADE EXPEDIDA]]*Tabela1[[#This Row],[PESO UNI]],"")</f>
        <v>26.04</v>
      </c>
      <c r="Y965" s="14">
        <f t="shared" si="196"/>
        <v>0</v>
      </c>
      <c r="Z965" s="20">
        <f>Tabela1[[#This Row],[PESO TOTAL]]-Tabela1[[#This Row],[Peso Expedido]]</f>
        <v>0</v>
      </c>
      <c r="AA965" s="251">
        <v>1</v>
      </c>
      <c r="AB965" s="252"/>
      <c r="AC965" s="252">
        <v>1</v>
      </c>
      <c r="AD965" s="252">
        <v>1</v>
      </c>
      <c r="AE965" s="252">
        <v>1</v>
      </c>
      <c r="AF965" s="252">
        <v>1</v>
      </c>
      <c r="AG965" s="252">
        <v>1</v>
      </c>
      <c r="AH965" s="252">
        <v>1</v>
      </c>
      <c r="AI965" s="252" t="s">
        <v>4509</v>
      </c>
      <c r="AJ965"/>
      <c r="AK965"/>
      <c r="AL965"/>
      <c r="AM965"/>
      <c r="AN965"/>
      <c r="AO965"/>
      <c r="AP965"/>
      <c r="AQ965" s="22"/>
      <c r="AR965" s="24"/>
      <c r="AS965" s="37"/>
      <c r="AT965" s="37"/>
      <c r="AU965" s="37"/>
      <c r="AV965" s="37"/>
      <c r="AW965" s="37"/>
    </row>
    <row r="966" spans="1:49" ht="15.75" hidden="1" customHeight="1" x14ac:dyDescent="0.25">
      <c r="A966" s="1" t="s">
        <v>5144</v>
      </c>
      <c r="B966" s="21" t="s">
        <v>5145</v>
      </c>
      <c r="C966" s="1">
        <v>1</v>
      </c>
      <c r="D966" s="1" t="s">
        <v>5153</v>
      </c>
      <c r="E966" s="7">
        <v>4592</v>
      </c>
      <c r="F966" s="7">
        <v>58</v>
      </c>
      <c r="G966" s="1">
        <v>26.04</v>
      </c>
      <c r="H966" s="34">
        <f>Tabela1[[#This Row],[PESO UNI]]*Tabela1[[#This Row],[QTE]]</f>
        <v>26.04</v>
      </c>
      <c r="I966" s="7">
        <v>0</v>
      </c>
      <c r="J966" s="8" t="s">
        <v>3045</v>
      </c>
      <c r="K966" s="8" t="s">
        <v>4320</v>
      </c>
      <c r="L966" s="9" t="s">
        <v>2984</v>
      </c>
      <c r="M966" s="10">
        <v>46251</v>
      </c>
      <c r="N966" s="8" t="s">
        <v>5101</v>
      </c>
      <c r="O966" s="12"/>
      <c r="P966" s="13"/>
      <c r="Q966" s="14">
        <f>Tabela1[[#This Row],[QTDE/ Fabricação]]-Tabela1[[#This Row],[QTE]]</f>
        <v>-1</v>
      </c>
      <c r="R966" s="18">
        <f t="shared" si="193"/>
        <v>26.04</v>
      </c>
      <c r="S966" s="18">
        <f t="shared" si="194"/>
        <v>26.04</v>
      </c>
      <c r="T966" s="19">
        <f t="shared" si="195"/>
        <v>0</v>
      </c>
      <c r="U966" s="16">
        <f>IFERROR(SUMIF('LISTA DE EMBARQUE'!B:B,MICRO!E:E,'LISTA DE EMBARQUE'!G:G),"")</f>
        <v>1</v>
      </c>
      <c r="V966" s="12">
        <f>IFERROR(VLOOKUP(Tabela1[[#This Row],[COD.MDE]],'LISTA DE EMBARQUE'!B:L,11,0),"")</f>
        <v>12</v>
      </c>
      <c r="W966" s="13">
        <f>IFERROR(VLOOKUP(Tabela1[[#This Row],[COD.MDE]],'LISTA DE EMBARQUE'!B:M,12,0),"")</f>
        <v>46307</v>
      </c>
      <c r="X966" s="14">
        <f>IFERROR(Tabela1[[#This Row],[QIANTIDADE EXPEDIDA]]*Tabela1[[#This Row],[PESO UNI]],"")</f>
        <v>26.04</v>
      </c>
      <c r="Y966" s="14">
        <f t="shared" si="196"/>
        <v>0</v>
      </c>
      <c r="Z966" s="20">
        <f>Tabela1[[#This Row],[PESO TOTAL]]-Tabela1[[#This Row],[Peso Expedido]]</f>
        <v>0</v>
      </c>
      <c r="AA966" s="251">
        <v>1</v>
      </c>
      <c r="AB966" s="252"/>
      <c r="AC966" s="252">
        <v>1</v>
      </c>
      <c r="AD966" s="252">
        <v>1</v>
      </c>
      <c r="AE966" s="252">
        <v>1</v>
      </c>
      <c r="AF966" s="252">
        <v>1</v>
      </c>
      <c r="AG966" s="252">
        <v>1</v>
      </c>
      <c r="AH966" s="252">
        <v>1</v>
      </c>
      <c r="AI966" s="252" t="s">
        <v>4509</v>
      </c>
      <c r="AJ966"/>
      <c r="AK966"/>
      <c r="AL966"/>
      <c r="AM966"/>
      <c r="AN966"/>
      <c r="AO966"/>
      <c r="AP966"/>
      <c r="AQ966" s="22"/>
      <c r="AR966" s="24"/>
      <c r="AS966" s="37"/>
      <c r="AT966" s="37"/>
      <c r="AU966" s="37"/>
      <c r="AV966" s="37"/>
      <c r="AW966" s="37"/>
    </row>
    <row r="967" spans="1:49" ht="15.75" hidden="1" customHeight="1" x14ac:dyDescent="0.25">
      <c r="A967" s="1" t="s">
        <v>5144</v>
      </c>
      <c r="B967" s="21" t="s">
        <v>5145</v>
      </c>
      <c r="C967" s="1">
        <v>12</v>
      </c>
      <c r="D967" s="1" t="s">
        <v>5154</v>
      </c>
      <c r="E967" s="7">
        <v>4593</v>
      </c>
      <c r="F967" s="7">
        <v>58</v>
      </c>
      <c r="G967" s="1">
        <v>7.89</v>
      </c>
      <c r="H967" s="34">
        <f>Tabela1[[#This Row],[PESO UNI]]*Tabela1[[#This Row],[QTE]]</f>
        <v>94.679999999999993</v>
      </c>
      <c r="I967" s="7">
        <v>0</v>
      </c>
      <c r="J967" s="8" t="s">
        <v>3045</v>
      </c>
      <c r="K967" s="8" t="s">
        <v>4320</v>
      </c>
      <c r="L967" s="9" t="s">
        <v>2984</v>
      </c>
      <c r="M967" s="10">
        <v>46251</v>
      </c>
      <c r="N967" s="8" t="s">
        <v>5101</v>
      </c>
      <c r="O967" s="12"/>
      <c r="P967" s="13"/>
      <c r="Q967" s="14">
        <f>Tabela1[[#This Row],[QTDE/ Fabricação]]-Tabela1[[#This Row],[QTE]]</f>
        <v>-12</v>
      </c>
      <c r="R967" s="18">
        <f t="shared" si="193"/>
        <v>94.679999999999993</v>
      </c>
      <c r="S967" s="18">
        <f t="shared" si="194"/>
        <v>94.679999999999993</v>
      </c>
      <c r="T967" s="19">
        <f t="shared" si="195"/>
        <v>0</v>
      </c>
      <c r="U967" s="16">
        <f>IFERROR(SUMIF('LISTA DE EMBARQUE'!B:B,MICRO!E:E,'LISTA DE EMBARQUE'!G:G),"")</f>
        <v>12</v>
      </c>
      <c r="V967" s="12">
        <f>IFERROR(VLOOKUP(Tabela1[[#This Row],[COD.MDE]],'LISTA DE EMBARQUE'!B:L,11,0),"")</f>
        <v>12</v>
      </c>
      <c r="W967" s="13">
        <f>IFERROR(VLOOKUP(Tabela1[[#This Row],[COD.MDE]],'LISTA DE EMBARQUE'!B:M,12,0),"")</f>
        <v>46307</v>
      </c>
      <c r="X967" s="14">
        <f>IFERROR(Tabela1[[#This Row],[QIANTIDADE EXPEDIDA]]*Tabela1[[#This Row],[PESO UNI]],"")</f>
        <v>94.679999999999993</v>
      </c>
      <c r="Y967" s="14">
        <f t="shared" si="196"/>
        <v>0</v>
      </c>
      <c r="Z967" s="20">
        <f>Tabela1[[#This Row],[PESO TOTAL]]-Tabela1[[#This Row],[Peso Expedido]]</f>
        <v>0</v>
      </c>
      <c r="AA967" s="251">
        <v>1</v>
      </c>
      <c r="AB967" s="252"/>
      <c r="AC967" s="252">
        <v>1</v>
      </c>
      <c r="AD967" s="252">
        <v>1</v>
      </c>
      <c r="AE967" s="252">
        <v>1</v>
      </c>
      <c r="AF967" s="252">
        <v>1</v>
      </c>
      <c r="AG967" s="252">
        <v>1</v>
      </c>
      <c r="AH967" s="252">
        <v>1</v>
      </c>
      <c r="AI967" s="252" t="s">
        <v>4509</v>
      </c>
      <c r="AJ967"/>
      <c r="AK967"/>
      <c r="AL967"/>
      <c r="AM967"/>
      <c r="AN967"/>
      <c r="AO967"/>
      <c r="AP967"/>
      <c r="AQ967" s="22"/>
      <c r="AR967" s="24"/>
      <c r="AS967" s="37"/>
      <c r="AT967" s="37"/>
      <c r="AU967" s="37"/>
      <c r="AV967" s="37"/>
      <c r="AW967" s="37"/>
    </row>
    <row r="968" spans="1:49" ht="15.75" hidden="1" customHeight="1" x14ac:dyDescent="0.25">
      <c r="A968" s="1" t="s">
        <v>5144</v>
      </c>
      <c r="B968" s="21" t="s">
        <v>5145</v>
      </c>
      <c r="C968" s="1">
        <v>3</v>
      </c>
      <c r="D968" s="1" t="s">
        <v>5155</v>
      </c>
      <c r="E968" s="7">
        <v>4594</v>
      </c>
      <c r="F968" s="7">
        <v>58</v>
      </c>
      <c r="G968" s="1">
        <v>10.33</v>
      </c>
      <c r="H968" s="34">
        <f>Tabela1[[#This Row],[PESO UNI]]*Tabela1[[#This Row],[QTE]]</f>
        <v>30.990000000000002</v>
      </c>
      <c r="I968" s="7">
        <v>0</v>
      </c>
      <c r="J968" s="8" t="s">
        <v>3045</v>
      </c>
      <c r="K968" s="8" t="s">
        <v>4320</v>
      </c>
      <c r="L968" s="9" t="s">
        <v>2984</v>
      </c>
      <c r="M968" s="10">
        <v>46251</v>
      </c>
      <c r="N968" s="8" t="s">
        <v>5101</v>
      </c>
      <c r="O968" s="12"/>
      <c r="P968" s="13"/>
      <c r="Q968" s="14">
        <f>Tabela1[[#This Row],[QTDE/ Fabricação]]-Tabela1[[#This Row],[QTE]]</f>
        <v>-3</v>
      </c>
      <c r="R968" s="18">
        <f t="shared" si="193"/>
        <v>30.990000000000002</v>
      </c>
      <c r="S968" s="18">
        <f t="shared" si="194"/>
        <v>30.990000000000002</v>
      </c>
      <c r="T968" s="19">
        <f t="shared" si="195"/>
        <v>0</v>
      </c>
      <c r="U968" s="16">
        <f>IFERROR(SUMIF('LISTA DE EMBARQUE'!B:B,MICRO!E:E,'LISTA DE EMBARQUE'!G:G),"")</f>
        <v>3</v>
      </c>
      <c r="V968" s="12">
        <f>IFERROR(VLOOKUP(Tabela1[[#This Row],[COD.MDE]],'LISTA DE EMBARQUE'!B:L,11,0),"")</f>
        <v>12</v>
      </c>
      <c r="W968" s="13">
        <f>IFERROR(VLOOKUP(Tabela1[[#This Row],[COD.MDE]],'LISTA DE EMBARQUE'!B:M,12,0),"")</f>
        <v>46307</v>
      </c>
      <c r="X968" s="14">
        <f>IFERROR(Tabela1[[#This Row],[QIANTIDADE EXPEDIDA]]*Tabela1[[#This Row],[PESO UNI]],"")</f>
        <v>30.990000000000002</v>
      </c>
      <c r="Y968" s="14">
        <f t="shared" si="196"/>
        <v>0</v>
      </c>
      <c r="Z968" s="20">
        <f>Tabela1[[#This Row],[PESO TOTAL]]-Tabela1[[#This Row],[Peso Expedido]]</f>
        <v>0</v>
      </c>
      <c r="AA968" s="251">
        <v>1</v>
      </c>
      <c r="AB968" s="252"/>
      <c r="AC968" s="252">
        <v>1</v>
      </c>
      <c r="AD968" s="252">
        <v>1</v>
      </c>
      <c r="AE968" s="252">
        <v>1</v>
      </c>
      <c r="AF968" s="252">
        <v>1</v>
      </c>
      <c r="AG968" s="252">
        <v>1</v>
      </c>
      <c r="AH968" s="252">
        <v>1</v>
      </c>
      <c r="AI968" s="252" t="s">
        <v>4509</v>
      </c>
      <c r="AJ968"/>
      <c r="AK968"/>
      <c r="AL968"/>
      <c r="AM968"/>
      <c r="AN968"/>
      <c r="AO968"/>
      <c r="AP968"/>
      <c r="AQ968" s="22"/>
      <c r="AR968" s="24"/>
      <c r="AS968" s="37"/>
      <c r="AT968" s="37"/>
      <c r="AU968" s="37"/>
      <c r="AV968" s="37"/>
      <c r="AW968" s="37"/>
    </row>
    <row r="969" spans="1:49" ht="15.75" hidden="1" customHeight="1" x14ac:dyDescent="0.25">
      <c r="A969" s="1" t="s">
        <v>5144</v>
      </c>
      <c r="B969" s="21" t="s">
        <v>5145</v>
      </c>
      <c r="C969" s="1">
        <v>6</v>
      </c>
      <c r="D969" s="1" t="s">
        <v>5156</v>
      </c>
      <c r="E969" s="7">
        <v>4595</v>
      </c>
      <c r="F969" s="7">
        <v>58</v>
      </c>
      <c r="G969" s="1">
        <v>6.61</v>
      </c>
      <c r="H969" s="34">
        <f>Tabela1[[#This Row],[PESO UNI]]*Tabela1[[#This Row],[QTE]]</f>
        <v>39.660000000000004</v>
      </c>
      <c r="I969" s="7">
        <v>0</v>
      </c>
      <c r="J969" s="8" t="s">
        <v>3045</v>
      </c>
      <c r="K969" s="8" t="s">
        <v>4320</v>
      </c>
      <c r="L969" s="9" t="s">
        <v>2984</v>
      </c>
      <c r="M969" s="10">
        <v>46251</v>
      </c>
      <c r="N969" s="8" t="s">
        <v>5101</v>
      </c>
      <c r="O969" s="12"/>
      <c r="P969" s="13"/>
      <c r="Q969" s="14">
        <f>Tabela1[[#This Row],[QTDE/ Fabricação]]-Tabela1[[#This Row],[QTE]]</f>
        <v>-6</v>
      </c>
      <c r="R969" s="18">
        <f t="shared" si="193"/>
        <v>39.660000000000004</v>
      </c>
      <c r="S969" s="18">
        <f t="shared" si="194"/>
        <v>39.660000000000004</v>
      </c>
      <c r="T969" s="19">
        <f t="shared" si="195"/>
        <v>0</v>
      </c>
      <c r="U969" s="16">
        <f>IFERROR(SUMIF('LISTA DE EMBARQUE'!B:B,MICRO!E:E,'LISTA DE EMBARQUE'!G:G),"")</f>
        <v>6</v>
      </c>
      <c r="V969" s="12">
        <f>IFERROR(VLOOKUP(Tabela1[[#This Row],[COD.MDE]],'LISTA DE EMBARQUE'!B:L,11,0),"")</f>
        <v>12</v>
      </c>
      <c r="W969" s="13">
        <f>IFERROR(VLOOKUP(Tabela1[[#This Row],[COD.MDE]],'LISTA DE EMBARQUE'!B:M,12,0),"")</f>
        <v>46307</v>
      </c>
      <c r="X969" s="14">
        <f>IFERROR(Tabela1[[#This Row],[QIANTIDADE EXPEDIDA]]*Tabela1[[#This Row],[PESO UNI]],"")</f>
        <v>39.660000000000004</v>
      </c>
      <c r="Y969" s="14">
        <f t="shared" si="196"/>
        <v>0</v>
      </c>
      <c r="Z969" s="20">
        <f>Tabela1[[#This Row],[PESO TOTAL]]-Tabela1[[#This Row],[Peso Expedido]]</f>
        <v>0</v>
      </c>
      <c r="AA969" s="251">
        <v>1</v>
      </c>
      <c r="AB969" s="252"/>
      <c r="AC969" s="252">
        <v>1</v>
      </c>
      <c r="AD969" s="252">
        <v>1</v>
      </c>
      <c r="AE969" s="252">
        <v>1</v>
      </c>
      <c r="AF969" s="252">
        <v>1</v>
      </c>
      <c r="AG969" s="252">
        <v>1</v>
      </c>
      <c r="AH969" s="252">
        <v>1</v>
      </c>
      <c r="AI969" s="252" t="s">
        <v>4509</v>
      </c>
      <c r="AJ969"/>
      <c r="AK969"/>
      <c r="AL969"/>
      <c r="AM969"/>
      <c r="AN969"/>
      <c r="AO969"/>
      <c r="AP969"/>
      <c r="AQ969" s="22"/>
      <c r="AR969" s="24"/>
      <c r="AS969" s="37"/>
      <c r="AT969" s="37"/>
      <c r="AU969" s="37"/>
      <c r="AV969" s="37"/>
      <c r="AW969" s="37"/>
    </row>
    <row r="970" spans="1:49" ht="15.75" hidden="1" customHeight="1" x14ac:dyDescent="0.25">
      <c r="A970" s="238" t="s">
        <v>5157</v>
      </c>
      <c r="B970" s="239" t="s">
        <v>5158</v>
      </c>
      <c r="C970" s="238">
        <v>2</v>
      </c>
      <c r="D970" s="1" t="s">
        <v>5159</v>
      </c>
      <c r="E970" s="237">
        <v>4596</v>
      </c>
      <c r="F970" s="237">
        <v>58</v>
      </c>
      <c r="G970" s="238">
        <v>96.54</v>
      </c>
      <c r="H970" s="240">
        <f>Tabela1[[#This Row],[PESO UNI]]*Tabela1[[#This Row],[QTE]]</f>
        <v>193.08</v>
      </c>
      <c r="I970" s="237">
        <v>0</v>
      </c>
      <c r="J970" s="241" t="s">
        <v>3045</v>
      </c>
      <c r="K970" s="241" t="s">
        <v>4320</v>
      </c>
      <c r="L970" s="242" t="s">
        <v>2984</v>
      </c>
      <c r="M970" s="243">
        <v>46251</v>
      </c>
      <c r="N970" s="241" t="s">
        <v>5101</v>
      </c>
      <c r="O970" s="244"/>
      <c r="P970" s="245"/>
      <c r="Q970" s="14">
        <f>Tabela1[[#This Row],[QTDE/ Fabricação]]-Tabela1[[#This Row],[QTE]]</f>
        <v>-2</v>
      </c>
      <c r="R970" s="247">
        <f t="shared" si="193"/>
        <v>193.08</v>
      </c>
      <c r="S970" s="247">
        <f t="shared" si="194"/>
        <v>193.08</v>
      </c>
      <c r="T970" s="248">
        <f t="shared" si="195"/>
        <v>0</v>
      </c>
      <c r="U970" s="249">
        <f>IFERROR(SUMIF('LISTA DE EMBARQUE'!B:B,MICRO!E:E,'LISTA DE EMBARQUE'!G:G),"")</f>
        <v>2</v>
      </c>
      <c r="V970" s="244">
        <f>IFERROR(VLOOKUP(Tabela1[[#This Row],[COD.MDE]],'LISTA DE EMBARQUE'!B:L,11,0),"")</f>
        <v>9</v>
      </c>
      <c r="W970" s="245">
        <f>IFERROR(VLOOKUP(Tabela1[[#This Row],[COD.MDE]],'LISTA DE EMBARQUE'!B:M,12,0),"")</f>
        <v>46284</v>
      </c>
      <c r="X970" s="246">
        <f>IFERROR(Tabela1[[#This Row],[QIANTIDADE EXPEDIDA]]*Tabela1[[#This Row],[PESO UNI]],"")</f>
        <v>193.08</v>
      </c>
      <c r="Y970" s="246">
        <f t="shared" si="196"/>
        <v>0</v>
      </c>
      <c r="Z970" s="250">
        <f>Tabela1[[#This Row],[PESO TOTAL]]-Tabela1[[#This Row],[Peso Expedido]]</f>
        <v>0</v>
      </c>
      <c r="AA970" s="251">
        <v>1</v>
      </c>
      <c r="AB970" s="252"/>
      <c r="AC970" s="252">
        <v>1</v>
      </c>
      <c r="AD970" s="252">
        <v>1</v>
      </c>
      <c r="AE970" s="252">
        <v>1</v>
      </c>
      <c r="AF970" s="252">
        <v>1</v>
      </c>
      <c r="AG970" s="252">
        <v>1</v>
      </c>
      <c r="AH970" s="252">
        <v>1</v>
      </c>
      <c r="AI970" s="252" t="s">
        <v>4509</v>
      </c>
      <c r="AJ970"/>
      <c r="AK970"/>
      <c r="AL970"/>
      <c r="AM970"/>
      <c r="AN970"/>
      <c r="AO970"/>
      <c r="AP970"/>
      <c r="AQ970" s="22"/>
      <c r="AR970" s="24"/>
      <c r="AS970" s="37"/>
      <c r="AT970" s="37"/>
      <c r="AU970" s="37"/>
      <c r="AV970" s="37"/>
      <c r="AW970" s="37"/>
    </row>
    <row r="971" spans="1:49" ht="15.75" hidden="1" customHeight="1" x14ac:dyDescent="0.25">
      <c r="A971" s="238" t="s">
        <v>5157</v>
      </c>
      <c r="B971" s="239" t="s">
        <v>5158</v>
      </c>
      <c r="C971" s="238">
        <v>2</v>
      </c>
      <c r="D971" s="1" t="s">
        <v>5160</v>
      </c>
      <c r="E971" s="237">
        <v>4597</v>
      </c>
      <c r="F971" s="237">
        <v>58</v>
      </c>
      <c r="G971" s="238">
        <v>112.63</v>
      </c>
      <c r="H971" s="240">
        <f>Tabela1[[#This Row],[PESO UNI]]*Tabela1[[#This Row],[QTE]]</f>
        <v>225.26</v>
      </c>
      <c r="I971" s="237">
        <v>0</v>
      </c>
      <c r="J971" s="241" t="s">
        <v>3045</v>
      </c>
      <c r="K971" s="241" t="s">
        <v>4320</v>
      </c>
      <c r="L971" s="242" t="s">
        <v>2984</v>
      </c>
      <c r="M971" s="243">
        <v>46251</v>
      </c>
      <c r="N971" s="241" t="s">
        <v>5101</v>
      </c>
      <c r="O971" s="244"/>
      <c r="P971" s="245"/>
      <c r="Q971" s="14">
        <f>Tabela1[[#This Row],[QTDE/ Fabricação]]-Tabela1[[#This Row],[QTE]]</f>
        <v>-2</v>
      </c>
      <c r="R971" s="247">
        <f t="shared" si="193"/>
        <v>225.26</v>
      </c>
      <c r="S971" s="247">
        <f t="shared" si="194"/>
        <v>225.26</v>
      </c>
      <c r="T971" s="248">
        <f t="shared" si="195"/>
        <v>0</v>
      </c>
      <c r="U971" s="249">
        <f>IFERROR(SUMIF('LISTA DE EMBARQUE'!B:B,MICRO!E:E,'LISTA DE EMBARQUE'!G:G),"")</f>
        <v>2</v>
      </c>
      <c r="V971" s="244">
        <f>IFERROR(VLOOKUP(Tabela1[[#This Row],[COD.MDE]],'LISTA DE EMBARQUE'!B:L,11,0),"")</f>
        <v>9</v>
      </c>
      <c r="W971" s="245">
        <f>IFERROR(VLOOKUP(Tabela1[[#This Row],[COD.MDE]],'LISTA DE EMBARQUE'!B:M,12,0),"")</f>
        <v>46284</v>
      </c>
      <c r="X971" s="246">
        <f>IFERROR(Tabela1[[#This Row],[QIANTIDADE EXPEDIDA]]*Tabela1[[#This Row],[PESO UNI]],"")</f>
        <v>225.26</v>
      </c>
      <c r="Y971" s="246">
        <f t="shared" si="196"/>
        <v>0</v>
      </c>
      <c r="Z971" s="250">
        <f>Tabela1[[#This Row],[PESO TOTAL]]-Tabela1[[#This Row],[Peso Expedido]]</f>
        <v>0</v>
      </c>
      <c r="AA971" s="251">
        <v>1</v>
      </c>
      <c r="AB971" s="252"/>
      <c r="AC971" s="252">
        <v>1</v>
      </c>
      <c r="AD971" s="252">
        <v>1</v>
      </c>
      <c r="AE971" s="252">
        <v>1</v>
      </c>
      <c r="AF971" s="252">
        <v>1</v>
      </c>
      <c r="AG971" s="252">
        <v>1</v>
      </c>
      <c r="AH971" s="252">
        <v>1</v>
      </c>
      <c r="AI971" s="252" t="s">
        <v>4509</v>
      </c>
      <c r="AJ971"/>
      <c r="AK971"/>
      <c r="AL971"/>
      <c r="AM971"/>
      <c r="AN971"/>
      <c r="AO971"/>
      <c r="AP971"/>
      <c r="AQ971" s="22"/>
      <c r="AR971" s="24"/>
      <c r="AS971" s="37"/>
      <c r="AT971" s="37"/>
      <c r="AU971" s="37"/>
      <c r="AV971" s="37"/>
      <c r="AW971" s="37"/>
    </row>
    <row r="972" spans="1:49" ht="15.75" hidden="1" customHeight="1" x14ac:dyDescent="0.25">
      <c r="A972" s="238" t="s">
        <v>5157</v>
      </c>
      <c r="B972" s="239" t="s">
        <v>5158</v>
      </c>
      <c r="C972" s="238">
        <v>1</v>
      </c>
      <c r="D972" s="1" t="s">
        <v>5161</v>
      </c>
      <c r="E972" s="237">
        <v>4598</v>
      </c>
      <c r="F972" s="237">
        <v>58</v>
      </c>
      <c r="G972" s="238">
        <v>89.11</v>
      </c>
      <c r="H972" s="240">
        <f>Tabela1[[#This Row],[PESO UNI]]*Tabela1[[#This Row],[QTE]]</f>
        <v>89.11</v>
      </c>
      <c r="I972" s="237">
        <v>0</v>
      </c>
      <c r="J972" s="241" t="s">
        <v>3045</v>
      </c>
      <c r="K972" s="241" t="s">
        <v>4320</v>
      </c>
      <c r="L972" s="242" t="s">
        <v>2984</v>
      </c>
      <c r="M972" s="243">
        <v>46251</v>
      </c>
      <c r="N972" s="241" t="s">
        <v>5101</v>
      </c>
      <c r="O972" s="244"/>
      <c r="P972" s="245"/>
      <c r="Q972" s="14">
        <f>Tabela1[[#This Row],[QTDE/ Fabricação]]-Tabela1[[#This Row],[QTE]]</f>
        <v>-1</v>
      </c>
      <c r="R972" s="247">
        <f t="shared" si="193"/>
        <v>89.11</v>
      </c>
      <c r="S972" s="247">
        <f t="shared" si="194"/>
        <v>89.11</v>
      </c>
      <c r="T972" s="248">
        <f t="shared" si="195"/>
        <v>0</v>
      </c>
      <c r="U972" s="249">
        <f>IFERROR(SUMIF('LISTA DE EMBARQUE'!B:B,MICRO!E:E,'LISTA DE EMBARQUE'!G:G),"")</f>
        <v>1</v>
      </c>
      <c r="V972" s="244">
        <f>IFERROR(VLOOKUP(Tabela1[[#This Row],[COD.MDE]],'LISTA DE EMBARQUE'!B:L,11,0),"")</f>
        <v>9</v>
      </c>
      <c r="W972" s="245">
        <f>IFERROR(VLOOKUP(Tabela1[[#This Row],[COD.MDE]],'LISTA DE EMBARQUE'!B:M,12,0),"")</f>
        <v>46284</v>
      </c>
      <c r="X972" s="246">
        <f>IFERROR(Tabela1[[#This Row],[QIANTIDADE EXPEDIDA]]*Tabela1[[#This Row],[PESO UNI]],"")</f>
        <v>89.11</v>
      </c>
      <c r="Y972" s="246">
        <f t="shared" si="196"/>
        <v>0</v>
      </c>
      <c r="Z972" s="250">
        <f>Tabela1[[#This Row],[PESO TOTAL]]-Tabela1[[#This Row],[Peso Expedido]]</f>
        <v>0</v>
      </c>
      <c r="AA972" s="251">
        <v>1</v>
      </c>
      <c r="AB972" s="252"/>
      <c r="AC972" s="252">
        <v>1</v>
      </c>
      <c r="AD972" s="252">
        <v>1</v>
      </c>
      <c r="AE972" s="252">
        <v>1</v>
      </c>
      <c r="AF972" s="252">
        <v>1</v>
      </c>
      <c r="AG972" s="252">
        <v>1</v>
      </c>
      <c r="AH972" s="252">
        <v>1</v>
      </c>
      <c r="AI972" s="252" t="s">
        <v>4509</v>
      </c>
      <c r="AJ972"/>
      <c r="AK972"/>
      <c r="AL972"/>
      <c r="AM972"/>
      <c r="AN972"/>
      <c r="AO972"/>
      <c r="AP972"/>
      <c r="AQ972" s="22"/>
      <c r="AR972" s="24"/>
      <c r="AS972" s="37"/>
      <c r="AT972" s="37"/>
      <c r="AU972" s="37"/>
      <c r="AV972" s="37"/>
      <c r="AW972" s="37"/>
    </row>
    <row r="973" spans="1:49" ht="15.75" hidden="1" customHeight="1" x14ac:dyDescent="0.25">
      <c r="A973" s="238" t="s">
        <v>5157</v>
      </c>
      <c r="B973" s="239" t="s">
        <v>5158</v>
      </c>
      <c r="C973" s="238">
        <v>1</v>
      </c>
      <c r="D973" s="1" t="s">
        <v>5162</v>
      </c>
      <c r="E973" s="237">
        <v>4599</v>
      </c>
      <c r="F973" s="237">
        <v>58</v>
      </c>
      <c r="G973" s="238">
        <v>88.34</v>
      </c>
      <c r="H973" s="240">
        <f>Tabela1[[#This Row],[PESO UNI]]*Tabela1[[#This Row],[QTE]]</f>
        <v>88.34</v>
      </c>
      <c r="I973" s="237">
        <v>0</v>
      </c>
      <c r="J973" s="241" t="s">
        <v>3045</v>
      </c>
      <c r="K973" s="241" t="s">
        <v>4320</v>
      </c>
      <c r="L973" s="242" t="s">
        <v>2984</v>
      </c>
      <c r="M973" s="243">
        <v>46251</v>
      </c>
      <c r="N973" s="241" t="s">
        <v>5101</v>
      </c>
      <c r="O973" s="244"/>
      <c r="P973" s="245"/>
      <c r="Q973" s="14">
        <f>Tabela1[[#This Row],[QTDE/ Fabricação]]-Tabela1[[#This Row],[QTE]]</f>
        <v>-1</v>
      </c>
      <c r="R973" s="247">
        <f t="shared" si="193"/>
        <v>88.34</v>
      </c>
      <c r="S973" s="247">
        <f t="shared" si="194"/>
        <v>88.34</v>
      </c>
      <c r="T973" s="248">
        <f t="shared" si="195"/>
        <v>0</v>
      </c>
      <c r="U973" s="249">
        <f>IFERROR(SUMIF('LISTA DE EMBARQUE'!B:B,MICRO!E:E,'LISTA DE EMBARQUE'!G:G),"")</f>
        <v>1</v>
      </c>
      <c r="V973" s="244">
        <f>IFERROR(VLOOKUP(Tabela1[[#This Row],[COD.MDE]],'LISTA DE EMBARQUE'!B:L,11,0),"")</f>
        <v>9</v>
      </c>
      <c r="W973" s="245">
        <f>IFERROR(VLOOKUP(Tabela1[[#This Row],[COD.MDE]],'LISTA DE EMBARQUE'!B:M,12,0),"")</f>
        <v>46284</v>
      </c>
      <c r="X973" s="246">
        <f>IFERROR(Tabela1[[#This Row],[QIANTIDADE EXPEDIDA]]*Tabela1[[#This Row],[PESO UNI]],"")</f>
        <v>88.34</v>
      </c>
      <c r="Y973" s="246">
        <f t="shared" si="196"/>
        <v>0</v>
      </c>
      <c r="Z973" s="250">
        <f>Tabela1[[#This Row],[PESO TOTAL]]-Tabela1[[#This Row],[Peso Expedido]]</f>
        <v>0</v>
      </c>
      <c r="AA973" s="251">
        <v>1</v>
      </c>
      <c r="AB973" s="252"/>
      <c r="AC973" s="252">
        <v>1</v>
      </c>
      <c r="AD973" s="252">
        <v>1</v>
      </c>
      <c r="AE973" s="252">
        <v>1</v>
      </c>
      <c r="AF973" s="252">
        <v>1</v>
      </c>
      <c r="AG973" s="252">
        <v>1</v>
      </c>
      <c r="AH973" s="252">
        <v>1</v>
      </c>
      <c r="AI973" s="252" t="s">
        <v>4509</v>
      </c>
      <c r="AJ973"/>
      <c r="AK973"/>
      <c r="AL973"/>
      <c r="AM973"/>
      <c r="AN973"/>
      <c r="AO973"/>
      <c r="AP973"/>
      <c r="AQ973" s="22"/>
      <c r="AR973" s="24"/>
      <c r="AS973" s="37"/>
      <c r="AT973" s="37"/>
      <c r="AU973" s="37"/>
      <c r="AV973" s="37"/>
      <c r="AW973" s="37"/>
    </row>
    <row r="974" spans="1:49" ht="15.75" hidden="1" customHeight="1" x14ac:dyDescent="0.25">
      <c r="A974" s="238" t="s">
        <v>5157</v>
      </c>
      <c r="B974" s="239" t="s">
        <v>5158</v>
      </c>
      <c r="C974" s="238">
        <v>1</v>
      </c>
      <c r="D974" s="1" t="s">
        <v>5163</v>
      </c>
      <c r="E974" s="237">
        <v>4600</v>
      </c>
      <c r="F974" s="237">
        <v>58</v>
      </c>
      <c r="G974" s="238">
        <v>83.44</v>
      </c>
      <c r="H974" s="240">
        <f>Tabela1[[#This Row],[PESO UNI]]*Tabela1[[#This Row],[QTE]]</f>
        <v>83.44</v>
      </c>
      <c r="I974" s="237">
        <v>0</v>
      </c>
      <c r="J974" s="241" t="s">
        <v>3045</v>
      </c>
      <c r="K974" s="241" t="s">
        <v>4320</v>
      </c>
      <c r="L974" s="242" t="s">
        <v>2984</v>
      </c>
      <c r="M974" s="243">
        <v>46251</v>
      </c>
      <c r="N974" s="241" t="s">
        <v>5101</v>
      </c>
      <c r="O974" s="244"/>
      <c r="P974" s="245"/>
      <c r="Q974" s="14">
        <f>Tabela1[[#This Row],[QTDE/ Fabricação]]-Tabela1[[#This Row],[QTE]]</f>
        <v>-1</v>
      </c>
      <c r="R974" s="247">
        <f t="shared" si="193"/>
        <v>83.44</v>
      </c>
      <c r="S974" s="247">
        <f t="shared" si="194"/>
        <v>83.44</v>
      </c>
      <c r="T974" s="248">
        <f t="shared" si="195"/>
        <v>0</v>
      </c>
      <c r="U974" s="249">
        <f>IFERROR(SUMIF('LISTA DE EMBARQUE'!B:B,MICRO!E:E,'LISTA DE EMBARQUE'!G:G),"")</f>
        <v>1</v>
      </c>
      <c r="V974" s="244">
        <f>IFERROR(VLOOKUP(Tabela1[[#This Row],[COD.MDE]],'LISTA DE EMBARQUE'!B:L,11,0),"")</f>
        <v>9</v>
      </c>
      <c r="W974" s="245">
        <f>IFERROR(VLOOKUP(Tabela1[[#This Row],[COD.MDE]],'LISTA DE EMBARQUE'!B:M,12,0),"")</f>
        <v>46284</v>
      </c>
      <c r="X974" s="246">
        <f>IFERROR(Tabela1[[#This Row],[QIANTIDADE EXPEDIDA]]*Tabela1[[#This Row],[PESO UNI]],"")</f>
        <v>83.44</v>
      </c>
      <c r="Y974" s="246">
        <f t="shared" si="196"/>
        <v>0</v>
      </c>
      <c r="Z974" s="250">
        <f>Tabela1[[#This Row],[PESO TOTAL]]-Tabela1[[#This Row],[Peso Expedido]]</f>
        <v>0</v>
      </c>
      <c r="AA974" s="251">
        <v>1</v>
      </c>
      <c r="AB974" s="252"/>
      <c r="AC974" s="252">
        <v>1</v>
      </c>
      <c r="AD974" s="252">
        <v>1</v>
      </c>
      <c r="AE974" s="252">
        <v>1</v>
      </c>
      <c r="AF974" s="252">
        <v>1</v>
      </c>
      <c r="AG974" s="252">
        <v>1</v>
      </c>
      <c r="AH974" s="252">
        <v>1</v>
      </c>
      <c r="AI974" s="252" t="s">
        <v>4509</v>
      </c>
      <c r="AJ974"/>
      <c r="AK974"/>
      <c r="AL974"/>
      <c r="AM974"/>
      <c r="AN974"/>
      <c r="AO974"/>
      <c r="AP974"/>
      <c r="AQ974" s="22"/>
      <c r="AR974" s="24"/>
      <c r="AS974" s="37"/>
      <c r="AT974" s="37"/>
      <c r="AU974" s="37"/>
      <c r="AV974" s="37"/>
      <c r="AW974" s="37"/>
    </row>
    <row r="975" spans="1:49" ht="15.75" hidden="1" customHeight="1" x14ac:dyDescent="0.25">
      <c r="A975" s="238" t="s">
        <v>5157</v>
      </c>
      <c r="B975" s="239" t="s">
        <v>5158</v>
      </c>
      <c r="C975" s="238">
        <v>1</v>
      </c>
      <c r="D975" s="1" t="s">
        <v>5164</v>
      </c>
      <c r="E975" s="237">
        <v>4601</v>
      </c>
      <c r="F975" s="237">
        <v>58</v>
      </c>
      <c r="G975" s="238">
        <v>105.14</v>
      </c>
      <c r="H975" s="240">
        <f>Tabela1[[#This Row],[PESO UNI]]*Tabela1[[#This Row],[QTE]]</f>
        <v>105.14</v>
      </c>
      <c r="I975" s="237">
        <v>0</v>
      </c>
      <c r="J975" s="241" t="s">
        <v>3045</v>
      </c>
      <c r="K975" s="241" t="s">
        <v>4320</v>
      </c>
      <c r="L975" s="242" t="s">
        <v>2984</v>
      </c>
      <c r="M975" s="243">
        <v>46251</v>
      </c>
      <c r="N975" s="241" t="s">
        <v>5101</v>
      </c>
      <c r="O975" s="244"/>
      <c r="P975" s="245"/>
      <c r="Q975" s="14">
        <f>Tabela1[[#This Row],[QTDE/ Fabricação]]-Tabela1[[#This Row],[QTE]]</f>
        <v>-1</v>
      </c>
      <c r="R975" s="247">
        <f t="shared" si="193"/>
        <v>105.14</v>
      </c>
      <c r="S975" s="247">
        <f t="shared" si="194"/>
        <v>105.14</v>
      </c>
      <c r="T975" s="248">
        <f t="shared" si="195"/>
        <v>0</v>
      </c>
      <c r="U975" s="249">
        <f>IFERROR(SUMIF('LISTA DE EMBARQUE'!B:B,MICRO!E:E,'LISTA DE EMBARQUE'!G:G),"")</f>
        <v>1</v>
      </c>
      <c r="V975" s="244">
        <f>IFERROR(VLOOKUP(Tabela1[[#This Row],[COD.MDE]],'LISTA DE EMBARQUE'!B:L,11,0),"")</f>
        <v>9</v>
      </c>
      <c r="W975" s="245">
        <f>IFERROR(VLOOKUP(Tabela1[[#This Row],[COD.MDE]],'LISTA DE EMBARQUE'!B:M,12,0),"")</f>
        <v>46284</v>
      </c>
      <c r="X975" s="246">
        <f>IFERROR(Tabela1[[#This Row],[QIANTIDADE EXPEDIDA]]*Tabela1[[#This Row],[PESO UNI]],"")</f>
        <v>105.14</v>
      </c>
      <c r="Y975" s="246">
        <f t="shared" si="196"/>
        <v>0</v>
      </c>
      <c r="Z975" s="250">
        <f>Tabela1[[#This Row],[PESO TOTAL]]-Tabela1[[#This Row],[Peso Expedido]]</f>
        <v>0</v>
      </c>
      <c r="AA975" s="251">
        <v>1</v>
      </c>
      <c r="AB975" s="252"/>
      <c r="AC975" s="252">
        <v>1</v>
      </c>
      <c r="AD975" s="252">
        <v>1</v>
      </c>
      <c r="AE975" s="252">
        <v>1</v>
      </c>
      <c r="AF975" s="252">
        <v>1</v>
      </c>
      <c r="AG975" s="252">
        <v>1</v>
      </c>
      <c r="AH975" s="252">
        <v>1</v>
      </c>
      <c r="AI975" s="252" t="s">
        <v>4509</v>
      </c>
      <c r="AJ975"/>
      <c r="AK975"/>
      <c r="AL975"/>
      <c r="AM975"/>
      <c r="AN975"/>
      <c r="AO975"/>
      <c r="AP975"/>
      <c r="AQ975" s="22"/>
      <c r="AR975" s="24"/>
      <c r="AS975" s="37"/>
      <c r="AT975" s="37"/>
      <c r="AU975" s="37"/>
      <c r="AV975" s="37"/>
      <c r="AW975" s="37"/>
    </row>
    <row r="976" spans="1:49" ht="15.75" hidden="1" customHeight="1" x14ac:dyDescent="0.25">
      <c r="A976" s="238" t="s">
        <v>5157</v>
      </c>
      <c r="B976" s="239" t="s">
        <v>5158</v>
      </c>
      <c r="C976" s="238">
        <v>1</v>
      </c>
      <c r="D976" s="1" t="s">
        <v>5165</v>
      </c>
      <c r="E976" s="237">
        <v>4602</v>
      </c>
      <c r="F976" s="237">
        <v>58</v>
      </c>
      <c r="G976" s="238">
        <v>105.14</v>
      </c>
      <c r="H976" s="240">
        <f>Tabela1[[#This Row],[PESO UNI]]*Tabela1[[#This Row],[QTE]]</f>
        <v>105.14</v>
      </c>
      <c r="I976" s="237">
        <v>0</v>
      </c>
      <c r="J976" s="241" t="s">
        <v>3045</v>
      </c>
      <c r="K976" s="241" t="s">
        <v>4320</v>
      </c>
      <c r="L976" s="242" t="s">
        <v>2984</v>
      </c>
      <c r="M976" s="243">
        <v>46251</v>
      </c>
      <c r="N976" s="241" t="s">
        <v>5101</v>
      </c>
      <c r="O976" s="244"/>
      <c r="P976" s="245"/>
      <c r="Q976" s="14">
        <f>Tabela1[[#This Row],[QTDE/ Fabricação]]-Tabela1[[#This Row],[QTE]]</f>
        <v>-1</v>
      </c>
      <c r="R976" s="247">
        <f t="shared" si="193"/>
        <v>105.14</v>
      </c>
      <c r="S976" s="247">
        <f t="shared" si="194"/>
        <v>105.14</v>
      </c>
      <c r="T976" s="248">
        <f t="shared" si="195"/>
        <v>0</v>
      </c>
      <c r="U976" s="249">
        <f>IFERROR(SUMIF('LISTA DE EMBARQUE'!B:B,MICRO!E:E,'LISTA DE EMBARQUE'!G:G),"")</f>
        <v>1</v>
      </c>
      <c r="V976" s="244">
        <f>IFERROR(VLOOKUP(Tabela1[[#This Row],[COD.MDE]],'LISTA DE EMBARQUE'!B:L,11,0),"")</f>
        <v>9</v>
      </c>
      <c r="W976" s="245">
        <f>IFERROR(VLOOKUP(Tabela1[[#This Row],[COD.MDE]],'LISTA DE EMBARQUE'!B:M,12,0),"")</f>
        <v>46284</v>
      </c>
      <c r="X976" s="246">
        <f>IFERROR(Tabela1[[#This Row],[QIANTIDADE EXPEDIDA]]*Tabela1[[#This Row],[PESO UNI]],"")</f>
        <v>105.14</v>
      </c>
      <c r="Y976" s="246">
        <f t="shared" si="196"/>
        <v>0</v>
      </c>
      <c r="Z976" s="250">
        <f>Tabela1[[#This Row],[PESO TOTAL]]-Tabela1[[#This Row],[Peso Expedido]]</f>
        <v>0</v>
      </c>
      <c r="AA976" s="251">
        <v>1</v>
      </c>
      <c r="AB976" s="252"/>
      <c r="AC976" s="252">
        <v>1</v>
      </c>
      <c r="AD976" s="252">
        <v>1</v>
      </c>
      <c r="AE976" s="252">
        <v>1</v>
      </c>
      <c r="AF976" s="252">
        <v>1</v>
      </c>
      <c r="AG976" s="252">
        <v>1</v>
      </c>
      <c r="AH976" s="252">
        <v>1</v>
      </c>
      <c r="AI976" s="252" t="s">
        <v>4509</v>
      </c>
      <c r="AJ976"/>
      <c r="AK976"/>
      <c r="AL976"/>
      <c r="AM976"/>
      <c r="AN976"/>
      <c r="AO976"/>
      <c r="AP976"/>
      <c r="AQ976" s="22"/>
      <c r="AR976" s="24"/>
      <c r="AS976" s="37"/>
      <c r="AT976" s="37"/>
      <c r="AU976" s="37"/>
      <c r="AV976" s="37"/>
      <c r="AW976" s="37"/>
    </row>
    <row r="977" spans="1:49" ht="15.75" hidden="1" customHeight="1" x14ac:dyDescent="0.25">
      <c r="A977" s="238" t="s">
        <v>5157</v>
      </c>
      <c r="B977" s="239" t="s">
        <v>5158</v>
      </c>
      <c r="C977" s="238">
        <v>1</v>
      </c>
      <c r="D977" s="1" t="s">
        <v>5166</v>
      </c>
      <c r="E977" s="237">
        <v>4603</v>
      </c>
      <c r="F977" s="237">
        <v>58</v>
      </c>
      <c r="G977" s="238">
        <v>107.64</v>
      </c>
      <c r="H977" s="240">
        <f>Tabela1[[#This Row],[PESO UNI]]*Tabela1[[#This Row],[QTE]]</f>
        <v>107.64</v>
      </c>
      <c r="I977" s="237">
        <v>0</v>
      </c>
      <c r="J977" s="241" t="s">
        <v>3045</v>
      </c>
      <c r="K977" s="241" t="s">
        <v>4320</v>
      </c>
      <c r="L977" s="242" t="s">
        <v>2984</v>
      </c>
      <c r="M977" s="243">
        <v>46251</v>
      </c>
      <c r="N977" s="241" t="s">
        <v>5101</v>
      </c>
      <c r="O977" s="244"/>
      <c r="P977" s="245"/>
      <c r="Q977" s="14">
        <f>Tabela1[[#This Row],[QTDE/ Fabricação]]-Tabela1[[#This Row],[QTE]]</f>
        <v>-1</v>
      </c>
      <c r="R977" s="247">
        <f t="shared" si="193"/>
        <v>107.64</v>
      </c>
      <c r="S977" s="247">
        <f t="shared" si="194"/>
        <v>107.64</v>
      </c>
      <c r="T977" s="248">
        <f t="shared" si="195"/>
        <v>0</v>
      </c>
      <c r="U977" s="249">
        <f>IFERROR(SUMIF('LISTA DE EMBARQUE'!B:B,MICRO!E:E,'LISTA DE EMBARQUE'!G:G),"")</f>
        <v>1</v>
      </c>
      <c r="V977" s="244">
        <f>IFERROR(VLOOKUP(Tabela1[[#This Row],[COD.MDE]],'LISTA DE EMBARQUE'!B:L,11,0),"")</f>
        <v>9</v>
      </c>
      <c r="W977" s="245">
        <f>IFERROR(VLOOKUP(Tabela1[[#This Row],[COD.MDE]],'LISTA DE EMBARQUE'!B:M,12,0),"")</f>
        <v>46284</v>
      </c>
      <c r="X977" s="246">
        <f>IFERROR(Tabela1[[#This Row],[QIANTIDADE EXPEDIDA]]*Tabela1[[#This Row],[PESO UNI]],"")</f>
        <v>107.64</v>
      </c>
      <c r="Y977" s="246">
        <f t="shared" si="196"/>
        <v>0</v>
      </c>
      <c r="Z977" s="250">
        <f>Tabela1[[#This Row],[PESO TOTAL]]-Tabela1[[#This Row],[Peso Expedido]]</f>
        <v>0</v>
      </c>
      <c r="AA977" s="251">
        <v>1</v>
      </c>
      <c r="AB977" s="252"/>
      <c r="AC977" s="252">
        <v>1</v>
      </c>
      <c r="AD977" s="252">
        <v>1</v>
      </c>
      <c r="AE977" s="252">
        <v>1</v>
      </c>
      <c r="AF977" s="252">
        <v>1</v>
      </c>
      <c r="AG977" s="252">
        <v>1</v>
      </c>
      <c r="AH977" s="252">
        <v>1</v>
      </c>
      <c r="AI977" s="252" t="s">
        <v>4509</v>
      </c>
      <c r="AJ977"/>
      <c r="AK977"/>
      <c r="AL977"/>
      <c r="AM977"/>
      <c r="AN977"/>
      <c r="AO977"/>
      <c r="AP977"/>
      <c r="AQ977" s="22"/>
      <c r="AR977" s="24"/>
      <c r="AS977" s="37"/>
      <c r="AT977" s="37"/>
      <c r="AU977" s="37"/>
      <c r="AV977" s="37"/>
      <c r="AW977" s="37"/>
    </row>
    <row r="978" spans="1:49" ht="15.75" hidden="1" customHeight="1" x14ac:dyDescent="0.25">
      <c r="A978" s="238" t="s">
        <v>5169</v>
      </c>
      <c r="B978" s="239" t="s">
        <v>5167</v>
      </c>
      <c r="C978" s="238">
        <v>1</v>
      </c>
      <c r="D978" s="1" t="s">
        <v>5168</v>
      </c>
      <c r="E978" s="237">
        <v>4604</v>
      </c>
      <c r="F978" s="237">
        <v>58</v>
      </c>
      <c r="G978" s="238">
        <v>513.87</v>
      </c>
      <c r="H978" s="240">
        <f>Tabela1[[#This Row],[PESO UNI]]*Tabela1[[#This Row],[QTE]]</f>
        <v>513.87</v>
      </c>
      <c r="I978" s="237">
        <v>0</v>
      </c>
      <c r="J978" s="241" t="s">
        <v>3045</v>
      </c>
      <c r="K978" s="241" t="s">
        <v>4320</v>
      </c>
      <c r="L978" s="242" t="s">
        <v>2984</v>
      </c>
      <c r="M978" s="243">
        <v>46251</v>
      </c>
      <c r="N978" s="241" t="s">
        <v>5101</v>
      </c>
      <c r="O978" s="244"/>
      <c r="P978" s="245"/>
      <c r="Q978" s="14">
        <f>Tabela1[[#This Row],[QTDE/ Fabricação]]-Tabela1[[#This Row],[QTE]]</f>
        <v>-1</v>
      </c>
      <c r="R978" s="247">
        <f t="shared" si="193"/>
        <v>513.87</v>
      </c>
      <c r="S978" s="247">
        <f t="shared" si="194"/>
        <v>513.87</v>
      </c>
      <c r="T978" s="248">
        <f t="shared" si="195"/>
        <v>0</v>
      </c>
      <c r="U978" s="249">
        <f>IFERROR(SUMIF('LISTA DE EMBARQUE'!B:B,MICRO!E:E,'LISTA DE EMBARQUE'!G:G),"")</f>
        <v>1</v>
      </c>
      <c r="V978" s="244">
        <f>IFERROR(VLOOKUP(Tabela1[[#This Row],[COD.MDE]],'LISTA DE EMBARQUE'!B:L,11,0),"")</f>
        <v>9</v>
      </c>
      <c r="W978" s="245">
        <f>IFERROR(VLOOKUP(Tabela1[[#This Row],[COD.MDE]],'LISTA DE EMBARQUE'!B:M,12,0),"")</f>
        <v>46284</v>
      </c>
      <c r="X978" s="246">
        <f>IFERROR(Tabela1[[#This Row],[QIANTIDADE EXPEDIDA]]*Tabela1[[#This Row],[PESO UNI]],"")</f>
        <v>513.87</v>
      </c>
      <c r="Y978" s="246">
        <f t="shared" si="196"/>
        <v>0</v>
      </c>
      <c r="Z978" s="250">
        <f>Tabela1[[#This Row],[PESO TOTAL]]-Tabela1[[#This Row],[Peso Expedido]]</f>
        <v>0</v>
      </c>
      <c r="AA978" s="251">
        <v>1</v>
      </c>
      <c r="AB978" s="252"/>
      <c r="AC978" s="252">
        <v>1</v>
      </c>
      <c r="AD978" s="252">
        <v>1</v>
      </c>
      <c r="AE978" s="252">
        <v>1</v>
      </c>
      <c r="AF978" s="252">
        <v>1</v>
      </c>
      <c r="AG978" s="252">
        <v>1</v>
      </c>
      <c r="AH978" s="252">
        <v>1</v>
      </c>
      <c r="AI978" s="252" t="s">
        <v>4509</v>
      </c>
      <c r="AJ978"/>
      <c r="AK978"/>
      <c r="AL978"/>
      <c r="AM978"/>
      <c r="AN978"/>
      <c r="AO978"/>
      <c r="AP978"/>
      <c r="AQ978" s="22"/>
      <c r="AR978" s="24"/>
      <c r="AS978" s="37"/>
      <c r="AT978" s="37"/>
      <c r="AU978" s="37"/>
      <c r="AV978" s="37"/>
      <c r="AW978" s="37"/>
    </row>
    <row r="979" spans="1:49" ht="15.75" hidden="1" customHeight="1" x14ac:dyDescent="0.25">
      <c r="A979" s="238" t="s">
        <v>5170</v>
      </c>
      <c r="B979" s="239" t="s">
        <v>5171</v>
      </c>
      <c r="C979" s="238">
        <v>1</v>
      </c>
      <c r="D979" s="1" t="s">
        <v>5172</v>
      </c>
      <c r="E979" s="237">
        <v>4605</v>
      </c>
      <c r="F979" s="237">
        <v>58</v>
      </c>
      <c r="G979" s="238">
        <v>483.47</v>
      </c>
      <c r="H979" s="240">
        <f>Tabela1[[#This Row],[PESO UNI]]*Tabela1[[#This Row],[QTE]]</f>
        <v>483.47</v>
      </c>
      <c r="I979" s="237">
        <v>0</v>
      </c>
      <c r="J979" s="241" t="s">
        <v>3045</v>
      </c>
      <c r="K979" s="241" t="s">
        <v>4320</v>
      </c>
      <c r="L979" s="242" t="s">
        <v>2984</v>
      </c>
      <c r="M979" s="243">
        <v>46251</v>
      </c>
      <c r="N979" s="241" t="s">
        <v>5101</v>
      </c>
      <c r="O979" s="244"/>
      <c r="P979" s="245"/>
      <c r="Q979" s="14">
        <f>Tabela1[[#This Row],[QTDE/ Fabricação]]-Tabela1[[#This Row],[QTE]]</f>
        <v>-1</v>
      </c>
      <c r="R979" s="247">
        <f t="shared" si="193"/>
        <v>483.47</v>
      </c>
      <c r="S979" s="247">
        <f t="shared" si="194"/>
        <v>483.47</v>
      </c>
      <c r="T979" s="248">
        <f t="shared" si="195"/>
        <v>0</v>
      </c>
      <c r="U979" s="249">
        <f>IFERROR(SUMIF('LISTA DE EMBARQUE'!B:B,MICRO!E:E,'LISTA DE EMBARQUE'!G:G),"")</f>
        <v>1</v>
      </c>
      <c r="V979" s="244">
        <f>IFERROR(VLOOKUP(Tabela1[[#This Row],[COD.MDE]],'LISTA DE EMBARQUE'!B:L,11,0),"")</f>
        <v>9</v>
      </c>
      <c r="W979" s="245">
        <f>IFERROR(VLOOKUP(Tabela1[[#This Row],[COD.MDE]],'LISTA DE EMBARQUE'!B:M,12,0),"")</f>
        <v>46284</v>
      </c>
      <c r="X979" s="246">
        <f>IFERROR(Tabela1[[#This Row],[QIANTIDADE EXPEDIDA]]*Tabela1[[#This Row],[PESO UNI]],"")</f>
        <v>483.47</v>
      </c>
      <c r="Y979" s="246">
        <f t="shared" si="196"/>
        <v>0</v>
      </c>
      <c r="Z979" s="250">
        <f>Tabela1[[#This Row],[PESO TOTAL]]-Tabela1[[#This Row],[Peso Expedido]]</f>
        <v>0</v>
      </c>
      <c r="AA979" s="251">
        <v>1</v>
      </c>
      <c r="AB979" s="252"/>
      <c r="AC979" s="252">
        <v>1</v>
      </c>
      <c r="AD979" s="252">
        <v>1</v>
      </c>
      <c r="AE979" s="252">
        <v>1</v>
      </c>
      <c r="AF979" s="252">
        <v>1</v>
      </c>
      <c r="AG979" s="252">
        <v>1</v>
      </c>
      <c r="AH979" s="252">
        <v>1</v>
      </c>
      <c r="AI979" s="252" t="s">
        <v>4509</v>
      </c>
      <c r="AJ979"/>
      <c r="AK979"/>
      <c r="AL979"/>
      <c r="AM979"/>
      <c r="AN979"/>
      <c r="AO979"/>
      <c r="AP979"/>
      <c r="AQ979" s="22"/>
      <c r="AR979" s="24"/>
      <c r="AS979" s="37"/>
      <c r="AT979" s="37"/>
      <c r="AU979" s="37"/>
      <c r="AV979" s="37"/>
      <c r="AW979" s="37"/>
    </row>
    <row r="980" spans="1:49" ht="15.75" hidden="1" customHeight="1" x14ac:dyDescent="0.25">
      <c r="A980" s="238" t="s">
        <v>5173</v>
      </c>
      <c r="B980" s="239" t="s">
        <v>5174</v>
      </c>
      <c r="C980" s="238">
        <v>1</v>
      </c>
      <c r="D980" s="1" t="s">
        <v>5175</v>
      </c>
      <c r="E980" s="237">
        <v>4606</v>
      </c>
      <c r="F980" s="237">
        <v>58</v>
      </c>
      <c r="G980" s="238">
        <v>477.68</v>
      </c>
      <c r="H980" s="240">
        <f>Tabela1[[#This Row],[PESO UNI]]*Tabela1[[#This Row],[QTE]]</f>
        <v>477.68</v>
      </c>
      <c r="I980" s="237">
        <v>0</v>
      </c>
      <c r="J980" s="241" t="s">
        <v>3045</v>
      </c>
      <c r="K980" s="241" t="s">
        <v>4320</v>
      </c>
      <c r="L980" s="242" t="s">
        <v>2984</v>
      </c>
      <c r="M980" s="243">
        <v>46251</v>
      </c>
      <c r="N980" s="241" t="s">
        <v>5101</v>
      </c>
      <c r="O980" s="244"/>
      <c r="P980" s="245"/>
      <c r="Q980" s="14">
        <f>Tabela1[[#This Row],[QTDE/ Fabricação]]-Tabela1[[#This Row],[QTE]]</f>
        <v>-1</v>
      </c>
      <c r="R980" s="247">
        <f t="shared" si="193"/>
        <v>477.68</v>
      </c>
      <c r="S980" s="247">
        <f t="shared" si="194"/>
        <v>477.68</v>
      </c>
      <c r="T980" s="248">
        <f t="shared" si="195"/>
        <v>0</v>
      </c>
      <c r="U980" s="249">
        <f>IFERROR(SUMIF('LISTA DE EMBARQUE'!B:B,MICRO!E:E,'LISTA DE EMBARQUE'!G:G),"")</f>
        <v>1</v>
      </c>
      <c r="V980" s="244">
        <f>IFERROR(VLOOKUP(Tabela1[[#This Row],[COD.MDE]],'LISTA DE EMBARQUE'!B:L,11,0),"")</f>
        <v>9</v>
      </c>
      <c r="W980" s="245">
        <f>IFERROR(VLOOKUP(Tabela1[[#This Row],[COD.MDE]],'LISTA DE EMBARQUE'!B:M,12,0),"")</f>
        <v>46284</v>
      </c>
      <c r="X980" s="246">
        <f>IFERROR(Tabela1[[#This Row],[QIANTIDADE EXPEDIDA]]*Tabela1[[#This Row],[PESO UNI]],"")</f>
        <v>477.68</v>
      </c>
      <c r="Y980" s="246">
        <f t="shared" si="196"/>
        <v>0</v>
      </c>
      <c r="Z980" s="250">
        <f>Tabela1[[#This Row],[PESO TOTAL]]-Tabela1[[#This Row],[Peso Expedido]]</f>
        <v>0</v>
      </c>
      <c r="AA980" s="251">
        <v>1</v>
      </c>
      <c r="AB980" s="252"/>
      <c r="AC980" s="252">
        <v>1</v>
      </c>
      <c r="AD980" s="252">
        <v>1</v>
      </c>
      <c r="AE980" s="252">
        <v>1</v>
      </c>
      <c r="AF980" s="252">
        <v>1</v>
      </c>
      <c r="AG980" s="252">
        <v>1</v>
      </c>
      <c r="AH980" s="252">
        <v>1</v>
      </c>
      <c r="AI980" s="252" t="s">
        <v>4509</v>
      </c>
      <c r="AJ980"/>
      <c r="AK980"/>
      <c r="AL980"/>
      <c r="AM980"/>
      <c r="AN980"/>
      <c r="AO980"/>
      <c r="AP980"/>
      <c r="AQ980" s="22"/>
      <c r="AR980" s="24"/>
      <c r="AS980" s="37"/>
      <c r="AT980" s="37"/>
      <c r="AU980" s="37"/>
      <c r="AV980" s="37"/>
      <c r="AW980" s="37"/>
    </row>
    <row r="981" spans="1:49" ht="15.75" hidden="1" customHeight="1" x14ac:dyDescent="0.25">
      <c r="A981" s="238" t="s">
        <v>5176</v>
      </c>
      <c r="B981" s="239" t="s">
        <v>5177</v>
      </c>
      <c r="C981" s="238">
        <v>1</v>
      </c>
      <c r="D981" s="1" t="s">
        <v>5178</v>
      </c>
      <c r="E981" s="237">
        <v>4607</v>
      </c>
      <c r="F981" s="237">
        <v>58</v>
      </c>
      <c r="G981" s="238">
        <v>499.5</v>
      </c>
      <c r="H981" s="240">
        <f>Tabela1[[#This Row],[PESO UNI]]*Tabela1[[#This Row],[QTE]]</f>
        <v>499.5</v>
      </c>
      <c r="I981" s="237">
        <v>0</v>
      </c>
      <c r="J981" s="241" t="s">
        <v>3045</v>
      </c>
      <c r="K981" s="241" t="s">
        <v>4320</v>
      </c>
      <c r="L981" s="242" t="s">
        <v>2984</v>
      </c>
      <c r="M981" s="243">
        <v>46251</v>
      </c>
      <c r="N981" s="241" t="s">
        <v>5101</v>
      </c>
      <c r="O981" s="244"/>
      <c r="P981" s="245"/>
      <c r="Q981" s="14">
        <f>Tabela1[[#This Row],[QTDE/ Fabricação]]-Tabela1[[#This Row],[QTE]]</f>
        <v>-1</v>
      </c>
      <c r="R981" s="247">
        <f t="shared" si="193"/>
        <v>499.5</v>
      </c>
      <c r="S981" s="247">
        <f t="shared" si="194"/>
        <v>499.5</v>
      </c>
      <c r="T981" s="248">
        <f t="shared" si="195"/>
        <v>0</v>
      </c>
      <c r="U981" s="249">
        <f>IFERROR(SUMIF('LISTA DE EMBARQUE'!B:B,MICRO!E:E,'LISTA DE EMBARQUE'!G:G),"")</f>
        <v>1</v>
      </c>
      <c r="V981" s="244">
        <f>IFERROR(VLOOKUP(Tabela1[[#This Row],[COD.MDE]],'LISTA DE EMBARQUE'!B:L,11,0),"")</f>
        <v>9</v>
      </c>
      <c r="W981" s="245">
        <f>IFERROR(VLOOKUP(Tabela1[[#This Row],[COD.MDE]],'LISTA DE EMBARQUE'!B:M,12,0),"")</f>
        <v>46284</v>
      </c>
      <c r="X981" s="246">
        <f>IFERROR(Tabela1[[#This Row],[QIANTIDADE EXPEDIDA]]*Tabela1[[#This Row],[PESO UNI]],"")</f>
        <v>499.5</v>
      </c>
      <c r="Y981" s="246">
        <f t="shared" si="196"/>
        <v>0</v>
      </c>
      <c r="Z981" s="250">
        <f>Tabela1[[#This Row],[PESO TOTAL]]-Tabela1[[#This Row],[Peso Expedido]]</f>
        <v>0</v>
      </c>
      <c r="AA981" s="251">
        <v>1</v>
      </c>
      <c r="AB981" s="252"/>
      <c r="AC981" s="252">
        <v>1</v>
      </c>
      <c r="AD981" s="252">
        <v>1</v>
      </c>
      <c r="AE981" s="252">
        <v>1</v>
      </c>
      <c r="AF981" s="252">
        <v>1</v>
      </c>
      <c r="AG981" s="252">
        <v>1</v>
      </c>
      <c r="AH981" s="252">
        <v>1</v>
      </c>
      <c r="AI981" s="252" t="s">
        <v>4509</v>
      </c>
      <c r="AJ981"/>
      <c r="AK981"/>
      <c r="AL981"/>
      <c r="AM981"/>
      <c r="AN981"/>
      <c r="AO981"/>
      <c r="AP981"/>
      <c r="AQ981" s="22"/>
      <c r="AR981" s="24"/>
      <c r="AS981" s="37"/>
      <c r="AT981" s="37"/>
      <c r="AU981" s="37"/>
      <c r="AV981" s="37"/>
      <c r="AW981" s="37"/>
    </row>
    <row r="982" spans="1:49" ht="15.75" hidden="1" customHeight="1" x14ac:dyDescent="0.25">
      <c r="A982" s="1" t="s">
        <v>5179</v>
      </c>
      <c r="B982" s="21" t="s">
        <v>5180</v>
      </c>
      <c r="C982" s="1">
        <v>3</v>
      </c>
      <c r="D982" s="1" t="s">
        <v>5181</v>
      </c>
      <c r="E982" s="7">
        <v>4608</v>
      </c>
      <c r="F982" s="7">
        <v>59</v>
      </c>
      <c r="G982" s="1">
        <v>92.03</v>
      </c>
      <c r="H982" s="34">
        <f>Tabela1[[#This Row],[PESO UNI]]*Tabela1[[#This Row],[QTE]]</f>
        <v>276.09000000000003</v>
      </c>
      <c r="I982" s="7">
        <v>0</v>
      </c>
      <c r="J982" s="8" t="s">
        <v>3045</v>
      </c>
      <c r="K982" s="8" t="s">
        <v>4320</v>
      </c>
      <c r="L982" s="9" t="s">
        <v>2984</v>
      </c>
      <c r="M982" s="10">
        <v>46251</v>
      </c>
      <c r="N982" s="8" t="s">
        <v>5101</v>
      </c>
      <c r="O982" s="12"/>
      <c r="P982" s="13"/>
      <c r="Q982" s="14">
        <f>Tabela1[[#This Row],[QTDE/ Fabricação]]-Tabela1[[#This Row],[QTE]]</f>
        <v>-3</v>
      </c>
      <c r="R982" s="18">
        <f t="shared" si="193"/>
        <v>276.09000000000003</v>
      </c>
      <c r="S982" s="18">
        <f t="shared" si="194"/>
        <v>276.09000000000003</v>
      </c>
      <c r="T982" s="19">
        <f t="shared" si="195"/>
        <v>0</v>
      </c>
      <c r="U982" s="16">
        <f>IFERROR(SUMIF('LISTA DE EMBARQUE'!B:B,MICRO!E:E,'LISTA DE EMBARQUE'!G:G),"")</f>
        <v>3</v>
      </c>
      <c r="V982" s="12">
        <f>IFERROR(VLOOKUP(Tabela1[[#This Row],[COD.MDE]],'LISTA DE EMBARQUE'!B:L,11,0),"")</f>
        <v>12</v>
      </c>
      <c r="W982" s="13">
        <f>IFERROR(VLOOKUP(Tabela1[[#This Row],[COD.MDE]],'LISTA DE EMBARQUE'!B:M,12,0),"")</f>
        <v>46307</v>
      </c>
      <c r="X982" s="14">
        <f>IFERROR(Tabela1[[#This Row],[QIANTIDADE EXPEDIDA]]*Tabela1[[#This Row],[PESO UNI]],"")</f>
        <v>276.09000000000003</v>
      </c>
      <c r="Y982" s="14">
        <f>U982-C982</f>
        <v>0</v>
      </c>
      <c r="Z982" s="20">
        <f>Tabela1[[#This Row],[PESO TOTAL]]-Tabela1[[#This Row],[Peso Expedido]]</f>
        <v>0</v>
      </c>
      <c r="AA982" s="17">
        <v>1</v>
      </c>
      <c r="AB982" s="33"/>
      <c r="AC982" s="252">
        <v>1</v>
      </c>
      <c r="AD982" s="252">
        <v>1</v>
      </c>
      <c r="AE982" s="252">
        <v>1</v>
      </c>
      <c r="AF982" s="252">
        <v>1</v>
      </c>
      <c r="AG982" s="252">
        <v>1</v>
      </c>
      <c r="AH982" s="252">
        <v>1</v>
      </c>
      <c r="AI982" s="252" t="s">
        <v>4509</v>
      </c>
      <c r="AJ982"/>
      <c r="AK982"/>
      <c r="AL982"/>
      <c r="AM982"/>
      <c r="AN982"/>
      <c r="AO982"/>
      <c r="AP982"/>
      <c r="AQ982" s="22"/>
      <c r="AR982" s="24"/>
      <c r="AS982" s="37"/>
      <c r="AT982" s="37"/>
      <c r="AU982" s="37"/>
      <c r="AV982" s="37"/>
      <c r="AW982" s="37"/>
    </row>
    <row r="983" spans="1:49" ht="15.75" hidden="1" customHeight="1" x14ac:dyDescent="0.25">
      <c r="A983" s="1" t="s">
        <v>5179</v>
      </c>
      <c r="B983" s="21" t="s">
        <v>5180</v>
      </c>
      <c r="C983" s="1">
        <v>1</v>
      </c>
      <c r="D983" s="1" t="s">
        <v>5182</v>
      </c>
      <c r="E983" s="7">
        <v>4609</v>
      </c>
      <c r="F983" s="7">
        <v>59</v>
      </c>
      <c r="G983" s="1">
        <v>114.46</v>
      </c>
      <c r="H983" s="34">
        <f>Tabela1[[#This Row],[PESO UNI]]*Tabela1[[#This Row],[QTE]]</f>
        <v>114.46</v>
      </c>
      <c r="I983" s="7">
        <v>0</v>
      </c>
      <c r="J983" s="8" t="s">
        <v>3045</v>
      </c>
      <c r="K983" s="8" t="s">
        <v>4320</v>
      </c>
      <c r="L983" s="9" t="s">
        <v>2984</v>
      </c>
      <c r="M983" s="10">
        <v>46251</v>
      </c>
      <c r="N983" s="8" t="s">
        <v>5101</v>
      </c>
      <c r="O983" s="12"/>
      <c r="P983" s="13"/>
      <c r="Q983" s="14">
        <f>Tabela1[[#This Row],[QTDE/ Fabricação]]-Tabela1[[#This Row],[QTE]]</f>
        <v>-1</v>
      </c>
      <c r="R983" s="18">
        <f t="shared" si="193"/>
        <v>114.46</v>
      </c>
      <c r="S983" s="18">
        <f t="shared" si="194"/>
        <v>114.46</v>
      </c>
      <c r="T983" s="19">
        <f t="shared" si="195"/>
        <v>0</v>
      </c>
      <c r="U983" s="16">
        <f>IFERROR(SUMIF('LISTA DE EMBARQUE'!B:B,MICRO!E:E,'LISTA DE EMBARQUE'!G:G),"")</f>
        <v>1</v>
      </c>
      <c r="V983" s="12">
        <f>IFERROR(VLOOKUP(Tabela1[[#This Row],[COD.MDE]],'LISTA DE EMBARQUE'!B:L,11,0),"")</f>
        <v>12</v>
      </c>
      <c r="W983" s="13">
        <f>IFERROR(VLOOKUP(Tabela1[[#This Row],[COD.MDE]],'LISTA DE EMBARQUE'!B:M,12,0),"")</f>
        <v>46307</v>
      </c>
      <c r="X983" s="14">
        <f>IFERROR(Tabela1[[#This Row],[QIANTIDADE EXPEDIDA]]*Tabela1[[#This Row],[PESO UNI]],"")</f>
        <v>114.46</v>
      </c>
      <c r="Y983" s="14">
        <f>U983-C983</f>
        <v>0</v>
      </c>
      <c r="Z983" s="20">
        <f>Tabela1[[#This Row],[PESO TOTAL]]-Tabela1[[#This Row],[Peso Expedido]]</f>
        <v>0</v>
      </c>
      <c r="AA983" s="17">
        <v>1</v>
      </c>
      <c r="AB983" s="33"/>
      <c r="AC983" s="252">
        <v>1</v>
      </c>
      <c r="AD983" s="252">
        <v>1</v>
      </c>
      <c r="AE983" s="252">
        <v>1</v>
      </c>
      <c r="AF983" s="252">
        <v>1</v>
      </c>
      <c r="AG983" s="252">
        <v>1</v>
      </c>
      <c r="AH983" s="252">
        <v>1</v>
      </c>
      <c r="AI983" s="252" t="s">
        <v>4509</v>
      </c>
      <c r="AJ983"/>
      <c r="AK983"/>
      <c r="AL983"/>
      <c r="AM983"/>
      <c r="AN983"/>
      <c r="AO983"/>
      <c r="AP983"/>
      <c r="AQ983" s="22"/>
      <c r="AR983" s="24"/>
      <c r="AS983" s="37"/>
      <c r="AT983" s="37"/>
      <c r="AU983" s="37"/>
      <c r="AV983" s="37"/>
      <c r="AW983" s="37"/>
    </row>
    <row r="984" spans="1:49" ht="15.75" hidden="1" customHeight="1" x14ac:dyDescent="0.25">
      <c r="A984" s="1" t="s">
        <v>5179</v>
      </c>
      <c r="B984" s="21" t="s">
        <v>5180</v>
      </c>
      <c r="C984" s="1">
        <v>1</v>
      </c>
      <c r="D984" s="1" t="s">
        <v>5183</v>
      </c>
      <c r="E984" s="7">
        <v>4610</v>
      </c>
      <c r="F984" s="7">
        <v>59</v>
      </c>
      <c r="G984" s="1">
        <v>80.17</v>
      </c>
      <c r="H984" s="34">
        <f>Tabela1[[#This Row],[PESO UNI]]*Tabela1[[#This Row],[QTE]]</f>
        <v>80.17</v>
      </c>
      <c r="I984" s="7">
        <v>0</v>
      </c>
      <c r="J984" s="8" t="s">
        <v>3045</v>
      </c>
      <c r="K984" s="8" t="s">
        <v>4320</v>
      </c>
      <c r="L984" s="9" t="s">
        <v>2984</v>
      </c>
      <c r="M984" s="10">
        <v>46251</v>
      </c>
      <c r="N984" s="8" t="s">
        <v>5101</v>
      </c>
      <c r="O984" s="12"/>
      <c r="P984" s="13"/>
      <c r="Q984" s="14">
        <f>Tabela1[[#This Row],[QTDE/ Fabricação]]-Tabela1[[#This Row],[QTE]]</f>
        <v>-1</v>
      </c>
      <c r="R984" s="18">
        <f t="shared" si="193"/>
        <v>80.17</v>
      </c>
      <c r="S984" s="18">
        <f t="shared" si="194"/>
        <v>80.17</v>
      </c>
      <c r="T984" s="19">
        <f t="shared" si="195"/>
        <v>0</v>
      </c>
      <c r="U984" s="16">
        <f>IFERROR(SUMIF('LISTA DE EMBARQUE'!B:B,MICRO!E:E,'LISTA DE EMBARQUE'!G:G),"")</f>
        <v>1</v>
      </c>
      <c r="V984" s="12">
        <f>IFERROR(VLOOKUP(Tabela1[[#This Row],[COD.MDE]],'LISTA DE EMBARQUE'!B:L,11,0),"")</f>
        <v>12</v>
      </c>
      <c r="W984" s="13">
        <f>IFERROR(VLOOKUP(Tabela1[[#This Row],[COD.MDE]],'LISTA DE EMBARQUE'!B:M,12,0),"")</f>
        <v>46307</v>
      </c>
      <c r="X984" s="14">
        <f>IFERROR(Tabela1[[#This Row],[QIANTIDADE EXPEDIDA]]*Tabela1[[#This Row],[PESO UNI]],"")</f>
        <v>80.17</v>
      </c>
      <c r="Y984" s="14">
        <f>U984-C984</f>
        <v>0</v>
      </c>
      <c r="Z984" s="20">
        <f>Tabela1[[#This Row],[PESO TOTAL]]-Tabela1[[#This Row],[Peso Expedido]]</f>
        <v>0</v>
      </c>
      <c r="AA984" s="17">
        <v>1</v>
      </c>
      <c r="AB984" s="33"/>
      <c r="AC984" s="252">
        <v>1</v>
      </c>
      <c r="AD984" s="252">
        <v>1</v>
      </c>
      <c r="AE984" s="252">
        <v>1</v>
      </c>
      <c r="AF984" s="252">
        <v>1</v>
      </c>
      <c r="AG984" s="252">
        <v>1</v>
      </c>
      <c r="AH984" s="252">
        <v>1</v>
      </c>
      <c r="AI984" s="252" t="s">
        <v>4509</v>
      </c>
      <c r="AJ984"/>
      <c r="AK984"/>
      <c r="AL984"/>
      <c r="AM984"/>
      <c r="AN984"/>
      <c r="AO984"/>
      <c r="AP984"/>
      <c r="AQ984" s="22"/>
      <c r="AR984" s="24"/>
      <c r="AS984" s="37"/>
      <c r="AT984" s="37"/>
      <c r="AU984" s="37"/>
      <c r="AV984" s="37"/>
      <c r="AW984" s="37"/>
    </row>
    <row r="985" spans="1:49" ht="15.75" hidden="1" customHeight="1" x14ac:dyDescent="0.25">
      <c r="A985" s="1" t="s">
        <v>5179</v>
      </c>
      <c r="B985" s="21" t="s">
        <v>5180</v>
      </c>
      <c r="C985" s="1">
        <v>1</v>
      </c>
      <c r="D985" s="1" t="s">
        <v>5184</v>
      </c>
      <c r="E985" s="7">
        <v>4611</v>
      </c>
      <c r="F985" s="7">
        <v>59</v>
      </c>
      <c r="G985" s="1">
        <v>113.7</v>
      </c>
      <c r="H985" s="34">
        <f>Tabela1[[#This Row],[PESO UNI]]*Tabela1[[#This Row],[QTE]]</f>
        <v>113.7</v>
      </c>
      <c r="I985" s="7">
        <v>0</v>
      </c>
      <c r="J985" s="8" t="s">
        <v>3045</v>
      </c>
      <c r="K985" s="8" t="s">
        <v>4320</v>
      </c>
      <c r="L985" s="9" t="s">
        <v>2984</v>
      </c>
      <c r="M985" s="10">
        <v>46251</v>
      </c>
      <c r="N985" s="8" t="s">
        <v>5101</v>
      </c>
      <c r="O985" s="12"/>
      <c r="P985" s="13"/>
      <c r="Q985" s="14">
        <f>Tabela1[[#This Row],[QTDE/ Fabricação]]-Tabela1[[#This Row],[QTE]]</f>
        <v>-1</v>
      </c>
      <c r="R985" s="18">
        <f t="shared" si="193"/>
        <v>113.7</v>
      </c>
      <c r="S985" s="18">
        <f t="shared" si="194"/>
        <v>113.7</v>
      </c>
      <c r="T985" s="19">
        <f t="shared" si="195"/>
        <v>0</v>
      </c>
      <c r="U985" s="16">
        <f>IFERROR(SUMIF('LISTA DE EMBARQUE'!B:B,MICRO!E:E,'LISTA DE EMBARQUE'!G:G),"")</f>
        <v>1</v>
      </c>
      <c r="V985" s="12">
        <f>IFERROR(VLOOKUP(Tabela1[[#This Row],[COD.MDE]],'LISTA DE EMBARQUE'!B:L,11,0),"")</f>
        <v>12</v>
      </c>
      <c r="W985" s="13">
        <f>IFERROR(VLOOKUP(Tabela1[[#This Row],[COD.MDE]],'LISTA DE EMBARQUE'!B:M,12,0),"")</f>
        <v>46307</v>
      </c>
      <c r="X985" s="14">
        <f>IFERROR(Tabela1[[#This Row],[QIANTIDADE EXPEDIDA]]*Tabela1[[#This Row],[PESO UNI]],"")</f>
        <v>113.7</v>
      </c>
      <c r="Y985" s="14">
        <f>U985-C985</f>
        <v>0</v>
      </c>
      <c r="Z985" s="20">
        <f>Tabela1[[#This Row],[PESO TOTAL]]-Tabela1[[#This Row],[Peso Expedido]]</f>
        <v>0</v>
      </c>
      <c r="AA985" s="17">
        <v>1</v>
      </c>
      <c r="AB985" s="33"/>
      <c r="AC985" s="252">
        <v>1</v>
      </c>
      <c r="AD985" s="252">
        <v>1</v>
      </c>
      <c r="AE985" s="252">
        <v>1</v>
      </c>
      <c r="AF985" s="252">
        <v>1</v>
      </c>
      <c r="AG985" s="252">
        <v>1</v>
      </c>
      <c r="AH985" s="252">
        <v>1</v>
      </c>
      <c r="AI985" s="252" t="s">
        <v>4509</v>
      </c>
      <c r="AJ985"/>
      <c r="AK985"/>
      <c r="AL985"/>
      <c r="AM985"/>
      <c r="AN985"/>
      <c r="AO985"/>
      <c r="AP985"/>
      <c r="AQ985" s="22"/>
      <c r="AR985" s="24"/>
      <c r="AS985" s="37"/>
      <c r="AT985" s="37"/>
      <c r="AU985" s="37"/>
      <c r="AV985" s="37"/>
      <c r="AW985" s="37"/>
    </row>
    <row r="986" spans="1:49" ht="15.75" hidden="1" customHeight="1" x14ac:dyDescent="0.25">
      <c r="A986" s="1" t="s">
        <v>5179</v>
      </c>
      <c r="B986" s="21" t="s">
        <v>5180</v>
      </c>
      <c r="C986" s="1">
        <v>3</v>
      </c>
      <c r="D986" s="1" t="s">
        <v>5185</v>
      </c>
      <c r="E986" s="7">
        <v>4612</v>
      </c>
      <c r="F986" s="7">
        <v>59</v>
      </c>
      <c r="G986" s="1">
        <v>46.8</v>
      </c>
      <c r="H986" s="34">
        <f>Tabela1[[#This Row],[PESO UNI]]*Tabela1[[#This Row],[QTE]]</f>
        <v>140.39999999999998</v>
      </c>
      <c r="I986" s="7">
        <v>0</v>
      </c>
      <c r="J986" s="8" t="s">
        <v>3045</v>
      </c>
      <c r="K986" s="8" t="s">
        <v>4320</v>
      </c>
      <c r="L986" s="9" t="s">
        <v>2984</v>
      </c>
      <c r="M986" s="10">
        <v>46251</v>
      </c>
      <c r="N986" s="8" t="s">
        <v>5101</v>
      </c>
      <c r="O986" s="12"/>
      <c r="P986" s="13"/>
      <c r="Q986" s="14">
        <f>Tabela1[[#This Row],[QTDE/ Fabricação]]-Tabela1[[#This Row],[QTE]]</f>
        <v>-3</v>
      </c>
      <c r="R986" s="18">
        <f t="shared" si="193"/>
        <v>118.63799999999998</v>
      </c>
      <c r="S986" s="18">
        <f t="shared" si="194"/>
        <v>56.16</v>
      </c>
      <c r="T986" s="19">
        <f t="shared" si="195"/>
        <v>-84.239999999999981</v>
      </c>
      <c r="U986" s="16">
        <f>IFERROR(SUMIF('LISTA DE EMBARQUE'!B:B,MICRO!E:E,'LISTA DE EMBARQUE'!G:G),"")</f>
        <v>1</v>
      </c>
      <c r="V986" s="12">
        <f>IFERROR(VLOOKUP(Tabela1[[#This Row],[COD.MDE]],'LISTA DE EMBARQUE'!B:L,11,0),"")</f>
        <v>12</v>
      </c>
      <c r="W986" s="13">
        <f>IFERROR(VLOOKUP(Tabela1[[#This Row],[COD.MDE]],'LISTA DE EMBARQUE'!B:M,12,0),"")</f>
        <v>46307</v>
      </c>
      <c r="X986" s="14">
        <f>IFERROR(Tabela1[[#This Row],[QIANTIDADE EXPEDIDA]]*Tabela1[[#This Row],[PESO UNI]],"")</f>
        <v>46.8</v>
      </c>
      <c r="Y986" s="14">
        <f t="shared" si="196"/>
        <v>-2</v>
      </c>
      <c r="Z986" s="20">
        <f>Tabela1[[#This Row],[PESO TOTAL]]-Tabela1[[#This Row],[Peso Expedido]]</f>
        <v>93.59999999999998</v>
      </c>
      <c r="AA986" s="17">
        <v>1</v>
      </c>
      <c r="AB986" s="33"/>
      <c r="AC986" s="33">
        <v>1</v>
      </c>
      <c r="AD986" s="33">
        <v>0.7</v>
      </c>
      <c r="AE986" s="33">
        <v>0.7</v>
      </c>
      <c r="AF986" s="33">
        <v>0.6</v>
      </c>
      <c r="AG986" s="33">
        <v>0.4</v>
      </c>
      <c r="AH986" s="33"/>
      <c r="AI986" s="33"/>
      <c r="AJ986"/>
      <c r="AK986"/>
      <c r="AL986"/>
      <c r="AM986"/>
      <c r="AN986"/>
      <c r="AO986"/>
      <c r="AP986"/>
      <c r="AQ986" s="22"/>
      <c r="AR986" s="24"/>
      <c r="AS986" s="37"/>
      <c r="AT986" s="37"/>
      <c r="AU986" s="37"/>
      <c r="AV986" s="37"/>
      <c r="AW986" s="37"/>
    </row>
    <row r="987" spans="1:49" ht="15.75" hidden="1" customHeight="1" x14ac:dyDescent="0.25">
      <c r="A987" s="1" t="s">
        <v>5186</v>
      </c>
      <c r="B987" s="21" t="s">
        <v>5187</v>
      </c>
      <c r="C987" s="1">
        <v>1</v>
      </c>
      <c r="D987" s="1" t="s">
        <v>5190</v>
      </c>
      <c r="E987" s="7">
        <v>4613</v>
      </c>
      <c r="F987" s="7">
        <v>59</v>
      </c>
      <c r="G987" s="1">
        <v>134.07</v>
      </c>
      <c r="H987" s="34">
        <f>Tabela1[[#This Row],[PESO UNI]]*Tabela1[[#This Row],[QTE]]</f>
        <v>134.07</v>
      </c>
      <c r="I987" s="7">
        <v>0</v>
      </c>
      <c r="J987" s="8" t="s">
        <v>3045</v>
      </c>
      <c r="K987" s="8" t="s">
        <v>4320</v>
      </c>
      <c r="L987" s="9" t="s">
        <v>2984</v>
      </c>
      <c r="M987" s="10">
        <v>46251</v>
      </c>
      <c r="N987" s="8" t="s">
        <v>5101</v>
      </c>
      <c r="O987" s="12"/>
      <c r="P987" s="13"/>
      <c r="Q987" s="14">
        <f>Tabela1[[#This Row],[QTDE/ Fabricação]]-Tabela1[[#This Row],[QTE]]</f>
        <v>-1</v>
      </c>
      <c r="R987" s="18">
        <f t="shared" si="193"/>
        <v>134.07</v>
      </c>
      <c r="S987" s="18">
        <f t="shared" si="194"/>
        <v>134.07</v>
      </c>
      <c r="T987" s="19">
        <f t="shared" si="195"/>
        <v>0</v>
      </c>
      <c r="U987" s="16">
        <f>IFERROR(SUMIF('LISTA DE EMBARQUE'!B:B,MICRO!E:E,'LISTA DE EMBARQUE'!G:G),"")</f>
        <v>1</v>
      </c>
      <c r="V987" s="12">
        <f>IFERROR(VLOOKUP(Tabela1[[#This Row],[COD.MDE]],'LISTA DE EMBARQUE'!B:L,11,0),"")</f>
        <v>12</v>
      </c>
      <c r="W987" s="13">
        <f>IFERROR(VLOOKUP(Tabela1[[#This Row],[COD.MDE]],'LISTA DE EMBARQUE'!B:M,12,0),"")</f>
        <v>46307</v>
      </c>
      <c r="X987" s="14">
        <f>IFERROR(Tabela1[[#This Row],[QIANTIDADE EXPEDIDA]]*Tabela1[[#This Row],[PESO UNI]],"")</f>
        <v>134.07</v>
      </c>
      <c r="Y987" s="14">
        <f t="shared" si="196"/>
        <v>0</v>
      </c>
      <c r="Z987" s="20">
        <f>Tabela1[[#This Row],[PESO TOTAL]]-Tabela1[[#This Row],[Peso Expedido]]</f>
        <v>0</v>
      </c>
      <c r="AA987" s="17">
        <v>1</v>
      </c>
      <c r="AB987" s="33"/>
      <c r="AC987" s="252">
        <v>1</v>
      </c>
      <c r="AD987" s="252">
        <v>1</v>
      </c>
      <c r="AE987" s="252">
        <v>1</v>
      </c>
      <c r="AF987" s="252">
        <v>1</v>
      </c>
      <c r="AG987" s="252">
        <v>1</v>
      </c>
      <c r="AH987" s="252">
        <v>1</v>
      </c>
      <c r="AI987" s="252" t="s">
        <v>4509</v>
      </c>
      <c r="AJ987"/>
      <c r="AK987"/>
      <c r="AL987"/>
      <c r="AM987"/>
      <c r="AN987"/>
      <c r="AO987"/>
      <c r="AP987"/>
      <c r="AQ987" s="22"/>
      <c r="AR987" s="24"/>
      <c r="AS987" s="37"/>
      <c r="AT987" s="37"/>
      <c r="AU987" s="37"/>
      <c r="AV987" s="37"/>
      <c r="AW987" s="37"/>
    </row>
    <row r="988" spans="1:49" ht="15.75" hidden="1" customHeight="1" x14ac:dyDescent="0.25">
      <c r="A988" s="1" t="s">
        <v>5188</v>
      </c>
      <c r="B988" s="21" t="s">
        <v>5189</v>
      </c>
      <c r="C988" s="1">
        <v>1</v>
      </c>
      <c r="D988" s="1" t="s">
        <v>5191</v>
      </c>
      <c r="E988" s="7">
        <v>4614</v>
      </c>
      <c r="F988" s="7">
        <v>59</v>
      </c>
      <c r="G988" s="1">
        <v>149.56</v>
      </c>
      <c r="H988" s="34">
        <f>Tabela1[[#This Row],[PESO UNI]]*Tabela1[[#This Row],[QTE]]</f>
        <v>149.56</v>
      </c>
      <c r="I988" s="7">
        <v>0</v>
      </c>
      <c r="J988" s="8" t="s">
        <v>3045</v>
      </c>
      <c r="K988" s="8" t="s">
        <v>4320</v>
      </c>
      <c r="L988" s="9" t="s">
        <v>2984</v>
      </c>
      <c r="M988" s="10">
        <v>46251</v>
      </c>
      <c r="N988" s="8" t="s">
        <v>5101</v>
      </c>
      <c r="O988" s="12"/>
      <c r="P988" s="13"/>
      <c r="Q988" s="14">
        <f>Tabela1[[#This Row],[QTDE/ Fabricação]]-Tabela1[[#This Row],[QTE]]</f>
        <v>-1</v>
      </c>
      <c r="R988" s="18">
        <f>IFERROR(H988*((AA988*0.25)+(AC989*0.25)+(AD989*0.225)+(AE989*0.225)+(AF989*0.05)),"")</f>
        <v>126.37819999999999</v>
      </c>
      <c r="S988" s="18">
        <f>IFERROR(H988*AG989,"")</f>
        <v>59.824000000000005</v>
      </c>
      <c r="T988" s="19">
        <f t="shared" si="195"/>
        <v>-89.73599999999999</v>
      </c>
      <c r="U988" s="16">
        <f>IFERROR(SUMIF('LISTA DE EMBARQUE'!B:B,MICRO!E:E,'LISTA DE EMBARQUE'!G:G),"")</f>
        <v>1</v>
      </c>
      <c r="V988" s="12">
        <f>IFERROR(VLOOKUP(Tabela1[[#This Row],[COD.MDE]],'LISTA DE EMBARQUE'!B:L,11,0),"")</f>
        <v>12</v>
      </c>
      <c r="W988" s="13">
        <f>IFERROR(VLOOKUP(Tabela1[[#This Row],[COD.MDE]],'LISTA DE EMBARQUE'!B:M,12,0),"")</f>
        <v>46307</v>
      </c>
      <c r="X988" s="14">
        <f>IFERROR(Tabela1[[#This Row],[QIANTIDADE EXPEDIDA]]*Tabela1[[#This Row],[PESO UNI]],"")</f>
        <v>149.56</v>
      </c>
      <c r="Y988" s="14">
        <f t="shared" si="196"/>
        <v>0</v>
      </c>
      <c r="Z988" s="20">
        <f>Tabela1[[#This Row],[PESO TOTAL]]-Tabela1[[#This Row],[Peso Expedido]]</f>
        <v>0</v>
      </c>
      <c r="AA988" s="17">
        <v>1</v>
      </c>
      <c r="AB988" s="33"/>
      <c r="AC988" s="252">
        <v>1</v>
      </c>
      <c r="AD988" s="252">
        <v>1</v>
      </c>
      <c r="AE988" s="252">
        <v>1</v>
      </c>
      <c r="AF988" s="252">
        <v>1</v>
      </c>
      <c r="AG988" s="252">
        <v>1</v>
      </c>
      <c r="AH988" s="252">
        <v>1</v>
      </c>
      <c r="AI988" s="252" t="s">
        <v>4509</v>
      </c>
      <c r="AJ988"/>
      <c r="AK988"/>
      <c r="AL988"/>
      <c r="AM988"/>
      <c r="AN988"/>
      <c r="AO988"/>
      <c r="AP988"/>
      <c r="AQ988" s="22"/>
      <c r="AR988" s="24"/>
      <c r="AS988" s="37"/>
      <c r="AT988" s="37"/>
      <c r="AU988" s="37"/>
      <c r="AV988" s="37"/>
      <c r="AW988" s="37"/>
    </row>
    <row r="989" spans="1:49" ht="15.75" hidden="1" customHeight="1" x14ac:dyDescent="0.25">
      <c r="A989" s="1" t="s">
        <v>5192</v>
      </c>
      <c r="B989" s="21" t="s">
        <v>5193</v>
      </c>
      <c r="C989" s="1">
        <v>1</v>
      </c>
      <c r="D989" s="1" t="s">
        <v>5194</v>
      </c>
      <c r="E989" s="7">
        <v>4615</v>
      </c>
      <c r="F989" s="7">
        <v>59</v>
      </c>
      <c r="G989" s="1">
        <v>151.88</v>
      </c>
      <c r="H989" s="34">
        <f>Tabela1[[#This Row],[PESO UNI]]*Tabela1[[#This Row],[QTE]]</f>
        <v>151.88</v>
      </c>
      <c r="I989" s="7">
        <v>0</v>
      </c>
      <c r="J989" s="8" t="s">
        <v>3045</v>
      </c>
      <c r="K989" s="8" t="s">
        <v>4320</v>
      </c>
      <c r="L989" s="9" t="s">
        <v>2984</v>
      </c>
      <c r="M989" s="10">
        <v>46251</v>
      </c>
      <c r="N989" s="8" t="s">
        <v>5101</v>
      </c>
      <c r="O989" s="12"/>
      <c r="P989" s="13"/>
      <c r="Q989" s="14">
        <f>Tabela1[[#This Row],[QTDE/ Fabricação]]-Tabela1[[#This Row],[QTE]]</f>
        <v>-1</v>
      </c>
      <c r="R989" s="18" t="str">
        <f>IFERROR(H989*((AA989*0.25)+(#REF!*0.25)+(#REF!*0.225)+(#REF!*0.225)+(#REF!*0.05)),"")</f>
        <v/>
      </c>
      <c r="S989" s="18" t="str">
        <f>IFERROR(H989*#REF!,"")</f>
        <v/>
      </c>
      <c r="T989" s="19" t="str">
        <f t="shared" si="195"/>
        <v/>
      </c>
      <c r="U989" s="16">
        <f>IFERROR(SUMIF('LISTA DE EMBARQUE'!B:B,MICRO!E:E,'LISTA DE EMBARQUE'!G:G),"")</f>
        <v>0</v>
      </c>
      <c r="V989" s="12" t="str">
        <f>IFERROR(VLOOKUP(Tabela1[[#This Row],[COD.MDE]],'LISTA DE EMBARQUE'!B:L,11,0),"")</f>
        <v/>
      </c>
      <c r="W989" s="13" t="str">
        <f>IFERROR(VLOOKUP(Tabela1[[#This Row],[COD.MDE]],'LISTA DE EMBARQUE'!B:M,12,0),"")</f>
        <v/>
      </c>
      <c r="X989" s="14">
        <f>IFERROR(Tabela1[[#This Row],[QIANTIDADE EXPEDIDA]]*Tabela1[[#This Row],[PESO UNI]],"")</f>
        <v>0</v>
      </c>
      <c r="Y989" s="14">
        <f t="shared" si="196"/>
        <v>-1</v>
      </c>
      <c r="Z989" s="20">
        <f>Tabela1[[#This Row],[PESO TOTAL]]-Tabela1[[#This Row],[Peso Expedido]]</f>
        <v>151.88</v>
      </c>
      <c r="AA989" s="17">
        <v>1</v>
      </c>
      <c r="AB989" s="33"/>
      <c r="AC989" s="33">
        <v>1</v>
      </c>
      <c r="AD989" s="33">
        <v>0.7</v>
      </c>
      <c r="AE989" s="33">
        <v>0.7</v>
      </c>
      <c r="AF989" s="33">
        <v>0.6</v>
      </c>
      <c r="AG989" s="33">
        <v>0.4</v>
      </c>
      <c r="AH989" s="33"/>
      <c r="AI989" s="33"/>
      <c r="AJ989"/>
      <c r="AK989"/>
      <c r="AL989"/>
      <c r="AM989"/>
      <c r="AN989"/>
      <c r="AO989"/>
      <c r="AP989"/>
      <c r="AQ989" s="22"/>
      <c r="AR989" s="24"/>
      <c r="AS989" s="37"/>
      <c r="AT989" s="37"/>
      <c r="AU989" s="37"/>
      <c r="AV989" s="37"/>
      <c r="AW989" s="37"/>
    </row>
    <row r="990" spans="1:49" ht="15.75" hidden="1" customHeight="1" x14ac:dyDescent="0.25">
      <c r="A990" s="1" t="s">
        <v>5195</v>
      </c>
      <c r="B990" s="21" t="s">
        <v>5196</v>
      </c>
      <c r="C990" s="1">
        <v>2</v>
      </c>
      <c r="D990" s="1" t="s">
        <v>5197</v>
      </c>
      <c r="E990" s="7">
        <v>4616</v>
      </c>
      <c r="F990" s="7">
        <v>59</v>
      </c>
      <c r="G990" s="1">
        <v>190.64</v>
      </c>
      <c r="H990" s="34">
        <f>Tabela1[[#This Row],[PESO UNI]]*Tabela1[[#This Row],[QTE]]</f>
        <v>381.28</v>
      </c>
      <c r="I990" s="7">
        <v>0</v>
      </c>
      <c r="J990" s="8" t="s">
        <v>3045</v>
      </c>
      <c r="K990" s="8" t="s">
        <v>4320</v>
      </c>
      <c r="L990" s="9" t="s">
        <v>2984</v>
      </c>
      <c r="M990" s="10">
        <v>46251</v>
      </c>
      <c r="N990" s="8" t="s">
        <v>5101</v>
      </c>
      <c r="O990" s="12"/>
      <c r="P990" s="13"/>
      <c r="Q990" s="14">
        <f>Tabela1[[#This Row],[QTDE/ Fabricação]]-Tabela1[[#This Row],[QTE]]</f>
        <v>-2</v>
      </c>
      <c r="R990" s="18">
        <f t="shared" si="193"/>
        <v>381.28</v>
      </c>
      <c r="S990" s="18">
        <f t="shared" si="194"/>
        <v>381.28</v>
      </c>
      <c r="T990" s="19">
        <f t="shared" si="195"/>
        <v>0</v>
      </c>
      <c r="U990" s="16">
        <f>IFERROR(SUMIF('LISTA DE EMBARQUE'!B:B,MICRO!E:E,'LISTA DE EMBARQUE'!G:G),"")</f>
        <v>2</v>
      </c>
      <c r="V990" s="12">
        <f>IFERROR(VLOOKUP(Tabela1[[#This Row],[COD.MDE]],'LISTA DE EMBARQUE'!B:L,11,0),"")</f>
        <v>12</v>
      </c>
      <c r="W990" s="13">
        <f>IFERROR(VLOOKUP(Tabela1[[#This Row],[COD.MDE]],'LISTA DE EMBARQUE'!B:M,12,0),"")</f>
        <v>46307</v>
      </c>
      <c r="X990" s="14">
        <f>IFERROR(Tabela1[[#This Row],[QIANTIDADE EXPEDIDA]]*Tabela1[[#This Row],[PESO UNI]],"")</f>
        <v>381.28</v>
      </c>
      <c r="Y990" s="14">
        <f t="shared" si="196"/>
        <v>0</v>
      </c>
      <c r="Z990" s="20">
        <f>Tabela1[[#This Row],[PESO TOTAL]]-Tabela1[[#This Row],[Peso Expedido]]</f>
        <v>0</v>
      </c>
      <c r="AA990" s="17">
        <v>1</v>
      </c>
      <c r="AB990" s="33"/>
      <c r="AC990" s="252">
        <v>1</v>
      </c>
      <c r="AD990" s="252">
        <v>1</v>
      </c>
      <c r="AE990" s="252">
        <v>1</v>
      </c>
      <c r="AF990" s="252">
        <v>1</v>
      </c>
      <c r="AG990" s="252">
        <v>1</v>
      </c>
      <c r="AH990" s="252">
        <v>1</v>
      </c>
      <c r="AI990" s="252" t="s">
        <v>4509</v>
      </c>
      <c r="AJ990"/>
      <c r="AK990"/>
      <c r="AL990"/>
      <c r="AM990"/>
      <c r="AN990"/>
      <c r="AO990"/>
      <c r="AP990"/>
      <c r="AQ990" s="22"/>
      <c r="AR990" s="24"/>
      <c r="AS990" s="37"/>
      <c r="AT990" s="37"/>
      <c r="AU990" s="37"/>
      <c r="AV990" s="37"/>
      <c r="AW990" s="37"/>
    </row>
    <row r="991" spans="1:49" ht="15.75" hidden="1" customHeight="1" x14ac:dyDescent="0.25">
      <c r="A991" s="1" t="s">
        <v>5198</v>
      </c>
      <c r="B991" s="21" t="s">
        <v>5199</v>
      </c>
      <c r="C991" s="1">
        <v>2</v>
      </c>
      <c r="D991" s="1" t="s">
        <v>5200</v>
      </c>
      <c r="E991" s="7">
        <v>4617</v>
      </c>
      <c r="F991" s="7">
        <v>59</v>
      </c>
      <c r="G991" s="1">
        <v>110.01</v>
      </c>
      <c r="H991" s="34">
        <f>Tabela1[[#This Row],[PESO UNI]]*Tabela1[[#This Row],[QTE]]</f>
        <v>220.02</v>
      </c>
      <c r="I991" s="7">
        <v>0</v>
      </c>
      <c r="J991" s="8" t="s">
        <v>3045</v>
      </c>
      <c r="K991" s="8" t="s">
        <v>4320</v>
      </c>
      <c r="L991" s="9" t="s">
        <v>2984</v>
      </c>
      <c r="M991" s="10">
        <v>46251</v>
      </c>
      <c r="N991" s="8" t="s">
        <v>5101</v>
      </c>
      <c r="O991" s="12"/>
      <c r="P991" s="13"/>
      <c r="Q991" s="14">
        <f>Tabela1[[#This Row],[QTDE/ Fabricação]]-Tabela1[[#This Row],[QTE]]</f>
        <v>-2</v>
      </c>
      <c r="R991" s="18">
        <f t="shared" si="193"/>
        <v>185.9169</v>
      </c>
      <c r="S991" s="18">
        <f t="shared" si="194"/>
        <v>88.00800000000001</v>
      </c>
      <c r="T991" s="19">
        <f t="shared" si="195"/>
        <v>-132.012</v>
      </c>
      <c r="U991" s="16">
        <f>IFERROR(SUMIF('LISTA DE EMBARQUE'!B:B,MICRO!E:E,'LISTA DE EMBARQUE'!G:G),"")</f>
        <v>1</v>
      </c>
      <c r="V991" s="12">
        <f>IFERROR(VLOOKUP(Tabela1[[#This Row],[COD.MDE]],'LISTA DE EMBARQUE'!B:L,11,0),"")</f>
        <v>12</v>
      </c>
      <c r="W991" s="13">
        <f>IFERROR(VLOOKUP(Tabela1[[#This Row],[COD.MDE]],'LISTA DE EMBARQUE'!B:M,12,0),"")</f>
        <v>46307</v>
      </c>
      <c r="X991" s="14">
        <f>IFERROR(Tabela1[[#This Row],[QIANTIDADE EXPEDIDA]]*Tabela1[[#This Row],[PESO UNI]],"")</f>
        <v>110.01</v>
      </c>
      <c r="Y991" s="14">
        <f t="shared" si="196"/>
        <v>-1</v>
      </c>
      <c r="Z991" s="20">
        <f>Tabela1[[#This Row],[PESO TOTAL]]-Tabela1[[#This Row],[Peso Expedido]]</f>
        <v>110.01</v>
      </c>
      <c r="AA991" s="17">
        <v>1</v>
      </c>
      <c r="AB991" s="33"/>
      <c r="AC991" s="33">
        <v>1</v>
      </c>
      <c r="AD991" s="33">
        <v>0.7</v>
      </c>
      <c r="AE991" s="33">
        <v>0.7</v>
      </c>
      <c r="AF991" s="33">
        <v>0.6</v>
      </c>
      <c r="AG991" s="33">
        <v>0.4</v>
      </c>
      <c r="AH991" s="33"/>
      <c r="AI991" s="33"/>
      <c r="AJ991"/>
      <c r="AK991"/>
      <c r="AL991"/>
      <c r="AM991"/>
      <c r="AN991"/>
      <c r="AO991"/>
      <c r="AP991"/>
      <c r="AQ991" s="22"/>
      <c r="AR991" s="24"/>
      <c r="AS991" s="37"/>
      <c r="AT991" s="37"/>
      <c r="AU991" s="37"/>
      <c r="AV991" s="37"/>
      <c r="AW991" s="37"/>
    </row>
    <row r="992" spans="1:49" ht="15.75" hidden="1" customHeight="1" x14ac:dyDescent="0.25">
      <c r="A992" s="1" t="s">
        <v>5198</v>
      </c>
      <c r="B992" s="21" t="s">
        <v>5199</v>
      </c>
      <c r="C992" s="1">
        <v>1</v>
      </c>
      <c r="D992" s="1" t="s">
        <v>5201</v>
      </c>
      <c r="E992" s="7">
        <v>4618</v>
      </c>
      <c r="F992" s="7">
        <v>59</v>
      </c>
      <c r="G992" s="1">
        <v>109.4</v>
      </c>
      <c r="H992" s="34">
        <f>Tabela1[[#This Row],[PESO UNI]]*Tabela1[[#This Row],[QTE]]</f>
        <v>109.4</v>
      </c>
      <c r="I992" s="7">
        <v>0</v>
      </c>
      <c r="J992" s="8" t="s">
        <v>3045</v>
      </c>
      <c r="K992" s="8" t="s">
        <v>4320</v>
      </c>
      <c r="L992" s="9" t="s">
        <v>2984</v>
      </c>
      <c r="M992" s="10">
        <v>46251</v>
      </c>
      <c r="N992" s="8" t="s">
        <v>5101</v>
      </c>
      <c r="O992" s="12"/>
      <c r="P992" s="13"/>
      <c r="Q992" s="14">
        <f>Tabela1[[#This Row],[QTDE/ Fabricação]]-Tabela1[[#This Row],[QTE]]</f>
        <v>-1</v>
      </c>
      <c r="R992" s="18">
        <f t="shared" si="193"/>
        <v>92.442999999999998</v>
      </c>
      <c r="S992" s="18">
        <f t="shared" si="194"/>
        <v>43.760000000000005</v>
      </c>
      <c r="T992" s="19">
        <f t="shared" si="195"/>
        <v>-65.64</v>
      </c>
      <c r="U992" s="16">
        <f>IFERROR(SUMIF('LISTA DE EMBARQUE'!B:B,MICRO!E:E,'LISTA DE EMBARQUE'!G:G),"")</f>
        <v>0</v>
      </c>
      <c r="V992" s="12" t="str">
        <f>IFERROR(VLOOKUP(Tabela1[[#This Row],[COD.MDE]],'LISTA DE EMBARQUE'!B:L,11,0),"")</f>
        <v/>
      </c>
      <c r="W992" s="13" t="str">
        <f>IFERROR(VLOOKUP(Tabela1[[#This Row],[COD.MDE]],'LISTA DE EMBARQUE'!B:M,12,0),"")</f>
        <v/>
      </c>
      <c r="X992" s="14">
        <f>IFERROR(Tabela1[[#This Row],[QIANTIDADE EXPEDIDA]]*Tabela1[[#This Row],[PESO UNI]],"")</f>
        <v>0</v>
      </c>
      <c r="Y992" s="14">
        <f t="shared" si="196"/>
        <v>-1</v>
      </c>
      <c r="Z992" s="20">
        <f>Tabela1[[#This Row],[PESO TOTAL]]-Tabela1[[#This Row],[Peso Expedido]]</f>
        <v>109.4</v>
      </c>
      <c r="AA992" s="17">
        <v>1</v>
      </c>
      <c r="AB992" s="33"/>
      <c r="AC992" s="33">
        <v>1</v>
      </c>
      <c r="AD992" s="33">
        <v>0.7</v>
      </c>
      <c r="AE992" s="33">
        <v>0.7</v>
      </c>
      <c r="AF992" s="33">
        <v>0.6</v>
      </c>
      <c r="AG992" s="33">
        <v>0.4</v>
      </c>
      <c r="AH992" s="33"/>
      <c r="AI992" s="33"/>
      <c r="AJ992"/>
      <c r="AK992"/>
      <c r="AL992"/>
      <c r="AM992"/>
      <c r="AN992"/>
      <c r="AO992"/>
      <c r="AP992"/>
      <c r="AQ992" s="22"/>
      <c r="AR992" s="24"/>
      <c r="AS992" s="37"/>
      <c r="AT992" s="37"/>
      <c r="AU992" s="37"/>
      <c r="AV992" s="37"/>
      <c r="AW992" s="37"/>
    </row>
    <row r="993" spans="1:49" ht="15.75" hidden="1" customHeight="1" x14ac:dyDescent="0.25">
      <c r="A993" s="1" t="s">
        <v>5202</v>
      </c>
      <c r="B993" s="21" t="s">
        <v>5203</v>
      </c>
      <c r="C993" s="1">
        <v>1</v>
      </c>
      <c r="D993" s="1" t="s">
        <v>5204</v>
      </c>
      <c r="E993" s="7">
        <v>4619</v>
      </c>
      <c r="F993" s="7">
        <v>59</v>
      </c>
      <c r="G993" s="1">
        <v>186.84</v>
      </c>
      <c r="H993" s="34">
        <f>Tabela1[[#This Row],[PESO UNI]]*Tabela1[[#This Row],[QTE]]</f>
        <v>186.84</v>
      </c>
      <c r="I993" s="7">
        <v>0</v>
      </c>
      <c r="J993" s="8" t="s">
        <v>3045</v>
      </c>
      <c r="K993" s="8" t="s">
        <v>4320</v>
      </c>
      <c r="L993" s="9" t="s">
        <v>2984</v>
      </c>
      <c r="M993" s="10">
        <v>46251</v>
      </c>
      <c r="N993" s="8" t="s">
        <v>5101</v>
      </c>
      <c r="O993" s="12"/>
      <c r="P993" s="13"/>
      <c r="Q993" s="14">
        <f>Tabela1[[#This Row],[QTDE/ Fabricação]]-Tabela1[[#This Row],[QTE]]</f>
        <v>-1</v>
      </c>
      <c r="R993" s="18">
        <f t="shared" si="193"/>
        <v>186.84</v>
      </c>
      <c r="S993" s="18">
        <f t="shared" si="194"/>
        <v>186.84</v>
      </c>
      <c r="T993" s="19">
        <f t="shared" si="195"/>
        <v>0</v>
      </c>
      <c r="U993" s="16">
        <f>IFERROR(SUMIF('LISTA DE EMBARQUE'!B:B,MICRO!E:E,'LISTA DE EMBARQUE'!G:G),"")</f>
        <v>1</v>
      </c>
      <c r="V993" s="12">
        <f>IFERROR(VLOOKUP(Tabela1[[#This Row],[COD.MDE]],'LISTA DE EMBARQUE'!B:L,11,0),"")</f>
        <v>12</v>
      </c>
      <c r="W993" s="13">
        <f>IFERROR(VLOOKUP(Tabela1[[#This Row],[COD.MDE]],'LISTA DE EMBARQUE'!B:M,12,0),"")</f>
        <v>46307</v>
      </c>
      <c r="X993" s="14">
        <f>IFERROR(Tabela1[[#This Row],[QIANTIDADE EXPEDIDA]]*Tabela1[[#This Row],[PESO UNI]],"")</f>
        <v>186.84</v>
      </c>
      <c r="Y993" s="14">
        <f t="shared" si="196"/>
        <v>0</v>
      </c>
      <c r="Z993" s="20">
        <f>Tabela1[[#This Row],[PESO TOTAL]]-Tabela1[[#This Row],[Peso Expedido]]</f>
        <v>0</v>
      </c>
      <c r="AA993" s="17">
        <v>1</v>
      </c>
      <c r="AB993" s="33"/>
      <c r="AC993" s="252">
        <v>1</v>
      </c>
      <c r="AD993" s="252">
        <v>1</v>
      </c>
      <c r="AE993" s="252">
        <v>1</v>
      </c>
      <c r="AF993" s="252">
        <v>1</v>
      </c>
      <c r="AG993" s="252">
        <v>1</v>
      </c>
      <c r="AH993" s="252">
        <v>1</v>
      </c>
      <c r="AI993" s="252" t="s">
        <v>4509</v>
      </c>
      <c r="AJ993"/>
      <c r="AK993"/>
      <c r="AL993"/>
      <c r="AM993"/>
      <c r="AN993"/>
      <c r="AO993"/>
      <c r="AP993"/>
      <c r="AQ993" s="22"/>
      <c r="AR993" s="24"/>
      <c r="AS993" s="37"/>
      <c r="AT993" s="37"/>
      <c r="AU993" s="37"/>
      <c r="AV993" s="37"/>
      <c r="AW993" s="37"/>
    </row>
    <row r="994" spans="1:49" ht="15.75" hidden="1" customHeight="1" x14ac:dyDescent="0.25">
      <c r="A994" s="1" t="s">
        <v>5205</v>
      </c>
      <c r="B994" s="21" t="s">
        <v>5206</v>
      </c>
      <c r="C994" s="1">
        <v>1</v>
      </c>
      <c r="D994" s="1" t="s">
        <v>5207</v>
      </c>
      <c r="E994" s="7">
        <v>4620</v>
      </c>
      <c r="F994" s="7">
        <v>59</v>
      </c>
      <c r="G994" s="1">
        <v>145.27000000000001</v>
      </c>
      <c r="H994" s="34">
        <f>Tabela1[[#This Row],[PESO UNI]]*Tabela1[[#This Row],[QTE]]</f>
        <v>145.27000000000001</v>
      </c>
      <c r="I994" s="7">
        <v>0</v>
      </c>
      <c r="J994" s="8" t="s">
        <v>3045</v>
      </c>
      <c r="K994" s="8" t="s">
        <v>4320</v>
      </c>
      <c r="L994" s="9" t="s">
        <v>2984</v>
      </c>
      <c r="M994" s="10">
        <v>46251</v>
      </c>
      <c r="N994" s="8" t="s">
        <v>5101</v>
      </c>
      <c r="O994" s="12"/>
      <c r="P994" s="13"/>
      <c r="Q994" s="14">
        <f>Tabela1[[#This Row],[QTDE/ Fabricação]]-Tabela1[[#This Row],[QTE]]</f>
        <v>-1</v>
      </c>
      <c r="R994" s="18">
        <f t="shared" ref="R994:R1026" si="197">IFERROR(H994*((AA994*0.25)+(AC994*0.25)+(AD994*0.225)+(AE994*0.225)+(AF994*0.05)),"")</f>
        <v>122.75315000000001</v>
      </c>
      <c r="S994" s="18">
        <f t="shared" ref="S994:S1026" si="198">IFERROR(H994*AG994,"")</f>
        <v>58.108000000000004</v>
      </c>
      <c r="T994" s="19">
        <f t="shared" ref="T994:T1026" si="199">IFERROR(S994-H994,"")</f>
        <v>-87.162000000000006</v>
      </c>
      <c r="U994" s="16">
        <f>IFERROR(SUMIF('LISTA DE EMBARQUE'!B:B,MICRO!E:E,'LISTA DE EMBARQUE'!G:G),"")</f>
        <v>0</v>
      </c>
      <c r="V994" s="12" t="str">
        <f>IFERROR(VLOOKUP(Tabela1[[#This Row],[COD.MDE]],'LISTA DE EMBARQUE'!B:L,11,0),"")</f>
        <v/>
      </c>
      <c r="W994" s="13" t="str">
        <f>IFERROR(VLOOKUP(Tabela1[[#This Row],[COD.MDE]],'LISTA DE EMBARQUE'!B:M,12,0),"")</f>
        <v/>
      </c>
      <c r="X994" s="14">
        <f>IFERROR(Tabela1[[#This Row],[QIANTIDADE EXPEDIDA]]*Tabela1[[#This Row],[PESO UNI]],"")</f>
        <v>0</v>
      </c>
      <c r="Y994" s="14">
        <f t="shared" ref="Y994:Y1026" si="200">U994-C994</f>
        <v>-1</v>
      </c>
      <c r="Z994" s="20">
        <f>Tabela1[[#This Row],[PESO TOTAL]]-Tabela1[[#This Row],[Peso Expedido]]</f>
        <v>145.27000000000001</v>
      </c>
      <c r="AA994" s="17">
        <v>1</v>
      </c>
      <c r="AB994" s="33"/>
      <c r="AC994" s="33">
        <v>1</v>
      </c>
      <c r="AD994" s="33">
        <v>0.7</v>
      </c>
      <c r="AE994" s="33">
        <v>0.7</v>
      </c>
      <c r="AF994" s="33">
        <v>0.6</v>
      </c>
      <c r="AG994" s="33">
        <v>0.4</v>
      </c>
      <c r="AH994" s="33"/>
      <c r="AI994" s="33"/>
      <c r="AJ994"/>
      <c r="AK994"/>
      <c r="AL994"/>
      <c r="AM994"/>
      <c r="AN994"/>
      <c r="AO994"/>
      <c r="AP994"/>
      <c r="AQ994" s="22"/>
      <c r="AR994" s="24"/>
      <c r="AS994" s="37"/>
      <c r="AT994" s="37"/>
      <c r="AU994" s="37"/>
      <c r="AV994" s="37"/>
      <c r="AW994" s="37"/>
    </row>
    <row r="995" spans="1:49" ht="15.75" hidden="1" customHeight="1" x14ac:dyDescent="0.25">
      <c r="A995" s="1" t="s">
        <v>5205</v>
      </c>
      <c r="B995" s="21" t="s">
        <v>5206</v>
      </c>
      <c r="C995" s="1">
        <v>4</v>
      </c>
      <c r="D995" s="1" t="s">
        <v>5208</v>
      </c>
      <c r="E995" s="7">
        <v>4621</v>
      </c>
      <c r="F995" s="7">
        <v>59</v>
      </c>
      <c r="G995" s="1">
        <v>1.53</v>
      </c>
      <c r="H995" s="34">
        <f>Tabela1[[#This Row],[PESO UNI]]*Tabela1[[#This Row],[QTE]]</f>
        <v>6.12</v>
      </c>
      <c r="I995" s="7">
        <v>0</v>
      </c>
      <c r="J995" s="8" t="s">
        <v>3045</v>
      </c>
      <c r="K995" s="8" t="s">
        <v>4320</v>
      </c>
      <c r="L995" s="9" t="s">
        <v>2984</v>
      </c>
      <c r="M995" s="10">
        <v>46251</v>
      </c>
      <c r="N995" s="8" t="s">
        <v>5101</v>
      </c>
      <c r="O995" s="12"/>
      <c r="P995" s="13"/>
      <c r="Q995" s="14">
        <f>Tabela1[[#This Row],[QTDE/ Fabricação]]-Tabela1[[#This Row],[QTE]]</f>
        <v>-4</v>
      </c>
      <c r="R995" s="18">
        <f t="shared" si="197"/>
        <v>5.1714000000000002</v>
      </c>
      <c r="S995" s="18">
        <f t="shared" si="198"/>
        <v>2.4480000000000004</v>
      </c>
      <c r="T995" s="19">
        <f t="shared" si="199"/>
        <v>-3.6719999999999997</v>
      </c>
      <c r="U995" s="16">
        <f>IFERROR(SUMIF('LISTA DE EMBARQUE'!B:B,MICRO!E:E,'LISTA DE EMBARQUE'!G:G),"")</f>
        <v>0</v>
      </c>
      <c r="V995" s="12" t="str">
        <f>IFERROR(VLOOKUP(Tabela1[[#This Row],[COD.MDE]],'LISTA DE EMBARQUE'!B:L,11,0),"")</f>
        <v/>
      </c>
      <c r="W995" s="13" t="str">
        <f>IFERROR(VLOOKUP(Tabela1[[#This Row],[COD.MDE]],'LISTA DE EMBARQUE'!B:M,12,0),"")</f>
        <v/>
      </c>
      <c r="X995" s="14">
        <f>IFERROR(Tabela1[[#This Row],[QIANTIDADE EXPEDIDA]]*Tabela1[[#This Row],[PESO UNI]],"")</f>
        <v>0</v>
      </c>
      <c r="Y995" s="14">
        <f t="shared" si="200"/>
        <v>-4</v>
      </c>
      <c r="Z995" s="20">
        <f>Tabela1[[#This Row],[PESO TOTAL]]-Tabela1[[#This Row],[Peso Expedido]]</f>
        <v>6.12</v>
      </c>
      <c r="AA995" s="17">
        <v>1</v>
      </c>
      <c r="AB995" s="33"/>
      <c r="AC995" s="33">
        <v>1</v>
      </c>
      <c r="AD995" s="33">
        <v>0.7</v>
      </c>
      <c r="AE995" s="33">
        <v>0.7</v>
      </c>
      <c r="AF995" s="33">
        <v>0.6</v>
      </c>
      <c r="AG995" s="33">
        <v>0.4</v>
      </c>
      <c r="AH995" s="33"/>
      <c r="AI995" s="33"/>
      <c r="AJ995"/>
      <c r="AK995"/>
      <c r="AL995"/>
      <c r="AM995"/>
      <c r="AN995"/>
      <c r="AO995"/>
      <c r="AP995"/>
      <c r="AQ995" s="22"/>
      <c r="AR995" s="24"/>
      <c r="AS995" s="37"/>
      <c r="AT995" s="37"/>
      <c r="AU995" s="37"/>
      <c r="AV995" s="37"/>
      <c r="AW995" s="37"/>
    </row>
    <row r="996" spans="1:49" ht="15.75" hidden="1" customHeight="1" x14ac:dyDescent="0.25">
      <c r="A996" s="1" t="s">
        <v>5205</v>
      </c>
      <c r="B996" s="21" t="s">
        <v>5206</v>
      </c>
      <c r="C996" s="1">
        <v>2</v>
      </c>
      <c r="D996" s="1" t="s">
        <v>5209</v>
      </c>
      <c r="E996" s="7">
        <v>4622</v>
      </c>
      <c r="F996" s="7">
        <v>59</v>
      </c>
      <c r="G996" s="1">
        <v>1.56</v>
      </c>
      <c r="H996" s="34">
        <f>Tabela1[[#This Row],[PESO UNI]]*Tabela1[[#This Row],[QTE]]</f>
        <v>3.12</v>
      </c>
      <c r="I996" s="7">
        <v>0</v>
      </c>
      <c r="J996" s="8" t="s">
        <v>3045</v>
      </c>
      <c r="K996" s="8" t="s">
        <v>4320</v>
      </c>
      <c r="L996" s="9" t="s">
        <v>2984</v>
      </c>
      <c r="M996" s="10">
        <v>46251</v>
      </c>
      <c r="N996" s="8" t="s">
        <v>5101</v>
      </c>
      <c r="O996" s="12"/>
      <c r="P996" s="13"/>
      <c r="Q996" s="14">
        <f>Tabela1[[#This Row],[QTDE/ Fabricação]]-Tabela1[[#This Row],[QTE]]</f>
        <v>-2</v>
      </c>
      <c r="R996" s="18">
        <f t="shared" si="197"/>
        <v>2.6364000000000001</v>
      </c>
      <c r="S996" s="18">
        <f t="shared" si="198"/>
        <v>1.2480000000000002</v>
      </c>
      <c r="T996" s="19">
        <f t="shared" si="199"/>
        <v>-1.8719999999999999</v>
      </c>
      <c r="U996" s="16">
        <f>IFERROR(SUMIF('LISTA DE EMBARQUE'!B:B,MICRO!E:E,'LISTA DE EMBARQUE'!G:G),"")</f>
        <v>0</v>
      </c>
      <c r="V996" s="12" t="str">
        <f>IFERROR(VLOOKUP(Tabela1[[#This Row],[COD.MDE]],'LISTA DE EMBARQUE'!B:L,11,0),"")</f>
        <v/>
      </c>
      <c r="W996" s="13" t="str">
        <f>IFERROR(VLOOKUP(Tabela1[[#This Row],[COD.MDE]],'LISTA DE EMBARQUE'!B:M,12,0),"")</f>
        <v/>
      </c>
      <c r="X996" s="14">
        <f>IFERROR(Tabela1[[#This Row],[QIANTIDADE EXPEDIDA]]*Tabela1[[#This Row],[PESO UNI]],"")</f>
        <v>0</v>
      </c>
      <c r="Y996" s="14">
        <f t="shared" si="200"/>
        <v>-2</v>
      </c>
      <c r="Z996" s="20">
        <f>Tabela1[[#This Row],[PESO TOTAL]]-Tabela1[[#This Row],[Peso Expedido]]</f>
        <v>3.12</v>
      </c>
      <c r="AA996" s="17">
        <v>1</v>
      </c>
      <c r="AB996" s="33"/>
      <c r="AC996" s="33">
        <v>1</v>
      </c>
      <c r="AD996" s="33">
        <v>0.7</v>
      </c>
      <c r="AE996" s="33">
        <v>0.7</v>
      </c>
      <c r="AF996" s="33">
        <v>0.6</v>
      </c>
      <c r="AG996" s="33">
        <v>0.4</v>
      </c>
      <c r="AH996" s="33"/>
      <c r="AI996" s="33"/>
      <c r="AJ996"/>
      <c r="AK996"/>
      <c r="AL996"/>
      <c r="AM996"/>
      <c r="AN996"/>
      <c r="AO996"/>
      <c r="AP996"/>
      <c r="AQ996" s="22"/>
      <c r="AR996" s="24"/>
      <c r="AS996" s="37"/>
      <c r="AT996" s="37"/>
      <c r="AU996" s="37"/>
      <c r="AV996" s="37"/>
      <c r="AW996" s="37"/>
    </row>
    <row r="997" spans="1:49" ht="15.75" hidden="1" customHeight="1" x14ac:dyDescent="0.25">
      <c r="A997" s="1" t="s">
        <v>5210</v>
      </c>
      <c r="B997" s="21" t="s">
        <v>5211</v>
      </c>
      <c r="C997" s="1">
        <v>2</v>
      </c>
      <c r="D997" s="1" t="s">
        <v>5212</v>
      </c>
      <c r="E997" s="7">
        <v>4623</v>
      </c>
      <c r="F997" s="7">
        <v>59</v>
      </c>
      <c r="G997" s="1">
        <v>150.6</v>
      </c>
      <c r="H997" s="34">
        <f>Tabela1[[#This Row],[PESO UNI]]*Tabela1[[#This Row],[QTE]]</f>
        <v>301.2</v>
      </c>
      <c r="I997" s="7">
        <v>0</v>
      </c>
      <c r="J997" s="8" t="s">
        <v>3045</v>
      </c>
      <c r="K997" s="8" t="s">
        <v>4320</v>
      </c>
      <c r="L997" s="9" t="s">
        <v>2984</v>
      </c>
      <c r="M997" s="10">
        <v>46251</v>
      </c>
      <c r="N997" s="8" t="s">
        <v>5101</v>
      </c>
      <c r="O997" s="12"/>
      <c r="P997" s="13"/>
      <c r="Q997" s="14">
        <f>Tabela1[[#This Row],[QTDE/ Fabricação]]-Tabela1[[#This Row],[QTE]]</f>
        <v>-2</v>
      </c>
      <c r="R997" s="18" t="str">
        <f>IFERROR(H997*((AA997*0.25)+(#REF!*0.25)+(#REF!*0.225)+(#REF!*0.225)+(#REF!*0.05)),"")</f>
        <v/>
      </c>
      <c r="S997" s="18" t="str">
        <f>IFERROR(H997*#REF!,"")</f>
        <v/>
      </c>
      <c r="T997" s="19" t="str">
        <f t="shared" si="199"/>
        <v/>
      </c>
      <c r="U997" s="16">
        <f>IFERROR(SUMIF('LISTA DE EMBARQUE'!B:B,MICRO!E:E,'LISTA DE EMBARQUE'!G:G),"")</f>
        <v>2</v>
      </c>
      <c r="V997" s="12">
        <f>IFERROR(VLOOKUP(Tabela1[[#This Row],[COD.MDE]],'LISTA DE EMBARQUE'!B:L,11,0),"")</f>
        <v>12</v>
      </c>
      <c r="W997" s="13">
        <f>IFERROR(VLOOKUP(Tabela1[[#This Row],[COD.MDE]],'LISTA DE EMBARQUE'!B:M,12,0),"")</f>
        <v>46307</v>
      </c>
      <c r="X997" s="14">
        <f>IFERROR(Tabela1[[#This Row],[QIANTIDADE EXPEDIDA]]*Tabela1[[#This Row],[PESO UNI]],"")</f>
        <v>301.2</v>
      </c>
      <c r="Y997" s="14">
        <f t="shared" si="200"/>
        <v>0</v>
      </c>
      <c r="Z997" s="20">
        <f>Tabela1[[#This Row],[PESO TOTAL]]-Tabela1[[#This Row],[Peso Expedido]]</f>
        <v>0</v>
      </c>
      <c r="AA997" s="17">
        <v>1</v>
      </c>
      <c r="AB997" s="33"/>
      <c r="AC997" s="252">
        <v>1</v>
      </c>
      <c r="AD997" s="252">
        <v>1</v>
      </c>
      <c r="AE997" s="252">
        <v>1</v>
      </c>
      <c r="AF997" s="252">
        <v>1</v>
      </c>
      <c r="AG997" s="252">
        <v>1</v>
      </c>
      <c r="AH997" s="252">
        <v>1</v>
      </c>
      <c r="AI997" s="252" t="s">
        <v>4509</v>
      </c>
      <c r="AJ997"/>
      <c r="AK997"/>
      <c r="AL997"/>
      <c r="AM997"/>
      <c r="AN997"/>
      <c r="AO997"/>
      <c r="AP997"/>
      <c r="AQ997" s="22"/>
      <c r="AR997" s="24"/>
      <c r="AS997" s="37"/>
      <c r="AT997" s="37"/>
      <c r="AU997" s="37"/>
      <c r="AV997" s="37"/>
      <c r="AW997" s="37"/>
    </row>
    <row r="998" spans="1:49" ht="15.75" hidden="1" customHeight="1" x14ac:dyDescent="0.25">
      <c r="A998" s="1" t="s">
        <v>5210</v>
      </c>
      <c r="B998" s="21" t="s">
        <v>5211</v>
      </c>
      <c r="C998" s="1">
        <v>3</v>
      </c>
      <c r="D998" s="1" t="s">
        <v>5213</v>
      </c>
      <c r="E998" s="7">
        <v>4624</v>
      </c>
      <c r="F998" s="7">
        <v>59</v>
      </c>
      <c r="G998" s="1">
        <v>50.54</v>
      </c>
      <c r="H998" s="34">
        <f>Tabela1[[#This Row],[PESO UNI]]*Tabela1[[#This Row],[QTE]]</f>
        <v>151.62</v>
      </c>
      <c r="I998" s="7">
        <v>0</v>
      </c>
      <c r="J998" s="8" t="s">
        <v>3045</v>
      </c>
      <c r="K998" s="8" t="s">
        <v>4320</v>
      </c>
      <c r="L998" s="9" t="s">
        <v>2984</v>
      </c>
      <c r="M998" s="10">
        <v>46251</v>
      </c>
      <c r="N998" s="8" t="s">
        <v>5101</v>
      </c>
      <c r="O998" s="12"/>
      <c r="P998" s="13"/>
      <c r="Q998" s="14">
        <f>Tabela1[[#This Row],[QTDE/ Fabricação]]-Tabela1[[#This Row],[QTE]]</f>
        <v>-3</v>
      </c>
      <c r="R998" s="18">
        <f>IFERROR(H998*((AA998*0.25)+(AC997*0.25)+(AD997*0.225)+(AE997*0.225)+(AF997*0.05)),"")</f>
        <v>151.62</v>
      </c>
      <c r="S998" s="18">
        <f>IFERROR(H998*AG997,"")</f>
        <v>151.62</v>
      </c>
      <c r="T998" s="19">
        <f t="shared" si="199"/>
        <v>0</v>
      </c>
      <c r="U998" s="16">
        <f>IFERROR(SUMIF('LISTA DE EMBARQUE'!B:B,MICRO!E:E,'LISTA DE EMBARQUE'!G:G),"")</f>
        <v>3</v>
      </c>
      <c r="V998" s="12">
        <f>IFERROR(VLOOKUP(Tabela1[[#This Row],[COD.MDE]],'LISTA DE EMBARQUE'!B:L,11,0),"")</f>
        <v>12</v>
      </c>
      <c r="W998" s="13">
        <f>IFERROR(VLOOKUP(Tabela1[[#This Row],[COD.MDE]],'LISTA DE EMBARQUE'!B:M,12,0),"")</f>
        <v>46307</v>
      </c>
      <c r="X998" s="14">
        <f>IFERROR(Tabela1[[#This Row],[QIANTIDADE EXPEDIDA]]*Tabela1[[#This Row],[PESO UNI]],"")</f>
        <v>151.62</v>
      </c>
      <c r="Y998" s="14">
        <f t="shared" si="200"/>
        <v>0</v>
      </c>
      <c r="Z998" s="20">
        <f>Tabela1[[#This Row],[PESO TOTAL]]-Tabela1[[#This Row],[Peso Expedido]]</f>
        <v>0</v>
      </c>
      <c r="AA998" s="17">
        <v>1</v>
      </c>
      <c r="AB998" s="33"/>
      <c r="AC998" s="252">
        <v>1</v>
      </c>
      <c r="AD998" s="252">
        <v>1</v>
      </c>
      <c r="AE998" s="252">
        <v>1</v>
      </c>
      <c r="AF998" s="252">
        <v>1</v>
      </c>
      <c r="AG998" s="252">
        <v>1</v>
      </c>
      <c r="AH998" s="252">
        <v>1</v>
      </c>
      <c r="AI998" s="252" t="s">
        <v>4509</v>
      </c>
      <c r="AJ998"/>
      <c r="AK998"/>
      <c r="AL998"/>
      <c r="AM998"/>
      <c r="AN998"/>
      <c r="AO998"/>
      <c r="AP998"/>
      <c r="AQ998" s="22"/>
      <c r="AR998" s="24"/>
      <c r="AS998" s="37"/>
      <c r="AT998" s="37"/>
      <c r="AU998" s="37"/>
      <c r="AV998" s="37"/>
      <c r="AW998" s="37"/>
    </row>
    <row r="999" spans="1:49" ht="15.75" hidden="1" customHeight="1" x14ac:dyDescent="0.25">
      <c r="A999" s="1" t="s">
        <v>5210</v>
      </c>
      <c r="B999" s="21" t="s">
        <v>5211</v>
      </c>
      <c r="C999" s="1">
        <v>1</v>
      </c>
      <c r="D999" s="1" t="s">
        <v>5214</v>
      </c>
      <c r="E999" s="7">
        <v>4625</v>
      </c>
      <c r="F999" s="7">
        <v>59</v>
      </c>
      <c r="G999" s="1">
        <v>116.11</v>
      </c>
      <c r="H999" s="34">
        <f>Tabela1[[#This Row],[PESO UNI]]*Tabela1[[#This Row],[QTE]]</f>
        <v>116.11</v>
      </c>
      <c r="I999" s="7">
        <v>0</v>
      </c>
      <c r="J999" s="8" t="s">
        <v>3045</v>
      </c>
      <c r="K999" s="8" t="s">
        <v>4320</v>
      </c>
      <c r="L999" s="9" t="s">
        <v>2984</v>
      </c>
      <c r="M999" s="10">
        <v>46251</v>
      </c>
      <c r="N999" s="8" t="s">
        <v>5101</v>
      </c>
      <c r="O999" s="12"/>
      <c r="P999" s="13"/>
      <c r="Q999" s="14">
        <f>Tabela1[[#This Row],[QTDE/ Fabricação]]-Tabela1[[#This Row],[QTE]]</f>
        <v>-1</v>
      </c>
      <c r="R999" s="18">
        <f t="shared" si="197"/>
        <v>116.11</v>
      </c>
      <c r="S999" s="18">
        <f t="shared" si="198"/>
        <v>116.11</v>
      </c>
      <c r="T999" s="19">
        <f t="shared" si="199"/>
        <v>0</v>
      </c>
      <c r="U999" s="16">
        <f>IFERROR(SUMIF('LISTA DE EMBARQUE'!B:B,MICRO!E:E,'LISTA DE EMBARQUE'!G:G),"")</f>
        <v>1</v>
      </c>
      <c r="V999" s="12">
        <f>IFERROR(VLOOKUP(Tabela1[[#This Row],[COD.MDE]],'LISTA DE EMBARQUE'!B:L,11,0),"")</f>
        <v>12</v>
      </c>
      <c r="W999" s="13">
        <f>IFERROR(VLOOKUP(Tabela1[[#This Row],[COD.MDE]],'LISTA DE EMBARQUE'!B:M,12,0),"")</f>
        <v>46307</v>
      </c>
      <c r="X999" s="14">
        <f>IFERROR(Tabela1[[#This Row],[QIANTIDADE EXPEDIDA]]*Tabela1[[#This Row],[PESO UNI]],"")</f>
        <v>116.11</v>
      </c>
      <c r="Y999" s="14">
        <f t="shared" si="200"/>
        <v>0</v>
      </c>
      <c r="Z999" s="20">
        <f>Tabela1[[#This Row],[PESO TOTAL]]-Tabela1[[#This Row],[Peso Expedido]]</f>
        <v>0</v>
      </c>
      <c r="AA999" s="17">
        <v>1</v>
      </c>
      <c r="AB999" s="33"/>
      <c r="AC999" s="252">
        <v>1</v>
      </c>
      <c r="AD999" s="252">
        <v>1</v>
      </c>
      <c r="AE999" s="252">
        <v>1</v>
      </c>
      <c r="AF999" s="252">
        <v>1</v>
      </c>
      <c r="AG999" s="252">
        <v>1</v>
      </c>
      <c r="AH999" s="252">
        <v>1</v>
      </c>
      <c r="AI999" s="252" t="s">
        <v>4509</v>
      </c>
      <c r="AJ999"/>
      <c r="AK999"/>
      <c r="AL999"/>
      <c r="AM999"/>
      <c r="AN999"/>
      <c r="AO999"/>
      <c r="AP999"/>
      <c r="AQ999" s="22"/>
      <c r="AR999" s="24"/>
      <c r="AS999" s="37"/>
      <c r="AT999" s="37"/>
      <c r="AU999" s="37"/>
      <c r="AV999" s="37"/>
      <c r="AW999" s="37"/>
    </row>
    <row r="1000" spans="1:49" ht="15.75" hidden="1" customHeight="1" x14ac:dyDescent="0.25">
      <c r="A1000" s="1" t="s">
        <v>5210</v>
      </c>
      <c r="B1000" s="21" t="s">
        <v>5211</v>
      </c>
      <c r="C1000" s="1">
        <v>1</v>
      </c>
      <c r="D1000" s="1" t="s">
        <v>5215</v>
      </c>
      <c r="E1000" s="7">
        <v>4626</v>
      </c>
      <c r="F1000" s="7">
        <v>59</v>
      </c>
      <c r="G1000" s="1">
        <v>112.71</v>
      </c>
      <c r="H1000" s="34">
        <f>Tabela1[[#This Row],[PESO UNI]]*Tabela1[[#This Row],[QTE]]</f>
        <v>112.71</v>
      </c>
      <c r="I1000" s="7">
        <v>0</v>
      </c>
      <c r="J1000" s="8" t="s">
        <v>3045</v>
      </c>
      <c r="K1000" s="8" t="s">
        <v>4320</v>
      </c>
      <c r="L1000" s="9" t="s">
        <v>2984</v>
      </c>
      <c r="M1000" s="10">
        <v>46251</v>
      </c>
      <c r="N1000" s="8" t="s">
        <v>5101</v>
      </c>
      <c r="O1000" s="12"/>
      <c r="P1000" s="13"/>
      <c r="Q1000" s="14">
        <f>Tabela1[[#This Row],[QTDE/ Fabricação]]-Tabela1[[#This Row],[QTE]]</f>
        <v>-1</v>
      </c>
      <c r="R1000" s="18">
        <f t="shared" si="197"/>
        <v>94.112849999999995</v>
      </c>
      <c r="S1000" s="18">
        <f t="shared" si="198"/>
        <v>39.448499999999996</v>
      </c>
      <c r="T1000" s="19">
        <f t="shared" si="199"/>
        <v>-73.261499999999998</v>
      </c>
      <c r="U1000" s="16">
        <f>IFERROR(SUMIF('LISTA DE EMBARQUE'!B:B,MICRO!E:E,'LISTA DE EMBARQUE'!G:G),"")</f>
        <v>0</v>
      </c>
      <c r="V1000" s="12" t="str">
        <f>IFERROR(VLOOKUP(Tabela1[[#This Row],[COD.MDE]],'LISTA DE EMBARQUE'!B:L,11,0),"")</f>
        <v/>
      </c>
      <c r="W1000" s="13" t="str">
        <f>IFERROR(VLOOKUP(Tabela1[[#This Row],[COD.MDE]],'LISTA DE EMBARQUE'!B:M,12,0),"")</f>
        <v/>
      </c>
      <c r="X1000" s="14">
        <f>IFERROR(Tabela1[[#This Row],[QIANTIDADE EXPEDIDA]]*Tabela1[[#This Row],[PESO UNI]],"")</f>
        <v>0</v>
      </c>
      <c r="Y1000" s="14">
        <f t="shared" si="200"/>
        <v>-1</v>
      </c>
      <c r="Z1000" s="20">
        <f>Tabela1[[#This Row],[PESO TOTAL]]-Tabela1[[#This Row],[Peso Expedido]]</f>
        <v>112.71</v>
      </c>
      <c r="AA1000" s="17">
        <v>1</v>
      </c>
      <c r="AB1000" s="33"/>
      <c r="AC1000" s="33">
        <v>1</v>
      </c>
      <c r="AD1000" s="33">
        <v>0.7</v>
      </c>
      <c r="AE1000" s="33">
        <v>0.7</v>
      </c>
      <c r="AF1000" s="33">
        <v>0.4</v>
      </c>
      <c r="AG1000" s="33">
        <v>0.35</v>
      </c>
      <c r="AH1000" s="33"/>
      <c r="AI1000" s="33"/>
      <c r="AJ1000"/>
      <c r="AK1000"/>
      <c r="AL1000"/>
      <c r="AM1000"/>
      <c r="AN1000"/>
      <c r="AO1000"/>
      <c r="AP1000"/>
      <c r="AQ1000" s="22"/>
      <c r="AR1000" s="24"/>
      <c r="AS1000" s="37"/>
      <c r="AT1000" s="37"/>
      <c r="AU1000" s="37"/>
      <c r="AV1000" s="37"/>
      <c r="AW1000" s="37"/>
    </row>
    <row r="1001" spans="1:49" ht="15.75" hidden="1" customHeight="1" x14ac:dyDescent="0.25">
      <c r="A1001" s="238" t="s">
        <v>5216</v>
      </c>
      <c r="B1001" s="239" t="s">
        <v>5217</v>
      </c>
      <c r="C1001" s="238">
        <v>1</v>
      </c>
      <c r="D1001" s="1" t="s">
        <v>5218</v>
      </c>
      <c r="E1001" s="237">
        <v>4627</v>
      </c>
      <c r="F1001" s="237">
        <v>61</v>
      </c>
      <c r="G1001" s="238">
        <v>372</v>
      </c>
      <c r="H1001" s="240">
        <f>Tabela1[[#This Row],[PESO UNI]]*Tabela1[[#This Row],[QTE]]</f>
        <v>372</v>
      </c>
      <c r="I1001" s="237" t="s">
        <v>5274</v>
      </c>
      <c r="J1001" s="241" t="s">
        <v>3045</v>
      </c>
      <c r="K1001" s="241" t="s">
        <v>4320</v>
      </c>
      <c r="L1001" s="242" t="s">
        <v>2984</v>
      </c>
      <c r="M1001" s="243">
        <v>46251</v>
      </c>
      <c r="N1001" s="241" t="s">
        <v>5101</v>
      </c>
      <c r="O1001" s="244"/>
      <c r="P1001" s="245"/>
      <c r="Q1001" s="14">
        <f>Tabela1[[#This Row],[QTDE/ Fabricação]]-Tabela1[[#This Row],[QTE]]</f>
        <v>-1</v>
      </c>
      <c r="R1001" s="247">
        <f t="shared" si="197"/>
        <v>372</v>
      </c>
      <c r="S1001" s="247">
        <f t="shared" si="198"/>
        <v>372</v>
      </c>
      <c r="T1001" s="248">
        <f t="shared" si="199"/>
        <v>0</v>
      </c>
      <c r="U1001" s="249">
        <f>IFERROR(SUMIF('LISTA DE EMBARQUE'!B:B,MICRO!E:E,'LISTA DE EMBARQUE'!G:G),"")</f>
        <v>1</v>
      </c>
      <c r="V1001" s="244">
        <f>IFERROR(VLOOKUP(Tabela1[[#This Row],[COD.MDE]],'LISTA DE EMBARQUE'!B:L,11,0),"")</f>
        <v>8</v>
      </c>
      <c r="W1001" s="245">
        <f>IFERROR(VLOOKUP(Tabela1[[#This Row],[COD.MDE]],'LISTA DE EMBARQUE'!B:M,12,0),"")</f>
        <v>46280</v>
      </c>
      <c r="X1001" s="246">
        <f>IFERROR(Tabela1[[#This Row],[QIANTIDADE EXPEDIDA]]*Tabela1[[#This Row],[PESO UNI]],"")</f>
        <v>372</v>
      </c>
      <c r="Y1001" s="246">
        <f t="shared" si="200"/>
        <v>0</v>
      </c>
      <c r="Z1001" s="250">
        <f>Tabela1[[#This Row],[PESO TOTAL]]-Tabela1[[#This Row],[Peso Expedido]]</f>
        <v>0</v>
      </c>
      <c r="AA1001" s="251">
        <v>1</v>
      </c>
      <c r="AB1001" s="252"/>
      <c r="AC1001" s="252">
        <v>1</v>
      </c>
      <c r="AD1001" s="252">
        <v>1</v>
      </c>
      <c r="AE1001" s="252">
        <v>1</v>
      </c>
      <c r="AF1001" s="252">
        <v>1</v>
      </c>
      <c r="AG1001" s="252">
        <v>1</v>
      </c>
      <c r="AH1001" s="252">
        <v>1</v>
      </c>
      <c r="AI1001" s="252" t="s">
        <v>4509</v>
      </c>
      <c r="AJ1001"/>
      <c r="AK1001"/>
      <c r="AL1001"/>
      <c r="AM1001"/>
      <c r="AN1001"/>
      <c r="AO1001"/>
      <c r="AP1001"/>
      <c r="AQ1001" s="22"/>
      <c r="AR1001" s="24"/>
      <c r="AS1001" s="37"/>
      <c r="AT1001" s="37"/>
      <c r="AU1001" s="37"/>
      <c r="AV1001" s="37"/>
      <c r="AW1001" s="37"/>
    </row>
    <row r="1002" spans="1:49" ht="15.75" hidden="1" customHeight="1" x14ac:dyDescent="0.25">
      <c r="A1002" s="1" t="s">
        <v>5216</v>
      </c>
      <c r="B1002" s="21" t="s">
        <v>5217</v>
      </c>
      <c r="C1002" s="1">
        <v>4</v>
      </c>
      <c r="D1002" s="1" t="s">
        <v>5219</v>
      </c>
      <c r="E1002" s="7">
        <v>4628</v>
      </c>
      <c r="F1002" s="7">
        <v>61</v>
      </c>
      <c r="G1002" s="1">
        <v>6.5</v>
      </c>
      <c r="H1002" s="34">
        <f>Tabela1[[#This Row],[PESO UNI]]*Tabela1[[#This Row],[QTE]]</f>
        <v>26</v>
      </c>
      <c r="I1002" s="7" t="s">
        <v>5274</v>
      </c>
      <c r="J1002" s="8" t="s">
        <v>3045</v>
      </c>
      <c r="K1002" s="8" t="s">
        <v>4320</v>
      </c>
      <c r="L1002" s="9" t="s">
        <v>2984</v>
      </c>
      <c r="M1002" s="10">
        <v>46251</v>
      </c>
      <c r="N1002" s="8" t="s">
        <v>5101</v>
      </c>
      <c r="O1002" s="12"/>
      <c r="P1002" s="13"/>
      <c r="Q1002" s="14">
        <f>Tabela1[[#This Row],[QTDE/ Fabricação]]-Tabela1[[#This Row],[QTE]]</f>
        <v>-4</v>
      </c>
      <c r="R1002" s="18">
        <f t="shared" si="197"/>
        <v>26</v>
      </c>
      <c r="S1002" s="18">
        <f t="shared" si="198"/>
        <v>26</v>
      </c>
      <c r="T1002" s="19">
        <f t="shared" si="199"/>
        <v>0</v>
      </c>
      <c r="U1002" s="16">
        <f>IFERROR(SUMIF('LISTA DE EMBARQUE'!B:B,MICRO!E:E,'LISTA DE EMBARQUE'!G:G),"")</f>
        <v>4</v>
      </c>
      <c r="V1002" s="12">
        <f>IFERROR(VLOOKUP(Tabela1[[#This Row],[COD.MDE]],'LISTA DE EMBARQUE'!B:L,11,0),"")</f>
        <v>11</v>
      </c>
      <c r="W1002" s="13">
        <f>IFERROR(VLOOKUP(Tabela1[[#This Row],[COD.MDE]],'LISTA DE EMBARQUE'!B:M,12,0),"")</f>
        <v>46300</v>
      </c>
      <c r="X1002" s="14">
        <f>IFERROR(Tabela1[[#This Row],[QIANTIDADE EXPEDIDA]]*Tabela1[[#This Row],[PESO UNI]],"")</f>
        <v>26</v>
      </c>
      <c r="Y1002" s="14">
        <f t="shared" si="200"/>
        <v>0</v>
      </c>
      <c r="Z1002" s="20">
        <f>Tabela1[[#This Row],[PESO TOTAL]]-Tabela1[[#This Row],[Peso Expedido]]</f>
        <v>0</v>
      </c>
      <c r="AA1002" s="17">
        <v>1</v>
      </c>
      <c r="AB1002" s="33"/>
      <c r="AC1002" s="33">
        <v>1</v>
      </c>
      <c r="AD1002" s="33">
        <v>1</v>
      </c>
      <c r="AE1002" s="33">
        <v>1</v>
      </c>
      <c r="AF1002" s="33">
        <v>1</v>
      </c>
      <c r="AG1002" s="33">
        <v>1</v>
      </c>
      <c r="AH1002" s="33">
        <v>1</v>
      </c>
      <c r="AI1002" s="33" t="s">
        <v>4509</v>
      </c>
      <c r="AJ1002"/>
      <c r="AK1002"/>
      <c r="AL1002"/>
      <c r="AM1002"/>
      <c r="AN1002"/>
      <c r="AO1002"/>
      <c r="AP1002"/>
      <c r="AQ1002" s="22"/>
      <c r="AR1002" s="24"/>
      <c r="AS1002" s="37"/>
      <c r="AT1002" s="37"/>
      <c r="AU1002" s="37"/>
      <c r="AV1002" s="37"/>
      <c r="AW1002" s="37"/>
    </row>
    <row r="1003" spans="1:49" ht="15.75" hidden="1" customHeight="1" x14ac:dyDescent="0.25">
      <c r="A1003" s="238" t="s">
        <v>5216</v>
      </c>
      <c r="B1003" s="239" t="s">
        <v>5217</v>
      </c>
      <c r="C1003" s="238">
        <v>8</v>
      </c>
      <c r="D1003" s="1" t="s">
        <v>5220</v>
      </c>
      <c r="E1003" s="237">
        <v>4629</v>
      </c>
      <c r="F1003" s="237">
        <v>61</v>
      </c>
      <c r="G1003" s="238">
        <v>2.1</v>
      </c>
      <c r="H1003" s="240">
        <f>Tabela1[[#This Row],[PESO UNI]]*Tabela1[[#This Row],[QTE]]</f>
        <v>16.8</v>
      </c>
      <c r="I1003" s="237" t="s">
        <v>5274</v>
      </c>
      <c r="J1003" s="241" t="s">
        <v>3045</v>
      </c>
      <c r="K1003" s="241" t="s">
        <v>4320</v>
      </c>
      <c r="L1003" s="242" t="s">
        <v>2984</v>
      </c>
      <c r="M1003" s="243">
        <v>46251</v>
      </c>
      <c r="N1003" s="241" t="s">
        <v>5101</v>
      </c>
      <c r="O1003" s="244"/>
      <c r="P1003" s="245"/>
      <c r="Q1003" s="14">
        <f>Tabela1[[#This Row],[QTDE/ Fabricação]]-Tabela1[[#This Row],[QTE]]</f>
        <v>-8</v>
      </c>
      <c r="R1003" s="247">
        <f t="shared" si="197"/>
        <v>16.8</v>
      </c>
      <c r="S1003" s="247">
        <f t="shared" si="198"/>
        <v>16.8</v>
      </c>
      <c r="T1003" s="248">
        <f t="shared" si="199"/>
        <v>0</v>
      </c>
      <c r="U1003" s="249">
        <f>IFERROR(SUMIF('LISTA DE EMBARQUE'!B:B,MICRO!E:E,'LISTA DE EMBARQUE'!G:G),"")</f>
        <v>8</v>
      </c>
      <c r="V1003" s="244">
        <f>IFERROR(VLOOKUP(Tabela1[[#This Row],[COD.MDE]],'LISTA DE EMBARQUE'!B:L,11,0),"")</f>
        <v>8</v>
      </c>
      <c r="W1003" s="245">
        <f>IFERROR(VLOOKUP(Tabela1[[#This Row],[COD.MDE]],'LISTA DE EMBARQUE'!B:M,12,0),"")</f>
        <v>46280</v>
      </c>
      <c r="X1003" s="246">
        <f>IFERROR(Tabela1[[#This Row],[QIANTIDADE EXPEDIDA]]*Tabela1[[#This Row],[PESO UNI]],"")</f>
        <v>16.8</v>
      </c>
      <c r="Y1003" s="246">
        <f t="shared" si="200"/>
        <v>0</v>
      </c>
      <c r="Z1003" s="250">
        <f>Tabela1[[#This Row],[PESO TOTAL]]-Tabela1[[#This Row],[Peso Expedido]]</f>
        <v>0</v>
      </c>
      <c r="AA1003" s="251">
        <v>1</v>
      </c>
      <c r="AB1003" s="252"/>
      <c r="AC1003" s="252">
        <v>1</v>
      </c>
      <c r="AD1003" s="252">
        <v>1</v>
      </c>
      <c r="AE1003" s="252">
        <v>1</v>
      </c>
      <c r="AF1003" s="252">
        <v>1</v>
      </c>
      <c r="AG1003" s="252">
        <v>1</v>
      </c>
      <c r="AH1003" s="252">
        <v>1</v>
      </c>
      <c r="AI1003" s="252" t="s">
        <v>4509</v>
      </c>
      <c r="AJ1003"/>
      <c r="AK1003"/>
      <c r="AL1003"/>
      <c r="AM1003"/>
      <c r="AN1003"/>
      <c r="AO1003"/>
      <c r="AP1003"/>
      <c r="AQ1003" s="22"/>
      <c r="AR1003" s="24"/>
      <c r="AS1003" s="37"/>
      <c r="AT1003" s="37"/>
      <c r="AU1003" s="37"/>
      <c r="AV1003" s="37"/>
      <c r="AW1003" s="37"/>
    </row>
    <row r="1004" spans="1:49" ht="15.75" hidden="1" customHeight="1" x14ac:dyDescent="0.25">
      <c r="A1004" s="238" t="s">
        <v>5216</v>
      </c>
      <c r="B1004" s="239" t="s">
        <v>5217</v>
      </c>
      <c r="C1004" s="238">
        <v>2</v>
      </c>
      <c r="D1004" s="1" t="s">
        <v>5221</v>
      </c>
      <c r="E1004" s="237">
        <v>4630</v>
      </c>
      <c r="F1004" s="237">
        <v>61</v>
      </c>
      <c r="G1004" s="238">
        <v>1.6</v>
      </c>
      <c r="H1004" s="240">
        <f>Tabela1[[#This Row],[PESO UNI]]*Tabela1[[#This Row],[QTE]]</f>
        <v>3.2</v>
      </c>
      <c r="I1004" s="237" t="s">
        <v>5274</v>
      </c>
      <c r="J1004" s="241" t="s">
        <v>3045</v>
      </c>
      <c r="K1004" s="241" t="s">
        <v>4320</v>
      </c>
      <c r="L1004" s="242" t="s">
        <v>2984</v>
      </c>
      <c r="M1004" s="243">
        <v>46251</v>
      </c>
      <c r="N1004" s="241" t="s">
        <v>5101</v>
      </c>
      <c r="O1004" s="244"/>
      <c r="P1004" s="245"/>
      <c r="Q1004" s="14">
        <f>Tabela1[[#This Row],[QTDE/ Fabricação]]-Tabela1[[#This Row],[QTE]]</f>
        <v>-2</v>
      </c>
      <c r="R1004" s="247">
        <f t="shared" si="197"/>
        <v>3.2</v>
      </c>
      <c r="S1004" s="247">
        <f t="shared" si="198"/>
        <v>3.2</v>
      </c>
      <c r="T1004" s="248">
        <f t="shared" si="199"/>
        <v>0</v>
      </c>
      <c r="U1004" s="249">
        <f>IFERROR(SUMIF('LISTA DE EMBARQUE'!B:B,MICRO!E:E,'LISTA DE EMBARQUE'!G:G),"")</f>
        <v>2</v>
      </c>
      <c r="V1004" s="244">
        <f>IFERROR(VLOOKUP(Tabela1[[#This Row],[COD.MDE]],'LISTA DE EMBARQUE'!B:L,11,0),"")</f>
        <v>8</v>
      </c>
      <c r="W1004" s="245">
        <f>IFERROR(VLOOKUP(Tabela1[[#This Row],[COD.MDE]],'LISTA DE EMBARQUE'!B:M,12,0),"")</f>
        <v>46280</v>
      </c>
      <c r="X1004" s="246">
        <f>IFERROR(Tabela1[[#This Row],[QIANTIDADE EXPEDIDA]]*Tabela1[[#This Row],[PESO UNI]],"")</f>
        <v>3.2</v>
      </c>
      <c r="Y1004" s="246">
        <f t="shared" si="200"/>
        <v>0</v>
      </c>
      <c r="Z1004" s="250">
        <f>Tabela1[[#This Row],[PESO TOTAL]]-Tabela1[[#This Row],[Peso Expedido]]</f>
        <v>0</v>
      </c>
      <c r="AA1004" s="251">
        <v>1</v>
      </c>
      <c r="AB1004" s="252"/>
      <c r="AC1004" s="252">
        <v>1</v>
      </c>
      <c r="AD1004" s="252">
        <v>1</v>
      </c>
      <c r="AE1004" s="252">
        <v>1</v>
      </c>
      <c r="AF1004" s="252">
        <v>1</v>
      </c>
      <c r="AG1004" s="252">
        <v>1</v>
      </c>
      <c r="AH1004" s="252">
        <v>1</v>
      </c>
      <c r="AI1004" s="252" t="s">
        <v>4509</v>
      </c>
      <c r="AJ1004"/>
      <c r="AK1004"/>
      <c r="AL1004"/>
      <c r="AM1004"/>
      <c r="AN1004"/>
      <c r="AO1004"/>
      <c r="AP1004"/>
      <c r="AQ1004" s="22"/>
      <c r="AR1004" s="24"/>
      <c r="AS1004" s="37"/>
      <c r="AT1004" s="37"/>
      <c r="AU1004" s="37"/>
      <c r="AV1004" s="37"/>
      <c r="AW1004" s="37"/>
    </row>
    <row r="1005" spans="1:49" ht="15.75" hidden="1" customHeight="1" x14ac:dyDescent="0.25">
      <c r="A1005" s="238" t="s">
        <v>5216</v>
      </c>
      <c r="B1005" s="239" t="s">
        <v>5217</v>
      </c>
      <c r="C1005" s="238">
        <v>4</v>
      </c>
      <c r="D1005" s="1" t="s">
        <v>5222</v>
      </c>
      <c r="E1005" s="237">
        <v>4631</v>
      </c>
      <c r="F1005" s="237">
        <v>61</v>
      </c>
      <c r="G1005" s="238">
        <v>0.3</v>
      </c>
      <c r="H1005" s="240">
        <f>Tabela1[[#This Row],[PESO UNI]]*Tabela1[[#This Row],[QTE]]</f>
        <v>1.2</v>
      </c>
      <c r="I1005" s="237" t="s">
        <v>5274</v>
      </c>
      <c r="J1005" s="241" t="s">
        <v>3045</v>
      </c>
      <c r="K1005" s="241" t="s">
        <v>4320</v>
      </c>
      <c r="L1005" s="242" t="s">
        <v>2984</v>
      </c>
      <c r="M1005" s="243">
        <v>46251</v>
      </c>
      <c r="N1005" s="241" t="s">
        <v>5101</v>
      </c>
      <c r="O1005" s="244"/>
      <c r="P1005" s="245"/>
      <c r="Q1005" s="14">
        <f>Tabela1[[#This Row],[QTDE/ Fabricação]]-Tabela1[[#This Row],[QTE]]</f>
        <v>-4</v>
      </c>
      <c r="R1005" s="247">
        <f t="shared" si="197"/>
        <v>1.2</v>
      </c>
      <c r="S1005" s="247">
        <f t="shared" si="198"/>
        <v>1.2</v>
      </c>
      <c r="T1005" s="248">
        <f t="shared" si="199"/>
        <v>0</v>
      </c>
      <c r="U1005" s="249">
        <f>IFERROR(SUMIF('LISTA DE EMBARQUE'!B:B,MICRO!E:E,'LISTA DE EMBARQUE'!G:G),"")</f>
        <v>4</v>
      </c>
      <c r="V1005" s="244">
        <f>IFERROR(VLOOKUP(Tabela1[[#This Row],[COD.MDE]],'LISTA DE EMBARQUE'!B:L,11,0),"")</f>
        <v>8</v>
      </c>
      <c r="W1005" s="245">
        <f>IFERROR(VLOOKUP(Tabela1[[#This Row],[COD.MDE]],'LISTA DE EMBARQUE'!B:M,12,0),"")</f>
        <v>46280</v>
      </c>
      <c r="X1005" s="246">
        <f>IFERROR(Tabela1[[#This Row],[QIANTIDADE EXPEDIDA]]*Tabela1[[#This Row],[PESO UNI]],"")</f>
        <v>1.2</v>
      </c>
      <c r="Y1005" s="246">
        <f t="shared" si="200"/>
        <v>0</v>
      </c>
      <c r="Z1005" s="250">
        <f>Tabela1[[#This Row],[PESO TOTAL]]-Tabela1[[#This Row],[Peso Expedido]]</f>
        <v>0</v>
      </c>
      <c r="AA1005" s="251">
        <v>1</v>
      </c>
      <c r="AB1005" s="252"/>
      <c r="AC1005" s="252">
        <v>1</v>
      </c>
      <c r="AD1005" s="252">
        <v>1</v>
      </c>
      <c r="AE1005" s="252">
        <v>1</v>
      </c>
      <c r="AF1005" s="252">
        <v>1</v>
      </c>
      <c r="AG1005" s="252">
        <v>1</v>
      </c>
      <c r="AH1005" s="252">
        <v>1</v>
      </c>
      <c r="AI1005" s="252" t="s">
        <v>4509</v>
      </c>
      <c r="AJ1005"/>
      <c r="AK1005"/>
      <c r="AL1005"/>
      <c r="AM1005"/>
      <c r="AN1005"/>
      <c r="AO1005"/>
      <c r="AP1005"/>
      <c r="AQ1005" s="22"/>
      <c r="AR1005" s="24"/>
      <c r="AS1005" s="37"/>
      <c r="AT1005" s="37"/>
      <c r="AU1005" s="37"/>
      <c r="AV1005" s="37"/>
      <c r="AW1005" s="37"/>
    </row>
    <row r="1006" spans="1:49" ht="15.75" hidden="1" customHeight="1" x14ac:dyDescent="0.25">
      <c r="A1006" s="238" t="s">
        <v>5216</v>
      </c>
      <c r="B1006" s="239" t="s">
        <v>5217</v>
      </c>
      <c r="C1006" s="238">
        <v>2</v>
      </c>
      <c r="D1006" s="1" t="s">
        <v>5223</v>
      </c>
      <c r="E1006" s="237">
        <v>4632</v>
      </c>
      <c r="F1006" s="237">
        <v>61</v>
      </c>
      <c r="G1006" s="238">
        <v>14.4</v>
      </c>
      <c r="H1006" s="240">
        <f>Tabela1[[#This Row],[PESO UNI]]*Tabela1[[#This Row],[QTE]]</f>
        <v>28.8</v>
      </c>
      <c r="I1006" s="237" t="s">
        <v>5274</v>
      </c>
      <c r="J1006" s="241" t="s">
        <v>3045</v>
      </c>
      <c r="K1006" s="241" t="s">
        <v>4320</v>
      </c>
      <c r="L1006" s="242" t="s">
        <v>2984</v>
      </c>
      <c r="M1006" s="243">
        <v>46251</v>
      </c>
      <c r="N1006" s="241" t="s">
        <v>5101</v>
      </c>
      <c r="O1006" s="244"/>
      <c r="P1006" s="245"/>
      <c r="Q1006" s="14">
        <f>Tabela1[[#This Row],[QTDE/ Fabricação]]-Tabela1[[#This Row],[QTE]]</f>
        <v>-2</v>
      </c>
      <c r="R1006" s="247">
        <f t="shared" si="197"/>
        <v>28.8</v>
      </c>
      <c r="S1006" s="247">
        <f t="shared" si="198"/>
        <v>28.8</v>
      </c>
      <c r="T1006" s="248">
        <f t="shared" si="199"/>
        <v>0</v>
      </c>
      <c r="U1006" s="249">
        <f>IFERROR(SUMIF('LISTA DE EMBARQUE'!B:B,MICRO!E:E,'LISTA DE EMBARQUE'!G:G),"")</f>
        <v>2</v>
      </c>
      <c r="V1006" s="244">
        <f>IFERROR(VLOOKUP(Tabela1[[#This Row],[COD.MDE]],'LISTA DE EMBARQUE'!B:L,11,0),"")</f>
        <v>8</v>
      </c>
      <c r="W1006" s="245">
        <f>IFERROR(VLOOKUP(Tabela1[[#This Row],[COD.MDE]],'LISTA DE EMBARQUE'!B:M,12,0),"")</f>
        <v>46280</v>
      </c>
      <c r="X1006" s="246">
        <f>IFERROR(Tabela1[[#This Row],[QIANTIDADE EXPEDIDA]]*Tabela1[[#This Row],[PESO UNI]],"")</f>
        <v>28.8</v>
      </c>
      <c r="Y1006" s="246">
        <f t="shared" si="200"/>
        <v>0</v>
      </c>
      <c r="Z1006" s="250">
        <f>Tabela1[[#This Row],[PESO TOTAL]]-Tabela1[[#This Row],[Peso Expedido]]</f>
        <v>0</v>
      </c>
      <c r="AA1006" s="251">
        <v>1</v>
      </c>
      <c r="AB1006" s="252"/>
      <c r="AC1006" s="252">
        <v>1</v>
      </c>
      <c r="AD1006" s="252">
        <v>1</v>
      </c>
      <c r="AE1006" s="252">
        <v>1</v>
      </c>
      <c r="AF1006" s="252">
        <v>1</v>
      </c>
      <c r="AG1006" s="252">
        <v>1</v>
      </c>
      <c r="AH1006" s="252">
        <v>1</v>
      </c>
      <c r="AI1006" s="252" t="s">
        <v>4509</v>
      </c>
      <c r="AJ1006"/>
      <c r="AK1006"/>
      <c r="AL1006"/>
      <c r="AM1006"/>
      <c r="AN1006"/>
      <c r="AO1006"/>
      <c r="AP1006"/>
      <c r="AQ1006" s="22"/>
      <c r="AR1006" s="24"/>
      <c r="AS1006" s="37"/>
      <c r="AT1006" s="37"/>
      <c r="AU1006" s="37"/>
      <c r="AV1006" s="37"/>
      <c r="AW1006" s="37"/>
    </row>
    <row r="1007" spans="1:49" ht="15.75" hidden="1" customHeight="1" x14ac:dyDescent="0.25">
      <c r="A1007" s="238" t="s">
        <v>5407</v>
      </c>
      <c r="B1007" s="239" t="s">
        <v>5225</v>
      </c>
      <c r="C1007" s="238">
        <v>1</v>
      </c>
      <c r="D1007" s="1" t="s">
        <v>5226</v>
      </c>
      <c r="E1007" s="237">
        <v>4633</v>
      </c>
      <c r="F1007" s="237">
        <v>61</v>
      </c>
      <c r="G1007" s="238">
        <v>408.6</v>
      </c>
      <c r="H1007" s="240">
        <f>Tabela1[[#This Row],[PESO UNI]]*Tabela1[[#This Row],[QTE]]</f>
        <v>408.6</v>
      </c>
      <c r="I1007" s="237" t="s">
        <v>5274</v>
      </c>
      <c r="J1007" s="241" t="s">
        <v>3045</v>
      </c>
      <c r="K1007" s="241" t="s">
        <v>4320</v>
      </c>
      <c r="L1007" s="242" t="s">
        <v>2984</v>
      </c>
      <c r="M1007" s="243">
        <v>46251</v>
      </c>
      <c r="N1007" s="241" t="s">
        <v>5101</v>
      </c>
      <c r="O1007" s="244"/>
      <c r="P1007" s="245"/>
      <c r="Q1007" s="14">
        <f>Tabela1[[#This Row],[QTDE/ Fabricação]]-Tabela1[[#This Row],[QTE]]</f>
        <v>-1</v>
      </c>
      <c r="R1007" s="247">
        <f t="shared" si="197"/>
        <v>408.6</v>
      </c>
      <c r="S1007" s="247">
        <f t="shared" si="198"/>
        <v>408.6</v>
      </c>
      <c r="T1007" s="248">
        <f t="shared" si="199"/>
        <v>0</v>
      </c>
      <c r="U1007" s="249">
        <f>IFERROR(SUMIF('LISTA DE EMBARQUE'!B:B,MICRO!E:E,'LISTA DE EMBARQUE'!G:G),"")</f>
        <v>1</v>
      </c>
      <c r="V1007" s="244">
        <f>IFERROR(VLOOKUP(Tabela1[[#This Row],[COD.MDE]],'LISTA DE EMBARQUE'!B:L,11,0),"")</f>
        <v>8</v>
      </c>
      <c r="W1007" s="245">
        <f>IFERROR(VLOOKUP(Tabela1[[#This Row],[COD.MDE]],'LISTA DE EMBARQUE'!B:M,12,0),"")</f>
        <v>46280</v>
      </c>
      <c r="X1007" s="246">
        <f>IFERROR(Tabela1[[#This Row],[QIANTIDADE EXPEDIDA]]*Tabela1[[#This Row],[PESO UNI]],"")</f>
        <v>408.6</v>
      </c>
      <c r="Y1007" s="246">
        <f t="shared" si="200"/>
        <v>0</v>
      </c>
      <c r="Z1007" s="250">
        <f>Tabela1[[#This Row],[PESO TOTAL]]-Tabela1[[#This Row],[Peso Expedido]]</f>
        <v>0</v>
      </c>
      <c r="AA1007" s="251">
        <v>1</v>
      </c>
      <c r="AB1007" s="252"/>
      <c r="AC1007" s="252">
        <v>1</v>
      </c>
      <c r="AD1007" s="252">
        <v>1</v>
      </c>
      <c r="AE1007" s="252">
        <v>1</v>
      </c>
      <c r="AF1007" s="252">
        <v>1</v>
      </c>
      <c r="AG1007" s="252">
        <v>1</v>
      </c>
      <c r="AH1007" s="252">
        <v>1</v>
      </c>
      <c r="AI1007" s="252" t="s">
        <v>4509</v>
      </c>
      <c r="AJ1007"/>
      <c r="AK1007"/>
      <c r="AL1007"/>
      <c r="AM1007"/>
      <c r="AN1007"/>
      <c r="AO1007"/>
      <c r="AP1007"/>
      <c r="AQ1007" s="22"/>
      <c r="AR1007" s="24"/>
      <c r="AS1007" s="37"/>
      <c r="AT1007" s="37"/>
      <c r="AU1007" s="37"/>
      <c r="AV1007" s="37"/>
      <c r="AW1007" s="37"/>
    </row>
    <row r="1008" spans="1:49" ht="15.75" hidden="1" customHeight="1" x14ac:dyDescent="0.25">
      <c r="A1008" s="1" t="s">
        <v>5276</v>
      </c>
      <c r="B1008" s="21" t="s">
        <v>5227</v>
      </c>
      <c r="C1008" s="1">
        <v>2</v>
      </c>
      <c r="D1008" s="1" t="s">
        <v>5228</v>
      </c>
      <c r="E1008" s="7">
        <v>4634</v>
      </c>
      <c r="F1008" s="7">
        <v>61</v>
      </c>
      <c r="G1008" s="1">
        <v>31.3</v>
      </c>
      <c r="H1008" s="34">
        <f>Tabela1[[#This Row],[PESO UNI]]*Tabela1[[#This Row],[QTE]]</f>
        <v>62.6</v>
      </c>
      <c r="I1008" s="7" t="s">
        <v>5274</v>
      </c>
      <c r="J1008" s="8" t="s">
        <v>3045</v>
      </c>
      <c r="K1008" s="8" t="s">
        <v>4320</v>
      </c>
      <c r="L1008" s="9" t="s">
        <v>2984</v>
      </c>
      <c r="M1008" s="10">
        <v>46251</v>
      </c>
      <c r="N1008" s="8" t="s">
        <v>5101</v>
      </c>
      <c r="O1008" s="12"/>
      <c r="P1008" s="13"/>
      <c r="Q1008" s="14">
        <f>Tabela1[[#This Row],[QTDE/ Fabricação]]-Tabela1[[#This Row],[QTE]]</f>
        <v>-2</v>
      </c>
      <c r="R1008" s="18">
        <f t="shared" si="197"/>
        <v>62.6</v>
      </c>
      <c r="S1008" s="18">
        <f t="shared" si="198"/>
        <v>62.6</v>
      </c>
      <c r="T1008" s="19">
        <f t="shared" si="199"/>
        <v>0</v>
      </c>
      <c r="U1008" s="16">
        <f>IFERROR(SUMIF('LISTA DE EMBARQUE'!B:B,MICRO!E:E,'LISTA DE EMBARQUE'!G:G),"")</f>
        <v>2</v>
      </c>
      <c r="V1008" s="12">
        <f>IFERROR(VLOOKUP(Tabela1[[#This Row],[COD.MDE]],'LISTA DE EMBARQUE'!B:L,11,0),"")</f>
        <v>11</v>
      </c>
      <c r="W1008" s="13">
        <f>IFERROR(VLOOKUP(Tabela1[[#This Row],[COD.MDE]],'LISTA DE EMBARQUE'!B:M,12,0),"")</f>
        <v>46300</v>
      </c>
      <c r="X1008" s="14">
        <f>IFERROR(Tabela1[[#This Row],[QIANTIDADE EXPEDIDA]]*Tabela1[[#This Row],[PESO UNI]],"")</f>
        <v>62.6</v>
      </c>
      <c r="Y1008" s="14">
        <f t="shared" si="200"/>
        <v>0</v>
      </c>
      <c r="Z1008" s="20">
        <f>Tabela1[[#This Row],[PESO TOTAL]]-Tabela1[[#This Row],[Peso Expedido]]</f>
        <v>0</v>
      </c>
      <c r="AA1008" s="17">
        <v>1</v>
      </c>
      <c r="AB1008" s="33"/>
      <c r="AC1008" s="33">
        <v>1</v>
      </c>
      <c r="AD1008" s="33">
        <v>1</v>
      </c>
      <c r="AE1008" s="33">
        <v>1</v>
      </c>
      <c r="AF1008" s="33">
        <v>1</v>
      </c>
      <c r="AG1008" s="33">
        <v>1</v>
      </c>
      <c r="AH1008" s="33">
        <v>1</v>
      </c>
      <c r="AI1008" s="33" t="s">
        <v>4509</v>
      </c>
      <c r="AJ1008"/>
      <c r="AK1008"/>
      <c r="AL1008"/>
      <c r="AM1008"/>
      <c r="AN1008"/>
      <c r="AO1008"/>
      <c r="AP1008"/>
      <c r="AQ1008" s="22"/>
      <c r="AR1008" s="24"/>
      <c r="AS1008" s="37"/>
      <c r="AT1008" s="37"/>
      <c r="AU1008" s="37"/>
      <c r="AV1008" s="37"/>
      <c r="AW1008" s="37"/>
    </row>
    <row r="1009" spans="1:49" ht="15.75" hidden="1" customHeight="1" x14ac:dyDescent="0.25">
      <c r="A1009" s="1" t="s">
        <v>5276</v>
      </c>
      <c r="B1009" s="21" t="s">
        <v>5227</v>
      </c>
      <c r="C1009" s="1">
        <v>1</v>
      </c>
      <c r="D1009" s="1" t="s">
        <v>5229</v>
      </c>
      <c r="E1009" s="7">
        <v>4635</v>
      </c>
      <c r="F1009" s="7">
        <v>61</v>
      </c>
      <c r="G1009" s="1">
        <v>37.200000000000003</v>
      </c>
      <c r="H1009" s="34">
        <f>Tabela1[[#This Row],[PESO UNI]]*Tabela1[[#This Row],[QTE]]</f>
        <v>37.200000000000003</v>
      </c>
      <c r="I1009" s="7" t="s">
        <v>5274</v>
      </c>
      <c r="J1009" s="8" t="s">
        <v>3045</v>
      </c>
      <c r="K1009" s="8" t="s">
        <v>4320</v>
      </c>
      <c r="L1009" s="9" t="s">
        <v>2984</v>
      </c>
      <c r="M1009" s="10">
        <v>46251</v>
      </c>
      <c r="N1009" s="8" t="s">
        <v>5101</v>
      </c>
      <c r="O1009" s="12"/>
      <c r="P1009" s="13"/>
      <c r="Q1009" s="14">
        <f>Tabela1[[#This Row],[QTDE/ Fabricação]]-Tabela1[[#This Row],[QTE]]</f>
        <v>-1</v>
      </c>
      <c r="R1009" s="18">
        <f t="shared" si="197"/>
        <v>37.200000000000003</v>
      </c>
      <c r="S1009" s="18">
        <f t="shared" si="198"/>
        <v>37.200000000000003</v>
      </c>
      <c r="T1009" s="19">
        <f t="shared" si="199"/>
        <v>0</v>
      </c>
      <c r="U1009" s="16">
        <f>IFERROR(SUMIF('LISTA DE EMBARQUE'!B:B,MICRO!E:E,'LISTA DE EMBARQUE'!G:G),"")</f>
        <v>1</v>
      </c>
      <c r="V1009" s="12">
        <f>IFERROR(VLOOKUP(Tabela1[[#This Row],[COD.MDE]],'LISTA DE EMBARQUE'!B:L,11,0),"")</f>
        <v>11</v>
      </c>
      <c r="W1009" s="13">
        <f>IFERROR(VLOOKUP(Tabela1[[#This Row],[COD.MDE]],'LISTA DE EMBARQUE'!B:M,12,0),"")</f>
        <v>46300</v>
      </c>
      <c r="X1009" s="14">
        <f>IFERROR(Tabela1[[#This Row],[QIANTIDADE EXPEDIDA]]*Tabela1[[#This Row],[PESO UNI]],"")</f>
        <v>37.200000000000003</v>
      </c>
      <c r="Y1009" s="14">
        <f t="shared" si="200"/>
        <v>0</v>
      </c>
      <c r="Z1009" s="20">
        <f>Tabela1[[#This Row],[PESO TOTAL]]-Tabela1[[#This Row],[Peso Expedido]]</f>
        <v>0</v>
      </c>
      <c r="AA1009" s="17">
        <v>1</v>
      </c>
      <c r="AB1009" s="33"/>
      <c r="AC1009" s="33">
        <v>1</v>
      </c>
      <c r="AD1009" s="33">
        <v>1</v>
      </c>
      <c r="AE1009" s="33">
        <v>1</v>
      </c>
      <c r="AF1009" s="33">
        <v>1</v>
      </c>
      <c r="AG1009" s="33">
        <v>1</v>
      </c>
      <c r="AH1009" s="33">
        <v>1</v>
      </c>
      <c r="AI1009" s="33" t="s">
        <v>4509</v>
      </c>
      <c r="AJ1009"/>
      <c r="AK1009"/>
      <c r="AL1009"/>
      <c r="AM1009"/>
      <c r="AN1009"/>
      <c r="AO1009"/>
      <c r="AP1009"/>
      <c r="AQ1009" s="22"/>
      <c r="AR1009" s="24"/>
      <c r="AS1009" s="37"/>
      <c r="AT1009" s="37"/>
      <c r="AU1009" s="37"/>
      <c r="AV1009" s="37"/>
      <c r="AW1009" s="37"/>
    </row>
    <row r="1010" spans="1:49" ht="15.75" hidden="1" customHeight="1" x14ac:dyDescent="0.25">
      <c r="A1010" s="1" t="s">
        <v>5276</v>
      </c>
      <c r="B1010" s="21" t="s">
        <v>5227</v>
      </c>
      <c r="C1010" s="1">
        <v>2</v>
      </c>
      <c r="D1010" s="1" t="s">
        <v>5230</v>
      </c>
      <c r="E1010" s="7">
        <v>4636</v>
      </c>
      <c r="F1010" s="7">
        <v>61</v>
      </c>
      <c r="G1010" s="1">
        <v>235.4</v>
      </c>
      <c r="H1010" s="34">
        <f>Tabela1[[#This Row],[PESO UNI]]*Tabela1[[#This Row],[QTE]]</f>
        <v>470.8</v>
      </c>
      <c r="I1010" s="7" t="s">
        <v>5274</v>
      </c>
      <c r="J1010" s="8" t="s">
        <v>3045</v>
      </c>
      <c r="K1010" s="8" t="s">
        <v>4320</v>
      </c>
      <c r="L1010" s="9" t="s">
        <v>2984</v>
      </c>
      <c r="M1010" s="10">
        <v>46251</v>
      </c>
      <c r="N1010" s="8" t="s">
        <v>5101</v>
      </c>
      <c r="O1010" s="12"/>
      <c r="P1010" s="13"/>
      <c r="Q1010" s="14">
        <f>Tabela1[[#This Row],[QTDE/ Fabricação]]-Tabela1[[#This Row],[QTE]]</f>
        <v>-2</v>
      </c>
      <c r="R1010" s="18">
        <f t="shared" si="197"/>
        <v>470.8</v>
      </c>
      <c r="S1010" s="18">
        <f t="shared" si="198"/>
        <v>470.8</v>
      </c>
      <c r="T1010" s="19">
        <f t="shared" si="199"/>
        <v>0</v>
      </c>
      <c r="U1010" s="16">
        <f>IFERROR(SUMIF('LISTA DE EMBARQUE'!B:B,MICRO!E:E,'LISTA DE EMBARQUE'!G:G),"")</f>
        <v>2</v>
      </c>
      <c r="V1010" s="12">
        <f>IFERROR(VLOOKUP(Tabela1[[#This Row],[COD.MDE]],'LISTA DE EMBARQUE'!B:L,11,0),"")</f>
        <v>11</v>
      </c>
      <c r="W1010" s="13">
        <f>IFERROR(VLOOKUP(Tabela1[[#This Row],[COD.MDE]],'LISTA DE EMBARQUE'!B:M,12,0),"")</f>
        <v>46300</v>
      </c>
      <c r="X1010" s="14">
        <f>IFERROR(Tabela1[[#This Row],[QIANTIDADE EXPEDIDA]]*Tabela1[[#This Row],[PESO UNI]],"")</f>
        <v>470.8</v>
      </c>
      <c r="Y1010" s="14">
        <f t="shared" si="200"/>
        <v>0</v>
      </c>
      <c r="Z1010" s="20">
        <f>Tabela1[[#This Row],[PESO TOTAL]]-Tabela1[[#This Row],[Peso Expedido]]</f>
        <v>0</v>
      </c>
      <c r="AA1010" s="17">
        <v>1</v>
      </c>
      <c r="AB1010" s="33"/>
      <c r="AC1010" s="33">
        <v>1</v>
      </c>
      <c r="AD1010" s="33">
        <v>1</v>
      </c>
      <c r="AE1010" s="33">
        <v>1</v>
      </c>
      <c r="AF1010" s="33">
        <v>1</v>
      </c>
      <c r="AG1010" s="33">
        <v>1</v>
      </c>
      <c r="AH1010" s="33">
        <v>1</v>
      </c>
      <c r="AI1010" s="33" t="s">
        <v>4509</v>
      </c>
      <c r="AJ1010"/>
      <c r="AK1010"/>
      <c r="AL1010"/>
      <c r="AM1010"/>
      <c r="AN1010"/>
      <c r="AO1010"/>
      <c r="AP1010"/>
      <c r="AQ1010" s="22"/>
      <c r="AR1010" s="24"/>
      <c r="AS1010" s="37"/>
      <c r="AT1010" s="37"/>
      <c r="AU1010" s="37"/>
      <c r="AV1010" s="37"/>
      <c r="AW1010" s="37"/>
    </row>
    <row r="1011" spans="1:49" ht="15.75" hidden="1" customHeight="1" x14ac:dyDescent="0.25">
      <c r="A1011" s="1" t="s">
        <v>5276</v>
      </c>
      <c r="B1011" s="21" t="s">
        <v>5227</v>
      </c>
      <c r="C1011" s="1">
        <v>2</v>
      </c>
      <c r="D1011" s="1" t="s">
        <v>5231</v>
      </c>
      <c r="E1011" s="7">
        <v>4637</v>
      </c>
      <c r="F1011" s="7">
        <v>61</v>
      </c>
      <c r="G1011" s="1">
        <v>8.9</v>
      </c>
      <c r="H1011" s="34">
        <f>Tabela1[[#This Row],[PESO UNI]]*Tabela1[[#This Row],[QTE]]</f>
        <v>17.8</v>
      </c>
      <c r="I1011" s="7" t="s">
        <v>5274</v>
      </c>
      <c r="J1011" s="8" t="s">
        <v>3045</v>
      </c>
      <c r="K1011" s="8" t="s">
        <v>4320</v>
      </c>
      <c r="L1011" s="9" t="s">
        <v>2984</v>
      </c>
      <c r="M1011" s="10">
        <v>46251</v>
      </c>
      <c r="N1011" s="8" t="s">
        <v>5101</v>
      </c>
      <c r="O1011" s="12"/>
      <c r="P1011" s="13"/>
      <c r="Q1011" s="14">
        <f>Tabela1[[#This Row],[QTDE/ Fabricação]]-Tabela1[[#This Row],[QTE]]</f>
        <v>-2</v>
      </c>
      <c r="R1011" s="18">
        <f t="shared" si="197"/>
        <v>17.8</v>
      </c>
      <c r="S1011" s="18">
        <f t="shared" si="198"/>
        <v>17.8</v>
      </c>
      <c r="T1011" s="19">
        <f t="shared" si="199"/>
        <v>0</v>
      </c>
      <c r="U1011" s="16">
        <f>IFERROR(SUMIF('LISTA DE EMBARQUE'!B:B,MICRO!E:E,'LISTA DE EMBARQUE'!G:G),"")</f>
        <v>2</v>
      </c>
      <c r="V1011" s="12">
        <f>IFERROR(VLOOKUP(Tabela1[[#This Row],[COD.MDE]],'LISTA DE EMBARQUE'!B:L,11,0),"")</f>
        <v>11</v>
      </c>
      <c r="W1011" s="13">
        <f>IFERROR(VLOOKUP(Tabela1[[#This Row],[COD.MDE]],'LISTA DE EMBARQUE'!B:M,12,0),"")</f>
        <v>46300</v>
      </c>
      <c r="X1011" s="14">
        <f>IFERROR(Tabela1[[#This Row],[QIANTIDADE EXPEDIDA]]*Tabela1[[#This Row],[PESO UNI]],"")</f>
        <v>17.8</v>
      </c>
      <c r="Y1011" s="14">
        <f t="shared" si="200"/>
        <v>0</v>
      </c>
      <c r="Z1011" s="20">
        <f>Tabela1[[#This Row],[PESO TOTAL]]-Tabela1[[#This Row],[Peso Expedido]]</f>
        <v>0</v>
      </c>
      <c r="AA1011" s="17">
        <v>1</v>
      </c>
      <c r="AB1011" s="33"/>
      <c r="AC1011" s="33">
        <v>1</v>
      </c>
      <c r="AD1011" s="33">
        <v>1</v>
      </c>
      <c r="AE1011" s="33">
        <v>1</v>
      </c>
      <c r="AF1011" s="33">
        <v>1</v>
      </c>
      <c r="AG1011" s="33">
        <v>1</v>
      </c>
      <c r="AH1011" s="33">
        <v>1</v>
      </c>
      <c r="AI1011" s="33" t="s">
        <v>4509</v>
      </c>
      <c r="AJ1011"/>
      <c r="AK1011"/>
      <c r="AL1011"/>
      <c r="AM1011"/>
      <c r="AN1011"/>
      <c r="AO1011"/>
      <c r="AP1011"/>
      <c r="AQ1011" s="22"/>
      <c r="AR1011" s="24"/>
      <c r="AS1011" s="37"/>
      <c r="AT1011" s="37"/>
      <c r="AU1011" s="37"/>
      <c r="AV1011" s="37"/>
      <c r="AW1011" s="37"/>
    </row>
    <row r="1012" spans="1:49" ht="15.75" hidden="1" customHeight="1" x14ac:dyDescent="0.25">
      <c r="A1012" s="1" t="s">
        <v>5276</v>
      </c>
      <c r="B1012" s="21" t="s">
        <v>5227</v>
      </c>
      <c r="C1012" s="1">
        <v>2</v>
      </c>
      <c r="D1012" s="1" t="s">
        <v>5232</v>
      </c>
      <c r="E1012" s="7">
        <v>4638</v>
      </c>
      <c r="F1012" s="7">
        <v>61</v>
      </c>
      <c r="G1012" s="1">
        <v>1.6</v>
      </c>
      <c r="H1012" s="34">
        <f>Tabela1[[#This Row],[PESO UNI]]*Tabela1[[#This Row],[QTE]]</f>
        <v>3.2</v>
      </c>
      <c r="I1012" s="7" t="s">
        <v>5274</v>
      </c>
      <c r="J1012" s="8" t="s">
        <v>3045</v>
      </c>
      <c r="K1012" s="8" t="s">
        <v>4320</v>
      </c>
      <c r="L1012" s="9" t="s">
        <v>2984</v>
      </c>
      <c r="M1012" s="10">
        <v>46251</v>
      </c>
      <c r="N1012" s="8" t="s">
        <v>5101</v>
      </c>
      <c r="O1012" s="12"/>
      <c r="P1012" s="13"/>
      <c r="Q1012" s="14">
        <f>Tabela1[[#This Row],[QTDE/ Fabricação]]-Tabela1[[#This Row],[QTE]]</f>
        <v>-2</v>
      </c>
      <c r="R1012" s="18">
        <f t="shared" si="197"/>
        <v>3.2</v>
      </c>
      <c r="S1012" s="18">
        <f t="shared" si="198"/>
        <v>3.2</v>
      </c>
      <c r="T1012" s="19">
        <f t="shared" si="199"/>
        <v>0</v>
      </c>
      <c r="U1012" s="16">
        <f>IFERROR(SUMIF('LISTA DE EMBARQUE'!B:B,MICRO!E:E,'LISTA DE EMBARQUE'!G:G),"")</f>
        <v>2</v>
      </c>
      <c r="V1012" s="12">
        <f>IFERROR(VLOOKUP(Tabela1[[#This Row],[COD.MDE]],'LISTA DE EMBARQUE'!B:L,11,0),"")</f>
        <v>11</v>
      </c>
      <c r="W1012" s="13">
        <f>IFERROR(VLOOKUP(Tabela1[[#This Row],[COD.MDE]],'LISTA DE EMBARQUE'!B:M,12,0),"")</f>
        <v>46300</v>
      </c>
      <c r="X1012" s="14">
        <f>IFERROR(Tabela1[[#This Row],[QIANTIDADE EXPEDIDA]]*Tabela1[[#This Row],[PESO UNI]],"")</f>
        <v>3.2</v>
      </c>
      <c r="Y1012" s="14">
        <f t="shared" si="200"/>
        <v>0</v>
      </c>
      <c r="Z1012" s="20">
        <f>Tabela1[[#This Row],[PESO TOTAL]]-Tabela1[[#This Row],[Peso Expedido]]</f>
        <v>0</v>
      </c>
      <c r="AA1012" s="17">
        <v>1</v>
      </c>
      <c r="AB1012" s="33"/>
      <c r="AC1012" s="33">
        <v>1</v>
      </c>
      <c r="AD1012" s="33">
        <v>1</v>
      </c>
      <c r="AE1012" s="33">
        <v>1</v>
      </c>
      <c r="AF1012" s="33">
        <v>1</v>
      </c>
      <c r="AG1012" s="33">
        <v>1</v>
      </c>
      <c r="AH1012" s="33">
        <v>1</v>
      </c>
      <c r="AI1012" s="33" t="s">
        <v>4509</v>
      </c>
      <c r="AJ1012"/>
      <c r="AK1012"/>
      <c r="AL1012"/>
      <c r="AM1012"/>
      <c r="AN1012"/>
      <c r="AO1012"/>
      <c r="AP1012"/>
      <c r="AQ1012" s="22"/>
      <c r="AR1012" s="24"/>
      <c r="AS1012" s="37"/>
      <c r="AT1012" s="37"/>
      <c r="AU1012" s="37"/>
      <c r="AV1012" s="37"/>
      <c r="AW1012" s="37"/>
    </row>
    <row r="1013" spans="1:49" ht="15.75" hidden="1" customHeight="1" x14ac:dyDescent="0.25">
      <c r="A1013" s="1" t="s">
        <v>5276</v>
      </c>
      <c r="B1013" s="21" t="s">
        <v>5227</v>
      </c>
      <c r="C1013" s="1">
        <v>4</v>
      </c>
      <c r="D1013" s="1" t="s">
        <v>5233</v>
      </c>
      <c r="E1013" s="7">
        <v>4639</v>
      </c>
      <c r="F1013" s="7">
        <v>61</v>
      </c>
      <c r="G1013" s="1">
        <v>0.3</v>
      </c>
      <c r="H1013" s="34">
        <f>Tabela1[[#This Row],[PESO UNI]]*Tabela1[[#This Row],[QTE]]</f>
        <v>1.2</v>
      </c>
      <c r="I1013" s="7" t="s">
        <v>5274</v>
      </c>
      <c r="J1013" s="8" t="s">
        <v>3045</v>
      </c>
      <c r="K1013" s="8" t="s">
        <v>4320</v>
      </c>
      <c r="L1013" s="9" t="s">
        <v>2984</v>
      </c>
      <c r="M1013" s="10">
        <v>46251</v>
      </c>
      <c r="N1013" s="8" t="s">
        <v>5101</v>
      </c>
      <c r="O1013" s="12"/>
      <c r="P1013" s="13"/>
      <c r="Q1013" s="14">
        <f>Tabela1[[#This Row],[QTDE/ Fabricação]]-Tabela1[[#This Row],[QTE]]</f>
        <v>-4</v>
      </c>
      <c r="R1013" s="18">
        <f t="shared" si="197"/>
        <v>1.2</v>
      </c>
      <c r="S1013" s="18">
        <f t="shared" si="198"/>
        <v>1.2</v>
      </c>
      <c r="T1013" s="19">
        <f t="shared" si="199"/>
        <v>0</v>
      </c>
      <c r="U1013" s="16">
        <f>IFERROR(SUMIF('LISTA DE EMBARQUE'!B:B,MICRO!E:E,'LISTA DE EMBARQUE'!G:G),"")</f>
        <v>4</v>
      </c>
      <c r="V1013" s="12">
        <f>IFERROR(VLOOKUP(Tabela1[[#This Row],[COD.MDE]],'LISTA DE EMBARQUE'!B:L,11,0),"")</f>
        <v>11</v>
      </c>
      <c r="W1013" s="13">
        <f>IFERROR(VLOOKUP(Tabela1[[#This Row],[COD.MDE]],'LISTA DE EMBARQUE'!B:M,12,0),"")</f>
        <v>46300</v>
      </c>
      <c r="X1013" s="14">
        <f>IFERROR(Tabela1[[#This Row],[QIANTIDADE EXPEDIDA]]*Tabela1[[#This Row],[PESO UNI]],"")</f>
        <v>1.2</v>
      </c>
      <c r="Y1013" s="14">
        <f t="shared" si="200"/>
        <v>0</v>
      </c>
      <c r="Z1013" s="20">
        <f>Tabela1[[#This Row],[PESO TOTAL]]-Tabela1[[#This Row],[Peso Expedido]]</f>
        <v>0</v>
      </c>
      <c r="AA1013" s="17">
        <v>1</v>
      </c>
      <c r="AB1013" s="33"/>
      <c r="AC1013" s="33">
        <v>1</v>
      </c>
      <c r="AD1013" s="33">
        <v>1</v>
      </c>
      <c r="AE1013" s="33">
        <v>1</v>
      </c>
      <c r="AF1013" s="33">
        <v>1</v>
      </c>
      <c r="AG1013" s="33">
        <v>1</v>
      </c>
      <c r="AH1013" s="33">
        <v>1</v>
      </c>
      <c r="AI1013" s="33" t="s">
        <v>4509</v>
      </c>
      <c r="AJ1013"/>
      <c r="AK1013"/>
      <c r="AL1013"/>
      <c r="AM1013"/>
      <c r="AN1013"/>
      <c r="AO1013"/>
      <c r="AP1013"/>
      <c r="AQ1013" s="22"/>
      <c r="AR1013" s="24"/>
      <c r="AS1013" s="37"/>
      <c r="AT1013" s="37"/>
      <c r="AU1013" s="37"/>
      <c r="AV1013" s="37"/>
      <c r="AW1013" s="37"/>
    </row>
    <row r="1014" spans="1:49" ht="15.75" hidden="1" customHeight="1" x14ac:dyDescent="0.25">
      <c r="A1014" s="238" t="s">
        <v>5275</v>
      </c>
      <c r="B1014" s="239" t="s">
        <v>5234</v>
      </c>
      <c r="C1014" s="238">
        <v>1</v>
      </c>
      <c r="D1014" s="1" t="s">
        <v>5235</v>
      </c>
      <c r="E1014" s="237">
        <v>4640</v>
      </c>
      <c r="F1014" s="237">
        <v>61</v>
      </c>
      <c r="G1014" s="238">
        <v>204.2</v>
      </c>
      <c r="H1014" s="240">
        <f>Tabela1[[#This Row],[PESO UNI]]*Tabela1[[#This Row],[QTE]]</f>
        <v>204.2</v>
      </c>
      <c r="I1014" s="237" t="s">
        <v>5274</v>
      </c>
      <c r="J1014" s="241" t="s">
        <v>3045</v>
      </c>
      <c r="K1014" s="241" t="s">
        <v>4320</v>
      </c>
      <c r="L1014" s="242" t="s">
        <v>2984</v>
      </c>
      <c r="M1014" s="243">
        <v>46251</v>
      </c>
      <c r="N1014" s="241" t="s">
        <v>5101</v>
      </c>
      <c r="O1014" s="244"/>
      <c r="P1014" s="245"/>
      <c r="Q1014" s="14">
        <f>Tabela1[[#This Row],[QTDE/ Fabricação]]-Tabela1[[#This Row],[QTE]]</f>
        <v>-1</v>
      </c>
      <c r="R1014" s="247">
        <f t="shared" si="197"/>
        <v>204.2</v>
      </c>
      <c r="S1014" s="247">
        <f t="shared" si="198"/>
        <v>204.2</v>
      </c>
      <c r="T1014" s="248">
        <f t="shared" si="199"/>
        <v>0</v>
      </c>
      <c r="U1014" s="249">
        <f>IFERROR(SUMIF('LISTA DE EMBARQUE'!B:B,MICRO!E:E,'LISTA DE EMBARQUE'!G:G),"")</f>
        <v>2</v>
      </c>
      <c r="V1014" s="244">
        <f>IFERROR(VLOOKUP(Tabela1[[#This Row],[COD.MDE]],'LISTA DE EMBARQUE'!B:L,11,0),"")</f>
        <v>8</v>
      </c>
      <c r="W1014" s="245">
        <f>IFERROR(VLOOKUP(Tabela1[[#This Row],[COD.MDE]],'LISTA DE EMBARQUE'!B:M,12,0),"")</f>
        <v>46280</v>
      </c>
      <c r="X1014" s="246">
        <f>IFERROR(Tabela1[[#This Row],[QIANTIDADE EXPEDIDA]]*Tabela1[[#This Row],[PESO UNI]],"")</f>
        <v>408.4</v>
      </c>
      <c r="Y1014" s="246">
        <f t="shared" si="200"/>
        <v>1</v>
      </c>
      <c r="Z1014" s="250">
        <f>Tabela1[[#This Row],[PESO TOTAL]]-Tabela1[[#This Row],[Peso Expedido]]</f>
        <v>-204.2</v>
      </c>
      <c r="AA1014" s="251">
        <v>1</v>
      </c>
      <c r="AB1014" s="252"/>
      <c r="AC1014" s="252">
        <v>1</v>
      </c>
      <c r="AD1014" s="252">
        <v>1</v>
      </c>
      <c r="AE1014" s="252">
        <v>1</v>
      </c>
      <c r="AF1014" s="252">
        <v>1</v>
      </c>
      <c r="AG1014" s="252">
        <v>1</v>
      </c>
      <c r="AH1014" s="252">
        <v>1</v>
      </c>
      <c r="AI1014" s="252" t="s">
        <v>4509</v>
      </c>
      <c r="AJ1014"/>
      <c r="AK1014"/>
      <c r="AL1014"/>
      <c r="AM1014"/>
      <c r="AN1014"/>
      <c r="AO1014"/>
      <c r="AP1014"/>
      <c r="AQ1014" s="22"/>
      <c r="AR1014" s="24"/>
      <c r="AS1014" s="37"/>
      <c r="AT1014" s="37"/>
      <c r="AU1014" s="37"/>
      <c r="AV1014" s="37"/>
      <c r="AW1014" s="37"/>
    </row>
    <row r="1015" spans="1:49" ht="15.75" hidden="1" customHeight="1" x14ac:dyDescent="0.25">
      <c r="A1015" s="238" t="s">
        <v>5275</v>
      </c>
      <c r="B1015" s="239" t="s">
        <v>5234</v>
      </c>
      <c r="C1015" s="238">
        <v>1</v>
      </c>
      <c r="D1015" s="1" t="s">
        <v>5236</v>
      </c>
      <c r="E1015" s="237">
        <v>4661</v>
      </c>
      <c r="F1015" s="237">
        <v>61</v>
      </c>
      <c r="G1015" s="238">
        <v>168.6</v>
      </c>
      <c r="H1015" s="240">
        <f>Tabela1[[#This Row],[PESO UNI]]*Tabela1[[#This Row],[QTE]]</f>
        <v>168.6</v>
      </c>
      <c r="I1015" s="237" t="s">
        <v>5274</v>
      </c>
      <c r="J1015" s="241" t="s">
        <v>3045</v>
      </c>
      <c r="K1015" s="241" t="s">
        <v>4320</v>
      </c>
      <c r="L1015" s="242" t="s">
        <v>2984</v>
      </c>
      <c r="M1015" s="243">
        <v>46251</v>
      </c>
      <c r="N1015" s="241" t="s">
        <v>5101</v>
      </c>
      <c r="O1015" s="244"/>
      <c r="P1015" s="245"/>
      <c r="Q1015" s="14">
        <f>Tabela1[[#This Row],[QTDE/ Fabricação]]-Tabela1[[#This Row],[QTE]]</f>
        <v>-1</v>
      </c>
      <c r="R1015" s="247">
        <f>IFERROR(H1015*((AA1015*0.25)+(AC1015*0.25)+(AD1015*0.225)+(AE1015*0.225)+(AF1015*0.05)),"")</f>
        <v>168.6</v>
      </c>
      <c r="S1015" s="247">
        <f>IFERROR(H1015*AG1015,"")</f>
        <v>168.6</v>
      </c>
      <c r="T1015" s="248">
        <f>IFERROR(S1015-H1015,"")</f>
        <v>0</v>
      </c>
      <c r="U1015" s="249">
        <f>IFERROR(SUMIF('LISTA DE EMBARQUE'!B:B,MICRO!E:E,'LISTA DE EMBARQUE'!G:G),"")</f>
        <v>2</v>
      </c>
      <c r="V1015" s="244">
        <f>IFERROR(VLOOKUP(Tabela1[[#This Row],[COD.MDE]],'LISTA DE EMBARQUE'!B:L,11,0),"")</f>
        <v>8</v>
      </c>
      <c r="W1015" s="245">
        <f>IFERROR(VLOOKUP(Tabela1[[#This Row],[COD.MDE]],'LISTA DE EMBARQUE'!B:M,12,0),"")</f>
        <v>46280</v>
      </c>
      <c r="X1015" s="246">
        <f>IFERROR(Tabela1[[#This Row],[QIANTIDADE EXPEDIDA]]*Tabela1[[#This Row],[PESO UNI]],"")</f>
        <v>337.2</v>
      </c>
      <c r="Y1015" s="246">
        <f>U1015-C1015</f>
        <v>1</v>
      </c>
      <c r="Z1015" s="250">
        <f>Tabela1[[#This Row],[PESO TOTAL]]-Tabela1[[#This Row],[Peso Expedido]]</f>
        <v>-168.6</v>
      </c>
      <c r="AA1015" s="251">
        <v>1</v>
      </c>
      <c r="AB1015" s="252"/>
      <c r="AC1015" s="252">
        <v>1</v>
      </c>
      <c r="AD1015" s="252">
        <v>1</v>
      </c>
      <c r="AE1015" s="252">
        <v>1</v>
      </c>
      <c r="AF1015" s="252">
        <v>1</v>
      </c>
      <c r="AG1015" s="252">
        <v>1</v>
      </c>
      <c r="AH1015" s="252">
        <v>1</v>
      </c>
      <c r="AI1015" s="252" t="s">
        <v>4509</v>
      </c>
      <c r="AJ1015"/>
      <c r="AK1015"/>
      <c r="AL1015"/>
      <c r="AM1015"/>
      <c r="AN1015"/>
      <c r="AO1015"/>
      <c r="AP1015"/>
      <c r="AQ1015" s="22"/>
      <c r="AR1015" s="24"/>
      <c r="AS1015" s="37"/>
      <c r="AT1015" s="37"/>
      <c r="AU1015" s="37"/>
      <c r="AV1015" s="37"/>
      <c r="AW1015" s="37"/>
    </row>
    <row r="1016" spans="1:49" ht="15.75" hidden="1" customHeight="1" x14ac:dyDescent="0.25">
      <c r="A1016" s="238" t="s">
        <v>5275</v>
      </c>
      <c r="B1016" s="239" t="s">
        <v>5234</v>
      </c>
      <c r="C1016" s="238">
        <v>1</v>
      </c>
      <c r="D1016" s="1" t="s">
        <v>5408</v>
      </c>
      <c r="E1016" s="237">
        <v>4750</v>
      </c>
      <c r="F1016" s="237">
        <v>61</v>
      </c>
      <c r="G1016" s="238">
        <v>36.4</v>
      </c>
      <c r="H1016" s="240">
        <f>Tabela1[[#This Row],[PESO UNI]]*Tabela1[[#This Row],[QTE]]</f>
        <v>36.4</v>
      </c>
      <c r="I1016" s="237" t="s">
        <v>5274</v>
      </c>
      <c r="J1016" s="241" t="s">
        <v>3045</v>
      </c>
      <c r="K1016" s="241" t="s">
        <v>4320</v>
      </c>
      <c r="L1016" s="242" t="s">
        <v>2984</v>
      </c>
      <c r="M1016" s="243">
        <v>46251</v>
      </c>
      <c r="N1016" s="241" t="s">
        <v>5101</v>
      </c>
      <c r="O1016" s="244"/>
      <c r="P1016" s="245"/>
      <c r="Q1016" s="14">
        <f>Tabela1[[#This Row],[QTDE/ Fabricação]]-Tabela1[[#This Row],[QTE]]</f>
        <v>-1</v>
      </c>
      <c r="R1016" s="247">
        <f>IFERROR(H1016*((AA1016*0.25)+(AC1016*0.25)+(AD1016*0.225)+(AE1016*0.225)+(AF1016*0.05)),"")</f>
        <v>36.4</v>
      </c>
      <c r="S1016" s="247">
        <f>IFERROR(H1016*AG1016,"")</f>
        <v>36.4</v>
      </c>
      <c r="T1016" s="248">
        <f>IFERROR(S1016-H1016,"")</f>
        <v>0</v>
      </c>
      <c r="U1016" s="249">
        <f>IFERROR(SUMIF('LISTA DE EMBARQUE'!B:B,MICRO!E:E,'LISTA DE EMBARQUE'!G:G),"")</f>
        <v>2</v>
      </c>
      <c r="V1016" s="244">
        <f>IFERROR(VLOOKUP(Tabela1[[#This Row],[COD.MDE]],'LISTA DE EMBARQUE'!B:L,11,0),"")</f>
        <v>8</v>
      </c>
      <c r="W1016" s="245">
        <f>IFERROR(VLOOKUP(Tabela1[[#This Row],[COD.MDE]],'LISTA DE EMBARQUE'!B:M,12,0),"")</f>
        <v>46280</v>
      </c>
      <c r="X1016" s="246">
        <f>IFERROR(Tabela1[[#This Row],[QIANTIDADE EXPEDIDA]]*Tabela1[[#This Row],[PESO UNI]],"")</f>
        <v>72.8</v>
      </c>
      <c r="Y1016" s="246">
        <f>U1016-C1016</f>
        <v>1</v>
      </c>
      <c r="Z1016" s="250">
        <f>Tabela1[[#This Row],[PESO TOTAL]]-Tabela1[[#This Row],[Peso Expedido]]</f>
        <v>-36.4</v>
      </c>
      <c r="AA1016" s="251">
        <v>1</v>
      </c>
      <c r="AB1016" s="252"/>
      <c r="AC1016" s="252">
        <v>1</v>
      </c>
      <c r="AD1016" s="252">
        <v>1</v>
      </c>
      <c r="AE1016" s="252">
        <v>1</v>
      </c>
      <c r="AF1016" s="252">
        <v>1</v>
      </c>
      <c r="AG1016" s="252">
        <v>1</v>
      </c>
      <c r="AH1016" s="252">
        <v>1</v>
      </c>
      <c r="AI1016" s="252" t="s">
        <v>4509</v>
      </c>
      <c r="AJ1016"/>
      <c r="AK1016"/>
      <c r="AL1016"/>
      <c r="AM1016"/>
      <c r="AN1016"/>
      <c r="AO1016"/>
      <c r="AP1016"/>
      <c r="AQ1016" s="22"/>
      <c r="AR1016" s="24"/>
      <c r="AS1016" s="37"/>
      <c r="AT1016" s="37"/>
      <c r="AU1016" s="37"/>
      <c r="AV1016" s="37"/>
      <c r="AW1016" s="37"/>
    </row>
    <row r="1017" spans="1:49" ht="15.75" hidden="1" customHeight="1" x14ac:dyDescent="0.25">
      <c r="A1017" s="1" t="s">
        <v>5224</v>
      </c>
      <c r="B1017" s="21" t="s">
        <v>5237</v>
      </c>
      <c r="C1017" s="1">
        <v>4</v>
      </c>
      <c r="D1017" s="1" t="s">
        <v>5238</v>
      </c>
      <c r="E1017" s="7">
        <v>4662</v>
      </c>
      <c r="F1017" s="7">
        <v>62</v>
      </c>
      <c r="G1017" s="1">
        <v>28.1</v>
      </c>
      <c r="H1017" s="34">
        <f>Tabela1[[#This Row],[PESO UNI]]*Tabela1[[#This Row],[QTE]]</f>
        <v>112.4</v>
      </c>
      <c r="I1017" s="7" t="s">
        <v>5629</v>
      </c>
      <c r="J1017" s="8" t="s">
        <v>3045</v>
      </c>
      <c r="K1017" s="8" t="s">
        <v>4320</v>
      </c>
      <c r="L1017" s="9" t="s">
        <v>2984</v>
      </c>
      <c r="M1017" s="10">
        <v>46251</v>
      </c>
      <c r="N1017" s="8" t="s">
        <v>5101</v>
      </c>
      <c r="O1017" s="12"/>
      <c r="P1017" s="13"/>
      <c r="Q1017" s="14">
        <f>Tabela1[[#This Row],[QTDE/ Fabricação]]-Tabela1[[#This Row],[QTE]]</f>
        <v>-4</v>
      </c>
      <c r="R1017" s="18">
        <f t="shared" si="197"/>
        <v>112.4</v>
      </c>
      <c r="S1017" s="18">
        <f t="shared" si="198"/>
        <v>112.4</v>
      </c>
      <c r="T1017" s="19">
        <f t="shared" si="199"/>
        <v>0</v>
      </c>
      <c r="U1017" s="16">
        <f>IFERROR(SUMIF('LISTA DE EMBARQUE'!B:B,MICRO!E:E,'LISTA DE EMBARQUE'!G:G),"")</f>
        <v>4</v>
      </c>
      <c r="V1017" s="12">
        <f>IFERROR(VLOOKUP(Tabela1[[#This Row],[COD.MDE]],'LISTA DE EMBARQUE'!B:L,11,0),"")</f>
        <v>12</v>
      </c>
      <c r="W1017" s="13">
        <f>IFERROR(VLOOKUP(Tabela1[[#This Row],[COD.MDE]],'LISTA DE EMBARQUE'!B:M,12,0),"")</f>
        <v>46307</v>
      </c>
      <c r="X1017" s="14">
        <f>IFERROR(Tabela1[[#This Row],[QIANTIDADE EXPEDIDA]]*Tabela1[[#This Row],[PESO UNI]],"")</f>
        <v>112.4</v>
      </c>
      <c r="Y1017" s="14">
        <f t="shared" si="200"/>
        <v>0</v>
      </c>
      <c r="Z1017" s="20">
        <f>Tabela1[[#This Row],[PESO TOTAL]]-Tabela1[[#This Row],[Peso Expedido]]</f>
        <v>0</v>
      </c>
      <c r="AA1017" s="17">
        <v>1</v>
      </c>
      <c r="AB1017" s="33"/>
      <c r="AC1017" s="252">
        <v>1</v>
      </c>
      <c r="AD1017" s="252">
        <v>1</v>
      </c>
      <c r="AE1017" s="252">
        <v>1</v>
      </c>
      <c r="AF1017" s="252">
        <v>1</v>
      </c>
      <c r="AG1017" s="252">
        <v>1</v>
      </c>
      <c r="AH1017" s="252">
        <v>1</v>
      </c>
      <c r="AI1017" s="252" t="s">
        <v>4509</v>
      </c>
      <c r="AJ1017"/>
      <c r="AK1017"/>
      <c r="AL1017"/>
      <c r="AM1017"/>
      <c r="AN1017"/>
      <c r="AO1017"/>
      <c r="AP1017"/>
      <c r="AQ1017" s="22"/>
      <c r="AR1017" s="24"/>
      <c r="AS1017" s="37"/>
      <c r="AT1017" s="37"/>
      <c r="AU1017" s="37"/>
      <c r="AV1017" s="37"/>
      <c r="AW1017" s="37"/>
    </row>
    <row r="1018" spans="1:49" ht="15.75" hidden="1" customHeight="1" x14ac:dyDescent="0.25">
      <c r="A1018" s="1" t="s">
        <v>5224</v>
      </c>
      <c r="B1018" s="21" t="s">
        <v>5237</v>
      </c>
      <c r="C1018" s="1">
        <v>4</v>
      </c>
      <c r="D1018" s="1" t="s">
        <v>5239</v>
      </c>
      <c r="E1018" s="7">
        <v>4663</v>
      </c>
      <c r="F1018" s="7">
        <v>62</v>
      </c>
      <c r="G1018" s="1">
        <v>38.299999999999997</v>
      </c>
      <c r="H1018" s="34">
        <f>Tabela1[[#This Row],[PESO UNI]]*Tabela1[[#This Row],[QTE]]</f>
        <v>153.19999999999999</v>
      </c>
      <c r="I1018" s="7" t="s">
        <v>5629</v>
      </c>
      <c r="J1018" s="8" t="s">
        <v>3045</v>
      </c>
      <c r="K1018" s="8" t="s">
        <v>4320</v>
      </c>
      <c r="L1018" s="9" t="s">
        <v>2984</v>
      </c>
      <c r="M1018" s="10">
        <v>46251</v>
      </c>
      <c r="N1018" s="8" t="s">
        <v>5101</v>
      </c>
      <c r="O1018" s="12"/>
      <c r="P1018" s="13"/>
      <c r="Q1018" s="14">
        <f>Tabela1[[#This Row],[QTDE/ Fabricação]]-Tabela1[[#This Row],[QTE]]</f>
        <v>-4</v>
      </c>
      <c r="R1018" s="18">
        <f t="shared" si="197"/>
        <v>153.19999999999999</v>
      </c>
      <c r="S1018" s="18">
        <f t="shared" si="198"/>
        <v>153.19999999999999</v>
      </c>
      <c r="T1018" s="19">
        <f t="shared" si="199"/>
        <v>0</v>
      </c>
      <c r="U1018" s="16">
        <f>IFERROR(SUMIF('LISTA DE EMBARQUE'!B:B,MICRO!E:E,'LISTA DE EMBARQUE'!G:G),"")</f>
        <v>4</v>
      </c>
      <c r="V1018" s="12">
        <f>IFERROR(VLOOKUP(Tabela1[[#This Row],[COD.MDE]],'LISTA DE EMBARQUE'!B:L,11,0),"")</f>
        <v>12</v>
      </c>
      <c r="W1018" s="13">
        <f>IFERROR(VLOOKUP(Tabela1[[#This Row],[COD.MDE]],'LISTA DE EMBARQUE'!B:M,12,0),"")</f>
        <v>46307</v>
      </c>
      <c r="X1018" s="14">
        <f>IFERROR(Tabela1[[#This Row],[QIANTIDADE EXPEDIDA]]*Tabela1[[#This Row],[PESO UNI]],"")</f>
        <v>153.19999999999999</v>
      </c>
      <c r="Y1018" s="14">
        <f t="shared" si="200"/>
        <v>0</v>
      </c>
      <c r="Z1018" s="20">
        <f>Tabela1[[#This Row],[PESO TOTAL]]-Tabela1[[#This Row],[Peso Expedido]]</f>
        <v>0</v>
      </c>
      <c r="AA1018" s="17">
        <v>1</v>
      </c>
      <c r="AB1018" s="33"/>
      <c r="AC1018" s="252">
        <v>1</v>
      </c>
      <c r="AD1018" s="252">
        <v>1</v>
      </c>
      <c r="AE1018" s="252">
        <v>1</v>
      </c>
      <c r="AF1018" s="252">
        <v>1</v>
      </c>
      <c r="AG1018" s="252">
        <v>1</v>
      </c>
      <c r="AH1018" s="252">
        <v>1</v>
      </c>
      <c r="AI1018" s="252" t="s">
        <v>4509</v>
      </c>
      <c r="AJ1018"/>
      <c r="AK1018"/>
      <c r="AL1018"/>
      <c r="AM1018"/>
      <c r="AN1018"/>
      <c r="AO1018"/>
      <c r="AP1018"/>
      <c r="AQ1018" s="22"/>
      <c r="AR1018" s="24"/>
      <c r="AS1018" s="37"/>
      <c r="AT1018" s="37"/>
      <c r="AU1018" s="37"/>
      <c r="AV1018" s="37"/>
      <c r="AW1018" s="37"/>
    </row>
    <row r="1019" spans="1:49" ht="15.75" hidden="1" customHeight="1" x14ac:dyDescent="0.25">
      <c r="A1019" s="1" t="s">
        <v>5224</v>
      </c>
      <c r="B1019" s="21" t="s">
        <v>5237</v>
      </c>
      <c r="C1019" s="1">
        <v>2</v>
      </c>
      <c r="D1019" s="1" t="s">
        <v>5240</v>
      </c>
      <c r="E1019" s="7">
        <v>4664</v>
      </c>
      <c r="F1019" s="7">
        <v>62</v>
      </c>
      <c r="G1019" s="1">
        <v>15.8</v>
      </c>
      <c r="H1019" s="34">
        <f>Tabela1[[#This Row],[PESO UNI]]*Tabela1[[#This Row],[QTE]]</f>
        <v>31.6</v>
      </c>
      <c r="I1019" s="7" t="s">
        <v>5629</v>
      </c>
      <c r="J1019" s="8" t="s">
        <v>3045</v>
      </c>
      <c r="K1019" s="8" t="s">
        <v>4320</v>
      </c>
      <c r="L1019" s="9" t="s">
        <v>2984</v>
      </c>
      <c r="M1019" s="10">
        <v>46251</v>
      </c>
      <c r="N1019" s="8" t="s">
        <v>5101</v>
      </c>
      <c r="O1019" s="12"/>
      <c r="P1019" s="13"/>
      <c r="Q1019" s="14">
        <f>Tabela1[[#This Row],[QTDE/ Fabricação]]-Tabela1[[#This Row],[QTE]]</f>
        <v>-2</v>
      </c>
      <c r="R1019" s="18">
        <f t="shared" si="197"/>
        <v>31.6</v>
      </c>
      <c r="S1019" s="18">
        <f t="shared" si="198"/>
        <v>31.6</v>
      </c>
      <c r="T1019" s="19">
        <f t="shared" si="199"/>
        <v>0</v>
      </c>
      <c r="U1019" s="16">
        <f>IFERROR(SUMIF('LISTA DE EMBARQUE'!B:B,MICRO!E:E,'LISTA DE EMBARQUE'!G:G),"")</f>
        <v>2</v>
      </c>
      <c r="V1019" s="12">
        <f>IFERROR(VLOOKUP(Tabela1[[#This Row],[COD.MDE]],'LISTA DE EMBARQUE'!B:L,11,0),"")</f>
        <v>12</v>
      </c>
      <c r="W1019" s="13">
        <f>IFERROR(VLOOKUP(Tabela1[[#This Row],[COD.MDE]],'LISTA DE EMBARQUE'!B:M,12,0),"")</f>
        <v>46307</v>
      </c>
      <c r="X1019" s="14">
        <f>IFERROR(Tabela1[[#This Row],[QIANTIDADE EXPEDIDA]]*Tabela1[[#This Row],[PESO UNI]],"")</f>
        <v>31.6</v>
      </c>
      <c r="Y1019" s="14">
        <f t="shared" si="200"/>
        <v>0</v>
      </c>
      <c r="Z1019" s="20">
        <f>Tabela1[[#This Row],[PESO TOTAL]]-Tabela1[[#This Row],[Peso Expedido]]</f>
        <v>0</v>
      </c>
      <c r="AA1019" s="17">
        <v>1</v>
      </c>
      <c r="AB1019" s="33"/>
      <c r="AC1019" s="252">
        <v>1</v>
      </c>
      <c r="AD1019" s="252">
        <v>1</v>
      </c>
      <c r="AE1019" s="252">
        <v>1</v>
      </c>
      <c r="AF1019" s="252">
        <v>1</v>
      </c>
      <c r="AG1019" s="252">
        <v>1</v>
      </c>
      <c r="AH1019" s="252">
        <v>1</v>
      </c>
      <c r="AI1019" s="252" t="s">
        <v>4509</v>
      </c>
      <c r="AJ1019"/>
      <c r="AK1019"/>
      <c r="AL1019"/>
      <c r="AM1019"/>
      <c r="AN1019"/>
      <c r="AO1019"/>
      <c r="AP1019"/>
      <c r="AQ1019" s="22"/>
      <c r="AR1019" s="24"/>
      <c r="AS1019" s="37"/>
      <c r="AT1019" s="37"/>
      <c r="AU1019" s="37"/>
      <c r="AV1019" s="37"/>
      <c r="AW1019" s="37"/>
    </row>
    <row r="1020" spans="1:49" ht="15.75" hidden="1" customHeight="1" x14ac:dyDescent="0.25">
      <c r="A1020" s="1" t="s">
        <v>5224</v>
      </c>
      <c r="B1020" s="21" t="s">
        <v>5237</v>
      </c>
      <c r="C1020" s="1">
        <v>4</v>
      </c>
      <c r="D1020" s="1" t="s">
        <v>5241</v>
      </c>
      <c r="E1020" s="7">
        <v>4665</v>
      </c>
      <c r="F1020" s="7">
        <v>62</v>
      </c>
      <c r="G1020" s="1">
        <v>28.4</v>
      </c>
      <c r="H1020" s="34">
        <f>Tabela1[[#This Row],[PESO UNI]]*Tabela1[[#This Row],[QTE]]</f>
        <v>113.6</v>
      </c>
      <c r="I1020" s="7" t="s">
        <v>5629</v>
      </c>
      <c r="J1020" s="8" t="s">
        <v>3045</v>
      </c>
      <c r="K1020" s="8" t="s">
        <v>4320</v>
      </c>
      <c r="L1020" s="9" t="s">
        <v>2984</v>
      </c>
      <c r="M1020" s="10">
        <v>46251</v>
      </c>
      <c r="N1020" s="8" t="s">
        <v>5101</v>
      </c>
      <c r="O1020" s="12"/>
      <c r="P1020" s="13"/>
      <c r="Q1020" s="14">
        <f>Tabela1[[#This Row],[QTDE/ Fabricação]]-Tabela1[[#This Row],[QTE]]</f>
        <v>-4</v>
      </c>
      <c r="R1020" s="18">
        <f t="shared" si="197"/>
        <v>113.6</v>
      </c>
      <c r="S1020" s="18">
        <f t="shared" si="198"/>
        <v>113.6</v>
      </c>
      <c r="T1020" s="19">
        <f t="shared" si="199"/>
        <v>0</v>
      </c>
      <c r="U1020" s="16">
        <f>IFERROR(SUMIF('LISTA DE EMBARQUE'!B:B,MICRO!E:E,'LISTA DE EMBARQUE'!G:G),"")</f>
        <v>4</v>
      </c>
      <c r="V1020" s="12">
        <f>IFERROR(VLOOKUP(Tabela1[[#This Row],[COD.MDE]],'LISTA DE EMBARQUE'!B:L,11,0),"")</f>
        <v>12</v>
      </c>
      <c r="W1020" s="13">
        <f>IFERROR(VLOOKUP(Tabela1[[#This Row],[COD.MDE]],'LISTA DE EMBARQUE'!B:M,12,0),"")</f>
        <v>46307</v>
      </c>
      <c r="X1020" s="14">
        <f>IFERROR(Tabela1[[#This Row],[QIANTIDADE EXPEDIDA]]*Tabela1[[#This Row],[PESO UNI]],"")</f>
        <v>113.6</v>
      </c>
      <c r="Y1020" s="14">
        <f t="shared" si="200"/>
        <v>0</v>
      </c>
      <c r="Z1020" s="20">
        <f>Tabela1[[#This Row],[PESO TOTAL]]-Tabela1[[#This Row],[Peso Expedido]]</f>
        <v>0</v>
      </c>
      <c r="AA1020" s="17">
        <v>1</v>
      </c>
      <c r="AB1020" s="33"/>
      <c r="AC1020" s="252">
        <v>1</v>
      </c>
      <c r="AD1020" s="252">
        <v>1</v>
      </c>
      <c r="AE1020" s="252">
        <v>1</v>
      </c>
      <c r="AF1020" s="252">
        <v>1</v>
      </c>
      <c r="AG1020" s="252">
        <v>1</v>
      </c>
      <c r="AH1020" s="252">
        <v>1</v>
      </c>
      <c r="AI1020" s="252" t="s">
        <v>4509</v>
      </c>
      <c r="AJ1020"/>
      <c r="AK1020"/>
      <c r="AL1020"/>
      <c r="AM1020"/>
      <c r="AN1020"/>
      <c r="AO1020"/>
      <c r="AP1020"/>
      <c r="AQ1020" s="22"/>
      <c r="AR1020" s="24"/>
      <c r="AS1020" s="37"/>
      <c r="AT1020" s="37"/>
      <c r="AU1020" s="37"/>
      <c r="AV1020" s="37"/>
      <c r="AW1020" s="37"/>
    </row>
    <row r="1021" spans="1:49" ht="15.75" hidden="1" customHeight="1" x14ac:dyDescent="0.25">
      <c r="A1021" s="1" t="s">
        <v>5224</v>
      </c>
      <c r="B1021" s="21" t="s">
        <v>5237</v>
      </c>
      <c r="C1021" s="1">
        <v>4</v>
      </c>
      <c r="D1021" s="1" t="s">
        <v>5242</v>
      </c>
      <c r="E1021" s="7">
        <v>4666</v>
      </c>
      <c r="F1021" s="7">
        <v>62</v>
      </c>
      <c r="G1021" s="1">
        <v>29.4</v>
      </c>
      <c r="H1021" s="34">
        <f>Tabela1[[#This Row],[PESO UNI]]*Tabela1[[#This Row],[QTE]]</f>
        <v>117.6</v>
      </c>
      <c r="I1021" s="7" t="s">
        <v>5629</v>
      </c>
      <c r="J1021" s="8" t="s">
        <v>3045</v>
      </c>
      <c r="K1021" s="8" t="s">
        <v>4320</v>
      </c>
      <c r="L1021" s="9" t="s">
        <v>2984</v>
      </c>
      <c r="M1021" s="10">
        <v>46251</v>
      </c>
      <c r="N1021" s="8" t="s">
        <v>5101</v>
      </c>
      <c r="O1021" s="12"/>
      <c r="P1021" s="13"/>
      <c r="Q1021" s="14">
        <f>Tabela1[[#This Row],[QTDE/ Fabricação]]-Tabela1[[#This Row],[QTE]]</f>
        <v>-4</v>
      </c>
      <c r="R1021" s="18">
        <f t="shared" si="197"/>
        <v>117.6</v>
      </c>
      <c r="S1021" s="18">
        <f t="shared" si="198"/>
        <v>117.6</v>
      </c>
      <c r="T1021" s="19">
        <f t="shared" si="199"/>
        <v>0</v>
      </c>
      <c r="U1021" s="16">
        <f>IFERROR(SUMIF('LISTA DE EMBARQUE'!B:B,MICRO!E:E,'LISTA DE EMBARQUE'!G:G),"")</f>
        <v>4</v>
      </c>
      <c r="V1021" s="12">
        <f>IFERROR(VLOOKUP(Tabela1[[#This Row],[COD.MDE]],'LISTA DE EMBARQUE'!B:L,11,0),"")</f>
        <v>11</v>
      </c>
      <c r="W1021" s="13">
        <f>IFERROR(VLOOKUP(Tabela1[[#This Row],[COD.MDE]],'LISTA DE EMBARQUE'!B:M,12,0),"")</f>
        <v>46300</v>
      </c>
      <c r="X1021" s="14">
        <f>IFERROR(Tabela1[[#This Row],[QIANTIDADE EXPEDIDA]]*Tabela1[[#This Row],[PESO UNI]],"")</f>
        <v>117.6</v>
      </c>
      <c r="Y1021" s="14">
        <f t="shared" si="200"/>
        <v>0</v>
      </c>
      <c r="Z1021" s="20">
        <f>Tabela1[[#This Row],[PESO TOTAL]]-Tabela1[[#This Row],[Peso Expedido]]</f>
        <v>0</v>
      </c>
      <c r="AA1021" s="17">
        <v>1</v>
      </c>
      <c r="AB1021" s="33"/>
      <c r="AC1021" s="33">
        <v>1</v>
      </c>
      <c r="AD1021" s="33">
        <v>1</v>
      </c>
      <c r="AE1021" s="33">
        <v>1</v>
      </c>
      <c r="AF1021" s="33">
        <v>1</v>
      </c>
      <c r="AG1021" s="33">
        <v>1</v>
      </c>
      <c r="AH1021" s="33">
        <v>1</v>
      </c>
      <c r="AI1021" s="33" t="s">
        <v>4509</v>
      </c>
      <c r="AJ1021"/>
      <c r="AK1021"/>
      <c r="AL1021"/>
      <c r="AM1021"/>
      <c r="AN1021"/>
      <c r="AO1021"/>
      <c r="AP1021"/>
      <c r="AQ1021" s="22"/>
      <c r="AR1021" s="24"/>
      <c r="AS1021" s="37"/>
      <c r="AT1021" s="37"/>
      <c r="AU1021" s="37"/>
      <c r="AV1021" s="37"/>
      <c r="AW1021" s="37"/>
    </row>
    <row r="1022" spans="1:49" ht="15.75" hidden="1" customHeight="1" x14ac:dyDescent="0.25">
      <c r="A1022" s="1" t="s">
        <v>5224</v>
      </c>
      <c r="B1022" s="21" t="s">
        <v>5237</v>
      </c>
      <c r="C1022" s="1">
        <v>5</v>
      </c>
      <c r="D1022" s="1" t="s">
        <v>5243</v>
      </c>
      <c r="E1022" s="7">
        <v>4667</v>
      </c>
      <c r="F1022" s="7">
        <v>62</v>
      </c>
      <c r="G1022" s="1">
        <v>28.9</v>
      </c>
      <c r="H1022" s="34">
        <f>Tabela1[[#This Row],[PESO UNI]]*Tabela1[[#This Row],[QTE]]</f>
        <v>144.5</v>
      </c>
      <c r="I1022" s="7" t="s">
        <v>5629</v>
      </c>
      <c r="J1022" s="8" t="s">
        <v>3045</v>
      </c>
      <c r="K1022" s="8" t="s">
        <v>4320</v>
      </c>
      <c r="L1022" s="9" t="s">
        <v>2984</v>
      </c>
      <c r="M1022" s="10">
        <v>46251</v>
      </c>
      <c r="N1022" s="8" t="s">
        <v>5101</v>
      </c>
      <c r="O1022" s="12"/>
      <c r="P1022" s="13"/>
      <c r="Q1022" s="14">
        <f>Tabela1[[#This Row],[QTDE/ Fabricação]]-Tabela1[[#This Row],[QTE]]</f>
        <v>-5</v>
      </c>
      <c r="R1022" s="18">
        <f t="shared" si="197"/>
        <v>144.5</v>
      </c>
      <c r="S1022" s="18">
        <f t="shared" si="198"/>
        <v>144.5</v>
      </c>
      <c r="T1022" s="19">
        <f t="shared" si="199"/>
        <v>0</v>
      </c>
      <c r="U1022" s="16">
        <f>IFERROR(SUMIF('LISTA DE EMBARQUE'!B:B,MICRO!E:E,'LISTA DE EMBARQUE'!G:G),"")</f>
        <v>5</v>
      </c>
      <c r="V1022" s="12">
        <f>IFERROR(VLOOKUP(Tabela1[[#This Row],[COD.MDE]],'LISTA DE EMBARQUE'!B:L,11,0),"")</f>
        <v>11</v>
      </c>
      <c r="W1022" s="13">
        <f>IFERROR(VLOOKUP(Tabela1[[#This Row],[COD.MDE]],'LISTA DE EMBARQUE'!B:M,12,0),"")</f>
        <v>46300</v>
      </c>
      <c r="X1022" s="14">
        <f>IFERROR(Tabela1[[#This Row],[QIANTIDADE EXPEDIDA]]*Tabela1[[#This Row],[PESO UNI]],"")</f>
        <v>144.5</v>
      </c>
      <c r="Y1022" s="14">
        <f t="shared" si="200"/>
        <v>0</v>
      </c>
      <c r="Z1022" s="20">
        <f>Tabela1[[#This Row],[PESO TOTAL]]-Tabela1[[#This Row],[Peso Expedido]]</f>
        <v>0</v>
      </c>
      <c r="AA1022" s="17">
        <v>1</v>
      </c>
      <c r="AB1022" s="33"/>
      <c r="AC1022" s="33">
        <v>1</v>
      </c>
      <c r="AD1022" s="33">
        <v>1</v>
      </c>
      <c r="AE1022" s="33">
        <v>1</v>
      </c>
      <c r="AF1022" s="33">
        <v>1</v>
      </c>
      <c r="AG1022" s="33">
        <v>1</v>
      </c>
      <c r="AH1022" s="33">
        <v>1</v>
      </c>
      <c r="AI1022" s="33" t="s">
        <v>4509</v>
      </c>
      <c r="AJ1022"/>
      <c r="AK1022"/>
      <c r="AL1022"/>
      <c r="AM1022"/>
      <c r="AN1022"/>
      <c r="AO1022"/>
      <c r="AP1022"/>
      <c r="AQ1022" s="22"/>
      <c r="AR1022" s="24"/>
      <c r="AS1022" s="37"/>
      <c r="AT1022" s="37"/>
      <c r="AU1022" s="37"/>
      <c r="AV1022" s="37"/>
      <c r="AW1022" s="37"/>
    </row>
    <row r="1023" spans="1:49" ht="15.75" hidden="1" customHeight="1" x14ac:dyDescent="0.25">
      <c r="A1023" s="1" t="s">
        <v>5224</v>
      </c>
      <c r="B1023" s="21" t="s">
        <v>5237</v>
      </c>
      <c r="C1023" s="1">
        <v>8</v>
      </c>
      <c r="D1023" s="1" t="s">
        <v>5244</v>
      </c>
      <c r="E1023" s="7">
        <v>4668</v>
      </c>
      <c r="F1023" s="7">
        <v>62</v>
      </c>
      <c r="G1023" s="1">
        <v>0.2</v>
      </c>
      <c r="H1023" s="34">
        <f>Tabela1[[#This Row],[PESO UNI]]*Tabela1[[#This Row],[QTE]]</f>
        <v>1.6</v>
      </c>
      <c r="I1023" s="7" t="s">
        <v>5629</v>
      </c>
      <c r="J1023" s="8" t="s">
        <v>3045</v>
      </c>
      <c r="K1023" s="8" t="s">
        <v>4320</v>
      </c>
      <c r="L1023" s="9" t="s">
        <v>2984</v>
      </c>
      <c r="M1023" s="10">
        <v>46251</v>
      </c>
      <c r="N1023" s="8" t="s">
        <v>5101</v>
      </c>
      <c r="O1023" s="12"/>
      <c r="P1023" s="13"/>
      <c r="Q1023" s="14">
        <f>Tabela1[[#This Row],[QTDE/ Fabricação]]-Tabela1[[#This Row],[QTE]]</f>
        <v>-8</v>
      </c>
      <c r="R1023" s="18">
        <f t="shared" si="197"/>
        <v>1.3520000000000001</v>
      </c>
      <c r="S1023" s="18">
        <f t="shared" si="198"/>
        <v>0.64000000000000012</v>
      </c>
      <c r="T1023" s="19">
        <f t="shared" si="199"/>
        <v>-0.96</v>
      </c>
      <c r="U1023" s="16">
        <f>IFERROR(SUMIF('LISTA DE EMBARQUE'!B:B,MICRO!E:E,'LISTA DE EMBARQUE'!G:G),"")</f>
        <v>0</v>
      </c>
      <c r="V1023" s="12" t="str">
        <f>IFERROR(VLOOKUP(Tabela1[[#This Row],[COD.MDE]],'LISTA DE EMBARQUE'!B:L,11,0),"")</f>
        <v/>
      </c>
      <c r="W1023" s="13" t="str">
        <f>IFERROR(VLOOKUP(Tabela1[[#This Row],[COD.MDE]],'LISTA DE EMBARQUE'!B:M,12,0),"")</f>
        <v/>
      </c>
      <c r="X1023" s="14">
        <f>IFERROR(Tabela1[[#This Row],[QIANTIDADE EXPEDIDA]]*Tabela1[[#This Row],[PESO UNI]],"")</f>
        <v>0</v>
      </c>
      <c r="Y1023" s="14">
        <f t="shared" si="200"/>
        <v>-8</v>
      </c>
      <c r="Z1023" s="20">
        <f>Tabela1[[#This Row],[PESO TOTAL]]-Tabela1[[#This Row],[Peso Expedido]]</f>
        <v>1.6</v>
      </c>
      <c r="AA1023" s="17">
        <v>1</v>
      </c>
      <c r="AB1023" s="33"/>
      <c r="AC1023" s="33">
        <v>1</v>
      </c>
      <c r="AD1023" s="33">
        <v>0.7</v>
      </c>
      <c r="AE1023" s="33">
        <v>0.7</v>
      </c>
      <c r="AF1023" s="33">
        <v>0.6</v>
      </c>
      <c r="AG1023" s="33">
        <v>0.4</v>
      </c>
      <c r="AH1023" s="33"/>
      <c r="AI1023" s="33"/>
      <c r="AJ1023"/>
      <c r="AK1023"/>
      <c r="AL1023"/>
      <c r="AM1023"/>
      <c r="AN1023"/>
      <c r="AO1023"/>
      <c r="AP1023"/>
      <c r="AQ1023" s="22"/>
      <c r="AR1023" s="24"/>
      <c r="AS1023" s="37"/>
      <c r="AT1023" s="37"/>
      <c r="AU1023" s="37"/>
      <c r="AV1023" s="37"/>
      <c r="AW1023" s="37"/>
    </row>
    <row r="1024" spans="1:49" ht="15.75" hidden="1" customHeight="1" x14ac:dyDescent="0.25">
      <c r="A1024" s="1" t="s">
        <v>76</v>
      </c>
      <c r="B1024" s="21"/>
      <c r="C1024" s="1">
        <v>40</v>
      </c>
      <c r="D1024" s="1" t="s">
        <v>5245</v>
      </c>
      <c r="E1024" s="7">
        <v>4669</v>
      </c>
      <c r="F1024" s="7">
        <v>1</v>
      </c>
      <c r="G1024" s="1">
        <v>6</v>
      </c>
      <c r="H1024" s="34">
        <f>Tabela1[[#This Row],[PESO UNI]]*Tabela1[[#This Row],[QTE]]</f>
        <v>240</v>
      </c>
      <c r="I1024" s="7" t="s">
        <v>5246</v>
      </c>
      <c r="J1024" s="8" t="s">
        <v>5247</v>
      </c>
      <c r="K1024" s="8" t="s">
        <v>23</v>
      </c>
      <c r="L1024" s="9" t="s">
        <v>5248</v>
      </c>
      <c r="M1024" s="10">
        <v>46252</v>
      </c>
      <c r="N1024" s="8" t="s">
        <v>38</v>
      </c>
      <c r="O1024" s="12"/>
      <c r="P1024" s="13"/>
      <c r="Q1024" s="14">
        <f>Tabela1[[#This Row],[QTDE/ Fabricação]]-Tabela1[[#This Row],[QTE]]</f>
        <v>-40</v>
      </c>
      <c r="R1024" s="18">
        <f t="shared" si="197"/>
        <v>240</v>
      </c>
      <c r="S1024" s="18">
        <f t="shared" si="198"/>
        <v>240</v>
      </c>
      <c r="T1024" s="19">
        <f t="shared" si="199"/>
        <v>0</v>
      </c>
      <c r="U1024" s="16">
        <v>40</v>
      </c>
      <c r="V1024" s="12">
        <v>1</v>
      </c>
      <c r="W1024" s="13" t="str">
        <f>IFERROR(VLOOKUP(Tabela1[[#This Row],[COD.MDE]],'LISTA DE EMBARQUE'!B:M,12,0),"")</f>
        <v/>
      </c>
      <c r="X1024" s="14">
        <f>IFERROR(Tabela1[[#This Row],[QIANTIDADE EXPEDIDA]]*Tabela1[[#This Row],[PESO UNI]],"")</f>
        <v>240</v>
      </c>
      <c r="Y1024" s="14">
        <f t="shared" si="200"/>
        <v>0</v>
      </c>
      <c r="Z1024" s="20">
        <f>Tabela1[[#This Row],[PESO TOTAL]]-Tabela1[[#This Row],[Peso Expedido]]</f>
        <v>0</v>
      </c>
      <c r="AA1024" s="17">
        <v>1</v>
      </c>
      <c r="AB1024" s="33"/>
      <c r="AC1024" s="33">
        <v>1</v>
      </c>
      <c r="AD1024" s="33">
        <v>1</v>
      </c>
      <c r="AE1024" s="33">
        <v>1</v>
      </c>
      <c r="AF1024" s="33">
        <v>1</v>
      </c>
      <c r="AG1024" s="33">
        <v>1</v>
      </c>
      <c r="AH1024" s="33">
        <v>1</v>
      </c>
      <c r="AI1024" s="33" t="s">
        <v>4509</v>
      </c>
      <c r="AJ1024"/>
      <c r="AK1024"/>
      <c r="AL1024"/>
      <c r="AM1024"/>
      <c r="AN1024"/>
      <c r="AO1024"/>
      <c r="AP1024"/>
      <c r="AQ1024" s="22"/>
      <c r="AR1024" s="24"/>
      <c r="AS1024" s="37"/>
      <c r="AT1024" s="37"/>
      <c r="AU1024" s="37"/>
      <c r="AV1024" s="37"/>
      <c r="AW1024" s="37"/>
    </row>
    <row r="1025" spans="1:49" ht="15.75" hidden="1" customHeight="1" x14ac:dyDescent="0.25">
      <c r="A1025" s="1" t="s">
        <v>5249</v>
      </c>
      <c r="B1025" s="21"/>
      <c r="C1025" s="1">
        <v>126</v>
      </c>
      <c r="D1025" s="1" t="s">
        <v>5250</v>
      </c>
      <c r="E1025" s="7">
        <v>4670</v>
      </c>
      <c r="F1025" s="7">
        <v>3</v>
      </c>
      <c r="G1025" s="1">
        <v>97.6</v>
      </c>
      <c r="H1025" s="34">
        <f>Tabela1[[#This Row],[PESO UNI]]*Tabela1[[#This Row],[QTE]]</f>
        <v>12297.599999999999</v>
      </c>
      <c r="I1025" s="7" t="s">
        <v>5569</v>
      </c>
      <c r="J1025" s="8" t="s">
        <v>6027</v>
      </c>
      <c r="K1025" s="8" t="s">
        <v>6022</v>
      </c>
      <c r="L1025" s="9" t="s">
        <v>5251</v>
      </c>
      <c r="M1025" s="10">
        <v>46254</v>
      </c>
      <c r="N1025" s="8" t="s">
        <v>38</v>
      </c>
      <c r="O1025" s="12"/>
      <c r="P1025" s="13"/>
      <c r="Q1025" s="14">
        <f>Tabela1[[#This Row],[QTDE/ Fabricação]]-Tabela1[[#This Row],[QTE]]</f>
        <v>-126</v>
      </c>
      <c r="R1025" s="18">
        <f t="shared" si="197"/>
        <v>9223.2000000000007</v>
      </c>
      <c r="S1025" s="18">
        <f t="shared" si="198"/>
        <v>0</v>
      </c>
      <c r="T1025" s="19">
        <f t="shared" si="199"/>
        <v>-12297.599999999999</v>
      </c>
      <c r="U1025" s="16">
        <f>IFERROR(SUMIF('LISTA DE EMBARQUE'!B:B,MICRO!E:E,'LISTA DE EMBARQUE'!G:G),"")</f>
        <v>0</v>
      </c>
      <c r="V1025" s="12" t="str">
        <f>IFERROR(VLOOKUP(Tabela1[[#This Row],[COD.MDE]],'LISTA DE EMBARQUE'!B:L,11,0),"")</f>
        <v/>
      </c>
      <c r="W1025" s="13" t="str">
        <f>IFERROR(VLOOKUP(Tabela1[[#This Row],[COD.MDE]],'LISTA DE EMBARQUE'!B:M,12,0),"")</f>
        <v/>
      </c>
      <c r="X1025" s="14">
        <f>IFERROR(Tabela1[[#This Row],[QIANTIDADE EXPEDIDA]]*Tabela1[[#This Row],[PESO UNI]],"")</f>
        <v>0</v>
      </c>
      <c r="Y1025" s="14">
        <f t="shared" si="200"/>
        <v>-126</v>
      </c>
      <c r="Z1025" s="20">
        <f>Tabela1[[#This Row],[PESO TOTAL]]-Tabela1[[#This Row],[Peso Expedido]]</f>
        <v>12297.599999999999</v>
      </c>
      <c r="AA1025" s="17">
        <v>1</v>
      </c>
      <c r="AB1025" s="33">
        <v>1</v>
      </c>
      <c r="AC1025" s="33">
        <v>1</v>
      </c>
      <c r="AD1025" s="33">
        <v>0.5</v>
      </c>
      <c r="AE1025" s="33">
        <v>0.5</v>
      </c>
      <c r="AF1025" s="33">
        <v>0.5</v>
      </c>
      <c r="AG1025" s="33"/>
      <c r="AH1025" s="33"/>
      <c r="AI1025" s="33"/>
      <c r="AJ1025"/>
      <c r="AK1025"/>
      <c r="AL1025"/>
      <c r="AM1025"/>
      <c r="AN1025"/>
      <c r="AO1025"/>
      <c r="AP1025"/>
      <c r="AQ1025" s="22"/>
      <c r="AR1025" s="24"/>
      <c r="AS1025" s="37"/>
      <c r="AT1025" s="37"/>
      <c r="AU1025" s="37"/>
      <c r="AV1025" s="37"/>
      <c r="AW1025" s="37"/>
    </row>
    <row r="1026" spans="1:49" ht="15.75" hidden="1" customHeight="1" x14ac:dyDescent="0.25">
      <c r="A1026" s="1" t="s">
        <v>5252</v>
      </c>
      <c r="B1026" s="21"/>
      <c r="C1026" s="1">
        <v>6</v>
      </c>
      <c r="D1026" s="1" t="s">
        <v>5253</v>
      </c>
      <c r="E1026" s="7">
        <v>4671</v>
      </c>
      <c r="F1026" s="7">
        <v>3</v>
      </c>
      <c r="G1026" s="1">
        <v>289.7</v>
      </c>
      <c r="H1026" s="34">
        <f>Tabela1[[#This Row],[PESO UNI]]*Tabela1[[#This Row],[QTE]]</f>
        <v>1738.1999999999998</v>
      </c>
      <c r="I1026" s="7" t="s">
        <v>6026</v>
      </c>
      <c r="J1026" s="8" t="s">
        <v>6027</v>
      </c>
      <c r="K1026" s="8" t="s">
        <v>4320</v>
      </c>
      <c r="L1026" s="9" t="s">
        <v>5251</v>
      </c>
      <c r="M1026" s="10">
        <v>46254</v>
      </c>
      <c r="N1026" s="8" t="s">
        <v>38</v>
      </c>
      <c r="O1026" s="12"/>
      <c r="P1026" s="13"/>
      <c r="Q1026" s="14">
        <f>Tabela1[[#This Row],[QTDE/ Fabricação]]-Tabela1[[#This Row],[QTE]]</f>
        <v>-6</v>
      </c>
      <c r="R1026" s="18">
        <f t="shared" si="197"/>
        <v>1455.7424999999998</v>
      </c>
      <c r="S1026" s="18">
        <f t="shared" si="198"/>
        <v>0</v>
      </c>
      <c r="T1026" s="19">
        <f t="shared" si="199"/>
        <v>-1738.1999999999998</v>
      </c>
      <c r="U1026" s="16">
        <f>IFERROR(SUMIF('LISTA DE EMBARQUE'!B:B,MICRO!E:E,'LISTA DE EMBARQUE'!G:G),"")</f>
        <v>0</v>
      </c>
      <c r="V1026" s="12" t="str">
        <f>IFERROR(VLOOKUP(Tabela1[[#This Row],[COD.MDE]],'LISTA DE EMBARQUE'!B:L,11,0),"")</f>
        <v/>
      </c>
      <c r="W1026" s="13" t="str">
        <f>IFERROR(VLOOKUP(Tabela1[[#This Row],[COD.MDE]],'LISTA DE EMBARQUE'!B:M,12,0),"")</f>
        <v/>
      </c>
      <c r="X1026" s="14">
        <f>IFERROR(Tabela1[[#This Row],[QIANTIDADE EXPEDIDA]]*Tabela1[[#This Row],[PESO UNI]],"")</f>
        <v>0</v>
      </c>
      <c r="Y1026" s="14">
        <f t="shared" si="200"/>
        <v>-6</v>
      </c>
      <c r="Z1026" s="20">
        <f>Tabela1[[#This Row],[PESO TOTAL]]-Tabela1[[#This Row],[Peso Expedido]]</f>
        <v>1738.1999999999998</v>
      </c>
      <c r="AA1026" s="17">
        <v>1</v>
      </c>
      <c r="AB1026" s="33"/>
      <c r="AC1026" s="33">
        <v>1</v>
      </c>
      <c r="AD1026" s="33">
        <v>1</v>
      </c>
      <c r="AE1026" s="33">
        <v>0.5</v>
      </c>
      <c r="AF1026" s="33"/>
      <c r="AG1026" s="33"/>
      <c r="AH1026" s="33"/>
      <c r="AI1026" s="33"/>
      <c r="AJ1026"/>
      <c r="AK1026"/>
      <c r="AL1026"/>
      <c r="AM1026"/>
      <c r="AN1026"/>
      <c r="AO1026"/>
      <c r="AP1026"/>
      <c r="AQ1026" s="22"/>
      <c r="AR1026" s="24"/>
      <c r="AS1026" s="37"/>
      <c r="AT1026" s="37"/>
      <c r="AU1026" s="37"/>
      <c r="AV1026" s="37"/>
      <c r="AW1026" s="37"/>
    </row>
    <row r="1027" spans="1:49" ht="15.75" hidden="1" customHeight="1" x14ac:dyDescent="0.25">
      <c r="A1027" s="1" t="s">
        <v>5254</v>
      </c>
      <c r="B1027" s="21"/>
      <c r="C1027" s="1">
        <v>2</v>
      </c>
      <c r="D1027" s="1" t="s">
        <v>5255</v>
      </c>
      <c r="E1027" s="7">
        <v>4672</v>
      </c>
      <c r="F1027" s="7">
        <v>3</v>
      </c>
      <c r="G1027" s="1">
        <v>289.7</v>
      </c>
      <c r="H1027" s="34">
        <f>Tabela1[[#This Row],[PESO UNI]]*Tabela1[[#This Row],[QTE]]</f>
        <v>579.4</v>
      </c>
      <c r="I1027" s="7" t="s">
        <v>6026</v>
      </c>
      <c r="J1027" s="8" t="s">
        <v>6027</v>
      </c>
      <c r="K1027" s="8" t="s">
        <v>4320</v>
      </c>
      <c r="L1027" s="9" t="s">
        <v>5251</v>
      </c>
      <c r="M1027" s="10">
        <v>46254</v>
      </c>
      <c r="N1027" s="8" t="s">
        <v>38</v>
      </c>
      <c r="O1027" s="12"/>
      <c r="P1027" s="13"/>
      <c r="Q1027" s="14">
        <f>Tabela1[[#This Row],[QTDE/ Fabricação]]-Tabela1[[#This Row],[QTE]]</f>
        <v>-2</v>
      </c>
      <c r="R1027" s="18">
        <f t="shared" ref="R1027:R1031" si="201">IFERROR(H1027*((AA1027*0.25)+(AC1027*0.25)+(AD1027*0.225)+(AE1027*0.225)+(AF1027*0.05)),"")</f>
        <v>485.2475</v>
      </c>
      <c r="S1027" s="18">
        <f t="shared" ref="S1027:S1033" si="202">IFERROR(H1027*AG1027,"")</f>
        <v>0</v>
      </c>
      <c r="T1027" s="19">
        <f t="shared" ref="T1027:T1033" si="203">IFERROR(S1027-H1027,"")</f>
        <v>-579.4</v>
      </c>
      <c r="U1027" s="16">
        <f>IFERROR(SUMIF('LISTA DE EMBARQUE'!B:B,MICRO!E:E,'LISTA DE EMBARQUE'!G:G),"")</f>
        <v>0</v>
      </c>
      <c r="V1027" s="12" t="str">
        <f>IFERROR(VLOOKUP(Tabela1[[#This Row],[COD.MDE]],'LISTA DE EMBARQUE'!B:L,11,0),"")</f>
        <v/>
      </c>
      <c r="W1027" s="13" t="str">
        <f>IFERROR(VLOOKUP(Tabela1[[#This Row],[COD.MDE]],'LISTA DE EMBARQUE'!B:M,12,0),"")</f>
        <v/>
      </c>
      <c r="X1027" s="14">
        <f>IFERROR(Tabela1[[#This Row],[QIANTIDADE EXPEDIDA]]*Tabela1[[#This Row],[PESO UNI]],"")</f>
        <v>0</v>
      </c>
      <c r="Y1027" s="14">
        <f t="shared" ref="Y1027:Y1033" si="204">U1027-C1027</f>
        <v>-2</v>
      </c>
      <c r="Z1027" s="20">
        <f>Tabela1[[#This Row],[PESO TOTAL]]-Tabela1[[#This Row],[Peso Expedido]]</f>
        <v>579.4</v>
      </c>
      <c r="AA1027" s="17">
        <v>1</v>
      </c>
      <c r="AB1027" s="33"/>
      <c r="AC1027" s="33">
        <v>1</v>
      </c>
      <c r="AD1027" s="33">
        <v>1</v>
      </c>
      <c r="AE1027" s="33">
        <v>0.5</v>
      </c>
      <c r="AF1027" s="33"/>
      <c r="AG1027" s="33"/>
      <c r="AH1027" s="33"/>
      <c r="AI1027" s="33"/>
      <c r="AJ1027"/>
      <c r="AK1027"/>
      <c r="AL1027"/>
      <c r="AM1027"/>
      <c r="AN1027"/>
      <c r="AO1027"/>
      <c r="AP1027"/>
      <c r="AQ1027" s="22"/>
      <c r="AR1027" s="24"/>
      <c r="AS1027" s="37"/>
      <c r="AT1027" s="37"/>
      <c r="AU1027" s="37"/>
      <c r="AV1027" s="37"/>
      <c r="AW1027" s="37"/>
    </row>
    <row r="1028" spans="1:49" ht="15.75" hidden="1" customHeight="1" x14ac:dyDescent="0.25">
      <c r="A1028" s="1" t="s">
        <v>5256</v>
      </c>
      <c r="B1028" s="21"/>
      <c r="C1028" s="1">
        <v>1</v>
      </c>
      <c r="D1028" s="1" t="s">
        <v>5257</v>
      </c>
      <c r="E1028" s="7">
        <v>4673</v>
      </c>
      <c r="F1028" s="7">
        <v>3</v>
      </c>
      <c r="G1028" s="1">
        <v>588</v>
      </c>
      <c r="H1028" s="34">
        <f>Tabela1[[#This Row],[PESO UNI]]*Tabela1[[#This Row],[QTE]]</f>
        <v>588</v>
      </c>
      <c r="I1028" s="7" t="s">
        <v>5569</v>
      </c>
      <c r="J1028" s="8" t="s">
        <v>6027</v>
      </c>
      <c r="K1028" s="8" t="s">
        <v>4320</v>
      </c>
      <c r="L1028" s="9" t="s">
        <v>5251</v>
      </c>
      <c r="M1028" s="10">
        <v>46254</v>
      </c>
      <c r="N1028" s="8" t="s">
        <v>38</v>
      </c>
      <c r="O1028" s="12"/>
      <c r="P1028" s="13"/>
      <c r="Q1028" s="14">
        <f>Tabela1[[#This Row],[QTDE/ Fabricação]]-Tabela1[[#This Row],[QTE]]</f>
        <v>-1</v>
      </c>
      <c r="R1028" s="18">
        <f t="shared" si="201"/>
        <v>492.45</v>
      </c>
      <c r="S1028" s="18">
        <f t="shared" si="202"/>
        <v>0</v>
      </c>
      <c r="T1028" s="19">
        <f t="shared" si="203"/>
        <v>-588</v>
      </c>
      <c r="U1028" s="16">
        <f>IFERROR(SUMIF('LISTA DE EMBARQUE'!B:B,MICRO!E:E,'LISTA DE EMBARQUE'!G:G),"")</f>
        <v>0</v>
      </c>
      <c r="V1028" s="12" t="str">
        <f>IFERROR(VLOOKUP(Tabela1[[#This Row],[COD.MDE]],'LISTA DE EMBARQUE'!B:L,11,0),"")</f>
        <v/>
      </c>
      <c r="W1028" s="13" t="str">
        <f>IFERROR(VLOOKUP(Tabela1[[#This Row],[COD.MDE]],'LISTA DE EMBARQUE'!B:M,12,0),"")</f>
        <v/>
      </c>
      <c r="X1028" s="14">
        <f>IFERROR(Tabela1[[#This Row],[QIANTIDADE EXPEDIDA]]*Tabela1[[#This Row],[PESO UNI]],"")</f>
        <v>0</v>
      </c>
      <c r="Y1028" s="14">
        <f t="shared" si="204"/>
        <v>-1</v>
      </c>
      <c r="Z1028" s="20">
        <f>Tabela1[[#This Row],[PESO TOTAL]]-Tabela1[[#This Row],[Peso Expedido]]</f>
        <v>588</v>
      </c>
      <c r="AA1028" s="17">
        <v>1</v>
      </c>
      <c r="AB1028" s="33"/>
      <c r="AC1028" s="33">
        <v>1</v>
      </c>
      <c r="AD1028" s="33">
        <v>1</v>
      </c>
      <c r="AE1028" s="33">
        <v>0.5</v>
      </c>
      <c r="AF1028" s="33"/>
      <c r="AG1028" s="33"/>
      <c r="AH1028" s="33"/>
      <c r="AI1028" s="33"/>
      <c r="AJ1028"/>
      <c r="AK1028"/>
      <c r="AL1028"/>
      <c r="AM1028"/>
      <c r="AN1028"/>
      <c r="AO1028"/>
      <c r="AP1028"/>
      <c r="AQ1028" s="22"/>
      <c r="AR1028" s="24"/>
      <c r="AS1028" s="37"/>
      <c r="AT1028" s="37"/>
      <c r="AU1028" s="37"/>
      <c r="AV1028" s="37"/>
      <c r="AW1028" s="37"/>
    </row>
    <row r="1029" spans="1:49" ht="15.75" hidden="1" customHeight="1" x14ac:dyDescent="0.25">
      <c r="A1029" s="1" t="s">
        <v>5258</v>
      </c>
      <c r="B1029" s="21"/>
      <c r="C1029" s="1">
        <v>1</v>
      </c>
      <c r="D1029" s="1" t="s">
        <v>5260</v>
      </c>
      <c r="E1029" s="7">
        <v>4674</v>
      </c>
      <c r="F1029" s="7">
        <v>3</v>
      </c>
      <c r="G1029" s="1">
        <v>743</v>
      </c>
      <c r="H1029" s="34">
        <f>Tabela1[[#This Row],[PESO UNI]]*Tabela1[[#This Row],[QTE]]</f>
        <v>743</v>
      </c>
      <c r="I1029" s="7" t="s">
        <v>5569</v>
      </c>
      <c r="J1029" s="8" t="s">
        <v>6027</v>
      </c>
      <c r="K1029" s="8" t="s">
        <v>4320</v>
      </c>
      <c r="L1029" s="9" t="s">
        <v>5251</v>
      </c>
      <c r="M1029" s="10">
        <v>46254</v>
      </c>
      <c r="N1029" s="8" t="s">
        <v>38</v>
      </c>
      <c r="O1029" s="12"/>
      <c r="P1029" s="13"/>
      <c r="Q1029" s="14">
        <f>Tabela1[[#This Row],[QTDE/ Fabricação]]-Tabela1[[#This Row],[QTE]]</f>
        <v>-1</v>
      </c>
      <c r="R1029" s="18">
        <f t="shared" si="201"/>
        <v>622.26250000000005</v>
      </c>
      <c r="S1029" s="18">
        <f t="shared" si="202"/>
        <v>0</v>
      </c>
      <c r="T1029" s="19">
        <f t="shared" si="203"/>
        <v>-743</v>
      </c>
      <c r="U1029" s="16">
        <f>IFERROR(SUMIF('LISTA DE EMBARQUE'!B:B,MICRO!E:E,'LISTA DE EMBARQUE'!G:G),"")</f>
        <v>0</v>
      </c>
      <c r="V1029" s="12" t="str">
        <f>IFERROR(VLOOKUP(Tabela1[[#This Row],[COD.MDE]],'LISTA DE EMBARQUE'!B:L,11,0),"")</f>
        <v/>
      </c>
      <c r="W1029" s="13" t="str">
        <f>IFERROR(VLOOKUP(Tabela1[[#This Row],[COD.MDE]],'LISTA DE EMBARQUE'!B:M,12,0),"")</f>
        <v/>
      </c>
      <c r="X1029" s="14">
        <f>IFERROR(Tabela1[[#This Row],[QIANTIDADE EXPEDIDA]]*Tabela1[[#This Row],[PESO UNI]],"")</f>
        <v>0</v>
      </c>
      <c r="Y1029" s="14">
        <f t="shared" si="204"/>
        <v>-1</v>
      </c>
      <c r="Z1029" s="20">
        <f>Tabela1[[#This Row],[PESO TOTAL]]-Tabela1[[#This Row],[Peso Expedido]]</f>
        <v>743</v>
      </c>
      <c r="AA1029" s="17">
        <v>1</v>
      </c>
      <c r="AB1029" s="33"/>
      <c r="AC1029" s="33">
        <v>1</v>
      </c>
      <c r="AD1029" s="33">
        <v>1</v>
      </c>
      <c r="AE1029" s="33">
        <v>0.5</v>
      </c>
      <c r="AF1029" s="33"/>
      <c r="AG1029" s="33"/>
      <c r="AH1029" s="33"/>
      <c r="AI1029" s="33"/>
      <c r="AJ1029"/>
      <c r="AK1029"/>
      <c r="AL1029"/>
      <c r="AM1029"/>
      <c r="AN1029"/>
      <c r="AO1029"/>
      <c r="AP1029"/>
      <c r="AQ1029" s="22"/>
      <c r="AR1029" s="24"/>
      <c r="AS1029" s="37"/>
      <c r="AT1029" s="37"/>
      <c r="AU1029" s="37"/>
      <c r="AV1029" s="37"/>
      <c r="AW1029" s="37"/>
    </row>
    <row r="1030" spans="1:49" ht="15.75" hidden="1" customHeight="1" x14ac:dyDescent="0.25">
      <c r="A1030" s="1" t="s">
        <v>5259</v>
      </c>
      <c r="B1030" s="21"/>
      <c r="C1030" s="1">
        <v>6</v>
      </c>
      <c r="D1030" s="1" t="s">
        <v>5261</v>
      </c>
      <c r="E1030" s="7">
        <v>4675</v>
      </c>
      <c r="F1030" s="7">
        <v>3</v>
      </c>
      <c r="G1030" s="1">
        <v>503.8</v>
      </c>
      <c r="H1030" s="34">
        <f>Tabela1[[#This Row],[PESO UNI]]*Tabela1[[#This Row],[QTE]]</f>
        <v>3022.8</v>
      </c>
      <c r="I1030" s="7" t="s">
        <v>5569</v>
      </c>
      <c r="J1030" s="8" t="s">
        <v>6027</v>
      </c>
      <c r="K1030" s="8" t="s">
        <v>4320</v>
      </c>
      <c r="L1030" s="9" t="s">
        <v>5251</v>
      </c>
      <c r="M1030" s="10">
        <v>46254</v>
      </c>
      <c r="N1030" s="8" t="s">
        <v>38</v>
      </c>
      <c r="O1030" s="12"/>
      <c r="P1030" s="13"/>
      <c r="Q1030" s="14">
        <f>Tabela1[[#This Row],[QTDE/ Fabricação]]-Tabela1[[#This Row],[QTE]]</f>
        <v>-6</v>
      </c>
      <c r="R1030" s="18">
        <f t="shared" si="201"/>
        <v>2531.5950000000003</v>
      </c>
      <c r="S1030" s="18">
        <f t="shared" si="202"/>
        <v>0</v>
      </c>
      <c r="T1030" s="19">
        <f t="shared" si="203"/>
        <v>-3022.8</v>
      </c>
      <c r="U1030" s="16">
        <f>IFERROR(SUMIF('LISTA DE EMBARQUE'!B:B,MICRO!E:E,'LISTA DE EMBARQUE'!G:G),"")</f>
        <v>0</v>
      </c>
      <c r="V1030" s="12" t="str">
        <f>IFERROR(VLOOKUP(Tabela1[[#This Row],[COD.MDE]],'LISTA DE EMBARQUE'!B:L,11,0),"")</f>
        <v/>
      </c>
      <c r="W1030" s="13" t="str">
        <f>IFERROR(VLOOKUP(Tabela1[[#This Row],[COD.MDE]],'LISTA DE EMBARQUE'!B:M,12,0),"")</f>
        <v/>
      </c>
      <c r="X1030" s="14">
        <f>IFERROR(Tabela1[[#This Row],[QIANTIDADE EXPEDIDA]]*Tabela1[[#This Row],[PESO UNI]],"")</f>
        <v>0</v>
      </c>
      <c r="Y1030" s="14">
        <f t="shared" si="204"/>
        <v>-6</v>
      </c>
      <c r="Z1030" s="20">
        <f>Tabela1[[#This Row],[PESO TOTAL]]-Tabela1[[#This Row],[Peso Expedido]]</f>
        <v>3022.8</v>
      </c>
      <c r="AA1030" s="17">
        <v>1</v>
      </c>
      <c r="AB1030" s="33"/>
      <c r="AC1030" s="33">
        <v>1</v>
      </c>
      <c r="AD1030" s="33">
        <v>1</v>
      </c>
      <c r="AE1030" s="33">
        <v>0.5</v>
      </c>
      <c r="AF1030" s="33"/>
      <c r="AG1030" s="33"/>
      <c r="AH1030" s="33"/>
      <c r="AI1030" s="33"/>
      <c r="AJ1030"/>
      <c r="AK1030"/>
      <c r="AL1030"/>
      <c r="AM1030"/>
      <c r="AN1030"/>
      <c r="AO1030"/>
      <c r="AP1030"/>
      <c r="AQ1030" s="22"/>
      <c r="AR1030" s="24"/>
      <c r="AS1030" s="37"/>
      <c r="AT1030" s="37"/>
      <c r="AU1030" s="37"/>
      <c r="AV1030" s="37"/>
      <c r="AW1030" s="37"/>
    </row>
    <row r="1031" spans="1:49" ht="15.75" hidden="1" customHeight="1" x14ac:dyDescent="0.25">
      <c r="A1031" s="1" t="s">
        <v>5262</v>
      </c>
      <c r="B1031" s="21"/>
      <c r="C1031" s="1">
        <v>64</v>
      </c>
      <c r="D1031" s="1" t="s">
        <v>5264</v>
      </c>
      <c r="E1031" s="7">
        <v>4676</v>
      </c>
      <c r="F1031" s="7">
        <v>3</v>
      </c>
      <c r="G1031" s="1">
        <v>8.6</v>
      </c>
      <c r="H1031" s="34">
        <f>Tabela1[[#This Row],[PESO UNI]]*Tabela1[[#This Row],[QTE]]</f>
        <v>550.4</v>
      </c>
      <c r="I1031" s="7" t="s">
        <v>5569</v>
      </c>
      <c r="J1031" s="8" t="s">
        <v>6027</v>
      </c>
      <c r="K1031" s="8" t="s">
        <v>4320</v>
      </c>
      <c r="L1031" s="9" t="s">
        <v>5251</v>
      </c>
      <c r="M1031" s="10">
        <v>46254</v>
      </c>
      <c r="N1031" s="8" t="s">
        <v>38</v>
      </c>
      <c r="O1031" s="12"/>
      <c r="P1031" s="13"/>
      <c r="Q1031" s="14">
        <f>Tabela1[[#This Row],[QTDE/ Fabricação]]-Tabela1[[#This Row],[QTE]]</f>
        <v>-64</v>
      </c>
      <c r="R1031" s="18">
        <f t="shared" si="201"/>
        <v>460.96</v>
      </c>
      <c r="S1031" s="18">
        <f t="shared" si="202"/>
        <v>0</v>
      </c>
      <c r="T1031" s="19">
        <f t="shared" si="203"/>
        <v>-550.4</v>
      </c>
      <c r="U1031" s="16">
        <f>IFERROR(SUMIF('LISTA DE EMBARQUE'!B:B,MICRO!E:E,'LISTA DE EMBARQUE'!G:G),"")</f>
        <v>0</v>
      </c>
      <c r="V1031" s="12" t="str">
        <f>IFERROR(VLOOKUP(Tabela1[[#This Row],[COD.MDE]],'LISTA DE EMBARQUE'!B:L,11,0),"")</f>
        <v/>
      </c>
      <c r="W1031" s="13" t="str">
        <f>IFERROR(VLOOKUP(Tabela1[[#This Row],[COD.MDE]],'LISTA DE EMBARQUE'!B:M,12,0),"")</f>
        <v/>
      </c>
      <c r="X1031" s="14">
        <f>IFERROR(Tabela1[[#This Row],[QIANTIDADE EXPEDIDA]]*Tabela1[[#This Row],[PESO UNI]],"")</f>
        <v>0</v>
      </c>
      <c r="Y1031" s="14">
        <f t="shared" si="204"/>
        <v>-64</v>
      </c>
      <c r="Z1031" s="20">
        <f>Tabela1[[#This Row],[PESO TOTAL]]-Tabela1[[#This Row],[Peso Expedido]]</f>
        <v>550.4</v>
      </c>
      <c r="AA1031" s="17">
        <v>1</v>
      </c>
      <c r="AB1031" s="33"/>
      <c r="AC1031" s="33">
        <v>1</v>
      </c>
      <c r="AD1031" s="33">
        <v>1</v>
      </c>
      <c r="AE1031" s="33">
        <v>0.5</v>
      </c>
      <c r="AF1031" s="33"/>
      <c r="AG1031" s="33"/>
      <c r="AH1031" s="33"/>
      <c r="AI1031" s="33"/>
      <c r="AJ1031"/>
      <c r="AK1031"/>
      <c r="AL1031"/>
      <c r="AM1031"/>
      <c r="AN1031"/>
      <c r="AO1031"/>
      <c r="AP1031"/>
      <c r="AQ1031" s="22"/>
      <c r="AR1031" s="24"/>
      <c r="AS1031" s="37"/>
      <c r="AT1031" s="37"/>
      <c r="AU1031" s="37"/>
      <c r="AV1031" s="37"/>
      <c r="AW1031" s="37"/>
    </row>
    <row r="1032" spans="1:49" ht="15.75" hidden="1" customHeight="1" x14ac:dyDescent="0.25">
      <c r="A1032" s="1" t="s">
        <v>5263</v>
      </c>
      <c r="B1032" s="21"/>
      <c r="C1032" s="1">
        <v>1</v>
      </c>
      <c r="D1032" s="1" t="s">
        <v>5265</v>
      </c>
      <c r="E1032" s="7">
        <v>4677</v>
      </c>
      <c r="F1032" s="7">
        <v>3</v>
      </c>
      <c r="G1032" s="1">
        <v>503.8</v>
      </c>
      <c r="H1032" s="34">
        <f>Tabela1[[#This Row],[PESO UNI]]*Tabela1[[#This Row],[QTE]]</f>
        <v>503.8</v>
      </c>
      <c r="I1032" s="7">
        <v>0</v>
      </c>
      <c r="J1032" s="8" t="s">
        <v>6027</v>
      </c>
      <c r="K1032" s="8" t="s">
        <v>4320</v>
      </c>
      <c r="L1032" s="9" t="s">
        <v>5251</v>
      </c>
      <c r="M1032" s="10">
        <v>46254</v>
      </c>
      <c r="N1032" s="8" t="s">
        <v>38</v>
      </c>
      <c r="O1032" s="12"/>
      <c r="P1032" s="13"/>
      <c r="Q1032" s="14">
        <f>Tabela1[[#This Row],[QTDE/ Fabricação]]-Tabela1[[#This Row],[QTE]]</f>
        <v>-1</v>
      </c>
      <c r="R1032" s="18">
        <f>IFERROR(H1032*((AA1032*0.25)+(AC1032*0.25)+(AD1033*0.225)+(AE1032*0.225)+(AF1032*0.05)),"")</f>
        <v>421.9325</v>
      </c>
      <c r="S1032" s="18">
        <f t="shared" si="202"/>
        <v>0</v>
      </c>
      <c r="T1032" s="19">
        <f t="shared" si="203"/>
        <v>-503.8</v>
      </c>
      <c r="U1032" s="16">
        <f>IFERROR(SUMIF('LISTA DE EMBARQUE'!B:B,MICRO!E:E,'LISTA DE EMBARQUE'!G:G),"")</f>
        <v>0</v>
      </c>
      <c r="V1032" s="12" t="str">
        <f>IFERROR(VLOOKUP(Tabela1[[#This Row],[COD.MDE]],'LISTA DE EMBARQUE'!B:L,11,0),"")</f>
        <v/>
      </c>
      <c r="W1032" s="13" t="str">
        <f>IFERROR(VLOOKUP(Tabela1[[#This Row],[COD.MDE]],'LISTA DE EMBARQUE'!B:M,12,0),"")</f>
        <v/>
      </c>
      <c r="X1032" s="14">
        <f>IFERROR(Tabela1[[#This Row],[QIANTIDADE EXPEDIDA]]*Tabela1[[#This Row],[PESO UNI]],"")</f>
        <v>0</v>
      </c>
      <c r="Y1032" s="14">
        <f t="shared" si="204"/>
        <v>-1</v>
      </c>
      <c r="Z1032" s="20">
        <f>Tabela1[[#This Row],[PESO TOTAL]]-Tabela1[[#This Row],[Peso Expedido]]</f>
        <v>503.8</v>
      </c>
      <c r="AA1032" s="17">
        <v>1</v>
      </c>
      <c r="AB1032" s="33"/>
      <c r="AC1032" s="33">
        <v>1</v>
      </c>
      <c r="AD1032" s="33">
        <v>1</v>
      </c>
      <c r="AE1032" s="33">
        <v>0.5</v>
      </c>
      <c r="AF1032" s="33"/>
      <c r="AG1032" s="33"/>
      <c r="AH1032" s="33"/>
      <c r="AI1032" s="33"/>
      <c r="AJ1032"/>
      <c r="AK1032"/>
      <c r="AL1032"/>
      <c r="AM1032"/>
      <c r="AN1032"/>
      <c r="AO1032"/>
      <c r="AP1032"/>
      <c r="AQ1032" s="22"/>
      <c r="AR1032" s="24"/>
      <c r="AS1032" s="37"/>
      <c r="AT1032" s="37"/>
      <c r="AU1032" s="37"/>
      <c r="AV1032" s="37"/>
      <c r="AW1032" s="37"/>
    </row>
    <row r="1033" spans="1:49" ht="15.75" hidden="1" customHeight="1" x14ac:dyDescent="0.25">
      <c r="A1033" s="1" t="s">
        <v>5266</v>
      </c>
      <c r="B1033" s="21"/>
      <c r="C1033" s="1">
        <v>3</v>
      </c>
      <c r="D1033" s="1" t="s">
        <v>5267</v>
      </c>
      <c r="E1033" s="7">
        <v>4678</v>
      </c>
      <c r="F1033" s="7">
        <v>3</v>
      </c>
      <c r="G1033" s="1">
        <v>406.1</v>
      </c>
      <c r="H1033" s="34">
        <f>Tabela1[[#This Row],[PESO UNI]]*Tabela1[[#This Row],[QTE]]</f>
        <v>1218.3000000000002</v>
      </c>
      <c r="I1033" s="7">
        <v>0</v>
      </c>
      <c r="J1033" s="8" t="s">
        <v>6027</v>
      </c>
      <c r="K1033" s="8" t="s">
        <v>4320</v>
      </c>
      <c r="L1033" s="9" t="s">
        <v>5251</v>
      </c>
      <c r="M1033" s="10">
        <v>46254</v>
      </c>
      <c r="N1033" s="8" t="s">
        <v>38</v>
      </c>
      <c r="O1033" s="12"/>
      <c r="P1033" s="13"/>
      <c r="Q1033" s="14">
        <f>Tabela1[[#This Row],[QTDE/ Fabricação]]-Tabela1[[#This Row],[QTE]]</f>
        <v>-3</v>
      </c>
      <c r="R1033" s="18" t="str">
        <f>IFERROR(H1033*((AA1033*0.25)+(AC1033*0.25)+(#REF!*0.225)+(AE1033*0.225)+(AF1033*0.05)),"")</f>
        <v/>
      </c>
      <c r="S1033" s="18">
        <f t="shared" si="202"/>
        <v>0</v>
      </c>
      <c r="T1033" s="19">
        <f t="shared" si="203"/>
        <v>-1218.3000000000002</v>
      </c>
      <c r="U1033" s="16">
        <f>IFERROR(SUMIF('LISTA DE EMBARQUE'!B:B,MICRO!E:E,'LISTA DE EMBARQUE'!G:G),"")</f>
        <v>0</v>
      </c>
      <c r="V1033" s="12" t="str">
        <f>IFERROR(VLOOKUP(Tabela1[[#This Row],[COD.MDE]],'LISTA DE EMBARQUE'!B:L,11,0),"")</f>
        <v/>
      </c>
      <c r="W1033" s="13" t="str">
        <f>IFERROR(VLOOKUP(Tabela1[[#This Row],[COD.MDE]],'LISTA DE EMBARQUE'!B:M,12,0),"")</f>
        <v/>
      </c>
      <c r="X1033" s="14">
        <f>IFERROR(Tabela1[[#This Row],[QIANTIDADE EXPEDIDA]]*Tabela1[[#This Row],[PESO UNI]],"")</f>
        <v>0</v>
      </c>
      <c r="Y1033" s="14">
        <f t="shared" si="204"/>
        <v>-3</v>
      </c>
      <c r="Z1033" s="20">
        <f>Tabela1[[#This Row],[PESO TOTAL]]-Tabela1[[#This Row],[Peso Expedido]]</f>
        <v>1218.3000000000002</v>
      </c>
      <c r="AA1033" s="17">
        <v>1</v>
      </c>
      <c r="AB1033" s="33"/>
      <c r="AC1033" s="33">
        <v>1</v>
      </c>
      <c r="AD1033" s="33">
        <v>1</v>
      </c>
      <c r="AE1033" s="33">
        <v>0.5</v>
      </c>
      <c r="AF1033" s="33"/>
      <c r="AG1033" s="33"/>
      <c r="AH1033" s="33"/>
      <c r="AI1033" s="33"/>
      <c r="AJ1033"/>
      <c r="AK1033"/>
      <c r="AL1033"/>
      <c r="AM1033"/>
      <c r="AN1033"/>
      <c r="AO1033"/>
      <c r="AP1033"/>
      <c r="AQ1033" s="22"/>
      <c r="AR1033" s="24"/>
      <c r="AS1033" s="37"/>
      <c r="AT1033" s="37"/>
      <c r="AU1033" s="37"/>
      <c r="AV1033" s="37"/>
      <c r="AW1033" s="37"/>
    </row>
    <row r="1034" spans="1:49" ht="15.75" hidden="1" customHeight="1" x14ac:dyDescent="0.25">
      <c r="A1034" s="1" t="s">
        <v>5268</v>
      </c>
      <c r="B1034" s="21"/>
      <c r="C1034" s="1">
        <v>252</v>
      </c>
      <c r="D1034" s="1" t="s">
        <v>6020</v>
      </c>
      <c r="E1034" s="7">
        <v>4679</v>
      </c>
      <c r="F1034" s="7">
        <v>3</v>
      </c>
      <c r="G1034" s="1">
        <v>11.8</v>
      </c>
      <c r="H1034" s="34">
        <f>Tabela1[[#This Row],[PESO UNI]]*Tabela1[[#This Row],[QTE]]</f>
        <v>2973.6000000000004</v>
      </c>
      <c r="I1034" s="7">
        <v>0</v>
      </c>
      <c r="J1034" s="8" t="s">
        <v>6027</v>
      </c>
      <c r="K1034" s="8" t="s">
        <v>44</v>
      </c>
      <c r="L1034" s="9" t="s">
        <v>5251</v>
      </c>
      <c r="M1034" s="10">
        <v>46254</v>
      </c>
      <c r="N1034" s="8" t="s">
        <v>38</v>
      </c>
      <c r="O1034" s="12"/>
      <c r="P1034" s="13"/>
      <c r="Q1034" s="14">
        <f>Tabela1[[#This Row],[QTDE/ Fabricação]]-Tabela1[[#This Row],[QTE]]</f>
        <v>-252</v>
      </c>
      <c r="R1034" s="18">
        <f t="shared" ref="R1034:R1042" si="205">IFERROR(H1034*((AA1034*0.25)+(AC1034*0.25)+(AD1034*0.225)+(AE1034*0.225)+(AF1034*0.05)),"")</f>
        <v>0</v>
      </c>
      <c r="S1034" s="18">
        <f t="shared" ref="S1034:S1042" si="206">IFERROR(H1034*AG1034,"")</f>
        <v>0</v>
      </c>
      <c r="T1034" s="19">
        <f t="shared" ref="T1034:T1042" si="207">IFERROR(S1034-H1034,"")</f>
        <v>-2973.6000000000004</v>
      </c>
      <c r="U1034" s="16">
        <f>IFERROR(SUMIF('LISTA DE EMBARQUE'!B:B,MICRO!E:E,'LISTA DE EMBARQUE'!G:G),"")</f>
        <v>0</v>
      </c>
      <c r="V1034" s="12" t="str">
        <f>IFERROR(VLOOKUP(Tabela1[[#This Row],[COD.MDE]],'LISTA DE EMBARQUE'!B:L,11,0),"")</f>
        <v/>
      </c>
      <c r="W1034" s="13" t="str">
        <f>IFERROR(VLOOKUP(Tabela1[[#This Row],[COD.MDE]],'LISTA DE EMBARQUE'!B:M,12,0),"")</f>
        <v/>
      </c>
      <c r="X1034" s="14">
        <f>IFERROR(Tabela1[[#This Row],[QIANTIDADE EXPEDIDA]]*Tabela1[[#This Row],[PESO UNI]],"")</f>
        <v>0</v>
      </c>
      <c r="Y1034" s="14">
        <f t="shared" ref="Y1034:Y1042" si="208">U1034-C1034</f>
        <v>-252</v>
      </c>
      <c r="Z1034" s="20">
        <f>Tabela1[[#This Row],[PESO TOTAL]]-Tabela1[[#This Row],[Peso Expedido]]</f>
        <v>2973.6000000000004</v>
      </c>
      <c r="AA1034" s="17"/>
      <c r="AB1034" s="33"/>
      <c r="AC1034" s="33"/>
      <c r="AD1034" s="33"/>
      <c r="AE1034" s="33"/>
      <c r="AF1034" s="33"/>
      <c r="AG1034" s="33"/>
      <c r="AH1034" s="33"/>
      <c r="AI1034" s="33"/>
      <c r="AJ1034"/>
      <c r="AK1034"/>
      <c r="AL1034"/>
      <c r="AM1034"/>
      <c r="AN1034"/>
      <c r="AO1034"/>
      <c r="AP1034"/>
      <c r="AQ1034" s="22"/>
      <c r="AR1034" s="24"/>
      <c r="AS1034" s="37"/>
      <c r="AT1034" s="37"/>
      <c r="AU1034" s="37"/>
      <c r="AV1034" s="37"/>
      <c r="AW1034" s="37"/>
    </row>
    <row r="1035" spans="1:49" ht="15.75" hidden="1" customHeight="1" x14ac:dyDescent="0.25">
      <c r="A1035" s="1" t="s">
        <v>5271</v>
      </c>
      <c r="B1035" s="21" t="s">
        <v>5272</v>
      </c>
      <c r="C1035" s="1">
        <v>1</v>
      </c>
      <c r="D1035" s="1" t="s">
        <v>5273</v>
      </c>
      <c r="E1035" s="7">
        <v>4680</v>
      </c>
      <c r="F1035" s="7">
        <v>63</v>
      </c>
      <c r="G1035" s="1">
        <v>101.4</v>
      </c>
      <c r="H1035" s="34">
        <f>Tabela1[[#This Row],[PESO UNI]]*Tabela1[[#This Row],[QTE]]</f>
        <v>101.4</v>
      </c>
      <c r="I1035" s="7">
        <v>0</v>
      </c>
      <c r="J1035" s="8" t="s">
        <v>3045</v>
      </c>
      <c r="K1035" s="8" t="s">
        <v>4320</v>
      </c>
      <c r="L1035" s="9" t="s">
        <v>2984</v>
      </c>
      <c r="M1035" s="10">
        <v>46255</v>
      </c>
      <c r="N1035" s="8" t="s">
        <v>5101</v>
      </c>
      <c r="O1035" s="12"/>
      <c r="P1035" s="13"/>
      <c r="Q1035" s="14">
        <f>Tabela1[[#This Row],[QTDE/ Fabricação]]-Tabela1[[#This Row],[QTE]]</f>
        <v>-1</v>
      </c>
      <c r="R1035" s="18">
        <f t="shared" si="205"/>
        <v>101.4</v>
      </c>
      <c r="S1035" s="18">
        <f t="shared" si="206"/>
        <v>101.4</v>
      </c>
      <c r="T1035" s="19">
        <f t="shared" si="207"/>
        <v>0</v>
      </c>
      <c r="U1035" s="16">
        <f>IFERROR(SUMIF('LISTA DE EMBARQUE'!B:B,MICRO!E:E,'LISTA DE EMBARQUE'!G:G),"")</f>
        <v>1</v>
      </c>
      <c r="V1035" s="12">
        <f>IFERROR(VLOOKUP(Tabela1[[#This Row],[COD.MDE]],'LISTA DE EMBARQUE'!B:L,11,0),"")</f>
        <v>12</v>
      </c>
      <c r="W1035" s="13">
        <f>IFERROR(VLOOKUP(Tabela1[[#This Row],[COD.MDE]],'LISTA DE EMBARQUE'!B:M,12,0),"")</f>
        <v>46307</v>
      </c>
      <c r="X1035" s="14">
        <f>IFERROR(Tabela1[[#This Row],[QIANTIDADE EXPEDIDA]]*Tabela1[[#This Row],[PESO UNI]],"")</f>
        <v>101.4</v>
      </c>
      <c r="Y1035" s="14">
        <f t="shared" si="208"/>
        <v>0</v>
      </c>
      <c r="Z1035" s="20">
        <f>Tabela1[[#This Row],[PESO TOTAL]]-Tabela1[[#This Row],[Peso Expedido]]</f>
        <v>0</v>
      </c>
      <c r="AA1035" s="17">
        <v>1</v>
      </c>
      <c r="AB1035" s="33"/>
      <c r="AC1035" s="252">
        <v>1</v>
      </c>
      <c r="AD1035" s="252">
        <v>1</v>
      </c>
      <c r="AE1035" s="252">
        <v>1</v>
      </c>
      <c r="AF1035" s="252">
        <v>1</v>
      </c>
      <c r="AG1035" s="252">
        <v>1</v>
      </c>
      <c r="AH1035" s="252">
        <v>1</v>
      </c>
      <c r="AI1035" s="252" t="s">
        <v>4509</v>
      </c>
      <c r="AJ1035"/>
      <c r="AK1035"/>
      <c r="AL1035"/>
      <c r="AM1035"/>
      <c r="AN1035"/>
      <c r="AO1035"/>
      <c r="AP1035"/>
      <c r="AQ1035" s="22"/>
      <c r="AR1035" s="24"/>
      <c r="AS1035" s="37"/>
      <c r="AT1035" s="37"/>
      <c r="AU1035" s="37"/>
      <c r="AV1035" s="37"/>
      <c r="AW1035" s="37"/>
    </row>
    <row r="1036" spans="1:49" ht="15.75" hidden="1" customHeight="1" x14ac:dyDescent="0.25">
      <c r="A1036" s="1" t="s">
        <v>5278</v>
      </c>
      <c r="B1036" s="21"/>
      <c r="C1036" s="1">
        <v>2</v>
      </c>
      <c r="D1036" s="1" t="s">
        <v>5279</v>
      </c>
      <c r="E1036" s="7">
        <v>4681</v>
      </c>
      <c r="F1036" s="7">
        <v>4</v>
      </c>
      <c r="G1036" s="1">
        <v>44</v>
      </c>
      <c r="H1036" s="34">
        <f>Tabela1[[#This Row],[PESO UNI]]*Tabela1[[#This Row],[QTE]]</f>
        <v>88</v>
      </c>
      <c r="I1036" s="7">
        <v>0</v>
      </c>
      <c r="J1036" s="8" t="s">
        <v>6027</v>
      </c>
      <c r="K1036" s="8" t="s">
        <v>32</v>
      </c>
      <c r="L1036" s="9" t="s">
        <v>5251</v>
      </c>
      <c r="M1036" s="10">
        <v>46255</v>
      </c>
      <c r="N1036" s="8" t="s">
        <v>38</v>
      </c>
      <c r="O1036" s="12"/>
      <c r="P1036" s="13"/>
      <c r="Q1036" s="14">
        <f>Tabela1[[#This Row],[QTDE/ Fabricação]]-Tabela1[[#This Row],[QTE]]</f>
        <v>-2</v>
      </c>
      <c r="R1036" s="18">
        <f t="shared" si="205"/>
        <v>0</v>
      </c>
      <c r="S1036" s="18">
        <f t="shared" si="206"/>
        <v>0</v>
      </c>
      <c r="T1036" s="19">
        <f t="shared" si="207"/>
        <v>-88</v>
      </c>
      <c r="U1036" s="16">
        <f>IFERROR(SUMIF('LISTA DE EMBARQUE'!B:B,MICRO!E:E,'LISTA DE EMBARQUE'!G:G),"")</f>
        <v>0</v>
      </c>
      <c r="V1036" s="12" t="str">
        <f>IFERROR(VLOOKUP(Tabela1[[#This Row],[COD.MDE]],'LISTA DE EMBARQUE'!B:L,11,0),"")</f>
        <v/>
      </c>
      <c r="W1036" s="13" t="str">
        <f>IFERROR(VLOOKUP(Tabela1[[#This Row],[COD.MDE]],'LISTA DE EMBARQUE'!B:M,12,0),"")</f>
        <v/>
      </c>
      <c r="X1036" s="14">
        <f>IFERROR(Tabela1[[#This Row],[QIANTIDADE EXPEDIDA]]*Tabela1[[#This Row],[PESO UNI]],"")</f>
        <v>0</v>
      </c>
      <c r="Y1036" s="14">
        <f t="shared" si="208"/>
        <v>-2</v>
      </c>
      <c r="Z1036" s="20">
        <f>Tabela1[[#This Row],[PESO TOTAL]]-Tabela1[[#This Row],[Peso Expedido]]</f>
        <v>88</v>
      </c>
      <c r="AA1036" s="17"/>
      <c r="AB1036" s="33"/>
      <c r="AC1036" s="33"/>
      <c r="AD1036" s="33"/>
      <c r="AE1036" s="33"/>
      <c r="AF1036" s="33"/>
      <c r="AG1036" s="33"/>
      <c r="AH1036" s="33"/>
      <c r="AI1036" s="33"/>
      <c r="AJ1036"/>
      <c r="AK1036"/>
      <c r="AL1036"/>
      <c r="AM1036"/>
      <c r="AN1036"/>
      <c r="AO1036"/>
      <c r="AP1036"/>
      <c r="AQ1036" s="22"/>
      <c r="AR1036" s="24"/>
      <c r="AS1036" s="37"/>
      <c r="AT1036" s="37"/>
      <c r="AU1036" s="37"/>
      <c r="AV1036" s="37"/>
      <c r="AW1036" s="37"/>
    </row>
    <row r="1037" spans="1:49" ht="15.75" hidden="1" customHeight="1" x14ac:dyDescent="0.25">
      <c r="A1037" s="1" t="s">
        <v>5280</v>
      </c>
      <c r="B1037" s="21"/>
      <c r="C1037" s="1">
        <v>2</v>
      </c>
      <c r="D1037" s="1" t="s">
        <v>5281</v>
      </c>
      <c r="E1037" s="7">
        <v>4682</v>
      </c>
      <c r="F1037" s="7">
        <v>4</v>
      </c>
      <c r="G1037" s="1">
        <v>0.1</v>
      </c>
      <c r="H1037" s="34">
        <f>Tabela1[[#This Row],[PESO UNI]]*Tabela1[[#This Row],[QTE]]</f>
        <v>0.2</v>
      </c>
      <c r="I1037" s="7">
        <v>0</v>
      </c>
      <c r="J1037" s="8" t="s">
        <v>6027</v>
      </c>
      <c r="K1037" s="8" t="s">
        <v>32</v>
      </c>
      <c r="L1037" s="9" t="s">
        <v>5251</v>
      </c>
      <c r="M1037" s="10">
        <v>46255</v>
      </c>
      <c r="N1037" s="8" t="s">
        <v>38</v>
      </c>
      <c r="O1037" s="12"/>
      <c r="P1037" s="13"/>
      <c r="Q1037" s="14">
        <f>Tabela1[[#This Row],[QTDE/ Fabricação]]-Tabela1[[#This Row],[QTE]]</f>
        <v>-2</v>
      </c>
      <c r="R1037" s="18">
        <f t="shared" si="205"/>
        <v>0</v>
      </c>
      <c r="S1037" s="18">
        <f t="shared" si="206"/>
        <v>0</v>
      </c>
      <c r="T1037" s="19">
        <f t="shared" si="207"/>
        <v>-0.2</v>
      </c>
      <c r="U1037" s="16">
        <f>IFERROR(SUMIF('LISTA DE EMBARQUE'!B:B,MICRO!E:E,'LISTA DE EMBARQUE'!G:G),"")</f>
        <v>0</v>
      </c>
      <c r="V1037" s="12" t="str">
        <f>IFERROR(VLOOKUP(Tabela1[[#This Row],[COD.MDE]],'LISTA DE EMBARQUE'!B:L,11,0),"")</f>
        <v/>
      </c>
      <c r="W1037" s="13" t="str">
        <f>IFERROR(VLOOKUP(Tabela1[[#This Row],[COD.MDE]],'LISTA DE EMBARQUE'!B:M,12,0),"")</f>
        <v/>
      </c>
      <c r="X1037" s="14">
        <f>IFERROR(Tabela1[[#This Row],[QIANTIDADE EXPEDIDA]]*Tabela1[[#This Row],[PESO UNI]],"")</f>
        <v>0</v>
      </c>
      <c r="Y1037" s="14">
        <f t="shared" si="208"/>
        <v>-2</v>
      </c>
      <c r="Z1037" s="20">
        <f>Tabela1[[#This Row],[PESO TOTAL]]-Tabela1[[#This Row],[Peso Expedido]]</f>
        <v>0.2</v>
      </c>
      <c r="AA1037" s="17"/>
      <c r="AB1037" s="33"/>
      <c r="AC1037" s="33"/>
      <c r="AD1037" s="33"/>
      <c r="AE1037" s="33"/>
      <c r="AF1037" s="33"/>
      <c r="AG1037" s="33"/>
      <c r="AH1037" s="33"/>
      <c r="AI1037" s="33"/>
      <c r="AJ1037"/>
      <c r="AK1037"/>
      <c r="AL1037"/>
      <c r="AM1037"/>
      <c r="AN1037"/>
      <c r="AO1037"/>
      <c r="AP1037"/>
      <c r="AQ1037" s="22"/>
      <c r="AR1037" s="24"/>
      <c r="AS1037" s="37"/>
      <c r="AT1037" s="37"/>
      <c r="AU1037" s="37"/>
      <c r="AV1037" s="37"/>
      <c r="AW1037" s="37"/>
    </row>
    <row r="1038" spans="1:49" ht="15.75" hidden="1" customHeight="1" x14ac:dyDescent="0.25">
      <c r="A1038" s="1" t="s">
        <v>5277</v>
      </c>
      <c r="B1038" s="21"/>
      <c r="C1038" s="1">
        <v>1</v>
      </c>
      <c r="D1038" s="1" t="s">
        <v>5282</v>
      </c>
      <c r="E1038" s="7">
        <v>4683</v>
      </c>
      <c r="F1038" s="7">
        <v>4</v>
      </c>
      <c r="G1038" s="1">
        <v>741.4</v>
      </c>
      <c r="H1038" s="34">
        <f>Tabela1[[#This Row],[PESO UNI]]*Tabela1[[#This Row],[QTE]]</f>
        <v>741.4</v>
      </c>
      <c r="I1038" s="7">
        <v>0</v>
      </c>
      <c r="J1038" s="8" t="s">
        <v>6027</v>
      </c>
      <c r="K1038" s="8" t="s">
        <v>32</v>
      </c>
      <c r="L1038" s="9" t="s">
        <v>5251</v>
      </c>
      <c r="M1038" s="10">
        <v>46255</v>
      </c>
      <c r="N1038" s="8" t="s">
        <v>38</v>
      </c>
      <c r="O1038" s="12"/>
      <c r="P1038" s="13"/>
      <c r="Q1038" s="14">
        <f>Tabela1[[#This Row],[QTDE/ Fabricação]]-Tabela1[[#This Row],[QTE]]</f>
        <v>-1</v>
      </c>
      <c r="R1038" s="18">
        <f t="shared" si="205"/>
        <v>0</v>
      </c>
      <c r="S1038" s="18">
        <f t="shared" si="206"/>
        <v>0</v>
      </c>
      <c r="T1038" s="19">
        <f t="shared" si="207"/>
        <v>-741.4</v>
      </c>
      <c r="U1038" s="16">
        <f>IFERROR(SUMIF('LISTA DE EMBARQUE'!B:B,MICRO!E:E,'LISTA DE EMBARQUE'!G:G),"")</f>
        <v>0</v>
      </c>
      <c r="V1038" s="12" t="str">
        <f>IFERROR(VLOOKUP(Tabela1[[#This Row],[COD.MDE]],'LISTA DE EMBARQUE'!B:L,11,0),"")</f>
        <v/>
      </c>
      <c r="W1038" s="13" t="str">
        <f>IFERROR(VLOOKUP(Tabela1[[#This Row],[COD.MDE]],'LISTA DE EMBARQUE'!B:M,12,0),"")</f>
        <v/>
      </c>
      <c r="X1038" s="14">
        <f>IFERROR(Tabela1[[#This Row],[QIANTIDADE EXPEDIDA]]*Tabela1[[#This Row],[PESO UNI]],"")</f>
        <v>0</v>
      </c>
      <c r="Y1038" s="14">
        <f t="shared" si="208"/>
        <v>-1</v>
      </c>
      <c r="Z1038" s="20">
        <f>Tabela1[[#This Row],[PESO TOTAL]]-Tabela1[[#This Row],[Peso Expedido]]</f>
        <v>741.4</v>
      </c>
      <c r="AA1038" s="17"/>
      <c r="AB1038" s="33"/>
      <c r="AC1038" s="33"/>
      <c r="AD1038" s="33"/>
      <c r="AE1038" s="33"/>
      <c r="AF1038" s="33"/>
      <c r="AG1038" s="33"/>
      <c r="AH1038" s="33"/>
      <c r="AI1038" s="33"/>
      <c r="AJ1038"/>
      <c r="AK1038"/>
      <c r="AL1038"/>
      <c r="AM1038"/>
      <c r="AN1038"/>
      <c r="AO1038"/>
      <c r="AP1038"/>
      <c r="AQ1038" s="22"/>
      <c r="AR1038" s="24"/>
      <c r="AS1038" s="37"/>
      <c r="AT1038" s="37"/>
      <c r="AU1038" s="37"/>
      <c r="AV1038" s="37"/>
      <c r="AW1038" s="37"/>
    </row>
    <row r="1039" spans="1:49" ht="15.75" hidden="1" customHeight="1" x14ac:dyDescent="0.25">
      <c r="A1039" s="1" t="s">
        <v>5283</v>
      </c>
      <c r="B1039" s="21"/>
      <c r="C1039" s="1">
        <v>2</v>
      </c>
      <c r="D1039" s="1" t="s">
        <v>5284</v>
      </c>
      <c r="E1039" s="7">
        <v>4684</v>
      </c>
      <c r="F1039" s="7">
        <v>4</v>
      </c>
      <c r="G1039" s="1">
        <v>103.5</v>
      </c>
      <c r="H1039" s="34">
        <f>Tabela1[[#This Row],[PESO UNI]]*Tabela1[[#This Row],[QTE]]</f>
        <v>207</v>
      </c>
      <c r="I1039" s="7">
        <v>0</v>
      </c>
      <c r="J1039" s="8" t="s">
        <v>6027</v>
      </c>
      <c r="K1039" s="8" t="s">
        <v>32</v>
      </c>
      <c r="L1039" s="9" t="s">
        <v>5251</v>
      </c>
      <c r="M1039" s="10">
        <v>46255</v>
      </c>
      <c r="N1039" s="8" t="s">
        <v>38</v>
      </c>
      <c r="O1039" s="12"/>
      <c r="P1039" s="13"/>
      <c r="Q1039" s="14">
        <f>Tabela1[[#This Row],[QTDE/ Fabricação]]-Tabela1[[#This Row],[QTE]]</f>
        <v>-2</v>
      </c>
      <c r="R1039" s="18">
        <f t="shared" si="205"/>
        <v>0</v>
      </c>
      <c r="S1039" s="18">
        <f t="shared" si="206"/>
        <v>0</v>
      </c>
      <c r="T1039" s="19">
        <f t="shared" si="207"/>
        <v>-207</v>
      </c>
      <c r="U1039" s="16">
        <f>IFERROR(SUMIF('LISTA DE EMBARQUE'!B:B,MICRO!E:E,'LISTA DE EMBARQUE'!G:G),"")</f>
        <v>0</v>
      </c>
      <c r="V1039" s="12" t="str">
        <f>IFERROR(VLOOKUP(Tabela1[[#This Row],[COD.MDE]],'LISTA DE EMBARQUE'!B:L,11,0),"")</f>
        <v/>
      </c>
      <c r="W1039" s="13" t="str">
        <f>IFERROR(VLOOKUP(Tabela1[[#This Row],[COD.MDE]],'LISTA DE EMBARQUE'!B:M,12,0),"")</f>
        <v/>
      </c>
      <c r="X1039" s="14">
        <f>IFERROR(Tabela1[[#This Row],[QIANTIDADE EXPEDIDA]]*Tabela1[[#This Row],[PESO UNI]],"")</f>
        <v>0</v>
      </c>
      <c r="Y1039" s="14">
        <f t="shared" si="208"/>
        <v>-2</v>
      </c>
      <c r="Z1039" s="20">
        <f>Tabela1[[#This Row],[PESO TOTAL]]-Tabela1[[#This Row],[Peso Expedido]]</f>
        <v>207</v>
      </c>
      <c r="AA1039" s="17"/>
      <c r="AB1039" s="33"/>
      <c r="AC1039" s="33"/>
      <c r="AD1039" s="33"/>
      <c r="AE1039" s="33"/>
      <c r="AF1039" s="33"/>
      <c r="AG1039" s="33"/>
      <c r="AH1039" s="33"/>
      <c r="AI1039" s="33"/>
      <c r="AJ1039"/>
      <c r="AK1039"/>
      <c r="AL1039"/>
      <c r="AM1039"/>
      <c r="AN1039"/>
      <c r="AO1039"/>
      <c r="AP1039"/>
      <c r="AQ1039" s="22"/>
      <c r="AR1039" s="24"/>
      <c r="AS1039" s="37"/>
      <c r="AT1039" s="37"/>
      <c r="AU1039" s="37"/>
      <c r="AV1039" s="37"/>
      <c r="AW1039" s="37"/>
    </row>
    <row r="1040" spans="1:49" ht="15.75" hidden="1" customHeight="1" x14ac:dyDescent="0.25">
      <c r="A1040" s="1" t="s">
        <v>5285</v>
      </c>
      <c r="B1040" s="21"/>
      <c r="C1040" s="1">
        <v>2</v>
      </c>
      <c r="D1040" s="1" t="s">
        <v>5286</v>
      </c>
      <c r="E1040" s="7">
        <v>4685</v>
      </c>
      <c r="F1040" s="7">
        <v>4</v>
      </c>
      <c r="G1040" s="1">
        <v>2.5</v>
      </c>
      <c r="H1040" s="34">
        <f>Tabela1[[#This Row],[PESO UNI]]*Tabela1[[#This Row],[QTE]]</f>
        <v>5</v>
      </c>
      <c r="I1040" s="7">
        <v>0</v>
      </c>
      <c r="J1040" s="8" t="s">
        <v>6027</v>
      </c>
      <c r="K1040" s="8" t="s">
        <v>32</v>
      </c>
      <c r="L1040" s="9" t="s">
        <v>5251</v>
      </c>
      <c r="M1040" s="10">
        <v>46255</v>
      </c>
      <c r="N1040" s="8" t="s">
        <v>38</v>
      </c>
      <c r="O1040" s="12"/>
      <c r="P1040" s="13"/>
      <c r="Q1040" s="14">
        <f>Tabela1[[#This Row],[QTDE/ Fabricação]]-Tabela1[[#This Row],[QTE]]</f>
        <v>-2</v>
      </c>
      <c r="R1040" s="18">
        <f t="shared" si="205"/>
        <v>0</v>
      </c>
      <c r="S1040" s="18">
        <f t="shared" si="206"/>
        <v>0</v>
      </c>
      <c r="T1040" s="19">
        <f t="shared" si="207"/>
        <v>-5</v>
      </c>
      <c r="U1040" s="16">
        <f>IFERROR(SUMIF('LISTA DE EMBARQUE'!B:B,MICRO!E:E,'LISTA DE EMBARQUE'!G:G),"")</f>
        <v>0</v>
      </c>
      <c r="V1040" s="12" t="str">
        <f>IFERROR(VLOOKUP(Tabela1[[#This Row],[COD.MDE]],'LISTA DE EMBARQUE'!B:L,11,0),"")</f>
        <v/>
      </c>
      <c r="W1040" s="13" t="str">
        <f>IFERROR(VLOOKUP(Tabela1[[#This Row],[COD.MDE]],'LISTA DE EMBARQUE'!B:M,12,0),"")</f>
        <v/>
      </c>
      <c r="X1040" s="14">
        <f>IFERROR(Tabela1[[#This Row],[QIANTIDADE EXPEDIDA]]*Tabela1[[#This Row],[PESO UNI]],"")</f>
        <v>0</v>
      </c>
      <c r="Y1040" s="14">
        <f t="shared" si="208"/>
        <v>-2</v>
      </c>
      <c r="Z1040" s="20">
        <f>Tabela1[[#This Row],[PESO TOTAL]]-Tabela1[[#This Row],[Peso Expedido]]</f>
        <v>5</v>
      </c>
      <c r="AA1040" s="17"/>
      <c r="AB1040" s="33"/>
      <c r="AC1040" s="33"/>
      <c r="AD1040" s="33"/>
      <c r="AE1040" s="33"/>
      <c r="AF1040" s="33"/>
      <c r="AG1040" s="33"/>
      <c r="AH1040" s="33"/>
      <c r="AI1040" s="33"/>
      <c r="AJ1040"/>
      <c r="AK1040"/>
      <c r="AL1040"/>
      <c r="AM1040"/>
      <c r="AN1040"/>
      <c r="AO1040"/>
      <c r="AP1040"/>
      <c r="AQ1040" s="22"/>
      <c r="AR1040" s="24"/>
      <c r="AS1040" s="37"/>
      <c r="AT1040" s="37"/>
      <c r="AU1040" s="37"/>
      <c r="AV1040" s="37"/>
      <c r="AW1040" s="37"/>
    </row>
    <row r="1041" spans="1:49" ht="15.75" hidden="1" customHeight="1" x14ac:dyDescent="0.25">
      <c r="A1041" s="1" t="s">
        <v>5287</v>
      </c>
      <c r="B1041" s="21"/>
      <c r="C1041" s="1">
        <v>2</v>
      </c>
      <c r="D1041" s="1" t="s">
        <v>5288</v>
      </c>
      <c r="E1041" s="7">
        <v>4686</v>
      </c>
      <c r="F1041" s="7">
        <v>4</v>
      </c>
      <c r="G1041" s="1">
        <v>115.7</v>
      </c>
      <c r="H1041" s="34">
        <f>Tabela1[[#This Row],[PESO UNI]]*Tabela1[[#This Row],[QTE]]</f>
        <v>231.4</v>
      </c>
      <c r="I1041" s="7">
        <v>3</v>
      </c>
      <c r="J1041" s="8" t="s">
        <v>6027</v>
      </c>
      <c r="K1041" s="8" t="s">
        <v>32</v>
      </c>
      <c r="L1041" s="9" t="s">
        <v>5251</v>
      </c>
      <c r="M1041" s="10">
        <v>46255</v>
      </c>
      <c r="N1041" s="8" t="s">
        <v>38</v>
      </c>
      <c r="O1041" s="12"/>
      <c r="P1041" s="13"/>
      <c r="Q1041" s="14">
        <f>Tabela1[[#This Row],[QTDE/ Fabricação]]-Tabela1[[#This Row],[QTE]]</f>
        <v>-2</v>
      </c>
      <c r="R1041" s="18">
        <f t="shared" si="205"/>
        <v>0</v>
      </c>
      <c r="S1041" s="18">
        <f t="shared" si="206"/>
        <v>0</v>
      </c>
      <c r="T1041" s="19">
        <f t="shared" si="207"/>
        <v>-231.4</v>
      </c>
      <c r="U1041" s="16">
        <f>IFERROR(SUMIF('LISTA DE EMBARQUE'!B:B,MICRO!E:E,'LISTA DE EMBARQUE'!G:G),"")</f>
        <v>0</v>
      </c>
      <c r="V1041" s="12" t="str">
        <f>IFERROR(VLOOKUP(Tabela1[[#This Row],[COD.MDE]],'LISTA DE EMBARQUE'!B:L,11,0),"")</f>
        <v/>
      </c>
      <c r="W1041" s="13" t="str">
        <f>IFERROR(VLOOKUP(Tabela1[[#This Row],[COD.MDE]],'LISTA DE EMBARQUE'!B:M,12,0),"")</f>
        <v/>
      </c>
      <c r="X1041" s="14">
        <f>IFERROR(Tabela1[[#This Row],[QIANTIDADE EXPEDIDA]]*Tabela1[[#This Row],[PESO UNI]],"")</f>
        <v>0</v>
      </c>
      <c r="Y1041" s="14">
        <f t="shared" si="208"/>
        <v>-2</v>
      </c>
      <c r="Z1041" s="20">
        <f>Tabela1[[#This Row],[PESO TOTAL]]-Tabela1[[#This Row],[Peso Expedido]]</f>
        <v>231.4</v>
      </c>
      <c r="AA1041" s="17"/>
      <c r="AB1041" s="33"/>
      <c r="AC1041" s="33"/>
      <c r="AD1041" s="33"/>
      <c r="AE1041" s="33"/>
      <c r="AF1041" s="33"/>
      <c r="AG1041" s="33"/>
      <c r="AH1041" s="33"/>
      <c r="AI1041" s="33"/>
      <c r="AJ1041"/>
      <c r="AK1041"/>
      <c r="AL1041"/>
      <c r="AM1041"/>
      <c r="AN1041"/>
      <c r="AO1041"/>
      <c r="AP1041"/>
      <c r="AQ1041" s="22"/>
      <c r="AR1041" s="24"/>
      <c r="AS1041" s="37"/>
      <c r="AT1041" s="37"/>
      <c r="AU1041" s="37"/>
      <c r="AV1041" s="37"/>
      <c r="AW1041" s="37"/>
    </row>
    <row r="1042" spans="1:49" ht="15.75" hidden="1" customHeight="1" x14ac:dyDescent="0.25">
      <c r="A1042" s="1" t="s">
        <v>5289</v>
      </c>
      <c r="B1042" s="21"/>
      <c r="C1042" s="1">
        <v>2</v>
      </c>
      <c r="D1042" s="1" t="s">
        <v>5290</v>
      </c>
      <c r="E1042" s="7">
        <v>4687</v>
      </c>
      <c r="F1042" s="7">
        <v>4</v>
      </c>
      <c r="G1042" s="1">
        <v>2</v>
      </c>
      <c r="H1042" s="34">
        <f>Tabela1[[#This Row],[PESO UNI]]*Tabela1[[#This Row],[QTE]]</f>
        <v>4</v>
      </c>
      <c r="I1042" s="7">
        <v>1</v>
      </c>
      <c r="J1042" s="8" t="s">
        <v>6027</v>
      </c>
      <c r="K1042" s="8" t="s">
        <v>32</v>
      </c>
      <c r="L1042" s="9" t="s">
        <v>5251</v>
      </c>
      <c r="M1042" s="10">
        <v>46255</v>
      </c>
      <c r="N1042" s="8" t="s">
        <v>38</v>
      </c>
      <c r="O1042" s="12"/>
      <c r="P1042" s="13"/>
      <c r="Q1042" s="14">
        <f>Tabela1[[#This Row],[QTDE/ Fabricação]]-Tabela1[[#This Row],[QTE]]</f>
        <v>-2</v>
      </c>
      <c r="R1042" s="18">
        <f t="shared" si="205"/>
        <v>0</v>
      </c>
      <c r="S1042" s="18">
        <f t="shared" si="206"/>
        <v>0</v>
      </c>
      <c r="T1042" s="19">
        <f t="shared" si="207"/>
        <v>-4</v>
      </c>
      <c r="U1042" s="16">
        <f>IFERROR(SUMIF('LISTA DE EMBARQUE'!B:B,MICRO!E:E,'LISTA DE EMBARQUE'!G:G),"")</f>
        <v>0</v>
      </c>
      <c r="V1042" s="12" t="str">
        <f>IFERROR(VLOOKUP(Tabela1[[#This Row],[COD.MDE]],'LISTA DE EMBARQUE'!B:L,11,0),"")</f>
        <v/>
      </c>
      <c r="W1042" s="13" t="str">
        <f>IFERROR(VLOOKUP(Tabela1[[#This Row],[COD.MDE]],'LISTA DE EMBARQUE'!B:M,12,0),"")</f>
        <v/>
      </c>
      <c r="X1042" s="14">
        <f>IFERROR(Tabela1[[#This Row],[QIANTIDADE EXPEDIDA]]*Tabela1[[#This Row],[PESO UNI]],"")</f>
        <v>0</v>
      </c>
      <c r="Y1042" s="14">
        <f t="shared" si="208"/>
        <v>-2</v>
      </c>
      <c r="Z1042" s="20">
        <f>Tabela1[[#This Row],[PESO TOTAL]]-Tabela1[[#This Row],[Peso Expedido]]</f>
        <v>4</v>
      </c>
      <c r="AA1042" s="17"/>
      <c r="AB1042" s="33"/>
      <c r="AC1042" s="33"/>
      <c r="AD1042" s="33"/>
      <c r="AE1042" s="33"/>
      <c r="AF1042" s="33"/>
      <c r="AG1042" s="33"/>
      <c r="AH1042" s="33"/>
      <c r="AI1042" s="33"/>
      <c r="AJ1042"/>
      <c r="AK1042"/>
      <c r="AL1042"/>
      <c r="AM1042"/>
      <c r="AN1042"/>
      <c r="AO1042"/>
      <c r="AP1042"/>
      <c r="AQ1042" s="22"/>
      <c r="AR1042" s="24"/>
      <c r="AS1042" s="37"/>
      <c r="AT1042" s="37"/>
      <c r="AU1042" s="37"/>
      <c r="AV1042" s="37"/>
      <c r="AW1042" s="37"/>
    </row>
    <row r="1043" spans="1:49" ht="15.75" hidden="1" customHeight="1" x14ac:dyDescent="0.25">
      <c r="A1043" s="1" t="s">
        <v>5291</v>
      </c>
      <c r="B1043" s="21"/>
      <c r="C1043" s="1">
        <v>2</v>
      </c>
      <c r="D1043" s="1" t="s">
        <v>5292</v>
      </c>
      <c r="E1043" s="7">
        <v>4688</v>
      </c>
      <c r="F1043" s="7">
        <v>4</v>
      </c>
      <c r="G1043" s="1">
        <v>28.6</v>
      </c>
      <c r="H1043" s="34">
        <f>Tabela1[[#This Row],[PESO UNI]]*Tabela1[[#This Row],[QTE]]</f>
        <v>57.2</v>
      </c>
      <c r="I1043" s="7">
        <v>1</v>
      </c>
      <c r="J1043" s="8" t="s">
        <v>6027</v>
      </c>
      <c r="K1043" s="8" t="s">
        <v>32</v>
      </c>
      <c r="L1043" s="9" t="s">
        <v>5251</v>
      </c>
      <c r="M1043" s="10">
        <v>46255</v>
      </c>
      <c r="N1043" s="8" t="s">
        <v>38</v>
      </c>
      <c r="O1043" s="12"/>
      <c r="P1043" s="13"/>
      <c r="Q1043" s="14">
        <f>Tabela1[[#This Row],[QTDE/ Fabricação]]-Tabela1[[#This Row],[QTE]]</f>
        <v>-2</v>
      </c>
      <c r="R1043" s="18">
        <f>IFERROR(H1043*((AA1043*0.25)+(AC1043*0.25)+(AD1043*0.225)+(AE1043*0.225)+(AF1043*0.05)),"")</f>
        <v>0</v>
      </c>
      <c r="S1043" s="18">
        <f>IFERROR(H1043*AG1043,"")</f>
        <v>0</v>
      </c>
      <c r="T1043" s="19">
        <f>IFERROR(S1043-H1043,"")</f>
        <v>-57.2</v>
      </c>
      <c r="U1043" s="16">
        <f>IFERROR(SUMIF('LISTA DE EMBARQUE'!B:B,MICRO!E:E,'LISTA DE EMBARQUE'!G:G),"")</f>
        <v>0</v>
      </c>
      <c r="V1043" s="12" t="str">
        <f>IFERROR(VLOOKUP(Tabela1[[#This Row],[COD.MDE]],'LISTA DE EMBARQUE'!B:L,11,0),"")</f>
        <v/>
      </c>
      <c r="W1043" s="13" t="str">
        <f>IFERROR(VLOOKUP(Tabela1[[#This Row],[COD.MDE]],'LISTA DE EMBARQUE'!B:M,12,0),"")</f>
        <v/>
      </c>
      <c r="X1043" s="14">
        <f>IFERROR(Tabela1[[#This Row],[QIANTIDADE EXPEDIDA]]*Tabela1[[#This Row],[PESO UNI]],"")</f>
        <v>0</v>
      </c>
      <c r="Y1043" s="14">
        <f>U1043-C1043</f>
        <v>-2</v>
      </c>
      <c r="Z1043" s="20">
        <f>Tabela1[[#This Row],[PESO TOTAL]]-Tabela1[[#This Row],[Peso Expedido]]</f>
        <v>57.2</v>
      </c>
      <c r="AA1043" s="17"/>
      <c r="AB1043" s="33"/>
      <c r="AC1043" s="33"/>
      <c r="AD1043" s="33"/>
      <c r="AE1043" s="33"/>
      <c r="AF1043" s="33"/>
      <c r="AG1043" s="33"/>
      <c r="AH1043" s="33"/>
      <c r="AI1043" s="33"/>
      <c r="AJ1043"/>
      <c r="AK1043"/>
      <c r="AL1043"/>
      <c r="AM1043"/>
      <c r="AN1043"/>
      <c r="AO1043"/>
      <c r="AP1043"/>
      <c r="AQ1043" s="22"/>
      <c r="AR1043" s="24"/>
      <c r="AS1043" s="37"/>
      <c r="AT1043" s="37"/>
      <c r="AU1043" s="37"/>
      <c r="AV1043" s="37"/>
      <c r="AW1043" s="37"/>
    </row>
    <row r="1044" spans="1:49" ht="15.75" hidden="1" customHeight="1" x14ac:dyDescent="0.25">
      <c r="A1044" s="1" t="s">
        <v>5294</v>
      </c>
      <c r="B1044" s="21" t="s">
        <v>5295</v>
      </c>
      <c r="C1044" s="1">
        <v>1</v>
      </c>
      <c r="D1044" s="1" t="s">
        <v>5296</v>
      </c>
      <c r="E1044" s="7">
        <v>4689</v>
      </c>
      <c r="F1044" s="7">
        <v>24</v>
      </c>
      <c r="G1044" s="1">
        <v>660</v>
      </c>
      <c r="H1044" s="34">
        <f>Tabela1[[#This Row],[PESO UNI]]*Tabela1[[#This Row],[QTE]]</f>
        <v>660</v>
      </c>
      <c r="I1044" s="7" t="s">
        <v>5570</v>
      </c>
      <c r="J1044" s="8" t="s">
        <v>4834</v>
      </c>
      <c r="K1044" s="8" t="s">
        <v>4320</v>
      </c>
      <c r="L1044" s="9" t="s">
        <v>3291</v>
      </c>
      <c r="M1044" s="10">
        <v>46259</v>
      </c>
      <c r="N1044" s="8" t="s">
        <v>38</v>
      </c>
      <c r="O1044" s="12"/>
      <c r="P1044" s="13"/>
      <c r="Q1044" s="14">
        <f>Tabela1[[#This Row],[QTDE/ Fabricação]]-Tabela1[[#This Row],[QTE]]</f>
        <v>-1</v>
      </c>
      <c r="R1044" s="18">
        <f t="shared" ref="R1044:R1049" si="209">IFERROR(H1044*((AA1044*0.25)+(AC1044*0.25)+(AD1044*0.225)+(AE1044*0.225)+(AF1044*0.05)),"")</f>
        <v>660</v>
      </c>
      <c r="S1044" s="18">
        <f t="shared" ref="S1044:S1049" si="210">IFERROR(H1044*AG1044,"")</f>
        <v>660</v>
      </c>
      <c r="T1044" s="19">
        <f t="shared" ref="T1044:T1049" si="211">IFERROR(S1044-H1044,"")</f>
        <v>0</v>
      </c>
      <c r="U1044" s="16">
        <f>IFERROR(SUMIF('LISTA DE EMBARQUE'!B:B,MICRO!E:E,'LISTA DE EMBARQUE'!G:G),"")</f>
        <v>1</v>
      </c>
      <c r="V1044" s="12">
        <f>IFERROR(VLOOKUP(Tabela1[[#This Row],[COD.MDE]],'LISTA DE EMBARQUE'!B:L,11,0),"")</f>
        <v>4</v>
      </c>
      <c r="W1044" s="13">
        <f>IFERROR(VLOOKUP(Tabela1[[#This Row],[COD.MDE]],'LISTA DE EMBARQUE'!B:M,12,0),"")</f>
        <v>46314</v>
      </c>
      <c r="X1044" s="14">
        <f>IFERROR(Tabela1[[#This Row],[QIANTIDADE EXPEDIDA]]*Tabela1[[#This Row],[PESO UNI]],"")</f>
        <v>660</v>
      </c>
      <c r="Y1044" s="14">
        <f t="shared" ref="Y1044:Y1049" si="212">U1044-C1044</f>
        <v>0</v>
      </c>
      <c r="Z1044" s="20">
        <f>Tabela1[[#This Row],[PESO TOTAL]]-Tabela1[[#This Row],[Peso Expedido]]</f>
        <v>0</v>
      </c>
      <c r="AA1044" s="17">
        <v>1</v>
      </c>
      <c r="AB1044" s="33"/>
      <c r="AC1044" s="33">
        <v>1</v>
      </c>
      <c r="AD1044" s="33">
        <v>1</v>
      </c>
      <c r="AE1044" s="33">
        <v>1</v>
      </c>
      <c r="AF1044" s="33">
        <v>1</v>
      </c>
      <c r="AG1044" s="33">
        <v>1</v>
      </c>
      <c r="AH1044" s="33"/>
      <c r="AI1044" s="33"/>
      <c r="AJ1044"/>
      <c r="AK1044"/>
      <c r="AL1044"/>
      <c r="AM1044"/>
      <c r="AN1044"/>
      <c r="AO1044"/>
      <c r="AP1044"/>
      <c r="AQ1044" s="22"/>
      <c r="AR1044" s="24"/>
      <c r="AS1044" s="37"/>
      <c r="AT1044" s="37"/>
      <c r="AU1044" s="37"/>
      <c r="AV1044" s="37"/>
      <c r="AW1044" s="37"/>
    </row>
    <row r="1045" spans="1:49" ht="15.75" hidden="1" customHeight="1" x14ac:dyDescent="0.25">
      <c r="A1045" s="1" t="s">
        <v>5297</v>
      </c>
      <c r="B1045" s="21" t="s">
        <v>5298</v>
      </c>
      <c r="C1045" s="1">
        <v>1</v>
      </c>
      <c r="D1045" s="1" t="s">
        <v>5299</v>
      </c>
      <c r="E1045" s="7">
        <v>4690</v>
      </c>
      <c r="F1045" s="7">
        <v>24</v>
      </c>
      <c r="G1045" s="1">
        <v>424.7</v>
      </c>
      <c r="H1045" s="34">
        <f>Tabela1[[#This Row],[PESO UNI]]*Tabela1[[#This Row],[QTE]]</f>
        <v>424.7</v>
      </c>
      <c r="I1045" s="7" t="s">
        <v>5570</v>
      </c>
      <c r="J1045" s="8" t="s">
        <v>4834</v>
      </c>
      <c r="K1045" s="8" t="s">
        <v>4320</v>
      </c>
      <c r="L1045" s="9" t="s">
        <v>3291</v>
      </c>
      <c r="M1045" s="10">
        <v>46259</v>
      </c>
      <c r="N1045" s="8" t="s">
        <v>38</v>
      </c>
      <c r="O1045" s="12"/>
      <c r="P1045" s="13"/>
      <c r="Q1045" s="14">
        <f>Tabela1[[#This Row],[QTDE/ Fabricação]]-Tabela1[[#This Row],[QTE]]</f>
        <v>-1</v>
      </c>
      <c r="R1045" s="18">
        <f t="shared" si="209"/>
        <v>424.7</v>
      </c>
      <c r="S1045" s="18">
        <f t="shared" si="210"/>
        <v>424.7</v>
      </c>
      <c r="T1045" s="19">
        <f t="shared" si="211"/>
        <v>0</v>
      </c>
      <c r="U1045" s="16">
        <f>IFERROR(SUMIF('LISTA DE EMBARQUE'!B:B,MICRO!E:E,'LISTA DE EMBARQUE'!G:G),"")</f>
        <v>1</v>
      </c>
      <c r="V1045" s="12">
        <f>IFERROR(VLOOKUP(Tabela1[[#This Row],[COD.MDE]],'LISTA DE EMBARQUE'!B:L,11,0),"")</f>
        <v>4</v>
      </c>
      <c r="W1045" s="13">
        <f>IFERROR(VLOOKUP(Tabela1[[#This Row],[COD.MDE]],'LISTA DE EMBARQUE'!B:M,12,0),"")</f>
        <v>46314</v>
      </c>
      <c r="X1045" s="14">
        <f>IFERROR(Tabela1[[#This Row],[QIANTIDADE EXPEDIDA]]*Tabela1[[#This Row],[PESO UNI]],"")</f>
        <v>424.7</v>
      </c>
      <c r="Y1045" s="14">
        <f t="shared" si="212"/>
        <v>0</v>
      </c>
      <c r="Z1045" s="20">
        <f>Tabela1[[#This Row],[PESO TOTAL]]-Tabela1[[#This Row],[Peso Expedido]]</f>
        <v>0</v>
      </c>
      <c r="AA1045" s="17">
        <v>1</v>
      </c>
      <c r="AB1045" s="33"/>
      <c r="AC1045" s="33">
        <v>1</v>
      </c>
      <c r="AD1045" s="33">
        <v>1</v>
      </c>
      <c r="AE1045" s="33">
        <v>1</v>
      </c>
      <c r="AF1045" s="33">
        <v>1</v>
      </c>
      <c r="AG1045" s="33">
        <v>1</v>
      </c>
      <c r="AH1045" s="33"/>
      <c r="AI1045" s="33"/>
      <c r="AJ1045"/>
      <c r="AK1045"/>
      <c r="AL1045"/>
      <c r="AM1045"/>
      <c r="AN1045"/>
      <c r="AO1045"/>
      <c r="AP1045"/>
      <c r="AQ1045" s="22"/>
      <c r="AR1045" s="24"/>
      <c r="AS1045" s="37"/>
      <c r="AT1045" s="37"/>
      <c r="AU1045" s="37"/>
      <c r="AV1045" s="37"/>
      <c r="AW1045" s="37"/>
    </row>
    <row r="1046" spans="1:49" ht="15.75" hidden="1" customHeight="1" x14ac:dyDescent="0.25">
      <c r="A1046" s="1" t="s">
        <v>5297</v>
      </c>
      <c r="B1046" s="21" t="s">
        <v>5298</v>
      </c>
      <c r="C1046" s="1">
        <v>1</v>
      </c>
      <c r="D1046" s="1" t="s">
        <v>5300</v>
      </c>
      <c r="E1046" s="7">
        <v>4691</v>
      </c>
      <c r="F1046" s="7">
        <v>24</v>
      </c>
      <c r="G1046" s="1">
        <v>254.4</v>
      </c>
      <c r="H1046" s="34">
        <f>Tabela1[[#This Row],[PESO UNI]]*Tabela1[[#This Row],[QTE]]</f>
        <v>254.4</v>
      </c>
      <c r="I1046" s="7" t="s">
        <v>5570</v>
      </c>
      <c r="J1046" s="8" t="s">
        <v>4834</v>
      </c>
      <c r="K1046" s="8" t="s">
        <v>4320</v>
      </c>
      <c r="L1046" s="9" t="s">
        <v>3291</v>
      </c>
      <c r="M1046" s="10">
        <v>46259</v>
      </c>
      <c r="N1046" s="8" t="s">
        <v>38</v>
      </c>
      <c r="O1046" s="12"/>
      <c r="P1046" s="13"/>
      <c r="Q1046" s="14">
        <f>Tabela1[[#This Row],[QTDE/ Fabricação]]-Tabela1[[#This Row],[QTE]]</f>
        <v>-1</v>
      </c>
      <c r="R1046" s="18">
        <f t="shared" si="209"/>
        <v>254.4</v>
      </c>
      <c r="S1046" s="18">
        <f t="shared" si="210"/>
        <v>254.4</v>
      </c>
      <c r="T1046" s="19">
        <f t="shared" si="211"/>
        <v>0</v>
      </c>
      <c r="U1046" s="16">
        <f>IFERROR(SUMIF('LISTA DE EMBARQUE'!B:B,MICRO!E:E,'LISTA DE EMBARQUE'!G:G),"")</f>
        <v>1</v>
      </c>
      <c r="V1046" s="12">
        <f>IFERROR(VLOOKUP(Tabela1[[#This Row],[COD.MDE]],'LISTA DE EMBARQUE'!B:L,11,0),"")</f>
        <v>4</v>
      </c>
      <c r="W1046" s="13">
        <f>IFERROR(VLOOKUP(Tabela1[[#This Row],[COD.MDE]],'LISTA DE EMBARQUE'!B:M,12,0),"")</f>
        <v>46314</v>
      </c>
      <c r="X1046" s="14">
        <f>IFERROR(Tabela1[[#This Row],[QIANTIDADE EXPEDIDA]]*Tabela1[[#This Row],[PESO UNI]],"")</f>
        <v>254.4</v>
      </c>
      <c r="Y1046" s="14">
        <f t="shared" si="212"/>
        <v>0</v>
      </c>
      <c r="Z1046" s="20">
        <f>Tabela1[[#This Row],[PESO TOTAL]]-Tabela1[[#This Row],[Peso Expedido]]</f>
        <v>0</v>
      </c>
      <c r="AA1046" s="17">
        <v>1</v>
      </c>
      <c r="AB1046" s="33"/>
      <c r="AC1046" s="33">
        <v>1</v>
      </c>
      <c r="AD1046" s="33">
        <v>1</v>
      </c>
      <c r="AE1046" s="33">
        <v>1</v>
      </c>
      <c r="AF1046" s="33">
        <v>1</v>
      </c>
      <c r="AG1046" s="33">
        <v>1</v>
      </c>
      <c r="AH1046" s="33"/>
      <c r="AI1046" s="33"/>
      <c r="AJ1046"/>
      <c r="AK1046"/>
      <c r="AL1046"/>
      <c r="AM1046"/>
      <c r="AN1046"/>
      <c r="AO1046"/>
      <c r="AP1046"/>
      <c r="AQ1046" s="22"/>
      <c r="AR1046" s="24"/>
      <c r="AS1046" s="37"/>
      <c r="AT1046" s="37"/>
      <c r="AU1046" s="37"/>
      <c r="AV1046" s="37"/>
      <c r="AW1046" s="37"/>
    </row>
    <row r="1047" spans="1:49" ht="15.75" hidden="1" customHeight="1" x14ac:dyDescent="0.25">
      <c r="A1047" s="1" t="s">
        <v>5301</v>
      </c>
      <c r="B1047" s="21" t="s">
        <v>5302</v>
      </c>
      <c r="C1047" s="1">
        <v>1</v>
      </c>
      <c r="D1047" s="1" t="s">
        <v>5303</v>
      </c>
      <c r="E1047" s="7">
        <v>4692</v>
      </c>
      <c r="F1047" s="7">
        <v>24</v>
      </c>
      <c r="G1047" s="1">
        <v>433.2</v>
      </c>
      <c r="H1047" s="34">
        <f>Tabela1[[#This Row],[PESO UNI]]*Tabela1[[#This Row],[QTE]]</f>
        <v>433.2</v>
      </c>
      <c r="I1047" s="7" t="s">
        <v>5570</v>
      </c>
      <c r="J1047" s="8" t="s">
        <v>4834</v>
      </c>
      <c r="K1047" s="8" t="s">
        <v>4320</v>
      </c>
      <c r="L1047" s="9" t="s">
        <v>3291</v>
      </c>
      <c r="M1047" s="10">
        <v>46259</v>
      </c>
      <c r="N1047" s="8" t="s">
        <v>38</v>
      </c>
      <c r="O1047" s="12"/>
      <c r="P1047" s="13"/>
      <c r="Q1047" s="14">
        <f>Tabela1[[#This Row],[QTDE/ Fabricação]]-Tabela1[[#This Row],[QTE]]</f>
        <v>-1</v>
      </c>
      <c r="R1047" s="18">
        <f t="shared" si="209"/>
        <v>433.2</v>
      </c>
      <c r="S1047" s="18">
        <f t="shared" si="210"/>
        <v>433.2</v>
      </c>
      <c r="T1047" s="19">
        <f t="shared" si="211"/>
        <v>0</v>
      </c>
      <c r="U1047" s="16">
        <f>IFERROR(SUMIF('LISTA DE EMBARQUE'!B:B,MICRO!E:E,'LISTA DE EMBARQUE'!G:G),"")</f>
        <v>1</v>
      </c>
      <c r="V1047" s="12">
        <f>IFERROR(VLOOKUP(Tabela1[[#This Row],[COD.MDE]],'LISTA DE EMBARQUE'!B:L,11,0),"")</f>
        <v>4</v>
      </c>
      <c r="W1047" s="13">
        <f>IFERROR(VLOOKUP(Tabela1[[#This Row],[COD.MDE]],'LISTA DE EMBARQUE'!B:M,12,0),"")</f>
        <v>46314</v>
      </c>
      <c r="X1047" s="14">
        <f>IFERROR(Tabela1[[#This Row],[QIANTIDADE EXPEDIDA]]*Tabela1[[#This Row],[PESO UNI]],"")</f>
        <v>433.2</v>
      </c>
      <c r="Y1047" s="14">
        <f t="shared" si="212"/>
        <v>0</v>
      </c>
      <c r="Z1047" s="20">
        <f>Tabela1[[#This Row],[PESO TOTAL]]-Tabela1[[#This Row],[Peso Expedido]]</f>
        <v>0</v>
      </c>
      <c r="AA1047" s="17">
        <v>1</v>
      </c>
      <c r="AB1047" s="33"/>
      <c r="AC1047" s="33">
        <v>1</v>
      </c>
      <c r="AD1047" s="33">
        <v>1</v>
      </c>
      <c r="AE1047" s="33">
        <v>1</v>
      </c>
      <c r="AF1047" s="33">
        <v>1</v>
      </c>
      <c r="AG1047" s="33">
        <v>1</v>
      </c>
      <c r="AH1047" s="33"/>
      <c r="AI1047" s="33"/>
      <c r="AJ1047"/>
      <c r="AK1047"/>
      <c r="AL1047"/>
      <c r="AM1047"/>
      <c r="AN1047"/>
      <c r="AO1047"/>
      <c r="AP1047"/>
      <c r="AQ1047" s="22"/>
      <c r="AR1047" s="24"/>
      <c r="AS1047" s="37"/>
      <c r="AT1047" s="37"/>
      <c r="AU1047" s="37"/>
      <c r="AV1047" s="37"/>
      <c r="AW1047" s="37"/>
    </row>
    <row r="1048" spans="1:49" ht="15.75" hidden="1" customHeight="1" x14ac:dyDescent="0.25">
      <c r="A1048" s="1" t="s">
        <v>5304</v>
      </c>
      <c r="B1048" s="21" t="s">
        <v>5305</v>
      </c>
      <c r="C1048" s="1">
        <v>1</v>
      </c>
      <c r="D1048" s="1" t="s">
        <v>5306</v>
      </c>
      <c r="E1048" s="7">
        <v>4693</v>
      </c>
      <c r="F1048" s="7">
        <v>23</v>
      </c>
      <c r="G1048" s="1">
        <v>425.4</v>
      </c>
      <c r="H1048" s="34">
        <f>Tabela1[[#This Row],[PESO UNI]]*Tabela1[[#This Row],[QTE]]</f>
        <v>425.4</v>
      </c>
      <c r="I1048" s="7" t="s">
        <v>5696</v>
      </c>
      <c r="J1048" s="8" t="s">
        <v>4834</v>
      </c>
      <c r="K1048" s="8" t="s">
        <v>4320</v>
      </c>
      <c r="L1048" s="9" t="s">
        <v>3291</v>
      </c>
      <c r="M1048" s="10">
        <v>46259</v>
      </c>
      <c r="N1048" s="8" t="s">
        <v>38</v>
      </c>
      <c r="O1048" s="12"/>
      <c r="P1048" s="13"/>
      <c r="Q1048" s="14">
        <f>Tabela1[[#This Row],[QTDE/ Fabricação]]-Tabela1[[#This Row],[QTE]]</f>
        <v>-1</v>
      </c>
      <c r="R1048" s="18">
        <f t="shared" si="209"/>
        <v>425.4</v>
      </c>
      <c r="S1048" s="18">
        <f t="shared" si="210"/>
        <v>425.4</v>
      </c>
      <c r="T1048" s="19">
        <f t="shared" si="211"/>
        <v>0</v>
      </c>
      <c r="U1048" s="16">
        <f>IFERROR(SUMIF('LISTA DE EMBARQUE'!B:B,MICRO!E:E,'LISTA DE EMBARQUE'!G:G),"")</f>
        <v>1</v>
      </c>
      <c r="V1048" s="12">
        <f>IFERROR(VLOOKUP(Tabela1[[#This Row],[COD.MDE]],'LISTA DE EMBARQUE'!B:L,11,0),"")</f>
        <v>1</v>
      </c>
      <c r="W1048" s="13">
        <f>IFERROR(VLOOKUP(Tabela1[[#This Row],[COD.MDE]],'LISTA DE EMBARQUE'!B:M,12,0),"")</f>
        <v>46309</v>
      </c>
      <c r="X1048" s="14">
        <f>IFERROR(Tabela1[[#This Row],[QIANTIDADE EXPEDIDA]]*Tabela1[[#This Row],[PESO UNI]],"")</f>
        <v>425.4</v>
      </c>
      <c r="Y1048" s="14">
        <f t="shared" si="212"/>
        <v>0</v>
      </c>
      <c r="Z1048" s="20">
        <f>Tabela1[[#This Row],[PESO TOTAL]]-Tabela1[[#This Row],[Peso Expedido]]</f>
        <v>0</v>
      </c>
      <c r="AA1048" s="17">
        <v>1</v>
      </c>
      <c r="AB1048" s="33"/>
      <c r="AC1048" s="33">
        <v>1</v>
      </c>
      <c r="AD1048" s="33">
        <v>1</v>
      </c>
      <c r="AE1048" s="33">
        <v>1</v>
      </c>
      <c r="AF1048" s="33">
        <v>1</v>
      </c>
      <c r="AG1048" s="33">
        <v>1</v>
      </c>
      <c r="AH1048" s="33">
        <v>1</v>
      </c>
      <c r="AI1048" s="33" t="s">
        <v>4412</v>
      </c>
      <c r="AJ1048"/>
      <c r="AK1048"/>
      <c r="AL1048"/>
      <c r="AM1048"/>
      <c r="AN1048"/>
      <c r="AO1048"/>
      <c r="AP1048"/>
      <c r="AQ1048" s="22"/>
      <c r="AR1048" s="24"/>
      <c r="AS1048" s="37"/>
      <c r="AT1048" s="37"/>
      <c r="AU1048" s="37"/>
      <c r="AV1048" s="37"/>
      <c r="AW1048" s="37"/>
    </row>
    <row r="1049" spans="1:49" ht="15.75" hidden="1" customHeight="1" x14ac:dyDescent="0.25">
      <c r="A1049" s="1" t="s">
        <v>5307</v>
      </c>
      <c r="B1049" s="21" t="s">
        <v>5308</v>
      </c>
      <c r="C1049" s="1">
        <v>1</v>
      </c>
      <c r="D1049" s="1" t="s">
        <v>5309</v>
      </c>
      <c r="E1049" s="7">
        <v>4694</v>
      </c>
      <c r="F1049" s="7">
        <v>23</v>
      </c>
      <c r="G1049" s="1">
        <v>586.79999999999995</v>
      </c>
      <c r="H1049" s="34">
        <f>Tabela1[[#This Row],[PESO UNI]]*Tabela1[[#This Row],[QTE]]</f>
        <v>586.79999999999995</v>
      </c>
      <c r="I1049" s="7" t="s">
        <v>5697</v>
      </c>
      <c r="J1049" s="8" t="s">
        <v>4834</v>
      </c>
      <c r="K1049" s="8" t="s">
        <v>4320</v>
      </c>
      <c r="L1049" s="9" t="s">
        <v>3291</v>
      </c>
      <c r="M1049" s="10">
        <v>46259</v>
      </c>
      <c r="N1049" s="8" t="s">
        <v>38</v>
      </c>
      <c r="O1049" s="12"/>
      <c r="P1049" s="13"/>
      <c r="Q1049" s="14">
        <f>Tabela1[[#This Row],[QTDE/ Fabricação]]-Tabela1[[#This Row],[QTE]]</f>
        <v>-1</v>
      </c>
      <c r="R1049" s="18">
        <f t="shared" si="209"/>
        <v>586.79999999999995</v>
      </c>
      <c r="S1049" s="18">
        <f t="shared" si="210"/>
        <v>586.79999999999995</v>
      </c>
      <c r="T1049" s="19">
        <f t="shared" si="211"/>
        <v>0</v>
      </c>
      <c r="U1049" s="16">
        <f>IFERROR(SUMIF('LISTA DE EMBARQUE'!B:B,MICRO!E:E,'LISTA DE EMBARQUE'!G:G),"")</f>
        <v>1</v>
      </c>
      <c r="V1049" s="12">
        <f>IFERROR(VLOOKUP(Tabela1[[#This Row],[COD.MDE]],'LISTA DE EMBARQUE'!B:L,11,0),"")</f>
        <v>1</v>
      </c>
      <c r="W1049" s="13">
        <f>IFERROR(VLOOKUP(Tabela1[[#This Row],[COD.MDE]],'LISTA DE EMBARQUE'!B:M,12,0),"")</f>
        <v>46309</v>
      </c>
      <c r="X1049" s="14">
        <f>IFERROR(Tabela1[[#This Row],[QIANTIDADE EXPEDIDA]]*Tabela1[[#This Row],[PESO UNI]],"")</f>
        <v>586.79999999999995</v>
      </c>
      <c r="Y1049" s="14">
        <f t="shared" si="212"/>
        <v>0</v>
      </c>
      <c r="Z1049" s="20">
        <f>Tabela1[[#This Row],[PESO TOTAL]]-Tabela1[[#This Row],[Peso Expedido]]</f>
        <v>0</v>
      </c>
      <c r="AA1049" s="17">
        <v>1</v>
      </c>
      <c r="AB1049" s="33"/>
      <c r="AC1049" s="33">
        <v>1</v>
      </c>
      <c r="AD1049" s="33">
        <v>1</v>
      </c>
      <c r="AE1049" s="33">
        <v>1</v>
      </c>
      <c r="AF1049" s="33">
        <v>1</v>
      </c>
      <c r="AG1049" s="33">
        <v>1</v>
      </c>
      <c r="AH1049" s="33">
        <v>1</v>
      </c>
      <c r="AI1049" s="33" t="s">
        <v>4412</v>
      </c>
      <c r="AJ1049"/>
      <c r="AK1049"/>
      <c r="AL1049"/>
      <c r="AM1049"/>
      <c r="AN1049"/>
      <c r="AO1049"/>
      <c r="AP1049"/>
      <c r="AQ1049" s="22"/>
      <c r="AR1049" s="24"/>
      <c r="AS1049" s="37"/>
      <c r="AT1049" s="37"/>
      <c r="AU1049" s="37"/>
      <c r="AV1049" s="37"/>
      <c r="AW1049" s="37"/>
    </row>
    <row r="1050" spans="1:49" ht="15.75" hidden="1" customHeight="1" x14ac:dyDescent="0.25">
      <c r="A1050" s="1" t="s">
        <v>5310</v>
      </c>
      <c r="B1050" s="21" t="s">
        <v>5311</v>
      </c>
      <c r="C1050" s="1">
        <v>1</v>
      </c>
      <c r="D1050" s="1" t="s">
        <v>5312</v>
      </c>
      <c r="E1050" s="7">
        <v>4695</v>
      </c>
      <c r="F1050" s="7">
        <v>25</v>
      </c>
      <c r="G1050" s="1">
        <v>319.39999999999998</v>
      </c>
      <c r="H1050" s="34">
        <f>Tabela1[[#This Row],[PESO UNI]]*Tabela1[[#This Row],[QTE]]</f>
        <v>319.39999999999998</v>
      </c>
      <c r="I1050" s="7" t="s">
        <v>5569</v>
      </c>
      <c r="J1050" s="8" t="s">
        <v>4834</v>
      </c>
      <c r="K1050" s="8" t="s">
        <v>4320</v>
      </c>
      <c r="L1050" s="9" t="s">
        <v>3291</v>
      </c>
      <c r="M1050" s="10">
        <v>46259</v>
      </c>
      <c r="N1050" s="8" t="s">
        <v>38</v>
      </c>
      <c r="O1050" s="12"/>
      <c r="P1050" s="13"/>
      <c r="Q1050" s="14">
        <f>Tabela1[[#This Row],[QTDE/ Fabricação]]-Tabela1[[#This Row],[QTE]]</f>
        <v>-1</v>
      </c>
      <c r="R1050" s="18">
        <f t="shared" ref="R1050:R1051" si="213">IFERROR(H1050*((AA1050*0.25)+(AC1050*0.25)+(AD1050*0.225)+(AE1050*0.225)+(AF1050*0.05)),"")</f>
        <v>319.39999999999998</v>
      </c>
      <c r="S1050" s="18">
        <f t="shared" ref="S1050:S1051" si="214">IFERROR(H1050*AG1050,"")</f>
        <v>287.45999999999998</v>
      </c>
      <c r="T1050" s="19">
        <f t="shared" ref="T1050:T1051" si="215">IFERROR(S1050-H1050,"")</f>
        <v>-31.939999999999998</v>
      </c>
      <c r="U1050" s="16">
        <f>IFERROR(SUMIF('LISTA DE EMBARQUE'!B:B,MICRO!E:E,'LISTA DE EMBARQUE'!G:G),"")</f>
        <v>0</v>
      </c>
      <c r="V1050" s="12" t="str">
        <f>IFERROR(VLOOKUP(Tabela1[[#This Row],[COD.MDE]],'LISTA DE EMBARQUE'!B:L,11,0),"")</f>
        <v/>
      </c>
      <c r="W1050" s="13" t="str">
        <f>IFERROR(VLOOKUP(Tabela1[[#This Row],[COD.MDE]],'LISTA DE EMBARQUE'!B:M,12,0),"")</f>
        <v/>
      </c>
      <c r="X1050" s="14">
        <f>IFERROR(Tabela1[[#This Row],[QIANTIDADE EXPEDIDA]]*Tabela1[[#This Row],[PESO UNI]],"")</f>
        <v>0</v>
      </c>
      <c r="Y1050" s="14">
        <f t="shared" ref="Y1050:Y1051" si="216">U1050-C1050</f>
        <v>-1</v>
      </c>
      <c r="Z1050" s="20">
        <f>Tabela1[[#This Row],[PESO TOTAL]]-Tabela1[[#This Row],[Peso Expedido]]</f>
        <v>319.39999999999998</v>
      </c>
      <c r="AA1050" s="17">
        <v>1</v>
      </c>
      <c r="AB1050" s="33"/>
      <c r="AC1050" s="33">
        <v>1</v>
      </c>
      <c r="AD1050" s="33">
        <v>1</v>
      </c>
      <c r="AE1050" s="33">
        <v>1</v>
      </c>
      <c r="AF1050" s="33">
        <v>1</v>
      </c>
      <c r="AG1050" s="33">
        <v>0.9</v>
      </c>
      <c r="AH1050" s="33"/>
      <c r="AI1050" s="33"/>
      <c r="AJ1050"/>
      <c r="AK1050"/>
      <c r="AL1050"/>
      <c r="AM1050"/>
      <c r="AN1050"/>
      <c r="AO1050"/>
      <c r="AP1050"/>
      <c r="AQ1050" s="22"/>
      <c r="AR1050" s="24"/>
      <c r="AS1050" s="37"/>
      <c r="AT1050" s="37"/>
      <c r="AU1050" s="37"/>
      <c r="AV1050" s="37"/>
      <c r="AW1050" s="37"/>
    </row>
    <row r="1051" spans="1:49" ht="15.75" hidden="1" customHeight="1" x14ac:dyDescent="0.25">
      <c r="A1051" s="1" t="s">
        <v>5310</v>
      </c>
      <c r="B1051" s="21" t="s">
        <v>5311</v>
      </c>
      <c r="C1051" s="1">
        <v>2</v>
      </c>
      <c r="D1051" s="1" t="s">
        <v>5313</v>
      </c>
      <c r="E1051" s="7">
        <v>4696</v>
      </c>
      <c r="F1051" s="7">
        <v>25</v>
      </c>
      <c r="G1051" s="1">
        <v>62.1</v>
      </c>
      <c r="H1051" s="34">
        <f>Tabela1[[#This Row],[PESO UNI]]*Tabela1[[#This Row],[QTE]]</f>
        <v>124.2</v>
      </c>
      <c r="I1051" s="7" t="s">
        <v>5569</v>
      </c>
      <c r="J1051" s="8" t="s">
        <v>4834</v>
      </c>
      <c r="K1051" s="8" t="s">
        <v>4320</v>
      </c>
      <c r="L1051" s="9" t="s">
        <v>3291</v>
      </c>
      <c r="M1051" s="10">
        <v>46259</v>
      </c>
      <c r="N1051" s="8" t="s">
        <v>38</v>
      </c>
      <c r="O1051" s="12"/>
      <c r="P1051" s="13"/>
      <c r="Q1051" s="14">
        <f>Tabela1[[#This Row],[QTDE/ Fabricação]]-Tabela1[[#This Row],[QTE]]</f>
        <v>-2</v>
      </c>
      <c r="R1051" s="18">
        <f t="shared" si="213"/>
        <v>124.2</v>
      </c>
      <c r="S1051" s="18">
        <f t="shared" si="214"/>
        <v>111.78</v>
      </c>
      <c r="T1051" s="19">
        <f t="shared" si="215"/>
        <v>-12.420000000000002</v>
      </c>
      <c r="U1051" s="16">
        <f>IFERROR(SUMIF('LISTA DE EMBARQUE'!B:B,MICRO!E:E,'LISTA DE EMBARQUE'!G:G),"")</f>
        <v>0</v>
      </c>
      <c r="V1051" s="12" t="str">
        <f>IFERROR(VLOOKUP(Tabela1[[#This Row],[COD.MDE]],'LISTA DE EMBARQUE'!B:L,11,0),"")</f>
        <v/>
      </c>
      <c r="W1051" s="13" t="str">
        <f>IFERROR(VLOOKUP(Tabela1[[#This Row],[COD.MDE]],'LISTA DE EMBARQUE'!B:M,12,0),"")</f>
        <v/>
      </c>
      <c r="X1051" s="14">
        <f>IFERROR(Tabela1[[#This Row],[QIANTIDADE EXPEDIDA]]*Tabela1[[#This Row],[PESO UNI]],"")</f>
        <v>0</v>
      </c>
      <c r="Y1051" s="14">
        <f t="shared" si="216"/>
        <v>-2</v>
      </c>
      <c r="Z1051" s="20">
        <f>Tabela1[[#This Row],[PESO TOTAL]]-Tabela1[[#This Row],[Peso Expedido]]</f>
        <v>124.2</v>
      </c>
      <c r="AA1051" s="17">
        <v>1</v>
      </c>
      <c r="AB1051" s="33"/>
      <c r="AC1051" s="33">
        <v>1</v>
      </c>
      <c r="AD1051" s="33">
        <v>1</v>
      </c>
      <c r="AE1051" s="33">
        <v>1</v>
      </c>
      <c r="AF1051" s="33">
        <v>1</v>
      </c>
      <c r="AG1051" s="33">
        <v>0.9</v>
      </c>
      <c r="AH1051" s="33"/>
      <c r="AI1051" s="33"/>
      <c r="AJ1051"/>
      <c r="AK1051"/>
      <c r="AL1051"/>
      <c r="AM1051"/>
      <c r="AN1051"/>
      <c r="AO1051"/>
      <c r="AP1051"/>
      <c r="AQ1051" s="22"/>
      <c r="AR1051" s="24"/>
      <c r="AS1051" s="37"/>
      <c r="AT1051" s="37"/>
      <c r="AU1051" s="37"/>
      <c r="AV1051" s="37"/>
      <c r="AW1051" s="37"/>
    </row>
    <row r="1052" spans="1:49" ht="15.75" hidden="1" customHeight="1" x14ac:dyDescent="0.25">
      <c r="A1052" s="1" t="s">
        <v>5310</v>
      </c>
      <c r="B1052" s="21" t="s">
        <v>5311</v>
      </c>
      <c r="C1052" s="1">
        <v>2</v>
      </c>
      <c r="D1052" s="1" t="s">
        <v>5314</v>
      </c>
      <c r="E1052" s="7">
        <v>4697</v>
      </c>
      <c r="F1052" s="7">
        <v>25</v>
      </c>
      <c r="G1052" s="1">
        <v>9.5</v>
      </c>
      <c r="H1052" s="34">
        <f>Tabela1[[#This Row],[PESO UNI]]*Tabela1[[#This Row],[QTE]]</f>
        <v>19</v>
      </c>
      <c r="I1052" s="7" t="s">
        <v>5569</v>
      </c>
      <c r="J1052" s="8" t="s">
        <v>4834</v>
      </c>
      <c r="K1052" s="8" t="s">
        <v>4320</v>
      </c>
      <c r="L1052" s="9" t="s">
        <v>3291</v>
      </c>
      <c r="M1052" s="10">
        <v>46259</v>
      </c>
      <c r="N1052" s="8" t="s">
        <v>38</v>
      </c>
      <c r="O1052" s="12"/>
      <c r="P1052" s="13"/>
      <c r="Q1052" s="14">
        <f>Tabela1[[#This Row],[QTDE/ Fabricação]]-Tabela1[[#This Row],[QTE]]</f>
        <v>-2</v>
      </c>
      <c r="R1052" s="18">
        <f t="shared" ref="R1052:R1068" si="217">IFERROR(H1052*((AA1052*0.25)+(AC1052*0.25)+(AD1052*0.225)+(AE1052*0.225)+(AF1052*0.05)),"")</f>
        <v>19</v>
      </c>
      <c r="S1052" s="18">
        <f t="shared" ref="S1052:S1068" si="218">IFERROR(H1052*AG1052,"")</f>
        <v>17.100000000000001</v>
      </c>
      <c r="T1052" s="19">
        <f t="shared" ref="T1052:T1068" si="219">IFERROR(S1052-H1052,"")</f>
        <v>-1.8999999999999986</v>
      </c>
      <c r="U1052" s="16">
        <f>IFERROR(SUMIF('LISTA DE EMBARQUE'!B:B,MICRO!E:E,'LISTA DE EMBARQUE'!G:G),"")</f>
        <v>0</v>
      </c>
      <c r="V1052" s="12" t="str">
        <f>IFERROR(VLOOKUP(Tabela1[[#This Row],[COD.MDE]],'LISTA DE EMBARQUE'!B:L,11,0),"")</f>
        <v/>
      </c>
      <c r="W1052" s="13" t="str">
        <f>IFERROR(VLOOKUP(Tabela1[[#This Row],[COD.MDE]],'LISTA DE EMBARQUE'!B:M,12,0),"")</f>
        <v/>
      </c>
      <c r="X1052" s="14">
        <f>IFERROR(Tabela1[[#This Row],[QIANTIDADE EXPEDIDA]]*Tabela1[[#This Row],[PESO UNI]],"")</f>
        <v>0</v>
      </c>
      <c r="Y1052" s="14">
        <f t="shared" ref="Y1052:Y1068" si="220">U1052-C1052</f>
        <v>-2</v>
      </c>
      <c r="Z1052" s="20">
        <f>Tabela1[[#This Row],[PESO TOTAL]]-Tabela1[[#This Row],[Peso Expedido]]</f>
        <v>19</v>
      </c>
      <c r="AA1052" s="17">
        <v>1</v>
      </c>
      <c r="AB1052" s="33"/>
      <c r="AC1052" s="33">
        <v>1</v>
      </c>
      <c r="AD1052" s="33">
        <v>1</v>
      </c>
      <c r="AE1052" s="33">
        <v>1</v>
      </c>
      <c r="AF1052" s="33">
        <v>1</v>
      </c>
      <c r="AG1052" s="33">
        <v>0.9</v>
      </c>
      <c r="AH1052" s="33"/>
      <c r="AI1052" s="33"/>
      <c r="AJ1052"/>
      <c r="AK1052"/>
      <c r="AL1052"/>
      <c r="AM1052"/>
      <c r="AN1052"/>
      <c r="AO1052"/>
      <c r="AP1052"/>
      <c r="AQ1052" s="22"/>
      <c r="AR1052" s="24"/>
      <c r="AS1052" s="37"/>
      <c r="AT1052" s="37"/>
      <c r="AU1052" s="37"/>
      <c r="AV1052" s="37"/>
      <c r="AW1052" s="37"/>
    </row>
    <row r="1053" spans="1:49" ht="15.75" hidden="1" customHeight="1" x14ac:dyDescent="0.25">
      <c r="A1053" s="1" t="s">
        <v>5315</v>
      </c>
      <c r="B1053" s="21" t="s">
        <v>5316</v>
      </c>
      <c r="C1053" s="1">
        <v>6</v>
      </c>
      <c r="D1053" s="1" t="s">
        <v>5317</v>
      </c>
      <c r="E1053" s="7">
        <v>4698</v>
      </c>
      <c r="F1053" s="7">
        <v>26</v>
      </c>
      <c r="G1053" s="1">
        <v>49.6</v>
      </c>
      <c r="H1053" s="34">
        <f>Tabela1[[#This Row],[PESO UNI]]*Tabela1[[#This Row],[QTE]]</f>
        <v>297.60000000000002</v>
      </c>
      <c r="I1053" s="7" t="s">
        <v>5907</v>
      </c>
      <c r="J1053" s="8" t="s">
        <v>4834</v>
      </c>
      <c r="K1053" s="8" t="s">
        <v>4320</v>
      </c>
      <c r="L1053" s="9" t="s">
        <v>3291</v>
      </c>
      <c r="M1053" s="10">
        <v>46259</v>
      </c>
      <c r="N1053" s="8" t="s">
        <v>38</v>
      </c>
      <c r="O1053" s="12"/>
      <c r="P1053" s="13"/>
      <c r="Q1053" s="14">
        <f>Tabela1[[#This Row],[QTDE/ Fabricação]]-Tabela1[[#This Row],[QTE]]</f>
        <v>-6</v>
      </c>
      <c r="R1053" s="18">
        <f t="shared" si="217"/>
        <v>297.60000000000002</v>
      </c>
      <c r="S1053" s="18">
        <f t="shared" si="218"/>
        <v>297.60000000000002</v>
      </c>
      <c r="T1053" s="19">
        <f t="shared" si="219"/>
        <v>0</v>
      </c>
      <c r="U1053" s="16">
        <f>IFERROR(SUMIF('LISTA DE EMBARQUE'!B:B,MICRO!E:E,'LISTA DE EMBARQUE'!G:G),"")</f>
        <v>0</v>
      </c>
      <c r="V1053" s="12" t="str">
        <f>IFERROR(VLOOKUP(Tabela1[[#This Row],[COD.MDE]],'LISTA DE EMBARQUE'!B:L,11,0),"")</f>
        <v/>
      </c>
      <c r="W1053" s="13" t="str">
        <f>IFERROR(VLOOKUP(Tabela1[[#This Row],[COD.MDE]],'LISTA DE EMBARQUE'!B:M,12,0),"")</f>
        <v/>
      </c>
      <c r="X1053" s="14">
        <f>IFERROR(Tabela1[[#This Row],[QIANTIDADE EXPEDIDA]]*Tabela1[[#This Row],[PESO UNI]],"")</f>
        <v>0</v>
      </c>
      <c r="Y1053" s="14">
        <f t="shared" si="220"/>
        <v>-6</v>
      </c>
      <c r="Z1053" s="20">
        <f>Tabela1[[#This Row],[PESO TOTAL]]-Tabela1[[#This Row],[Peso Expedido]]</f>
        <v>297.60000000000002</v>
      </c>
      <c r="AA1053" s="17">
        <v>1</v>
      </c>
      <c r="AB1053" s="33"/>
      <c r="AC1053" s="33">
        <v>1</v>
      </c>
      <c r="AD1053" s="33">
        <v>1</v>
      </c>
      <c r="AE1053" s="33">
        <v>1</v>
      </c>
      <c r="AF1053" s="33">
        <v>1</v>
      </c>
      <c r="AG1053" s="33">
        <v>1</v>
      </c>
      <c r="AH1053" s="33"/>
      <c r="AI1053" s="33"/>
      <c r="AJ1053"/>
      <c r="AK1053"/>
      <c r="AL1053"/>
      <c r="AM1053"/>
      <c r="AN1053"/>
      <c r="AO1053"/>
      <c r="AP1053"/>
      <c r="AQ1053" s="22"/>
      <c r="AR1053" s="24"/>
      <c r="AS1053" s="37"/>
      <c r="AT1053" s="37"/>
      <c r="AU1053" s="37"/>
      <c r="AV1053" s="37"/>
      <c r="AW1053" s="37"/>
    </row>
    <row r="1054" spans="1:49" ht="15.75" hidden="1" customHeight="1" x14ac:dyDescent="0.25">
      <c r="A1054" s="1" t="s">
        <v>5315</v>
      </c>
      <c r="B1054" s="21" t="s">
        <v>5316</v>
      </c>
      <c r="C1054" s="1">
        <v>6</v>
      </c>
      <c r="D1054" s="1" t="s">
        <v>5318</v>
      </c>
      <c r="E1054" s="7">
        <v>4699</v>
      </c>
      <c r="F1054" s="7">
        <v>26</v>
      </c>
      <c r="G1054" s="1">
        <v>49.6</v>
      </c>
      <c r="H1054" s="34">
        <f>Tabela1[[#This Row],[PESO UNI]]*Tabela1[[#This Row],[QTE]]</f>
        <v>297.60000000000002</v>
      </c>
      <c r="I1054" s="7" t="s">
        <v>5907</v>
      </c>
      <c r="J1054" s="8" t="s">
        <v>4834</v>
      </c>
      <c r="K1054" s="8" t="s">
        <v>4320</v>
      </c>
      <c r="L1054" s="9" t="s">
        <v>3291</v>
      </c>
      <c r="M1054" s="10">
        <v>46259</v>
      </c>
      <c r="N1054" s="8" t="s">
        <v>38</v>
      </c>
      <c r="O1054" s="12"/>
      <c r="P1054" s="13"/>
      <c r="Q1054" s="14">
        <f>Tabela1[[#This Row],[QTDE/ Fabricação]]-Tabela1[[#This Row],[QTE]]</f>
        <v>-6</v>
      </c>
      <c r="R1054" s="18">
        <f t="shared" si="217"/>
        <v>297.60000000000002</v>
      </c>
      <c r="S1054" s="18">
        <f t="shared" si="218"/>
        <v>297.60000000000002</v>
      </c>
      <c r="T1054" s="19">
        <f t="shared" si="219"/>
        <v>0</v>
      </c>
      <c r="U1054" s="16">
        <f>IFERROR(SUMIF('LISTA DE EMBARQUE'!B:B,MICRO!E:E,'LISTA DE EMBARQUE'!G:G),"")</f>
        <v>0</v>
      </c>
      <c r="V1054" s="12" t="str">
        <f>IFERROR(VLOOKUP(Tabela1[[#This Row],[COD.MDE]],'LISTA DE EMBARQUE'!B:L,11,0),"")</f>
        <v/>
      </c>
      <c r="W1054" s="13" t="str">
        <f>IFERROR(VLOOKUP(Tabela1[[#This Row],[COD.MDE]],'LISTA DE EMBARQUE'!B:M,12,0),"")</f>
        <v/>
      </c>
      <c r="X1054" s="14">
        <f>IFERROR(Tabela1[[#This Row],[QIANTIDADE EXPEDIDA]]*Tabela1[[#This Row],[PESO UNI]],"")</f>
        <v>0</v>
      </c>
      <c r="Y1054" s="14">
        <f t="shared" si="220"/>
        <v>-6</v>
      </c>
      <c r="Z1054" s="20">
        <f>Tabela1[[#This Row],[PESO TOTAL]]-Tabela1[[#This Row],[Peso Expedido]]</f>
        <v>297.60000000000002</v>
      </c>
      <c r="AA1054" s="17">
        <v>1</v>
      </c>
      <c r="AB1054" s="33"/>
      <c r="AC1054" s="33">
        <v>1</v>
      </c>
      <c r="AD1054" s="33">
        <v>1</v>
      </c>
      <c r="AE1054" s="33">
        <v>1</v>
      </c>
      <c r="AF1054" s="33">
        <v>1</v>
      </c>
      <c r="AG1054" s="33">
        <v>1</v>
      </c>
      <c r="AH1054" s="33"/>
      <c r="AI1054" s="33"/>
      <c r="AJ1054"/>
      <c r="AK1054"/>
      <c r="AL1054"/>
      <c r="AM1054"/>
      <c r="AN1054"/>
      <c r="AO1054"/>
      <c r="AP1054"/>
      <c r="AQ1054" s="22"/>
      <c r="AR1054" s="24"/>
      <c r="AS1054" s="37"/>
      <c r="AT1054" s="37"/>
      <c r="AU1054" s="37"/>
      <c r="AV1054" s="37"/>
      <c r="AW1054" s="37"/>
    </row>
    <row r="1055" spans="1:49" ht="15.75" hidden="1" customHeight="1" x14ac:dyDescent="0.25">
      <c r="A1055" s="1" t="s">
        <v>5315</v>
      </c>
      <c r="B1055" s="21" t="s">
        <v>5316</v>
      </c>
      <c r="C1055" s="1">
        <v>1</v>
      </c>
      <c r="D1055" s="1" t="s">
        <v>5319</v>
      </c>
      <c r="E1055" s="7">
        <v>4700</v>
      </c>
      <c r="F1055" s="7">
        <v>26</v>
      </c>
      <c r="G1055" s="1">
        <v>13.7</v>
      </c>
      <c r="H1055" s="34">
        <f>Tabela1[[#This Row],[PESO UNI]]*Tabela1[[#This Row],[QTE]]</f>
        <v>13.7</v>
      </c>
      <c r="I1055" s="7" t="s">
        <v>5907</v>
      </c>
      <c r="J1055" s="8" t="s">
        <v>4834</v>
      </c>
      <c r="K1055" s="8" t="s">
        <v>4320</v>
      </c>
      <c r="L1055" s="9" t="s">
        <v>3291</v>
      </c>
      <c r="M1055" s="10">
        <v>46259</v>
      </c>
      <c r="N1055" s="8" t="s">
        <v>38</v>
      </c>
      <c r="O1055" s="12"/>
      <c r="P1055" s="13"/>
      <c r="Q1055" s="14">
        <f>Tabela1[[#This Row],[QTDE/ Fabricação]]-Tabela1[[#This Row],[QTE]]</f>
        <v>-1</v>
      </c>
      <c r="R1055" s="18">
        <f t="shared" si="217"/>
        <v>13.7</v>
      </c>
      <c r="S1055" s="18">
        <f t="shared" si="218"/>
        <v>13.7</v>
      </c>
      <c r="T1055" s="19">
        <f t="shared" si="219"/>
        <v>0</v>
      </c>
      <c r="U1055" s="16">
        <f>IFERROR(SUMIF('LISTA DE EMBARQUE'!B:B,MICRO!E:E,'LISTA DE EMBARQUE'!G:G),"")</f>
        <v>1</v>
      </c>
      <c r="V1055" s="12">
        <f>IFERROR(VLOOKUP(Tabela1[[#This Row],[COD.MDE]],'LISTA DE EMBARQUE'!B:L,11,0),"")</f>
        <v>1</v>
      </c>
      <c r="W1055" s="13">
        <f>IFERROR(VLOOKUP(Tabela1[[#This Row],[COD.MDE]],'LISTA DE EMBARQUE'!B:M,12,0),"")</f>
        <v>46309</v>
      </c>
      <c r="X1055" s="14">
        <f>IFERROR(Tabela1[[#This Row],[QIANTIDADE EXPEDIDA]]*Tabela1[[#This Row],[PESO UNI]],"")</f>
        <v>13.7</v>
      </c>
      <c r="Y1055" s="14">
        <f t="shared" si="220"/>
        <v>0</v>
      </c>
      <c r="Z1055" s="20">
        <f>Tabela1[[#This Row],[PESO TOTAL]]-Tabela1[[#This Row],[Peso Expedido]]</f>
        <v>0</v>
      </c>
      <c r="AA1055" s="17">
        <v>1</v>
      </c>
      <c r="AB1055" s="33"/>
      <c r="AC1055" s="33">
        <v>1</v>
      </c>
      <c r="AD1055" s="33">
        <v>1</v>
      </c>
      <c r="AE1055" s="33">
        <v>1</v>
      </c>
      <c r="AF1055" s="33">
        <v>1</v>
      </c>
      <c r="AG1055" s="33">
        <v>1</v>
      </c>
      <c r="AH1055" s="33">
        <v>1</v>
      </c>
      <c r="AI1055" s="33" t="s">
        <v>4412</v>
      </c>
      <c r="AJ1055"/>
      <c r="AK1055"/>
      <c r="AL1055"/>
      <c r="AM1055"/>
      <c r="AN1055"/>
      <c r="AO1055"/>
      <c r="AP1055"/>
      <c r="AQ1055" s="22"/>
      <c r="AR1055" s="24"/>
      <c r="AS1055" s="37"/>
      <c r="AT1055" s="37"/>
      <c r="AU1055" s="37"/>
      <c r="AV1055" s="37"/>
      <c r="AW1055" s="37"/>
    </row>
    <row r="1056" spans="1:49" ht="15.75" hidden="1" customHeight="1" x14ac:dyDescent="0.25">
      <c r="A1056" s="1" t="s">
        <v>5315</v>
      </c>
      <c r="B1056" s="21" t="s">
        <v>5316</v>
      </c>
      <c r="C1056" s="1">
        <v>12</v>
      </c>
      <c r="D1056" s="1" t="s">
        <v>5320</v>
      </c>
      <c r="E1056" s="7">
        <v>4701</v>
      </c>
      <c r="F1056" s="7">
        <v>26</v>
      </c>
      <c r="G1056" s="1">
        <v>7</v>
      </c>
      <c r="H1056" s="34">
        <f>Tabela1[[#This Row],[PESO UNI]]*Tabela1[[#This Row],[QTE]]</f>
        <v>84</v>
      </c>
      <c r="I1056" s="7" t="s">
        <v>5907</v>
      </c>
      <c r="J1056" s="8" t="s">
        <v>4834</v>
      </c>
      <c r="K1056" s="8" t="s">
        <v>4320</v>
      </c>
      <c r="L1056" s="9" t="s">
        <v>3291</v>
      </c>
      <c r="M1056" s="10">
        <v>46259</v>
      </c>
      <c r="N1056" s="8" t="s">
        <v>38</v>
      </c>
      <c r="O1056" s="12"/>
      <c r="P1056" s="13"/>
      <c r="Q1056" s="14">
        <f>Tabela1[[#This Row],[QTDE/ Fabricação]]-Tabela1[[#This Row],[QTE]]</f>
        <v>-12</v>
      </c>
      <c r="R1056" s="18">
        <f t="shared" si="217"/>
        <v>84</v>
      </c>
      <c r="S1056" s="18">
        <f t="shared" si="218"/>
        <v>84</v>
      </c>
      <c r="T1056" s="19">
        <f t="shared" si="219"/>
        <v>0</v>
      </c>
      <c r="U1056" s="16">
        <f>IFERROR(SUMIF('LISTA DE EMBARQUE'!B:B,MICRO!E:E,'LISTA DE EMBARQUE'!G:G),"")</f>
        <v>12</v>
      </c>
      <c r="V1056" s="12">
        <f>IFERROR(VLOOKUP(Tabela1[[#This Row],[COD.MDE]],'LISTA DE EMBARQUE'!B:L,11,0),"")</f>
        <v>1</v>
      </c>
      <c r="W1056" s="13">
        <f>IFERROR(VLOOKUP(Tabela1[[#This Row],[COD.MDE]],'LISTA DE EMBARQUE'!B:M,12,0),"")</f>
        <v>46309</v>
      </c>
      <c r="X1056" s="14">
        <f>IFERROR(Tabela1[[#This Row],[QIANTIDADE EXPEDIDA]]*Tabela1[[#This Row],[PESO UNI]],"")</f>
        <v>84</v>
      </c>
      <c r="Y1056" s="14">
        <f t="shared" si="220"/>
        <v>0</v>
      </c>
      <c r="Z1056" s="20">
        <f>Tabela1[[#This Row],[PESO TOTAL]]-Tabela1[[#This Row],[Peso Expedido]]</f>
        <v>0</v>
      </c>
      <c r="AA1056" s="17">
        <v>1</v>
      </c>
      <c r="AB1056" s="33"/>
      <c r="AC1056" s="33">
        <v>1</v>
      </c>
      <c r="AD1056" s="33">
        <v>1</v>
      </c>
      <c r="AE1056" s="33">
        <v>1</v>
      </c>
      <c r="AF1056" s="33">
        <v>1</v>
      </c>
      <c r="AG1056" s="33">
        <v>1</v>
      </c>
      <c r="AH1056" s="33">
        <v>1</v>
      </c>
      <c r="AI1056" s="33" t="s">
        <v>4412</v>
      </c>
      <c r="AJ1056"/>
      <c r="AK1056"/>
      <c r="AL1056"/>
      <c r="AM1056"/>
      <c r="AN1056"/>
      <c r="AO1056"/>
      <c r="AP1056"/>
      <c r="AQ1056" s="22"/>
      <c r="AR1056" s="24"/>
      <c r="AS1056" s="37"/>
      <c r="AT1056" s="37"/>
      <c r="AU1056" s="37"/>
      <c r="AV1056" s="37"/>
      <c r="AW1056" s="37"/>
    </row>
    <row r="1057" spans="1:49" ht="15.75" hidden="1" customHeight="1" x14ac:dyDescent="0.25">
      <c r="A1057" s="1" t="s">
        <v>5315</v>
      </c>
      <c r="B1057" s="21" t="s">
        <v>5316</v>
      </c>
      <c r="C1057" s="1">
        <v>12</v>
      </c>
      <c r="D1057" s="1" t="s">
        <v>5321</v>
      </c>
      <c r="E1057" s="7">
        <v>4702</v>
      </c>
      <c r="F1057" s="7">
        <v>26</v>
      </c>
      <c r="G1057" s="1">
        <v>7</v>
      </c>
      <c r="H1057" s="34">
        <f>Tabela1[[#This Row],[PESO UNI]]*Tabela1[[#This Row],[QTE]]</f>
        <v>84</v>
      </c>
      <c r="I1057" s="7" t="s">
        <v>5907</v>
      </c>
      <c r="J1057" s="8" t="s">
        <v>4834</v>
      </c>
      <c r="K1057" s="8" t="s">
        <v>4320</v>
      </c>
      <c r="L1057" s="9" t="s">
        <v>3291</v>
      </c>
      <c r="M1057" s="10">
        <v>46259</v>
      </c>
      <c r="N1057" s="8" t="s">
        <v>38</v>
      </c>
      <c r="O1057" s="12"/>
      <c r="P1057" s="13"/>
      <c r="Q1057" s="14">
        <f>Tabela1[[#This Row],[QTDE/ Fabricação]]-Tabela1[[#This Row],[QTE]]</f>
        <v>-12</v>
      </c>
      <c r="R1057" s="18">
        <f t="shared" si="217"/>
        <v>84</v>
      </c>
      <c r="S1057" s="18">
        <f t="shared" si="218"/>
        <v>84</v>
      </c>
      <c r="T1057" s="19">
        <f t="shared" si="219"/>
        <v>0</v>
      </c>
      <c r="U1057" s="16">
        <f>IFERROR(SUMIF('LISTA DE EMBARQUE'!B:B,MICRO!E:E,'LISTA DE EMBARQUE'!G:G),"")</f>
        <v>12</v>
      </c>
      <c r="V1057" s="12">
        <f>IFERROR(VLOOKUP(Tabela1[[#This Row],[COD.MDE]],'LISTA DE EMBARQUE'!B:L,11,0),"")</f>
        <v>1</v>
      </c>
      <c r="W1057" s="13">
        <f>IFERROR(VLOOKUP(Tabela1[[#This Row],[COD.MDE]],'LISTA DE EMBARQUE'!B:M,12,0),"")</f>
        <v>46309</v>
      </c>
      <c r="X1057" s="14">
        <f>IFERROR(Tabela1[[#This Row],[QIANTIDADE EXPEDIDA]]*Tabela1[[#This Row],[PESO UNI]],"")</f>
        <v>84</v>
      </c>
      <c r="Y1057" s="14">
        <f t="shared" si="220"/>
        <v>0</v>
      </c>
      <c r="Z1057" s="20">
        <f>Tabela1[[#This Row],[PESO TOTAL]]-Tabela1[[#This Row],[Peso Expedido]]</f>
        <v>0</v>
      </c>
      <c r="AA1057" s="17">
        <v>1</v>
      </c>
      <c r="AB1057" s="33"/>
      <c r="AC1057" s="33">
        <v>1</v>
      </c>
      <c r="AD1057" s="33">
        <v>1</v>
      </c>
      <c r="AE1057" s="33">
        <v>1</v>
      </c>
      <c r="AF1057" s="33">
        <v>1</v>
      </c>
      <c r="AG1057" s="33">
        <v>1</v>
      </c>
      <c r="AH1057" s="33">
        <v>1</v>
      </c>
      <c r="AI1057" s="33" t="s">
        <v>4412</v>
      </c>
      <c r="AJ1057"/>
      <c r="AK1057"/>
      <c r="AL1057"/>
      <c r="AM1057"/>
      <c r="AN1057"/>
      <c r="AO1057"/>
      <c r="AP1057"/>
      <c r="AQ1057" s="22"/>
      <c r="AR1057" s="24"/>
      <c r="AS1057" s="37"/>
      <c r="AT1057" s="37"/>
      <c r="AU1057" s="37"/>
      <c r="AV1057" s="37"/>
      <c r="AW1057" s="37"/>
    </row>
    <row r="1058" spans="1:49" ht="15.75" hidden="1" customHeight="1" x14ac:dyDescent="0.25">
      <c r="A1058" s="1" t="s">
        <v>5315</v>
      </c>
      <c r="B1058" s="21" t="s">
        <v>5316</v>
      </c>
      <c r="C1058" s="1">
        <v>24</v>
      </c>
      <c r="D1058" s="1" t="s">
        <v>5322</v>
      </c>
      <c r="E1058" s="7">
        <v>4703</v>
      </c>
      <c r="F1058" s="7">
        <v>26</v>
      </c>
      <c r="G1058" s="1">
        <v>0.6</v>
      </c>
      <c r="H1058" s="34">
        <f>Tabela1[[#This Row],[PESO UNI]]*Tabela1[[#This Row],[QTE]]</f>
        <v>14.399999999999999</v>
      </c>
      <c r="I1058" s="7" t="s">
        <v>5907</v>
      </c>
      <c r="J1058" s="8" t="s">
        <v>4834</v>
      </c>
      <c r="K1058" s="8" t="s">
        <v>4320</v>
      </c>
      <c r="L1058" s="9" t="s">
        <v>3291</v>
      </c>
      <c r="M1058" s="10">
        <v>46259</v>
      </c>
      <c r="N1058" s="8" t="s">
        <v>38</v>
      </c>
      <c r="O1058" s="12"/>
      <c r="P1058" s="13"/>
      <c r="Q1058" s="14">
        <f>Tabela1[[#This Row],[QTDE/ Fabricação]]-Tabela1[[#This Row],[QTE]]</f>
        <v>-24</v>
      </c>
      <c r="R1058" s="18">
        <f t="shared" si="217"/>
        <v>14.399999999999999</v>
      </c>
      <c r="S1058" s="18">
        <f t="shared" si="218"/>
        <v>14.399999999999999</v>
      </c>
      <c r="T1058" s="19">
        <f t="shared" si="219"/>
        <v>0</v>
      </c>
      <c r="U1058" s="16">
        <f>IFERROR(SUMIF('LISTA DE EMBARQUE'!B:B,MICRO!E:E,'LISTA DE EMBARQUE'!G:G),"")</f>
        <v>0</v>
      </c>
      <c r="V1058" s="12" t="str">
        <f>IFERROR(VLOOKUP(Tabela1[[#This Row],[COD.MDE]],'LISTA DE EMBARQUE'!B:L,11,0),"")</f>
        <v/>
      </c>
      <c r="W1058" s="13" t="str">
        <f>IFERROR(VLOOKUP(Tabela1[[#This Row],[COD.MDE]],'LISTA DE EMBARQUE'!B:M,12,0),"")</f>
        <v/>
      </c>
      <c r="X1058" s="14">
        <f>IFERROR(Tabela1[[#This Row],[QIANTIDADE EXPEDIDA]]*Tabela1[[#This Row],[PESO UNI]],"")</f>
        <v>0</v>
      </c>
      <c r="Y1058" s="14">
        <f t="shared" si="220"/>
        <v>-24</v>
      </c>
      <c r="Z1058" s="20">
        <f>Tabela1[[#This Row],[PESO TOTAL]]-Tabela1[[#This Row],[Peso Expedido]]</f>
        <v>14.399999999999999</v>
      </c>
      <c r="AA1058" s="17">
        <v>1</v>
      </c>
      <c r="AB1058" s="33"/>
      <c r="AC1058" s="33">
        <v>1</v>
      </c>
      <c r="AD1058" s="33">
        <v>1</v>
      </c>
      <c r="AE1058" s="33">
        <v>1</v>
      </c>
      <c r="AF1058" s="33">
        <v>1</v>
      </c>
      <c r="AG1058" s="33">
        <v>1</v>
      </c>
      <c r="AH1058" s="33"/>
      <c r="AI1058" s="33"/>
      <c r="AJ1058"/>
      <c r="AK1058"/>
      <c r="AL1058"/>
      <c r="AM1058"/>
      <c r="AN1058"/>
      <c r="AO1058"/>
      <c r="AP1058"/>
      <c r="AQ1058" s="22"/>
      <c r="AR1058" s="24"/>
      <c r="AS1058" s="37"/>
      <c r="AT1058" s="37"/>
      <c r="AU1058" s="37"/>
      <c r="AV1058" s="37"/>
      <c r="AW1058" s="37"/>
    </row>
    <row r="1059" spans="1:49" ht="15.75" hidden="1" customHeight="1" x14ac:dyDescent="0.25">
      <c r="A1059" s="1" t="s">
        <v>5315</v>
      </c>
      <c r="B1059" s="21" t="s">
        <v>5316</v>
      </c>
      <c r="C1059" s="1">
        <v>12</v>
      </c>
      <c r="D1059" s="1" t="s">
        <v>5325</v>
      </c>
      <c r="E1059" s="7">
        <v>4704</v>
      </c>
      <c r="F1059" s="7">
        <v>26</v>
      </c>
      <c r="G1059" s="1">
        <v>1.7</v>
      </c>
      <c r="H1059" s="34">
        <f>Tabela1[[#This Row],[PESO UNI]]*Tabela1[[#This Row],[QTE]]</f>
        <v>20.399999999999999</v>
      </c>
      <c r="I1059" s="7" t="s">
        <v>5907</v>
      </c>
      <c r="J1059" s="8" t="s">
        <v>4834</v>
      </c>
      <c r="K1059" s="8" t="s">
        <v>4320</v>
      </c>
      <c r="L1059" s="9" t="s">
        <v>3291</v>
      </c>
      <c r="M1059" s="10">
        <v>46259</v>
      </c>
      <c r="N1059" s="8" t="s">
        <v>38</v>
      </c>
      <c r="O1059" s="12"/>
      <c r="P1059" s="13"/>
      <c r="Q1059" s="14">
        <f>Tabela1[[#This Row],[QTDE/ Fabricação]]-Tabela1[[#This Row],[QTE]]</f>
        <v>-12</v>
      </c>
      <c r="R1059" s="18">
        <f t="shared" si="217"/>
        <v>20.399999999999999</v>
      </c>
      <c r="S1059" s="18">
        <f t="shared" si="218"/>
        <v>20.399999999999999</v>
      </c>
      <c r="T1059" s="19">
        <f t="shared" si="219"/>
        <v>0</v>
      </c>
      <c r="U1059" s="16">
        <f>IFERROR(SUMIF('LISTA DE EMBARQUE'!B:B,MICRO!E:E,'LISTA DE EMBARQUE'!G:G),"")</f>
        <v>12</v>
      </c>
      <c r="V1059" s="12">
        <f>IFERROR(VLOOKUP(Tabela1[[#This Row],[COD.MDE]],'LISTA DE EMBARQUE'!B:L,11,0),"")</f>
        <v>1</v>
      </c>
      <c r="W1059" s="13">
        <f>IFERROR(VLOOKUP(Tabela1[[#This Row],[COD.MDE]],'LISTA DE EMBARQUE'!B:M,12,0),"")</f>
        <v>46309</v>
      </c>
      <c r="X1059" s="14">
        <f>IFERROR(Tabela1[[#This Row],[QIANTIDADE EXPEDIDA]]*Tabela1[[#This Row],[PESO UNI]],"")</f>
        <v>20.399999999999999</v>
      </c>
      <c r="Y1059" s="14">
        <f t="shared" si="220"/>
        <v>0</v>
      </c>
      <c r="Z1059" s="20">
        <f>Tabela1[[#This Row],[PESO TOTAL]]-Tabela1[[#This Row],[Peso Expedido]]</f>
        <v>0</v>
      </c>
      <c r="AA1059" s="17">
        <v>1</v>
      </c>
      <c r="AB1059" s="33"/>
      <c r="AC1059" s="33">
        <v>1</v>
      </c>
      <c r="AD1059" s="33">
        <v>1</v>
      </c>
      <c r="AE1059" s="33">
        <v>1</v>
      </c>
      <c r="AF1059" s="33">
        <v>1</v>
      </c>
      <c r="AG1059" s="33">
        <v>1</v>
      </c>
      <c r="AH1059" s="33">
        <v>1</v>
      </c>
      <c r="AI1059" s="33" t="s">
        <v>4412</v>
      </c>
      <c r="AJ1059"/>
      <c r="AK1059"/>
      <c r="AL1059"/>
      <c r="AM1059"/>
      <c r="AN1059"/>
      <c r="AO1059"/>
      <c r="AP1059"/>
      <c r="AQ1059" s="22"/>
      <c r="AR1059" s="24"/>
      <c r="AS1059" s="37"/>
      <c r="AT1059" s="37"/>
      <c r="AU1059" s="37"/>
      <c r="AV1059" s="37"/>
      <c r="AW1059" s="37"/>
    </row>
    <row r="1060" spans="1:49" ht="15.75" hidden="1" customHeight="1" x14ac:dyDescent="0.25">
      <c r="A1060" s="1" t="s">
        <v>5315</v>
      </c>
      <c r="B1060" s="21" t="s">
        <v>5316</v>
      </c>
      <c r="C1060" s="1">
        <v>24</v>
      </c>
      <c r="D1060" s="1" t="s">
        <v>5324</v>
      </c>
      <c r="E1060" s="7">
        <v>4705</v>
      </c>
      <c r="F1060" s="7">
        <v>26</v>
      </c>
      <c r="G1060" s="1">
        <v>1.5</v>
      </c>
      <c r="H1060" s="34">
        <f>Tabela1[[#This Row],[PESO UNI]]*Tabela1[[#This Row],[QTE]]</f>
        <v>36</v>
      </c>
      <c r="I1060" s="7" t="s">
        <v>5907</v>
      </c>
      <c r="J1060" s="8" t="s">
        <v>4834</v>
      </c>
      <c r="K1060" s="8" t="s">
        <v>4320</v>
      </c>
      <c r="L1060" s="9" t="s">
        <v>3291</v>
      </c>
      <c r="M1060" s="10">
        <v>46259</v>
      </c>
      <c r="N1060" s="8" t="s">
        <v>38</v>
      </c>
      <c r="O1060" s="12"/>
      <c r="P1060" s="13"/>
      <c r="Q1060" s="14">
        <f>Tabela1[[#This Row],[QTDE/ Fabricação]]-Tabela1[[#This Row],[QTE]]</f>
        <v>-24</v>
      </c>
      <c r="R1060" s="18">
        <f t="shared" si="217"/>
        <v>36</v>
      </c>
      <c r="S1060" s="18">
        <f t="shared" si="218"/>
        <v>36</v>
      </c>
      <c r="T1060" s="19">
        <f t="shared" si="219"/>
        <v>0</v>
      </c>
      <c r="U1060" s="16">
        <f>IFERROR(SUMIF('LISTA DE EMBARQUE'!B:B,MICRO!E:E,'LISTA DE EMBARQUE'!G:G),"")</f>
        <v>24</v>
      </c>
      <c r="V1060" s="12">
        <f>IFERROR(VLOOKUP(Tabela1[[#This Row],[COD.MDE]],'LISTA DE EMBARQUE'!B:L,11,0),"")</f>
        <v>1</v>
      </c>
      <c r="W1060" s="13">
        <f>IFERROR(VLOOKUP(Tabela1[[#This Row],[COD.MDE]],'LISTA DE EMBARQUE'!B:M,12,0),"")</f>
        <v>46309</v>
      </c>
      <c r="X1060" s="14">
        <f>IFERROR(Tabela1[[#This Row],[QIANTIDADE EXPEDIDA]]*Tabela1[[#This Row],[PESO UNI]],"")</f>
        <v>36</v>
      </c>
      <c r="Y1060" s="14">
        <f t="shared" si="220"/>
        <v>0</v>
      </c>
      <c r="Z1060" s="20">
        <f>Tabela1[[#This Row],[PESO TOTAL]]-Tabela1[[#This Row],[Peso Expedido]]</f>
        <v>0</v>
      </c>
      <c r="AA1060" s="17">
        <v>1</v>
      </c>
      <c r="AB1060" s="33"/>
      <c r="AC1060" s="33">
        <v>1</v>
      </c>
      <c r="AD1060" s="33">
        <v>1</v>
      </c>
      <c r="AE1060" s="33">
        <v>1</v>
      </c>
      <c r="AF1060" s="33">
        <v>1</v>
      </c>
      <c r="AG1060" s="33">
        <v>1</v>
      </c>
      <c r="AH1060" s="33">
        <v>1</v>
      </c>
      <c r="AI1060" s="33" t="s">
        <v>4412</v>
      </c>
      <c r="AJ1060"/>
      <c r="AK1060"/>
      <c r="AL1060"/>
      <c r="AM1060"/>
      <c r="AN1060"/>
      <c r="AO1060"/>
      <c r="AP1060"/>
      <c r="AQ1060" s="22"/>
      <c r="AR1060" s="24"/>
      <c r="AS1060" s="37"/>
      <c r="AT1060" s="37"/>
      <c r="AU1060" s="37"/>
      <c r="AV1060" s="37"/>
      <c r="AW1060" s="37"/>
    </row>
    <row r="1061" spans="1:49" ht="15.75" hidden="1" customHeight="1" x14ac:dyDescent="0.25">
      <c r="A1061" s="1" t="s">
        <v>5315</v>
      </c>
      <c r="B1061" s="21" t="s">
        <v>5316</v>
      </c>
      <c r="C1061" s="1">
        <v>1</v>
      </c>
      <c r="D1061" s="1" t="s">
        <v>5323</v>
      </c>
      <c r="E1061" s="7">
        <v>4706</v>
      </c>
      <c r="F1061" s="7">
        <v>26</v>
      </c>
      <c r="G1061" s="1">
        <v>1.3</v>
      </c>
      <c r="H1061" s="34">
        <f>Tabela1[[#This Row],[PESO UNI]]*Tabela1[[#This Row],[QTE]]</f>
        <v>1.3</v>
      </c>
      <c r="I1061" s="7" t="s">
        <v>5907</v>
      </c>
      <c r="J1061" s="8" t="s">
        <v>4834</v>
      </c>
      <c r="K1061" s="8" t="s">
        <v>4320</v>
      </c>
      <c r="L1061" s="9" t="s">
        <v>3291</v>
      </c>
      <c r="M1061" s="10">
        <v>46259</v>
      </c>
      <c r="N1061" s="8" t="s">
        <v>38</v>
      </c>
      <c r="O1061" s="12"/>
      <c r="P1061" s="13"/>
      <c r="Q1061" s="14">
        <f>Tabela1[[#This Row],[QTDE/ Fabricação]]-Tabela1[[#This Row],[QTE]]</f>
        <v>-1</v>
      </c>
      <c r="R1061" s="18">
        <f t="shared" si="217"/>
        <v>1.3</v>
      </c>
      <c r="S1061" s="18">
        <f t="shared" si="218"/>
        <v>1.3</v>
      </c>
      <c r="T1061" s="19">
        <f t="shared" si="219"/>
        <v>0</v>
      </c>
      <c r="U1061" s="16">
        <f>IFERROR(SUMIF('LISTA DE EMBARQUE'!B:B,MICRO!E:E,'LISTA DE EMBARQUE'!G:G),"")</f>
        <v>1</v>
      </c>
      <c r="V1061" s="12">
        <f>IFERROR(VLOOKUP(Tabela1[[#This Row],[COD.MDE]],'LISTA DE EMBARQUE'!B:L,11,0),"")</f>
        <v>1</v>
      </c>
      <c r="W1061" s="13">
        <f>IFERROR(VLOOKUP(Tabela1[[#This Row],[COD.MDE]],'LISTA DE EMBARQUE'!B:M,12,0),"")</f>
        <v>46309</v>
      </c>
      <c r="X1061" s="14">
        <f>IFERROR(Tabela1[[#This Row],[QIANTIDADE EXPEDIDA]]*Tabela1[[#This Row],[PESO UNI]],"")</f>
        <v>1.3</v>
      </c>
      <c r="Y1061" s="14">
        <f t="shared" si="220"/>
        <v>0</v>
      </c>
      <c r="Z1061" s="20">
        <f>Tabela1[[#This Row],[PESO TOTAL]]-Tabela1[[#This Row],[Peso Expedido]]</f>
        <v>0</v>
      </c>
      <c r="AA1061" s="17">
        <v>1</v>
      </c>
      <c r="AB1061" s="33"/>
      <c r="AC1061" s="33">
        <v>1</v>
      </c>
      <c r="AD1061" s="33">
        <v>1</v>
      </c>
      <c r="AE1061" s="33">
        <v>1</v>
      </c>
      <c r="AF1061" s="33">
        <v>1</v>
      </c>
      <c r="AG1061" s="33">
        <v>1</v>
      </c>
      <c r="AH1061" s="33">
        <v>1</v>
      </c>
      <c r="AI1061" s="33" t="s">
        <v>4412</v>
      </c>
      <c r="AJ1061"/>
      <c r="AK1061"/>
      <c r="AL1061"/>
      <c r="AM1061"/>
      <c r="AN1061"/>
      <c r="AO1061"/>
      <c r="AP1061"/>
      <c r="AQ1061" s="22"/>
      <c r="AR1061" s="24"/>
      <c r="AS1061" s="37"/>
      <c r="AT1061" s="37"/>
      <c r="AU1061" s="37"/>
      <c r="AV1061" s="37"/>
      <c r="AW1061" s="37"/>
    </row>
    <row r="1062" spans="1:49" ht="15.75" hidden="1" customHeight="1" x14ac:dyDescent="0.25">
      <c r="A1062" s="1" t="s">
        <v>5328</v>
      </c>
      <c r="B1062" s="21"/>
      <c r="C1062" s="1">
        <v>2</v>
      </c>
      <c r="D1062" s="1" t="s">
        <v>5329</v>
      </c>
      <c r="E1062" s="7">
        <v>4707</v>
      </c>
      <c r="F1062" s="7">
        <v>22</v>
      </c>
      <c r="G1062" s="1">
        <v>562</v>
      </c>
      <c r="H1062" s="34">
        <f>Tabela1[[#This Row],[PESO UNI]]*Tabela1[[#This Row],[QTE]]</f>
        <v>1124</v>
      </c>
      <c r="I1062" s="7" t="s">
        <v>5393</v>
      </c>
      <c r="J1062" s="8" t="s">
        <v>4834</v>
      </c>
      <c r="K1062" s="8" t="s">
        <v>22</v>
      </c>
      <c r="L1062" s="9" t="s">
        <v>3291</v>
      </c>
      <c r="M1062" s="10">
        <v>46259</v>
      </c>
      <c r="N1062" s="8" t="s">
        <v>38</v>
      </c>
      <c r="O1062" s="12"/>
      <c r="P1062" s="13"/>
      <c r="Q1062" s="14">
        <f>Tabela1[[#This Row],[QTDE/ Fabricação]]-Tabela1[[#This Row],[QTE]]</f>
        <v>-2</v>
      </c>
      <c r="R1062" s="18">
        <f t="shared" si="217"/>
        <v>562</v>
      </c>
      <c r="S1062" s="18">
        <f t="shared" si="218"/>
        <v>0</v>
      </c>
      <c r="T1062" s="19">
        <f t="shared" si="219"/>
        <v>-1124</v>
      </c>
      <c r="U1062" s="16">
        <f>IFERROR(SUMIF('LISTA DE EMBARQUE'!B:B,MICRO!E:E,'LISTA DE EMBARQUE'!G:G),"")</f>
        <v>0</v>
      </c>
      <c r="V1062" s="12" t="str">
        <f>IFERROR(VLOOKUP(Tabela1[[#This Row],[COD.MDE]],'LISTA DE EMBARQUE'!B:L,11,0),"")</f>
        <v/>
      </c>
      <c r="W1062" s="13" t="str">
        <f>IFERROR(VLOOKUP(Tabela1[[#This Row],[COD.MDE]],'LISTA DE EMBARQUE'!B:M,12,0),"")</f>
        <v/>
      </c>
      <c r="X1062" s="14">
        <f>IFERROR(Tabela1[[#This Row],[QIANTIDADE EXPEDIDA]]*Tabela1[[#This Row],[PESO UNI]],"")</f>
        <v>0</v>
      </c>
      <c r="Y1062" s="14">
        <f t="shared" si="220"/>
        <v>-2</v>
      </c>
      <c r="Z1062" s="20">
        <f>Tabela1[[#This Row],[PESO TOTAL]]-Tabela1[[#This Row],[Peso Expedido]]</f>
        <v>1124</v>
      </c>
      <c r="AA1062" s="17">
        <v>0.5</v>
      </c>
      <c r="AB1062" s="33"/>
      <c r="AC1062" s="33">
        <v>0.5</v>
      </c>
      <c r="AD1062" s="33">
        <v>0.5</v>
      </c>
      <c r="AE1062" s="33">
        <v>0.5</v>
      </c>
      <c r="AF1062" s="33">
        <v>0.5</v>
      </c>
      <c r="AG1062" s="33"/>
      <c r="AH1062" s="33"/>
      <c r="AI1062" s="33"/>
      <c r="AJ1062"/>
      <c r="AK1062"/>
      <c r="AL1062"/>
      <c r="AM1062"/>
      <c r="AN1062"/>
      <c r="AO1062"/>
      <c r="AP1062"/>
      <c r="AQ1062" s="22"/>
      <c r="AR1062" s="24"/>
      <c r="AS1062" s="37"/>
      <c r="AT1062" s="37"/>
      <c r="AU1062" s="37"/>
      <c r="AV1062" s="37"/>
      <c r="AW1062" s="37"/>
    </row>
    <row r="1063" spans="1:49" ht="15.75" hidden="1" customHeight="1" x14ac:dyDescent="0.25">
      <c r="A1063" s="1" t="s">
        <v>5326</v>
      </c>
      <c r="B1063" s="21" t="s">
        <v>5327</v>
      </c>
      <c r="C1063" s="1">
        <v>1</v>
      </c>
      <c r="D1063" s="1" t="s">
        <v>5330</v>
      </c>
      <c r="E1063" s="7">
        <v>4708</v>
      </c>
      <c r="F1063" s="7">
        <v>27</v>
      </c>
      <c r="G1063" s="1">
        <v>41</v>
      </c>
      <c r="H1063" s="34">
        <f>Tabela1[[#This Row],[PESO UNI]]*Tabela1[[#This Row],[QTE]]</f>
        <v>41</v>
      </c>
      <c r="I1063" s="7" t="s">
        <v>5569</v>
      </c>
      <c r="J1063" s="8" t="s">
        <v>4834</v>
      </c>
      <c r="K1063" s="8" t="s">
        <v>4320</v>
      </c>
      <c r="L1063" s="9" t="s">
        <v>3291</v>
      </c>
      <c r="M1063" s="10">
        <v>46259</v>
      </c>
      <c r="N1063" s="8" t="s">
        <v>38</v>
      </c>
      <c r="O1063" s="12"/>
      <c r="P1063" s="13"/>
      <c r="Q1063" s="14">
        <f>Tabela1[[#This Row],[QTDE/ Fabricação]]-Tabela1[[#This Row],[QTE]]</f>
        <v>-1</v>
      </c>
      <c r="R1063" s="18">
        <f t="shared" si="217"/>
        <v>41</v>
      </c>
      <c r="S1063" s="18">
        <f t="shared" si="218"/>
        <v>41</v>
      </c>
      <c r="T1063" s="19">
        <f t="shared" si="219"/>
        <v>0</v>
      </c>
      <c r="U1063" s="16">
        <f>IFERROR(SUMIF('LISTA DE EMBARQUE'!B:B,MICRO!E:E,'LISTA DE EMBARQUE'!G:G),"")</f>
        <v>0</v>
      </c>
      <c r="V1063" s="12" t="str">
        <f>IFERROR(VLOOKUP(Tabela1[[#This Row],[COD.MDE]],'LISTA DE EMBARQUE'!B:L,11,0),"")</f>
        <v/>
      </c>
      <c r="W1063" s="13" t="str">
        <f>IFERROR(VLOOKUP(Tabela1[[#This Row],[COD.MDE]],'LISTA DE EMBARQUE'!B:M,12,0),"")</f>
        <v/>
      </c>
      <c r="X1063" s="14">
        <f>IFERROR(Tabela1[[#This Row],[QIANTIDADE EXPEDIDA]]*Tabela1[[#This Row],[PESO UNI]],"")</f>
        <v>0</v>
      </c>
      <c r="Y1063" s="14">
        <f t="shared" si="220"/>
        <v>-1</v>
      </c>
      <c r="Z1063" s="20">
        <f>Tabela1[[#This Row],[PESO TOTAL]]-Tabela1[[#This Row],[Peso Expedido]]</f>
        <v>41</v>
      </c>
      <c r="AA1063" s="17">
        <v>1</v>
      </c>
      <c r="AB1063" s="33"/>
      <c r="AC1063" s="33">
        <v>1</v>
      </c>
      <c r="AD1063" s="33">
        <v>1</v>
      </c>
      <c r="AE1063" s="33">
        <v>1</v>
      </c>
      <c r="AF1063" s="33">
        <v>1</v>
      </c>
      <c r="AG1063" s="33">
        <v>1</v>
      </c>
      <c r="AH1063" s="33"/>
      <c r="AI1063" s="33"/>
      <c r="AJ1063"/>
      <c r="AK1063"/>
      <c r="AL1063"/>
      <c r="AM1063"/>
      <c r="AN1063"/>
      <c r="AO1063"/>
      <c r="AP1063"/>
      <c r="AQ1063" s="22"/>
      <c r="AR1063" s="24"/>
      <c r="AS1063" s="37"/>
      <c r="AT1063" s="37"/>
      <c r="AU1063" s="37"/>
      <c r="AV1063" s="37"/>
      <c r="AW1063" s="37"/>
    </row>
    <row r="1064" spans="1:49" ht="15.75" hidden="1" customHeight="1" x14ac:dyDescent="0.25">
      <c r="A1064" s="1" t="s">
        <v>5326</v>
      </c>
      <c r="B1064" s="21" t="s">
        <v>5327</v>
      </c>
      <c r="C1064" s="1">
        <v>2</v>
      </c>
      <c r="D1064" s="1" t="s">
        <v>5331</v>
      </c>
      <c r="E1064" s="7">
        <v>4709</v>
      </c>
      <c r="F1064" s="7">
        <v>27</v>
      </c>
      <c r="G1064" s="1">
        <v>5.2</v>
      </c>
      <c r="H1064" s="34">
        <f>Tabela1[[#This Row],[PESO UNI]]*Tabela1[[#This Row],[QTE]]</f>
        <v>10.4</v>
      </c>
      <c r="I1064" s="7" t="s">
        <v>5569</v>
      </c>
      <c r="J1064" s="8" t="s">
        <v>4834</v>
      </c>
      <c r="K1064" s="8" t="s">
        <v>4320</v>
      </c>
      <c r="L1064" s="9" t="s">
        <v>3291</v>
      </c>
      <c r="M1064" s="10">
        <v>46259</v>
      </c>
      <c r="N1064" s="8" t="s">
        <v>38</v>
      </c>
      <c r="O1064" s="12"/>
      <c r="P1064" s="13"/>
      <c r="Q1064" s="14">
        <f>Tabela1[[#This Row],[QTDE/ Fabricação]]-Tabela1[[#This Row],[QTE]]</f>
        <v>-2</v>
      </c>
      <c r="R1064" s="18">
        <f t="shared" si="217"/>
        <v>10.4</v>
      </c>
      <c r="S1064" s="18">
        <f t="shared" si="218"/>
        <v>10.4</v>
      </c>
      <c r="T1064" s="19">
        <f t="shared" si="219"/>
        <v>0</v>
      </c>
      <c r="U1064" s="16">
        <f>IFERROR(SUMIF('LISTA DE EMBARQUE'!B:B,MICRO!E:E,'LISTA DE EMBARQUE'!G:G),"")</f>
        <v>0</v>
      </c>
      <c r="V1064" s="12" t="str">
        <f>IFERROR(VLOOKUP(Tabela1[[#This Row],[COD.MDE]],'LISTA DE EMBARQUE'!B:L,11,0),"")</f>
        <v/>
      </c>
      <c r="W1064" s="13" t="str">
        <f>IFERROR(VLOOKUP(Tabela1[[#This Row],[COD.MDE]],'LISTA DE EMBARQUE'!B:M,12,0),"")</f>
        <v/>
      </c>
      <c r="X1064" s="14">
        <f>IFERROR(Tabela1[[#This Row],[QIANTIDADE EXPEDIDA]]*Tabela1[[#This Row],[PESO UNI]],"")</f>
        <v>0</v>
      </c>
      <c r="Y1064" s="14">
        <f t="shared" si="220"/>
        <v>-2</v>
      </c>
      <c r="Z1064" s="20">
        <f>Tabela1[[#This Row],[PESO TOTAL]]-Tabela1[[#This Row],[Peso Expedido]]</f>
        <v>10.4</v>
      </c>
      <c r="AA1064" s="17">
        <v>1</v>
      </c>
      <c r="AB1064" s="33"/>
      <c r="AC1064" s="33">
        <v>1</v>
      </c>
      <c r="AD1064" s="33">
        <v>1</v>
      </c>
      <c r="AE1064" s="33">
        <v>1</v>
      </c>
      <c r="AF1064" s="33">
        <v>1</v>
      </c>
      <c r="AG1064" s="33">
        <v>1</v>
      </c>
      <c r="AH1064" s="33"/>
      <c r="AI1064" s="33"/>
      <c r="AJ1064"/>
      <c r="AK1064"/>
      <c r="AL1064"/>
      <c r="AM1064"/>
      <c r="AN1064"/>
      <c r="AO1064"/>
      <c r="AP1064"/>
      <c r="AQ1064" s="22"/>
      <c r="AR1064" s="24"/>
      <c r="AS1064" s="37"/>
      <c r="AT1064" s="37"/>
      <c r="AU1064" s="37"/>
      <c r="AV1064" s="37"/>
      <c r="AW1064" s="37"/>
    </row>
    <row r="1065" spans="1:49" ht="15.75" hidden="1" customHeight="1" x14ac:dyDescent="0.25">
      <c r="A1065" s="1" t="s">
        <v>5326</v>
      </c>
      <c r="B1065" s="21" t="s">
        <v>5327</v>
      </c>
      <c r="C1065" s="1">
        <v>1</v>
      </c>
      <c r="D1065" s="1" t="s">
        <v>5332</v>
      </c>
      <c r="E1065" s="7">
        <v>4710</v>
      </c>
      <c r="F1065" s="7">
        <v>27</v>
      </c>
      <c r="G1065" s="1">
        <v>12.7</v>
      </c>
      <c r="H1065" s="34">
        <f>Tabela1[[#This Row],[PESO UNI]]*Tabela1[[#This Row],[QTE]]</f>
        <v>12.7</v>
      </c>
      <c r="I1065" s="7" t="s">
        <v>5569</v>
      </c>
      <c r="J1065" s="8" t="s">
        <v>4834</v>
      </c>
      <c r="K1065" s="8" t="s">
        <v>4320</v>
      </c>
      <c r="L1065" s="9" t="s">
        <v>3291</v>
      </c>
      <c r="M1065" s="10">
        <v>46259</v>
      </c>
      <c r="N1065" s="8" t="s">
        <v>38</v>
      </c>
      <c r="O1065" s="12"/>
      <c r="P1065" s="13"/>
      <c r="Q1065" s="14">
        <f>Tabela1[[#This Row],[QTDE/ Fabricação]]-Tabela1[[#This Row],[QTE]]</f>
        <v>-1</v>
      </c>
      <c r="R1065" s="18">
        <f t="shared" si="217"/>
        <v>12.7</v>
      </c>
      <c r="S1065" s="18">
        <f t="shared" si="218"/>
        <v>12.7</v>
      </c>
      <c r="T1065" s="19">
        <f t="shared" si="219"/>
        <v>0</v>
      </c>
      <c r="U1065" s="16">
        <f>IFERROR(SUMIF('LISTA DE EMBARQUE'!B:B,MICRO!E:E,'LISTA DE EMBARQUE'!G:G),"")</f>
        <v>0</v>
      </c>
      <c r="V1065" s="12" t="str">
        <f>IFERROR(VLOOKUP(Tabela1[[#This Row],[COD.MDE]],'LISTA DE EMBARQUE'!B:L,11,0),"")</f>
        <v/>
      </c>
      <c r="W1065" s="13" t="str">
        <f>IFERROR(VLOOKUP(Tabela1[[#This Row],[COD.MDE]],'LISTA DE EMBARQUE'!B:M,12,0),"")</f>
        <v/>
      </c>
      <c r="X1065" s="14">
        <f>IFERROR(Tabela1[[#This Row],[QIANTIDADE EXPEDIDA]]*Tabela1[[#This Row],[PESO UNI]],"")</f>
        <v>0</v>
      </c>
      <c r="Y1065" s="14">
        <f t="shared" si="220"/>
        <v>-1</v>
      </c>
      <c r="Z1065" s="20">
        <f>Tabela1[[#This Row],[PESO TOTAL]]-Tabela1[[#This Row],[Peso Expedido]]</f>
        <v>12.7</v>
      </c>
      <c r="AA1065" s="17">
        <v>1</v>
      </c>
      <c r="AB1065" s="33"/>
      <c r="AC1065" s="33">
        <v>1</v>
      </c>
      <c r="AD1065" s="33">
        <v>1</v>
      </c>
      <c r="AE1065" s="33">
        <v>1</v>
      </c>
      <c r="AF1065" s="33">
        <v>1</v>
      </c>
      <c r="AG1065" s="33">
        <v>1</v>
      </c>
      <c r="AH1065" s="33"/>
      <c r="AI1065" s="33"/>
      <c r="AJ1065"/>
      <c r="AK1065"/>
      <c r="AL1065"/>
      <c r="AM1065"/>
      <c r="AN1065"/>
      <c r="AO1065"/>
      <c r="AP1065"/>
      <c r="AQ1065" s="22"/>
      <c r="AR1065" s="24"/>
      <c r="AS1065" s="37"/>
      <c r="AT1065" s="37"/>
      <c r="AU1065" s="37"/>
      <c r="AV1065" s="37"/>
      <c r="AW1065" s="37"/>
    </row>
    <row r="1066" spans="1:49" ht="15.75" hidden="1" customHeight="1" x14ac:dyDescent="0.25">
      <c r="A1066" s="1" t="s">
        <v>5326</v>
      </c>
      <c r="B1066" s="21" t="s">
        <v>5327</v>
      </c>
      <c r="C1066" s="1">
        <v>4</v>
      </c>
      <c r="D1066" s="1" t="s">
        <v>5333</v>
      </c>
      <c r="E1066" s="7">
        <v>4711</v>
      </c>
      <c r="F1066" s="7">
        <v>27</v>
      </c>
      <c r="G1066" s="1">
        <v>0.8</v>
      </c>
      <c r="H1066" s="34">
        <f>Tabela1[[#This Row],[PESO UNI]]*Tabela1[[#This Row],[QTE]]</f>
        <v>3.2</v>
      </c>
      <c r="I1066" s="7" t="s">
        <v>5569</v>
      </c>
      <c r="J1066" s="8" t="s">
        <v>4834</v>
      </c>
      <c r="K1066" s="8" t="s">
        <v>4320</v>
      </c>
      <c r="L1066" s="9" t="s">
        <v>3291</v>
      </c>
      <c r="M1066" s="10">
        <v>46259</v>
      </c>
      <c r="N1066" s="8" t="s">
        <v>38</v>
      </c>
      <c r="O1066" s="12"/>
      <c r="P1066" s="13"/>
      <c r="Q1066" s="14">
        <f>Tabela1[[#This Row],[QTDE/ Fabricação]]-Tabela1[[#This Row],[QTE]]</f>
        <v>-4</v>
      </c>
      <c r="R1066" s="18">
        <f t="shared" si="217"/>
        <v>3.2</v>
      </c>
      <c r="S1066" s="18">
        <f t="shared" si="218"/>
        <v>3.2</v>
      </c>
      <c r="T1066" s="19">
        <f t="shared" si="219"/>
        <v>0</v>
      </c>
      <c r="U1066" s="16">
        <f>IFERROR(SUMIF('LISTA DE EMBARQUE'!B:B,MICRO!E:E,'LISTA DE EMBARQUE'!G:G),"")</f>
        <v>0</v>
      </c>
      <c r="V1066" s="12" t="str">
        <f>IFERROR(VLOOKUP(Tabela1[[#This Row],[COD.MDE]],'LISTA DE EMBARQUE'!B:L,11,0),"")</f>
        <v/>
      </c>
      <c r="W1066" s="13" t="str">
        <f>IFERROR(VLOOKUP(Tabela1[[#This Row],[COD.MDE]],'LISTA DE EMBARQUE'!B:M,12,0),"")</f>
        <v/>
      </c>
      <c r="X1066" s="14">
        <f>IFERROR(Tabela1[[#This Row],[QIANTIDADE EXPEDIDA]]*Tabela1[[#This Row],[PESO UNI]],"")</f>
        <v>0</v>
      </c>
      <c r="Y1066" s="14">
        <f t="shared" si="220"/>
        <v>-4</v>
      </c>
      <c r="Z1066" s="20">
        <f>Tabela1[[#This Row],[PESO TOTAL]]-Tabela1[[#This Row],[Peso Expedido]]</f>
        <v>3.2</v>
      </c>
      <c r="AA1066" s="17">
        <v>1</v>
      </c>
      <c r="AB1066" s="33"/>
      <c r="AC1066" s="33">
        <v>1</v>
      </c>
      <c r="AD1066" s="33">
        <v>1</v>
      </c>
      <c r="AE1066" s="33">
        <v>1</v>
      </c>
      <c r="AF1066" s="33">
        <v>1</v>
      </c>
      <c r="AG1066" s="33">
        <v>1</v>
      </c>
      <c r="AH1066" s="33"/>
      <c r="AI1066" s="33"/>
      <c r="AJ1066"/>
      <c r="AK1066"/>
      <c r="AL1066"/>
      <c r="AM1066"/>
      <c r="AN1066"/>
      <c r="AO1066"/>
      <c r="AP1066"/>
      <c r="AQ1066" s="22"/>
      <c r="AR1066" s="24"/>
      <c r="AS1066" s="37"/>
      <c r="AT1066" s="37"/>
      <c r="AU1066" s="37"/>
      <c r="AV1066" s="37"/>
      <c r="AW1066" s="37"/>
    </row>
    <row r="1067" spans="1:49" ht="15.75" hidden="1" customHeight="1" x14ac:dyDescent="0.25">
      <c r="A1067" s="1" t="s">
        <v>5326</v>
      </c>
      <c r="B1067" s="21" t="s">
        <v>5327</v>
      </c>
      <c r="C1067" s="1">
        <v>2</v>
      </c>
      <c r="D1067" s="1" t="s">
        <v>5334</v>
      </c>
      <c r="E1067" s="7">
        <v>4712</v>
      </c>
      <c r="F1067" s="7">
        <v>27</v>
      </c>
      <c r="G1067" s="1">
        <v>0.4</v>
      </c>
      <c r="H1067" s="34">
        <f>Tabela1[[#This Row],[PESO UNI]]*Tabela1[[#This Row],[QTE]]</f>
        <v>0.8</v>
      </c>
      <c r="I1067" s="7" t="s">
        <v>5569</v>
      </c>
      <c r="J1067" s="8" t="s">
        <v>4834</v>
      </c>
      <c r="K1067" s="8" t="s">
        <v>4320</v>
      </c>
      <c r="L1067" s="9" t="s">
        <v>3291</v>
      </c>
      <c r="M1067" s="10">
        <v>46259</v>
      </c>
      <c r="N1067" s="8" t="s">
        <v>38</v>
      </c>
      <c r="O1067" s="12"/>
      <c r="P1067" s="13"/>
      <c r="Q1067" s="14">
        <f>Tabela1[[#This Row],[QTDE/ Fabricação]]-Tabela1[[#This Row],[QTE]]</f>
        <v>-2</v>
      </c>
      <c r="R1067" s="18">
        <f t="shared" si="217"/>
        <v>0.8</v>
      </c>
      <c r="S1067" s="18">
        <f t="shared" si="218"/>
        <v>0.8</v>
      </c>
      <c r="T1067" s="19">
        <f t="shared" si="219"/>
        <v>0</v>
      </c>
      <c r="U1067" s="16">
        <f>IFERROR(SUMIF('LISTA DE EMBARQUE'!B:B,MICRO!E:E,'LISTA DE EMBARQUE'!G:G),"")</f>
        <v>0</v>
      </c>
      <c r="V1067" s="12" t="str">
        <f>IFERROR(VLOOKUP(Tabela1[[#This Row],[COD.MDE]],'LISTA DE EMBARQUE'!B:L,11,0),"")</f>
        <v/>
      </c>
      <c r="W1067" s="13" t="str">
        <f>IFERROR(VLOOKUP(Tabela1[[#This Row],[COD.MDE]],'LISTA DE EMBARQUE'!B:M,12,0),"")</f>
        <v/>
      </c>
      <c r="X1067" s="14">
        <f>IFERROR(Tabela1[[#This Row],[QIANTIDADE EXPEDIDA]]*Tabela1[[#This Row],[PESO UNI]],"")</f>
        <v>0</v>
      </c>
      <c r="Y1067" s="14">
        <f t="shared" si="220"/>
        <v>-2</v>
      </c>
      <c r="Z1067" s="20">
        <f>Tabela1[[#This Row],[PESO TOTAL]]-Tabela1[[#This Row],[Peso Expedido]]</f>
        <v>0.8</v>
      </c>
      <c r="AA1067" s="17">
        <v>1</v>
      </c>
      <c r="AB1067" s="33"/>
      <c r="AC1067" s="33">
        <v>1</v>
      </c>
      <c r="AD1067" s="33">
        <v>1</v>
      </c>
      <c r="AE1067" s="33">
        <v>1</v>
      </c>
      <c r="AF1067" s="33">
        <v>1</v>
      </c>
      <c r="AG1067" s="33">
        <v>1</v>
      </c>
      <c r="AH1067" s="33"/>
      <c r="AI1067" s="33"/>
      <c r="AJ1067"/>
      <c r="AK1067"/>
      <c r="AL1067"/>
      <c r="AM1067"/>
      <c r="AN1067"/>
      <c r="AO1067"/>
      <c r="AP1067"/>
      <c r="AQ1067" s="22"/>
      <c r="AR1067" s="24"/>
      <c r="AS1067" s="37"/>
      <c r="AT1067" s="37"/>
      <c r="AU1067" s="37"/>
      <c r="AV1067" s="37"/>
      <c r="AW1067" s="37"/>
    </row>
    <row r="1068" spans="1:49" ht="15.75" hidden="1" customHeight="1" x14ac:dyDescent="0.25">
      <c r="A1068" s="1" t="s">
        <v>5326</v>
      </c>
      <c r="B1068" s="21" t="s">
        <v>5327</v>
      </c>
      <c r="C1068" s="1">
        <v>4</v>
      </c>
      <c r="D1068" s="1" t="s">
        <v>5335</v>
      </c>
      <c r="E1068" s="7">
        <v>4713</v>
      </c>
      <c r="F1068" s="7">
        <v>27</v>
      </c>
      <c r="G1068" s="1">
        <v>0.4</v>
      </c>
      <c r="H1068" s="34">
        <f>Tabela1[[#This Row],[PESO UNI]]*Tabela1[[#This Row],[QTE]]</f>
        <v>1.6</v>
      </c>
      <c r="I1068" s="7" t="s">
        <v>5569</v>
      </c>
      <c r="J1068" s="8" t="s">
        <v>4834</v>
      </c>
      <c r="K1068" s="8" t="s">
        <v>4320</v>
      </c>
      <c r="L1068" s="9" t="s">
        <v>3291</v>
      </c>
      <c r="M1068" s="10">
        <v>46259</v>
      </c>
      <c r="N1068" s="8" t="s">
        <v>38</v>
      </c>
      <c r="O1068" s="12"/>
      <c r="P1068" s="13"/>
      <c r="Q1068" s="14">
        <f>Tabela1[[#This Row],[QTDE/ Fabricação]]-Tabela1[[#This Row],[QTE]]</f>
        <v>-4</v>
      </c>
      <c r="R1068" s="18">
        <f t="shared" si="217"/>
        <v>1.6</v>
      </c>
      <c r="S1068" s="18">
        <f t="shared" si="218"/>
        <v>1.6</v>
      </c>
      <c r="T1068" s="19">
        <f t="shared" si="219"/>
        <v>0</v>
      </c>
      <c r="U1068" s="16">
        <f>IFERROR(SUMIF('LISTA DE EMBARQUE'!B:B,MICRO!E:E,'LISTA DE EMBARQUE'!G:G),"")</f>
        <v>0</v>
      </c>
      <c r="V1068" s="12" t="str">
        <f>IFERROR(VLOOKUP(Tabela1[[#This Row],[COD.MDE]],'LISTA DE EMBARQUE'!B:L,11,0),"")</f>
        <v/>
      </c>
      <c r="W1068" s="13" t="str">
        <f>IFERROR(VLOOKUP(Tabela1[[#This Row],[COD.MDE]],'LISTA DE EMBARQUE'!B:M,12,0),"")</f>
        <v/>
      </c>
      <c r="X1068" s="14">
        <f>IFERROR(Tabela1[[#This Row],[QIANTIDADE EXPEDIDA]]*Tabela1[[#This Row],[PESO UNI]],"")</f>
        <v>0</v>
      </c>
      <c r="Y1068" s="14">
        <f t="shared" si="220"/>
        <v>-4</v>
      </c>
      <c r="Z1068" s="20">
        <f>Tabela1[[#This Row],[PESO TOTAL]]-Tabela1[[#This Row],[Peso Expedido]]</f>
        <v>1.6</v>
      </c>
      <c r="AA1068" s="17">
        <v>1</v>
      </c>
      <c r="AB1068" s="33"/>
      <c r="AC1068" s="33">
        <v>1</v>
      </c>
      <c r="AD1068" s="33">
        <v>1</v>
      </c>
      <c r="AE1068" s="33">
        <v>1</v>
      </c>
      <c r="AF1068" s="33">
        <v>1</v>
      </c>
      <c r="AG1068" s="33">
        <v>1</v>
      </c>
      <c r="AH1068" s="33"/>
      <c r="AI1068" s="33"/>
      <c r="AJ1068"/>
      <c r="AK1068"/>
      <c r="AL1068"/>
      <c r="AM1068"/>
      <c r="AN1068"/>
      <c r="AO1068"/>
      <c r="AP1068"/>
      <c r="AQ1068" s="22"/>
      <c r="AR1068" s="24"/>
      <c r="AS1068" s="37"/>
      <c r="AT1068" s="37"/>
      <c r="AU1068" s="37"/>
      <c r="AV1068" s="37"/>
      <c r="AW1068" s="37"/>
    </row>
    <row r="1069" spans="1:49" ht="15.75" hidden="1" customHeight="1" x14ac:dyDescent="0.25">
      <c r="A1069" s="1" t="s">
        <v>5326</v>
      </c>
      <c r="B1069" s="21" t="s">
        <v>5327</v>
      </c>
      <c r="C1069" s="1">
        <v>2</v>
      </c>
      <c r="D1069" s="1" t="s">
        <v>5336</v>
      </c>
      <c r="E1069" s="7">
        <v>4714</v>
      </c>
      <c r="F1069" s="7">
        <v>27</v>
      </c>
      <c r="G1069" s="1">
        <v>0.6</v>
      </c>
      <c r="H1069" s="34">
        <f>Tabela1[[#This Row],[PESO UNI]]*Tabela1[[#This Row],[QTE]]</f>
        <v>1.2</v>
      </c>
      <c r="I1069" s="7" t="s">
        <v>5569</v>
      </c>
      <c r="J1069" s="8" t="s">
        <v>4834</v>
      </c>
      <c r="K1069" s="8" t="s">
        <v>4320</v>
      </c>
      <c r="L1069" s="9" t="s">
        <v>3291</v>
      </c>
      <c r="M1069" s="10">
        <v>46259</v>
      </c>
      <c r="N1069" s="8" t="s">
        <v>38</v>
      </c>
      <c r="O1069" s="12"/>
      <c r="P1069" s="13"/>
      <c r="Q1069" s="14">
        <f>Tabela1[[#This Row],[QTDE/ Fabricação]]-Tabela1[[#This Row],[QTE]]</f>
        <v>-2</v>
      </c>
      <c r="R1069" s="18">
        <f t="shared" ref="R1069:R1098" si="221">IFERROR(H1069*((AA1069*0.25)+(AC1069*0.25)+(AD1069*0.225)+(AE1069*0.225)+(AF1069*0.05)),"")</f>
        <v>1.2</v>
      </c>
      <c r="S1069" s="18">
        <f t="shared" ref="S1069:S1098" si="222">IFERROR(H1069*AG1069,"")</f>
        <v>1.2</v>
      </c>
      <c r="T1069" s="19">
        <f t="shared" ref="T1069:T1098" si="223">IFERROR(S1069-H1069,"")</f>
        <v>0</v>
      </c>
      <c r="U1069" s="16">
        <f>IFERROR(SUMIF('LISTA DE EMBARQUE'!B:B,MICRO!E:E,'LISTA DE EMBARQUE'!G:G),"")</f>
        <v>0</v>
      </c>
      <c r="V1069" s="12" t="str">
        <f>IFERROR(VLOOKUP(Tabela1[[#This Row],[COD.MDE]],'LISTA DE EMBARQUE'!B:L,11,0),"")</f>
        <v/>
      </c>
      <c r="W1069" s="13" t="str">
        <f>IFERROR(VLOOKUP(Tabela1[[#This Row],[COD.MDE]],'LISTA DE EMBARQUE'!B:M,12,0),"")</f>
        <v/>
      </c>
      <c r="X1069" s="14">
        <f>IFERROR(Tabela1[[#This Row],[QIANTIDADE EXPEDIDA]]*Tabela1[[#This Row],[PESO UNI]],"")</f>
        <v>0</v>
      </c>
      <c r="Y1069" s="14">
        <f t="shared" ref="Y1069:Y1098" si="224">U1069-C1069</f>
        <v>-2</v>
      </c>
      <c r="Z1069" s="20">
        <f>Tabela1[[#This Row],[PESO TOTAL]]-Tabela1[[#This Row],[Peso Expedido]]</f>
        <v>1.2</v>
      </c>
      <c r="AA1069" s="17">
        <v>1</v>
      </c>
      <c r="AB1069" s="33"/>
      <c r="AC1069" s="33">
        <v>1</v>
      </c>
      <c r="AD1069" s="33">
        <v>1</v>
      </c>
      <c r="AE1069" s="33">
        <v>1</v>
      </c>
      <c r="AF1069" s="33">
        <v>1</v>
      </c>
      <c r="AG1069" s="33">
        <v>1</v>
      </c>
      <c r="AH1069" s="33"/>
      <c r="AI1069" s="33"/>
      <c r="AJ1069"/>
      <c r="AK1069"/>
      <c r="AL1069"/>
      <c r="AM1069"/>
      <c r="AN1069"/>
      <c r="AO1069"/>
      <c r="AP1069"/>
      <c r="AQ1069" s="22"/>
      <c r="AR1069" s="24"/>
      <c r="AS1069" s="37"/>
      <c r="AT1069" s="37"/>
      <c r="AU1069" s="37"/>
      <c r="AV1069" s="37"/>
      <c r="AW1069" s="37"/>
    </row>
    <row r="1070" spans="1:49" ht="15.75" hidden="1" customHeight="1" x14ac:dyDescent="0.25">
      <c r="A1070" s="1" t="s">
        <v>5326</v>
      </c>
      <c r="B1070" s="21" t="s">
        <v>5327</v>
      </c>
      <c r="C1070" s="1">
        <v>1</v>
      </c>
      <c r="D1070" s="1" t="s">
        <v>5337</v>
      </c>
      <c r="E1070" s="7">
        <v>4715</v>
      </c>
      <c r="F1070" s="7">
        <v>27</v>
      </c>
      <c r="G1070" s="1">
        <v>104</v>
      </c>
      <c r="H1070" s="34">
        <f>Tabela1[[#This Row],[PESO UNI]]*Tabela1[[#This Row],[QTE]]</f>
        <v>104</v>
      </c>
      <c r="I1070" s="7" t="s">
        <v>5569</v>
      </c>
      <c r="J1070" s="8" t="s">
        <v>4834</v>
      </c>
      <c r="K1070" s="8" t="s">
        <v>4320</v>
      </c>
      <c r="L1070" s="9" t="s">
        <v>3291</v>
      </c>
      <c r="M1070" s="10">
        <v>46259</v>
      </c>
      <c r="N1070" s="8" t="s">
        <v>38</v>
      </c>
      <c r="O1070" s="12"/>
      <c r="P1070" s="13"/>
      <c r="Q1070" s="14">
        <f>Tabela1[[#This Row],[QTDE/ Fabricação]]-Tabela1[[#This Row],[QTE]]</f>
        <v>-1</v>
      </c>
      <c r="R1070" s="18">
        <f t="shared" si="221"/>
        <v>104</v>
      </c>
      <c r="S1070" s="18">
        <f t="shared" si="222"/>
        <v>104</v>
      </c>
      <c r="T1070" s="19">
        <f t="shared" si="223"/>
        <v>0</v>
      </c>
      <c r="U1070" s="16">
        <f>IFERROR(SUMIF('LISTA DE EMBARQUE'!B:B,MICRO!E:E,'LISTA DE EMBARQUE'!G:G),"")</f>
        <v>0</v>
      </c>
      <c r="V1070" s="12" t="str">
        <f>IFERROR(VLOOKUP(Tabela1[[#This Row],[COD.MDE]],'LISTA DE EMBARQUE'!B:L,11,0),"")</f>
        <v/>
      </c>
      <c r="W1070" s="13" t="str">
        <f>IFERROR(VLOOKUP(Tabela1[[#This Row],[COD.MDE]],'LISTA DE EMBARQUE'!B:M,12,0),"")</f>
        <v/>
      </c>
      <c r="X1070" s="14">
        <f>IFERROR(Tabela1[[#This Row],[QIANTIDADE EXPEDIDA]]*Tabela1[[#This Row],[PESO UNI]],"")</f>
        <v>0</v>
      </c>
      <c r="Y1070" s="14">
        <f t="shared" si="224"/>
        <v>-1</v>
      </c>
      <c r="Z1070" s="20">
        <f>Tabela1[[#This Row],[PESO TOTAL]]-Tabela1[[#This Row],[Peso Expedido]]</f>
        <v>104</v>
      </c>
      <c r="AA1070" s="17">
        <v>1</v>
      </c>
      <c r="AB1070" s="33"/>
      <c r="AC1070" s="33">
        <v>1</v>
      </c>
      <c r="AD1070" s="33">
        <v>1</v>
      </c>
      <c r="AE1070" s="33">
        <v>1</v>
      </c>
      <c r="AF1070" s="33">
        <v>1</v>
      </c>
      <c r="AG1070" s="33">
        <v>1</v>
      </c>
      <c r="AH1070" s="33"/>
      <c r="AI1070" s="33"/>
      <c r="AJ1070"/>
      <c r="AK1070"/>
      <c r="AL1070"/>
      <c r="AM1070"/>
      <c r="AN1070"/>
      <c r="AO1070"/>
      <c r="AP1070"/>
      <c r="AQ1070" s="22"/>
      <c r="AR1070" s="24"/>
      <c r="AS1070" s="37"/>
      <c r="AT1070" s="37"/>
      <c r="AU1070" s="37"/>
      <c r="AV1070" s="37"/>
      <c r="AW1070" s="37"/>
    </row>
    <row r="1071" spans="1:49" ht="15.75" hidden="1" customHeight="1" x14ac:dyDescent="0.25">
      <c r="A1071" s="1" t="s">
        <v>5338</v>
      </c>
      <c r="B1071" s="21" t="s">
        <v>5339</v>
      </c>
      <c r="C1071" s="1">
        <v>1</v>
      </c>
      <c r="D1071" s="1" t="s">
        <v>5340</v>
      </c>
      <c r="E1071" s="7">
        <v>4716</v>
      </c>
      <c r="F1071" s="7">
        <v>28</v>
      </c>
      <c r="G1071" s="1">
        <v>254.3</v>
      </c>
      <c r="H1071" s="34">
        <f>Tabela1[[#This Row],[PESO UNI]]*Tabela1[[#This Row],[QTE]]</f>
        <v>254.3</v>
      </c>
      <c r="I1071" s="7" t="s">
        <v>5569</v>
      </c>
      <c r="J1071" s="8" t="s">
        <v>4834</v>
      </c>
      <c r="K1071" s="8" t="s">
        <v>4320</v>
      </c>
      <c r="L1071" s="9" t="s">
        <v>3291</v>
      </c>
      <c r="M1071" s="10">
        <v>46259</v>
      </c>
      <c r="N1071" s="8" t="s">
        <v>38</v>
      </c>
      <c r="O1071" s="12"/>
      <c r="P1071" s="13"/>
      <c r="Q1071" s="14">
        <f>Tabela1[[#This Row],[QTDE/ Fabricação]]-Tabela1[[#This Row],[QTE]]</f>
        <v>-1</v>
      </c>
      <c r="R1071" s="18">
        <f t="shared" si="221"/>
        <v>254.3</v>
      </c>
      <c r="S1071" s="18">
        <f t="shared" si="222"/>
        <v>254.3</v>
      </c>
      <c r="T1071" s="19">
        <f t="shared" si="223"/>
        <v>0</v>
      </c>
      <c r="U1071" s="16">
        <f>IFERROR(SUMIF('LISTA DE EMBARQUE'!B:B,MICRO!E:E,'LISTA DE EMBARQUE'!G:G),"")</f>
        <v>0</v>
      </c>
      <c r="V1071" s="12" t="str">
        <f>IFERROR(VLOOKUP(Tabela1[[#This Row],[COD.MDE]],'LISTA DE EMBARQUE'!B:L,11,0),"")</f>
        <v/>
      </c>
      <c r="W1071" s="13" t="str">
        <f>IFERROR(VLOOKUP(Tabela1[[#This Row],[COD.MDE]],'LISTA DE EMBARQUE'!B:M,12,0),"")</f>
        <v/>
      </c>
      <c r="X1071" s="14">
        <f>IFERROR(Tabela1[[#This Row],[QIANTIDADE EXPEDIDA]]*Tabela1[[#This Row],[PESO UNI]],"")</f>
        <v>0</v>
      </c>
      <c r="Y1071" s="14">
        <f t="shared" si="224"/>
        <v>-1</v>
      </c>
      <c r="Z1071" s="20">
        <f>Tabela1[[#This Row],[PESO TOTAL]]-Tabela1[[#This Row],[Peso Expedido]]</f>
        <v>254.3</v>
      </c>
      <c r="AA1071" s="17">
        <v>1</v>
      </c>
      <c r="AB1071" s="33"/>
      <c r="AC1071" s="33">
        <v>1</v>
      </c>
      <c r="AD1071" s="33">
        <v>1</v>
      </c>
      <c r="AE1071" s="33">
        <v>1</v>
      </c>
      <c r="AF1071" s="33">
        <v>1</v>
      </c>
      <c r="AG1071" s="33">
        <v>1</v>
      </c>
      <c r="AH1071" s="33"/>
      <c r="AI1071" s="33"/>
      <c r="AJ1071"/>
      <c r="AK1071"/>
      <c r="AL1071"/>
      <c r="AM1071"/>
      <c r="AN1071"/>
      <c r="AO1071"/>
      <c r="AP1071"/>
      <c r="AQ1071" s="22"/>
      <c r="AR1071" s="24"/>
      <c r="AS1071" s="37"/>
      <c r="AT1071" s="37"/>
      <c r="AU1071" s="37"/>
      <c r="AV1071" s="37"/>
      <c r="AW1071" s="37"/>
    </row>
    <row r="1072" spans="1:49" ht="15.75" hidden="1" customHeight="1" x14ac:dyDescent="0.25">
      <c r="A1072" s="1" t="s">
        <v>5338</v>
      </c>
      <c r="B1072" s="21" t="s">
        <v>5339</v>
      </c>
      <c r="C1072" s="1">
        <v>1</v>
      </c>
      <c r="D1072" s="1" t="s">
        <v>5341</v>
      </c>
      <c r="E1072" s="7">
        <v>4717</v>
      </c>
      <c r="F1072" s="7">
        <v>28</v>
      </c>
      <c r="G1072" s="1">
        <v>155.5</v>
      </c>
      <c r="H1072" s="34">
        <f>Tabela1[[#This Row],[PESO UNI]]*Tabela1[[#This Row],[QTE]]</f>
        <v>155.5</v>
      </c>
      <c r="I1072" s="7" t="s">
        <v>5569</v>
      </c>
      <c r="J1072" s="8" t="s">
        <v>4834</v>
      </c>
      <c r="K1072" s="8" t="s">
        <v>4320</v>
      </c>
      <c r="L1072" s="9" t="s">
        <v>3291</v>
      </c>
      <c r="M1072" s="10">
        <v>46259</v>
      </c>
      <c r="N1072" s="8" t="s">
        <v>38</v>
      </c>
      <c r="O1072" s="12"/>
      <c r="P1072" s="13"/>
      <c r="Q1072" s="14">
        <f>Tabela1[[#This Row],[QTDE/ Fabricação]]-Tabela1[[#This Row],[QTE]]</f>
        <v>-1</v>
      </c>
      <c r="R1072" s="18">
        <f t="shared" si="221"/>
        <v>155.5</v>
      </c>
      <c r="S1072" s="18">
        <f t="shared" si="222"/>
        <v>155.5</v>
      </c>
      <c r="T1072" s="19">
        <f t="shared" si="223"/>
        <v>0</v>
      </c>
      <c r="U1072" s="16">
        <f>IFERROR(SUMIF('LISTA DE EMBARQUE'!B:B,MICRO!E:E,'LISTA DE EMBARQUE'!G:G),"")</f>
        <v>0</v>
      </c>
      <c r="V1072" s="12" t="str">
        <f>IFERROR(VLOOKUP(Tabela1[[#This Row],[COD.MDE]],'LISTA DE EMBARQUE'!B:L,11,0),"")</f>
        <v/>
      </c>
      <c r="W1072" s="13" t="str">
        <f>IFERROR(VLOOKUP(Tabela1[[#This Row],[COD.MDE]],'LISTA DE EMBARQUE'!B:M,12,0),"")</f>
        <v/>
      </c>
      <c r="X1072" s="14">
        <f>IFERROR(Tabela1[[#This Row],[QIANTIDADE EXPEDIDA]]*Tabela1[[#This Row],[PESO UNI]],"")</f>
        <v>0</v>
      </c>
      <c r="Y1072" s="14">
        <f t="shared" si="224"/>
        <v>-1</v>
      </c>
      <c r="Z1072" s="20">
        <f>Tabela1[[#This Row],[PESO TOTAL]]-Tabela1[[#This Row],[Peso Expedido]]</f>
        <v>155.5</v>
      </c>
      <c r="AA1072" s="17">
        <v>1</v>
      </c>
      <c r="AB1072" s="33"/>
      <c r="AC1072" s="33">
        <v>1</v>
      </c>
      <c r="AD1072" s="33">
        <v>1</v>
      </c>
      <c r="AE1072" s="33">
        <v>1</v>
      </c>
      <c r="AF1072" s="33">
        <v>1</v>
      </c>
      <c r="AG1072" s="33">
        <v>1</v>
      </c>
      <c r="AH1072" s="33"/>
      <c r="AI1072" s="33"/>
      <c r="AJ1072"/>
      <c r="AK1072"/>
      <c r="AL1072"/>
      <c r="AM1072"/>
      <c r="AN1072"/>
      <c r="AO1072"/>
      <c r="AP1072"/>
      <c r="AQ1072" s="22"/>
      <c r="AR1072" s="24"/>
      <c r="AS1072" s="37"/>
      <c r="AT1072" s="37"/>
      <c r="AU1072" s="37"/>
      <c r="AV1072" s="37"/>
      <c r="AW1072" s="37"/>
    </row>
    <row r="1073" spans="1:49" ht="15.75" hidden="1" customHeight="1" x14ac:dyDescent="0.25">
      <c r="A1073" s="1" t="s">
        <v>5342</v>
      </c>
      <c r="B1073" s="21" t="s">
        <v>5343</v>
      </c>
      <c r="C1073" s="1">
        <v>1</v>
      </c>
      <c r="D1073" s="1" t="s">
        <v>5344</v>
      </c>
      <c r="E1073" s="7">
        <v>4718</v>
      </c>
      <c r="F1073" s="7">
        <v>29</v>
      </c>
      <c r="G1073" s="1">
        <v>27.4</v>
      </c>
      <c r="H1073" s="34">
        <f>Tabela1[[#This Row],[PESO UNI]]*Tabela1[[#This Row],[QTE]]</f>
        <v>27.4</v>
      </c>
      <c r="I1073" s="7" t="s">
        <v>5569</v>
      </c>
      <c r="J1073" s="8" t="s">
        <v>4834</v>
      </c>
      <c r="K1073" s="8" t="s">
        <v>4320</v>
      </c>
      <c r="L1073" s="9" t="s">
        <v>3291</v>
      </c>
      <c r="M1073" s="10">
        <v>46259</v>
      </c>
      <c r="N1073" s="8" t="s">
        <v>38</v>
      </c>
      <c r="O1073" s="12"/>
      <c r="P1073" s="13"/>
      <c r="Q1073" s="14">
        <f>Tabela1[[#This Row],[QTDE/ Fabricação]]-Tabela1[[#This Row],[QTE]]</f>
        <v>-1</v>
      </c>
      <c r="R1073" s="18">
        <f t="shared" si="221"/>
        <v>27.4</v>
      </c>
      <c r="S1073" s="18">
        <f t="shared" si="222"/>
        <v>27.4</v>
      </c>
      <c r="T1073" s="19">
        <f t="shared" si="223"/>
        <v>0</v>
      </c>
      <c r="U1073" s="16">
        <f>IFERROR(SUMIF('LISTA DE EMBARQUE'!B:B,MICRO!E:E,'LISTA DE EMBARQUE'!G:G),"")</f>
        <v>0</v>
      </c>
      <c r="V1073" s="12" t="str">
        <f>IFERROR(VLOOKUP(Tabela1[[#This Row],[COD.MDE]],'LISTA DE EMBARQUE'!B:L,11,0),"")</f>
        <v/>
      </c>
      <c r="W1073" s="13" t="str">
        <f>IFERROR(VLOOKUP(Tabela1[[#This Row],[COD.MDE]],'LISTA DE EMBARQUE'!B:M,12,0),"")</f>
        <v/>
      </c>
      <c r="X1073" s="14">
        <f>IFERROR(Tabela1[[#This Row],[QIANTIDADE EXPEDIDA]]*Tabela1[[#This Row],[PESO UNI]],"")</f>
        <v>0</v>
      </c>
      <c r="Y1073" s="14">
        <f t="shared" si="224"/>
        <v>-1</v>
      </c>
      <c r="Z1073" s="20">
        <f>Tabela1[[#This Row],[PESO TOTAL]]-Tabela1[[#This Row],[Peso Expedido]]</f>
        <v>27.4</v>
      </c>
      <c r="AA1073" s="17">
        <v>1</v>
      </c>
      <c r="AB1073" s="33"/>
      <c r="AC1073" s="33">
        <v>1</v>
      </c>
      <c r="AD1073" s="33">
        <v>1</v>
      </c>
      <c r="AE1073" s="33">
        <v>1</v>
      </c>
      <c r="AF1073" s="33">
        <v>1</v>
      </c>
      <c r="AG1073" s="33">
        <v>1</v>
      </c>
      <c r="AH1073" s="33"/>
      <c r="AI1073" s="33"/>
      <c r="AJ1073"/>
      <c r="AK1073"/>
      <c r="AL1073"/>
      <c r="AM1073"/>
      <c r="AN1073"/>
      <c r="AO1073"/>
      <c r="AP1073"/>
      <c r="AQ1073" s="22"/>
      <c r="AR1073" s="24"/>
      <c r="AS1073" s="37"/>
      <c r="AT1073" s="37"/>
      <c r="AU1073" s="37"/>
      <c r="AV1073" s="37"/>
      <c r="AW1073" s="37"/>
    </row>
    <row r="1074" spans="1:49" ht="15.75" hidden="1" customHeight="1" x14ac:dyDescent="0.25">
      <c r="A1074" s="1" t="s">
        <v>5342</v>
      </c>
      <c r="B1074" s="21" t="s">
        <v>5343</v>
      </c>
      <c r="C1074" s="1">
        <v>1</v>
      </c>
      <c r="D1074" s="1" t="s">
        <v>5345</v>
      </c>
      <c r="E1074" s="7">
        <v>4719</v>
      </c>
      <c r="F1074" s="7">
        <v>29</v>
      </c>
      <c r="G1074" s="1">
        <v>13.2</v>
      </c>
      <c r="H1074" s="34">
        <f>Tabela1[[#This Row],[PESO UNI]]*Tabela1[[#This Row],[QTE]]</f>
        <v>13.2</v>
      </c>
      <c r="I1074" s="7" t="s">
        <v>5569</v>
      </c>
      <c r="J1074" s="8" t="s">
        <v>4834</v>
      </c>
      <c r="K1074" s="8" t="s">
        <v>4320</v>
      </c>
      <c r="L1074" s="9" t="s">
        <v>3291</v>
      </c>
      <c r="M1074" s="10">
        <v>46259</v>
      </c>
      <c r="N1074" s="8" t="s">
        <v>38</v>
      </c>
      <c r="O1074" s="12"/>
      <c r="P1074" s="13"/>
      <c r="Q1074" s="14">
        <f>Tabela1[[#This Row],[QTDE/ Fabricação]]-Tabela1[[#This Row],[QTE]]</f>
        <v>-1</v>
      </c>
      <c r="R1074" s="18">
        <f t="shared" si="221"/>
        <v>13.2</v>
      </c>
      <c r="S1074" s="18">
        <f t="shared" si="222"/>
        <v>13.2</v>
      </c>
      <c r="T1074" s="19">
        <f t="shared" si="223"/>
        <v>0</v>
      </c>
      <c r="U1074" s="16">
        <f>IFERROR(SUMIF('LISTA DE EMBARQUE'!B:B,MICRO!E:E,'LISTA DE EMBARQUE'!G:G),"")</f>
        <v>0</v>
      </c>
      <c r="V1074" s="12" t="str">
        <f>IFERROR(VLOOKUP(Tabela1[[#This Row],[COD.MDE]],'LISTA DE EMBARQUE'!B:L,11,0),"")</f>
        <v/>
      </c>
      <c r="W1074" s="13" t="str">
        <f>IFERROR(VLOOKUP(Tabela1[[#This Row],[COD.MDE]],'LISTA DE EMBARQUE'!B:M,12,0),"")</f>
        <v/>
      </c>
      <c r="X1074" s="14">
        <f>IFERROR(Tabela1[[#This Row],[QIANTIDADE EXPEDIDA]]*Tabela1[[#This Row],[PESO UNI]],"")</f>
        <v>0</v>
      </c>
      <c r="Y1074" s="14">
        <f t="shared" si="224"/>
        <v>-1</v>
      </c>
      <c r="Z1074" s="20">
        <f>Tabela1[[#This Row],[PESO TOTAL]]-Tabela1[[#This Row],[Peso Expedido]]</f>
        <v>13.2</v>
      </c>
      <c r="AA1074" s="17">
        <v>1</v>
      </c>
      <c r="AB1074" s="33"/>
      <c r="AC1074" s="33">
        <v>1</v>
      </c>
      <c r="AD1074" s="33">
        <v>1</v>
      </c>
      <c r="AE1074" s="33">
        <v>1</v>
      </c>
      <c r="AF1074" s="33">
        <v>1</v>
      </c>
      <c r="AG1074" s="33">
        <v>1</v>
      </c>
      <c r="AH1074" s="33"/>
      <c r="AI1074" s="33"/>
      <c r="AJ1074"/>
      <c r="AK1074"/>
      <c r="AL1074"/>
      <c r="AM1074"/>
      <c r="AN1074"/>
      <c r="AO1074"/>
      <c r="AP1074"/>
      <c r="AQ1074" s="22"/>
      <c r="AR1074" s="24"/>
      <c r="AS1074" s="37"/>
      <c r="AT1074" s="37"/>
      <c r="AU1074" s="37"/>
      <c r="AV1074" s="37"/>
      <c r="AW1074" s="37"/>
    </row>
    <row r="1075" spans="1:49" ht="15.75" hidden="1" customHeight="1" x14ac:dyDescent="0.25">
      <c r="A1075" s="1" t="s">
        <v>5342</v>
      </c>
      <c r="B1075" s="21" t="s">
        <v>5343</v>
      </c>
      <c r="C1075" s="1">
        <v>1</v>
      </c>
      <c r="D1075" s="1" t="s">
        <v>5346</v>
      </c>
      <c r="E1075" s="7">
        <v>4720</v>
      </c>
      <c r="F1075" s="7">
        <v>29</v>
      </c>
      <c r="G1075" s="1">
        <v>9.6</v>
      </c>
      <c r="H1075" s="34">
        <f>Tabela1[[#This Row],[PESO UNI]]*Tabela1[[#This Row],[QTE]]</f>
        <v>9.6</v>
      </c>
      <c r="I1075" s="7" t="s">
        <v>5569</v>
      </c>
      <c r="J1075" s="8" t="s">
        <v>4834</v>
      </c>
      <c r="K1075" s="8" t="s">
        <v>4320</v>
      </c>
      <c r="L1075" s="9" t="s">
        <v>3291</v>
      </c>
      <c r="M1075" s="10">
        <v>46259</v>
      </c>
      <c r="N1075" s="8" t="s">
        <v>38</v>
      </c>
      <c r="O1075" s="12"/>
      <c r="P1075" s="13"/>
      <c r="Q1075" s="14">
        <f>Tabela1[[#This Row],[QTDE/ Fabricação]]-Tabela1[[#This Row],[QTE]]</f>
        <v>-1</v>
      </c>
      <c r="R1075" s="18">
        <f t="shared" si="221"/>
        <v>9.6</v>
      </c>
      <c r="S1075" s="18">
        <f t="shared" si="222"/>
        <v>9.6</v>
      </c>
      <c r="T1075" s="19">
        <f t="shared" si="223"/>
        <v>0</v>
      </c>
      <c r="U1075" s="16">
        <f>IFERROR(SUMIF('LISTA DE EMBARQUE'!B:B,MICRO!E:E,'LISTA DE EMBARQUE'!G:G),"")</f>
        <v>0</v>
      </c>
      <c r="V1075" s="12" t="str">
        <f>IFERROR(VLOOKUP(Tabela1[[#This Row],[COD.MDE]],'LISTA DE EMBARQUE'!B:L,11,0),"")</f>
        <v/>
      </c>
      <c r="W1075" s="13" t="str">
        <f>IFERROR(VLOOKUP(Tabela1[[#This Row],[COD.MDE]],'LISTA DE EMBARQUE'!B:M,12,0),"")</f>
        <v/>
      </c>
      <c r="X1075" s="14">
        <f>IFERROR(Tabela1[[#This Row],[QIANTIDADE EXPEDIDA]]*Tabela1[[#This Row],[PESO UNI]],"")</f>
        <v>0</v>
      </c>
      <c r="Y1075" s="14">
        <f t="shared" si="224"/>
        <v>-1</v>
      </c>
      <c r="Z1075" s="20">
        <f>Tabela1[[#This Row],[PESO TOTAL]]-Tabela1[[#This Row],[Peso Expedido]]</f>
        <v>9.6</v>
      </c>
      <c r="AA1075" s="17">
        <v>1</v>
      </c>
      <c r="AB1075" s="33"/>
      <c r="AC1075" s="33">
        <v>1</v>
      </c>
      <c r="AD1075" s="33">
        <v>1</v>
      </c>
      <c r="AE1075" s="33">
        <v>1</v>
      </c>
      <c r="AF1075" s="33">
        <v>1</v>
      </c>
      <c r="AG1075" s="33">
        <v>1</v>
      </c>
      <c r="AH1075" s="33"/>
      <c r="AI1075" s="33"/>
      <c r="AJ1075"/>
      <c r="AK1075"/>
      <c r="AL1075"/>
      <c r="AM1075"/>
      <c r="AN1075"/>
      <c r="AO1075"/>
      <c r="AP1075"/>
      <c r="AQ1075" s="22"/>
      <c r="AR1075" s="24"/>
      <c r="AS1075" s="37"/>
      <c r="AT1075" s="37"/>
      <c r="AU1075" s="37"/>
      <c r="AV1075" s="37"/>
      <c r="AW1075" s="37"/>
    </row>
    <row r="1076" spans="1:49" ht="15.75" hidden="1" customHeight="1" x14ac:dyDescent="0.25">
      <c r="A1076" s="1" t="s">
        <v>5342</v>
      </c>
      <c r="B1076" s="21" t="s">
        <v>5343</v>
      </c>
      <c r="C1076" s="1">
        <v>1</v>
      </c>
      <c r="D1076" s="1" t="s">
        <v>5347</v>
      </c>
      <c r="E1076" s="7">
        <v>4721</v>
      </c>
      <c r="F1076" s="7">
        <v>29</v>
      </c>
      <c r="G1076" s="1">
        <v>20.2</v>
      </c>
      <c r="H1076" s="34">
        <f>Tabela1[[#This Row],[PESO UNI]]*Tabela1[[#This Row],[QTE]]</f>
        <v>20.2</v>
      </c>
      <c r="I1076" s="7" t="s">
        <v>5569</v>
      </c>
      <c r="J1076" s="8" t="s">
        <v>4834</v>
      </c>
      <c r="K1076" s="8" t="s">
        <v>4320</v>
      </c>
      <c r="L1076" s="9" t="s">
        <v>3291</v>
      </c>
      <c r="M1076" s="10">
        <v>46259</v>
      </c>
      <c r="N1076" s="8" t="s">
        <v>38</v>
      </c>
      <c r="O1076" s="12"/>
      <c r="P1076" s="13"/>
      <c r="Q1076" s="14">
        <f>Tabela1[[#This Row],[QTDE/ Fabricação]]-Tabela1[[#This Row],[QTE]]</f>
        <v>-1</v>
      </c>
      <c r="R1076" s="18">
        <f t="shared" si="221"/>
        <v>20.2</v>
      </c>
      <c r="S1076" s="18">
        <f t="shared" si="222"/>
        <v>20.2</v>
      </c>
      <c r="T1076" s="19">
        <f t="shared" si="223"/>
        <v>0</v>
      </c>
      <c r="U1076" s="16">
        <f>IFERROR(SUMIF('LISTA DE EMBARQUE'!B:B,MICRO!E:E,'LISTA DE EMBARQUE'!G:G),"")</f>
        <v>0</v>
      </c>
      <c r="V1076" s="12" t="str">
        <f>IFERROR(VLOOKUP(Tabela1[[#This Row],[COD.MDE]],'LISTA DE EMBARQUE'!B:L,11,0),"")</f>
        <v/>
      </c>
      <c r="W1076" s="13" t="str">
        <f>IFERROR(VLOOKUP(Tabela1[[#This Row],[COD.MDE]],'LISTA DE EMBARQUE'!B:M,12,0),"")</f>
        <v/>
      </c>
      <c r="X1076" s="14">
        <f>IFERROR(Tabela1[[#This Row],[QIANTIDADE EXPEDIDA]]*Tabela1[[#This Row],[PESO UNI]],"")</f>
        <v>0</v>
      </c>
      <c r="Y1076" s="14">
        <f t="shared" si="224"/>
        <v>-1</v>
      </c>
      <c r="Z1076" s="20">
        <f>Tabela1[[#This Row],[PESO TOTAL]]-Tabela1[[#This Row],[Peso Expedido]]</f>
        <v>20.2</v>
      </c>
      <c r="AA1076" s="17">
        <v>1</v>
      </c>
      <c r="AB1076" s="33"/>
      <c r="AC1076" s="33">
        <v>1</v>
      </c>
      <c r="AD1076" s="33">
        <v>1</v>
      </c>
      <c r="AE1076" s="33">
        <v>1</v>
      </c>
      <c r="AF1076" s="33">
        <v>1</v>
      </c>
      <c r="AG1076" s="33">
        <v>1</v>
      </c>
      <c r="AH1076" s="33"/>
      <c r="AI1076" s="33"/>
      <c r="AJ1076"/>
      <c r="AK1076"/>
      <c r="AL1076"/>
      <c r="AM1076"/>
      <c r="AN1076"/>
      <c r="AO1076"/>
      <c r="AP1076"/>
      <c r="AQ1076" s="22"/>
      <c r="AR1076" s="24"/>
      <c r="AS1076" s="37"/>
      <c r="AT1076" s="37"/>
      <c r="AU1076" s="37"/>
      <c r="AV1076" s="37"/>
      <c r="AW1076" s="37"/>
    </row>
    <row r="1077" spans="1:49" ht="15.75" hidden="1" customHeight="1" x14ac:dyDescent="0.25">
      <c r="A1077" s="1" t="s">
        <v>5342</v>
      </c>
      <c r="B1077" s="21" t="s">
        <v>5343</v>
      </c>
      <c r="C1077" s="1">
        <v>1</v>
      </c>
      <c r="D1077" s="1" t="s">
        <v>5348</v>
      </c>
      <c r="E1077" s="7">
        <v>4722</v>
      </c>
      <c r="F1077" s="7">
        <v>29</v>
      </c>
      <c r="G1077" s="1">
        <v>11</v>
      </c>
      <c r="H1077" s="34">
        <f>Tabela1[[#This Row],[PESO UNI]]*Tabela1[[#This Row],[QTE]]</f>
        <v>11</v>
      </c>
      <c r="I1077" s="7" t="s">
        <v>5569</v>
      </c>
      <c r="J1077" s="8" t="s">
        <v>4834</v>
      </c>
      <c r="K1077" s="8" t="s">
        <v>4320</v>
      </c>
      <c r="L1077" s="9" t="s">
        <v>3291</v>
      </c>
      <c r="M1077" s="10">
        <v>46259</v>
      </c>
      <c r="N1077" s="8" t="s">
        <v>38</v>
      </c>
      <c r="O1077" s="12"/>
      <c r="P1077" s="13"/>
      <c r="Q1077" s="14">
        <f>Tabela1[[#This Row],[QTDE/ Fabricação]]-Tabela1[[#This Row],[QTE]]</f>
        <v>-1</v>
      </c>
      <c r="R1077" s="18">
        <f t="shared" si="221"/>
        <v>11</v>
      </c>
      <c r="S1077" s="18">
        <f t="shared" si="222"/>
        <v>11</v>
      </c>
      <c r="T1077" s="19">
        <f t="shared" si="223"/>
        <v>0</v>
      </c>
      <c r="U1077" s="16">
        <f>IFERROR(SUMIF('LISTA DE EMBARQUE'!B:B,MICRO!E:E,'LISTA DE EMBARQUE'!G:G),"")</f>
        <v>0</v>
      </c>
      <c r="V1077" s="12" t="str">
        <f>IFERROR(VLOOKUP(Tabela1[[#This Row],[COD.MDE]],'LISTA DE EMBARQUE'!B:L,11,0),"")</f>
        <v/>
      </c>
      <c r="W1077" s="13" t="str">
        <f>IFERROR(VLOOKUP(Tabela1[[#This Row],[COD.MDE]],'LISTA DE EMBARQUE'!B:M,12,0),"")</f>
        <v/>
      </c>
      <c r="X1077" s="14">
        <f>IFERROR(Tabela1[[#This Row],[QIANTIDADE EXPEDIDA]]*Tabela1[[#This Row],[PESO UNI]],"")</f>
        <v>0</v>
      </c>
      <c r="Y1077" s="14">
        <f t="shared" si="224"/>
        <v>-1</v>
      </c>
      <c r="Z1077" s="20">
        <f>Tabela1[[#This Row],[PESO TOTAL]]-Tabela1[[#This Row],[Peso Expedido]]</f>
        <v>11</v>
      </c>
      <c r="AA1077" s="17">
        <v>1</v>
      </c>
      <c r="AB1077" s="33"/>
      <c r="AC1077" s="33">
        <v>1</v>
      </c>
      <c r="AD1077" s="33">
        <v>1</v>
      </c>
      <c r="AE1077" s="33">
        <v>1</v>
      </c>
      <c r="AF1077" s="33">
        <v>1</v>
      </c>
      <c r="AG1077" s="33">
        <v>1</v>
      </c>
      <c r="AH1077" s="33"/>
      <c r="AI1077" s="33"/>
      <c r="AJ1077"/>
      <c r="AK1077"/>
      <c r="AL1077"/>
      <c r="AM1077"/>
      <c r="AN1077"/>
      <c r="AO1077"/>
      <c r="AP1077"/>
      <c r="AQ1077" s="22"/>
      <c r="AR1077" s="24"/>
      <c r="AS1077" s="37"/>
      <c r="AT1077" s="37"/>
      <c r="AU1077" s="37"/>
      <c r="AV1077" s="37"/>
      <c r="AW1077" s="37"/>
    </row>
    <row r="1078" spans="1:49" ht="15.75" hidden="1" customHeight="1" x14ac:dyDescent="0.25">
      <c r="A1078" s="1" t="s">
        <v>5342</v>
      </c>
      <c r="B1078" s="21" t="s">
        <v>5343</v>
      </c>
      <c r="C1078" s="1">
        <v>1</v>
      </c>
      <c r="D1078" s="1" t="s">
        <v>5349</v>
      </c>
      <c r="E1078" s="7">
        <v>4723</v>
      </c>
      <c r="F1078" s="7">
        <v>29</v>
      </c>
      <c r="G1078" s="1">
        <v>36.200000000000003</v>
      </c>
      <c r="H1078" s="34">
        <f>Tabela1[[#This Row],[PESO UNI]]*Tabela1[[#This Row],[QTE]]</f>
        <v>36.200000000000003</v>
      </c>
      <c r="I1078" s="7" t="s">
        <v>5569</v>
      </c>
      <c r="J1078" s="8" t="s">
        <v>4834</v>
      </c>
      <c r="K1078" s="8" t="s">
        <v>4320</v>
      </c>
      <c r="L1078" s="9" t="s">
        <v>3291</v>
      </c>
      <c r="M1078" s="10">
        <v>46259</v>
      </c>
      <c r="N1078" s="8" t="s">
        <v>38</v>
      </c>
      <c r="O1078" s="12"/>
      <c r="P1078" s="13"/>
      <c r="Q1078" s="14">
        <f>Tabela1[[#This Row],[QTDE/ Fabricação]]-Tabela1[[#This Row],[QTE]]</f>
        <v>-1</v>
      </c>
      <c r="R1078" s="18">
        <f t="shared" si="221"/>
        <v>36.200000000000003</v>
      </c>
      <c r="S1078" s="18">
        <f t="shared" si="222"/>
        <v>36.200000000000003</v>
      </c>
      <c r="T1078" s="19">
        <f t="shared" si="223"/>
        <v>0</v>
      </c>
      <c r="U1078" s="16">
        <f>IFERROR(SUMIF('LISTA DE EMBARQUE'!B:B,MICRO!E:E,'LISTA DE EMBARQUE'!G:G),"")</f>
        <v>0</v>
      </c>
      <c r="V1078" s="12" t="str">
        <f>IFERROR(VLOOKUP(Tabela1[[#This Row],[COD.MDE]],'LISTA DE EMBARQUE'!B:L,11,0),"")</f>
        <v/>
      </c>
      <c r="W1078" s="13" t="str">
        <f>IFERROR(VLOOKUP(Tabela1[[#This Row],[COD.MDE]],'LISTA DE EMBARQUE'!B:M,12,0),"")</f>
        <v/>
      </c>
      <c r="X1078" s="14">
        <f>IFERROR(Tabela1[[#This Row],[QIANTIDADE EXPEDIDA]]*Tabela1[[#This Row],[PESO UNI]],"")</f>
        <v>0</v>
      </c>
      <c r="Y1078" s="14">
        <f t="shared" si="224"/>
        <v>-1</v>
      </c>
      <c r="Z1078" s="20">
        <f>Tabela1[[#This Row],[PESO TOTAL]]-Tabela1[[#This Row],[Peso Expedido]]</f>
        <v>36.200000000000003</v>
      </c>
      <c r="AA1078" s="17">
        <v>1</v>
      </c>
      <c r="AB1078" s="33"/>
      <c r="AC1078" s="33">
        <v>1</v>
      </c>
      <c r="AD1078" s="33">
        <v>1</v>
      </c>
      <c r="AE1078" s="33">
        <v>1</v>
      </c>
      <c r="AF1078" s="33">
        <v>1</v>
      </c>
      <c r="AG1078" s="33">
        <v>1</v>
      </c>
      <c r="AH1078" s="33"/>
      <c r="AI1078" s="33"/>
      <c r="AJ1078"/>
      <c r="AK1078"/>
      <c r="AL1078"/>
      <c r="AM1078"/>
      <c r="AN1078"/>
      <c r="AO1078"/>
      <c r="AP1078"/>
      <c r="AQ1078" s="22"/>
      <c r="AR1078" s="24"/>
      <c r="AS1078" s="37"/>
      <c r="AT1078" s="37"/>
      <c r="AU1078" s="37"/>
      <c r="AV1078" s="37"/>
      <c r="AW1078" s="37"/>
    </row>
    <row r="1079" spans="1:49" ht="15.75" hidden="1" customHeight="1" x14ac:dyDescent="0.25">
      <c r="A1079" s="1" t="s">
        <v>5342</v>
      </c>
      <c r="B1079" s="21" t="s">
        <v>5343</v>
      </c>
      <c r="C1079" s="1">
        <v>1</v>
      </c>
      <c r="D1079" s="1" t="s">
        <v>5350</v>
      </c>
      <c r="E1079" s="7">
        <v>4724</v>
      </c>
      <c r="F1079" s="7">
        <v>29</v>
      </c>
      <c r="G1079" s="1">
        <v>0.4</v>
      </c>
      <c r="H1079" s="34">
        <f>Tabela1[[#This Row],[PESO UNI]]*Tabela1[[#This Row],[QTE]]</f>
        <v>0.4</v>
      </c>
      <c r="I1079" s="7" t="s">
        <v>5569</v>
      </c>
      <c r="J1079" s="8" t="s">
        <v>4834</v>
      </c>
      <c r="K1079" s="8" t="s">
        <v>4320</v>
      </c>
      <c r="L1079" s="9" t="s">
        <v>3291</v>
      </c>
      <c r="M1079" s="10">
        <v>46259</v>
      </c>
      <c r="N1079" s="8" t="s">
        <v>38</v>
      </c>
      <c r="O1079" s="12"/>
      <c r="P1079" s="13"/>
      <c r="Q1079" s="14">
        <f>Tabela1[[#This Row],[QTDE/ Fabricação]]-Tabela1[[#This Row],[QTE]]</f>
        <v>-1</v>
      </c>
      <c r="R1079" s="18">
        <f t="shared" si="221"/>
        <v>0.4</v>
      </c>
      <c r="S1079" s="18">
        <f t="shared" si="222"/>
        <v>0.4</v>
      </c>
      <c r="T1079" s="19">
        <f t="shared" si="223"/>
        <v>0</v>
      </c>
      <c r="U1079" s="16">
        <f>IFERROR(SUMIF('LISTA DE EMBARQUE'!B:B,MICRO!E:E,'LISTA DE EMBARQUE'!G:G),"")</f>
        <v>0</v>
      </c>
      <c r="V1079" s="12" t="str">
        <f>IFERROR(VLOOKUP(Tabela1[[#This Row],[COD.MDE]],'LISTA DE EMBARQUE'!B:L,11,0),"")</f>
        <v/>
      </c>
      <c r="W1079" s="13" t="str">
        <f>IFERROR(VLOOKUP(Tabela1[[#This Row],[COD.MDE]],'LISTA DE EMBARQUE'!B:M,12,0),"")</f>
        <v/>
      </c>
      <c r="X1079" s="14">
        <f>IFERROR(Tabela1[[#This Row],[QIANTIDADE EXPEDIDA]]*Tabela1[[#This Row],[PESO UNI]],"")</f>
        <v>0</v>
      </c>
      <c r="Y1079" s="14">
        <f t="shared" si="224"/>
        <v>-1</v>
      </c>
      <c r="Z1079" s="20">
        <f>Tabela1[[#This Row],[PESO TOTAL]]-Tabela1[[#This Row],[Peso Expedido]]</f>
        <v>0.4</v>
      </c>
      <c r="AA1079" s="17">
        <v>1</v>
      </c>
      <c r="AB1079" s="33"/>
      <c r="AC1079" s="33">
        <v>1</v>
      </c>
      <c r="AD1079" s="33">
        <v>1</v>
      </c>
      <c r="AE1079" s="33">
        <v>1</v>
      </c>
      <c r="AF1079" s="33">
        <v>1</v>
      </c>
      <c r="AG1079" s="33">
        <v>1</v>
      </c>
      <c r="AH1079" s="33"/>
      <c r="AI1079" s="33"/>
      <c r="AJ1079"/>
      <c r="AK1079"/>
      <c r="AL1079"/>
      <c r="AM1079"/>
      <c r="AN1079"/>
      <c r="AO1079"/>
      <c r="AP1079"/>
      <c r="AQ1079" s="22"/>
      <c r="AR1079" s="24"/>
      <c r="AS1079" s="37"/>
      <c r="AT1079" s="37"/>
      <c r="AU1079" s="37"/>
      <c r="AV1079" s="37"/>
      <c r="AW1079" s="37"/>
    </row>
    <row r="1080" spans="1:49" ht="15.75" hidden="1" customHeight="1" x14ac:dyDescent="0.25">
      <c r="A1080" s="1" t="s">
        <v>5351</v>
      </c>
      <c r="B1080" s="21" t="s">
        <v>5352</v>
      </c>
      <c r="C1080" s="1">
        <v>1</v>
      </c>
      <c r="D1080" s="1" t="s">
        <v>5353</v>
      </c>
      <c r="E1080" s="7">
        <v>4725</v>
      </c>
      <c r="F1080" s="7">
        <v>30</v>
      </c>
      <c r="G1080" s="1">
        <v>91</v>
      </c>
      <c r="H1080" s="34">
        <f>Tabela1[[#This Row],[PESO UNI]]*Tabela1[[#This Row],[QTE]]</f>
        <v>91</v>
      </c>
      <c r="I1080" s="7" t="s">
        <v>5569</v>
      </c>
      <c r="J1080" s="8" t="s">
        <v>4834</v>
      </c>
      <c r="K1080" s="8" t="s">
        <v>4320</v>
      </c>
      <c r="L1080" s="9" t="s">
        <v>3291</v>
      </c>
      <c r="M1080" s="10">
        <v>46259</v>
      </c>
      <c r="N1080" s="8" t="s">
        <v>38</v>
      </c>
      <c r="O1080" s="12"/>
      <c r="P1080" s="13"/>
      <c r="Q1080" s="14">
        <f>Tabela1[[#This Row],[QTDE/ Fabricação]]-Tabela1[[#This Row],[QTE]]</f>
        <v>-1</v>
      </c>
      <c r="R1080" s="18">
        <f t="shared" si="221"/>
        <v>91</v>
      </c>
      <c r="S1080" s="18">
        <f t="shared" si="222"/>
        <v>91</v>
      </c>
      <c r="T1080" s="19">
        <f t="shared" si="223"/>
        <v>0</v>
      </c>
      <c r="U1080" s="16">
        <f>IFERROR(SUMIF('LISTA DE EMBARQUE'!B:B,MICRO!E:E,'LISTA DE EMBARQUE'!G:G),"")</f>
        <v>1</v>
      </c>
      <c r="V1080" s="12">
        <f>IFERROR(VLOOKUP(Tabela1[[#This Row],[COD.MDE]],'LISTA DE EMBARQUE'!B:L,11,0),"")</f>
        <v>1</v>
      </c>
      <c r="W1080" s="13">
        <f>IFERROR(VLOOKUP(Tabela1[[#This Row],[COD.MDE]],'LISTA DE EMBARQUE'!B:M,12,0),"")</f>
        <v>46309</v>
      </c>
      <c r="X1080" s="14">
        <f>IFERROR(Tabela1[[#This Row],[QIANTIDADE EXPEDIDA]]*Tabela1[[#This Row],[PESO UNI]],"")</f>
        <v>91</v>
      </c>
      <c r="Y1080" s="14">
        <f t="shared" si="224"/>
        <v>0</v>
      </c>
      <c r="Z1080" s="20">
        <f>Tabela1[[#This Row],[PESO TOTAL]]-Tabela1[[#This Row],[Peso Expedido]]</f>
        <v>0</v>
      </c>
      <c r="AA1080" s="17">
        <v>1</v>
      </c>
      <c r="AB1080" s="33"/>
      <c r="AC1080" s="33">
        <v>1</v>
      </c>
      <c r="AD1080" s="33">
        <v>1</v>
      </c>
      <c r="AE1080" s="33">
        <v>1</v>
      </c>
      <c r="AF1080" s="33">
        <v>1</v>
      </c>
      <c r="AG1080" s="33">
        <v>1</v>
      </c>
      <c r="AH1080" s="33">
        <v>1</v>
      </c>
      <c r="AI1080" s="33" t="s">
        <v>4412</v>
      </c>
      <c r="AJ1080"/>
      <c r="AK1080"/>
      <c r="AL1080"/>
      <c r="AM1080"/>
      <c r="AN1080"/>
      <c r="AO1080"/>
      <c r="AP1080"/>
      <c r="AQ1080" s="22"/>
      <c r="AR1080" s="24"/>
      <c r="AS1080" s="37"/>
      <c r="AT1080" s="37"/>
      <c r="AU1080" s="37"/>
      <c r="AV1080" s="37"/>
      <c r="AW1080" s="37"/>
    </row>
    <row r="1081" spans="1:49" ht="15.75" hidden="1" customHeight="1" x14ac:dyDescent="0.25">
      <c r="A1081" s="1" t="s">
        <v>5351</v>
      </c>
      <c r="B1081" s="21" t="s">
        <v>5352</v>
      </c>
      <c r="C1081" s="1">
        <v>2</v>
      </c>
      <c r="D1081" s="1" t="s">
        <v>5354</v>
      </c>
      <c r="E1081" s="7">
        <v>4726</v>
      </c>
      <c r="F1081" s="7">
        <v>30</v>
      </c>
      <c r="G1081" s="1">
        <v>13.25</v>
      </c>
      <c r="H1081" s="34">
        <f>Tabela1[[#This Row],[PESO UNI]]*Tabela1[[#This Row],[QTE]]</f>
        <v>26.5</v>
      </c>
      <c r="I1081" s="7" t="s">
        <v>5569</v>
      </c>
      <c r="J1081" s="8" t="s">
        <v>4834</v>
      </c>
      <c r="K1081" s="8" t="s">
        <v>4320</v>
      </c>
      <c r="L1081" s="9" t="s">
        <v>3291</v>
      </c>
      <c r="M1081" s="10">
        <v>46259</v>
      </c>
      <c r="N1081" s="8" t="s">
        <v>38</v>
      </c>
      <c r="O1081" s="12"/>
      <c r="P1081" s="13"/>
      <c r="Q1081" s="14">
        <f>Tabela1[[#This Row],[QTDE/ Fabricação]]-Tabela1[[#This Row],[QTE]]</f>
        <v>-2</v>
      </c>
      <c r="R1081" s="18">
        <f t="shared" si="221"/>
        <v>26.5</v>
      </c>
      <c r="S1081" s="18">
        <f t="shared" si="222"/>
        <v>26.5</v>
      </c>
      <c r="T1081" s="19">
        <f t="shared" si="223"/>
        <v>0</v>
      </c>
      <c r="U1081" s="16">
        <f>IFERROR(SUMIF('LISTA DE EMBARQUE'!B:B,MICRO!E:E,'LISTA DE EMBARQUE'!G:G),"")</f>
        <v>2</v>
      </c>
      <c r="V1081" s="12">
        <f>IFERROR(VLOOKUP(Tabela1[[#This Row],[COD.MDE]],'LISTA DE EMBARQUE'!B:L,11,0),"")</f>
        <v>4</v>
      </c>
      <c r="W1081" s="13">
        <f>IFERROR(VLOOKUP(Tabela1[[#This Row],[COD.MDE]],'LISTA DE EMBARQUE'!B:M,12,0),"")</f>
        <v>46314</v>
      </c>
      <c r="X1081" s="14">
        <f>IFERROR(Tabela1[[#This Row],[QIANTIDADE EXPEDIDA]]*Tabela1[[#This Row],[PESO UNI]],"")</f>
        <v>26.5</v>
      </c>
      <c r="Y1081" s="14">
        <f t="shared" si="224"/>
        <v>0</v>
      </c>
      <c r="Z1081" s="20">
        <f>Tabela1[[#This Row],[PESO TOTAL]]-Tabela1[[#This Row],[Peso Expedido]]</f>
        <v>0</v>
      </c>
      <c r="AA1081" s="17">
        <v>1</v>
      </c>
      <c r="AB1081" s="33"/>
      <c r="AC1081" s="33">
        <v>1</v>
      </c>
      <c r="AD1081" s="33">
        <v>1</v>
      </c>
      <c r="AE1081" s="33">
        <v>1</v>
      </c>
      <c r="AF1081" s="33">
        <v>1</v>
      </c>
      <c r="AG1081" s="33">
        <v>1</v>
      </c>
      <c r="AH1081" s="33"/>
      <c r="AI1081" s="33"/>
      <c r="AJ1081"/>
      <c r="AK1081"/>
      <c r="AL1081"/>
      <c r="AM1081"/>
      <c r="AN1081"/>
      <c r="AO1081"/>
      <c r="AP1081"/>
      <c r="AQ1081" s="22"/>
      <c r="AR1081" s="24"/>
      <c r="AS1081" s="37"/>
      <c r="AT1081" s="37"/>
      <c r="AU1081" s="37"/>
      <c r="AV1081" s="37"/>
      <c r="AW1081" s="37"/>
    </row>
    <row r="1082" spans="1:49" ht="15.75" hidden="1" customHeight="1" x14ac:dyDescent="0.25">
      <c r="A1082" s="1" t="s">
        <v>5351</v>
      </c>
      <c r="B1082" s="21" t="s">
        <v>5352</v>
      </c>
      <c r="C1082" s="1">
        <v>18</v>
      </c>
      <c r="D1082" s="1" t="s">
        <v>5355</v>
      </c>
      <c r="E1082" s="7">
        <v>4727</v>
      </c>
      <c r="F1082" s="7">
        <v>30</v>
      </c>
      <c r="G1082" s="1">
        <v>1.2</v>
      </c>
      <c r="H1082" s="34">
        <f>Tabela1[[#This Row],[PESO UNI]]*Tabela1[[#This Row],[QTE]]</f>
        <v>21.599999999999998</v>
      </c>
      <c r="I1082" s="7" t="s">
        <v>5569</v>
      </c>
      <c r="J1082" s="8" t="s">
        <v>4834</v>
      </c>
      <c r="K1082" s="8" t="s">
        <v>4320</v>
      </c>
      <c r="L1082" s="9" t="s">
        <v>3291</v>
      </c>
      <c r="M1082" s="10">
        <v>46259</v>
      </c>
      <c r="N1082" s="8" t="s">
        <v>38</v>
      </c>
      <c r="O1082" s="12"/>
      <c r="P1082" s="13"/>
      <c r="Q1082" s="14">
        <f>Tabela1[[#This Row],[QTDE/ Fabricação]]-Tabela1[[#This Row],[QTE]]</f>
        <v>-18</v>
      </c>
      <c r="R1082" s="18">
        <f t="shared" si="221"/>
        <v>21.599999999999998</v>
      </c>
      <c r="S1082" s="18">
        <f t="shared" si="222"/>
        <v>21.599999999999998</v>
      </c>
      <c r="T1082" s="19">
        <f t="shared" si="223"/>
        <v>0</v>
      </c>
      <c r="U1082" s="16">
        <f>IFERROR(SUMIF('LISTA DE EMBARQUE'!B:B,MICRO!E:E,'LISTA DE EMBARQUE'!G:G),"")</f>
        <v>18</v>
      </c>
      <c r="V1082" s="12">
        <f>IFERROR(VLOOKUP(Tabela1[[#This Row],[COD.MDE]],'LISTA DE EMBARQUE'!B:L,11,0),"")</f>
        <v>4</v>
      </c>
      <c r="W1082" s="13">
        <f>IFERROR(VLOOKUP(Tabela1[[#This Row],[COD.MDE]],'LISTA DE EMBARQUE'!B:M,12,0),"")</f>
        <v>46314</v>
      </c>
      <c r="X1082" s="14">
        <f>IFERROR(Tabela1[[#This Row],[QIANTIDADE EXPEDIDA]]*Tabela1[[#This Row],[PESO UNI]],"")</f>
        <v>21.599999999999998</v>
      </c>
      <c r="Y1082" s="14">
        <f t="shared" si="224"/>
        <v>0</v>
      </c>
      <c r="Z1082" s="20">
        <f>Tabela1[[#This Row],[PESO TOTAL]]-Tabela1[[#This Row],[Peso Expedido]]</f>
        <v>0</v>
      </c>
      <c r="AA1082" s="17">
        <v>1</v>
      </c>
      <c r="AB1082" s="33"/>
      <c r="AC1082" s="33">
        <v>1</v>
      </c>
      <c r="AD1082" s="33">
        <v>1</v>
      </c>
      <c r="AE1082" s="33">
        <v>1</v>
      </c>
      <c r="AF1082" s="33">
        <v>1</v>
      </c>
      <c r="AG1082" s="33">
        <v>1</v>
      </c>
      <c r="AH1082" s="33"/>
      <c r="AI1082" s="33"/>
      <c r="AJ1082"/>
      <c r="AK1082"/>
      <c r="AL1082"/>
      <c r="AM1082"/>
      <c r="AN1082"/>
      <c r="AO1082"/>
      <c r="AP1082"/>
      <c r="AQ1082" s="22"/>
      <c r="AR1082" s="24"/>
      <c r="AS1082" s="37"/>
      <c r="AT1082" s="37"/>
      <c r="AU1082" s="37"/>
      <c r="AV1082" s="37"/>
      <c r="AW1082" s="37"/>
    </row>
    <row r="1083" spans="1:49" ht="15.75" hidden="1" customHeight="1" x14ac:dyDescent="0.25">
      <c r="A1083" s="1" t="s">
        <v>5351</v>
      </c>
      <c r="B1083" s="21" t="s">
        <v>5352</v>
      </c>
      <c r="C1083" s="1">
        <v>2</v>
      </c>
      <c r="D1083" s="1" t="s">
        <v>5722</v>
      </c>
      <c r="E1083" s="7">
        <v>4913</v>
      </c>
      <c r="F1083" s="7">
        <v>30</v>
      </c>
      <c r="G1083" s="1">
        <v>19.5</v>
      </c>
      <c r="H1083" s="34">
        <f>Tabela1[[#This Row],[PESO UNI]]*Tabela1[[#This Row],[QTE]]</f>
        <v>39</v>
      </c>
      <c r="I1083" s="7" t="s">
        <v>5569</v>
      </c>
      <c r="J1083" s="8" t="s">
        <v>4834</v>
      </c>
      <c r="K1083" s="8" t="s">
        <v>4320</v>
      </c>
      <c r="L1083" s="9" t="s">
        <v>3291</v>
      </c>
      <c r="M1083" s="10">
        <v>46259</v>
      </c>
      <c r="N1083" s="8" t="s">
        <v>38</v>
      </c>
      <c r="O1083" s="12"/>
      <c r="P1083" s="13"/>
      <c r="Q1083" s="14">
        <f>Tabela1[[#This Row],[QTDE/ Fabricação]]-Tabela1[[#This Row],[QTE]]</f>
        <v>-2</v>
      </c>
      <c r="R1083" s="18">
        <f>IFERROR(H1083*((AA1083*0.25)+(AC1083*0.25)+(AD1083*0.225)+(AE1083*0.225)+(AF1083*0.05)),"")</f>
        <v>36.075000000000003</v>
      </c>
      <c r="S1083" s="18">
        <f>IFERROR(H1083*AG1083,"")</f>
        <v>0</v>
      </c>
      <c r="T1083" s="19">
        <f>IFERROR(S1083-H1083,"")</f>
        <v>-39</v>
      </c>
      <c r="U1083" s="16">
        <f>IFERROR(SUMIF('LISTA DE EMBARQUE'!B:B,MICRO!E:E,'LISTA DE EMBARQUE'!G:G),"")</f>
        <v>0</v>
      </c>
      <c r="V1083" s="12" t="str">
        <f>IFERROR(VLOOKUP(Tabela1[[#This Row],[COD.MDE]],'LISTA DE EMBARQUE'!B:L,11,0),"")</f>
        <v/>
      </c>
      <c r="W1083" s="13" t="str">
        <f>IFERROR(VLOOKUP(Tabela1[[#This Row],[COD.MDE]],'LISTA DE EMBARQUE'!B:M,12,0),"")</f>
        <v/>
      </c>
      <c r="X1083" s="14">
        <f>IFERROR(Tabela1[[#This Row],[QIANTIDADE EXPEDIDA]]*Tabela1[[#This Row],[PESO UNI]],"")</f>
        <v>0</v>
      </c>
      <c r="Y1083" s="14">
        <f>U1083-C1083</f>
        <v>-2</v>
      </c>
      <c r="Z1083" s="20">
        <f>Tabela1[[#This Row],[PESO TOTAL]]-Tabela1[[#This Row],[Peso Expedido]]</f>
        <v>39</v>
      </c>
      <c r="AA1083" s="17">
        <v>1</v>
      </c>
      <c r="AB1083" s="33"/>
      <c r="AC1083" s="33">
        <v>0.9</v>
      </c>
      <c r="AD1083" s="33">
        <v>0.9</v>
      </c>
      <c r="AE1083" s="33">
        <v>0.9</v>
      </c>
      <c r="AF1083" s="33">
        <v>0.9</v>
      </c>
      <c r="AG1083" s="33"/>
      <c r="AH1083" s="33"/>
      <c r="AI1083" s="33"/>
      <c r="AJ1083"/>
      <c r="AK1083"/>
      <c r="AL1083"/>
      <c r="AM1083"/>
      <c r="AN1083"/>
      <c r="AO1083"/>
      <c r="AP1083"/>
      <c r="AQ1083" s="22"/>
      <c r="AR1083" s="24"/>
      <c r="AS1083" s="37"/>
      <c r="AT1083" s="37"/>
      <c r="AU1083" s="37"/>
      <c r="AV1083" s="37"/>
      <c r="AW1083" s="37"/>
    </row>
    <row r="1084" spans="1:49" ht="15.75" hidden="1" customHeight="1" x14ac:dyDescent="0.25">
      <c r="A1084" s="1" t="s">
        <v>5351</v>
      </c>
      <c r="B1084" s="21" t="s">
        <v>5352</v>
      </c>
      <c r="C1084" s="1">
        <v>2</v>
      </c>
      <c r="D1084" s="1" t="s">
        <v>5723</v>
      </c>
      <c r="E1084" s="7">
        <v>4914</v>
      </c>
      <c r="F1084" s="7">
        <v>30</v>
      </c>
      <c r="G1084" s="1">
        <v>1.9</v>
      </c>
      <c r="H1084" s="34">
        <f>Tabela1[[#This Row],[PESO UNI]]*Tabela1[[#This Row],[QTE]]</f>
        <v>3.8</v>
      </c>
      <c r="I1084" s="7" t="s">
        <v>5569</v>
      </c>
      <c r="J1084" s="8" t="s">
        <v>4834</v>
      </c>
      <c r="K1084" s="8" t="s">
        <v>4320</v>
      </c>
      <c r="L1084" s="9" t="s">
        <v>3291</v>
      </c>
      <c r="M1084" s="10">
        <v>46259</v>
      </c>
      <c r="N1084" s="8" t="s">
        <v>38</v>
      </c>
      <c r="O1084" s="12"/>
      <c r="P1084" s="13"/>
      <c r="Q1084" s="14">
        <f>Tabela1[[#This Row],[QTDE/ Fabricação]]-Tabela1[[#This Row],[QTE]]</f>
        <v>-2</v>
      </c>
      <c r="R1084" s="18">
        <f>IFERROR(H1084*((AA1084*0.25)+(AC1084*0.25)+(AD1084*0.225)+(AE1084*0.225)+(AF1084*0.05)),"")</f>
        <v>3.8</v>
      </c>
      <c r="S1084" s="18">
        <f>IFERROR(H1084*AG1084,"")</f>
        <v>3.8</v>
      </c>
      <c r="T1084" s="19">
        <f>IFERROR(S1084-H1084,"")</f>
        <v>0</v>
      </c>
      <c r="U1084" s="16">
        <f>IFERROR(SUMIF('LISTA DE EMBARQUE'!B:B,MICRO!E:E,'LISTA DE EMBARQUE'!G:G),"")</f>
        <v>0</v>
      </c>
      <c r="V1084" s="12" t="str">
        <f>IFERROR(VLOOKUP(Tabela1[[#This Row],[COD.MDE]],'LISTA DE EMBARQUE'!B:L,11,0),"")</f>
        <v/>
      </c>
      <c r="W1084" s="13" t="str">
        <f>IFERROR(VLOOKUP(Tabela1[[#This Row],[COD.MDE]],'LISTA DE EMBARQUE'!B:M,12,0),"")</f>
        <v/>
      </c>
      <c r="X1084" s="14">
        <f>IFERROR(Tabela1[[#This Row],[QIANTIDADE EXPEDIDA]]*Tabela1[[#This Row],[PESO UNI]],"")</f>
        <v>0</v>
      </c>
      <c r="Y1084" s="14">
        <f>U1084-C1084</f>
        <v>-2</v>
      </c>
      <c r="Z1084" s="20">
        <f>Tabela1[[#This Row],[PESO TOTAL]]-Tabela1[[#This Row],[Peso Expedido]]</f>
        <v>3.8</v>
      </c>
      <c r="AA1084" s="17">
        <v>1</v>
      </c>
      <c r="AB1084" s="33"/>
      <c r="AC1084" s="33">
        <v>1</v>
      </c>
      <c r="AD1084" s="33">
        <v>1</v>
      </c>
      <c r="AE1084" s="33">
        <v>1</v>
      </c>
      <c r="AF1084" s="33">
        <v>1</v>
      </c>
      <c r="AG1084" s="33">
        <v>1</v>
      </c>
      <c r="AH1084" s="33"/>
      <c r="AI1084" s="33"/>
      <c r="AJ1084"/>
      <c r="AK1084"/>
      <c r="AL1084"/>
      <c r="AM1084"/>
      <c r="AN1084"/>
      <c r="AO1084"/>
      <c r="AP1084"/>
      <c r="AQ1084" s="22"/>
      <c r="AR1084" s="24"/>
      <c r="AS1084" s="37"/>
      <c r="AT1084" s="37"/>
      <c r="AU1084" s="37"/>
      <c r="AV1084" s="37"/>
      <c r="AW1084" s="37"/>
    </row>
    <row r="1085" spans="1:49" ht="15.75" hidden="1" customHeight="1" x14ac:dyDescent="0.25">
      <c r="A1085" s="1" t="s">
        <v>5356</v>
      </c>
      <c r="B1085" s="21" t="s">
        <v>5357</v>
      </c>
      <c r="C1085" s="1">
        <v>2</v>
      </c>
      <c r="D1085" s="1" t="s">
        <v>6376</v>
      </c>
      <c r="E1085" s="7">
        <v>4728</v>
      </c>
      <c r="F1085" s="7">
        <v>31</v>
      </c>
      <c r="G1085" s="1">
        <v>93.6</v>
      </c>
      <c r="H1085" s="34">
        <f>Tabela1[[#This Row],[PESO UNI]]*Tabela1[[#This Row],[QTE]]</f>
        <v>187.2</v>
      </c>
      <c r="I1085" s="7" t="s">
        <v>5569</v>
      </c>
      <c r="J1085" s="8" t="s">
        <v>4834</v>
      </c>
      <c r="K1085" s="8" t="s">
        <v>4320</v>
      </c>
      <c r="L1085" s="9" t="s">
        <v>3291</v>
      </c>
      <c r="M1085" s="10">
        <v>46259</v>
      </c>
      <c r="N1085" s="8" t="s">
        <v>38</v>
      </c>
      <c r="O1085" s="12"/>
      <c r="P1085" s="13"/>
      <c r="Q1085" s="14">
        <f>Tabela1[[#This Row],[QTDE/ Fabricação]]-Tabela1[[#This Row],[QTE]]</f>
        <v>-2</v>
      </c>
      <c r="R1085" s="18">
        <f t="shared" si="221"/>
        <v>187.2</v>
      </c>
      <c r="S1085" s="18">
        <f t="shared" si="222"/>
        <v>187.2</v>
      </c>
      <c r="T1085" s="19">
        <f t="shared" si="223"/>
        <v>0</v>
      </c>
      <c r="U1085" s="16">
        <f>IFERROR(SUMIF('LISTA DE EMBARQUE'!B:B,MICRO!E:E,'LISTA DE EMBARQUE'!G:G),"")</f>
        <v>2</v>
      </c>
      <c r="V1085" s="12">
        <f>IFERROR(VLOOKUP(Tabela1[[#This Row],[COD.MDE]],'LISTA DE EMBARQUE'!B:L,11,0),"")</f>
        <v>4</v>
      </c>
      <c r="W1085" s="13">
        <f>IFERROR(VLOOKUP(Tabela1[[#This Row],[COD.MDE]],'LISTA DE EMBARQUE'!B:M,12,0),"")</f>
        <v>46314</v>
      </c>
      <c r="X1085" s="14">
        <f>IFERROR(Tabela1[[#This Row],[QIANTIDADE EXPEDIDA]]*Tabela1[[#This Row],[PESO UNI]],"")</f>
        <v>187.2</v>
      </c>
      <c r="Y1085" s="14">
        <f t="shared" si="224"/>
        <v>0</v>
      </c>
      <c r="Z1085" s="20">
        <f>Tabela1[[#This Row],[PESO TOTAL]]-Tabela1[[#This Row],[Peso Expedido]]</f>
        <v>0</v>
      </c>
      <c r="AA1085" s="17">
        <v>1</v>
      </c>
      <c r="AB1085" s="33"/>
      <c r="AC1085" s="33">
        <v>1</v>
      </c>
      <c r="AD1085" s="33">
        <v>1</v>
      </c>
      <c r="AE1085" s="33">
        <v>1</v>
      </c>
      <c r="AF1085" s="33">
        <v>1</v>
      </c>
      <c r="AG1085" s="33">
        <v>1</v>
      </c>
      <c r="AH1085" s="33"/>
      <c r="AI1085" s="33"/>
      <c r="AJ1085"/>
      <c r="AK1085"/>
      <c r="AL1085"/>
      <c r="AM1085"/>
      <c r="AN1085"/>
      <c r="AO1085"/>
      <c r="AP1085"/>
      <c r="AQ1085" s="22"/>
      <c r="AR1085" s="24"/>
      <c r="AS1085" s="37"/>
      <c r="AT1085" s="37"/>
      <c r="AU1085" s="37"/>
      <c r="AV1085" s="37"/>
      <c r="AW1085" s="37"/>
    </row>
    <row r="1086" spans="1:49" ht="15.75" hidden="1" customHeight="1" x14ac:dyDescent="0.25">
      <c r="A1086" s="1" t="s">
        <v>5356</v>
      </c>
      <c r="B1086" s="21" t="s">
        <v>5357</v>
      </c>
      <c r="C1086" s="1">
        <v>18</v>
      </c>
      <c r="D1086" s="1" t="s">
        <v>6262</v>
      </c>
      <c r="E1086" s="7">
        <v>4729</v>
      </c>
      <c r="F1086" s="7">
        <v>31</v>
      </c>
      <c r="G1086" s="1">
        <v>36.200000000000003</v>
      </c>
      <c r="H1086" s="34">
        <f>Tabela1[[#This Row],[PESO UNI]]*Tabela1[[#This Row],[QTE]]</f>
        <v>651.6</v>
      </c>
      <c r="I1086" s="7" t="s">
        <v>5569</v>
      </c>
      <c r="J1086" s="8" t="s">
        <v>4834</v>
      </c>
      <c r="K1086" s="8" t="s">
        <v>4320</v>
      </c>
      <c r="L1086" s="9" t="s">
        <v>3291</v>
      </c>
      <c r="M1086" s="10">
        <v>46259</v>
      </c>
      <c r="N1086" s="8" t="s">
        <v>38</v>
      </c>
      <c r="O1086" s="12"/>
      <c r="P1086" s="13"/>
      <c r="Q1086" s="14">
        <f>Tabela1[[#This Row],[QTDE/ Fabricação]]-Tabela1[[#This Row],[QTE]]</f>
        <v>-18</v>
      </c>
      <c r="R1086" s="18">
        <f t="shared" si="221"/>
        <v>651.6</v>
      </c>
      <c r="S1086" s="18">
        <f t="shared" si="222"/>
        <v>651.6</v>
      </c>
      <c r="T1086" s="19">
        <f t="shared" si="223"/>
        <v>0</v>
      </c>
      <c r="U1086" s="16">
        <f>IFERROR(SUMIF('LISTA DE EMBARQUE'!B:B,MICRO!E:E,'LISTA DE EMBARQUE'!G:G),"")</f>
        <v>18</v>
      </c>
      <c r="V1086" s="12">
        <f>IFERROR(VLOOKUP(Tabela1[[#This Row],[COD.MDE]],'LISTA DE EMBARQUE'!B:L,11,0),"")</f>
        <v>2</v>
      </c>
      <c r="W1086" s="13">
        <f>IFERROR(VLOOKUP(Tabela1[[#This Row],[COD.MDE]],'LISTA DE EMBARQUE'!B:M,12,0),"")</f>
        <v>46309</v>
      </c>
      <c r="X1086" s="14">
        <f>IFERROR(Tabela1[[#This Row],[QIANTIDADE EXPEDIDA]]*Tabela1[[#This Row],[PESO UNI]],"")</f>
        <v>651.6</v>
      </c>
      <c r="Y1086" s="14">
        <f t="shared" si="224"/>
        <v>0</v>
      </c>
      <c r="Z1086" s="20">
        <f>Tabela1[[#This Row],[PESO TOTAL]]-Tabela1[[#This Row],[Peso Expedido]]</f>
        <v>0</v>
      </c>
      <c r="AA1086" s="17">
        <v>1</v>
      </c>
      <c r="AB1086" s="33"/>
      <c r="AC1086" s="33">
        <v>1</v>
      </c>
      <c r="AD1086" s="33">
        <v>1</v>
      </c>
      <c r="AE1086" s="33">
        <v>1</v>
      </c>
      <c r="AF1086" s="33">
        <v>1</v>
      </c>
      <c r="AG1086" s="33">
        <v>1</v>
      </c>
      <c r="AH1086" s="33">
        <v>1</v>
      </c>
      <c r="AI1086" s="33" t="s">
        <v>4412</v>
      </c>
      <c r="AJ1086"/>
      <c r="AK1086"/>
      <c r="AL1086"/>
      <c r="AM1086"/>
      <c r="AN1086"/>
      <c r="AO1086"/>
      <c r="AP1086"/>
      <c r="AQ1086" s="22"/>
      <c r="AR1086" s="24"/>
      <c r="AS1086" s="37"/>
      <c r="AT1086" s="37"/>
      <c r="AU1086" s="37"/>
      <c r="AV1086" s="37"/>
      <c r="AW1086" s="37"/>
    </row>
    <row r="1087" spans="1:49" ht="15.75" hidden="1" customHeight="1" x14ac:dyDescent="0.25">
      <c r="A1087" s="1" t="s">
        <v>5358</v>
      </c>
      <c r="B1087" s="21" t="s">
        <v>5359</v>
      </c>
      <c r="C1087" s="1">
        <v>1</v>
      </c>
      <c r="D1087" s="1" t="s">
        <v>5360</v>
      </c>
      <c r="E1087" s="7">
        <v>4730</v>
      </c>
      <c r="F1087" s="7">
        <v>31</v>
      </c>
      <c r="G1087" s="1">
        <v>36</v>
      </c>
      <c r="H1087" s="34">
        <f>Tabela1[[#This Row],[PESO UNI]]*Tabela1[[#This Row],[QTE]]</f>
        <v>36</v>
      </c>
      <c r="I1087" s="7" t="s">
        <v>5569</v>
      </c>
      <c r="J1087" s="8" t="s">
        <v>4834</v>
      </c>
      <c r="K1087" s="8" t="s">
        <v>4320</v>
      </c>
      <c r="L1087" s="9" t="s">
        <v>3291</v>
      </c>
      <c r="M1087" s="10">
        <v>46259</v>
      </c>
      <c r="N1087" s="8" t="s">
        <v>38</v>
      </c>
      <c r="O1087" s="12"/>
      <c r="P1087" s="13"/>
      <c r="Q1087" s="14">
        <f>Tabela1[[#This Row],[QTDE/ Fabricação]]-Tabela1[[#This Row],[QTE]]</f>
        <v>-1</v>
      </c>
      <c r="R1087" s="18">
        <f t="shared" si="221"/>
        <v>36</v>
      </c>
      <c r="S1087" s="18">
        <f t="shared" si="222"/>
        <v>36</v>
      </c>
      <c r="T1087" s="19">
        <f t="shared" si="223"/>
        <v>0</v>
      </c>
      <c r="U1087" s="16">
        <f>IFERROR(SUMIF('LISTA DE EMBARQUE'!B:B,MICRO!E:E,'LISTA DE EMBARQUE'!G:G),"")</f>
        <v>2</v>
      </c>
      <c r="V1087" s="12">
        <f>IFERROR(VLOOKUP(Tabela1[[#This Row],[COD.MDE]],'LISTA DE EMBARQUE'!B:L,11,0),"")</f>
        <v>2</v>
      </c>
      <c r="W1087" s="13">
        <f>IFERROR(VLOOKUP(Tabela1[[#This Row],[COD.MDE]],'LISTA DE EMBARQUE'!B:M,12,0),"")</f>
        <v>46309</v>
      </c>
      <c r="X1087" s="14">
        <f>IFERROR(Tabela1[[#This Row],[QIANTIDADE EXPEDIDA]]*Tabela1[[#This Row],[PESO UNI]],"")</f>
        <v>72</v>
      </c>
      <c r="Y1087" s="14">
        <f t="shared" si="224"/>
        <v>1</v>
      </c>
      <c r="Z1087" s="20">
        <f>Tabela1[[#This Row],[PESO TOTAL]]-Tabela1[[#This Row],[Peso Expedido]]</f>
        <v>-36</v>
      </c>
      <c r="AA1087" s="17">
        <v>1</v>
      </c>
      <c r="AB1087" s="33"/>
      <c r="AC1087" s="33">
        <v>1</v>
      </c>
      <c r="AD1087" s="33">
        <v>1</v>
      </c>
      <c r="AE1087" s="33">
        <v>1</v>
      </c>
      <c r="AF1087" s="33">
        <v>1</v>
      </c>
      <c r="AG1087" s="33">
        <v>1</v>
      </c>
      <c r="AH1087" s="33">
        <v>1</v>
      </c>
      <c r="AI1087" s="33" t="s">
        <v>4412</v>
      </c>
      <c r="AJ1087"/>
      <c r="AK1087"/>
      <c r="AL1087"/>
      <c r="AM1087"/>
      <c r="AN1087"/>
      <c r="AO1087"/>
      <c r="AP1087"/>
      <c r="AQ1087" s="22"/>
      <c r="AR1087" s="24"/>
      <c r="AS1087" s="37"/>
      <c r="AT1087" s="37"/>
      <c r="AU1087" s="37"/>
      <c r="AV1087" s="37"/>
      <c r="AW1087" s="37"/>
    </row>
    <row r="1088" spans="1:49" ht="15.75" hidden="1" customHeight="1" x14ac:dyDescent="0.25">
      <c r="A1088" s="1" t="s">
        <v>5358</v>
      </c>
      <c r="B1088" s="21" t="s">
        <v>5359</v>
      </c>
      <c r="C1088" s="1">
        <v>2</v>
      </c>
      <c r="D1088" s="1" t="s">
        <v>5361</v>
      </c>
      <c r="E1088" s="7">
        <v>4731</v>
      </c>
      <c r="F1088" s="7">
        <v>31</v>
      </c>
      <c r="G1088" s="1">
        <v>79.900000000000006</v>
      </c>
      <c r="H1088" s="34">
        <f>Tabela1[[#This Row],[PESO UNI]]*Tabela1[[#This Row],[QTE]]</f>
        <v>159.80000000000001</v>
      </c>
      <c r="I1088" s="7" t="s">
        <v>5569</v>
      </c>
      <c r="J1088" s="8" t="s">
        <v>4834</v>
      </c>
      <c r="K1088" s="8" t="s">
        <v>4320</v>
      </c>
      <c r="L1088" s="9" t="s">
        <v>3291</v>
      </c>
      <c r="M1088" s="10">
        <v>46259</v>
      </c>
      <c r="N1088" s="8" t="s">
        <v>38</v>
      </c>
      <c r="O1088" s="12"/>
      <c r="P1088" s="13"/>
      <c r="Q1088" s="14">
        <f>Tabela1[[#This Row],[QTDE/ Fabricação]]-Tabela1[[#This Row],[QTE]]</f>
        <v>-2</v>
      </c>
      <c r="R1088" s="18">
        <f t="shared" si="221"/>
        <v>159.80000000000001</v>
      </c>
      <c r="S1088" s="18">
        <f t="shared" si="222"/>
        <v>159.80000000000001</v>
      </c>
      <c r="T1088" s="19">
        <f t="shared" si="223"/>
        <v>0</v>
      </c>
      <c r="U1088" s="16">
        <f>IFERROR(SUMIF('LISTA DE EMBARQUE'!B:B,MICRO!E:E,'LISTA DE EMBARQUE'!G:G),"")</f>
        <v>4</v>
      </c>
      <c r="V1088" s="12">
        <f>IFERROR(VLOOKUP(Tabela1[[#This Row],[COD.MDE]],'LISTA DE EMBARQUE'!B:L,11,0),"")</f>
        <v>3</v>
      </c>
      <c r="W1088" s="13">
        <f>IFERROR(VLOOKUP(Tabela1[[#This Row],[COD.MDE]],'LISTA DE EMBARQUE'!B:M,12,0),"")</f>
        <v>46309</v>
      </c>
      <c r="X1088" s="14">
        <f>IFERROR(Tabela1[[#This Row],[QIANTIDADE EXPEDIDA]]*Tabela1[[#This Row],[PESO UNI]],"")</f>
        <v>319.60000000000002</v>
      </c>
      <c r="Y1088" s="14">
        <f t="shared" si="224"/>
        <v>2</v>
      </c>
      <c r="Z1088" s="20">
        <f>Tabela1[[#This Row],[PESO TOTAL]]-Tabela1[[#This Row],[Peso Expedido]]</f>
        <v>-159.80000000000001</v>
      </c>
      <c r="AA1088" s="17">
        <v>1</v>
      </c>
      <c r="AB1088" s="33"/>
      <c r="AC1088" s="33">
        <v>1</v>
      </c>
      <c r="AD1088" s="33">
        <v>1</v>
      </c>
      <c r="AE1088" s="33">
        <v>1</v>
      </c>
      <c r="AF1088" s="33">
        <v>1</v>
      </c>
      <c r="AG1088" s="33">
        <v>1</v>
      </c>
      <c r="AH1088" s="33">
        <v>1</v>
      </c>
      <c r="AI1088" s="33" t="s">
        <v>4412</v>
      </c>
      <c r="AJ1088"/>
      <c r="AK1088"/>
      <c r="AL1088"/>
      <c r="AM1088"/>
      <c r="AN1088"/>
      <c r="AO1088"/>
      <c r="AP1088"/>
      <c r="AQ1088" s="22"/>
      <c r="AR1088" s="24"/>
      <c r="AS1088" s="37"/>
      <c r="AT1088" s="37"/>
      <c r="AU1088" s="37"/>
      <c r="AV1088" s="37"/>
      <c r="AW1088" s="37"/>
    </row>
    <row r="1089" spans="1:49" ht="15.75" hidden="1" customHeight="1" x14ac:dyDescent="0.25">
      <c r="A1089" s="1" t="s">
        <v>5358</v>
      </c>
      <c r="B1089" s="21" t="s">
        <v>5359</v>
      </c>
      <c r="C1089" s="1">
        <v>4</v>
      </c>
      <c r="D1089" s="1" t="s">
        <v>5362</v>
      </c>
      <c r="E1089" s="7">
        <v>4732</v>
      </c>
      <c r="F1089" s="7">
        <v>31</v>
      </c>
      <c r="G1089" s="1">
        <v>240.9</v>
      </c>
      <c r="H1089" s="34">
        <f>Tabela1[[#This Row],[PESO UNI]]*Tabela1[[#This Row],[QTE]]</f>
        <v>963.6</v>
      </c>
      <c r="I1089" s="7" t="s">
        <v>5569</v>
      </c>
      <c r="J1089" s="8" t="s">
        <v>4834</v>
      </c>
      <c r="K1089" s="8" t="s">
        <v>4320</v>
      </c>
      <c r="L1089" s="9" t="s">
        <v>3291</v>
      </c>
      <c r="M1089" s="10">
        <v>46259</v>
      </c>
      <c r="N1089" s="8" t="s">
        <v>38</v>
      </c>
      <c r="O1089" s="12"/>
      <c r="P1089" s="13"/>
      <c r="Q1089" s="14">
        <f>Tabela1[[#This Row],[QTDE/ Fabricação]]-Tabela1[[#This Row],[QTE]]</f>
        <v>-4</v>
      </c>
      <c r="R1089" s="18">
        <f t="shared" si="221"/>
        <v>963.6</v>
      </c>
      <c r="S1089" s="18">
        <f t="shared" si="222"/>
        <v>963.6</v>
      </c>
      <c r="T1089" s="19">
        <f t="shared" si="223"/>
        <v>0</v>
      </c>
      <c r="U1089" s="16">
        <f>IFERROR(SUMIF('LISTA DE EMBARQUE'!B:B,MICRO!E:E,'LISTA DE EMBARQUE'!G:G),"")</f>
        <v>2</v>
      </c>
      <c r="V1089" s="12">
        <f>IFERROR(VLOOKUP(Tabela1[[#This Row],[COD.MDE]],'LISTA DE EMBARQUE'!B:L,11,0),"")</f>
        <v>2</v>
      </c>
      <c r="W1089" s="13">
        <f>IFERROR(VLOOKUP(Tabela1[[#This Row],[COD.MDE]],'LISTA DE EMBARQUE'!B:M,12,0),"")</f>
        <v>46309</v>
      </c>
      <c r="X1089" s="14">
        <f>IFERROR(Tabela1[[#This Row],[QIANTIDADE EXPEDIDA]]*Tabela1[[#This Row],[PESO UNI]],"")</f>
        <v>481.8</v>
      </c>
      <c r="Y1089" s="14">
        <f t="shared" si="224"/>
        <v>-2</v>
      </c>
      <c r="Z1089" s="20">
        <f>Tabela1[[#This Row],[PESO TOTAL]]-Tabela1[[#This Row],[Peso Expedido]]</f>
        <v>481.8</v>
      </c>
      <c r="AA1089" s="17">
        <v>1</v>
      </c>
      <c r="AB1089" s="33"/>
      <c r="AC1089" s="33">
        <v>1</v>
      </c>
      <c r="AD1089" s="33">
        <v>1</v>
      </c>
      <c r="AE1089" s="33">
        <v>1</v>
      </c>
      <c r="AF1089" s="33">
        <v>1</v>
      </c>
      <c r="AG1089" s="33">
        <v>1</v>
      </c>
      <c r="AH1089" s="33">
        <v>1</v>
      </c>
      <c r="AI1089" s="33" t="s">
        <v>4412</v>
      </c>
      <c r="AJ1089"/>
      <c r="AK1089"/>
      <c r="AL1089"/>
      <c r="AM1089"/>
      <c r="AN1089"/>
      <c r="AO1089"/>
      <c r="AP1089"/>
      <c r="AQ1089" s="22"/>
      <c r="AR1089" s="24"/>
      <c r="AS1089" s="37"/>
      <c r="AT1089" s="37"/>
      <c r="AU1089" s="37"/>
      <c r="AV1089" s="37"/>
      <c r="AW1089" s="37"/>
    </row>
    <row r="1090" spans="1:49" ht="15.75" hidden="1" customHeight="1" x14ac:dyDescent="0.25">
      <c r="A1090" s="1" t="s">
        <v>5358</v>
      </c>
      <c r="B1090" s="21" t="s">
        <v>5359</v>
      </c>
      <c r="C1090" s="1">
        <v>2</v>
      </c>
      <c r="D1090" s="1" t="s">
        <v>5363</v>
      </c>
      <c r="E1090" s="7">
        <v>4733</v>
      </c>
      <c r="F1090" s="7">
        <v>31</v>
      </c>
      <c r="G1090" s="1">
        <v>90.5</v>
      </c>
      <c r="H1090" s="34">
        <f>Tabela1[[#This Row],[PESO UNI]]*Tabela1[[#This Row],[QTE]]</f>
        <v>181</v>
      </c>
      <c r="I1090" s="7" t="s">
        <v>5569</v>
      </c>
      <c r="J1090" s="8" t="s">
        <v>4834</v>
      </c>
      <c r="K1090" s="8" t="s">
        <v>4320</v>
      </c>
      <c r="L1090" s="9" t="s">
        <v>3291</v>
      </c>
      <c r="M1090" s="10">
        <v>46259</v>
      </c>
      <c r="N1090" s="8" t="s">
        <v>38</v>
      </c>
      <c r="O1090" s="12"/>
      <c r="P1090" s="13"/>
      <c r="Q1090" s="14">
        <f>Tabela1[[#This Row],[QTDE/ Fabricação]]-Tabela1[[#This Row],[QTE]]</f>
        <v>-2</v>
      </c>
      <c r="R1090" s="18">
        <f t="shared" si="221"/>
        <v>181</v>
      </c>
      <c r="S1090" s="18">
        <f t="shared" si="222"/>
        <v>181</v>
      </c>
      <c r="T1090" s="19">
        <f t="shared" si="223"/>
        <v>0</v>
      </c>
      <c r="U1090" s="16">
        <f>IFERROR(SUMIF('LISTA DE EMBARQUE'!B:B,MICRO!E:E,'LISTA DE EMBARQUE'!G:G),"")</f>
        <v>2</v>
      </c>
      <c r="V1090" s="12">
        <f>IFERROR(VLOOKUP(Tabela1[[#This Row],[COD.MDE]],'LISTA DE EMBARQUE'!B:L,11,0),"")</f>
        <v>3</v>
      </c>
      <c r="W1090" s="13">
        <f>IFERROR(VLOOKUP(Tabela1[[#This Row],[COD.MDE]],'LISTA DE EMBARQUE'!B:M,12,0),"")</f>
        <v>46309</v>
      </c>
      <c r="X1090" s="14">
        <f>IFERROR(Tabela1[[#This Row],[QIANTIDADE EXPEDIDA]]*Tabela1[[#This Row],[PESO UNI]],"")</f>
        <v>181</v>
      </c>
      <c r="Y1090" s="14">
        <f t="shared" si="224"/>
        <v>0</v>
      </c>
      <c r="Z1090" s="20">
        <f>Tabela1[[#This Row],[PESO TOTAL]]-Tabela1[[#This Row],[Peso Expedido]]</f>
        <v>0</v>
      </c>
      <c r="AA1090" s="17">
        <v>1</v>
      </c>
      <c r="AB1090" s="33"/>
      <c r="AC1090" s="33">
        <v>1</v>
      </c>
      <c r="AD1090" s="33">
        <v>1</v>
      </c>
      <c r="AE1090" s="33">
        <v>1</v>
      </c>
      <c r="AF1090" s="33">
        <v>1</v>
      </c>
      <c r="AG1090" s="33">
        <v>1</v>
      </c>
      <c r="AH1090" s="33">
        <v>1</v>
      </c>
      <c r="AI1090" s="33" t="s">
        <v>4412</v>
      </c>
      <c r="AJ1090"/>
      <c r="AK1090"/>
      <c r="AL1090"/>
      <c r="AM1090"/>
      <c r="AN1090"/>
      <c r="AO1090"/>
      <c r="AP1090"/>
      <c r="AQ1090" s="22"/>
      <c r="AR1090" s="24"/>
      <c r="AS1090" s="37"/>
      <c r="AT1090" s="37"/>
      <c r="AU1090" s="37"/>
      <c r="AV1090" s="37"/>
      <c r="AW1090" s="37"/>
    </row>
    <row r="1091" spans="1:49" ht="15.75" hidden="1" customHeight="1" x14ac:dyDescent="0.25">
      <c r="A1091" s="1" t="s">
        <v>5364</v>
      </c>
      <c r="B1091" s="21" t="s">
        <v>5365</v>
      </c>
      <c r="C1091" s="1">
        <v>4</v>
      </c>
      <c r="D1091" s="1" t="s">
        <v>5366</v>
      </c>
      <c r="E1091" s="7">
        <v>4734</v>
      </c>
      <c r="F1091" s="7">
        <v>31</v>
      </c>
      <c r="G1091" s="1">
        <v>102.4</v>
      </c>
      <c r="H1091" s="34">
        <f>Tabela1[[#This Row],[PESO UNI]]*Tabela1[[#This Row],[QTE]]</f>
        <v>409.6</v>
      </c>
      <c r="I1091" s="7" t="s">
        <v>5569</v>
      </c>
      <c r="J1091" s="8" t="s">
        <v>4834</v>
      </c>
      <c r="K1091" s="8" t="s">
        <v>4320</v>
      </c>
      <c r="L1091" s="9" t="s">
        <v>3291</v>
      </c>
      <c r="M1091" s="10">
        <v>46259</v>
      </c>
      <c r="N1091" s="8" t="s">
        <v>38</v>
      </c>
      <c r="O1091" s="12"/>
      <c r="P1091" s="13"/>
      <c r="Q1091" s="14">
        <f>Tabela1[[#This Row],[QTDE/ Fabricação]]-Tabela1[[#This Row],[QTE]]</f>
        <v>-4</v>
      </c>
      <c r="R1091" s="18">
        <f t="shared" si="221"/>
        <v>409.6</v>
      </c>
      <c r="S1091" s="18">
        <f t="shared" si="222"/>
        <v>409.6</v>
      </c>
      <c r="T1091" s="19">
        <f t="shared" si="223"/>
        <v>0</v>
      </c>
      <c r="U1091" s="16">
        <f>IFERROR(SUMIF('LISTA DE EMBARQUE'!B:B,MICRO!E:E,'LISTA DE EMBARQUE'!G:G),"")</f>
        <v>0</v>
      </c>
      <c r="V1091" s="12" t="str">
        <f>IFERROR(VLOOKUP(Tabela1[[#This Row],[COD.MDE]],'LISTA DE EMBARQUE'!B:L,11,0),"")</f>
        <v/>
      </c>
      <c r="W1091" s="13" t="str">
        <f>IFERROR(VLOOKUP(Tabela1[[#This Row],[COD.MDE]],'LISTA DE EMBARQUE'!B:M,12,0),"")</f>
        <v/>
      </c>
      <c r="X1091" s="14">
        <f>IFERROR(Tabela1[[#This Row],[QIANTIDADE EXPEDIDA]]*Tabela1[[#This Row],[PESO UNI]],"")</f>
        <v>0</v>
      </c>
      <c r="Y1091" s="14">
        <f t="shared" si="224"/>
        <v>-4</v>
      </c>
      <c r="Z1091" s="20">
        <f>Tabela1[[#This Row],[PESO TOTAL]]-Tabela1[[#This Row],[Peso Expedido]]</f>
        <v>409.6</v>
      </c>
      <c r="AA1091" s="17">
        <v>1</v>
      </c>
      <c r="AB1091" s="33"/>
      <c r="AC1091" s="33">
        <v>1</v>
      </c>
      <c r="AD1091" s="33">
        <v>1</v>
      </c>
      <c r="AE1091" s="33">
        <v>1</v>
      </c>
      <c r="AF1091" s="33">
        <v>1</v>
      </c>
      <c r="AG1091" s="33">
        <v>1</v>
      </c>
      <c r="AH1091" s="33"/>
      <c r="AI1091" s="33"/>
      <c r="AJ1091"/>
      <c r="AK1091"/>
      <c r="AL1091"/>
      <c r="AM1091"/>
      <c r="AN1091"/>
      <c r="AO1091"/>
      <c r="AP1091"/>
      <c r="AQ1091" s="22"/>
      <c r="AR1091" s="24"/>
      <c r="AS1091" s="37"/>
      <c r="AT1091" s="37"/>
      <c r="AU1091" s="37"/>
      <c r="AV1091" s="37"/>
      <c r="AW1091" s="37"/>
    </row>
    <row r="1092" spans="1:49" ht="15.75" hidden="1" customHeight="1" x14ac:dyDescent="0.25">
      <c r="A1092" s="1" t="s">
        <v>5364</v>
      </c>
      <c r="B1092" s="21" t="s">
        <v>5365</v>
      </c>
      <c r="C1092" s="1">
        <v>2</v>
      </c>
      <c r="D1092" s="1" t="s">
        <v>5367</v>
      </c>
      <c r="E1092" s="7">
        <v>4735</v>
      </c>
      <c r="F1092" s="7">
        <v>31</v>
      </c>
      <c r="G1092" s="1">
        <v>92.4</v>
      </c>
      <c r="H1092" s="34">
        <f>Tabela1[[#This Row],[PESO UNI]]*Tabela1[[#This Row],[QTE]]</f>
        <v>184.8</v>
      </c>
      <c r="I1092" s="7" t="s">
        <v>5569</v>
      </c>
      <c r="J1092" s="8" t="s">
        <v>4834</v>
      </c>
      <c r="K1092" s="8" t="s">
        <v>4320</v>
      </c>
      <c r="L1092" s="9" t="s">
        <v>3291</v>
      </c>
      <c r="M1092" s="10">
        <v>46259</v>
      </c>
      <c r="N1092" s="8" t="s">
        <v>38</v>
      </c>
      <c r="O1092" s="12"/>
      <c r="P1092" s="13"/>
      <c r="Q1092" s="14">
        <f>Tabela1[[#This Row],[QTDE/ Fabricação]]-Tabela1[[#This Row],[QTE]]</f>
        <v>-2</v>
      </c>
      <c r="R1092" s="18">
        <f t="shared" si="221"/>
        <v>184.8</v>
      </c>
      <c r="S1092" s="18">
        <f t="shared" si="222"/>
        <v>184.8</v>
      </c>
      <c r="T1092" s="19">
        <f t="shared" si="223"/>
        <v>0</v>
      </c>
      <c r="U1092" s="16">
        <f>IFERROR(SUMIF('LISTA DE EMBARQUE'!B:B,MICRO!E:E,'LISTA DE EMBARQUE'!G:G),"")</f>
        <v>4</v>
      </c>
      <c r="V1092" s="12">
        <f>IFERROR(VLOOKUP(Tabela1[[#This Row],[COD.MDE]],'LISTA DE EMBARQUE'!B:L,11,0),"")</f>
        <v>2</v>
      </c>
      <c r="W1092" s="13">
        <f>IFERROR(VLOOKUP(Tabela1[[#This Row],[COD.MDE]],'LISTA DE EMBARQUE'!B:M,12,0),"")</f>
        <v>46309</v>
      </c>
      <c r="X1092" s="14">
        <f>IFERROR(Tabela1[[#This Row],[QIANTIDADE EXPEDIDA]]*Tabela1[[#This Row],[PESO UNI]],"")</f>
        <v>369.6</v>
      </c>
      <c r="Y1092" s="14">
        <f t="shared" si="224"/>
        <v>2</v>
      </c>
      <c r="Z1092" s="20">
        <f>Tabela1[[#This Row],[PESO TOTAL]]-Tabela1[[#This Row],[Peso Expedido]]</f>
        <v>-184.8</v>
      </c>
      <c r="AA1092" s="17">
        <v>1</v>
      </c>
      <c r="AB1092" s="33"/>
      <c r="AC1092" s="33">
        <v>1</v>
      </c>
      <c r="AD1092" s="33">
        <v>1</v>
      </c>
      <c r="AE1092" s="33">
        <v>1</v>
      </c>
      <c r="AF1092" s="33">
        <v>1</v>
      </c>
      <c r="AG1092" s="33">
        <v>1</v>
      </c>
      <c r="AH1092" s="33">
        <v>1</v>
      </c>
      <c r="AI1092" s="33" t="s">
        <v>4412</v>
      </c>
      <c r="AJ1092"/>
      <c r="AK1092"/>
      <c r="AL1092"/>
      <c r="AM1092"/>
      <c r="AN1092"/>
      <c r="AO1092"/>
      <c r="AP1092"/>
      <c r="AQ1092" s="22"/>
      <c r="AR1092" s="24"/>
      <c r="AS1092" s="37"/>
      <c r="AT1092" s="37"/>
      <c r="AU1092" s="37"/>
      <c r="AV1092" s="37"/>
      <c r="AW1092" s="37"/>
    </row>
    <row r="1093" spans="1:49" ht="15.75" hidden="1" customHeight="1" x14ac:dyDescent="0.25">
      <c r="A1093" s="1" t="s">
        <v>5364</v>
      </c>
      <c r="B1093" s="21" t="s">
        <v>5365</v>
      </c>
      <c r="C1093" s="1">
        <v>2</v>
      </c>
      <c r="D1093" s="1" t="s">
        <v>5368</v>
      </c>
      <c r="E1093" s="7">
        <v>4736</v>
      </c>
      <c r="F1093" s="7">
        <v>31</v>
      </c>
      <c r="G1093" s="1">
        <v>49.4</v>
      </c>
      <c r="H1093" s="34">
        <f>Tabela1[[#This Row],[PESO UNI]]*Tabela1[[#This Row],[QTE]]</f>
        <v>98.8</v>
      </c>
      <c r="I1093" s="7" t="s">
        <v>5569</v>
      </c>
      <c r="J1093" s="8" t="s">
        <v>4834</v>
      </c>
      <c r="K1093" s="8" t="s">
        <v>4320</v>
      </c>
      <c r="L1093" s="9" t="s">
        <v>3291</v>
      </c>
      <c r="M1093" s="10">
        <v>46259</v>
      </c>
      <c r="N1093" s="8" t="s">
        <v>38</v>
      </c>
      <c r="O1093" s="12"/>
      <c r="P1093" s="13"/>
      <c r="Q1093" s="14">
        <f>Tabela1[[#This Row],[QTDE/ Fabricação]]-Tabela1[[#This Row],[QTE]]</f>
        <v>-2</v>
      </c>
      <c r="R1093" s="18">
        <f t="shared" si="221"/>
        <v>98.8</v>
      </c>
      <c r="S1093" s="18">
        <f t="shared" si="222"/>
        <v>98.8</v>
      </c>
      <c r="T1093" s="19">
        <f t="shared" si="223"/>
        <v>0</v>
      </c>
      <c r="U1093" s="16">
        <f>IFERROR(SUMIF('LISTA DE EMBARQUE'!B:B,MICRO!E:E,'LISTA DE EMBARQUE'!G:G),"")</f>
        <v>4</v>
      </c>
      <c r="V1093" s="12">
        <f>IFERROR(VLOOKUP(Tabela1[[#This Row],[COD.MDE]],'LISTA DE EMBARQUE'!B:L,11,0),"")</f>
        <v>2</v>
      </c>
      <c r="W1093" s="13">
        <f>IFERROR(VLOOKUP(Tabela1[[#This Row],[COD.MDE]],'LISTA DE EMBARQUE'!B:M,12,0),"")</f>
        <v>46309</v>
      </c>
      <c r="X1093" s="14">
        <f>IFERROR(Tabela1[[#This Row],[QIANTIDADE EXPEDIDA]]*Tabela1[[#This Row],[PESO UNI]],"")</f>
        <v>197.6</v>
      </c>
      <c r="Y1093" s="14">
        <f t="shared" si="224"/>
        <v>2</v>
      </c>
      <c r="Z1093" s="20">
        <f>Tabela1[[#This Row],[PESO TOTAL]]-Tabela1[[#This Row],[Peso Expedido]]</f>
        <v>-98.8</v>
      </c>
      <c r="AA1093" s="17">
        <v>1</v>
      </c>
      <c r="AB1093" s="33"/>
      <c r="AC1093" s="33">
        <v>1</v>
      </c>
      <c r="AD1093" s="33">
        <v>1</v>
      </c>
      <c r="AE1093" s="33">
        <v>1</v>
      </c>
      <c r="AF1093" s="33">
        <v>1</v>
      </c>
      <c r="AG1093" s="33">
        <v>1</v>
      </c>
      <c r="AH1093" s="33">
        <v>1</v>
      </c>
      <c r="AI1093" s="33" t="s">
        <v>4412</v>
      </c>
      <c r="AJ1093"/>
      <c r="AK1093"/>
      <c r="AL1093"/>
      <c r="AM1093"/>
      <c r="AN1093"/>
      <c r="AO1093"/>
      <c r="AP1093"/>
      <c r="AQ1093" s="22"/>
      <c r="AR1093" s="24"/>
      <c r="AS1093" s="37"/>
      <c r="AT1093" s="37"/>
      <c r="AU1093" s="37"/>
      <c r="AV1093" s="37"/>
      <c r="AW1093" s="37"/>
    </row>
    <row r="1094" spans="1:49" ht="15.75" hidden="1" customHeight="1" x14ac:dyDescent="0.25">
      <c r="A1094" s="1" t="s">
        <v>5364</v>
      </c>
      <c r="B1094" s="21" t="s">
        <v>5365</v>
      </c>
      <c r="C1094" s="1">
        <v>1</v>
      </c>
      <c r="D1094" s="1" t="s">
        <v>5369</v>
      </c>
      <c r="E1094" s="7">
        <v>4737</v>
      </c>
      <c r="F1094" s="7">
        <v>31</v>
      </c>
      <c r="G1094" s="1">
        <v>57.6</v>
      </c>
      <c r="H1094" s="34">
        <f>Tabela1[[#This Row],[PESO UNI]]*Tabela1[[#This Row],[QTE]]</f>
        <v>57.6</v>
      </c>
      <c r="I1094" s="7" t="s">
        <v>5569</v>
      </c>
      <c r="J1094" s="8" t="s">
        <v>4834</v>
      </c>
      <c r="K1094" s="8" t="s">
        <v>4320</v>
      </c>
      <c r="L1094" s="9" t="s">
        <v>3291</v>
      </c>
      <c r="M1094" s="10">
        <v>46259</v>
      </c>
      <c r="N1094" s="8" t="s">
        <v>38</v>
      </c>
      <c r="O1094" s="12"/>
      <c r="P1094" s="13"/>
      <c r="Q1094" s="14">
        <f>Tabela1[[#This Row],[QTDE/ Fabricação]]-Tabela1[[#This Row],[QTE]]</f>
        <v>-1</v>
      </c>
      <c r="R1094" s="18">
        <f t="shared" si="221"/>
        <v>57.6</v>
      </c>
      <c r="S1094" s="18">
        <f t="shared" si="222"/>
        <v>57.6</v>
      </c>
      <c r="T1094" s="19">
        <f t="shared" si="223"/>
        <v>0</v>
      </c>
      <c r="U1094" s="16">
        <f>IFERROR(SUMIF('LISTA DE EMBARQUE'!B:B,MICRO!E:E,'LISTA DE EMBARQUE'!G:G),"")</f>
        <v>1</v>
      </c>
      <c r="V1094" s="12">
        <f>IFERROR(VLOOKUP(Tabela1[[#This Row],[COD.MDE]],'LISTA DE EMBARQUE'!B:L,11,0),"")</f>
        <v>3</v>
      </c>
      <c r="W1094" s="13">
        <f>IFERROR(VLOOKUP(Tabela1[[#This Row],[COD.MDE]],'LISTA DE EMBARQUE'!B:M,12,0),"")</f>
        <v>46309</v>
      </c>
      <c r="X1094" s="14">
        <f>IFERROR(Tabela1[[#This Row],[QIANTIDADE EXPEDIDA]]*Tabela1[[#This Row],[PESO UNI]],"")</f>
        <v>57.6</v>
      </c>
      <c r="Y1094" s="14">
        <f t="shared" si="224"/>
        <v>0</v>
      </c>
      <c r="Z1094" s="20">
        <f>Tabela1[[#This Row],[PESO TOTAL]]-Tabela1[[#This Row],[Peso Expedido]]</f>
        <v>0</v>
      </c>
      <c r="AA1094" s="17">
        <v>1</v>
      </c>
      <c r="AB1094" s="33"/>
      <c r="AC1094" s="33">
        <v>1</v>
      </c>
      <c r="AD1094" s="33">
        <v>1</v>
      </c>
      <c r="AE1094" s="33">
        <v>1</v>
      </c>
      <c r="AF1094" s="33">
        <v>1</v>
      </c>
      <c r="AG1094" s="33">
        <v>1</v>
      </c>
      <c r="AH1094" s="33">
        <v>1</v>
      </c>
      <c r="AI1094" s="33" t="s">
        <v>4412</v>
      </c>
      <c r="AJ1094"/>
      <c r="AK1094"/>
      <c r="AL1094"/>
      <c r="AM1094"/>
      <c r="AN1094"/>
      <c r="AO1094"/>
      <c r="AP1094"/>
      <c r="AQ1094" s="22"/>
      <c r="AR1094" s="24"/>
      <c r="AS1094" s="37"/>
      <c r="AT1094" s="37"/>
      <c r="AU1094" s="37"/>
      <c r="AV1094" s="37"/>
      <c r="AW1094" s="37"/>
    </row>
    <row r="1095" spans="1:49" ht="15.75" hidden="1" customHeight="1" x14ac:dyDescent="0.25">
      <c r="A1095" s="1" t="s">
        <v>5364</v>
      </c>
      <c r="B1095" s="21" t="s">
        <v>5365</v>
      </c>
      <c r="C1095" s="1">
        <v>1</v>
      </c>
      <c r="D1095" s="1" t="s">
        <v>5370</v>
      </c>
      <c r="E1095" s="7">
        <v>4738</v>
      </c>
      <c r="F1095" s="7">
        <v>31</v>
      </c>
      <c r="G1095" s="1">
        <v>57.6</v>
      </c>
      <c r="H1095" s="34">
        <f>Tabela1[[#This Row],[PESO UNI]]*Tabela1[[#This Row],[QTE]]</f>
        <v>57.6</v>
      </c>
      <c r="I1095" s="7" t="s">
        <v>5569</v>
      </c>
      <c r="J1095" s="8" t="s">
        <v>4834</v>
      </c>
      <c r="K1095" s="8" t="s">
        <v>4320</v>
      </c>
      <c r="L1095" s="9" t="s">
        <v>3291</v>
      </c>
      <c r="M1095" s="10">
        <v>46259</v>
      </c>
      <c r="N1095" s="8" t="s">
        <v>38</v>
      </c>
      <c r="O1095" s="12"/>
      <c r="P1095" s="13"/>
      <c r="Q1095" s="14">
        <f>Tabela1[[#This Row],[QTDE/ Fabricação]]-Tabela1[[#This Row],[QTE]]</f>
        <v>-1</v>
      </c>
      <c r="R1095" s="18">
        <f t="shared" si="221"/>
        <v>57.6</v>
      </c>
      <c r="S1095" s="18">
        <f t="shared" si="222"/>
        <v>57.6</v>
      </c>
      <c r="T1095" s="19">
        <f t="shared" si="223"/>
        <v>0</v>
      </c>
      <c r="U1095" s="16">
        <f>IFERROR(SUMIF('LISTA DE EMBARQUE'!B:B,MICRO!E:E,'LISTA DE EMBARQUE'!G:G),"")</f>
        <v>1</v>
      </c>
      <c r="V1095" s="12">
        <f>IFERROR(VLOOKUP(Tabela1[[#This Row],[COD.MDE]],'LISTA DE EMBARQUE'!B:L,11,0),"")</f>
        <v>3</v>
      </c>
      <c r="W1095" s="13">
        <f>IFERROR(VLOOKUP(Tabela1[[#This Row],[COD.MDE]],'LISTA DE EMBARQUE'!B:M,12,0),"")</f>
        <v>46309</v>
      </c>
      <c r="X1095" s="14">
        <f>IFERROR(Tabela1[[#This Row],[QIANTIDADE EXPEDIDA]]*Tabela1[[#This Row],[PESO UNI]],"")</f>
        <v>57.6</v>
      </c>
      <c r="Y1095" s="14">
        <f t="shared" si="224"/>
        <v>0</v>
      </c>
      <c r="Z1095" s="20">
        <f>Tabela1[[#This Row],[PESO TOTAL]]-Tabela1[[#This Row],[Peso Expedido]]</f>
        <v>0</v>
      </c>
      <c r="AA1095" s="17">
        <v>1</v>
      </c>
      <c r="AB1095" s="33"/>
      <c r="AC1095" s="33">
        <v>1</v>
      </c>
      <c r="AD1095" s="33">
        <v>1</v>
      </c>
      <c r="AE1095" s="33">
        <v>1</v>
      </c>
      <c r="AF1095" s="33">
        <v>1</v>
      </c>
      <c r="AG1095" s="33">
        <v>1</v>
      </c>
      <c r="AH1095" s="33">
        <v>1</v>
      </c>
      <c r="AI1095" s="33" t="s">
        <v>4412</v>
      </c>
      <c r="AJ1095"/>
      <c r="AK1095"/>
      <c r="AL1095"/>
      <c r="AM1095"/>
      <c r="AN1095"/>
      <c r="AO1095"/>
      <c r="AP1095"/>
      <c r="AQ1095" s="22"/>
      <c r="AR1095" s="24"/>
      <c r="AS1095" s="37"/>
      <c r="AT1095" s="37"/>
      <c r="AU1095" s="37"/>
      <c r="AV1095" s="37"/>
      <c r="AW1095" s="37"/>
    </row>
    <row r="1096" spans="1:49" ht="15.75" hidden="1" customHeight="1" x14ac:dyDescent="0.25">
      <c r="A1096" s="1" t="s">
        <v>5364</v>
      </c>
      <c r="B1096" s="21" t="s">
        <v>5365</v>
      </c>
      <c r="C1096" s="1">
        <v>1</v>
      </c>
      <c r="D1096" s="1" t="s">
        <v>5371</v>
      </c>
      <c r="E1096" s="7">
        <v>4739</v>
      </c>
      <c r="F1096" s="7">
        <v>31</v>
      </c>
      <c r="G1096" s="1">
        <v>79.5</v>
      </c>
      <c r="H1096" s="34">
        <f>Tabela1[[#This Row],[PESO UNI]]*Tabela1[[#This Row],[QTE]]</f>
        <v>79.5</v>
      </c>
      <c r="I1096" s="7" t="s">
        <v>5569</v>
      </c>
      <c r="J1096" s="8" t="s">
        <v>4834</v>
      </c>
      <c r="K1096" s="8" t="s">
        <v>4320</v>
      </c>
      <c r="L1096" s="9" t="s">
        <v>3291</v>
      </c>
      <c r="M1096" s="10">
        <v>46259</v>
      </c>
      <c r="N1096" s="8" t="s">
        <v>38</v>
      </c>
      <c r="O1096" s="12"/>
      <c r="P1096" s="13"/>
      <c r="Q1096" s="14">
        <f>Tabela1[[#This Row],[QTDE/ Fabricação]]-Tabela1[[#This Row],[QTE]]</f>
        <v>-1</v>
      </c>
      <c r="R1096" s="18">
        <f t="shared" si="221"/>
        <v>79.5</v>
      </c>
      <c r="S1096" s="18">
        <f t="shared" si="222"/>
        <v>79.5</v>
      </c>
      <c r="T1096" s="19">
        <f t="shared" si="223"/>
        <v>0</v>
      </c>
      <c r="U1096" s="16">
        <f>IFERROR(SUMIF('LISTA DE EMBARQUE'!B:B,MICRO!E:E,'LISTA DE EMBARQUE'!G:G),"")</f>
        <v>1</v>
      </c>
      <c r="V1096" s="12">
        <f>IFERROR(VLOOKUP(Tabela1[[#This Row],[COD.MDE]],'LISTA DE EMBARQUE'!B:L,11,0),"")</f>
        <v>3</v>
      </c>
      <c r="W1096" s="13">
        <f>IFERROR(VLOOKUP(Tabela1[[#This Row],[COD.MDE]],'LISTA DE EMBARQUE'!B:M,12,0),"")</f>
        <v>46309</v>
      </c>
      <c r="X1096" s="14">
        <f>IFERROR(Tabela1[[#This Row],[QIANTIDADE EXPEDIDA]]*Tabela1[[#This Row],[PESO UNI]],"")</f>
        <v>79.5</v>
      </c>
      <c r="Y1096" s="14">
        <f t="shared" si="224"/>
        <v>0</v>
      </c>
      <c r="Z1096" s="20">
        <f>Tabela1[[#This Row],[PESO TOTAL]]-Tabela1[[#This Row],[Peso Expedido]]</f>
        <v>0</v>
      </c>
      <c r="AA1096" s="17">
        <v>1</v>
      </c>
      <c r="AB1096" s="33"/>
      <c r="AC1096" s="33">
        <v>1</v>
      </c>
      <c r="AD1096" s="33">
        <v>1</v>
      </c>
      <c r="AE1096" s="33">
        <v>1</v>
      </c>
      <c r="AF1096" s="33">
        <v>1</v>
      </c>
      <c r="AG1096" s="33">
        <v>1</v>
      </c>
      <c r="AH1096" s="33">
        <v>1</v>
      </c>
      <c r="AI1096" s="33" t="s">
        <v>4412</v>
      </c>
      <c r="AJ1096"/>
      <c r="AK1096"/>
      <c r="AL1096"/>
      <c r="AM1096"/>
      <c r="AN1096"/>
      <c r="AO1096"/>
      <c r="AP1096"/>
      <c r="AQ1096" s="22"/>
      <c r="AR1096" s="24"/>
      <c r="AS1096" s="37"/>
      <c r="AT1096" s="37"/>
      <c r="AU1096" s="37"/>
      <c r="AV1096" s="37"/>
      <c r="AW1096" s="37"/>
    </row>
    <row r="1097" spans="1:49" ht="15.75" hidden="1" customHeight="1" x14ac:dyDescent="0.25">
      <c r="A1097" s="1" t="s">
        <v>5364</v>
      </c>
      <c r="B1097" s="21" t="s">
        <v>5365</v>
      </c>
      <c r="C1097" s="1">
        <v>2</v>
      </c>
      <c r="D1097" s="1" t="s">
        <v>5372</v>
      </c>
      <c r="E1097" s="7">
        <v>4740</v>
      </c>
      <c r="F1097" s="7">
        <v>31</v>
      </c>
      <c r="G1097" s="1">
        <v>68.400000000000006</v>
      </c>
      <c r="H1097" s="34">
        <f>Tabela1[[#This Row],[PESO UNI]]*Tabela1[[#This Row],[QTE]]</f>
        <v>136.80000000000001</v>
      </c>
      <c r="I1097" s="7" t="s">
        <v>5569</v>
      </c>
      <c r="J1097" s="8" t="s">
        <v>4834</v>
      </c>
      <c r="K1097" s="8" t="s">
        <v>4320</v>
      </c>
      <c r="L1097" s="9" t="s">
        <v>3291</v>
      </c>
      <c r="M1097" s="10">
        <v>46259</v>
      </c>
      <c r="N1097" s="8" t="s">
        <v>38</v>
      </c>
      <c r="O1097" s="12"/>
      <c r="P1097" s="13"/>
      <c r="Q1097" s="14">
        <f>Tabela1[[#This Row],[QTDE/ Fabricação]]-Tabela1[[#This Row],[QTE]]</f>
        <v>-2</v>
      </c>
      <c r="R1097" s="18">
        <f t="shared" si="221"/>
        <v>136.80000000000001</v>
      </c>
      <c r="S1097" s="18">
        <f t="shared" si="222"/>
        <v>136.80000000000001</v>
      </c>
      <c r="T1097" s="19">
        <f t="shared" si="223"/>
        <v>0</v>
      </c>
      <c r="U1097" s="16">
        <f>IFERROR(SUMIF('LISTA DE EMBARQUE'!B:B,MICRO!E:E,'LISTA DE EMBARQUE'!G:G),"")</f>
        <v>2</v>
      </c>
      <c r="V1097" s="12">
        <f>IFERROR(VLOOKUP(Tabela1[[#This Row],[COD.MDE]],'LISTA DE EMBARQUE'!B:L,11,0),"")</f>
        <v>3</v>
      </c>
      <c r="W1097" s="13">
        <f>IFERROR(VLOOKUP(Tabela1[[#This Row],[COD.MDE]],'LISTA DE EMBARQUE'!B:M,12,0),"")</f>
        <v>46309</v>
      </c>
      <c r="X1097" s="14">
        <f>IFERROR(Tabela1[[#This Row],[QIANTIDADE EXPEDIDA]]*Tabela1[[#This Row],[PESO UNI]],"")</f>
        <v>136.80000000000001</v>
      </c>
      <c r="Y1097" s="14">
        <f t="shared" si="224"/>
        <v>0</v>
      </c>
      <c r="Z1097" s="20">
        <f>Tabela1[[#This Row],[PESO TOTAL]]-Tabela1[[#This Row],[Peso Expedido]]</f>
        <v>0</v>
      </c>
      <c r="AA1097" s="17">
        <v>1</v>
      </c>
      <c r="AB1097" s="33"/>
      <c r="AC1097" s="33">
        <v>1</v>
      </c>
      <c r="AD1097" s="33">
        <v>1</v>
      </c>
      <c r="AE1097" s="33">
        <v>1</v>
      </c>
      <c r="AF1097" s="33">
        <v>1</v>
      </c>
      <c r="AG1097" s="33">
        <v>1</v>
      </c>
      <c r="AH1097" s="33">
        <v>1</v>
      </c>
      <c r="AI1097" s="33" t="s">
        <v>4412</v>
      </c>
      <c r="AJ1097"/>
      <c r="AK1097"/>
      <c r="AL1097"/>
      <c r="AM1097"/>
      <c r="AN1097"/>
      <c r="AO1097"/>
      <c r="AP1097"/>
      <c r="AQ1097" s="22"/>
      <c r="AR1097" s="24"/>
      <c r="AS1097" s="37"/>
      <c r="AT1097" s="37"/>
      <c r="AU1097" s="37"/>
      <c r="AV1097" s="37"/>
      <c r="AW1097" s="37"/>
    </row>
    <row r="1098" spans="1:49" ht="15.75" hidden="1" customHeight="1" x14ac:dyDescent="0.25">
      <c r="A1098" s="1" t="s">
        <v>5364</v>
      </c>
      <c r="B1098" s="21" t="s">
        <v>5365</v>
      </c>
      <c r="C1098" s="1">
        <v>2</v>
      </c>
      <c r="D1098" s="1" t="s">
        <v>5373</v>
      </c>
      <c r="E1098" s="7">
        <v>4741</v>
      </c>
      <c r="F1098" s="7">
        <v>31</v>
      </c>
      <c r="G1098" s="1">
        <v>52.7</v>
      </c>
      <c r="H1098" s="34">
        <f>Tabela1[[#This Row],[PESO UNI]]*Tabela1[[#This Row],[QTE]]</f>
        <v>105.4</v>
      </c>
      <c r="I1098" s="7" t="s">
        <v>5569</v>
      </c>
      <c r="J1098" s="8" t="s">
        <v>4834</v>
      </c>
      <c r="K1098" s="8" t="s">
        <v>4320</v>
      </c>
      <c r="L1098" s="9" t="s">
        <v>3291</v>
      </c>
      <c r="M1098" s="10">
        <v>46259</v>
      </c>
      <c r="N1098" s="8" t="s">
        <v>38</v>
      </c>
      <c r="O1098" s="12"/>
      <c r="P1098" s="13"/>
      <c r="Q1098" s="14">
        <f>Tabela1[[#This Row],[QTDE/ Fabricação]]-Tabela1[[#This Row],[QTE]]</f>
        <v>-2</v>
      </c>
      <c r="R1098" s="18">
        <f t="shared" si="221"/>
        <v>105.4</v>
      </c>
      <c r="S1098" s="18">
        <f t="shared" si="222"/>
        <v>0</v>
      </c>
      <c r="T1098" s="19">
        <f t="shared" si="223"/>
        <v>-105.4</v>
      </c>
      <c r="U1098" s="16">
        <f>IFERROR(SUMIF('LISTA DE EMBARQUE'!B:B,MICRO!E:E,'LISTA DE EMBARQUE'!G:G),"")</f>
        <v>2</v>
      </c>
      <c r="V1098" s="12">
        <f>IFERROR(VLOOKUP(Tabela1[[#This Row],[COD.MDE]],'LISTA DE EMBARQUE'!B:L,11,0),"")</f>
        <v>4</v>
      </c>
      <c r="W1098" s="13">
        <f>IFERROR(VLOOKUP(Tabela1[[#This Row],[COD.MDE]],'LISTA DE EMBARQUE'!B:M,12,0),"")</f>
        <v>46314</v>
      </c>
      <c r="X1098" s="14">
        <f>IFERROR(Tabela1[[#This Row],[QIANTIDADE EXPEDIDA]]*Tabela1[[#This Row],[PESO UNI]],"")</f>
        <v>105.4</v>
      </c>
      <c r="Y1098" s="14">
        <f t="shared" si="224"/>
        <v>0</v>
      </c>
      <c r="Z1098" s="20">
        <f>Tabela1[[#This Row],[PESO TOTAL]]-Tabela1[[#This Row],[Peso Expedido]]</f>
        <v>0</v>
      </c>
      <c r="AA1098" s="17">
        <v>1</v>
      </c>
      <c r="AB1098" s="33"/>
      <c r="AC1098" s="33">
        <v>1</v>
      </c>
      <c r="AD1098" s="33">
        <v>1</v>
      </c>
      <c r="AE1098" s="33">
        <v>1</v>
      </c>
      <c r="AF1098" s="33">
        <v>1</v>
      </c>
      <c r="AG1098" s="33"/>
      <c r="AH1098" s="33"/>
      <c r="AI1098" s="33"/>
      <c r="AJ1098"/>
      <c r="AK1098"/>
      <c r="AL1098"/>
      <c r="AM1098"/>
      <c r="AN1098"/>
      <c r="AO1098"/>
      <c r="AP1098"/>
      <c r="AQ1098" s="22"/>
      <c r="AR1098" s="24"/>
      <c r="AS1098" s="37"/>
      <c r="AT1098" s="37"/>
      <c r="AU1098" s="37"/>
      <c r="AV1098" s="37"/>
      <c r="AW1098" s="37"/>
    </row>
    <row r="1099" spans="1:49" ht="15.75" hidden="1" customHeight="1" x14ac:dyDescent="0.25">
      <c r="A1099" s="1" t="s">
        <v>137</v>
      </c>
      <c r="B1099" s="21"/>
      <c r="C1099" s="1">
        <v>30</v>
      </c>
      <c r="D1099" s="1" t="s">
        <v>5375</v>
      </c>
      <c r="E1099" s="7">
        <v>4742</v>
      </c>
      <c r="F1099" s="7">
        <v>1</v>
      </c>
      <c r="G1099" s="1">
        <v>4.0999999999999996</v>
      </c>
      <c r="H1099" s="34">
        <f>Tabela1[[#This Row],[PESO UNI]]*Tabela1[[#This Row],[QTE]]</f>
        <v>122.99999999999999</v>
      </c>
      <c r="I1099" s="7">
        <v>0</v>
      </c>
      <c r="J1099" s="8" t="s">
        <v>5376</v>
      </c>
      <c r="K1099" s="8" t="s">
        <v>23</v>
      </c>
      <c r="L1099" s="9" t="s">
        <v>5377</v>
      </c>
      <c r="M1099" s="10">
        <v>46259</v>
      </c>
      <c r="N1099" s="8" t="s">
        <v>38</v>
      </c>
      <c r="O1099" s="12"/>
      <c r="P1099" s="13"/>
      <c r="Q1099" s="14">
        <f>Tabela1[[#This Row],[QTDE/ Fabricação]]-Tabela1[[#This Row],[QTE]]</f>
        <v>-30</v>
      </c>
      <c r="R1099" s="18">
        <f>IFERROR(H1099*((AA1099*0.25)+(AC1099*0.25)+(AD1099*0.225)+(AE1099*0.225)+(AF1099*0.05)),"")</f>
        <v>122.99999999999999</v>
      </c>
      <c r="S1099" s="18">
        <f>IFERROR(H1099*AG1099,"")</f>
        <v>122.99999999999999</v>
      </c>
      <c r="T1099" s="19">
        <f>IFERROR(S1099-H1099,"")</f>
        <v>0</v>
      </c>
      <c r="U1099" s="16">
        <v>30</v>
      </c>
      <c r="V1099" s="12">
        <v>1</v>
      </c>
      <c r="W1099" s="13" t="str">
        <f>IFERROR(VLOOKUP(Tabela1[[#This Row],[COD.MDE]],'LISTA DE EMBARQUE'!B:M,12,0),"")</f>
        <v/>
      </c>
      <c r="X1099" s="14">
        <f>IFERROR(Tabela1[[#This Row],[QIANTIDADE EXPEDIDA]]*Tabela1[[#This Row],[PESO UNI]],"")</f>
        <v>122.99999999999999</v>
      </c>
      <c r="Y1099" s="14">
        <f>U1099-C1099</f>
        <v>0</v>
      </c>
      <c r="Z1099" s="20">
        <f>Tabela1[[#This Row],[PESO TOTAL]]-Tabela1[[#This Row],[Peso Expedido]]</f>
        <v>0</v>
      </c>
      <c r="AA1099" s="17">
        <v>1</v>
      </c>
      <c r="AB1099" s="33"/>
      <c r="AC1099" s="33">
        <v>1</v>
      </c>
      <c r="AD1099" s="33">
        <v>1</v>
      </c>
      <c r="AE1099" s="33">
        <v>1</v>
      </c>
      <c r="AF1099" s="33">
        <v>1</v>
      </c>
      <c r="AG1099" s="33">
        <v>1</v>
      </c>
      <c r="AH1099" s="33">
        <v>1</v>
      </c>
      <c r="AI1099" s="33" t="s">
        <v>4509</v>
      </c>
      <c r="AJ1099"/>
      <c r="AK1099"/>
      <c r="AL1099"/>
      <c r="AM1099"/>
      <c r="AN1099"/>
      <c r="AO1099"/>
      <c r="AP1099"/>
      <c r="AQ1099" s="22"/>
      <c r="AR1099" s="24"/>
      <c r="AS1099" s="37"/>
      <c r="AT1099" s="37"/>
      <c r="AU1099" s="37"/>
      <c r="AV1099" s="37"/>
      <c r="AW1099" s="37"/>
    </row>
    <row r="1100" spans="1:49" ht="15.75" hidden="1" customHeight="1" x14ac:dyDescent="0.25">
      <c r="A1100" s="238" t="s">
        <v>5394</v>
      </c>
      <c r="B1100" s="239" t="s">
        <v>5395</v>
      </c>
      <c r="C1100" s="238">
        <v>1</v>
      </c>
      <c r="D1100" s="238" t="s">
        <v>5396</v>
      </c>
      <c r="E1100" s="237">
        <v>4743</v>
      </c>
      <c r="F1100" s="237">
        <v>64</v>
      </c>
      <c r="G1100" s="238">
        <v>35.1</v>
      </c>
      <c r="H1100" s="240">
        <f>Tabela1[[#This Row],[PESO UNI]]*Tabela1[[#This Row],[QTE]]</f>
        <v>35.1</v>
      </c>
      <c r="I1100" s="237" t="s">
        <v>5630</v>
      </c>
      <c r="J1100" s="241" t="s">
        <v>3093</v>
      </c>
      <c r="K1100" s="241" t="s">
        <v>4320</v>
      </c>
      <c r="L1100" s="242" t="s">
        <v>2984</v>
      </c>
      <c r="M1100" s="243">
        <v>46260</v>
      </c>
      <c r="N1100" s="241" t="s">
        <v>5101</v>
      </c>
      <c r="O1100" s="244"/>
      <c r="P1100" s="245"/>
      <c r="Q1100" s="14">
        <f>Tabela1[[#This Row],[QTDE/ Fabricação]]-Tabela1[[#This Row],[QTE]]</f>
        <v>-1</v>
      </c>
      <c r="R1100" s="247">
        <f t="shared" ref="R1100" si="225">IFERROR(H1100*((AA1100*0.25)+(AC1100*0.25)+(AD1100*0.225)+(AE1100*0.225)+(AF1100*0.05)),"")</f>
        <v>35.1</v>
      </c>
      <c r="S1100" s="247">
        <f t="shared" ref="S1100" si="226">IFERROR(H1100*AG1100,"")</f>
        <v>35.1</v>
      </c>
      <c r="T1100" s="248">
        <f t="shared" ref="T1100" si="227">IFERROR(S1100-H1100,"")</f>
        <v>0</v>
      </c>
      <c r="U1100" s="249">
        <f>IFERROR(SUMIF('LISTA DE EMBARQUE'!B:B,MICRO!E:E,'LISTA DE EMBARQUE'!G:G),"")</f>
        <v>1</v>
      </c>
      <c r="V1100" s="244">
        <f>IFERROR(VLOOKUP(Tabela1[[#This Row],[COD.MDE]],'LISTA DE EMBARQUE'!B:L,11,0),"")</f>
        <v>9</v>
      </c>
      <c r="W1100" s="245">
        <f>IFERROR(VLOOKUP(Tabela1[[#This Row],[COD.MDE]],'LISTA DE EMBARQUE'!B:M,12,0),"")</f>
        <v>46284</v>
      </c>
      <c r="X1100" s="246">
        <f>IFERROR(Tabela1[[#This Row],[QIANTIDADE EXPEDIDA]]*Tabela1[[#This Row],[PESO UNI]],"")</f>
        <v>35.1</v>
      </c>
      <c r="Y1100" s="246">
        <f t="shared" ref="Y1100" si="228">U1100-C1100</f>
        <v>0</v>
      </c>
      <c r="Z1100" s="250">
        <f>Tabela1[[#This Row],[PESO TOTAL]]-Tabela1[[#This Row],[Peso Expedido]]</f>
        <v>0</v>
      </c>
      <c r="AA1100" s="251">
        <v>1</v>
      </c>
      <c r="AB1100" s="252"/>
      <c r="AC1100" s="252">
        <v>1</v>
      </c>
      <c r="AD1100" s="252">
        <v>1</v>
      </c>
      <c r="AE1100" s="252">
        <v>1</v>
      </c>
      <c r="AF1100" s="252">
        <v>1</v>
      </c>
      <c r="AG1100" s="252">
        <v>1</v>
      </c>
      <c r="AH1100" s="252">
        <v>1</v>
      </c>
      <c r="AI1100" s="252" t="s">
        <v>4509</v>
      </c>
      <c r="AJ1100"/>
      <c r="AK1100"/>
      <c r="AL1100"/>
      <c r="AM1100"/>
      <c r="AN1100"/>
      <c r="AO1100"/>
      <c r="AP1100"/>
      <c r="AQ1100" s="22"/>
      <c r="AR1100" s="24"/>
      <c r="AS1100" s="37"/>
      <c r="AT1100" s="37"/>
      <c r="AU1100" s="37"/>
      <c r="AV1100" s="37"/>
      <c r="AW1100" s="37"/>
    </row>
    <row r="1101" spans="1:49" ht="15.75" hidden="1" customHeight="1" x14ac:dyDescent="0.25">
      <c r="A1101" s="238" t="s">
        <v>5394</v>
      </c>
      <c r="B1101" s="239" t="s">
        <v>5395</v>
      </c>
      <c r="C1101" s="238">
        <v>1</v>
      </c>
      <c r="D1101" s="238" t="s">
        <v>5397</v>
      </c>
      <c r="E1101" s="237">
        <v>4744</v>
      </c>
      <c r="F1101" s="237">
        <v>64</v>
      </c>
      <c r="G1101" s="238">
        <v>36.6</v>
      </c>
      <c r="H1101" s="240">
        <f>Tabela1[[#This Row],[PESO UNI]]*Tabela1[[#This Row],[QTE]]</f>
        <v>36.6</v>
      </c>
      <c r="I1101" s="237" t="s">
        <v>5630</v>
      </c>
      <c r="J1101" s="241" t="s">
        <v>3093</v>
      </c>
      <c r="K1101" s="241" t="s">
        <v>4320</v>
      </c>
      <c r="L1101" s="242" t="s">
        <v>2984</v>
      </c>
      <c r="M1101" s="243">
        <v>46260</v>
      </c>
      <c r="N1101" s="241" t="s">
        <v>5101</v>
      </c>
      <c r="O1101" s="244"/>
      <c r="P1101" s="245"/>
      <c r="Q1101" s="14">
        <f>Tabela1[[#This Row],[QTDE/ Fabricação]]-Tabela1[[#This Row],[QTE]]</f>
        <v>-1</v>
      </c>
      <c r="R1101" s="247">
        <f t="shared" ref="R1101" si="229">IFERROR(H1101*((AA1101*0.25)+(AC1101*0.25)+(AD1101*0.225)+(AE1101*0.225)+(AF1101*0.05)),"")</f>
        <v>36.6</v>
      </c>
      <c r="S1101" s="247">
        <f t="shared" ref="S1101" si="230">IFERROR(H1101*AG1101,"")</f>
        <v>36.6</v>
      </c>
      <c r="T1101" s="248">
        <f t="shared" ref="T1101" si="231">IFERROR(S1101-H1101,"")</f>
        <v>0</v>
      </c>
      <c r="U1101" s="249">
        <f>IFERROR(SUMIF('LISTA DE EMBARQUE'!B:B,MICRO!E:E,'LISTA DE EMBARQUE'!G:G),"")</f>
        <v>1</v>
      </c>
      <c r="V1101" s="244">
        <f>IFERROR(VLOOKUP(Tabela1[[#This Row],[COD.MDE]],'LISTA DE EMBARQUE'!B:L,11,0),"")</f>
        <v>9</v>
      </c>
      <c r="W1101" s="245">
        <f>IFERROR(VLOOKUP(Tabela1[[#This Row],[COD.MDE]],'LISTA DE EMBARQUE'!B:M,12,0),"")</f>
        <v>46284</v>
      </c>
      <c r="X1101" s="246">
        <f>IFERROR(Tabela1[[#This Row],[QIANTIDADE EXPEDIDA]]*Tabela1[[#This Row],[PESO UNI]],"")</f>
        <v>36.6</v>
      </c>
      <c r="Y1101" s="246">
        <f t="shared" ref="Y1101" si="232">U1101-C1101</f>
        <v>0</v>
      </c>
      <c r="Z1101" s="250">
        <f>Tabela1[[#This Row],[PESO TOTAL]]-Tabela1[[#This Row],[Peso Expedido]]</f>
        <v>0</v>
      </c>
      <c r="AA1101" s="251">
        <v>1</v>
      </c>
      <c r="AB1101" s="252"/>
      <c r="AC1101" s="252">
        <v>1</v>
      </c>
      <c r="AD1101" s="252">
        <v>1</v>
      </c>
      <c r="AE1101" s="252">
        <v>1</v>
      </c>
      <c r="AF1101" s="252">
        <v>1</v>
      </c>
      <c r="AG1101" s="252">
        <v>1</v>
      </c>
      <c r="AH1101" s="252">
        <v>1</v>
      </c>
      <c r="AI1101" s="252" t="s">
        <v>4509</v>
      </c>
      <c r="AJ1101"/>
      <c r="AK1101"/>
      <c r="AL1101"/>
      <c r="AM1101"/>
      <c r="AN1101"/>
      <c r="AO1101"/>
      <c r="AP1101"/>
      <c r="AQ1101" s="22"/>
      <c r="AR1101" s="24"/>
      <c r="AS1101" s="37"/>
      <c r="AT1101" s="37"/>
      <c r="AU1101" s="37"/>
      <c r="AV1101" s="37"/>
      <c r="AW1101" s="37"/>
    </row>
    <row r="1102" spans="1:49" ht="15.75" hidden="1" customHeight="1" x14ac:dyDescent="0.25">
      <c r="A1102" s="238" t="s">
        <v>5394</v>
      </c>
      <c r="B1102" s="239" t="s">
        <v>5395</v>
      </c>
      <c r="C1102" s="238">
        <v>1</v>
      </c>
      <c r="D1102" s="238" t="s">
        <v>5398</v>
      </c>
      <c r="E1102" s="237">
        <v>4745</v>
      </c>
      <c r="F1102" s="237">
        <v>64</v>
      </c>
      <c r="G1102" s="238">
        <v>54.3</v>
      </c>
      <c r="H1102" s="240">
        <f>Tabela1[[#This Row],[PESO UNI]]*Tabela1[[#This Row],[QTE]]</f>
        <v>54.3</v>
      </c>
      <c r="I1102" s="237" t="s">
        <v>5630</v>
      </c>
      <c r="J1102" s="241" t="s">
        <v>3093</v>
      </c>
      <c r="K1102" s="241" t="s">
        <v>4320</v>
      </c>
      <c r="L1102" s="242" t="s">
        <v>2984</v>
      </c>
      <c r="M1102" s="243">
        <v>46260</v>
      </c>
      <c r="N1102" s="241" t="s">
        <v>5101</v>
      </c>
      <c r="O1102" s="244"/>
      <c r="P1102" s="245"/>
      <c r="Q1102" s="14">
        <f>Tabela1[[#This Row],[QTDE/ Fabricação]]-Tabela1[[#This Row],[QTE]]</f>
        <v>-1</v>
      </c>
      <c r="R1102" s="247">
        <f t="shared" ref="R1102" si="233">IFERROR(H1102*((AA1102*0.25)+(AC1102*0.25)+(AD1102*0.225)+(AE1102*0.225)+(AF1102*0.05)),"")</f>
        <v>54.3</v>
      </c>
      <c r="S1102" s="247">
        <f t="shared" ref="S1102" si="234">IFERROR(H1102*AG1102,"")</f>
        <v>54.3</v>
      </c>
      <c r="T1102" s="248">
        <f t="shared" ref="T1102" si="235">IFERROR(S1102-H1102,"")</f>
        <v>0</v>
      </c>
      <c r="U1102" s="249">
        <f>IFERROR(SUMIF('LISTA DE EMBARQUE'!B:B,MICRO!E:E,'LISTA DE EMBARQUE'!G:G),"")</f>
        <v>1</v>
      </c>
      <c r="V1102" s="244">
        <f>IFERROR(VLOOKUP(Tabela1[[#This Row],[COD.MDE]],'LISTA DE EMBARQUE'!B:L,11,0),"")</f>
        <v>9</v>
      </c>
      <c r="W1102" s="245">
        <f>IFERROR(VLOOKUP(Tabela1[[#This Row],[COD.MDE]],'LISTA DE EMBARQUE'!B:M,12,0),"")</f>
        <v>46284</v>
      </c>
      <c r="X1102" s="246">
        <f>IFERROR(Tabela1[[#This Row],[QIANTIDADE EXPEDIDA]]*Tabela1[[#This Row],[PESO UNI]],"")</f>
        <v>54.3</v>
      </c>
      <c r="Y1102" s="246">
        <f t="shared" ref="Y1102" si="236">U1102-C1102</f>
        <v>0</v>
      </c>
      <c r="Z1102" s="250">
        <f>Tabela1[[#This Row],[PESO TOTAL]]-Tabela1[[#This Row],[Peso Expedido]]</f>
        <v>0</v>
      </c>
      <c r="AA1102" s="251">
        <v>1</v>
      </c>
      <c r="AB1102" s="252"/>
      <c r="AC1102" s="252">
        <v>1</v>
      </c>
      <c r="AD1102" s="252">
        <v>1</v>
      </c>
      <c r="AE1102" s="252">
        <v>1</v>
      </c>
      <c r="AF1102" s="252">
        <v>1</v>
      </c>
      <c r="AG1102" s="252">
        <v>1</v>
      </c>
      <c r="AH1102" s="252">
        <v>1</v>
      </c>
      <c r="AI1102" s="252" t="s">
        <v>4509</v>
      </c>
      <c r="AJ1102"/>
      <c r="AK1102"/>
      <c r="AL1102"/>
      <c r="AM1102"/>
      <c r="AN1102"/>
      <c r="AO1102"/>
      <c r="AP1102"/>
      <c r="AQ1102" s="22"/>
      <c r="AR1102" s="24"/>
      <c r="AS1102" s="37"/>
      <c r="AT1102" s="37"/>
      <c r="AU1102" s="37"/>
      <c r="AV1102" s="37"/>
      <c r="AW1102" s="37"/>
    </row>
    <row r="1103" spans="1:49" ht="15.75" hidden="1" customHeight="1" x14ac:dyDescent="0.25">
      <c r="A1103" s="238" t="s">
        <v>5394</v>
      </c>
      <c r="B1103" s="239" t="s">
        <v>5395</v>
      </c>
      <c r="C1103" s="238">
        <v>1</v>
      </c>
      <c r="D1103" s="238" t="s">
        <v>5399</v>
      </c>
      <c r="E1103" s="237">
        <v>4746</v>
      </c>
      <c r="F1103" s="237">
        <v>64</v>
      </c>
      <c r="G1103" s="238">
        <v>36.6</v>
      </c>
      <c r="H1103" s="240">
        <f>Tabela1[[#This Row],[PESO UNI]]*Tabela1[[#This Row],[QTE]]</f>
        <v>36.6</v>
      </c>
      <c r="I1103" s="237" t="s">
        <v>5630</v>
      </c>
      <c r="J1103" s="241" t="s">
        <v>3093</v>
      </c>
      <c r="K1103" s="241" t="s">
        <v>4320</v>
      </c>
      <c r="L1103" s="242" t="s">
        <v>2984</v>
      </c>
      <c r="M1103" s="243">
        <v>46260</v>
      </c>
      <c r="N1103" s="241" t="s">
        <v>5101</v>
      </c>
      <c r="O1103" s="244"/>
      <c r="P1103" s="245"/>
      <c r="Q1103" s="14">
        <f>Tabela1[[#This Row],[QTDE/ Fabricação]]-Tabela1[[#This Row],[QTE]]</f>
        <v>-1</v>
      </c>
      <c r="R1103" s="247">
        <f t="shared" ref="R1103" si="237">IFERROR(H1103*((AA1103*0.25)+(AC1103*0.25)+(AD1103*0.225)+(AE1103*0.225)+(AF1103*0.05)),"")</f>
        <v>36.6</v>
      </c>
      <c r="S1103" s="247">
        <f t="shared" ref="S1103" si="238">IFERROR(H1103*AG1103,"")</f>
        <v>36.6</v>
      </c>
      <c r="T1103" s="248">
        <f t="shared" ref="T1103" si="239">IFERROR(S1103-H1103,"")</f>
        <v>0</v>
      </c>
      <c r="U1103" s="249">
        <f>IFERROR(SUMIF('LISTA DE EMBARQUE'!B:B,MICRO!E:E,'LISTA DE EMBARQUE'!G:G),"")</f>
        <v>1</v>
      </c>
      <c r="V1103" s="244">
        <f>IFERROR(VLOOKUP(Tabela1[[#This Row],[COD.MDE]],'LISTA DE EMBARQUE'!B:L,11,0),"")</f>
        <v>9</v>
      </c>
      <c r="W1103" s="245">
        <f>IFERROR(VLOOKUP(Tabela1[[#This Row],[COD.MDE]],'LISTA DE EMBARQUE'!B:M,12,0),"")</f>
        <v>46284</v>
      </c>
      <c r="X1103" s="246">
        <f>IFERROR(Tabela1[[#This Row],[QIANTIDADE EXPEDIDA]]*Tabela1[[#This Row],[PESO UNI]],"")</f>
        <v>36.6</v>
      </c>
      <c r="Y1103" s="246">
        <f t="shared" ref="Y1103" si="240">U1103-C1103</f>
        <v>0</v>
      </c>
      <c r="Z1103" s="250">
        <f>Tabela1[[#This Row],[PESO TOTAL]]-Tabela1[[#This Row],[Peso Expedido]]</f>
        <v>0</v>
      </c>
      <c r="AA1103" s="251">
        <v>1</v>
      </c>
      <c r="AB1103" s="252"/>
      <c r="AC1103" s="252">
        <v>1</v>
      </c>
      <c r="AD1103" s="252">
        <v>1</v>
      </c>
      <c r="AE1103" s="252">
        <v>1</v>
      </c>
      <c r="AF1103" s="252">
        <v>1</v>
      </c>
      <c r="AG1103" s="252">
        <v>1</v>
      </c>
      <c r="AH1103" s="252">
        <v>1</v>
      </c>
      <c r="AI1103" s="252" t="s">
        <v>4509</v>
      </c>
      <c r="AJ1103"/>
      <c r="AK1103"/>
      <c r="AL1103"/>
      <c r="AM1103"/>
      <c r="AN1103"/>
      <c r="AO1103"/>
      <c r="AP1103"/>
      <c r="AQ1103" s="22"/>
      <c r="AR1103" s="24"/>
      <c r="AS1103" s="37"/>
      <c r="AT1103" s="37"/>
      <c r="AU1103" s="37"/>
      <c r="AV1103" s="37"/>
      <c r="AW1103" s="37"/>
    </row>
    <row r="1104" spans="1:49" ht="15.75" hidden="1" customHeight="1" x14ac:dyDescent="0.25">
      <c r="A1104" s="238" t="s">
        <v>5394</v>
      </c>
      <c r="B1104" s="239" t="s">
        <v>5395</v>
      </c>
      <c r="C1104" s="238">
        <v>1</v>
      </c>
      <c r="D1104" s="238" t="s">
        <v>5400</v>
      </c>
      <c r="E1104" s="237">
        <v>4747</v>
      </c>
      <c r="F1104" s="237">
        <v>64</v>
      </c>
      <c r="G1104" s="238">
        <v>54.3</v>
      </c>
      <c r="H1104" s="240">
        <f>Tabela1[[#This Row],[PESO UNI]]*Tabela1[[#This Row],[QTE]]</f>
        <v>54.3</v>
      </c>
      <c r="I1104" s="237" t="s">
        <v>5630</v>
      </c>
      <c r="J1104" s="241" t="s">
        <v>3093</v>
      </c>
      <c r="K1104" s="241" t="s">
        <v>4320</v>
      </c>
      <c r="L1104" s="242" t="s">
        <v>2984</v>
      </c>
      <c r="M1104" s="243">
        <v>46260</v>
      </c>
      <c r="N1104" s="241" t="s">
        <v>5101</v>
      </c>
      <c r="O1104" s="244"/>
      <c r="P1104" s="245"/>
      <c r="Q1104" s="14">
        <f>Tabela1[[#This Row],[QTDE/ Fabricação]]-Tabela1[[#This Row],[QTE]]</f>
        <v>-1</v>
      </c>
      <c r="R1104" s="247">
        <f t="shared" ref="R1104" si="241">IFERROR(H1104*((AA1104*0.25)+(AC1104*0.25)+(AD1104*0.225)+(AE1104*0.225)+(AF1104*0.05)),"")</f>
        <v>54.3</v>
      </c>
      <c r="S1104" s="247">
        <f t="shared" ref="S1104" si="242">IFERROR(H1104*AG1104,"")</f>
        <v>54.3</v>
      </c>
      <c r="T1104" s="248">
        <f t="shared" ref="T1104" si="243">IFERROR(S1104-H1104,"")</f>
        <v>0</v>
      </c>
      <c r="U1104" s="249">
        <f>IFERROR(SUMIF('LISTA DE EMBARQUE'!B:B,MICRO!E:E,'LISTA DE EMBARQUE'!G:G),"")</f>
        <v>1</v>
      </c>
      <c r="V1104" s="244">
        <f>IFERROR(VLOOKUP(Tabela1[[#This Row],[COD.MDE]],'LISTA DE EMBARQUE'!B:L,11,0),"")</f>
        <v>9</v>
      </c>
      <c r="W1104" s="245">
        <f>IFERROR(VLOOKUP(Tabela1[[#This Row],[COD.MDE]],'LISTA DE EMBARQUE'!B:M,12,0),"")</f>
        <v>46284</v>
      </c>
      <c r="X1104" s="246">
        <f>IFERROR(Tabela1[[#This Row],[QIANTIDADE EXPEDIDA]]*Tabela1[[#This Row],[PESO UNI]],"")</f>
        <v>54.3</v>
      </c>
      <c r="Y1104" s="246">
        <f t="shared" ref="Y1104" si="244">U1104-C1104</f>
        <v>0</v>
      </c>
      <c r="Z1104" s="250">
        <f>Tabela1[[#This Row],[PESO TOTAL]]-Tabela1[[#This Row],[Peso Expedido]]</f>
        <v>0</v>
      </c>
      <c r="AA1104" s="251">
        <v>1</v>
      </c>
      <c r="AB1104" s="252"/>
      <c r="AC1104" s="252">
        <v>1</v>
      </c>
      <c r="AD1104" s="252">
        <v>1</v>
      </c>
      <c r="AE1104" s="252">
        <v>1</v>
      </c>
      <c r="AF1104" s="252">
        <v>1</v>
      </c>
      <c r="AG1104" s="252">
        <v>1</v>
      </c>
      <c r="AH1104" s="252">
        <v>1</v>
      </c>
      <c r="AI1104" s="252" t="s">
        <v>4509</v>
      </c>
      <c r="AJ1104"/>
      <c r="AK1104"/>
      <c r="AL1104"/>
      <c r="AM1104"/>
      <c r="AN1104"/>
      <c r="AO1104"/>
      <c r="AP1104"/>
      <c r="AQ1104" s="22"/>
      <c r="AR1104" s="24"/>
      <c r="AS1104" s="37"/>
      <c r="AT1104" s="37"/>
      <c r="AU1104" s="37"/>
      <c r="AV1104" s="37"/>
      <c r="AW1104" s="37"/>
    </row>
    <row r="1105" spans="1:49" ht="15.75" hidden="1" customHeight="1" x14ac:dyDescent="0.25">
      <c r="A1105" s="238" t="s">
        <v>5394</v>
      </c>
      <c r="B1105" s="239" t="s">
        <v>5395</v>
      </c>
      <c r="C1105" s="238">
        <v>1</v>
      </c>
      <c r="D1105" s="238" t="s">
        <v>5603</v>
      </c>
      <c r="E1105" s="237">
        <v>4826</v>
      </c>
      <c r="F1105" s="237">
        <v>64</v>
      </c>
      <c r="G1105" s="238">
        <v>36.6</v>
      </c>
      <c r="H1105" s="240">
        <f>Tabela1[[#This Row],[PESO UNI]]*Tabela1[[#This Row],[QTE]]</f>
        <v>36.6</v>
      </c>
      <c r="I1105" s="237" t="s">
        <v>5630</v>
      </c>
      <c r="J1105" s="241" t="s">
        <v>3093</v>
      </c>
      <c r="K1105" s="241" t="s">
        <v>4320</v>
      </c>
      <c r="L1105" s="242" t="s">
        <v>2984</v>
      </c>
      <c r="M1105" s="243">
        <v>46260</v>
      </c>
      <c r="N1105" s="241" t="s">
        <v>5101</v>
      </c>
      <c r="O1105" s="244"/>
      <c r="P1105" s="245"/>
      <c r="Q1105" s="14">
        <f>Tabela1[[#This Row],[QTDE/ Fabricação]]-Tabela1[[#This Row],[QTE]]</f>
        <v>-1</v>
      </c>
      <c r="R1105" s="247">
        <f t="shared" ref="R1105:R1112" si="245">IFERROR(H1105*((AA1105*0.25)+(AC1105*0.25)+(AD1105*0.225)+(AE1105*0.225)+(AF1105*0.05)),"")</f>
        <v>36.6</v>
      </c>
      <c r="S1105" s="247">
        <f t="shared" ref="S1105:S1112" si="246">IFERROR(H1105*AG1105,"")</f>
        <v>36.6</v>
      </c>
      <c r="T1105" s="248">
        <f t="shared" ref="T1105:T1112" si="247">IFERROR(S1105-H1105,"")</f>
        <v>0</v>
      </c>
      <c r="U1105" s="249">
        <f>IFERROR(SUMIF('LISTA DE EMBARQUE'!B:B,MICRO!E:E,'LISTA DE EMBARQUE'!G:G),"")</f>
        <v>1</v>
      </c>
      <c r="V1105" s="244">
        <f>IFERROR(VLOOKUP(Tabela1[[#This Row],[COD.MDE]],'LISTA DE EMBARQUE'!B:L,11,0),"")</f>
        <v>9</v>
      </c>
      <c r="W1105" s="245">
        <f>IFERROR(VLOOKUP(Tabela1[[#This Row],[COD.MDE]],'LISTA DE EMBARQUE'!B:M,12,0),"")</f>
        <v>46284</v>
      </c>
      <c r="X1105" s="246">
        <f>IFERROR(Tabela1[[#This Row],[QIANTIDADE EXPEDIDA]]*Tabela1[[#This Row],[PESO UNI]],"")</f>
        <v>36.6</v>
      </c>
      <c r="Y1105" s="246">
        <f t="shared" ref="Y1105:Y1112" si="248">U1105-C1105</f>
        <v>0</v>
      </c>
      <c r="Z1105" s="250">
        <f>Tabela1[[#This Row],[PESO TOTAL]]-Tabela1[[#This Row],[Peso Expedido]]</f>
        <v>0</v>
      </c>
      <c r="AA1105" s="251">
        <v>1</v>
      </c>
      <c r="AB1105" s="252"/>
      <c r="AC1105" s="252">
        <v>1</v>
      </c>
      <c r="AD1105" s="252">
        <v>1</v>
      </c>
      <c r="AE1105" s="252">
        <v>1</v>
      </c>
      <c r="AF1105" s="252">
        <v>1</v>
      </c>
      <c r="AG1105" s="252">
        <v>1</v>
      </c>
      <c r="AH1105" s="252">
        <v>1</v>
      </c>
      <c r="AI1105" s="252" t="s">
        <v>4509</v>
      </c>
      <c r="AJ1105"/>
      <c r="AK1105"/>
      <c r="AL1105"/>
      <c r="AM1105"/>
      <c r="AN1105"/>
      <c r="AO1105"/>
      <c r="AP1105"/>
      <c r="AQ1105" s="22"/>
      <c r="AR1105" s="24"/>
      <c r="AS1105" s="37"/>
      <c r="AT1105" s="37"/>
      <c r="AU1105" s="37"/>
      <c r="AV1105" s="37"/>
      <c r="AW1105" s="37"/>
    </row>
    <row r="1106" spans="1:49" ht="15.75" hidden="1" customHeight="1" x14ac:dyDescent="0.25">
      <c r="A1106" s="1" t="s">
        <v>5394</v>
      </c>
      <c r="B1106" s="21" t="s">
        <v>5395</v>
      </c>
      <c r="C1106" s="1">
        <v>1</v>
      </c>
      <c r="D1106" s="1" t="s">
        <v>5604</v>
      </c>
      <c r="E1106" s="7">
        <v>4827</v>
      </c>
      <c r="F1106" s="7">
        <v>64</v>
      </c>
      <c r="G1106" s="1">
        <v>54.3</v>
      </c>
      <c r="H1106" s="34">
        <f>Tabela1[[#This Row],[PESO UNI]]*Tabela1[[#This Row],[QTE]]</f>
        <v>54.3</v>
      </c>
      <c r="I1106" s="7" t="s">
        <v>5630</v>
      </c>
      <c r="J1106" s="8" t="s">
        <v>3093</v>
      </c>
      <c r="K1106" s="8" t="s">
        <v>4320</v>
      </c>
      <c r="L1106" s="9" t="s">
        <v>2984</v>
      </c>
      <c r="M1106" s="10">
        <v>46260</v>
      </c>
      <c r="N1106" s="8" t="s">
        <v>5101</v>
      </c>
      <c r="O1106" s="12"/>
      <c r="P1106" s="13"/>
      <c r="Q1106" s="14">
        <f>Tabela1[[#This Row],[QTDE/ Fabricação]]-Tabela1[[#This Row],[QTE]]</f>
        <v>-1</v>
      </c>
      <c r="R1106" s="18">
        <f t="shared" si="245"/>
        <v>45.340499999999999</v>
      </c>
      <c r="S1106" s="18">
        <f t="shared" si="246"/>
        <v>19.004999999999999</v>
      </c>
      <c r="T1106" s="19">
        <f t="shared" si="247"/>
        <v>-35.295000000000002</v>
      </c>
      <c r="U1106" s="16">
        <f>IFERROR(SUMIF('LISTA DE EMBARQUE'!B:B,MICRO!E:E,'LISTA DE EMBARQUE'!G:G),"")</f>
        <v>0</v>
      </c>
      <c r="V1106" s="12" t="str">
        <f>IFERROR(VLOOKUP(Tabela1[[#This Row],[COD.MDE]],'LISTA DE EMBARQUE'!B:L,11,0),"")</f>
        <v/>
      </c>
      <c r="W1106" s="13" t="str">
        <f>IFERROR(VLOOKUP(Tabela1[[#This Row],[COD.MDE]],'LISTA DE EMBARQUE'!B:M,12,0),"")</f>
        <v/>
      </c>
      <c r="X1106" s="14">
        <f>IFERROR(Tabela1[[#This Row],[QIANTIDADE EXPEDIDA]]*Tabela1[[#This Row],[PESO UNI]],"")</f>
        <v>0</v>
      </c>
      <c r="Y1106" s="14">
        <f t="shared" si="248"/>
        <v>-1</v>
      </c>
      <c r="Z1106" s="20">
        <f>Tabela1[[#This Row],[PESO TOTAL]]-Tabela1[[#This Row],[Peso Expedido]]</f>
        <v>54.3</v>
      </c>
      <c r="AA1106" s="17">
        <v>1</v>
      </c>
      <c r="AB1106" s="33"/>
      <c r="AC1106" s="33">
        <v>1</v>
      </c>
      <c r="AD1106" s="33">
        <v>0.7</v>
      </c>
      <c r="AE1106" s="33">
        <v>0.7</v>
      </c>
      <c r="AF1106" s="33">
        <v>0.4</v>
      </c>
      <c r="AG1106" s="33">
        <v>0.35</v>
      </c>
      <c r="AH1106" s="33"/>
      <c r="AI1106" s="33"/>
      <c r="AJ1106"/>
      <c r="AK1106"/>
      <c r="AL1106"/>
      <c r="AM1106"/>
      <c r="AN1106"/>
      <c r="AO1106"/>
      <c r="AP1106"/>
      <c r="AQ1106" s="22"/>
      <c r="AR1106" s="24"/>
      <c r="AS1106" s="37"/>
      <c r="AT1106" s="37"/>
      <c r="AU1106" s="37"/>
      <c r="AV1106" s="37"/>
      <c r="AW1106" s="37"/>
    </row>
    <row r="1107" spans="1:49" ht="15.75" hidden="1" customHeight="1" x14ac:dyDescent="0.25">
      <c r="A1107" s="238" t="s">
        <v>5394</v>
      </c>
      <c r="B1107" s="239" t="s">
        <v>5395</v>
      </c>
      <c r="C1107" s="238">
        <v>1</v>
      </c>
      <c r="D1107" s="238" t="s">
        <v>5605</v>
      </c>
      <c r="E1107" s="237">
        <v>4828</v>
      </c>
      <c r="F1107" s="237">
        <v>64</v>
      </c>
      <c r="G1107" s="238">
        <v>54.3</v>
      </c>
      <c r="H1107" s="240">
        <f>Tabela1[[#This Row],[PESO UNI]]*Tabela1[[#This Row],[QTE]]</f>
        <v>54.3</v>
      </c>
      <c r="I1107" s="237" t="s">
        <v>5630</v>
      </c>
      <c r="J1107" s="241" t="s">
        <v>3093</v>
      </c>
      <c r="K1107" s="241" t="s">
        <v>4320</v>
      </c>
      <c r="L1107" s="242" t="s">
        <v>2984</v>
      </c>
      <c r="M1107" s="243">
        <v>46260</v>
      </c>
      <c r="N1107" s="241" t="s">
        <v>5101</v>
      </c>
      <c r="O1107" s="244"/>
      <c r="P1107" s="245"/>
      <c r="Q1107" s="14">
        <f>Tabela1[[#This Row],[QTDE/ Fabricação]]-Tabela1[[#This Row],[QTE]]</f>
        <v>-1</v>
      </c>
      <c r="R1107" s="247">
        <f t="shared" si="245"/>
        <v>54.3</v>
      </c>
      <c r="S1107" s="247">
        <f t="shared" si="246"/>
        <v>54.3</v>
      </c>
      <c r="T1107" s="248">
        <f t="shared" si="247"/>
        <v>0</v>
      </c>
      <c r="U1107" s="249">
        <f>IFERROR(SUMIF('LISTA DE EMBARQUE'!B:B,MICRO!E:E,'LISTA DE EMBARQUE'!G:G),"")</f>
        <v>1</v>
      </c>
      <c r="V1107" s="244">
        <f>IFERROR(VLOOKUP(Tabela1[[#This Row],[COD.MDE]],'LISTA DE EMBARQUE'!B:L,11,0),"")</f>
        <v>9</v>
      </c>
      <c r="W1107" s="245">
        <f>IFERROR(VLOOKUP(Tabela1[[#This Row],[COD.MDE]],'LISTA DE EMBARQUE'!B:M,12,0),"")</f>
        <v>46284</v>
      </c>
      <c r="X1107" s="246">
        <f>IFERROR(Tabela1[[#This Row],[QIANTIDADE EXPEDIDA]]*Tabela1[[#This Row],[PESO UNI]],"")</f>
        <v>54.3</v>
      </c>
      <c r="Y1107" s="246">
        <f t="shared" si="248"/>
        <v>0</v>
      </c>
      <c r="Z1107" s="250">
        <f>Tabela1[[#This Row],[PESO TOTAL]]-Tabela1[[#This Row],[Peso Expedido]]</f>
        <v>0</v>
      </c>
      <c r="AA1107" s="251">
        <v>1</v>
      </c>
      <c r="AB1107" s="252"/>
      <c r="AC1107" s="252">
        <v>1</v>
      </c>
      <c r="AD1107" s="252">
        <v>1</v>
      </c>
      <c r="AE1107" s="252">
        <v>1</v>
      </c>
      <c r="AF1107" s="252">
        <v>1</v>
      </c>
      <c r="AG1107" s="252">
        <v>1</v>
      </c>
      <c r="AH1107" s="252">
        <v>1</v>
      </c>
      <c r="AI1107" s="252" t="s">
        <v>4509</v>
      </c>
      <c r="AJ1107"/>
      <c r="AK1107"/>
      <c r="AL1107"/>
      <c r="AM1107"/>
      <c r="AN1107"/>
      <c r="AO1107"/>
      <c r="AP1107"/>
      <c r="AQ1107" s="22"/>
      <c r="AR1107" s="24"/>
      <c r="AS1107" s="37"/>
      <c r="AT1107" s="37"/>
      <c r="AU1107" s="37"/>
      <c r="AV1107" s="37"/>
      <c r="AW1107" s="37"/>
    </row>
    <row r="1108" spans="1:49" ht="15.75" hidden="1" customHeight="1" x14ac:dyDescent="0.25">
      <c r="A1108" s="1" t="s">
        <v>5394</v>
      </c>
      <c r="B1108" s="21" t="s">
        <v>5395</v>
      </c>
      <c r="C1108" s="1">
        <v>1</v>
      </c>
      <c r="D1108" s="1" t="s">
        <v>5606</v>
      </c>
      <c r="E1108" s="7">
        <v>4839</v>
      </c>
      <c r="F1108" s="7">
        <v>64</v>
      </c>
      <c r="G1108" s="1">
        <v>53.6</v>
      </c>
      <c r="H1108" s="34">
        <f>Tabela1[[#This Row],[PESO UNI]]*Tabela1[[#This Row],[QTE]]</f>
        <v>53.6</v>
      </c>
      <c r="I1108" s="7" t="s">
        <v>5630</v>
      </c>
      <c r="J1108" s="8" t="s">
        <v>3093</v>
      </c>
      <c r="K1108" s="8" t="s">
        <v>4320</v>
      </c>
      <c r="L1108" s="9" t="s">
        <v>2984</v>
      </c>
      <c r="M1108" s="10">
        <v>46260</v>
      </c>
      <c r="N1108" s="8" t="s">
        <v>5101</v>
      </c>
      <c r="O1108" s="12"/>
      <c r="P1108" s="13"/>
      <c r="Q1108" s="14">
        <f>Tabela1[[#This Row],[QTDE/ Fabricação]]-Tabela1[[#This Row],[QTE]]</f>
        <v>-1</v>
      </c>
      <c r="R1108" s="18">
        <f t="shared" si="245"/>
        <v>44.756</v>
      </c>
      <c r="S1108" s="18">
        <f t="shared" si="246"/>
        <v>18.759999999999998</v>
      </c>
      <c r="T1108" s="19">
        <f t="shared" si="247"/>
        <v>-34.840000000000003</v>
      </c>
      <c r="U1108" s="16">
        <f>IFERROR(SUMIF('LISTA DE EMBARQUE'!B:B,MICRO!E:E,'LISTA DE EMBARQUE'!G:G),"")</f>
        <v>0</v>
      </c>
      <c r="V1108" s="12" t="str">
        <f>IFERROR(VLOOKUP(Tabela1[[#This Row],[COD.MDE]],'LISTA DE EMBARQUE'!B:L,11,0),"")</f>
        <v/>
      </c>
      <c r="W1108" s="13" t="str">
        <f>IFERROR(VLOOKUP(Tabela1[[#This Row],[COD.MDE]],'LISTA DE EMBARQUE'!B:M,12,0),"")</f>
        <v/>
      </c>
      <c r="X1108" s="14">
        <f>IFERROR(Tabela1[[#This Row],[QIANTIDADE EXPEDIDA]]*Tabela1[[#This Row],[PESO UNI]],"")</f>
        <v>0</v>
      </c>
      <c r="Y1108" s="14">
        <f t="shared" si="248"/>
        <v>-1</v>
      </c>
      <c r="Z1108" s="20">
        <f>Tabela1[[#This Row],[PESO TOTAL]]-Tabela1[[#This Row],[Peso Expedido]]</f>
        <v>53.6</v>
      </c>
      <c r="AA1108" s="17">
        <v>1</v>
      </c>
      <c r="AB1108" s="33"/>
      <c r="AC1108" s="33">
        <v>1</v>
      </c>
      <c r="AD1108" s="33">
        <v>0.7</v>
      </c>
      <c r="AE1108" s="33">
        <v>0.7</v>
      </c>
      <c r="AF1108" s="33">
        <v>0.4</v>
      </c>
      <c r="AG1108" s="33">
        <v>0.35</v>
      </c>
      <c r="AH1108" s="33"/>
      <c r="AI1108" s="33"/>
      <c r="AJ1108"/>
      <c r="AK1108"/>
      <c r="AL1108"/>
      <c r="AM1108"/>
      <c r="AN1108"/>
      <c r="AO1108"/>
      <c r="AP1108"/>
      <c r="AQ1108" s="22"/>
      <c r="AR1108" s="24"/>
      <c r="AS1108" s="37"/>
      <c r="AT1108" s="37"/>
      <c r="AU1108" s="37"/>
      <c r="AV1108" s="37"/>
      <c r="AW1108" s="37"/>
    </row>
    <row r="1109" spans="1:49" ht="15.75" hidden="1" customHeight="1" x14ac:dyDescent="0.25">
      <c r="A1109" s="238" t="s">
        <v>5394</v>
      </c>
      <c r="B1109" s="239" t="s">
        <v>5395</v>
      </c>
      <c r="C1109" s="238">
        <v>1</v>
      </c>
      <c r="D1109" s="238" t="s">
        <v>5607</v>
      </c>
      <c r="E1109" s="237">
        <v>4840</v>
      </c>
      <c r="F1109" s="237">
        <v>64</v>
      </c>
      <c r="G1109" s="238">
        <v>43.9</v>
      </c>
      <c r="H1109" s="240">
        <f>Tabela1[[#This Row],[PESO UNI]]*Tabela1[[#This Row],[QTE]]</f>
        <v>43.9</v>
      </c>
      <c r="I1109" s="237" t="s">
        <v>5630</v>
      </c>
      <c r="J1109" s="241" t="s">
        <v>3093</v>
      </c>
      <c r="K1109" s="241" t="s">
        <v>4320</v>
      </c>
      <c r="L1109" s="242" t="s">
        <v>2984</v>
      </c>
      <c r="M1109" s="243">
        <v>46260</v>
      </c>
      <c r="N1109" s="241" t="s">
        <v>5101</v>
      </c>
      <c r="O1109" s="244"/>
      <c r="P1109" s="245"/>
      <c r="Q1109" s="14">
        <f>Tabela1[[#This Row],[QTDE/ Fabricação]]-Tabela1[[#This Row],[QTE]]</f>
        <v>-1</v>
      </c>
      <c r="R1109" s="247">
        <f t="shared" si="245"/>
        <v>43.9</v>
      </c>
      <c r="S1109" s="247">
        <f t="shared" si="246"/>
        <v>43.9</v>
      </c>
      <c r="T1109" s="248">
        <f t="shared" si="247"/>
        <v>0</v>
      </c>
      <c r="U1109" s="249">
        <f>IFERROR(SUMIF('LISTA DE EMBARQUE'!B:B,MICRO!E:E,'LISTA DE EMBARQUE'!G:G),"")</f>
        <v>1</v>
      </c>
      <c r="V1109" s="244">
        <f>IFERROR(VLOOKUP(Tabela1[[#This Row],[COD.MDE]],'LISTA DE EMBARQUE'!B:L,11,0),"")</f>
        <v>9</v>
      </c>
      <c r="W1109" s="245">
        <f>IFERROR(VLOOKUP(Tabela1[[#This Row],[COD.MDE]],'LISTA DE EMBARQUE'!B:M,12,0),"")</f>
        <v>46284</v>
      </c>
      <c r="X1109" s="246">
        <f>IFERROR(Tabela1[[#This Row],[QIANTIDADE EXPEDIDA]]*Tabela1[[#This Row],[PESO UNI]],"")</f>
        <v>43.9</v>
      </c>
      <c r="Y1109" s="246">
        <f t="shared" si="248"/>
        <v>0</v>
      </c>
      <c r="Z1109" s="250">
        <f>Tabela1[[#This Row],[PESO TOTAL]]-Tabela1[[#This Row],[Peso Expedido]]</f>
        <v>0</v>
      </c>
      <c r="AA1109" s="251">
        <v>1</v>
      </c>
      <c r="AB1109" s="252"/>
      <c r="AC1109" s="252">
        <v>1</v>
      </c>
      <c r="AD1109" s="252">
        <v>1</v>
      </c>
      <c r="AE1109" s="252">
        <v>1</v>
      </c>
      <c r="AF1109" s="252">
        <v>1</v>
      </c>
      <c r="AG1109" s="252">
        <v>1</v>
      </c>
      <c r="AH1109" s="252">
        <v>1</v>
      </c>
      <c r="AI1109" s="252" t="s">
        <v>4509</v>
      </c>
      <c r="AJ1109"/>
      <c r="AK1109"/>
      <c r="AL1109"/>
      <c r="AM1109"/>
      <c r="AN1109"/>
      <c r="AO1109"/>
      <c r="AP1109"/>
      <c r="AQ1109" s="22"/>
      <c r="AR1109" s="24"/>
      <c r="AS1109" s="37"/>
      <c r="AT1109" s="37"/>
      <c r="AU1109" s="37"/>
      <c r="AV1109" s="37"/>
      <c r="AW1109" s="37"/>
    </row>
    <row r="1110" spans="1:49" ht="15.75" hidden="1" customHeight="1" x14ac:dyDescent="0.25">
      <c r="A1110" s="238" t="s">
        <v>5394</v>
      </c>
      <c r="B1110" s="239" t="s">
        <v>5395</v>
      </c>
      <c r="C1110" s="238">
        <v>1</v>
      </c>
      <c r="D1110" s="238" t="s">
        <v>5608</v>
      </c>
      <c r="E1110" s="237">
        <v>4841</v>
      </c>
      <c r="F1110" s="237">
        <v>64</v>
      </c>
      <c r="G1110" s="238">
        <v>43.4</v>
      </c>
      <c r="H1110" s="240">
        <f>Tabela1[[#This Row],[PESO UNI]]*Tabela1[[#This Row],[QTE]]</f>
        <v>43.4</v>
      </c>
      <c r="I1110" s="237" t="s">
        <v>5630</v>
      </c>
      <c r="J1110" s="241" t="s">
        <v>3093</v>
      </c>
      <c r="K1110" s="241" t="s">
        <v>4320</v>
      </c>
      <c r="L1110" s="242" t="s">
        <v>2984</v>
      </c>
      <c r="M1110" s="243">
        <v>46260</v>
      </c>
      <c r="N1110" s="241" t="s">
        <v>5101</v>
      </c>
      <c r="O1110" s="244"/>
      <c r="P1110" s="245"/>
      <c r="Q1110" s="14">
        <f>Tabela1[[#This Row],[QTDE/ Fabricação]]-Tabela1[[#This Row],[QTE]]</f>
        <v>-1</v>
      </c>
      <c r="R1110" s="247">
        <f t="shared" si="245"/>
        <v>43.4</v>
      </c>
      <c r="S1110" s="247">
        <f t="shared" si="246"/>
        <v>43.4</v>
      </c>
      <c r="T1110" s="248">
        <f t="shared" si="247"/>
        <v>0</v>
      </c>
      <c r="U1110" s="249">
        <f>IFERROR(SUMIF('LISTA DE EMBARQUE'!B:B,MICRO!E:E,'LISTA DE EMBARQUE'!G:G),"")</f>
        <v>1</v>
      </c>
      <c r="V1110" s="244">
        <f>IFERROR(VLOOKUP(Tabela1[[#This Row],[COD.MDE]],'LISTA DE EMBARQUE'!B:L,11,0),"")</f>
        <v>9</v>
      </c>
      <c r="W1110" s="245">
        <f>IFERROR(VLOOKUP(Tabela1[[#This Row],[COD.MDE]],'LISTA DE EMBARQUE'!B:M,12,0),"")</f>
        <v>46284</v>
      </c>
      <c r="X1110" s="246">
        <f>IFERROR(Tabela1[[#This Row],[QIANTIDADE EXPEDIDA]]*Tabela1[[#This Row],[PESO UNI]],"")</f>
        <v>43.4</v>
      </c>
      <c r="Y1110" s="246">
        <f t="shared" si="248"/>
        <v>0</v>
      </c>
      <c r="Z1110" s="250">
        <f>Tabela1[[#This Row],[PESO TOTAL]]-Tabela1[[#This Row],[Peso Expedido]]</f>
        <v>0</v>
      </c>
      <c r="AA1110" s="251">
        <v>1</v>
      </c>
      <c r="AB1110" s="252"/>
      <c r="AC1110" s="252">
        <v>1</v>
      </c>
      <c r="AD1110" s="252">
        <v>1</v>
      </c>
      <c r="AE1110" s="252">
        <v>1</v>
      </c>
      <c r="AF1110" s="252">
        <v>1</v>
      </c>
      <c r="AG1110" s="252">
        <v>1</v>
      </c>
      <c r="AH1110" s="252">
        <v>1</v>
      </c>
      <c r="AI1110" s="252" t="s">
        <v>4509</v>
      </c>
      <c r="AJ1110"/>
      <c r="AK1110"/>
      <c r="AL1110"/>
      <c r="AM1110"/>
      <c r="AN1110"/>
      <c r="AO1110"/>
      <c r="AP1110"/>
      <c r="AQ1110" s="22"/>
      <c r="AR1110" s="24"/>
      <c r="AS1110" s="37"/>
      <c r="AT1110" s="37"/>
      <c r="AU1110" s="37"/>
      <c r="AV1110" s="37"/>
      <c r="AW1110" s="37"/>
    </row>
    <row r="1111" spans="1:49" ht="15.75" hidden="1" customHeight="1" x14ac:dyDescent="0.25">
      <c r="A1111" s="238" t="s">
        <v>5394</v>
      </c>
      <c r="B1111" s="239" t="s">
        <v>5395</v>
      </c>
      <c r="C1111" s="238">
        <v>1</v>
      </c>
      <c r="D1111" s="238" t="s">
        <v>5609</v>
      </c>
      <c r="E1111" s="237">
        <v>4842</v>
      </c>
      <c r="F1111" s="237">
        <v>64</v>
      </c>
      <c r="G1111" s="238">
        <v>43.4</v>
      </c>
      <c r="H1111" s="240">
        <f>Tabela1[[#This Row],[PESO UNI]]*Tabela1[[#This Row],[QTE]]</f>
        <v>43.4</v>
      </c>
      <c r="I1111" s="237" t="s">
        <v>5630</v>
      </c>
      <c r="J1111" s="241" t="s">
        <v>3093</v>
      </c>
      <c r="K1111" s="241" t="s">
        <v>4320</v>
      </c>
      <c r="L1111" s="242" t="s">
        <v>2984</v>
      </c>
      <c r="M1111" s="243">
        <v>46260</v>
      </c>
      <c r="N1111" s="241" t="s">
        <v>5101</v>
      </c>
      <c r="O1111" s="244"/>
      <c r="P1111" s="245"/>
      <c r="Q1111" s="14">
        <f>Tabela1[[#This Row],[QTDE/ Fabricação]]-Tabela1[[#This Row],[QTE]]</f>
        <v>-1</v>
      </c>
      <c r="R1111" s="247">
        <f t="shared" si="245"/>
        <v>43.4</v>
      </c>
      <c r="S1111" s="247">
        <f t="shared" si="246"/>
        <v>43.4</v>
      </c>
      <c r="T1111" s="248">
        <f t="shared" si="247"/>
        <v>0</v>
      </c>
      <c r="U1111" s="249">
        <f>IFERROR(SUMIF('LISTA DE EMBARQUE'!B:B,MICRO!E:E,'LISTA DE EMBARQUE'!G:G),"")</f>
        <v>1</v>
      </c>
      <c r="V1111" s="244">
        <f>IFERROR(VLOOKUP(Tabela1[[#This Row],[COD.MDE]],'LISTA DE EMBARQUE'!B:L,11,0),"")</f>
        <v>9</v>
      </c>
      <c r="W1111" s="245">
        <f>IFERROR(VLOOKUP(Tabela1[[#This Row],[COD.MDE]],'LISTA DE EMBARQUE'!B:M,12,0),"")</f>
        <v>46284</v>
      </c>
      <c r="X1111" s="246">
        <f>IFERROR(Tabela1[[#This Row],[QIANTIDADE EXPEDIDA]]*Tabela1[[#This Row],[PESO UNI]],"")</f>
        <v>43.4</v>
      </c>
      <c r="Y1111" s="246">
        <f t="shared" si="248"/>
        <v>0</v>
      </c>
      <c r="Z1111" s="250">
        <f>Tabela1[[#This Row],[PESO TOTAL]]-Tabela1[[#This Row],[Peso Expedido]]</f>
        <v>0</v>
      </c>
      <c r="AA1111" s="251">
        <v>1</v>
      </c>
      <c r="AB1111" s="252"/>
      <c r="AC1111" s="252">
        <v>1</v>
      </c>
      <c r="AD1111" s="252">
        <v>1</v>
      </c>
      <c r="AE1111" s="252">
        <v>1</v>
      </c>
      <c r="AF1111" s="252">
        <v>1</v>
      </c>
      <c r="AG1111" s="252">
        <v>1</v>
      </c>
      <c r="AH1111" s="252">
        <v>1</v>
      </c>
      <c r="AI1111" s="252" t="s">
        <v>4509</v>
      </c>
      <c r="AJ1111"/>
      <c r="AK1111"/>
      <c r="AL1111"/>
      <c r="AM1111"/>
      <c r="AN1111"/>
      <c r="AO1111"/>
      <c r="AP1111"/>
      <c r="AQ1111" s="22"/>
      <c r="AR1111" s="24"/>
      <c r="AS1111" s="37"/>
      <c r="AT1111" s="37"/>
      <c r="AU1111" s="37"/>
      <c r="AV1111" s="37"/>
      <c r="AW1111" s="37"/>
    </row>
    <row r="1112" spans="1:49" ht="15.75" hidden="1" customHeight="1" x14ac:dyDescent="0.25">
      <c r="A1112" s="238" t="s">
        <v>5394</v>
      </c>
      <c r="B1112" s="239" t="s">
        <v>5395</v>
      </c>
      <c r="C1112" s="238">
        <v>1</v>
      </c>
      <c r="D1112" s="238" t="s">
        <v>5610</v>
      </c>
      <c r="E1112" s="237">
        <v>4843</v>
      </c>
      <c r="F1112" s="237">
        <v>64</v>
      </c>
      <c r="G1112" s="238">
        <v>44.1</v>
      </c>
      <c r="H1112" s="240">
        <f>Tabela1[[#This Row],[PESO UNI]]*Tabela1[[#This Row],[QTE]]</f>
        <v>44.1</v>
      </c>
      <c r="I1112" s="237" t="s">
        <v>5630</v>
      </c>
      <c r="J1112" s="241" t="s">
        <v>3093</v>
      </c>
      <c r="K1112" s="241" t="s">
        <v>4320</v>
      </c>
      <c r="L1112" s="242" t="s">
        <v>2984</v>
      </c>
      <c r="M1112" s="243">
        <v>46260</v>
      </c>
      <c r="N1112" s="241" t="s">
        <v>5101</v>
      </c>
      <c r="O1112" s="244"/>
      <c r="P1112" s="245"/>
      <c r="Q1112" s="14">
        <f>Tabela1[[#This Row],[QTDE/ Fabricação]]-Tabela1[[#This Row],[QTE]]</f>
        <v>-1</v>
      </c>
      <c r="R1112" s="247">
        <f t="shared" si="245"/>
        <v>44.1</v>
      </c>
      <c r="S1112" s="247">
        <f t="shared" si="246"/>
        <v>44.1</v>
      </c>
      <c r="T1112" s="248">
        <f t="shared" si="247"/>
        <v>0</v>
      </c>
      <c r="U1112" s="249">
        <f>IFERROR(SUMIF('LISTA DE EMBARQUE'!B:B,MICRO!E:E,'LISTA DE EMBARQUE'!G:G),"")</f>
        <v>1</v>
      </c>
      <c r="V1112" s="244">
        <f>IFERROR(VLOOKUP(Tabela1[[#This Row],[COD.MDE]],'LISTA DE EMBARQUE'!B:L,11,0),"")</f>
        <v>9</v>
      </c>
      <c r="W1112" s="245">
        <f>IFERROR(VLOOKUP(Tabela1[[#This Row],[COD.MDE]],'LISTA DE EMBARQUE'!B:M,12,0),"")</f>
        <v>46284</v>
      </c>
      <c r="X1112" s="246">
        <f>IFERROR(Tabela1[[#This Row],[QIANTIDADE EXPEDIDA]]*Tabela1[[#This Row],[PESO UNI]],"")</f>
        <v>44.1</v>
      </c>
      <c r="Y1112" s="246">
        <f t="shared" si="248"/>
        <v>0</v>
      </c>
      <c r="Z1112" s="250">
        <f>Tabela1[[#This Row],[PESO TOTAL]]-Tabela1[[#This Row],[Peso Expedido]]</f>
        <v>0</v>
      </c>
      <c r="AA1112" s="251">
        <v>1</v>
      </c>
      <c r="AB1112" s="252"/>
      <c r="AC1112" s="252">
        <v>1</v>
      </c>
      <c r="AD1112" s="252">
        <v>1</v>
      </c>
      <c r="AE1112" s="252">
        <v>1</v>
      </c>
      <c r="AF1112" s="252">
        <v>1</v>
      </c>
      <c r="AG1112" s="252">
        <v>1</v>
      </c>
      <c r="AH1112" s="252">
        <v>1</v>
      </c>
      <c r="AI1112" s="252" t="s">
        <v>4509</v>
      </c>
      <c r="AJ1112"/>
      <c r="AK1112"/>
      <c r="AL1112"/>
      <c r="AM1112"/>
      <c r="AN1112"/>
      <c r="AO1112"/>
      <c r="AP1112"/>
      <c r="AQ1112" s="22"/>
      <c r="AR1112" s="24"/>
      <c r="AS1112" s="37"/>
      <c r="AT1112" s="37"/>
      <c r="AU1112" s="37"/>
      <c r="AV1112" s="37"/>
      <c r="AW1112" s="37"/>
    </row>
    <row r="1113" spans="1:49" ht="15.75" hidden="1" customHeight="1" x14ac:dyDescent="0.25">
      <c r="A1113" s="1" t="s">
        <v>5485</v>
      </c>
      <c r="B1113" s="21" t="s">
        <v>5486</v>
      </c>
      <c r="C1113" s="1">
        <v>2</v>
      </c>
      <c r="D1113" s="1" t="s">
        <v>5487</v>
      </c>
      <c r="E1113" s="7">
        <v>4751</v>
      </c>
      <c r="F1113" s="7">
        <v>65</v>
      </c>
      <c r="G1113" s="1">
        <v>257.5</v>
      </c>
      <c r="H1113" s="34">
        <f>Tabela1[[#This Row],[PESO UNI]]*Tabela1[[#This Row],[QTE]]</f>
        <v>515</v>
      </c>
      <c r="I1113" s="7" t="s">
        <v>5947</v>
      </c>
      <c r="J1113" s="8" t="s">
        <v>3140</v>
      </c>
      <c r="K1113" s="8" t="s">
        <v>4320</v>
      </c>
      <c r="L1113" s="9" t="s">
        <v>2984</v>
      </c>
      <c r="M1113" s="10">
        <v>46265</v>
      </c>
      <c r="N1113" s="8" t="s">
        <v>5101</v>
      </c>
      <c r="O1113" s="12"/>
      <c r="P1113" s="13"/>
      <c r="Q1113" s="14">
        <f>Tabela1[[#This Row],[QTDE/ Fabricação]]-Tabela1[[#This Row],[QTE]]</f>
        <v>-2</v>
      </c>
      <c r="R1113" s="18">
        <f t="shared" ref="R1113:R1144" si="249">IFERROR(H1113*((AA1113*0.25)+(AC1113*0.25)+(AD1113*0.225)+(AE1113*0.225)+(AF1113*0.05)),"")</f>
        <v>515</v>
      </c>
      <c r="S1113" s="18">
        <f t="shared" ref="S1113:S1144" si="250">IFERROR(H1113*AG1113,"")</f>
        <v>515</v>
      </c>
      <c r="T1113" s="19">
        <f t="shared" ref="T1113:T1144" si="251">IFERROR(S1113-H1113,"")</f>
        <v>0</v>
      </c>
      <c r="U1113" s="16">
        <f>IFERROR(SUMIF('LISTA DE EMBARQUE'!B:B,MICRO!E:E,'LISTA DE EMBARQUE'!G:G),"")</f>
        <v>2</v>
      </c>
      <c r="V1113" s="12">
        <f>IFERROR(VLOOKUP(Tabela1[[#This Row],[COD.MDE]],'LISTA DE EMBARQUE'!B:L,11,0),"")</f>
        <v>12</v>
      </c>
      <c r="W1113" s="13">
        <f>IFERROR(VLOOKUP(Tabela1[[#This Row],[COD.MDE]],'LISTA DE EMBARQUE'!B:M,12,0),"")</f>
        <v>46307</v>
      </c>
      <c r="X1113" s="14">
        <f>IFERROR(Tabela1[[#This Row],[QIANTIDADE EXPEDIDA]]*Tabela1[[#This Row],[PESO UNI]],"")</f>
        <v>515</v>
      </c>
      <c r="Y1113" s="14">
        <f t="shared" ref="Y1113:Y1144" si="252">U1113-C1113</f>
        <v>0</v>
      </c>
      <c r="Z1113" s="20">
        <f>Tabela1[[#This Row],[PESO TOTAL]]-Tabela1[[#This Row],[Peso Expedido]]</f>
        <v>0</v>
      </c>
      <c r="AA1113" s="251">
        <v>1</v>
      </c>
      <c r="AB1113" s="252"/>
      <c r="AC1113" s="252">
        <v>1</v>
      </c>
      <c r="AD1113" s="252">
        <v>1</v>
      </c>
      <c r="AE1113" s="252">
        <v>1</v>
      </c>
      <c r="AF1113" s="252">
        <v>1</v>
      </c>
      <c r="AG1113" s="252">
        <v>1</v>
      </c>
      <c r="AH1113" s="252">
        <v>1</v>
      </c>
      <c r="AI1113" s="252" t="s">
        <v>4509</v>
      </c>
      <c r="AJ1113"/>
      <c r="AK1113"/>
      <c r="AL1113"/>
      <c r="AM1113"/>
      <c r="AN1113"/>
      <c r="AO1113"/>
      <c r="AP1113"/>
      <c r="AQ1113" s="22"/>
      <c r="AR1113" s="24"/>
      <c r="AS1113" s="37"/>
      <c r="AT1113" s="37"/>
      <c r="AU1113" s="37"/>
      <c r="AV1113" s="37"/>
      <c r="AW1113" s="37"/>
    </row>
    <row r="1114" spans="1:49" ht="15.75" hidden="1" customHeight="1" x14ac:dyDescent="0.25">
      <c r="A1114" s="1" t="s">
        <v>5485</v>
      </c>
      <c r="B1114" s="21" t="s">
        <v>5486</v>
      </c>
      <c r="C1114" s="1">
        <v>1</v>
      </c>
      <c r="D1114" s="1" t="s">
        <v>5572</v>
      </c>
      <c r="E1114" s="7">
        <v>4799</v>
      </c>
      <c r="F1114" s="7">
        <v>65</v>
      </c>
      <c r="G1114" s="1">
        <v>1172.4000000000001</v>
      </c>
      <c r="H1114" s="257">
        <f>Tabela1[[#This Row],[PESO UNI]]*Tabela1[[#This Row],[QTE]]</f>
        <v>1172.4000000000001</v>
      </c>
      <c r="I1114" s="7" t="s">
        <v>5947</v>
      </c>
      <c r="J1114" s="8" t="s">
        <v>3140</v>
      </c>
      <c r="K1114" s="8" t="s">
        <v>4320</v>
      </c>
      <c r="L1114" s="9" t="s">
        <v>2984</v>
      </c>
      <c r="M1114" s="10">
        <v>46265</v>
      </c>
      <c r="N1114" s="8" t="s">
        <v>5101</v>
      </c>
      <c r="O1114" s="12"/>
      <c r="P1114" s="13"/>
      <c r="Q1114" s="14">
        <f>Tabela1[[#This Row],[QTDE/ Fabricação]]-Tabela1[[#This Row],[QTE]]</f>
        <v>-1</v>
      </c>
      <c r="R1114" s="18">
        <f>IFERROR(H1114*((AA1114*0.25)+(AC1114*0.25)+(AD1114*0.225)+(AE1114*0.225)+(AF1114*0.05)),"")</f>
        <v>1172.4000000000001</v>
      </c>
      <c r="S1114" s="18">
        <f>IFERROR(H1114*AG1114,"")</f>
        <v>1172.4000000000001</v>
      </c>
      <c r="T1114" s="19">
        <f>IFERROR(S1114-H1114,"")</f>
        <v>0</v>
      </c>
      <c r="U1114" s="16">
        <f>IFERROR(SUMIF('LISTA DE EMBARQUE'!B:B,MICRO!E:E,'LISTA DE EMBARQUE'!G:G),"")</f>
        <v>1</v>
      </c>
      <c r="V1114" s="12">
        <f>IFERROR(VLOOKUP(Tabela1[[#This Row],[COD.MDE]],'LISTA DE EMBARQUE'!B:L,11,0),"")</f>
        <v>12</v>
      </c>
      <c r="W1114" s="13">
        <f>IFERROR(VLOOKUP(Tabela1[[#This Row],[COD.MDE]],'LISTA DE EMBARQUE'!B:M,12,0),"")</f>
        <v>46307</v>
      </c>
      <c r="X1114" s="14">
        <f>IFERROR(Tabela1[[#This Row],[QIANTIDADE EXPEDIDA]]*Tabela1[[#This Row],[PESO UNI]],"")</f>
        <v>1172.4000000000001</v>
      </c>
      <c r="Y1114" s="14">
        <f>U1114-C1114</f>
        <v>0</v>
      </c>
      <c r="Z1114" s="20">
        <f>Tabela1[[#This Row],[PESO TOTAL]]-Tabela1[[#This Row],[Peso Expedido]]</f>
        <v>0</v>
      </c>
      <c r="AA1114" s="251">
        <v>1</v>
      </c>
      <c r="AB1114" s="252"/>
      <c r="AC1114" s="252">
        <v>1</v>
      </c>
      <c r="AD1114" s="252">
        <v>1</v>
      </c>
      <c r="AE1114" s="252">
        <v>1</v>
      </c>
      <c r="AF1114" s="252">
        <v>1</v>
      </c>
      <c r="AG1114" s="252">
        <v>1</v>
      </c>
      <c r="AH1114" s="252">
        <v>1</v>
      </c>
      <c r="AI1114" s="252" t="s">
        <v>4509</v>
      </c>
      <c r="AJ1114"/>
      <c r="AK1114"/>
      <c r="AL1114"/>
      <c r="AM1114"/>
      <c r="AN1114"/>
      <c r="AO1114"/>
      <c r="AP1114"/>
      <c r="AQ1114" s="22"/>
      <c r="AR1114" s="24"/>
      <c r="AS1114" s="37"/>
      <c r="AT1114" s="37"/>
      <c r="AU1114" s="37"/>
      <c r="AV1114" s="37"/>
      <c r="AW1114" s="37"/>
    </row>
    <row r="1115" spans="1:49" ht="15.75" hidden="1" customHeight="1" x14ac:dyDescent="0.25">
      <c r="A1115" s="1" t="s">
        <v>5488</v>
      </c>
      <c r="B1115" s="21" t="s">
        <v>5489</v>
      </c>
      <c r="C1115" s="1">
        <v>1</v>
      </c>
      <c r="D1115" s="1" t="s">
        <v>5492</v>
      </c>
      <c r="E1115" s="7">
        <v>4752</v>
      </c>
      <c r="F1115" s="7">
        <v>65</v>
      </c>
      <c r="G1115" s="1">
        <v>681.8</v>
      </c>
      <c r="H1115" s="34">
        <f>Tabela1[[#This Row],[PESO UNI]]*Tabela1[[#This Row],[QTE]]</f>
        <v>681.8</v>
      </c>
      <c r="I1115" s="7">
        <v>0</v>
      </c>
      <c r="J1115" s="8" t="s">
        <v>3140</v>
      </c>
      <c r="K1115" s="8" t="s">
        <v>4320</v>
      </c>
      <c r="L1115" s="9" t="s">
        <v>2984</v>
      </c>
      <c r="M1115" s="10">
        <v>46265</v>
      </c>
      <c r="N1115" s="8" t="s">
        <v>5101</v>
      </c>
      <c r="O1115" s="12"/>
      <c r="P1115" s="13"/>
      <c r="Q1115" s="14">
        <f>Tabela1[[#This Row],[QTDE/ Fabricação]]-Tabela1[[#This Row],[QTE]]</f>
        <v>-1</v>
      </c>
      <c r="R1115" s="18">
        <f t="shared" si="249"/>
        <v>576.12099999999998</v>
      </c>
      <c r="S1115" s="18">
        <f t="shared" si="250"/>
        <v>272.71999999999997</v>
      </c>
      <c r="T1115" s="19">
        <f t="shared" si="251"/>
        <v>-409.08</v>
      </c>
      <c r="U1115" s="16">
        <f>IFERROR(SUMIF('LISTA DE EMBARQUE'!B:B,MICRO!E:E,'LISTA DE EMBARQUE'!G:G),"")</f>
        <v>0</v>
      </c>
      <c r="V1115" s="12" t="str">
        <f>IFERROR(VLOOKUP(Tabela1[[#This Row],[COD.MDE]],'LISTA DE EMBARQUE'!B:L,11,0),"")</f>
        <v/>
      </c>
      <c r="W1115" s="13" t="str">
        <f>IFERROR(VLOOKUP(Tabela1[[#This Row],[COD.MDE]],'LISTA DE EMBARQUE'!B:M,12,0),"")</f>
        <v/>
      </c>
      <c r="X1115" s="14">
        <f>IFERROR(Tabela1[[#This Row],[QIANTIDADE EXPEDIDA]]*Tabela1[[#This Row],[PESO UNI]],"")</f>
        <v>0</v>
      </c>
      <c r="Y1115" s="14">
        <f t="shared" si="252"/>
        <v>-1</v>
      </c>
      <c r="Z1115" s="20">
        <f>Tabela1[[#This Row],[PESO TOTAL]]-Tabela1[[#This Row],[Peso Expedido]]</f>
        <v>681.8</v>
      </c>
      <c r="AA1115" s="17">
        <v>1</v>
      </c>
      <c r="AB1115" s="33"/>
      <c r="AC1115" s="33">
        <v>1</v>
      </c>
      <c r="AD1115" s="33">
        <v>0.7</v>
      </c>
      <c r="AE1115" s="33">
        <v>0.7</v>
      </c>
      <c r="AF1115" s="33">
        <v>0.6</v>
      </c>
      <c r="AG1115" s="33">
        <v>0.4</v>
      </c>
      <c r="AH1115" s="33"/>
      <c r="AI1115" s="33"/>
      <c r="AJ1115"/>
      <c r="AK1115"/>
      <c r="AL1115"/>
      <c r="AM1115"/>
      <c r="AN1115"/>
      <c r="AO1115"/>
      <c r="AP1115"/>
      <c r="AQ1115" s="22"/>
      <c r="AR1115" s="24"/>
      <c r="AS1115" s="37"/>
      <c r="AT1115" s="37"/>
      <c r="AU1115" s="37"/>
      <c r="AV1115" s="37"/>
      <c r="AW1115" s="37"/>
    </row>
    <row r="1116" spans="1:49" ht="15.75" hidden="1" customHeight="1" x14ac:dyDescent="0.25">
      <c r="A1116" s="1" t="s">
        <v>5490</v>
      </c>
      <c r="B1116" s="21" t="s">
        <v>5491</v>
      </c>
      <c r="C1116" s="1">
        <v>1</v>
      </c>
      <c r="D1116" s="1" t="s">
        <v>5493</v>
      </c>
      <c r="E1116" s="7">
        <v>4753</v>
      </c>
      <c r="F1116" s="7">
        <v>65</v>
      </c>
      <c r="G1116" s="1">
        <v>254.6</v>
      </c>
      <c r="H1116" s="34">
        <f>Tabela1[[#This Row],[PESO UNI]]*Tabela1[[#This Row],[QTE]]</f>
        <v>254.6</v>
      </c>
      <c r="I1116" s="7">
        <v>0</v>
      </c>
      <c r="J1116" s="8" t="s">
        <v>3140</v>
      </c>
      <c r="K1116" s="8" t="s">
        <v>4320</v>
      </c>
      <c r="L1116" s="9" t="s">
        <v>2984</v>
      </c>
      <c r="M1116" s="10">
        <v>46265</v>
      </c>
      <c r="N1116" s="8" t="s">
        <v>5101</v>
      </c>
      <c r="O1116" s="12"/>
      <c r="P1116" s="13"/>
      <c r="Q1116" s="14">
        <f>Tabela1[[#This Row],[QTDE/ Fabricação]]-Tabela1[[#This Row],[QTE]]</f>
        <v>-1</v>
      </c>
      <c r="R1116" s="18">
        <f t="shared" si="249"/>
        <v>215.137</v>
      </c>
      <c r="S1116" s="18">
        <f t="shared" si="250"/>
        <v>101.84</v>
      </c>
      <c r="T1116" s="19">
        <f t="shared" si="251"/>
        <v>-152.76</v>
      </c>
      <c r="U1116" s="16">
        <f>IFERROR(SUMIF('LISTA DE EMBARQUE'!B:B,MICRO!E:E,'LISTA DE EMBARQUE'!G:G),"")</f>
        <v>0</v>
      </c>
      <c r="V1116" s="12" t="str">
        <f>IFERROR(VLOOKUP(Tabela1[[#This Row],[COD.MDE]],'LISTA DE EMBARQUE'!B:L,11,0),"")</f>
        <v/>
      </c>
      <c r="W1116" s="13" t="str">
        <f>IFERROR(VLOOKUP(Tabela1[[#This Row],[COD.MDE]],'LISTA DE EMBARQUE'!B:M,12,0),"")</f>
        <v/>
      </c>
      <c r="X1116" s="14">
        <f>IFERROR(Tabela1[[#This Row],[QIANTIDADE EXPEDIDA]]*Tabela1[[#This Row],[PESO UNI]],"")</f>
        <v>0</v>
      </c>
      <c r="Y1116" s="14">
        <f t="shared" si="252"/>
        <v>-1</v>
      </c>
      <c r="Z1116" s="20">
        <f>Tabela1[[#This Row],[PESO TOTAL]]-Tabela1[[#This Row],[Peso Expedido]]</f>
        <v>254.6</v>
      </c>
      <c r="AA1116" s="17">
        <v>1</v>
      </c>
      <c r="AB1116" s="33"/>
      <c r="AC1116" s="33">
        <v>1</v>
      </c>
      <c r="AD1116" s="33">
        <v>0.7</v>
      </c>
      <c r="AE1116" s="33">
        <v>0.7</v>
      </c>
      <c r="AF1116" s="33">
        <v>0.6</v>
      </c>
      <c r="AG1116" s="33">
        <v>0.4</v>
      </c>
      <c r="AH1116" s="33"/>
      <c r="AI1116" s="33"/>
      <c r="AJ1116"/>
      <c r="AK1116"/>
      <c r="AL1116"/>
      <c r="AM1116"/>
      <c r="AN1116"/>
      <c r="AO1116"/>
      <c r="AP1116"/>
      <c r="AQ1116" s="22"/>
      <c r="AR1116" s="24"/>
      <c r="AS1116" s="37"/>
      <c r="AT1116" s="37"/>
      <c r="AU1116" s="37"/>
      <c r="AV1116" s="37"/>
      <c r="AW1116" s="37"/>
    </row>
    <row r="1117" spans="1:49" ht="15.75" hidden="1" customHeight="1" x14ac:dyDescent="0.25">
      <c r="A1117" s="1" t="s">
        <v>5490</v>
      </c>
      <c r="B1117" s="21" t="s">
        <v>5491</v>
      </c>
      <c r="C1117" s="1">
        <v>1</v>
      </c>
      <c r="D1117" s="1" t="s">
        <v>5494</v>
      </c>
      <c r="E1117" s="7">
        <v>4754</v>
      </c>
      <c r="F1117" s="7">
        <v>65</v>
      </c>
      <c r="G1117" s="1">
        <v>223</v>
      </c>
      <c r="H1117" s="34">
        <f>Tabela1[[#This Row],[PESO UNI]]*Tabela1[[#This Row],[QTE]]</f>
        <v>223</v>
      </c>
      <c r="I1117" s="7">
        <v>0</v>
      </c>
      <c r="J1117" s="8" t="s">
        <v>3140</v>
      </c>
      <c r="K1117" s="8" t="s">
        <v>4320</v>
      </c>
      <c r="L1117" s="9" t="s">
        <v>2984</v>
      </c>
      <c r="M1117" s="10">
        <v>46265</v>
      </c>
      <c r="N1117" s="8" t="s">
        <v>5101</v>
      </c>
      <c r="O1117" s="12"/>
      <c r="P1117" s="13"/>
      <c r="Q1117" s="14">
        <f>Tabela1[[#This Row],[QTDE/ Fabricação]]-Tabela1[[#This Row],[QTE]]</f>
        <v>-1</v>
      </c>
      <c r="R1117" s="18">
        <f t="shared" si="249"/>
        <v>188.435</v>
      </c>
      <c r="S1117" s="18">
        <f t="shared" si="250"/>
        <v>89.2</v>
      </c>
      <c r="T1117" s="19">
        <f t="shared" si="251"/>
        <v>-133.80000000000001</v>
      </c>
      <c r="U1117" s="16">
        <f>IFERROR(SUMIF('LISTA DE EMBARQUE'!B:B,MICRO!E:E,'LISTA DE EMBARQUE'!G:G),"")</f>
        <v>0</v>
      </c>
      <c r="V1117" s="12" t="str">
        <f>IFERROR(VLOOKUP(Tabela1[[#This Row],[COD.MDE]],'LISTA DE EMBARQUE'!B:L,11,0),"")</f>
        <v/>
      </c>
      <c r="W1117" s="13" t="str">
        <f>IFERROR(VLOOKUP(Tabela1[[#This Row],[COD.MDE]],'LISTA DE EMBARQUE'!B:M,12,0),"")</f>
        <v/>
      </c>
      <c r="X1117" s="14">
        <f>IFERROR(Tabela1[[#This Row],[QIANTIDADE EXPEDIDA]]*Tabela1[[#This Row],[PESO UNI]],"")</f>
        <v>0</v>
      </c>
      <c r="Y1117" s="14">
        <f t="shared" si="252"/>
        <v>-1</v>
      </c>
      <c r="Z1117" s="20">
        <f>Tabela1[[#This Row],[PESO TOTAL]]-Tabela1[[#This Row],[Peso Expedido]]</f>
        <v>223</v>
      </c>
      <c r="AA1117" s="17">
        <v>1</v>
      </c>
      <c r="AB1117" s="33"/>
      <c r="AC1117" s="33">
        <v>1</v>
      </c>
      <c r="AD1117" s="33">
        <v>0.7</v>
      </c>
      <c r="AE1117" s="33">
        <v>0.7</v>
      </c>
      <c r="AF1117" s="33">
        <v>0.6</v>
      </c>
      <c r="AG1117" s="33">
        <v>0.4</v>
      </c>
      <c r="AH1117" s="33"/>
      <c r="AI1117" s="33"/>
      <c r="AJ1117"/>
      <c r="AK1117"/>
      <c r="AL1117"/>
      <c r="AM1117"/>
      <c r="AN1117"/>
      <c r="AO1117"/>
      <c r="AP1117"/>
      <c r="AQ1117" s="22"/>
      <c r="AR1117" s="24"/>
      <c r="AS1117" s="37"/>
      <c r="AT1117" s="37"/>
      <c r="AU1117" s="37"/>
      <c r="AV1117" s="37"/>
      <c r="AW1117" s="37"/>
    </row>
    <row r="1118" spans="1:49" ht="15.75" hidden="1" customHeight="1" x14ac:dyDescent="0.25">
      <c r="A1118" s="1" t="s">
        <v>5500</v>
      </c>
      <c r="B1118" s="21" t="s">
        <v>5495</v>
      </c>
      <c r="C1118" s="1">
        <v>1</v>
      </c>
      <c r="D1118" s="1" t="s">
        <v>5499</v>
      </c>
      <c r="E1118" s="7">
        <v>4755</v>
      </c>
      <c r="F1118" s="7">
        <v>65</v>
      </c>
      <c r="G1118" s="1">
        <v>208.4</v>
      </c>
      <c r="H1118" s="34">
        <f>Tabela1[[#This Row],[PESO UNI]]*Tabela1[[#This Row],[QTE]]</f>
        <v>208.4</v>
      </c>
      <c r="I1118" s="7">
        <v>0</v>
      </c>
      <c r="J1118" s="8" t="s">
        <v>3140</v>
      </c>
      <c r="K1118" s="8" t="s">
        <v>4320</v>
      </c>
      <c r="L1118" s="9" t="s">
        <v>2984</v>
      </c>
      <c r="M1118" s="10">
        <v>46265</v>
      </c>
      <c r="N1118" s="8" t="s">
        <v>5101</v>
      </c>
      <c r="O1118" s="12"/>
      <c r="P1118" s="13"/>
      <c r="Q1118" s="14">
        <f>Tabela1[[#This Row],[QTDE/ Fabricação]]-Tabela1[[#This Row],[QTE]]</f>
        <v>-1</v>
      </c>
      <c r="R1118" s="18">
        <f t="shared" si="249"/>
        <v>176.09800000000001</v>
      </c>
      <c r="S1118" s="18">
        <f t="shared" si="250"/>
        <v>83.360000000000014</v>
      </c>
      <c r="T1118" s="19">
        <f t="shared" si="251"/>
        <v>-125.03999999999999</v>
      </c>
      <c r="U1118" s="16">
        <f>IFERROR(SUMIF('LISTA DE EMBARQUE'!B:B,MICRO!E:E,'LISTA DE EMBARQUE'!G:G),"")</f>
        <v>0</v>
      </c>
      <c r="V1118" s="12" t="str">
        <f>IFERROR(VLOOKUP(Tabela1[[#This Row],[COD.MDE]],'LISTA DE EMBARQUE'!B:L,11,0),"")</f>
        <v/>
      </c>
      <c r="W1118" s="13" t="str">
        <f>IFERROR(VLOOKUP(Tabela1[[#This Row],[COD.MDE]],'LISTA DE EMBARQUE'!B:M,12,0),"")</f>
        <v/>
      </c>
      <c r="X1118" s="14">
        <f>IFERROR(Tabela1[[#This Row],[QIANTIDADE EXPEDIDA]]*Tabela1[[#This Row],[PESO UNI]],"")</f>
        <v>0</v>
      </c>
      <c r="Y1118" s="14">
        <f t="shared" si="252"/>
        <v>-1</v>
      </c>
      <c r="Z1118" s="20">
        <f>Tabela1[[#This Row],[PESO TOTAL]]-Tabela1[[#This Row],[Peso Expedido]]</f>
        <v>208.4</v>
      </c>
      <c r="AA1118" s="17">
        <v>1</v>
      </c>
      <c r="AB1118" s="33"/>
      <c r="AC1118" s="33">
        <v>1</v>
      </c>
      <c r="AD1118" s="33">
        <v>0.7</v>
      </c>
      <c r="AE1118" s="33">
        <v>0.7</v>
      </c>
      <c r="AF1118" s="33">
        <v>0.6</v>
      </c>
      <c r="AG1118" s="33">
        <v>0.4</v>
      </c>
      <c r="AH1118" s="33"/>
      <c r="AI1118" s="33"/>
      <c r="AJ1118"/>
      <c r="AK1118"/>
      <c r="AL1118"/>
      <c r="AM1118"/>
      <c r="AN1118"/>
      <c r="AO1118"/>
      <c r="AP1118"/>
      <c r="AQ1118" s="22"/>
      <c r="AR1118" s="24"/>
      <c r="AS1118" s="37"/>
      <c r="AT1118" s="37"/>
      <c r="AU1118" s="37"/>
      <c r="AV1118" s="37"/>
      <c r="AW1118" s="37"/>
    </row>
    <row r="1119" spans="1:49" ht="15.75" hidden="1" customHeight="1" x14ac:dyDescent="0.25">
      <c r="A1119" s="1" t="s">
        <v>5497</v>
      </c>
      <c r="B1119" s="21" t="s">
        <v>5496</v>
      </c>
      <c r="C1119" s="1">
        <v>1</v>
      </c>
      <c r="D1119" s="1" t="s">
        <v>5498</v>
      </c>
      <c r="E1119" s="7">
        <v>4756</v>
      </c>
      <c r="F1119" s="7">
        <v>65</v>
      </c>
      <c r="G1119" s="1">
        <v>208.9</v>
      </c>
      <c r="H1119" s="34">
        <f>Tabela1[[#This Row],[PESO UNI]]*Tabela1[[#This Row],[QTE]]</f>
        <v>208.9</v>
      </c>
      <c r="I1119" s="7">
        <v>0</v>
      </c>
      <c r="J1119" s="8" t="s">
        <v>3140</v>
      </c>
      <c r="K1119" s="8" t="s">
        <v>4320</v>
      </c>
      <c r="L1119" s="9" t="s">
        <v>2984</v>
      </c>
      <c r="M1119" s="10">
        <v>46265</v>
      </c>
      <c r="N1119" s="8" t="s">
        <v>5101</v>
      </c>
      <c r="O1119" s="12"/>
      <c r="P1119" s="13"/>
      <c r="Q1119" s="14">
        <f>Tabela1[[#This Row],[QTDE/ Fabricação]]-Tabela1[[#This Row],[QTE]]</f>
        <v>-1</v>
      </c>
      <c r="R1119" s="18">
        <f t="shared" si="249"/>
        <v>176.5205</v>
      </c>
      <c r="S1119" s="18">
        <f t="shared" si="250"/>
        <v>83.56</v>
      </c>
      <c r="T1119" s="19">
        <f t="shared" si="251"/>
        <v>-125.34</v>
      </c>
      <c r="U1119" s="16">
        <f>IFERROR(SUMIF('LISTA DE EMBARQUE'!B:B,MICRO!E:E,'LISTA DE EMBARQUE'!G:G),"")</f>
        <v>0</v>
      </c>
      <c r="V1119" s="12" t="str">
        <f>IFERROR(VLOOKUP(Tabela1[[#This Row],[COD.MDE]],'LISTA DE EMBARQUE'!B:L,11,0),"")</f>
        <v/>
      </c>
      <c r="W1119" s="13" t="str">
        <f>IFERROR(VLOOKUP(Tabela1[[#This Row],[COD.MDE]],'LISTA DE EMBARQUE'!B:M,12,0),"")</f>
        <v/>
      </c>
      <c r="X1119" s="14">
        <f>IFERROR(Tabela1[[#This Row],[QIANTIDADE EXPEDIDA]]*Tabela1[[#This Row],[PESO UNI]],"")</f>
        <v>0</v>
      </c>
      <c r="Y1119" s="14">
        <f t="shared" si="252"/>
        <v>-1</v>
      </c>
      <c r="Z1119" s="20">
        <f>Tabela1[[#This Row],[PESO TOTAL]]-Tabela1[[#This Row],[Peso Expedido]]</f>
        <v>208.9</v>
      </c>
      <c r="AA1119" s="17">
        <v>1</v>
      </c>
      <c r="AB1119" s="33"/>
      <c r="AC1119" s="33">
        <v>1</v>
      </c>
      <c r="AD1119" s="33">
        <v>0.7</v>
      </c>
      <c r="AE1119" s="33">
        <v>0.7</v>
      </c>
      <c r="AF1119" s="33">
        <v>0.6</v>
      </c>
      <c r="AG1119" s="33">
        <v>0.4</v>
      </c>
      <c r="AH1119" s="33"/>
      <c r="AI1119" s="33"/>
      <c r="AJ1119"/>
      <c r="AK1119"/>
      <c r="AL1119"/>
      <c r="AM1119"/>
      <c r="AN1119"/>
      <c r="AO1119"/>
      <c r="AP1119"/>
      <c r="AQ1119" s="22"/>
      <c r="AR1119" s="24"/>
      <c r="AS1119" s="37"/>
      <c r="AT1119" s="37"/>
      <c r="AU1119" s="37"/>
      <c r="AV1119" s="37"/>
      <c r="AW1119" s="37"/>
    </row>
    <row r="1120" spans="1:49" ht="15.75" hidden="1" customHeight="1" x14ac:dyDescent="0.25">
      <c r="A1120" s="1" t="s">
        <v>5501</v>
      </c>
      <c r="B1120" s="21" t="s">
        <v>5502</v>
      </c>
      <c r="C1120" s="1">
        <v>1</v>
      </c>
      <c r="D1120" s="1" t="s">
        <v>5511</v>
      </c>
      <c r="E1120" s="7">
        <v>4757</v>
      </c>
      <c r="F1120" s="7">
        <v>65</v>
      </c>
      <c r="G1120" s="1">
        <v>136.80000000000001</v>
      </c>
      <c r="H1120" s="34">
        <f>Tabela1[[#This Row],[PESO UNI]]*Tabela1[[#This Row],[QTE]]</f>
        <v>136.80000000000001</v>
      </c>
      <c r="I1120" s="7">
        <v>0</v>
      </c>
      <c r="J1120" s="8" t="s">
        <v>3140</v>
      </c>
      <c r="K1120" s="8" t="s">
        <v>4320</v>
      </c>
      <c r="L1120" s="9" t="s">
        <v>2984</v>
      </c>
      <c r="M1120" s="10">
        <v>46265</v>
      </c>
      <c r="N1120" s="8" t="s">
        <v>5101</v>
      </c>
      <c r="O1120" s="12"/>
      <c r="P1120" s="13"/>
      <c r="Q1120" s="14">
        <f>Tabela1[[#This Row],[QTDE/ Fabricação]]-Tabela1[[#This Row],[QTE]]</f>
        <v>-1</v>
      </c>
      <c r="R1120" s="18">
        <f t="shared" si="249"/>
        <v>115.596</v>
      </c>
      <c r="S1120" s="18">
        <f t="shared" si="250"/>
        <v>54.720000000000006</v>
      </c>
      <c r="T1120" s="19">
        <f t="shared" si="251"/>
        <v>-82.080000000000013</v>
      </c>
      <c r="U1120" s="16">
        <f>IFERROR(SUMIF('LISTA DE EMBARQUE'!B:B,MICRO!E:E,'LISTA DE EMBARQUE'!G:G),"")</f>
        <v>0</v>
      </c>
      <c r="V1120" s="12" t="str">
        <f>IFERROR(VLOOKUP(Tabela1[[#This Row],[COD.MDE]],'LISTA DE EMBARQUE'!B:L,11,0),"")</f>
        <v/>
      </c>
      <c r="W1120" s="13" t="str">
        <f>IFERROR(VLOOKUP(Tabela1[[#This Row],[COD.MDE]],'LISTA DE EMBARQUE'!B:M,12,0),"")</f>
        <v/>
      </c>
      <c r="X1120" s="14">
        <f>IFERROR(Tabela1[[#This Row],[QIANTIDADE EXPEDIDA]]*Tabela1[[#This Row],[PESO UNI]],"")</f>
        <v>0</v>
      </c>
      <c r="Y1120" s="14">
        <f t="shared" si="252"/>
        <v>-1</v>
      </c>
      <c r="Z1120" s="20">
        <f>Tabela1[[#This Row],[PESO TOTAL]]-Tabela1[[#This Row],[Peso Expedido]]</f>
        <v>136.80000000000001</v>
      </c>
      <c r="AA1120" s="17">
        <v>1</v>
      </c>
      <c r="AB1120" s="33"/>
      <c r="AC1120" s="33">
        <v>1</v>
      </c>
      <c r="AD1120" s="33">
        <v>0.7</v>
      </c>
      <c r="AE1120" s="33">
        <v>0.7</v>
      </c>
      <c r="AF1120" s="33">
        <v>0.6</v>
      </c>
      <c r="AG1120" s="33">
        <v>0.4</v>
      </c>
      <c r="AH1120" s="33"/>
      <c r="AI1120" s="33"/>
      <c r="AJ1120"/>
      <c r="AK1120"/>
      <c r="AL1120"/>
      <c r="AM1120"/>
      <c r="AN1120"/>
      <c r="AO1120"/>
      <c r="AP1120"/>
      <c r="AQ1120" s="22"/>
      <c r="AR1120" s="24"/>
      <c r="AS1120" s="37"/>
      <c r="AT1120" s="37"/>
      <c r="AU1120" s="37"/>
      <c r="AV1120" s="37"/>
      <c r="AW1120" s="37"/>
    </row>
    <row r="1121" spans="1:49" ht="15.75" hidden="1" customHeight="1" x14ac:dyDescent="0.25">
      <c r="A1121" s="1" t="s">
        <v>5501</v>
      </c>
      <c r="B1121" s="21" t="s">
        <v>5502</v>
      </c>
      <c r="C1121" s="1">
        <v>1</v>
      </c>
      <c r="D1121" s="1" t="s">
        <v>5510</v>
      </c>
      <c r="E1121" s="7">
        <v>4758</v>
      </c>
      <c r="F1121" s="7">
        <v>65</v>
      </c>
      <c r="G1121" s="1">
        <v>106.8</v>
      </c>
      <c r="H1121" s="34">
        <f>Tabela1[[#This Row],[PESO UNI]]*Tabela1[[#This Row],[QTE]]</f>
        <v>106.8</v>
      </c>
      <c r="I1121" s="7">
        <v>0</v>
      </c>
      <c r="J1121" s="8" t="s">
        <v>3140</v>
      </c>
      <c r="K1121" s="8" t="s">
        <v>4320</v>
      </c>
      <c r="L1121" s="9" t="s">
        <v>2984</v>
      </c>
      <c r="M1121" s="10">
        <v>46265</v>
      </c>
      <c r="N1121" s="8" t="s">
        <v>5101</v>
      </c>
      <c r="O1121" s="12"/>
      <c r="P1121" s="13"/>
      <c r="Q1121" s="14">
        <f>Tabela1[[#This Row],[QTDE/ Fabricação]]-Tabela1[[#This Row],[QTE]]</f>
        <v>-1</v>
      </c>
      <c r="R1121" s="18">
        <f t="shared" si="249"/>
        <v>90.245999999999995</v>
      </c>
      <c r="S1121" s="18">
        <f t="shared" si="250"/>
        <v>42.72</v>
      </c>
      <c r="T1121" s="19">
        <f t="shared" si="251"/>
        <v>-64.08</v>
      </c>
      <c r="U1121" s="16">
        <f>IFERROR(SUMIF('LISTA DE EMBARQUE'!B:B,MICRO!E:E,'LISTA DE EMBARQUE'!G:G),"")</f>
        <v>0</v>
      </c>
      <c r="V1121" s="12" t="str">
        <f>IFERROR(VLOOKUP(Tabela1[[#This Row],[COD.MDE]],'LISTA DE EMBARQUE'!B:L,11,0),"")</f>
        <v/>
      </c>
      <c r="W1121" s="13" t="str">
        <f>IFERROR(VLOOKUP(Tabela1[[#This Row],[COD.MDE]],'LISTA DE EMBARQUE'!B:M,12,0),"")</f>
        <v/>
      </c>
      <c r="X1121" s="14">
        <f>IFERROR(Tabela1[[#This Row],[QIANTIDADE EXPEDIDA]]*Tabela1[[#This Row],[PESO UNI]],"")</f>
        <v>0</v>
      </c>
      <c r="Y1121" s="14">
        <f t="shared" si="252"/>
        <v>-1</v>
      </c>
      <c r="Z1121" s="20">
        <f>Tabela1[[#This Row],[PESO TOTAL]]-Tabela1[[#This Row],[Peso Expedido]]</f>
        <v>106.8</v>
      </c>
      <c r="AA1121" s="17">
        <v>1</v>
      </c>
      <c r="AB1121" s="33"/>
      <c r="AC1121" s="33">
        <v>1</v>
      </c>
      <c r="AD1121" s="33">
        <v>0.7</v>
      </c>
      <c r="AE1121" s="33">
        <v>0.7</v>
      </c>
      <c r="AF1121" s="33">
        <v>0.6</v>
      </c>
      <c r="AG1121" s="33">
        <v>0.4</v>
      </c>
      <c r="AH1121" s="33"/>
      <c r="AI1121" s="33"/>
      <c r="AJ1121"/>
      <c r="AK1121"/>
      <c r="AL1121"/>
      <c r="AM1121"/>
      <c r="AN1121"/>
      <c r="AO1121"/>
      <c r="AP1121"/>
      <c r="AQ1121" s="22"/>
      <c r="AR1121" s="24"/>
      <c r="AS1121" s="37"/>
      <c r="AT1121" s="37"/>
      <c r="AU1121" s="37"/>
      <c r="AV1121" s="37"/>
      <c r="AW1121" s="37"/>
    </row>
    <row r="1122" spans="1:49" ht="15.75" hidden="1" customHeight="1" x14ac:dyDescent="0.25">
      <c r="A1122" s="1" t="s">
        <v>5503</v>
      </c>
      <c r="B1122" s="21" t="s">
        <v>5504</v>
      </c>
      <c r="C1122" s="1">
        <v>1</v>
      </c>
      <c r="D1122" s="1" t="s">
        <v>5509</v>
      </c>
      <c r="E1122" s="7">
        <v>4759</v>
      </c>
      <c r="F1122" s="7">
        <v>65</v>
      </c>
      <c r="G1122" s="1">
        <v>136.80000000000001</v>
      </c>
      <c r="H1122" s="34">
        <f>Tabela1[[#This Row],[PESO UNI]]*Tabela1[[#This Row],[QTE]]</f>
        <v>136.80000000000001</v>
      </c>
      <c r="I1122" s="7">
        <v>0</v>
      </c>
      <c r="J1122" s="8" t="s">
        <v>3140</v>
      </c>
      <c r="K1122" s="8" t="s">
        <v>4320</v>
      </c>
      <c r="L1122" s="9" t="s">
        <v>2984</v>
      </c>
      <c r="M1122" s="10">
        <v>46265</v>
      </c>
      <c r="N1122" s="8" t="s">
        <v>5101</v>
      </c>
      <c r="O1122" s="12"/>
      <c r="P1122" s="13"/>
      <c r="Q1122" s="14">
        <f>Tabela1[[#This Row],[QTDE/ Fabricação]]-Tabela1[[#This Row],[QTE]]</f>
        <v>-1</v>
      </c>
      <c r="R1122" s="18">
        <f t="shared" si="249"/>
        <v>115.596</v>
      </c>
      <c r="S1122" s="18">
        <f t="shared" si="250"/>
        <v>54.720000000000006</v>
      </c>
      <c r="T1122" s="19">
        <f t="shared" si="251"/>
        <v>-82.080000000000013</v>
      </c>
      <c r="U1122" s="16">
        <f>IFERROR(SUMIF('LISTA DE EMBARQUE'!B:B,MICRO!E:E,'LISTA DE EMBARQUE'!G:G),"")</f>
        <v>0</v>
      </c>
      <c r="V1122" s="12" t="str">
        <f>IFERROR(VLOOKUP(Tabela1[[#This Row],[COD.MDE]],'LISTA DE EMBARQUE'!B:L,11,0),"")</f>
        <v/>
      </c>
      <c r="W1122" s="13" t="str">
        <f>IFERROR(VLOOKUP(Tabela1[[#This Row],[COD.MDE]],'LISTA DE EMBARQUE'!B:M,12,0),"")</f>
        <v/>
      </c>
      <c r="X1122" s="14">
        <f>IFERROR(Tabela1[[#This Row],[QIANTIDADE EXPEDIDA]]*Tabela1[[#This Row],[PESO UNI]],"")</f>
        <v>0</v>
      </c>
      <c r="Y1122" s="14">
        <f t="shared" si="252"/>
        <v>-1</v>
      </c>
      <c r="Z1122" s="20">
        <f>Tabela1[[#This Row],[PESO TOTAL]]-Tabela1[[#This Row],[Peso Expedido]]</f>
        <v>136.80000000000001</v>
      </c>
      <c r="AA1122" s="17">
        <v>1</v>
      </c>
      <c r="AB1122" s="33"/>
      <c r="AC1122" s="33">
        <v>1</v>
      </c>
      <c r="AD1122" s="33">
        <v>0.7</v>
      </c>
      <c r="AE1122" s="33">
        <v>0.7</v>
      </c>
      <c r="AF1122" s="33">
        <v>0.6</v>
      </c>
      <c r="AG1122" s="33">
        <v>0.4</v>
      </c>
      <c r="AH1122" s="33"/>
      <c r="AI1122" s="33"/>
      <c r="AJ1122"/>
      <c r="AK1122"/>
      <c r="AL1122"/>
      <c r="AM1122"/>
      <c r="AN1122"/>
      <c r="AO1122"/>
      <c r="AP1122"/>
      <c r="AQ1122" s="22"/>
      <c r="AR1122" s="24"/>
      <c r="AS1122" s="37"/>
      <c r="AT1122" s="37"/>
      <c r="AU1122" s="37"/>
      <c r="AV1122" s="37"/>
      <c r="AW1122" s="37"/>
    </row>
    <row r="1123" spans="1:49" ht="15.75" hidden="1" customHeight="1" x14ac:dyDescent="0.25">
      <c r="A1123" s="1" t="s">
        <v>5503</v>
      </c>
      <c r="B1123" s="21" t="s">
        <v>5504</v>
      </c>
      <c r="C1123" s="1">
        <v>1</v>
      </c>
      <c r="D1123" s="1" t="s">
        <v>5508</v>
      </c>
      <c r="E1123" s="7">
        <v>4760</v>
      </c>
      <c r="F1123" s="7">
        <v>65</v>
      </c>
      <c r="G1123" s="1">
        <v>106.8</v>
      </c>
      <c r="H1123" s="34">
        <f>Tabela1[[#This Row],[PESO UNI]]*Tabela1[[#This Row],[QTE]]</f>
        <v>106.8</v>
      </c>
      <c r="I1123" s="7">
        <v>0</v>
      </c>
      <c r="J1123" s="8" t="s">
        <v>3140</v>
      </c>
      <c r="K1123" s="8" t="s">
        <v>4320</v>
      </c>
      <c r="L1123" s="9" t="s">
        <v>2984</v>
      </c>
      <c r="M1123" s="10">
        <v>46265</v>
      </c>
      <c r="N1123" s="8" t="s">
        <v>5101</v>
      </c>
      <c r="O1123" s="12"/>
      <c r="P1123" s="13"/>
      <c r="Q1123" s="14">
        <f>Tabela1[[#This Row],[QTDE/ Fabricação]]-Tabela1[[#This Row],[QTE]]</f>
        <v>-1</v>
      </c>
      <c r="R1123" s="18">
        <f t="shared" si="249"/>
        <v>90.245999999999995</v>
      </c>
      <c r="S1123" s="18">
        <f t="shared" si="250"/>
        <v>42.72</v>
      </c>
      <c r="T1123" s="19">
        <f t="shared" si="251"/>
        <v>-64.08</v>
      </c>
      <c r="U1123" s="16">
        <f>IFERROR(SUMIF('LISTA DE EMBARQUE'!B:B,MICRO!E:E,'LISTA DE EMBARQUE'!G:G),"")</f>
        <v>0</v>
      </c>
      <c r="V1123" s="12" t="str">
        <f>IFERROR(VLOOKUP(Tabela1[[#This Row],[COD.MDE]],'LISTA DE EMBARQUE'!B:L,11,0),"")</f>
        <v/>
      </c>
      <c r="W1123" s="13" t="str">
        <f>IFERROR(VLOOKUP(Tabela1[[#This Row],[COD.MDE]],'LISTA DE EMBARQUE'!B:M,12,0),"")</f>
        <v/>
      </c>
      <c r="X1123" s="14">
        <f>IFERROR(Tabela1[[#This Row],[QIANTIDADE EXPEDIDA]]*Tabela1[[#This Row],[PESO UNI]],"")</f>
        <v>0</v>
      </c>
      <c r="Y1123" s="14">
        <f t="shared" si="252"/>
        <v>-1</v>
      </c>
      <c r="Z1123" s="20">
        <f>Tabela1[[#This Row],[PESO TOTAL]]-Tabela1[[#This Row],[Peso Expedido]]</f>
        <v>106.8</v>
      </c>
      <c r="AA1123" s="17">
        <v>1</v>
      </c>
      <c r="AB1123" s="33"/>
      <c r="AC1123" s="33">
        <v>1</v>
      </c>
      <c r="AD1123" s="33">
        <v>0.7</v>
      </c>
      <c r="AE1123" s="33">
        <v>0.7</v>
      </c>
      <c r="AF1123" s="33">
        <v>0.6</v>
      </c>
      <c r="AG1123" s="33">
        <v>0.4</v>
      </c>
      <c r="AH1123" s="33"/>
      <c r="AI1123" s="33"/>
      <c r="AJ1123"/>
      <c r="AK1123"/>
      <c r="AL1123"/>
      <c r="AM1123"/>
      <c r="AN1123"/>
      <c r="AO1123"/>
      <c r="AP1123"/>
      <c r="AQ1123" s="22"/>
      <c r="AR1123" s="24"/>
      <c r="AS1123" s="37"/>
      <c r="AT1123" s="37"/>
      <c r="AU1123" s="37"/>
      <c r="AV1123" s="37"/>
      <c r="AW1123" s="37"/>
    </row>
    <row r="1124" spans="1:49" ht="15.75" hidden="1" customHeight="1" x14ac:dyDescent="0.25">
      <c r="A1124" s="1" t="s">
        <v>5505</v>
      </c>
      <c r="B1124" s="21" t="s">
        <v>5506</v>
      </c>
      <c r="C1124" s="1">
        <v>3</v>
      </c>
      <c r="D1124" s="1" t="s">
        <v>5507</v>
      </c>
      <c r="E1124" s="7">
        <v>4761</v>
      </c>
      <c r="F1124" s="7">
        <v>65</v>
      </c>
      <c r="G1124" s="1">
        <v>64.099999999999994</v>
      </c>
      <c r="H1124" s="34">
        <f>Tabela1[[#This Row],[PESO UNI]]*Tabela1[[#This Row],[QTE]]</f>
        <v>192.29999999999998</v>
      </c>
      <c r="I1124" s="7" t="s">
        <v>5571</v>
      </c>
      <c r="J1124" s="8" t="s">
        <v>3140</v>
      </c>
      <c r="K1124" s="8" t="s">
        <v>4320</v>
      </c>
      <c r="L1124" s="9" t="s">
        <v>2984</v>
      </c>
      <c r="M1124" s="10">
        <v>46265</v>
      </c>
      <c r="N1124" s="8" t="s">
        <v>5101</v>
      </c>
      <c r="O1124" s="12"/>
      <c r="P1124" s="13"/>
      <c r="Q1124" s="14">
        <f>Tabela1[[#This Row],[QTDE/ Fabricação]]-Tabela1[[#This Row],[QTE]]</f>
        <v>-3</v>
      </c>
      <c r="R1124" s="18">
        <f t="shared" si="249"/>
        <v>162.49349999999998</v>
      </c>
      <c r="S1124" s="18">
        <f t="shared" si="250"/>
        <v>76.92</v>
      </c>
      <c r="T1124" s="19">
        <f t="shared" si="251"/>
        <v>-115.37999999999998</v>
      </c>
      <c r="U1124" s="16">
        <f>IFERROR(SUMIF('LISTA DE EMBARQUE'!B:B,MICRO!E:E,'LISTA DE EMBARQUE'!G:G),"")</f>
        <v>2</v>
      </c>
      <c r="V1124" s="12">
        <f>IFERROR(VLOOKUP(Tabela1[[#This Row],[COD.MDE]],'LISTA DE EMBARQUE'!B:L,11,0),"")</f>
        <v>12</v>
      </c>
      <c r="W1124" s="13">
        <f>IFERROR(VLOOKUP(Tabela1[[#This Row],[COD.MDE]],'LISTA DE EMBARQUE'!B:M,12,0),"")</f>
        <v>46307</v>
      </c>
      <c r="X1124" s="14">
        <f>IFERROR(Tabela1[[#This Row],[QIANTIDADE EXPEDIDA]]*Tabela1[[#This Row],[PESO UNI]],"")</f>
        <v>128.19999999999999</v>
      </c>
      <c r="Y1124" s="14">
        <f t="shared" si="252"/>
        <v>-1</v>
      </c>
      <c r="Z1124" s="20">
        <f>Tabela1[[#This Row],[PESO TOTAL]]-Tabela1[[#This Row],[Peso Expedido]]</f>
        <v>64.099999999999994</v>
      </c>
      <c r="AA1124" s="17">
        <v>1</v>
      </c>
      <c r="AB1124" s="33"/>
      <c r="AC1124" s="33">
        <v>1</v>
      </c>
      <c r="AD1124" s="33">
        <v>0.7</v>
      </c>
      <c r="AE1124" s="33">
        <v>0.7</v>
      </c>
      <c r="AF1124" s="33">
        <v>0.6</v>
      </c>
      <c r="AG1124" s="33">
        <v>0.4</v>
      </c>
      <c r="AH1124" s="33"/>
      <c r="AI1124" s="33"/>
      <c r="AJ1124"/>
      <c r="AK1124"/>
      <c r="AL1124"/>
      <c r="AM1124"/>
      <c r="AN1124"/>
      <c r="AO1124"/>
      <c r="AP1124"/>
      <c r="AQ1124" s="22"/>
      <c r="AR1124" s="24"/>
      <c r="AS1124" s="37"/>
      <c r="AT1124" s="37"/>
      <c r="AU1124" s="37"/>
      <c r="AV1124" s="37"/>
      <c r="AW1124" s="37"/>
    </row>
    <row r="1125" spans="1:49" ht="15.75" hidden="1" customHeight="1" x14ac:dyDescent="0.25">
      <c r="A1125" s="1" t="s">
        <v>5505</v>
      </c>
      <c r="B1125" s="21" t="s">
        <v>5506</v>
      </c>
      <c r="C1125" s="1">
        <v>1</v>
      </c>
      <c r="D1125" s="1" t="s">
        <v>5512</v>
      </c>
      <c r="E1125" s="7">
        <v>4762</v>
      </c>
      <c r="F1125" s="7">
        <v>65</v>
      </c>
      <c r="G1125" s="1">
        <v>83.4</v>
      </c>
      <c r="H1125" s="34">
        <f>Tabela1[[#This Row],[PESO UNI]]*Tabela1[[#This Row],[QTE]]</f>
        <v>83.4</v>
      </c>
      <c r="I1125" s="7" t="s">
        <v>5571</v>
      </c>
      <c r="J1125" s="8" t="s">
        <v>3140</v>
      </c>
      <c r="K1125" s="8" t="s">
        <v>4320</v>
      </c>
      <c r="L1125" s="9" t="s">
        <v>2984</v>
      </c>
      <c r="M1125" s="10">
        <v>46265</v>
      </c>
      <c r="N1125" s="8" t="s">
        <v>5101</v>
      </c>
      <c r="O1125" s="12"/>
      <c r="P1125" s="13"/>
      <c r="Q1125" s="14">
        <f>Tabela1[[#This Row],[QTDE/ Fabricação]]-Tabela1[[#This Row],[QTE]]</f>
        <v>-1</v>
      </c>
      <c r="R1125" s="18">
        <f t="shared" si="249"/>
        <v>83.4</v>
      </c>
      <c r="S1125" s="18">
        <f t="shared" si="250"/>
        <v>83.4</v>
      </c>
      <c r="T1125" s="19">
        <f t="shared" si="251"/>
        <v>0</v>
      </c>
      <c r="U1125" s="16">
        <f>IFERROR(SUMIF('LISTA DE EMBARQUE'!B:B,MICRO!E:E,'LISTA DE EMBARQUE'!G:G),"")</f>
        <v>1</v>
      </c>
      <c r="V1125" s="12">
        <f>IFERROR(VLOOKUP(Tabela1[[#This Row],[COD.MDE]],'LISTA DE EMBARQUE'!B:L,11,0),"")</f>
        <v>12</v>
      </c>
      <c r="W1125" s="13">
        <f>IFERROR(VLOOKUP(Tabela1[[#This Row],[COD.MDE]],'LISTA DE EMBARQUE'!B:M,12,0),"")</f>
        <v>46307</v>
      </c>
      <c r="X1125" s="14">
        <f>IFERROR(Tabela1[[#This Row],[QIANTIDADE EXPEDIDA]]*Tabela1[[#This Row],[PESO UNI]],"")</f>
        <v>83.4</v>
      </c>
      <c r="Y1125" s="14">
        <f t="shared" si="252"/>
        <v>0</v>
      </c>
      <c r="Z1125" s="20">
        <f>Tabela1[[#This Row],[PESO TOTAL]]-Tabela1[[#This Row],[Peso Expedido]]</f>
        <v>0</v>
      </c>
      <c r="AA1125" s="251">
        <v>1</v>
      </c>
      <c r="AB1125" s="252"/>
      <c r="AC1125" s="252">
        <v>1</v>
      </c>
      <c r="AD1125" s="252">
        <v>1</v>
      </c>
      <c r="AE1125" s="252">
        <v>1</v>
      </c>
      <c r="AF1125" s="252">
        <v>1</v>
      </c>
      <c r="AG1125" s="252">
        <v>1</v>
      </c>
      <c r="AH1125" s="252">
        <v>1</v>
      </c>
      <c r="AI1125" s="252" t="s">
        <v>4509</v>
      </c>
      <c r="AJ1125"/>
      <c r="AK1125"/>
      <c r="AL1125"/>
      <c r="AM1125"/>
      <c r="AN1125"/>
      <c r="AO1125"/>
      <c r="AP1125"/>
      <c r="AQ1125" s="22"/>
      <c r="AR1125" s="24"/>
      <c r="AS1125" s="37"/>
      <c r="AT1125" s="37"/>
      <c r="AU1125" s="37"/>
      <c r="AV1125" s="37"/>
      <c r="AW1125" s="37"/>
    </row>
    <row r="1126" spans="1:49" ht="15.75" hidden="1" customHeight="1" x14ac:dyDescent="0.25">
      <c r="A1126" s="1" t="s">
        <v>5505</v>
      </c>
      <c r="B1126" s="21" t="s">
        <v>5506</v>
      </c>
      <c r="C1126" s="1">
        <v>1</v>
      </c>
      <c r="D1126" s="1" t="s">
        <v>5513</v>
      </c>
      <c r="E1126" s="7">
        <v>4763</v>
      </c>
      <c r="F1126" s="7">
        <v>65</v>
      </c>
      <c r="G1126" s="1">
        <v>61.1</v>
      </c>
      <c r="H1126" s="34">
        <f>Tabela1[[#This Row],[PESO UNI]]*Tabela1[[#This Row],[QTE]]</f>
        <v>61.1</v>
      </c>
      <c r="I1126" s="7" t="s">
        <v>5571</v>
      </c>
      <c r="J1126" s="8" t="s">
        <v>3140</v>
      </c>
      <c r="K1126" s="8" t="s">
        <v>4320</v>
      </c>
      <c r="L1126" s="9" t="s">
        <v>2984</v>
      </c>
      <c r="M1126" s="10">
        <v>46265</v>
      </c>
      <c r="N1126" s="8" t="s">
        <v>5101</v>
      </c>
      <c r="O1126" s="12"/>
      <c r="P1126" s="13"/>
      <c r="Q1126" s="14">
        <f>Tabela1[[#This Row],[QTDE/ Fabricação]]-Tabela1[[#This Row],[QTE]]</f>
        <v>-1</v>
      </c>
      <c r="R1126" s="18">
        <f t="shared" si="249"/>
        <v>61.1</v>
      </c>
      <c r="S1126" s="18">
        <f t="shared" si="250"/>
        <v>61.1</v>
      </c>
      <c r="T1126" s="19">
        <f t="shared" si="251"/>
        <v>0</v>
      </c>
      <c r="U1126" s="16">
        <f>IFERROR(SUMIF('LISTA DE EMBARQUE'!B:B,MICRO!E:E,'LISTA DE EMBARQUE'!G:G),"")</f>
        <v>1</v>
      </c>
      <c r="V1126" s="12">
        <f>IFERROR(VLOOKUP(Tabela1[[#This Row],[COD.MDE]],'LISTA DE EMBARQUE'!B:L,11,0),"")</f>
        <v>12</v>
      </c>
      <c r="W1126" s="13">
        <f>IFERROR(VLOOKUP(Tabela1[[#This Row],[COD.MDE]],'LISTA DE EMBARQUE'!B:M,12,0),"")</f>
        <v>46307</v>
      </c>
      <c r="X1126" s="14">
        <f>IFERROR(Tabela1[[#This Row],[QIANTIDADE EXPEDIDA]]*Tabela1[[#This Row],[PESO UNI]],"")</f>
        <v>61.1</v>
      </c>
      <c r="Y1126" s="14">
        <f t="shared" si="252"/>
        <v>0</v>
      </c>
      <c r="Z1126" s="20">
        <f>Tabela1[[#This Row],[PESO TOTAL]]-Tabela1[[#This Row],[Peso Expedido]]</f>
        <v>0</v>
      </c>
      <c r="AA1126" s="251">
        <v>1</v>
      </c>
      <c r="AB1126" s="252"/>
      <c r="AC1126" s="252">
        <v>1</v>
      </c>
      <c r="AD1126" s="252">
        <v>1</v>
      </c>
      <c r="AE1126" s="252">
        <v>1</v>
      </c>
      <c r="AF1126" s="252">
        <v>1</v>
      </c>
      <c r="AG1126" s="252">
        <v>1</v>
      </c>
      <c r="AH1126" s="252">
        <v>1</v>
      </c>
      <c r="AI1126" s="252" t="s">
        <v>4509</v>
      </c>
      <c r="AJ1126"/>
      <c r="AK1126"/>
      <c r="AL1126"/>
      <c r="AM1126"/>
      <c r="AN1126"/>
      <c r="AO1126"/>
      <c r="AP1126"/>
      <c r="AQ1126" s="22"/>
      <c r="AR1126" s="24"/>
      <c r="AS1126" s="37"/>
      <c r="AT1126" s="37"/>
      <c r="AU1126" s="37"/>
      <c r="AV1126" s="37"/>
      <c r="AW1126" s="37"/>
    </row>
    <row r="1127" spans="1:49" ht="15.75" hidden="1" customHeight="1" x14ac:dyDescent="0.25">
      <c r="A1127" s="1" t="s">
        <v>5505</v>
      </c>
      <c r="B1127" s="21" t="s">
        <v>5506</v>
      </c>
      <c r="C1127" s="1">
        <v>1</v>
      </c>
      <c r="D1127" s="1" t="s">
        <v>5514</v>
      </c>
      <c r="E1127" s="7">
        <v>4764</v>
      </c>
      <c r="F1127" s="7">
        <v>65</v>
      </c>
      <c r="G1127" s="1">
        <v>87.1</v>
      </c>
      <c r="H1127" s="34">
        <f>Tabela1[[#This Row],[PESO UNI]]*Tabela1[[#This Row],[QTE]]</f>
        <v>87.1</v>
      </c>
      <c r="I1127" s="7" t="s">
        <v>5571</v>
      </c>
      <c r="J1127" s="8" t="s">
        <v>3140</v>
      </c>
      <c r="K1127" s="8" t="s">
        <v>4320</v>
      </c>
      <c r="L1127" s="9" t="s">
        <v>2984</v>
      </c>
      <c r="M1127" s="10">
        <v>46265</v>
      </c>
      <c r="N1127" s="8" t="s">
        <v>5101</v>
      </c>
      <c r="O1127" s="12"/>
      <c r="P1127" s="13"/>
      <c r="Q1127" s="14">
        <f>Tabela1[[#This Row],[QTDE/ Fabricação]]-Tabela1[[#This Row],[QTE]]</f>
        <v>-1</v>
      </c>
      <c r="R1127" s="18">
        <f t="shared" si="249"/>
        <v>73.599499999999992</v>
      </c>
      <c r="S1127" s="18">
        <f t="shared" si="250"/>
        <v>34.839999999999996</v>
      </c>
      <c r="T1127" s="19">
        <f t="shared" si="251"/>
        <v>-52.26</v>
      </c>
      <c r="U1127" s="16">
        <f>IFERROR(SUMIF('LISTA DE EMBARQUE'!B:B,MICRO!E:E,'LISTA DE EMBARQUE'!G:G),"")</f>
        <v>0</v>
      </c>
      <c r="V1127" s="12" t="str">
        <f>IFERROR(VLOOKUP(Tabela1[[#This Row],[COD.MDE]],'LISTA DE EMBARQUE'!B:L,11,0),"")</f>
        <v/>
      </c>
      <c r="W1127" s="13" t="str">
        <f>IFERROR(VLOOKUP(Tabela1[[#This Row],[COD.MDE]],'LISTA DE EMBARQUE'!B:M,12,0),"")</f>
        <v/>
      </c>
      <c r="X1127" s="14">
        <f>IFERROR(Tabela1[[#This Row],[QIANTIDADE EXPEDIDA]]*Tabela1[[#This Row],[PESO UNI]],"")</f>
        <v>0</v>
      </c>
      <c r="Y1127" s="14">
        <f t="shared" si="252"/>
        <v>-1</v>
      </c>
      <c r="Z1127" s="20">
        <f>Tabela1[[#This Row],[PESO TOTAL]]-Tabela1[[#This Row],[Peso Expedido]]</f>
        <v>87.1</v>
      </c>
      <c r="AA1127" s="17">
        <v>1</v>
      </c>
      <c r="AB1127" s="33"/>
      <c r="AC1127" s="33">
        <v>1</v>
      </c>
      <c r="AD1127" s="33">
        <v>0.7</v>
      </c>
      <c r="AE1127" s="33">
        <v>0.7</v>
      </c>
      <c r="AF1127" s="33">
        <v>0.6</v>
      </c>
      <c r="AG1127" s="33">
        <v>0.4</v>
      </c>
      <c r="AH1127" s="33"/>
      <c r="AI1127" s="33"/>
      <c r="AJ1127"/>
      <c r="AK1127"/>
      <c r="AL1127"/>
      <c r="AM1127"/>
      <c r="AN1127"/>
      <c r="AO1127"/>
      <c r="AP1127"/>
      <c r="AQ1127" s="22"/>
      <c r="AR1127" s="24"/>
      <c r="AS1127" s="37"/>
      <c r="AT1127" s="37"/>
      <c r="AU1127" s="37"/>
      <c r="AV1127" s="37"/>
      <c r="AW1127" s="37"/>
    </row>
    <row r="1128" spans="1:49" ht="15.75" hidden="1" customHeight="1" x14ac:dyDescent="0.25">
      <c r="A1128" s="1" t="s">
        <v>5505</v>
      </c>
      <c r="B1128" s="21" t="s">
        <v>5506</v>
      </c>
      <c r="C1128" s="1">
        <v>1</v>
      </c>
      <c r="D1128" s="1" t="s">
        <v>5515</v>
      </c>
      <c r="E1128" s="7">
        <v>4765</v>
      </c>
      <c r="F1128" s="7">
        <v>65</v>
      </c>
      <c r="G1128" s="1">
        <v>79.2</v>
      </c>
      <c r="H1128" s="34">
        <f>Tabela1[[#This Row],[PESO UNI]]*Tabela1[[#This Row],[QTE]]</f>
        <v>79.2</v>
      </c>
      <c r="I1128" s="7" t="s">
        <v>5571</v>
      </c>
      <c r="J1128" s="8" t="s">
        <v>3140</v>
      </c>
      <c r="K1128" s="8" t="s">
        <v>4320</v>
      </c>
      <c r="L1128" s="9" t="s">
        <v>2984</v>
      </c>
      <c r="M1128" s="10">
        <v>46265</v>
      </c>
      <c r="N1128" s="8" t="s">
        <v>5101</v>
      </c>
      <c r="O1128" s="12"/>
      <c r="P1128" s="13"/>
      <c r="Q1128" s="14">
        <f>Tabela1[[#This Row],[QTDE/ Fabricação]]-Tabela1[[#This Row],[QTE]]</f>
        <v>-1</v>
      </c>
      <c r="R1128" s="18">
        <f t="shared" si="249"/>
        <v>79.2</v>
      </c>
      <c r="S1128" s="18">
        <f t="shared" si="250"/>
        <v>79.2</v>
      </c>
      <c r="T1128" s="19">
        <f t="shared" si="251"/>
        <v>0</v>
      </c>
      <c r="U1128" s="16">
        <f>IFERROR(SUMIF('LISTA DE EMBARQUE'!B:B,MICRO!E:E,'LISTA DE EMBARQUE'!G:G),"")</f>
        <v>1</v>
      </c>
      <c r="V1128" s="12">
        <f>IFERROR(VLOOKUP(Tabela1[[#This Row],[COD.MDE]],'LISTA DE EMBARQUE'!B:L,11,0),"")</f>
        <v>12</v>
      </c>
      <c r="W1128" s="13">
        <f>IFERROR(VLOOKUP(Tabela1[[#This Row],[COD.MDE]],'LISTA DE EMBARQUE'!B:M,12,0),"")</f>
        <v>46307</v>
      </c>
      <c r="X1128" s="14">
        <f>IFERROR(Tabela1[[#This Row],[QIANTIDADE EXPEDIDA]]*Tabela1[[#This Row],[PESO UNI]],"")</f>
        <v>79.2</v>
      </c>
      <c r="Y1128" s="14">
        <f t="shared" si="252"/>
        <v>0</v>
      </c>
      <c r="Z1128" s="20">
        <f>Tabela1[[#This Row],[PESO TOTAL]]-Tabela1[[#This Row],[Peso Expedido]]</f>
        <v>0</v>
      </c>
      <c r="AA1128" s="251">
        <v>1</v>
      </c>
      <c r="AB1128" s="252"/>
      <c r="AC1128" s="252">
        <v>1</v>
      </c>
      <c r="AD1128" s="252">
        <v>1</v>
      </c>
      <c r="AE1128" s="252">
        <v>1</v>
      </c>
      <c r="AF1128" s="252">
        <v>1</v>
      </c>
      <c r="AG1128" s="252">
        <v>1</v>
      </c>
      <c r="AH1128" s="252">
        <v>1</v>
      </c>
      <c r="AI1128" s="252" t="s">
        <v>4509</v>
      </c>
      <c r="AJ1128"/>
      <c r="AK1128"/>
      <c r="AL1128"/>
      <c r="AM1128"/>
      <c r="AN1128"/>
      <c r="AO1128"/>
      <c r="AP1128"/>
      <c r="AQ1128" s="22"/>
      <c r="AR1128" s="24"/>
      <c r="AS1128" s="37"/>
      <c r="AT1128" s="37"/>
      <c r="AU1128" s="37"/>
      <c r="AV1128" s="37"/>
      <c r="AW1128" s="37"/>
    </row>
    <row r="1129" spans="1:49" ht="15.75" hidden="1" customHeight="1" x14ac:dyDescent="0.25">
      <c r="A1129" s="1" t="s">
        <v>5505</v>
      </c>
      <c r="B1129" s="21" t="s">
        <v>5506</v>
      </c>
      <c r="C1129" s="1">
        <v>1</v>
      </c>
      <c r="D1129" s="1" t="s">
        <v>5516</v>
      </c>
      <c r="E1129" s="7">
        <v>4766</v>
      </c>
      <c r="F1129" s="7">
        <v>65</v>
      </c>
      <c r="G1129" s="1">
        <v>54.3</v>
      </c>
      <c r="H1129" s="34">
        <f>Tabela1[[#This Row],[PESO UNI]]*Tabela1[[#This Row],[QTE]]</f>
        <v>54.3</v>
      </c>
      <c r="I1129" s="7" t="s">
        <v>5571</v>
      </c>
      <c r="J1129" s="8" t="s">
        <v>3140</v>
      </c>
      <c r="K1129" s="8" t="s">
        <v>4320</v>
      </c>
      <c r="L1129" s="9" t="s">
        <v>2984</v>
      </c>
      <c r="M1129" s="10">
        <v>46265</v>
      </c>
      <c r="N1129" s="8" t="s">
        <v>5101</v>
      </c>
      <c r="O1129" s="12"/>
      <c r="P1129" s="13"/>
      <c r="Q1129" s="14">
        <f>Tabela1[[#This Row],[QTDE/ Fabricação]]-Tabela1[[#This Row],[QTE]]</f>
        <v>-1</v>
      </c>
      <c r="R1129" s="18">
        <f t="shared" si="249"/>
        <v>54.3</v>
      </c>
      <c r="S1129" s="18">
        <f t="shared" si="250"/>
        <v>54.3</v>
      </c>
      <c r="T1129" s="19">
        <f t="shared" si="251"/>
        <v>0</v>
      </c>
      <c r="U1129" s="16">
        <f>IFERROR(SUMIF('LISTA DE EMBARQUE'!B:B,MICRO!E:E,'LISTA DE EMBARQUE'!G:G),"")</f>
        <v>1</v>
      </c>
      <c r="V1129" s="12">
        <f>IFERROR(VLOOKUP(Tabela1[[#This Row],[COD.MDE]],'LISTA DE EMBARQUE'!B:L,11,0),"")</f>
        <v>12</v>
      </c>
      <c r="W1129" s="13">
        <f>IFERROR(VLOOKUP(Tabela1[[#This Row],[COD.MDE]],'LISTA DE EMBARQUE'!B:M,12,0),"")</f>
        <v>46307</v>
      </c>
      <c r="X1129" s="14">
        <f>IFERROR(Tabela1[[#This Row],[QIANTIDADE EXPEDIDA]]*Tabela1[[#This Row],[PESO UNI]],"")</f>
        <v>54.3</v>
      </c>
      <c r="Y1129" s="14">
        <f t="shared" si="252"/>
        <v>0</v>
      </c>
      <c r="Z1129" s="20">
        <f>Tabela1[[#This Row],[PESO TOTAL]]-Tabela1[[#This Row],[Peso Expedido]]</f>
        <v>0</v>
      </c>
      <c r="AA1129" s="251">
        <v>1</v>
      </c>
      <c r="AB1129" s="252"/>
      <c r="AC1129" s="252">
        <v>1</v>
      </c>
      <c r="AD1129" s="252">
        <v>1</v>
      </c>
      <c r="AE1129" s="252">
        <v>1</v>
      </c>
      <c r="AF1129" s="252">
        <v>1</v>
      </c>
      <c r="AG1129" s="252">
        <v>1</v>
      </c>
      <c r="AH1129" s="252">
        <v>1</v>
      </c>
      <c r="AI1129" s="252" t="s">
        <v>4509</v>
      </c>
      <c r="AJ1129"/>
      <c r="AK1129"/>
      <c r="AL1129"/>
      <c r="AM1129"/>
      <c r="AN1129"/>
      <c r="AO1129"/>
      <c r="AP1129"/>
      <c r="AQ1129" s="22"/>
      <c r="AR1129" s="24"/>
      <c r="AS1129" s="37"/>
      <c r="AT1129" s="37"/>
      <c r="AU1129" s="37"/>
      <c r="AV1129" s="37"/>
      <c r="AW1129" s="37"/>
    </row>
    <row r="1130" spans="1:49" ht="15.75" hidden="1" customHeight="1" x14ac:dyDescent="0.25">
      <c r="A1130" s="1" t="s">
        <v>5517</v>
      </c>
      <c r="B1130" s="21"/>
      <c r="C1130" s="1">
        <v>1</v>
      </c>
      <c r="D1130" s="1" t="s">
        <v>5518</v>
      </c>
      <c r="E1130" s="7">
        <v>4767</v>
      </c>
      <c r="F1130" s="7">
        <v>2</v>
      </c>
      <c r="G1130" s="1">
        <v>101.4</v>
      </c>
      <c r="H1130" s="34">
        <f>Tabela1[[#This Row],[PESO UNI]]*Tabela1[[#This Row],[QTE]]</f>
        <v>101.4</v>
      </c>
      <c r="I1130" s="7">
        <v>0</v>
      </c>
      <c r="J1130" s="8" t="s">
        <v>5519</v>
      </c>
      <c r="K1130" s="8" t="s">
        <v>4320</v>
      </c>
      <c r="L1130" s="9" t="s">
        <v>5520</v>
      </c>
      <c r="M1130" s="10">
        <v>46265</v>
      </c>
      <c r="N1130" s="8" t="s">
        <v>5101</v>
      </c>
      <c r="O1130" s="12"/>
      <c r="P1130" s="13"/>
      <c r="Q1130" s="14">
        <f>Tabela1[[#This Row],[QTDE/ Fabricação]]-Tabela1[[#This Row],[QTE]]</f>
        <v>-1</v>
      </c>
      <c r="R1130" s="18">
        <f t="shared" si="249"/>
        <v>101.4</v>
      </c>
      <c r="S1130" s="18">
        <f t="shared" si="250"/>
        <v>101.4</v>
      </c>
      <c r="T1130" s="19">
        <f t="shared" si="251"/>
        <v>0</v>
      </c>
      <c r="U1130" s="16">
        <f>IFERROR(SUMIF('LISTA DE EMBARQUE'!B:B,MICRO!E:E,'LISTA DE EMBARQUE'!G:G),"")</f>
        <v>1</v>
      </c>
      <c r="V1130" s="12">
        <f>IFERROR(VLOOKUP(Tabela1[[#This Row],[COD.MDE]],'LISTA DE EMBARQUE'!B:L,11,0),"")</f>
        <v>1</v>
      </c>
      <c r="W1130" s="13">
        <f>IFERROR(VLOOKUP(Tabela1[[#This Row],[COD.MDE]],'LISTA DE EMBARQUE'!B:M,12,0),"")</f>
        <v>46296</v>
      </c>
      <c r="X1130" s="14">
        <f>IFERROR(Tabela1[[#This Row],[QIANTIDADE EXPEDIDA]]*Tabela1[[#This Row],[PESO UNI]],"")</f>
        <v>101.4</v>
      </c>
      <c r="Y1130" s="14">
        <f t="shared" si="252"/>
        <v>0</v>
      </c>
      <c r="Z1130" s="20">
        <f>Tabela1[[#This Row],[PESO TOTAL]]-Tabela1[[#This Row],[Peso Expedido]]</f>
        <v>0</v>
      </c>
      <c r="AA1130" s="17">
        <v>1</v>
      </c>
      <c r="AB1130" s="33">
        <v>1</v>
      </c>
      <c r="AC1130" s="33">
        <v>1</v>
      </c>
      <c r="AD1130" s="33">
        <v>1</v>
      </c>
      <c r="AE1130" s="33">
        <v>1</v>
      </c>
      <c r="AF1130" s="33">
        <v>1</v>
      </c>
      <c r="AG1130" s="33">
        <v>1</v>
      </c>
      <c r="AH1130" s="33">
        <v>1</v>
      </c>
      <c r="AI1130" s="33" t="s">
        <v>4412</v>
      </c>
      <c r="AJ1130"/>
      <c r="AK1130"/>
      <c r="AL1130"/>
      <c r="AM1130"/>
      <c r="AN1130"/>
      <c r="AO1130"/>
      <c r="AP1130"/>
      <c r="AQ1130" s="22"/>
      <c r="AR1130" s="24"/>
      <c r="AS1130" s="37"/>
      <c r="AT1130" s="37"/>
      <c r="AU1130" s="37"/>
      <c r="AV1130" s="37"/>
      <c r="AW1130" s="37"/>
    </row>
    <row r="1131" spans="1:49" ht="15.75" hidden="1" customHeight="1" x14ac:dyDescent="0.25">
      <c r="A1131" s="1" t="s">
        <v>5517</v>
      </c>
      <c r="B1131" s="21"/>
      <c r="C1131" s="1">
        <v>1</v>
      </c>
      <c r="D1131" s="1" t="s">
        <v>5521</v>
      </c>
      <c r="E1131" s="7">
        <v>4768</v>
      </c>
      <c r="F1131" s="7">
        <v>2</v>
      </c>
      <c r="G1131" s="1">
        <v>110</v>
      </c>
      <c r="H1131" s="34">
        <f>Tabela1[[#This Row],[PESO UNI]]*Tabela1[[#This Row],[QTE]]</f>
        <v>110</v>
      </c>
      <c r="I1131" s="7">
        <v>0</v>
      </c>
      <c r="J1131" s="8" t="s">
        <v>5519</v>
      </c>
      <c r="K1131" s="8" t="s">
        <v>4320</v>
      </c>
      <c r="L1131" s="9" t="s">
        <v>5520</v>
      </c>
      <c r="M1131" s="10">
        <v>46265</v>
      </c>
      <c r="N1131" s="8" t="s">
        <v>5101</v>
      </c>
      <c r="O1131" s="12"/>
      <c r="P1131" s="13"/>
      <c r="Q1131" s="14">
        <f>Tabela1[[#This Row],[QTDE/ Fabricação]]-Tabela1[[#This Row],[QTE]]</f>
        <v>-1</v>
      </c>
      <c r="R1131" s="18">
        <f t="shared" si="249"/>
        <v>110</v>
      </c>
      <c r="S1131" s="18">
        <f t="shared" si="250"/>
        <v>110</v>
      </c>
      <c r="T1131" s="19">
        <f t="shared" si="251"/>
        <v>0</v>
      </c>
      <c r="U1131" s="16">
        <f>IFERROR(SUMIF('LISTA DE EMBARQUE'!B:B,MICRO!E:E,'LISTA DE EMBARQUE'!G:G),"")</f>
        <v>1</v>
      </c>
      <c r="V1131" s="12">
        <f>IFERROR(VLOOKUP(Tabela1[[#This Row],[COD.MDE]],'LISTA DE EMBARQUE'!B:L,11,0),"")</f>
        <v>1</v>
      </c>
      <c r="W1131" s="13">
        <f>IFERROR(VLOOKUP(Tabela1[[#This Row],[COD.MDE]],'LISTA DE EMBARQUE'!B:M,12,0),"")</f>
        <v>46296</v>
      </c>
      <c r="X1131" s="14">
        <f>IFERROR(Tabela1[[#This Row],[QIANTIDADE EXPEDIDA]]*Tabela1[[#This Row],[PESO UNI]],"")</f>
        <v>110</v>
      </c>
      <c r="Y1131" s="14">
        <f t="shared" si="252"/>
        <v>0</v>
      </c>
      <c r="Z1131" s="20">
        <f>Tabela1[[#This Row],[PESO TOTAL]]-Tabela1[[#This Row],[Peso Expedido]]</f>
        <v>0</v>
      </c>
      <c r="AA1131" s="17">
        <v>1</v>
      </c>
      <c r="AB1131" s="33">
        <v>1</v>
      </c>
      <c r="AC1131" s="33">
        <v>1</v>
      </c>
      <c r="AD1131" s="33">
        <v>1</v>
      </c>
      <c r="AE1131" s="33">
        <v>1</v>
      </c>
      <c r="AF1131" s="33">
        <v>1</v>
      </c>
      <c r="AG1131" s="33">
        <v>1</v>
      </c>
      <c r="AH1131" s="33">
        <v>1</v>
      </c>
      <c r="AI1131" s="33" t="s">
        <v>4412</v>
      </c>
      <c r="AJ1131"/>
      <c r="AK1131"/>
      <c r="AL1131"/>
      <c r="AM1131"/>
      <c r="AN1131"/>
      <c r="AO1131"/>
      <c r="AP1131"/>
      <c r="AQ1131" s="22"/>
      <c r="AR1131" s="24"/>
      <c r="AS1131" s="37"/>
      <c r="AT1131" s="37"/>
      <c r="AU1131" s="37"/>
      <c r="AV1131" s="37"/>
      <c r="AW1131" s="37"/>
    </row>
    <row r="1132" spans="1:49" ht="15.75" hidden="1" customHeight="1" x14ac:dyDescent="0.25">
      <c r="A1132" s="1" t="s">
        <v>5517</v>
      </c>
      <c r="B1132" s="21"/>
      <c r="C1132" s="1">
        <v>1</v>
      </c>
      <c r="D1132" s="1" t="s">
        <v>5522</v>
      </c>
      <c r="E1132" s="7">
        <v>4769</v>
      </c>
      <c r="F1132" s="7">
        <v>2</v>
      </c>
      <c r="G1132" s="1">
        <v>2.4</v>
      </c>
      <c r="H1132" s="34">
        <f>Tabela1[[#This Row],[PESO UNI]]*Tabela1[[#This Row],[QTE]]</f>
        <v>2.4</v>
      </c>
      <c r="I1132" s="7">
        <v>0</v>
      </c>
      <c r="J1132" s="8" t="s">
        <v>5519</v>
      </c>
      <c r="K1132" s="8" t="s">
        <v>4320</v>
      </c>
      <c r="L1132" s="9" t="s">
        <v>5520</v>
      </c>
      <c r="M1132" s="10">
        <v>46265</v>
      </c>
      <c r="N1132" s="8" t="s">
        <v>5101</v>
      </c>
      <c r="O1132" s="12"/>
      <c r="P1132" s="13"/>
      <c r="Q1132" s="14">
        <f>Tabela1[[#This Row],[QTDE/ Fabricação]]-Tabela1[[#This Row],[QTE]]</f>
        <v>-1</v>
      </c>
      <c r="R1132" s="18">
        <f t="shared" si="249"/>
        <v>2.4</v>
      </c>
      <c r="S1132" s="18">
        <f t="shared" si="250"/>
        <v>2.4</v>
      </c>
      <c r="T1132" s="19">
        <f t="shared" si="251"/>
        <v>0</v>
      </c>
      <c r="U1132" s="16">
        <f>IFERROR(SUMIF('LISTA DE EMBARQUE'!B:B,MICRO!E:E,'LISTA DE EMBARQUE'!G:G),"")</f>
        <v>1</v>
      </c>
      <c r="V1132" s="12">
        <f>IFERROR(VLOOKUP(Tabela1[[#This Row],[COD.MDE]],'LISTA DE EMBARQUE'!B:L,11,0),"")</f>
        <v>1</v>
      </c>
      <c r="W1132" s="13">
        <f>IFERROR(VLOOKUP(Tabela1[[#This Row],[COD.MDE]],'LISTA DE EMBARQUE'!B:M,12,0),"")</f>
        <v>46296</v>
      </c>
      <c r="X1132" s="14">
        <f>IFERROR(Tabela1[[#This Row],[QIANTIDADE EXPEDIDA]]*Tabela1[[#This Row],[PESO UNI]],"")</f>
        <v>2.4</v>
      </c>
      <c r="Y1132" s="14">
        <f t="shared" si="252"/>
        <v>0</v>
      </c>
      <c r="Z1132" s="20">
        <f>Tabela1[[#This Row],[PESO TOTAL]]-Tabela1[[#This Row],[Peso Expedido]]</f>
        <v>0</v>
      </c>
      <c r="AA1132" s="17">
        <v>1</v>
      </c>
      <c r="AB1132" s="33">
        <v>1</v>
      </c>
      <c r="AC1132" s="33">
        <v>1</v>
      </c>
      <c r="AD1132" s="33">
        <v>1</v>
      </c>
      <c r="AE1132" s="33">
        <v>1</v>
      </c>
      <c r="AF1132" s="33">
        <v>1</v>
      </c>
      <c r="AG1132" s="33">
        <v>1</v>
      </c>
      <c r="AH1132" s="33">
        <v>1</v>
      </c>
      <c r="AI1132" s="33" t="s">
        <v>4412</v>
      </c>
      <c r="AJ1132"/>
      <c r="AK1132"/>
      <c r="AL1132"/>
      <c r="AM1132"/>
      <c r="AN1132"/>
      <c r="AO1132"/>
      <c r="AP1132"/>
      <c r="AQ1132" s="22"/>
      <c r="AR1132" s="24"/>
      <c r="AS1132" s="37"/>
      <c r="AT1132" s="37"/>
      <c r="AU1132" s="37"/>
      <c r="AV1132" s="37"/>
      <c r="AW1132" s="37"/>
    </row>
    <row r="1133" spans="1:49" ht="15.75" hidden="1" customHeight="1" x14ac:dyDescent="0.25">
      <c r="A1133" s="1" t="s">
        <v>5517</v>
      </c>
      <c r="B1133" s="21"/>
      <c r="C1133" s="1">
        <v>1</v>
      </c>
      <c r="D1133" s="1" t="s">
        <v>5523</v>
      </c>
      <c r="E1133" s="7">
        <v>4770</v>
      </c>
      <c r="F1133" s="7">
        <v>2</v>
      </c>
      <c r="G1133" s="1">
        <v>2.2000000000000002</v>
      </c>
      <c r="H1133" s="34">
        <f>Tabela1[[#This Row],[PESO UNI]]*Tabela1[[#This Row],[QTE]]</f>
        <v>2.2000000000000002</v>
      </c>
      <c r="I1133" s="7">
        <v>0</v>
      </c>
      <c r="J1133" s="8" t="s">
        <v>5519</v>
      </c>
      <c r="K1133" s="8" t="s">
        <v>4320</v>
      </c>
      <c r="L1133" s="9" t="s">
        <v>5520</v>
      </c>
      <c r="M1133" s="10">
        <v>46265</v>
      </c>
      <c r="N1133" s="8" t="s">
        <v>5101</v>
      </c>
      <c r="O1133" s="12"/>
      <c r="P1133" s="13"/>
      <c r="Q1133" s="14">
        <f>Tabela1[[#This Row],[QTDE/ Fabricação]]-Tabela1[[#This Row],[QTE]]</f>
        <v>-1</v>
      </c>
      <c r="R1133" s="18">
        <f t="shared" si="249"/>
        <v>2.2000000000000002</v>
      </c>
      <c r="S1133" s="18">
        <f t="shared" si="250"/>
        <v>2.2000000000000002</v>
      </c>
      <c r="T1133" s="19">
        <f t="shared" si="251"/>
        <v>0</v>
      </c>
      <c r="U1133" s="16">
        <f>IFERROR(SUMIF('LISTA DE EMBARQUE'!B:B,MICRO!E:E,'LISTA DE EMBARQUE'!G:G),"")</f>
        <v>1</v>
      </c>
      <c r="V1133" s="12">
        <f>IFERROR(VLOOKUP(Tabela1[[#This Row],[COD.MDE]],'LISTA DE EMBARQUE'!B:L,11,0),"")</f>
        <v>1</v>
      </c>
      <c r="W1133" s="13">
        <f>IFERROR(VLOOKUP(Tabela1[[#This Row],[COD.MDE]],'LISTA DE EMBARQUE'!B:M,12,0),"")</f>
        <v>46296</v>
      </c>
      <c r="X1133" s="14">
        <f>IFERROR(Tabela1[[#This Row],[QIANTIDADE EXPEDIDA]]*Tabela1[[#This Row],[PESO UNI]],"")</f>
        <v>2.2000000000000002</v>
      </c>
      <c r="Y1133" s="14">
        <f t="shared" si="252"/>
        <v>0</v>
      </c>
      <c r="Z1133" s="20">
        <f>Tabela1[[#This Row],[PESO TOTAL]]-Tabela1[[#This Row],[Peso Expedido]]</f>
        <v>0</v>
      </c>
      <c r="AA1133" s="17">
        <v>1</v>
      </c>
      <c r="AB1133" s="33">
        <v>1</v>
      </c>
      <c r="AC1133" s="33">
        <v>1</v>
      </c>
      <c r="AD1133" s="33">
        <v>1</v>
      </c>
      <c r="AE1133" s="33">
        <v>1</v>
      </c>
      <c r="AF1133" s="33">
        <v>1</v>
      </c>
      <c r="AG1133" s="33">
        <v>1</v>
      </c>
      <c r="AH1133" s="33">
        <v>1</v>
      </c>
      <c r="AI1133" s="33" t="s">
        <v>4412</v>
      </c>
      <c r="AJ1133"/>
      <c r="AK1133"/>
      <c r="AL1133"/>
      <c r="AM1133"/>
      <c r="AN1133"/>
      <c r="AO1133"/>
      <c r="AP1133"/>
      <c r="AQ1133" s="22"/>
      <c r="AR1133" s="24"/>
      <c r="AS1133" s="37"/>
      <c r="AT1133" s="37"/>
      <c r="AU1133" s="37"/>
      <c r="AV1133" s="37"/>
      <c r="AW1133" s="37"/>
    </row>
    <row r="1134" spans="1:49" ht="15.75" hidden="1" customHeight="1" x14ac:dyDescent="0.25">
      <c r="A1134" s="1" t="s">
        <v>5517</v>
      </c>
      <c r="B1134" s="21"/>
      <c r="C1134" s="1">
        <v>1</v>
      </c>
      <c r="D1134" s="1" t="s">
        <v>5524</v>
      </c>
      <c r="E1134" s="7">
        <v>4771</v>
      </c>
      <c r="F1134" s="7">
        <v>2</v>
      </c>
      <c r="G1134" s="1">
        <v>3.4</v>
      </c>
      <c r="H1134" s="34">
        <f>Tabela1[[#This Row],[PESO UNI]]*Tabela1[[#This Row],[QTE]]</f>
        <v>3.4</v>
      </c>
      <c r="I1134" s="7">
        <v>0</v>
      </c>
      <c r="J1134" s="8" t="s">
        <v>5519</v>
      </c>
      <c r="K1134" s="8" t="s">
        <v>4320</v>
      </c>
      <c r="L1134" s="9" t="s">
        <v>5520</v>
      </c>
      <c r="M1134" s="10">
        <v>46265</v>
      </c>
      <c r="N1134" s="8" t="s">
        <v>5101</v>
      </c>
      <c r="O1134" s="12"/>
      <c r="P1134" s="13"/>
      <c r="Q1134" s="14">
        <f>Tabela1[[#This Row],[QTDE/ Fabricação]]-Tabela1[[#This Row],[QTE]]</f>
        <v>-1</v>
      </c>
      <c r="R1134" s="18">
        <f t="shared" si="249"/>
        <v>3.4</v>
      </c>
      <c r="S1134" s="18">
        <f t="shared" si="250"/>
        <v>3.4</v>
      </c>
      <c r="T1134" s="19">
        <f t="shared" si="251"/>
        <v>0</v>
      </c>
      <c r="U1134" s="16">
        <f>IFERROR(SUMIF('LISTA DE EMBARQUE'!B:B,MICRO!E:E,'LISTA DE EMBARQUE'!G:G),"")</f>
        <v>1</v>
      </c>
      <c r="V1134" s="12">
        <f>IFERROR(VLOOKUP(Tabela1[[#This Row],[COD.MDE]],'LISTA DE EMBARQUE'!B:L,11,0),"")</f>
        <v>1</v>
      </c>
      <c r="W1134" s="13">
        <f>IFERROR(VLOOKUP(Tabela1[[#This Row],[COD.MDE]],'LISTA DE EMBARQUE'!B:M,12,0),"")</f>
        <v>46296</v>
      </c>
      <c r="X1134" s="14">
        <f>IFERROR(Tabela1[[#This Row],[QIANTIDADE EXPEDIDA]]*Tabela1[[#This Row],[PESO UNI]],"")</f>
        <v>3.4</v>
      </c>
      <c r="Y1134" s="14">
        <f t="shared" si="252"/>
        <v>0</v>
      </c>
      <c r="Z1134" s="20">
        <f>Tabela1[[#This Row],[PESO TOTAL]]-Tabela1[[#This Row],[Peso Expedido]]</f>
        <v>0</v>
      </c>
      <c r="AA1134" s="17">
        <v>1</v>
      </c>
      <c r="AB1134" s="33">
        <v>1</v>
      </c>
      <c r="AC1134" s="33">
        <v>1</v>
      </c>
      <c r="AD1134" s="33">
        <v>1</v>
      </c>
      <c r="AE1134" s="33">
        <v>1</v>
      </c>
      <c r="AF1134" s="33">
        <v>1</v>
      </c>
      <c r="AG1134" s="33">
        <v>1</v>
      </c>
      <c r="AH1134" s="33">
        <v>1</v>
      </c>
      <c r="AI1134" s="33" t="s">
        <v>4412</v>
      </c>
      <c r="AJ1134"/>
      <c r="AK1134"/>
      <c r="AL1134"/>
      <c r="AM1134"/>
      <c r="AN1134"/>
      <c r="AO1134"/>
      <c r="AP1134"/>
      <c r="AQ1134" s="22"/>
      <c r="AR1134" s="24"/>
      <c r="AS1134" s="37"/>
      <c r="AT1134" s="37"/>
      <c r="AU1134" s="37"/>
      <c r="AV1134" s="37"/>
      <c r="AW1134" s="37"/>
    </row>
    <row r="1135" spans="1:49" ht="15.75" hidden="1" customHeight="1" x14ac:dyDescent="0.25">
      <c r="A1135" s="1" t="s">
        <v>5525</v>
      </c>
      <c r="B1135" s="21"/>
      <c r="C1135" s="1">
        <v>1</v>
      </c>
      <c r="D1135" s="1" t="s">
        <v>5526</v>
      </c>
      <c r="E1135" s="7">
        <v>4772</v>
      </c>
      <c r="F1135" s="7">
        <v>2</v>
      </c>
      <c r="G1135" s="1">
        <v>112</v>
      </c>
      <c r="H1135" s="34">
        <f>Tabela1[[#This Row],[PESO UNI]]*Tabela1[[#This Row],[QTE]]</f>
        <v>112</v>
      </c>
      <c r="I1135" s="7">
        <v>0</v>
      </c>
      <c r="J1135" s="8" t="s">
        <v>5519</v>
      </c>
      <c r="K1135" s="8" t="s">
        <v>4320</v>
      </c>
      <c r="L1135" s="9" t="s">
        <v>5520</v>
      </c>
      <c r="M1135" s="10">
        <v>46265</v>
      </c>
      <c r="N1135" s="8" t="s">
        <v>5101</v>
      </c>
      <c r="O1135" s="12"/>
      <c r="P1135" s="13"/>
      <c r="Q1135" s="14">
        <f>Tabela1[[#This Row],[QTDE/ Fabricação]]-Tabela1[[#This Row],[QTE]]</f>
        <v>-1</v>
      </c>
      <c r="R1135" s="18">
        <f t="shared" si="249"/>
        <v>112</v>
      </c>
      <c r="S1135" s="18">
        <f t="shared" si="250"/>
        <v>112</v>
      </c>
      <c r="T1135" s="19">
        <f t="shared" si="251"/>
        <v>0</v>
      </c>
      <c r="U1135" s="16">
        <f>IFERROR(SUMIF('LISTA DE EMBARQUE'!B:B,MICRO!E:E,'LISTA DE EMBARQUE'!G:G),"")</f>
        <v>1</v>
      </c>
      <c r="V1135" s="12">
        <f>IFERROR(VLOOKUP(Tabela1[[#This Row],[COD.MDE]],'LISTA DE EMBARQUE'!B:L,11,0),"")</f>
        <v>1</v>
      </c>
      <c r="W1135" s="13">
        <f>IFERROR(VLOOKUP(Tabela1[[#This Row],[COD.MDE]],'LISTA DE EMBARQUE'!B:M,12,0),"")</f>
        <v>46296</v>
      </c>
      <c r="X1135" s="14">
        <f>IFERROR(Tabela1[[#This Row],[QIANTIDADE EXPEDIDA]]*Tabela1[[#This Row],[PESO UNI]],"")</f>
        <v>112</v>
      </c>
      <c r="Y1135" s="14">
        <f t="shared" si="252"/>
        <v>0</v>
      </c>
      <c r="Z1135" s="20">
        <f>Tabela1[[#This Row],[PESO TOTAL]]-Tabela1[[#This Row],[Peso Expedido]]</f>
        <v>0</v>
      </c>
      <c r="AA1135" s="17">
        <v>1</v>
      </c>
      <c r="AB1135" s="33">
        <v>1</v>
      </c>
      <c r="AC1135" s="33">
        <v>1</v>
      </c>
      <c r="AD1135" s="33">
        <v>1</v>
      </c>
      <c r="AE1135" s="33">
        <v>1</v>
      </c>
      <c r="AF1135" s="33">
        <v>1</v>
      </c>
      <c r="AG1135" s="33">
        <v>1</v>
      </c>
      <c r="AH1135" s="33">
        <v>1</v>
      </c>
      <c r="AI1135" s="33" t="s">
        <v>4412</v>
      </c>
      <c r="AJ1135"/>
      <c r="AK1135"/>
      <c r="AL1135"/>
      <c r="AM1135"/>
      <c r="AN1135"/>
      <c r="AO1135"/>
      <c r="AP1135"/>
      <c r="AQ1135" s="22"/>
      <c r="AR1135" s="24"/>
      <c r="AS1135" s="37"/>
      <c r="AT1135" s="37"/>
      <c r="AU1135" s="37"/>
      <c r="AV1135" s="37"/>
      <c r="AW1135" s="37"/>
    </row>
    <row r="1136" spans="1:49" ht="15.75" hidden="1" customHeight="1" x14ac:dyDescent="0.25">
      <c r="A1136" s="1" t="s">
        <v>5527</v>
      </c>
      <c r="B1136" s="21"/>
      <c r="C1136" s="1">
        <v>1</v>
      </c>
      <c r="D1136" s="1" t="s">
        <v>5528</v>
      </c>
      <c r="E1136" s="7">
        <v>4773</v>
      </c>
      <c r="F1136" s="7">
        <v>2</v>
      </c>
      <c r="G1136" s="1">
        <v>191.6</v>
      </c>
      <c r="H1136" s="34">
        <f>Tabela1[[#This Row],[PESO UNI]]*Tabela1[[#This Row],[QTE]]</f>
        <v>191.6</v>
      </c>
      <c r="I1136" s="7">
        <v>0</v>
      </c>
      <c r="J1136" s="8" t="s">
        <v>5519</v>
      </c>
      <c r="K1136" s="8" t="s">
        <v>4320</v>
      </c>
      <c r="L1136" s="9" t="s">
        <v>5520</v>
      </c>
      <c r="M1136" s="10">
        <v>46265</v>
      </c>
      <c r="N1136" s="8" t="s">
        <v>5101</v>
      </c>
      <c r="O1136" s="12"/>
      <c r="P1136" s="13"/>
      <c r="Q1136" s="14">
        <f>Tabela1[[#This Row],[QTDE/ Fabricação]]-Tabela1[[#This Row],[QTE]]</f>
        <v>-1</v>
      </c>
      <c r="R1136" s="18">
        <f t="shared" si="249"/>
        <v>191.6</v>
      </c>
      <c r="S1136" s="18">
        <f t="shared" si="250"/>
        <v>191.6</v>
      </c>
      <c r="T1136" s="19">
        <f t="shared" si="251"/>
        <v>0</v>
      </c>
      <c r="U1136" s="16">
        <f>IFERROR(SUMIF('LISTA DE EMBARQUE'!B:B,MICRO!E:E,'LISTA DE EMBARQUE'!G:G),"")</f>
        <v>1</v>
      </c>
      <c r="V1136" s="12">
        <f>IFERROR(VLOOKUP(Tabela1[[#This Row],[COD.MDE]],'LISTA DE EMBARQUE'!B:L,11,0),"")</f>
        <v>1</v>
      </c>
      <c r="W1136" s="13">
        <f>IFERROR(VLOOKUP(Tabela1[[#This Row],[COD.MDE]],'LISTA DE EMBARQUE'!B:M,12,0),"")</f>
        <v>46296</v>
      </c>
      <c r="X1136" s="14">
        <f>IFERROR(Tabela1[[#This Row],[QIANTIDADE EXPEDIDA]]*Tabela1[[#This Row],[PESO UNI]],"")</f>
        <v>191.6</v>
      </c>
      <c r="Y1136" s="14">
        <f t="shared" si="252"/>
        <v>0</v>
      </c>
      <c r="Z1136" s="20">
        <f>Tabela1[[#This Row],[PESO TOTAL]]-Tabela1[[#This Row],[Peso Expedido]]</f>
        <v>0</v>
      </c>
      <c r="AA1136" s="17">
        <v>1</v>
      </c>
      <c r="AB1136" s="33">
        <v>1</v>
      </c>
      <c r="AC1136" s="33">
        <v>1</v>
      </c>
      <c r="AD1136" s="33">
        <v>1</v>
      </c>
      <c r="AE1136" s="33">
        <v>1</v>
      </c>
      <c r="AF1136" s="33">
        <v>1</v>
      </c>
      <c r="AG1136" s="33">
        <v>1</v>
      </c>
      <c r="AH1136" s="33">
        <v>1</v>
      </c>
      <c r="AI1136" s="33" t="s">
        <v>4412</v>
      </c>
      <c r="AJ1136"/>
      <c r="AK1136"/>
      <c r="AL1136"/>
      <c r="AM1136"/>
      <c r="AN1136"/>
      <c r="AO1136"/>
      <c r="AP1136"/>
      <c r="AQ1136" s="22"/>
      <c r="AR1136" s="24"/>
      <c r="AS1136" s="37"/>
      <c r="AT1136" s="37"/>
      <c r="AU1136" s="37"/>
      <c r="AV1136" s="37"/>
      <c r="AW1136" s="37"/>
    </row>
    <row r="1137" spans="1:49" ht="15.75" hidden="1" customHeight="1" x14ac:dyDescent="0.25">
      <c r="A1137" s="1" t="s">
        <v>5527</v>
      </c>
      <c r="B1137" s="21"/>
      <c r="C1137" s="1">
        <v>1</v>
      </c>
      <c r="D1137" s="1" t="s">
        <v>5529</v>
      </c>
      <c r="E1137" s="7">
        <v>4774</v>
      </c>
      <c r="F1137" s="7">
        <v>2</v>
      </c>
      <c r="G1137" s="1">
        <v>14.8</v>
      </c>
      <c r="H1137" s="34">
        <f>Tabela1[[#This Row],[PESO UNI]]*Tabela1[[#This Row],[QTE]]</f>
        <v>14.8</v>
      </c>
      <c r="I1137" s="7">
        <v>0</v>
      </c>
      <c r="J1137" s="8" t="s">
        <v>5519</v>
      </c>
      <c r="K1137" s="8" t="s">
        <v>4320</v>
      </c>
      <c r="L1137" s="9" t="s">
        <v>5520</v>
      </c>
      <c r="M1137" s="10">
        <v>46265</v>
      </c>
      <c r="N1137" s="8" t="s">
        <v>5101</v>
      </c>
      <c r="O1137" s="12"/>
      <c r="P1137" s="13"/>
      <c r="Q1137" s="14">
        <f>Tabela1[[#This Row],[QTDE/ Fabricação]]-Tabela1[[#This Row],[QTE]]</f>
        <v>-1</v>
      </c>
      <c r="R1137" s="18">
        <f t="shared" si="249"/>
        <v>14.8</v>
      </c>
      <c r="S1137" s="18">
        <f t="shared" si="250"/>
        <v>14.8</v>
      </c>
      <c r="T1137" s="19">
        <f t="shared" si="251"/>
        <v>0</v>
      </c>
      <c r="U1137" s="16">
        <f>IFERROR(SUMIF('LISTA DE EMBARQUE'!B:B,MICRO!E:E,'LISTA DE EMBARQUE'!G:G),"")</f>
        <v>2</v>
      </c>
      <c r="V1137" s="12">
        <f>IFERROR(VLOOKUP(Tabela1[[#This Row],[COD.MDE]],'LISTA DE EMBARQUE'!B:L,11,0),"")</f>
        <v>1</v>
      </c>
      <c r="W1137" s="13">
        <f>IFERROR(VLOOKUP(Tabela1[[#This Row],[COD.MDE]],'LISTA DE EMBARQUE'!B:M,12,0),"")</f>
        <v>46296</v>
      </c>
      <c r="X1137" s="14">
        <f>IFERROR(Tabela1[[#This Row],[QIANTIDADE EXPEDIDA]]*Tabela1[[#This Row],[PESO UNI]],"")</f>
        <v>29.6</v>
      </c>
      <c r="Y1137" s="14">
        <f t="shared" si="252"/>
        <v>1</v>
      </c>
      <c r="Z1137" s="20">
        <v>0</v>
      </c>
      <c r="AA1137" s="17">
        <v>1</v>
      </c>
      <c r="AB1137" s="33">
        <v>1</v>
      </c>
      <c r="AC1137" s="33">
        <v>1</v>
      </c>
      <c r="AD1137" s="33">
        <v>1</v>
      </c>
      <c r="AE1137" s="33">
        <v>1</v>
      </c>
      <c r="AF1137" s="33">
        <v>1</v>
      </c>
      <c r="AG1137" s="33">
        <v>1</v>
      </c>
      <c r="AH1137" s="33">
        <v>1</v>
      </c>
      <c r="AI1137" s="33" t="s">
        <v>4412</v>
      </c>
      <c r="AJ1137"/>
      <c r="AK1137"/>
      <c r="AL1137"/>
      <c r="AM1137"/>
      <c r="AN1137"/>
      <c r="AO1137"/>
      <c r="AP1137"/>
      <c r="AQ1137" s="22"/>
      <c r="AR1137" s="24"/>
      <c r="AS1137" s="37"/>
      <c r="AT1137" s="37"/>
      <c r="AU1137" s="37"/>
      <c r="AV1137" s="37"/>
      <c r="AW1137" s="37"/>
    </row>
    <row r="1138" spans="1:49" ht="15.75" hidden="1" customHeight="1" x14ac:dyDescent="0.25">
      <c r="A1138" s="1" t="s">
        <v>5527</v>
      </c>
      <c r="B1138" s="21"/>
      <c r="C1138" s="1">
        <v>1</v>
      </c>
      <c r="D1138" s="1" t="s">
        <v>5530</v>
      </c>
      <c r="E1138" s="7">
        <v>4775</v>
      </c>
      <c r="F1138" s="7">
        <v>2</v>
      </c>
      <c r="G1138" s="1">
        <v>15.3</v>
      </c>
      <c r="H1138" s="34">
        <f>Tabela1[[#This Row],[PESO UNI]]*Tabela1[[#This Row],[QTE]]</f>
        <v>15.3</v>
      </c>
      <c r="I1138" s="7">
        <v>0</v>
      </c>
      <c r="J1138" s="8" t="s">
        <v>5519</v>
      </c>
      <c r="K1138" s="8" t="s">
        <v>4320</v>
      </c>
      <c r="L1138" s="9" t="s">
        <v>5520</v>
      </c>
      <c r="M1138" s="10">
        <v>46265</v>
      </c>
      <c r="N1138" s="8" t="s">
        <v>5101</v>
      </c>
      <c r="O1138" s="12"/>
      <c r="P1138" s="13"/>
      <c r="Q1138" s="14">
        <f>Tabela1[[#This Row],[QTDE/ Fabricação]]-Tabela1[[#This Row],[QTE]]</f>
        <v>-1</v>
      </c>
      <c r="R1138" s="18">
        <f t="shared" si="249"/>
        <v>15.3</v>
      </c>
      <c r="S1138" s="18">
        <f t="shared" si="250"/>
        <v>15.3</v>
      </c>
      <c r="T1138" s="19">
        <f t="shared" si="251"/>
        <v>0</v>
      </c>
      <c r="U1138" s="16">
        <f>IFERROR(SUMIF('LISTA DE EMBARQUE'!B:B,MICRO!E:E,'LISTA DE EMBARQUE'!G:G),"")</f>
        <v>2</v>
      </c>
      <c r="V1138" s="12">
        <f>IFERROR(VLOOKUP(Tabela1[[#This Row],[COD.MDE]],'LISTA DE EMBARQUE'!B:L,11,0),"")</f>
        <v>1</v>
      </c>
      <c r="W1138" s="13">
        <f>IFERROR(VLOOKUP(Tabela1[[#This Row],[COD.MDE]],'LISTA DE EMBARQUE'!B:M,12,0),"")</f>
        <v>46296</v>
      </c>
      <c r="X1138" s="14">
        <f>IFERROR(Tabela1[[#This Row],[QIANTIDADE EXPEDIDA]]*Tabela1[[#This Row],[PESO UNI]],"")</f>
        <v>30.6</v>
      </c>
      <c r="Y1138" s="14">
        <f t="shared" si="252"/>
        <v>1</v>
      </c>
      <c r="Z1138" s="20">
        <v>0</v>
      </c>
      <c r="AA1138" s="17">
        <v>1</v>
      </c>
      <c r="AB1138" s="33">
        <v>1</v>
      </c>
      <c r="AC1138" s="33">
        <v>1</v>
      </c>
      <c r="AD1138" s="33">
        <v>1</v>
      </c>
      <c r="AE1138" s="33">
        <v>1</v>
      </c>
      <c r="AF1138" s="33">
        <v>1</v>
      </c>
      <c r="AG1138" s="33">
        <v>1</v>
      </c>
      <c r="AH1138" s="33">
        <v>1</v>
      </c>
      <c r="AI1138" s="33" t="s">
        <v>4412</v>
      </c>
      <c r="AJ1138"/>
      <c r="AK1138"/>
      <c r="AL1138"/>
      <c r="AM1138"/>
      <c r="AN1138"/>
      <c r="AO1138"/>
      <c r="AP1138"/>
      <c r="AQ1138" s="22"/>
      <c r="AR1138" s="24"/>
      <c r="AS1138" s="37"/>
      <c r="AT1138" s="37"/>
      <c r="AU1138" s="37"/>
      <c r="AV1138" s="37"/>
      <c r="AW1138" s="37"/>
    </row>
    <row r="1139" spans="1:49" ht="15.75" hidden="1" customHeight="1" x14ac:dyDescent="0.25">
      <c r="A1139" s="1" t="s">
        <v>5532</v>
      </c>
      <c r="B1139" s="21"/>
      <c r="C1139" s="1">
        <v>1</v>
      </c>
      <c r="D1139" s="1" t="s">
        <v>5533</v>
      </c>
      <c r="E1139" s="7">
        <v>4776</v>
      </c>
      <c r="F1139" s="7">
        <v>2</v>
      </c>
      <c r="G1139" s="1">
        <v>54.2</v>
      </c>
      <c r="H1139" s="34">
        <f>Tabela1[[#This Row],[PESO UNI]]*Tabela1[[#This Row],[QTE]]</f>
        <v>54.2</v>
      </c>
      <c r="I1139" s="7">
        <v>0</v>
      </c>
      <c r="J1139" s="8" t="s">
        <v>5519</v>
      </c>
      <c r="K1139" s="8" t="s">
        <v>4320</v>
      </c>
      <c r="L1139" s="9" t="s">
        <v>5520</v>
      </c>
      <c r="M1139" s="10">
        <v>46265</v>
      </c>
      <c r="N1139" s="8" t="s">
        <v>5101</v>
      </c>
      <c r="O1139" s="12"/>
      <c r="P1139" s="13"/>
      <c r="Q1139" s="14">
        <f>Tabela1[[#This Row],[QTDE/ Fabricação]]-Tabela1[[#This Row],[QTE]]</f>
        <v>-1</v>
      </c>
      <c r="R1139" s="18">
        <f t="shared" si="249"/>
        <v>54.2</v>
      </c>
      <c r="S1139" s="18">
        <f t="shared" si="250"/>
        <v>54.2</v>
      </c>
      <c r="T1139" s="19">
        <f t="shared" si="251"/>
        <v>0</v>
      </c>
      <c r="U1139" s="16">
        <f>IFERROR(SUMIF('LISTA DE EMBARQUE'!B:B,MICRO!E:E,'LISTA DE EMBARQUE'!G:G),"")</f>
        <v>1</v>
      </c>
      <c r="V1139" s="12">
        <f>IFERROR(VLOOKUP(Tabela1[[#This Row],[COD.MDE]],'LISTA DE EMBARQUE'!B:L,11,0),"")</f>
        <v>1</v>
      </c>
      <c r="W1139" s="13">
        <f>IFERROR(VLOOKUP(Tabela1[[#This Row],[COD.MDE]],'LISTA DE EMBARQUE'!B:M,12,0),"")</f>
        <v>46296</v>
      </c>
      <c r="X1139" s="14">
        <f>IFERROR(Tabela1[[#This Row],[QIANTIDADE EXPEDIDA]]*Tabela1[[#This Row],[PESO UNI]],"")</f>
        <v>54.2</v>
      </c>
      <c r="Y1139" s="14">
        <f t="shared" si="252"/>
        <v>0</v>
      </c>
      <c r="Z1139" s="20">
        <f>Tabela1[[#This Row],[PESO TOTAL]]-Tabela1[[#This Row],[Peso Expedido]]</f>
        <v>0</v>
      </c>
      <c r="AA1139" s="17">
        <v>1</v>
      </c>
      <c r="AB1139" s="33">
        <v>1</v>
      </c>
      <c r="AC1139" s="33">
        <v>1</v>
      </c>
      <c r="AD1139" s="33">
        <v>1</v>
      </c>
      <c r="AE1139" s="33">
        <v>1</v>
      </c>
      <c r="AF1139" s="33">
        <v>1</v>
      </c>
      <c r="AG1139" s="33">
        <v>1</v>
      </c>
      <c r="AH1139" s="33">
        <v>1</v>
      </c>
      <c r="AI1139" s="33" t="s">
        <v>4412</v>
      </c>
      <c r="AJ1139"/>
      <c r="AK1139"/>
      <c r="AL1139"/>
      <c r="AM1139"/>
      <c r="AN1139"/>
      <c r="AO1139"/>
      <c r="AP1139"/>
      <c r="AQ1139" s="22"/>
      <c r="AR1139" s="24"/>
      <c r="AS1139" s="37"/>
      <c r="AT1139" s="37"/>
      <c r="AU1139" s="37"/>
      <c r="AV1139" s="37"/>
      <c r="AW1139" s="37"/>
    </row>
    <row r="1140" spans="1:49" ht="15.75" hidden="1" customHeight="1" x14ac:dyDescent="0.25">
      <c r="A1140" s="1" t="s">
        <v>5532</v>
      </c>
      <c r="B1140" s="21"/>
      <c r="C1140" s="1">
        <v>1</v>
      </c>
      <c r="D1140" s="1" t="s">
        <v>5534</v>
      </c>
      <c r="E1140" s="7">
        <v>4777</v>
      </c>
      <c r="F1140" s="7">
        <v>2</v>
      </c>
      <c r="G1140" s="1">
        <v>101.9</v>
      </c>
      <c r="H1140" s="34">
        <f>Tabela1[[#This Row],[PESO UNI]]*Tabela1[[#This Row],[QTE]]</f>
        <v>101.9</v>
      </c>
      <c r="I1140" s="7">
        <v>0</v>
      </c>
      <c r="J1140" s="8" t="s">
        <v>5519</v>
      </c>
      <c r="K1140" s="8" t="s">
        <v>4320</v>
      </c>
      <c r="L1140" s="9" t="s">
        <v>5520</v>
      </c>
      <c r="M1140" s="10">
        <v>46265</v>
      </c>
      <c r="N1140" s="8" t="s">
        <v>5101</v>
      </c>
      <c r="O1140" s="12"/>
      <c r="P1140" s="13"/>
      <c r="Q1140" s="14">
        <f>Tabela1[[#This Row],[QTDE/ Fabricação]]-Tabela1[[#This Row],[QTE]]</f>
        <v>-1</v>
      </c>
      <c r="R1140" s="18">
        <f t="shared" si="249"/>
        <v>101.9</v>
      </c>
      <c r="S1140" s="18">
        <f t="shared" si="250"/>
        <v>101.9</v>
      </c>
      <c r="T1140" s="19">
        <f t="shared" si="251"/>
        <v>0</v>
      </c>
      <c r="U1140" s="16">
        <f>IFERROR(SUMIF('LISTA DE EMBARQUE'!B:B,MICRO!E:E,'LISTA DE EMBARQUE'!G:G),"")</f>
        <v>1</v>
      </c>
      <c r="V1140" s="12">
        <f>IFERROR(VLOOKUP(Tabela1[[#This Row],[COD.MDE]],'LISTA DE EMBARQUE'!B:L,11,0),"")</f>
        <v>1</v>
      </c>
      <c r="W1140" s="13">
        <f>IFERROR(VLOOKUP(Tabela1[[#This Row],[COD.MDE]],'LISTA DE EMBARQUE'!B:M,12,0),"")</f>
        <v>46296</v>
      </c>
      <c r="X1140" s="14">
        <f>IFERROR(Tabela1[[#This Row],[QIANTIDADE EXPEDIDA]]*Tabela1[[#This Row],[PESO UNI]],"")</f>
        <v>101.9</v>
      </c>
      <c r="Y1140" s="14">
        <f t="shared" si="252"/>
        <v>0</v>
      </c>
      <c r="Z1140" s="20">
        <f>Tabela1[[#This Row],[PESO TOTAL]]-Tabela1[[#This Row],[Peso Expedido]]</f>
        <v>0</v>
      </c>
      <c r="AA1140" s="17">
        <v>1</v>
      </c>
      <c r="AB1140" s="33">
        <v>1</v>
      </c>
      <c r="AC1140" s="33">
        <v>1</v>
      </c>
      <c r="AD1140" s="33">
        <v>1</v>
      </c>
      <c r="AE1140" s="33">
        <v>1</v>
      </c>
      <c r="AF1140" s="33">
        <v>1</v>
      </c>
      <c r="AG1140" s="33">
        <v>1</v>
      </c>
      <c r="AH1140" s="33">
        <v>1</v>
      </c>
      <c r="AI1140" s="33" t="s">
        <v>4412</v>
      </c>
      <c r="AJ1140"/>
      <c r="AK1140"/>
      <c r="AL1140"/>
      <c r="AM1140"/>
      <c r="AN1140"/>
      <c r="AO1140"/>
      <c r="AP1140"/>
      <c r="AQ1140" s="22"/>
      <c r="AR1140" s="24"/>
      <c r="AS1140" s="37"/>
      <c r="AT1140" s="37"/>
      <c r="AU1140" s="37"/>
      <c r="AV1140" s="37"/>
      <c r="AW1140" s="37"/>
    </row>
    <row r="1141" spans="1:49" ht="15.75" hidden="1" customHeight="1" x14ac:dyDescent="0.25">
      <c r="A1141" s="1" t="s">
        <v>5535</v>
      </c>
      <c r="B1141" s="21"/>
      <c r="C1141" s="1">
        <v>1</v>
      </c>
      <c r="D1141" s="1" t="s">
        <v>5536</v>
      </c>
      <c r="E1141" s="7">
        <v>4778</v>
      </c>
      <c r="F1141" s="7">
        <v>2</v>
      </c>
      <c r="G1141" s="1">
        <v>367.7</v>
      </c>
      <c r="H1141" s="34">
        <f>Tabela1[[#This Row],[PESO UNI]]*Tabela1[[#This Row],[QTE]]</f>
        <v>367.7</v>
      </c>
      <c r="I1141" s="7">
        <v>0</v>
      </c>
      <c r="J1141" s="8" t="s">
        <v>5519</v>
      </c>
      <c r="K1141" s="8" t="s">
        <v>4320</v>
      </c>
      <c r="L1141" s="9" t="s">
        <v>5520</v>
      </c>
      <c r="M1141" s="10">
        <v>46265</v>
      </c>
      <c r="N1141" s="8" t="s">
        <v>5101</v>
      </c>
      <c r="O1141" s="12"/>
      <c r="P1141" s="13"/>
      <c r="Q1141" s="14">
        <f>Tabela1[[#This Row],[QTDE/ Fabricação]]-Tabela1[[#This Row],[QTE]]</f>
        <v>-1</v>
      </c>
      <c r="R1141" s="18">
        <f t="shared" si="249"/>
        <v>367.7</v>
      </c>
      <c r="S1141" s="18">
        <f t="shared" si="250"/>
        <v>367.7</v>
      </c>
      <c r="T1141" s="19">
        <f t="shared" si="251"/>
        <v>0</v>
      </c>
      <c r="U1141" s="16">
        <f>IFERROR(SUMIF('LISTA DE EMBARQUE'!B:B,MICRO!E:E,'LISTA DE EMBARQUE'!G:G),"")</f>
        <v>1</v>
      </c>
      <c r="V1141" s="12">
        <f>IFERROR(VLOOKUP(Tabela1[[#This Row],[COD.MDE]],'LISTA DE EMBARQUE'!B:L,11,0),"")</f>
        <v>1</v>
      </c>
      <c r="W1141" s="13">
        <f>IFERROR(VLOOKUP(Tabela1[[#This Row],[COD.MDE]],'LISTA DE EMBARQUE'!B:M,12,0),"")</f>
        <v>46296</v>
      </c>
      <c r="X1141" s="14">
        <f>IFERROR(Tabela1[[#This Row],[QIANTIDADE EXPEDIDA]]*Tabela1[[#This Row],[PESO UNI]],"")</f>
        <v>367.7</v>
      </c>
      <c r="Y1141" s="14">
        <f t="shared" si="252"/>
        <v>0</v>
      </c>
      <c r="Z1141" s="20">
        <f>Tabela1[[#This Row],[PESO TOTAL]]-Tabela1[[#This Row],[Peso Expedido]]</f>
        <v>0</v>
      </c>
      <c r="AA1141" s="17">
        <v>1</v>
      </c>
      <c r="AB1141" s="33">
        <v>1</v>
      </c>
      <c r="AC1141" s="33">
        <v>1</v>
      </c>
      <c r="AD1141" s="33">
        <v>1</v>
      </c>
      <c r="AE1141" s="33">
        <v>1</v>
      </c>
      <c r="AF1141" s="33">
        <v>1</v>
      </c>
      <c r="AG1141" s="33">
        <v>1</v>
      </c>
      <c r="AH1141" s="33">
        <v>1</v>
      </c>
      <c r="AI1141" s="33" t="s">
        <v>4412</v>
      </c>
      <c r="AJ1141"/>
      <c r="AK1141"/>
      <c r="AL1141"/>
      <c r="AM1141"/>
      <c r="AN1141"/>
      <c r="AO1141"/>
      <c r="AP1141"/>
      <c r="AQ1141" s="22"/>
      <c r="AR1141" s="24"/>
      <c r="AS1141" s="37"/>
      <c r="AT1141" s="37"/>
      <c r="AU1141" s="37"/>
      <c r="AV1141" s="37"/>
      <c r="AW1141" s="37"/>
    </row>
    <row r="1142" spans="1:49" ht="15.75" hidden="1" customHeight="1" x14ac:dyDescent="0.25">
      <c r="A1142" s="1" t="s">
        <v>5531</v>
      </c>
      <c r="B1142" s="21"/>
      <c r="C1142" s="1">
        <v>1</v>
      </c>
      <c r="D1142" s="1" t="s">
        <v>5537</v>
      </c>
      <c r="E1142" s="7">
        <v>4779</v>
      </c>
      <c r="F1142" s="7">
        <v>2</v>
      </c>
      <c r="G1142" s="1">
        <v>217.8</v>
      </c>
      <c r="H1142" s="34">
        <f>Tabela1[[#This Row],[PESO UNI]]*Tabela1[[#This Row],[QTE]]</f>
        <v>217.8</v>
      </c>
      <c r="I1142" s="7">
        <v>0</v>
      </c>
      <c r="J1142" s="8" t="s">
        <v>5519</v>
      </c>
      <c r="K1142" s="8" t="s">
        <v>4320</v>
      </c>
      <c r="L1142" s="9" t="s">
        <v>5520</v>
      </c>
      <c r="M1142" s="10">
        <v>46265</v>
      </c>
      <c r="N1142" s="8" t="s">
        <v>5101</v>
      </c>
      <c r="O1142" s="12"/>
      <c r="P1142" s="13"/>
      <c r="Q1142" s="14">
        <f>Tabela1[[#This Row],[QTDE/ Fabricação]]-Tabela1[[#This Row],[QTE]]</f>
        <v>-1</v>
      </c>
      <c r="R1142" s="18">
        <f t="shared" si="249"/>
        <v>217.8</v>
      </c>
      <c r="S1142" s="18">
        <f t="shared" si="250"/>
        <v>217.8</v>
      </c>
      <c r="T1142" s="19">
        <f t="shared" si="251"/>
        <v>0</v>
      </c>
      <c r="U1142" s="16">
        <f>IFERROR(SUMIF('LISTA DE EMBARQUE'!B:B,MICRO!E:E,'LISTA DE EMBARQUE'!G:G),"")</f>
        <v>1</v>
      </c>
      <c r="V1142" s="12">
        <f>IFERROR(VLOOKUP(Tabela1[[#This Row],[COD.MDE]],'LISTA DE EMBARQUE'!B:L,11,0),"")</f>
        <v>1</v>
      </c>
      <c r="W1142" s="13">
        <f>IFERROR(VLOOKUP(Tabela1[[#This Row],[COD.MDE]],'LISTA DE EMBARQUE'!B:M,12,0),"")</f>
        <v>46296</v>
      </c>
      <c r="X1142" s="14">
        <f>IFERROR(Tabela1[[#This Row],[QIANTIDADE EXPEDIDA]]*Tabela1[[#This Row],[PESO UNI]],"")</f>
        <v>217.8</v>
      </c>
      <c r="Y1142" s="14">
        <f t="shared" si="252"/>
        <v>0</v>
      </c>
      <c r="Z1142" s="20">
        <f>Tabela1[[#This Row],[PESO TOTAL]]-Tabela1[[#This Row],[Peso Expedido]]</f>
        <v>0</v>
      </c>
      <c r="AA1142" s="17">
        <v>1</v>
      </c>
      <c r="AB1142" s="33">
        <v>1</v>
      </c>
      <c r="AC1142" s="33">
        <v>1</v>
      </c>
      <c r="AD1142" s="33">
        <v>1</v>
      </c>
      <c r="AE1142" s="33">
        <v>1</v>
      </c>
      <c r="AF1142" s="33">
        <v>1</v>
      </c>
      <c r="AG1142" s="33">
        <v>1</v>
      </c>
      <c r="AH1142" s="33">
        <v>1</v>
      </c>
      <c r="AI1142" s="33" t="s">
        <v>4412</v>
      </c>
      <c r="AJ1142"/>
      <c r="AK1142"/>
      <c r="AL1142"/>
      <c r="AM1142"/>
      <c r="AN1142"/>
      <c r="AO1142"/>
      <c r="AP1142"/>
      <c r="AQ1142" s="22"/>
      <c r="AR1142" s="24"/>
      <c r="AS1142" s="37"/>
      <c r="AT1142" s="37"/>
      <c r="AU1142" s="37"/>
      <c r="AV1142" s="37"/>
      <c r="AW1142" s="37"/>
    </row>
    <row r="1143" spans="1:49" ht="15.75" hidden="1" customHeight="1" x14ac:dyDescent="0.25">
      <c r="A1143" s="1" t="s">
        <v>5538</v>
      </c>
      <c r="B1143" s="21"/>
      <c r="C1143" s="1">
        <v>5</v>
      </c>
      <c r="D1143" s="1" t="s">
        <v>5539</v>
      </c>
      <c r="E1143" s="7">
        <v>4780</v>
      </c>
      <c r="F1143" s="7">
        <v>2</v>
      </c>
      <c r="G1143" s="1">
        <v>316.7</v>
      </c>
      <c r="H1143" s="34">
        <f>Tabela1[[#This Row],[PESO UNI]]*Tabela1[[#This Row],[QTE]]</f>
        <v>1583.5</v>
      </c>
      <c r="I1143" s="7">
        <v>0</v>
      </c>
      <c r="J1143" s="8" t="s">
        <v>5519</v>
      </c>
      <c r="K1143" s="8" t="s">
        <v>4320</v>
      </c>
      <c r="L1143" s="9" t="s">
        <v>5520</v>
      </c>
      <c r="M1143" s="10">
        <v>46265</v>
      </c>
      <c r="N1143" s="8" t="s">
        <v>5101</v>
      </c>
      <c r="O1143" s="12"/>
      <c r="P1143" s="13"/>
      <c r="Q1143" s="14">
        <f>Tabela1[[#This Row],[QTDE/ Fabricação]]-Tabela1[[#This Row],[QTE]]</f>
        <v>-5</v>
      </c>
      <c r="R1143" s="18">
        <f t="shared" si="249"/>
        <v>1583.5</v>
      </c>
      <c r="S1143" s="18">
        <f t="shared" si="250"/>
        <v>1583.5</v>
      </c>
      <c r="T1143" s="19">
        <f t="shared" si="251"/>
        <v>0</v>
      </c>
      <c r="U1143" s="16">
        <f>IFERROR(SUMIF('LISTA DE EMBARQUE'!B:B,MICRO!E:E,'LISTA DE EMBARQUE'!G:G),"")</f>
        <v>5</v>
      </c>
      <c r="V1143" s="12">
        <f>IFERROR(VLOOKUP(Tabela1[[#This Row],[COD.MDE]],'LISTA DE EMBARQUE'!B:L,11,0),"")</f>
        <v>1</v>
      </c>
      <c r="W1143" s="13">
        <f>IFERROR(VLOOKUP(Tabela1[[#This Row],[COD.MDE]],'LISTA DE EMBARQUE'!B:M,12,0),"")</f>
        <v>46296</v>
      </c>
      <c r="X1143" s="14">
        <f>IFERROR(Tabela1[[#This Row],[QIANTIDADE EXPEDIDA]]*Tabela1[[#This Row],[PESO UNI]],"")</f>
        <v>1583.5</v>
      </c>
      <c r="Y1143" s="14">
        <f t="shared" si="252"/>
        <v>0</v>
      </c>
      <c r="Z1143" s="20">
        <f>Tabela1[[#This Row],[PESO TOTAL]]-Tabela1[[#This Row],[Peso Expedido]]</f>
        <v>0</v>
      </c>
      <c r="AA1143" s="17">
        <v>1</v>
      </c>
      <c r="AB1143" s="33">
        <v>1</v>
      </c>
      <c r="AC1143" s="33">
        <v>1</v>
      </c>
      <c r="AD1143" s="33">
        <v>1</v>
      </c>
      <c r="AE1143" s="33">
        <v>1</v>
      </c>
      <c r="AF1143" s="33">
        <v>1</v>
      </c>
      <c r="AG1143" s="33">
        <v>1</v>
      </c>
      <c r="AH1143" s="33">
        <v>1</v>
      </c>
      <c r="AI1143" s="33" t="s">
        <v>4412</v>
      </c>
      <c r="AJ1143"/>
      <c r="AK1143"/>
      <c r="AL1143"/>
      <c r="AM1143"/>
      <c r="AN1143"/>
      <c r="AO1143"/>
      <c r="AP1143"/>
      <c r="AQ1143" s="22"/>
      <c r="AR1143" s="24"/>
      <c r="AS1143" s="37"/>
      <c r="AT1143" s="37"/>
      <c r="AU1143" s="37"/>
      <c r="AV1143" s="37"/>
      <c r="AW1143" s="37"/>
    </row>
    <row r="1144" spans="1:49" ht="15.75" hidden="1" customHeight="1" x14ac:dyDescent="0.25">
      <c r="A1144" s="1" t="s">
        <v>5540</v>
      </c>
      <c r="B1144" s="21"/>
      <c r="C1144" s="1">
        <v>1</v>
      </c>
      <c r="D1144" s="1" t="s">
        <v>5541</v>
      </c>
      <c r="E1144" s="7">
        <v>4782</v>
      </c>
      <c r="F1144" s="7">
        <v>2</v>
      </c>
      <c r="G1144" s="1">
        <v>157.6</v>
      </c>
      <c r="H1144" s="34">
        <f>Tabela1[[#This Row],[PESO UNI]]*Tabela1[[#This Row],[QTE]]</f>
        <v>157.6</v>
      </c>
      <c r="I1144" s="7">
        <v>0</v>
      </c>
      <c r="J1144" s="8" t="s">
        <v>5519</v>
      </c>
      <c r="K1144" s="8" t="s">
        <v>4320</v>
      </c>
      <c r="L1144" s="9" t="s">
        <v>5520</v>
      </c>
      <c r="M1144" s="10">
        <v>46265</v>
      </c>
      <c r="N1144" s="8" t="s">
        <v>5101</v>
      </c>
      <c r="O1144" s="12"/>
      <c r="P1144" s="13"/>
      <c r="Q1144" s="14">
        <f>Tabela1[[#This Row],[QTDE/ Fabricação]]-Tabela1[[#This Row],[QTE]]</f>
        <v>-1</v>
      </c>
      <c r="R1144" s="18">
        <f t="shared" si="249"/>
        <v>157.6</v>
      </c>
      <c r="S1144" s="18">
        <f t="shared" si="250"/>
        <v>157.6</v>
      </c>
      <c r="T1144" s="19">
        <f t="shared" si="251"/>
        <v>0</v>
      </c>
      <c r="U1144" s="16">
        <f>IFERROR(SUMIF('LISTA DE EMBARQUE'!B:B,MICRO!E:E,'LISTA DE EMBARQUE'!G:G),"")</f>
        <v>1</v>
      </c>
      <c r="V1144" s="12">
        <f>IFERROR(VLOOKUP(Tabela1[[#This Row],[COD.MDE]],'LISTA DE EMBARQUE'!B:L,11,0),"")</f>
        <v>1</v>
      </c>
      <c r="W1144" s="13">
        <f>IFERROR(VLOOKUP(Tabela1[[#This Row],[COD.MDE]],'LISTA DE EMBARQUE'!B:M,12,0),"")</f>
        <v>46296</v>
      </c>
      <c r="X1144" s="14">
        <f>IFERROR(Tabela1[[#This Row],[QIANTIDADE EXPEDIDA]]*Tabela1[[#This Row],[PESO UNI]],"")</f>
        <v>157.6</v>
      </c>
      <c r="Y1144" s="14">
        <f t="shared" si="252"/>
        <v>0</v>
      </c>
      <c r="Z1144" s="20">
        <f>Tabela1[[#This Row],[PESO TOTAL]]-Tabela1[[#This Row],[Peso Expedido]]</f>
        <v>0</v>
      </c>
      <c r="AA1144" s="17">
        <v>1</v>
      </c>
      <c r="AB1144" s="33">
        <v>1</v>
      </c>
      <c r="AC1144" s="33">
        <v>1</v>
      </c>
      <c r="AD1144" s="33">
        <v>1</v>
      </c>
      <c r="AE1144" s="33">
        <v>1</v>
      </c>
      <c r="AF1144" s="33">
        <v>1</v>
      </c>
      <c r="AG1144" s="33">
        <v>1</v>
      </c>
      <c r="AH1144" s="33">
        <v>1</v>
      </c>
      <c r="AI1144" s="33" t="s">
        <v>4412</v>
      </c>
      <c r="AJ1144"/>
      <c r="AK1144"/>
      <c r="AL1144"/>
      <c r="AM1144"/>
      <c r="AN1144"/>
      <c r="AO1144"/>
      <c r="AP1144"/>
      <c r="AQ1144" s="22"/>
      <c r="AR1144" s="24"/>
      <c r="AS1144" s="37"/>
      <c r="AT1144" s="37"/>
      <c r="AU1144" s="37"/>
      <c r="AV1144" s="37"/>
      <c r="AW1144" s="37"/>
    </row>
    <row r="1145" spans="1:49" ht="15.75" hidden="1" customHeight="1" x14ac:dyDescent="0.25">
      <c r="A1145" s="1" t="s">
        <v>5544</v>
      </c>
      <c r="B1145" s="21" t="s">
        <v>5545</v>
      </c>
      <c r="C1145" s="1">
        <v>1</v>
      </c>
      <c r="D1145" s="1" t="s">
        <v>5546</v>
      </c>
      <c r="E1145" s="7">
        <v>4783</v>
      </c>
      <c r="F1145" s="7">
        <v>33</v>
      </c>
      <c r="G1145" s="1">
        <v>442.7</v>
      </c>
      <c r="H1145" s="34">
        <f>Tabela1[[#This Row],[PESO UNI]]*Tabela1[[#This Row],[QTE]]</f>
        <v>442.7</v>
      </c>
      <c r="I1145" s="7" t="s">
        <v>5569</v>
      </c>
      <c r="J1145" s="8" t="s">
        <v>4834</v>
      </c>
      <c r="K1145" s="8" t="s">
        <v>4320</v>
      </c>
      <c r="L1145" s="9" t="s">
        <v>3291</v>
      </c>
      <c r="M1145" s="10">
        <v>46266</v>
      </c>
      <c r="N1145" s="8" t="s">
        <v>38</v>
      </c>
      <c r="O1145" s="12"/>
      <c r="P1145" s="13"/>
      <c r="Q1145" s="14">
        <f>Tabela1[[#This Row],[QTDE/ Fabricação]]-Tabela1[[#This Row],[QTE]]</f>
        <v>-1</v>
      </c>
      <c r="R1145" s="18">
        <f t="shared" ref="R1145:R1162" si="253">IFERROR(H1145*((AA1145*0.25)+(AC1145*0.25)+(AD1145*0.225)+(AE1145*0.225)+(AF1145*0.05)),"")</f>
        <v>442.7</v>
      </c>
      <c r="S1145" s="18">
        <f t="shared" ref="S1145:S1162" si="254">IFERROR(H1145*AG1145,"")</f>
        <v>0</v>
      </c>
      <c r="T1145" s="19">
        <f t="shared" ref="T1145:T1162" si="255">IFERROR(S1145-H1145,"")</f>
        <v>-442.7</v>
      </c>
      <c r="U1145" s="16">
        <f>IFERROR(SUMIF('LISTA DE EMBARQUE'!B:B,MICRO!E:E,'LISTA DE EMBARQUE'!G:G),"")</f>
        <v>0</v>
      </c>
      <c r="V1145" s="12" t="str">
        <f>IFERROR(VLOOKUP(Tabela1[[#This Row],[COD.MDE]],'LISTA DE EMBARQUE'!B:L,11,0),"")</f>
        <v/>
      </c>
      <c r="W1145" s="13" t="str">
        <f>IFERROR(VLOOKUP(Tabela1[[#This Row],[COD.MDE]],'LISTA DE EMBARQUE'!B:M,12,0),"")</f>
        <v/>
      </c>
      <c r="X1145" s="14">
        <f>IFERROR(Tabela1[[#This Row],[QIANTIDADE EXPEDIDA]]*Tabela1[[#This Row],[PESO UNI]],"")</f>
        <v>0</v>
      </c>
      <c r="Y1145" s="14">
        <f t="shared" ref="Y1145:Y1162" si="256">U1145-C1145</f>
        <v>-1</v>
      </c>
      <c r="Z1145" s="20">
        <f>Tabela1[[#This Row],[PESO TOTAL]]-Tabela1[[#This Row],[Peso Expedido]]</f>
        <v>442.7</v>
      </c>
      <c r="AA1145" s="17">
        <v>1</v>
      </c>
      <c r="AB1145" s="33"/>
      <c r="AC1145" s="33">
        <v>1</v>
      </c>
      <c r="AD1145" s="33">
        <v>1</v>
      </c>
      <c r="AE1145" s="33">
        <v>1</v>
      </c>
      <c r="AF1145" s="33">
        <v>1</v>
      </c>
      <c r="AG1145" s="33"/>
      <c r="AH1145" s="33"/>
      <c r="AI1145" s="33"/>
      <c r="AJ1145"/>
      <c r="AK1145"/>
      <c r="AL1145"/>
      <c r="AM1145"/>
      <c r="AN1145"/>
      <c r="AO1145"/>
      <c r="AP1145"/>
      <c r="AQ1145" s="22"/>
      <c r="AR1145" s="24"/>
      <c r="AS1145" s="37"/>
      <c r="AT1145" s="37"/>
      <c r="AU1145" s="37"/>
      <c r="AV1145" s="37"/>
      <c r="AW1145" s="37"/>
    </row>
    <row r="1146" spans="1:49" ht="15.75" hidden="1" customHeight="1" x14ac:dyDescent="0.25">
      <c r="A1146" s="1" t="s">
        <v>5544</v>
      </c>
      <c r="B1146" s="21" t="s">
        <v>5545</v>
      </c>
      <c r="C1146" s="1">
        <v>4</v>
      </c>
      <c r="D1146" s="1" t="s">
        <v>5547</v>
      </c>
      <c r="E1146" s="7">
        <v>4784</v>
      </c>
      <c r="F1146" s="7">
        <v>33</v>
      </c>
      <c r="G1146" s="1">
        <v>3.1</v>
      </c>
      <c r="H1146" s="34">
        <f>Tabela1[[#This Row],[PESO UNI]]*Tabela1[[#This Row],[QTE]]</f>
        <v>12.4</v>
      </c>
      <c r="I1146" s="7" t="s">
        <v>5569</v>
      </c>
      <c r="J1146" s="8" t="s">
        <v>4834</v>
      </c>
      <c r="K1146" s="8" t="s">
        <v>4320</v>
      </c>
      <c r="L1146" s="9" t="s">
        <v>3291</v>
      </c>
      <c r="M1146" s="10">
        <v>46266</v>
      </c>
      <c r="N1146" s="8" t="s">
        <v>38</v>
      </c>
      <c r="O1146" s="12"/>
      <c r="P1146" s="13"/>
      <c r="Q1146" s="14">
        <f>Tabela1[[#This Row],[QTDE/ Fabricação]]-Tabela1[[#This Row],[QTE]]</f>
        <v>-4</v>
      </c>
      <c r="R1146" s="18">
        <f t="shared" si="253"/>
        <v>12.4</v>
      </c>
      <c r="S1146" s="18">
        <f t="shared" si="254"/>
        <v>0</v>
      </c>
      <c r="T1146" s="19">
        <f t="shared" si="255"/>
        <v>-12.4</v>
      </c>
      <c r="U1146" s="16">
        <f>IFERROR(SUMIF('LISTA DE EMBARQUE'!B:B,MICRO!E:E,'LISTA DE EMBARQUE'!G:G),"")</f>
        <v>0</v>
      </c>
      <c r="V1146" s="12" t="str">
        <f>IFERROR(VLOOKUP(Tabela1[[#This Row],[COD.MDE]],'LISTA DE EMBARQUE'!B:L,11,0),"")</f>
        <v/>
      </c>
      <c r="W1146" s="13" t="str">
        <f>IFERROR(VLOOKUP(Tabela1[[#This Row],[COD.MDE]],'LISTA DE EMBARQUE'!B:M,12,0),"")</f>
        <v/>
      </c>
      <c r="X1146" s="14">
        <f>IFERROR(Tabela1[[#This Row],[QIANTIDADE EXPEDIDA]]*Tabela1[[#This Row],[PESO UNI]],"")</f>
        <v>0</v>
      </c>
      <c r="Y1146" s="14">
        <f t="shared" si="256"/>
        <v>-4</v>
      </c>
      <c r="Z1146" s="20">
        <f>Tabela1[[#This Row],[PESO TOTAL]]-Tabela1[[#This Row],[Peso Expedido]]</f>
        <v>12.4</v>
      </c>
      <c r="AA1146" s="17">
        <v>1</v>
      </c>
      <c r="AB1146" s="33"/>
      <c r="AC1146" s="33">
        <v>1</v>
      </c>
      <c r="AD1146" s="33">
        <v>1</v>
      </c>
      <c r="AE1146" s="33">
        <v>1</v>
      </c>
      <c r="AF1146" s="33">
        <v>1</v>
      </c>
      <c r="AG1146" s="33"/>
      <c r="AH1146" s="33"/>
      <c r="AI1146" s="33"/>
      <c r="AJ1146"/>
      <c r="AK1146"/>
      <c r="AL1146"/>
      <c r="AM1146"/>
      <c r="AN1146"/>
      <c r="AO1146"/>
      <c r="AP1146"/>
      <c r="AQ1146" s="22"/>
      <c r="AR1146" s="24"/>
      <c r="AS1146" s="37"/>
      <c r="AT1146" s="37"/>
      <c r="AU1146" s="37"/>
      <c r="AV1146" s="37"/>
      <c r="AW1146" s="37"/>
    </row>
    <row r="1147" spans="1:49" ht="15.75" hidden="1" customHeight="1" x14ac:dyDescent="0.25">
      <c r="A1147" s="1" t="s">
        <v>5548</v>
      </c>
      <c r="B1147" s="21" t="s">
        <v>5549</v>
      </c>
      <c r="C1147" s="1">
        <v>1</v>
      </c>
      <c r="D1147" s="1" t="s">
        <v>5550</v>
      </c>
      <c r="E1147" s="7">
        <v>4785</v>
      </c>
      <c r="F1147" s="7">
        <v>19</v>
      </c>
      <c r="G1147" s="1">
        <v>675</v>
      </c>
      <c r="H1147" s="34">
        <f>Tabela1[[#This Row],[PESO UNI]]*Tabela1[[#This Row],[QTE]]</f>
        <v>675</v>
      </c>
      <c r="I1147" s="7" t="s">
        <v>5696</v>
      </c>
      <c r="J1147" s="8" t="s">
        <v>4834</v>
      </c>
      <c r="K1147" s="8" t="s">
        <v>4320</v>
      </c>
      <c r="L1147" s="9" t="s">
        <v>3291</v>
      </c>
      <c r="M1147" s="10">
        <v>46252</v>
      </c>
      <c r="N1147" s="8" t="s">
        <v>38</v>
      </c>
      <c r="O1147" s="12"/>
      <c r="P1147" s="13"/>
      <c r="Q1147" s="14">
        <f>Tabela1[[#This Row],[QTDE/ Fabricação]]-Tabela1[[#This Row],[QTE]]</f>
        <v>-1</v>
      </c>
      <c r="R1147" s="18">
        <f t="shared" si="253"/>
        <v>675</v>
      </c>
      <c r="S1147" s="18">
        <f t="shared" si="254"/>
        <v>675</v>
      </c>
      <c r="T1147" s="19">
        <f t="shared" si="255"/>
        <v>0</v>
      </c>
      <c r="U1147" s="16">
        <f>IFERROR(SUMIF('LISTA DE EMBARQUE'!B:B,MICRO!E:E,'LISTA DE EMBARQUE'!G:G),"")</f>
        <v>1</v>
      </c>
      <c r="V1147" s="12">
        <f>IFERROR(VLOOKUP(Tabela1[[#This Row],[COD.MDE]],'LISTA DE EMBARQUE'!B:L,11,0),"")</f>
        <v>2</v>
      </c>
      <c r="W1147" s="13">
        <f>IFERROR(VLOOKUP(Tabela1[[#This Row],[COD.MDE]],'LISTA DE EMBARQUE'!B:M,12,0),"")</f>
        <v>46309</v>
      </c>
      <c r="X1147" s="14">
        <f>IFERROR(Tabela1[[#This Row],[QIANTIDADE EXPEDIDA]]*Tabela1[[#This Row],[PESO UNI]],"")</f>
        <v>675</v>
      </c>
      <c r="Y1147" s="14">
        <f t="shared" si="256"/>
        <v>0</v>
      </c>
      <c r="Z1147" s="20">
        <f>Tabela1[[#This Row],[PESO TOTAL]]-Tabela1[[#This Row],[Peso Expedido]]</f>
        <v>0</v>
      </c>
      <c r="AA1147" s="17">
        <v>1</v>
      </c>
      <c r="AB1147" s="33"/>
      <c r="AC1147" s="33">
        <v>1</v>
      </c>
      <c r="AD1147" s="33">
        <v>1</v>
      </c>
      <c r="AE1147" s="33">
        <v>1</v>
      </c>
      <c r="AF1147" s="33">
        <v>1</v>
      </c>
      <c r="AG1147" s="33">
        <v>1</v>
      </c>
      <c r="AH1147" s="33">
        <v>1</v>
      </c>
      <c r="AI1147" s="33" t="s">
        <v>4412</v>
      </c>
      <c r="AJ1147"/>
      <c r="AK1147"/>
      <c r="AL1147"/>
      <c r="AM1147"/>
      <c r="AN1147"/>
      <c r="AO1147"/>
      <c r="AP1147"/>
      <c r="AQ1147" s="22"/>
      <c r="AR1147" s="24"/>
      <c r="AS1147" s="37"/>
      <c r="AT1147" s="37"/>
      <c r="AU1147" s="37"/>
      <c r="AV1147" s="37"/>
      <c r="AW1147" s="37"/>
    </row>
    <row r="1148" spans="1:49" ht="15.75" hidden="1" customHeight="1" x14ac:dyDescent="0.25">
      <c r="A1148" s="1" t="s">
        <v>5551</v>
      </c>
      <c r="B1148" s="21"/>
      <c r="C1148" s="1">
        <v>8</v>
      </c>
      <c r="D1148" s="1" t="s">
        <v>5552</v>
      </c>
      <c r="E1148" s="7">
        <v>4786</v>
      </c>
      <c r="F1148" s="7">
        <v>3</v>
      </c>
      <c r="G1148" s="1">
        <v>0.6</v>
      </c>
      <c r="H1148" s="34">
        <f>Tabela1[[#This Row],[PESO UNI]]*Tabela1[[#This Row],[QTE]]</f>
        <v>4.8</v>
      </c>
      <c r="I1148" s="7">
        <v>0</v>
      </c>
      <c r="J1148" s="8" t="s">
        <v>5519</v>
      </c>
      <c r="K1148" s="8" t="s">
        <v>4320</v>
      </c>
      <c r="L1148" s="9" t="s">
        <v>5520</v>
      </c>
      <c r="M1148" s="10">
        <v>46267</v>
      </c>
      <c r="N1148" s="8" t="s">
        <v>5101</v>
      </c>
      <c r="O1148" s="12"/>
      <c r="P1148" s="13"/>
      <c r="Q1148" s="14">
        <f>Tabela1[[#This Row],[QTDE/ Fabricação]]-Tabela1[[#This Row],[QTE]]</f>
        <v>-8</v>
      </c>
      <c r="R1148" s="18">
        <f t="shared" si="253"/>
        <v>4.8</v>
      </c>
      <c r="S1148" s="18">
        <f t="shared" si="254"/>
        <v>4.8</v>
      </c>
      <c r="T1148" s="19">
        <f t="shared" si="255"/>
        <v>0</v>
      </c>
      <c r="U1148" s="16">
        <f>IFERROR(SUMIF('LISTA DE EMBARQUE'!B:B,MICRO!E:E,'LISTA DE EMBARQUE'!G:G),"")</f>
        <v>8</v>
      </c>
      <c r="V1148" s="12">
        <f>IFERROR(VLOOKUP(Tabela1[[#This Row],[COD.MDE]],'LISTA DE EMBARQUE'!B:L,11,0),"")</f>
        <v>1</v>
      </c>
      <c r="W1148" s="13">
        <f>IFERROR(VLOOKUP(Tabela1[[#This Row],[COD.MDE]],'LISTA DE EMBARQUE'!B:M,12,0),"")</f>
        <v>46296</v>
      </c>
      <c r="X1148" s="14">
        <f>IFERROR(Tabela1[[#This Row],[QIANTIDADE EXPEDIDA]]*Tabela1[[#This Row],[PESO UNI]],"")</f>
        <v>4.8</v>
      </c>
      <c r="Y1148" s="14">
        <f t="shared" si="256"/>
        <v>0</v>
      </c>
      <c r="Z1148" s="20">
        <f>Tabela1[[#This Row],[PESO TOTAL]]-Tabela1[[#This Row],[Peso Expedido]]</f>
        <v>0</v>
      </c>
      <c r="AA1148" s="17">
        <v>1</v>
      </c>
      <c r="AB1148" s="33">
        <v>1</v>
      </c>
      <c r="AC1148" s="33">
        <v>1</v>
      </c>
      <c r="AD1148" s="33">
        <v>1</v>
      </c>
      <c r="AE1148" s="33">
        <v>1</v>
      </c>
      <c r="AF1148" s="33">
        <v>1</v>
      </c>
      <c r="AG1148" s="33">
        <v>1</v>
      </c>
      <c r="AH1148" s="33">
        <v>1</v>
      </c>
      <c r="AI1148" s="33" t="s">
        <v>4412</v>
      </c>
      <c r="AJ1148"/>
      <c r="AK1148"/>
      <c r="AL1148"/>
      <c r="AM1148"/>
      <c r="AN1148"/>
      <c r="AO1148"/>
      <c r="AP1148"/>
      <c r="AQ1148" s="22"/>
      <c r="AR1148" s="24"/>
      <c r="AS1148" s="37"/>
      <c r="AT1148" s="37"/>
      <c r="AU1148" s="37"/>
      <c r="AV1148" s="37"/>
      <c r="AW1148" s="37"/>
    </row>
    <row r="1149" spans="1:49" ht="15.75" hidden="1" customHeight="1" x14ac:dyDescent="0.25">
      <c r="A1149" s="1" t="s">
        <v>5551</v>
      </c>
      <c r="B1149" s="21"/>
      <c r="C1149" s="1">
        <v>1</v>
      </c>
      <c r="D1149" s="1" t="s">
        <v>5553</v>
      </c>
      <c r="E1149" s="7">
        <v>4787</v>
      </c>
      <c r="F1149" s="7">
        <v>3</v>
      </c>
      <c r="G1149" s="1">
        <v>14.4</v>
      </c>
      <c r="H1149" s="34">
        <f>Tabela1[[#This Row],[PESO UNI]]*Tabela1[[#This Row],[QTE]]</f>
        <v>14.4</v>
      </c>
      <c r="I1149" s="7">
        <v>0</v>
      </c>
      <c r="J1149" s="8" t="s">
        <v>5519</v>
      </c>
      <c r="K1149" s="8" t="s">
        <v>4320</v>
      </c>
      <c r="L1149" s="9" t="s">
        <v>5520</v>
      </c>
      <c r="M1149" s="10">
        <v>46267</v>
      </c>
      <c r="N1149" s="8" t="s">
        <v>5101</v>
      </c>
      <c r="O1149" s="12"/>
      <c r="P1149" s="13"/>
      <c r="Q1149" s="14">
        <f>Tabela1[[#This Row],[QTDE/ Fabricação]]-Tabela1[[#This Row],[QTE]]</f>
        <v>-1</v>
      </c>
      <c r="R1149" s="18">
        <f t="shared" si="253"/>
        <v>14.4</v>
      </c>
      <c r="S1149" s="18">
        <f t="shared" si="254"/>
        <v>14.4</v>
      </c>
      <c r="T1149" s="19">
        <f t="shared" si="255"/>
        <v>0</v>
      </c>
      <c r="U1149" s="16">
        <f>IFERROR(SUMIF('LISTA DE EMBARQUE'!B:B,MICRO!E:E,'LISTA DE EMBARQUE'!G:G),"")</f>
        <v>1</v>
      </c>
      <c r="V1149" s="12">
        <f>IFERROR(VLOOKUP(Tabela1[[#This Row],[COD.MDE]],'LISTA DE EMBARQUE'!B:L,11,0),"")</f>
        <v>1</v>
      </c>
      <c r="W1149" s="13">
        <f>IFERROR(VLOOKUP(Tabela1[[#This Row],[COD.MDE]],'LISTA DE EMBARQUE'!B:M,12,0),"")</f>
        <v>46296</v>
      </c>
      <c r="X1149" s="14">
        <f>IFERROR(Tabela1[[#This Row],[QIANTIDADE EXPEDIDA]]*Tabela1[[#This Row],[PESO UNI]],"")</f>
        <v>14.4</v>
      </c>
      <c r="Y1149" s="14">
        <f t="shared" si="256"/>
        <v>0</v>
      </c>
      <c r="Z1149" s="20">
        <f>Tabela1[[#This Row],[PESO TOTAL]]-Tabela1[[#This Row],[Peso Expedido]]</f>
        <v>0</v>
      </c>
      <c r="AA1149" s="17">
        <v>1</v>
      </c>
      <c r="AB1149" s="33">
        <v>1</v>
      </c>
      <c r="AC1149" s="33">
        <v>1</v>
      </c>
      <c r="AD1149" s="33">
        <v>1</v>
      </c>
      <c r="AE1149" s="33">
        <v>1</v>
      </c>
      <c r="AF1149" s="33">
        <v>1</v>
      </c>
      <c r="AG1149" s="33">
        <v>1</v>
      </c>
      <c r="AH1149" s="33">
        <v>1</v>
      </c>
      <c r="AI1149" s="33" t="s">
        <v>4412</v>
      </c>
      <c r="AJ1149"/>
      <c r="AK1149"/>
      <c r="AL1149"/>
      <c r="AM1149"/>
      <c r="AN1149"/>
      <c r="AO1149"/>
      <c r="AP1149"/>
      <c r="AQ1149" s="22"/>
      <c r="AR1149" s="24"/>
      <c r="AS1149" s="37"/>
      <c r="AT1149" s="37"/>
      <c r="AU1149" s="37"/>
      <c r="AV1149" s="37"/>
      <c r="AW1149" s="37"/>
    </row>
    <row r="1150" spans="1:49" ht="15.75" hidden="1" customHeight="1" x14ac:dyDescent="0.25">
      <c r="A1150" s="1" t="s">
        <v>5551</v>
      </c>
      <c r="B1150" s="21"/>
      <c r="C1150" s="1">
        <v>1</v>
      </c>
      <c r="D1150" s="1" t="s">
        <v>5554</v>
      </c>
      <c r="E1150" s="7">
        <v>4788</v>
      </c>
      <c r="F1150" s="7">
        <v>3</v>
      </c>
      <c r="G1150" s="1">
        <v>14.4</v>
      </c>
      <c r="H1150" s="34">
        <f>Tabela1[[#This Row],[PESO UNI]]*Tabela1[[#This Row],[QTE]]</f>
        <v>14.4</v>
      </c>
      <c r="I1150" s="7">
        <v>0</v>
      </c>
      <c r="J1150" s="8" t="s">
        <v>5519</v>
      </c>
      <c r="K1150" s="8" t="s">
        <v>4320</v>
      </c>
      <c r="L1150" s="9" t="s">
        <v>5520</v>
      </c>
      <c r="M1150" s="10">
        <v>46267</v>
      </c>
      <c r="N1150" s="8" t="s">
        <v>5101</v>
      </c>
      <c r="O1150" s="12"/>
      <c r="P1150" s="13"/>
      <c r="Q1150" s="14">
        <f>Tabela1[[#This Row],[QTDE/ Fabricação]]-Tabela1[[#This Row],[QTE]]</f>
        <v>-1</v>
      </c>
      <c r="R1150" s="18">
        <f t="shared" si="253"/>
        <v>14.4</v>
      </c>
      <c r="S1150" s="18">
        <f t="shared" si="254"/>
        <v>14.4</v>
      </c>
      <c r="T1150" s="19">
        <f t="shared" si="255"/>
        <v>0</v>
      </c>
      <c r="U1150" s="16">
        <f>IFERROR(SUMIF('LISTA DE EMBARQUE'!B:B,MICRO!E:E,'LISTA DE EMBARQUE'!G:G),"")</f>
        <v>1</v>
      </c>
      <c r="V1150" s="12">
        <f>IFERROR(VLOOKUP(Tabela1[[#This Row],[COD.MDE]],'LISTA DE EMBARQUE'!B:L,11,0),"")</f>
        <v>1</v>
      </c>
      <c r="W1150" s="13">
        <f>IFERROR(VLOOKUP(Tabela1[[#This Row],[COD.MDE]],'LISTA DE EMBARQUE'!B:M,12,0),"")</f>
        <v>46296</v>
      </c>
      <c r="X1150" s="14">
        <f>IFERROR(Tabela1[[#This Row],[QIANTIDADE EXPEDIDA]]*Tabela1[[#This Row],[PESO UNI]],"")</f>
        <v>14.4</v>
      </c>
      <c r="Y1150" s="14">
        <f t="shared" si="256"/>
        <v>0</v>
      </c>
      <c r="Z1150" s="20">
        <f>Tabela1[[#This Row],[PESO TOTAL]]-Tabela1[[#This Row],[Peso Expedido]]</f>
        <v>0</v>
      </c>
      <c r="AA1150" s="17">
        <v>1</v>
      </c>
      <c r="AB1150" s="33">
        <v>1</v>
      </c>
      <c r="AC1150" s="33">
        <v>1</v>
      </c>
      <c r="AD1150" s="33">
        <v>1</v>
      </c>
      <c r="AE1150" s="33">
        <v>1</v>
      </c>
      <c r="AF1150" s="33">
        <v>1</v>
      </c>
      <c r="AG1150" s="33">
        <v>1</v>
      </c>
      <c r="AH1150" s="33">
        <v>1</v>
      </c>
      <c r="AI1150" s="33" t="s">
        <v>4412</v>
      </c>
      <c r="AJ1150"/>
      <c r="AK1150"/>
      <c r="AL1150"/>
      <c r="AM1150"/>
      <c r="AN1150"/>
      <c r="AO1150"/>
      <c r="AP1150"/>
      <c r="AQ1150" s="22"/>
      <c r="AR1150" s="24"/>
      <c r="AS1150" s="37"/>
      <c r="AT1150" s="37"/>
      <c r="AU1150" s="37"/>
      <c r="AV1150" s="37"/>
      <c r="AW1150" s="37"/>
    </row>
    <row r="1151" spans="1:49" ht="15.75" hidden="1" customHeight="1" x14ac:dyDescent="0.25">
      <c r="A1151" s="1" t="s">
        <v>5555</v>
      </c>
      <c r="B1151" s="21"/>
      <c r="C1151" s="1">
        <v>1</v>
      </c>
      <c r="D1151" s="1" t="s">
        <v>5556</v>
      </c>
      <c r="E1151" s="7">
        <v>4789</v>
      </c>
      <c r="F1151" s="7">
        <v>3</v>
      </c>
      <c r="G1151" s="1">
        <v>0.1</v>
      </c>
      <c r="H1151" s="34">
        <f>Tabela1[[#This Row],[PESO UNI]]*Tabela1[[#This Row],[QTE]]</f>
        <v>0.1</v>
      </c>
      <c r="I1151" s="7">
        <v>0</v>
      </c>
      <c r="J1151" s="8" t="s">
        <v>5519</v>
      </c>
      <c r="K1151" s="8" t="s">
        <v>4320</v>
      </c>
      <c r="L1151" s="9" t="s">
        <v>5520</v>
      </c>
      <c r="M1151" s="10">
        <v>46267</v>
      </c>
      <c r="N1151" s="8" t="s">
        <v>5101</v>
      </c>
      <c r="O1151" s="12"/>
      <c r="P1151" s="13"/>
      <c r="Q1151" s="14">
        <f>Tabela1[[#This Row],[QTDE/ Fabricação]]-Tabela1[[#This Row],[QTE]]</f>
        <v>-1</v>
      </c>
      <c r="R1151" s="18">
        <f t="shared" si="253"/>
        <v>0.1</v>
      </c>
      <c r="S1151" s="18">
        <f t="shared" si="254"/>
        <v>0.1</v>
      </c>
      <c r="T1151" s="19">
        <f t="shared" si="255"/>
        <v>0</v>
      </c>
      <c r="U1151" s="16">
        <f>IFERROR(SUMIF('LISTA DE EMBARQUE'!B:B,MICRO!E:E,'LISTA DE EMBARQUE'!G:G),"")</f>
        <v>1</v>
      </c>
      <c r="V1151" s="12">
        <f>IFERROR(VLOOKUP(Tabela1[[#This Row],[COD.MDE]],'LISTA DE EMBARQUE'!B:L,11,0),"")</f>
        <v>1</v>
      </c>
      <c r="W1151" s="13">
        <f>IFERROR(VLOOKUP(Tabela1[[#This Row],[COD.MDE]],'LISTA DE EMBARQUE'!B:M,12,0),"")</f>
        <v>46296</v>
      </c>
      <c r="X1151" s="14">
        <f>IFERROR(Tabela1[[#This Row],[QIANTIDADE EXPEDIDA]]*Tabela1[[#This Row],[PESO UNI]],"")</f>
        <v>0.1</v>
      </c>
      <c r="Y1151" s="14">
        <f t="shared" si="256"/>
        <v>0</v>
      </c>
      <c r="Z1151" s="20">
        <f>Tabela1[[#This Row],[PESO TOTAL]]-Tabela1[[#This Row],[Peso Expedido]]</f>
        <v>0</v>
      </c>
      <c r="AA1151" s="17">
        <v>1</v>
      </c>
      <c r="AB1151" s="33">
        <v>1</v>
      </c>
      <c r="AC1151" s="33">
        <v>1</v>
      </c>
      <c r="AD1151" s="33">
        <v>1</v>
      </c>
      <c r="AE1151" s="33">
        <v>1</v>
      </c>
      <c r="AF1151" s="33">
        <v>1</v>
      </c>
      <c r="AG1151" s="33">
        <v>1</v>
      </c>
      <c r="AH1151" s="33">
        <v>1</v>
      </c>
      <c r="AI1151" s="33" t="s">
        <v>4412</v>
      </c>
      <c r="AJ1151"/>
      <c r="AK1151"/>
      <c r="AL1151"/>
      <c r="AM1151"/>
      <c r="AN1151"/>
      <c r="AO1151"/>
      <c r="AP1151"/>
      <c r="AQ1151" s="22"/>
      <c r="AR1151" s="24"/>
      <c r="AS1151" s="37"/>
      <c r="AT1151" s="37"/>
      <c r="AU1151" s="37"/>
      <c r="AV1151" s="37"/>
      <c r="AW1151" s="37"/>
    </row>
    <row r="1152" spans="1:49" ht="15.75" hidden="1" customHeight="1" x14ac:dyDescent="0.25">
      <c r="A1152" s="1" t="s">
        <v>5555</v>
      </c>
      <c r="B1152" s="21"/>
      <c r="C1152" s="1">
        <v>1</v>
      </c>
      <c r="D1152" s="1" t="s">
        <v>5557</v>
      </c>
      <c r="E1152" s="7">
        <v>4790</v>
      </c>
      <c r="F1152" s="7">
        <v>3</v>
      </c>
      <c r="G1152" s="1">
        <v>0.2</v>
      </c>
      <c r="H1152" s="34">
        <f>Tabela1[[#This Row],[PESO UNI]]*Tabela1[[#This Row],[QTE]]</f>
        <v>0.2</v>
      </c>
      <c r="I1152" s="7">
        <v>0</v>
      </c>
      <c r="J1152" s="8" t="s">
        <v>5519</v>
      </c>
      <c r="K1152" s="8" t="s">
        <v>4320</v>
      </c>
      <c r="L1152" s="9" t="s">
        <v>5520</v>
      </c>
      <c r="M1152" s="10">
        <v>46267</v>
      </c>
      <c r="N1152" s="8" t="s">
        <v>5101</v>
      </c>
      <c r="O1152" s="12"/>
      <c r="P1152" s="13"/>
      <c r="Q1152" s="14">
        <f>Tabela1[[#This Row],[QTDE/ Fabricação]]-Tabela1[[#This Row],[QTE]]</f>
        <v>-1</v>
      </c>
      <c r="R1152" s="18">
        <f t="shared" si="253"/>
        <v>0.2</v>
      </c>
      <c r="S1152" s="18">
        <f t="shared" si="254"/>
        <v>0.2</v>
      </c>
      <c r="T1152" s="19">
        <f t="shared" si="255"/>
        <v>0</v>
      </c>
      <c r="U1152" s="16">
        <f>IFERROR(SUMIF('LISTA DE EMBARQUE'!B:B,MICRO!E:E,'LISTA DE EMBARQUE'!G:G),"")</f>
        <v>1</v>
      </c>
      <c r="V1152" s="12">
        <f>IFERROR(VLOOKUP(Tabela1[[#This Row],[COD.MDE]],'LISTA DE EMBARQUE'!B:L,11,0),"")</f>
        <v>1</v>
      </c>
      <c r="W1152" s="13">
        <f>IFERROR(VLOOKUP(Tabela1[[#This Row],[COD.MDE]],'LISTA DE EMBARQUE'!B:M,12,0),"")</f>
        <v>46296</v>
      </c>
      <c r="X1152" s="14">
        <f>IFERROR(Tabela1[[#This Row],[QIANTIDADE EXPEDIDA]]*Tabela1[[#This Row],[PESO UNI]],"")</f>
        <v>0.2</v>
      </c>
      <c r="Y1152" s="14">
        <f t="shared" si="256"/>
        <v>0</v>
      </c>
      <c r="Z1152" s="20">
        <f>Tabela1[[#This Row],[PESO TOTAL]]-Tabela1[[#This Row],[Peso Expedido]]</f>
        <v>0</v>
      </c>
      <c r="AA1152" s="17">
        <v>1</v>
      </c>
      <c r="AB1152" s="33">
        <v>1</v>
      </c>
      <c r="AC1152" s="33">
        <v>1</v>
      </c>
      <c r="AD1152" s="33">
        <v>1</v>
      </c>
      <c r="AE1152" s="33">
        <v>1</v>
      </c>
      <c r="AF1152" s="33">
        <v>1</v>
      </c>
      <c r="AG1152" s="33">
        <v>1</v>
      </c>
      <c r="AH1152" s="33">
        <v>1</v>
      </c>
      <c r="AI1152" s="33" t="s">
        <v>4412</v>
      </c>
      <c r="AJ1152"/>
      <c r="AK1152"/>
      <c r="AL1152"/>
      <c r="AM1152"/>
      <c r="AN1152"/>
      <c r="AO1152"/>
      <c r="AP1152"/>
      <c r="AQ1152" s="22"/>
      <c r="AR1152" s="24"/>
      <c r="AS1152" s="37"/>
      <c r="AT1152" s="37"/>
      <c r="AU1152" s="37"/>
      <c r="AV1152" s="37"/>
      <c r="AW1152" s="37"/>
    </row>
    <row r="1153" spans="1:49" ht="15.75" hidden="1" customHeight="1" x14ac:dyDescent="0.25">
      <c r="A1153" s="1" t="s">
        <v>5555</v>
      </c>
      <c r="B1153" s="21"/>
      <c r="C1153" s="1">
        <v>1</v>
      </c>
      <c r="D1153" s="1" t="s">
        <v>5558</v>
      </c>
      <c r="E1153" s="7">
        <v>4791</v>
      </c>
      <c r="F1153" s="7">
        <v>3</v>
      </c>
      <c r="G1153" s="1">
        <v>4.4000000000000004</v>
      </c>
      <c r="H1153" s="34">
        <f>Tabela1[[#This Row],[PESO UNI]]*Tabela1[[#This Row],[QTE]]</f>
        <v>4.4000000000000004</v>
      </c>
      <c r="I1153" s="7">
        <v>0</v>
      </c>
      <c r="J1153" s="8" t="s">
        <v>5519</v>
      </c>
      <c r="K1153" s="8" t="s">
        <v>4320</v>
      </c>
      <c r="L1153" s="9" t="s">
        <v>5520</v>
      </c>
      <c r="M1153" s="10">
        <v>46267</v>
      </c>
      <c r="N1153" s="8" t="s">
        <v>5101</v>
      </c>
      <c r="O1153" s="12"/>
      <c r="P1153" s="13"/>
      <c r="Q1153" s="14">
        <f>Tabela1[[#This Row],[QTDE/ Fabricação]]-Tabela1[[#This Row],[QTE]]</f>
        <v>-1</v>
      </c>
      <c r="R1153" s="18">
        <f t="shared" si="253"/>
        <v>4.4000000000000004</v>
      </c>
      <c r="S1153" s="18">
        <f t="shared" si="254"/>
        <v>4.4000000000000004</v>
      </c>
      <c r="T1153" s="19">
        <f t="shared" si="255"/>
        <v>0</v>
      </c>
      <c r="U1153" s="16">
        <f>IFERROR(SUMIF('LISTA DE EMBARQUE'!B:B,MICRO!E:E,'LISTA DE EMBARQUE'!G:G),"")</f>
        <v>1</v>
      </c>
      <c r="V1153" s="12">
        <f>IFERROR(VLOOKUP(Tabela1[[#This Row],[COD.MDE]],'LISTA DE EMBARQUE'!B:L,11,0),"")</f>
        <v>1</v>
      </c>
      <c r="W1153" s="13">
        <f>IFERROR(VLOOKUP(Tabela1[[#This Row],[COD.MDE]],'LISTA DE EMBARQUE'!B:M,12,0),"")</f>
        <v>46296</v>
      </c>
      <c r="X1153" s="14">
        <f>IFERROR(Tabela1[[#This Row],[QIANTIDADE EXPEDIDA]]*Tabela1[[#This Row],[PESO UNI]],"")</f>
        <v>4.4000000000000004</v>
      </c>
      <c r="Y1153" s="14">
        <f t="shared" si="256"/>
        <v>0</v>
      </c>
      <c r="Z1153" s="20">
        <f>Tabela1[[#This Row],[PESO TOTAL]]-Tabela1[[#This Row],[Peso Expedido]]</f>
        <v>0</v>
      </c>
      <c r="AA1153" s="17">
        <v>1</v>
      </c>
      <c r="AB1153" s="33">
        <v>1</v>
      </c>
      <c r="AC1153" s="33">
        <v>1</v>
      </c>
      <c r="AD1153" s="33">
        <v>1</v>
      </c>
      <c r="AE1153" s="33">
        <v>1</v>
      </c>
      <c r="AF1153" s="33">
        <v>1</v>
      </c>
      <c r="AG1153" s="33">
        <v>1</v>
      </c>
      <c r="AH1153" s="33">
        <v>1</v>
      </c>
      <c r="AI1153" s="33" t="s">
        <v>4412</v>
      </c>
      <c r="AJ1153"/>
      <c r="AK1153"/>
      <c r="AL1153"/>
      <c r="AM1153"/>
      <c r="AN1153"/>
      <c r="AO1153"/>
      <c r="AP1153"/>
      <c r="AQ1153" s="22"/>
      <c r="AR1153" s="24"/>
      <c r="AS1153" s="37"/>
      <c r="AT1153" s="37"/>
      <c r="AU1153" s="37"/>
      <c r="AV1153" s="37"/>
      <c r="AW1153" s="37"/>
    </row>
    <row r="1154" spans="1:49" ht="15.75" hidden="1" customHeight="1" x14ac:dyDescent="0.25">
      <c r="A1154" s="1" t="s">
        <v>5555</v>
      </c>
      <c r="B1154" s="21"/>
      <c r="C1154" s="1">
        <v>1</v>
      </c>
      <c r="D1154" s="1" t="s">
        <v>5559</v>
      </c>
      <c r="E1154" s="7">
        <v>4792</v>
      </c>
      <c r="F1154" s="7">
        <v>3</v>
      </c>
      <c r="G1154" s="1">
        <v>4</v>
      </c>
      <c r="H1154" s="34">
        <f>Tabela1[[#This Row],[PESO UNI]]*Tabela1[[#This Row],[QTE]]</f>
        <v>4</v>
      </c>
      <c r="I1154" s="7">
        <v>0</v>
      </c>
      <c r="J1154" s="8" t="s">
        <v>5519</v>
      </c>
      <c r="K1154" s="8" t="s">
        <v>4320</v>
      </c>
      <c r="L1154" s="9" t="s">
        <v>5520</v>
      </c>
      <c r="M1154" s="10">
        <v>46267</v>
      </c>
      <c r="N1154" s="8" t="s">
        <v>5101</v>
      </c>
      <c r="O1154" s="12"/>
      <c r="P1154" s="13"/>
      <c r="Q1154" s="14">
        <f>Tabela1[[#This Row],[QTDE/ Fabricação]]-Tabela1[[#This Row],[QTE]]</f>
        <v>-1</v>
      </c>
      <c r="R1154" s="18">
        <f t="shared" si="253"/>
        <v>4</v>
      </c>
      <c r="S1154" s="18">
        <f t="shared" si="254"/>
        <v>4</v>
      </c>
      <c r="T1154" s="19">
        <f t="shared" si="255"/>
        <v>0</v>
      </c>
      <c r="U1154" s="16">
        <f>IFERROR(SUMIF('LISTA DE EMBARQUE'!B:B,MICRO!E:E,'LISTA DE EMBARQUE'!G:G),"")</f>
        <v>2</v>
      </c>
      <c r="V1154" s="12">
        <f>IFERROR(VLOOKUP(Tabela1[[#This Row],[COD.MDE]],'LISTA DE EMBARQUE'!B:L,11,0),"")</f>
        <v>1</v>
      </c>
      <c r="W1154" s="13">
        <f>IFERROR(VLOOKUP(Tabela1[[#This Row],[COD.MDE]],'LISTA DE EMBARQUE'!B:M,12,0),"")</f>
        <v>46296</v>
      </c>
      <c r="X1154" s="14">
        <f>IFERROR(Tabela1[[#This Row],[QIANTIDADE EXPEDIDA]]*Tabela1[[#This Row],[PESO UNI]],"")</f>
        <v>8</v>
      </c>
      <c r="Y1154" s="14">
        <f t="shared" si="256"/>
        <v>1</v>
      </c>
      <c r="Z1154" s="20">
        <v>0</v>
      </c>
      <c r="AA1154" s="17">
        <v>1</v>
      </c>
      <c r="AB1154" s="33">
        <v>1</v>
      </c>
      <c r="AC1154" s="33">
        <v>1</v>
      </c>
      <c r="AD1154" s="33">
        <v>1</v>
      </c>
      <c r="AE1154" s="33">
        <v>1</v>
      </c>
      <c r="AF1154" s="33">
        <v>1</v>
      </c>
      <c r="AG1154" s="33">
        <v>1</v>
      </c>
      <c r="AH1154" s="33">
        <v>1</v>
      </c>
      <c r="AI1154" s="33" t="s">
        <v>4412</v>
      </c>
      <c r="AJ1154"/>
      <c r="AK1154"/>
      <c r="AL1154"/>
      <c r="AM1154"/>
      <c r="AN1154"/>
      <c r="AO1154"/>
      <c r="AP1154"/>
      <c r="AQ1154" s="22"/>
      <c r="AR1154" s="24"/>
      <c r="AS1154" s="37"/>
      <c r="AT1154" s="37"/>
      <c r="AU1154" s="37"/>
      <c r="AV1154" s="37"/>
      <c r="AW1154" s="37"/>
    </row>
    <row r="1155" spans="1:49" ht="15.75" hidden="1" customHeight="1" x14ac:dyDescent="0.25">
      <c r="A1155" s="1" t="s">
        <v>5555</v>
      </c>
      <c r="B1155" s="21"/>
      <c r="C1155" s="1">
        <v>1</v>
      </c>
      <c r="D1155" s="1" t="s">
        <v>5560</v>
      </c>
      <c r="E1155" s="7">
        <v>4792</v>
      </c>
      <c r="F1155" s="7">
        <v>3</v>
      </c>
      <c r="G1155" s="1">
        <v>2.9</v>
      </c>
      <c r="H1155" s="34">
        <f>Tabela1[[#This Row],[PESO UNI]]*Tabela1[[#This Row],[QTE]]</f>
        <v>2.9</v>
      </c>
      <c r="I1155" s="7">
        <v>0</v>
      </c>
      <c r="J1155" s="8" t="s">
        <v>5519</v>
      </c>
      <c r="K1155" s="8" t="s">
        <v>4320</v>
      </c>
      <c r="L1155" s="9" t="s">
        <v>5520</v>
      </c>
      <c r="M1155" s="10">
        <v>46267</v>
      </c>
      <c r="N1155" s="8" t="s">
        <v>5101</v>
      </c>
      <c r="O1155" s="12"/>
      <c r="P1155" s="13"/>
      <c r="Q1155" s="14">
        <f>Tabela1[[#This Row],[QTDE/ Fabricação]]-Tabela1[[#This Row],[QTE]]</f>
        <v>-1</v>
      </c>
      <c r="R1155" s="18">
        <f t="shared" si="253"/>
        <v>2.9</v>
      </c>
      <c r="S1155" s="18">
        <f t="shared" si="254"/>
        <v>2.9</v>
      </c>
      <c r="T1155" s="19">
        <f t="shared" si="255"/>
        <v>0</v>
      </c>
      <c r="U1155" s="16">
        <f>IFERROR(SUMIF('LISTA DE EMBARQUE'!B:B,MICRO!E:E,'LISTA DE EMBARQUE'!G:G),"")</f>
        <v>2</v>
      </c>
      <c r="V1155" s="12">
        <f>IFERROR(VLOOKUP(Tabela1[[#This Row],[COD.MDE]],'LISTA DE EMBARQUE'!B:L,11,0),"")</f>
        <v>1</v>
      </c>
      <c r="W1155" s="13">
        <f>IFERROR(VLOOKUP(Tabela1[[#This Row],[COD.MDE]],'LISTA DE EMBARQUE'!B:M,12,0),"")</f>
        <v>46296</v>
      </c>
      <c r="X1155" s="14">
        <f>IFERROR(Tabela1[[#This Row],[QIANTIDADE EXPEDIDA]]*Tabela1[[#This Row],[PESO UNI]],"")</f>
        <v>5.8</v>
      </c>
      <c r="Y1155" s="14">
        <f t="shared" si="256"/>
        <v>1</v>
      </c>
      <c r="Z1155" s="20">
        <v>0</v>
      </c>
      <c r="AA1155" s="17">
        <v>1</v>
      </c>
      <c r="AB1155" s="33">
        <v>1</v>
      </c>
      <c r="AC1155" s="33">
        <v>1</v>
      </c>
      <c r="AD1155" s="33">
        <v>1</v>
      </c>
      <c r="AE1155" s="33">
        <v>1</v>
      </c>
      <c r="AF1155" s="33">
        <v>1</v>
      </c>
      <c r="AG1155" s="33">
        <v>1</v>
      </c>
      <c r="AH1155" s="33">
        <v>1</v>
      </c>
      <c r="AI1155" s="33" t="s">
        <v>4412</v>
      </c>
      <c r="AJ1155"/>
      <c r="AK1155"/>
      <c r="AL1155"/>
      <c r="AM1155"/>
      <c r="AN1155"/>
      <c r="AO1155"/>
      <c r="AP1155"/>
      <c r="AQ1155" s="22"/>
      <c r="AR1155" s="24"/>
      <c r="AS1155" s="37"/>
      <c r="AT1155" s="37"/>
      <c r="AU1155" s="37"/>
      <c r="AV1155" s="37"/>
      <c r="AW1155" s="37"/>
    </row>
    <row r="1156" spans="1:49" ht="15.75" hidden="1" customHeight="1" x14ac:dyDescent="0.25">
      <c r="A1156" s="1" t="s">
        <v>5555</v>
      </c>
      <c r="B1156" s="21"/>
      <c r="C1156" s="1">
        <v>1</v>
      </c>
      <c r="D1156" s="1" t="s">
        <v>5561</v>
      </c>
      <c r="E1156" s="7">
        <v>4793</v>
      </c>
      <c r="F1156" s="7">
        <v>3</v>
      </c>
      <c r="G1156" s="1">
        <v>2</v>
      </c>
      <c r="H1156" s="34">
        <f>Tabela1[[#This Row],[PESO UNI]]*Tabela1[[#This Row],[QTE]]</f>
        <v>2</v>
      </c>
      <c r="I1156" s="7">
        <v>0</v>
      </c>
      <c r="J1156" s="8" t="s">
        <v>5519</v>
      </c>
      <c r="K1156" s="8" t="s">
        <v>4320</v>
      </c>
      <c r="L1156" s="9" t="s">
        <v>5520</v>
      </c>
      <c r="M1156" s="10">
        <v>46267</v>
      </c>
      <c r="N1156" s="8" t="s">
        <v>5101</v>
      </c>
      <c r="O1156" s="12"/>
      <c r="P1156" s="13"/>
      <c r="Q1156" s="14">
        <f>Tabela1[[#This Row],[QTDE/ Fabricação]]-Tabela1[[#This Row],[QTE]]</f>
        <v>-1</v>
      </c>
      <c r="R1156" s="18">
        <f t="shared" si="253"/>
        <v>2</v>
      </c>
      <c r="S1156" s="18">
        <f t="shared" si="254"/>
        <v>2</v>
      </c>
      <c r="T1156" s="19">
        <f t="shared" si="255"/>
        <v>0</v>
      </c>
      <c r="U1156" s="16">
        <f>IFERROR(SUMIF('LISTA DE EMBARQUE'!B:B,MICRO!E:E,'LISTA DE EMBARQUE'!G:G),"")</f>
        <v>1</v>
      </c>
      <c r="V1156" s="12">
        <f>IFERROR(VLOOKUP(Tabela1[[#This Row],[COD.MDE]],'LISTA DE EMBARQUE'!B:L,11,0),"")</f>
        <v>1</v>
      </c>
      <c r="W1156" s="13">
        <f>IFERROR(VLOOKUP(Tabela1[[#This Row],[COD.MDE]],'LISTA DE EMBARQUE'!B:M,12,0),"")</f>
        <v>46296</v>
      </c>
      <c r="X1156" s="14">
        <f>IFERROR(Tabela1[[#This Row],[QIANTIDADE EXPEDIDA]]*Tabela1[[#This Row],[PESO UNI]],"")</f>
        <v>2</v>
      </c>
      <c r="Y1156" s="14">
        <f t="shared" si="256"/>
        <v>0</v>
      </c>
      <c r="Z1156" s="20">
        <f>Tabela1[[#This Row],[PESO TOTAL]]-Tabela1[[#This Row],[Peso Expedido]]</f>
        <v>0</v>
      </c>
      <c r="AA1156" s="17">
        <v>1</v>
      </c>
      <c r="AB1156" s="33">
        <v>1</v>
      </c>
      <c r="AC1156" s="33">
        <v>1</v>
      </c>
      <c r="AD1156" s="33">
        <v>1</v>
      </c>
      <c r="AE1156" s="33">
        <v>1</v>
      </c>
      <c r="AF1156" s="33">
        <v>1</v>
      </c>
      <c r="AG1156" s="33">
        <v>1</v>
      </c>
      <c r="AH1156" s="33">
        <v>1</v>
      </c>
      <c r="AI1156" s="33" t="s">
        <v>4412</v>
      </c>
      <c r="AJ1156"/>
      <c r="AK1156"/>
      <c r="AL1156"/>
      <c r="AM1156"/>
      <c r="AN1156"/>
      <c r="AO1156"/>
      <c r="AP1156"/>
      <c r="AQ1156" s="22"/>
      <c r="AR1156" s="24"/>
      <c r="AS1156" s="37"/>
      <c r="AT1156" s="37"/>
      <c r="AU1156" s="37"/>
      <c r="AV1156" s="37"/>
      <c r="AW1156" s="37"/>
    </row>
    <row r="1157" spans="1:49" ht="15.75" hidden="1" customHeight="1" x14ac:dyDescent="0.25">
      <c r="A1157" s="1" t="s">
        <v>5555</v>
      </c>
      <c r="B1157" s="21"/>
      <c r="C1157" s="1">
        <v>1</v>
      </c>
      <c r="D1157" s="1" t="s">
        <v>5562</v>
      </c>
      <c r="E1157" s="7">
        <v>4794</v>
      </c>
      <c r="F1157" s="7">
        <v>3</v>
      </c>
      <c r="G1157" s="1">
        <v>3.2</v>
      </c>
      <c r="H1157" s="34">
        <f>Tabela1[[#This Row],[PESO UNI]]*Tabela1[[#This Row],[QTE]]</f>
        <v>3.2</v>
      </c>
      <c r="I1157" s="7">
        <v>0</v>
      </c>
      <c r="J1157" s="8" t="s">
        <v>5519</v>
      </c>
      <c r="K1157" s="8" t="s">
        <v>4320</v>
      </c>
      <c r="L1157" s="9" t="s">
        <v>5520</v>
      </c>
      <c r="M1157" s="10">
        <v>46267</v>
      </c>
      <c r="N1157" s="8" t="s">
        <v>5101</v>
      </c>
      <c r="O1157" s="12"/>
      <c r="P1157" s="13"/>
      <c r="Q1157" s="14">
        <f>Tabela1[[#This Row],[QTDE/ Fabricação]]-Tabela1[[#This Row],[QTE]]</f>
        <v>-1</v>
      </c>
      <c r="R1157" s="18">
        <f t="shared" si="253"/>
        <v>3.2</v>
      </c>
      <c r="S1157" s="18">
        <f t="shared" si="254"/>
        <v>3.2</v>
      </c>
      <c r="T1157" s="19">
        <f t="shared" si="255"/>
        <v>0</v>
      </c>
      <c r="U1157" s="16">
        <f>IFERROR(SUMIF('LISTA DE EMBARQUE'!B:B,MICRO!E:E,'LISTA DE EMBARQUE'!G:G),"")</f>
        <v>2</v>
      </c>
      <c r="V1157" s="12">
        <f>IFERROR(VLOOKUP(Tabela1[[#This Row],[COD.MDE]],'LISTA DE EMBARQUE'!B:L,11,0),"")</f>
        <v>1</v>
      </c>
      <c r="W1157" s="13">
        <f>IFERROR(VLOOKUP(Tabela1[[#This Row],[COD.MDE]],'LISTA DE EMBARQUE'!B:M,12,0),"")</f>
        <v>46296</v>
      </c>
      <c r="X1157" s="14">
        <f>IFERROR(Tabela1[[#This Row],[QIANTIDADE EXPEDIDA]]*Tabela1[[#This Row],[PESO UNI]],"")</f>
        <v>6.4</v>
      </c>
      <c r="Y1157" s="14">
        <f t="shared" si="256"/>
        <v>1</v>
      </c>
      <c r="Z1157" s="20">
        <v>0</v>
      </c>
      <c r="AA1157" s="17">
        <v>1</v>
      </c>
      <c r="AB1157" s="33">
        <v>1</v>
      </c>
      <c r="AC1157" s="33">
        <v>1</v>
      </c>
      <c r="AD1157" s="33">
        <v>1</v>
      </c>
      <c r="AE1157" s="33">
        <v>1</v>
      </c>
      <c r="AF1157" s="33">
        <v>1</v>
      </c>
      <c r="AG1157" s="33">
        <v>1</v>
      </c>
      <c r="AH1157" s="33">
        <v>1</v>
      </c>
      <c r="AI1157" s="33" t="s">
        <v>4412</v>
      </c>
      <c r="AJ1157"/>
      <c r="AK1157"/>
      <c r="AL1157"/>
      <c r="AM1157"/>
      <c r="AN1157"/>
      <c r="AO1157"/>
      <c r="AP1157"/>
      <c r="AQ1157" s="22"/>
      <c r="AR1157" s="24"/>
      <c r="AS1157" s="37"/>
      <c r="AT1157" s="37"/>
      <c r="AU1157" s="37"/>
      <c r="AV1157" s="37"/>
      <c r="AW1157" s="37"/>
    </row>
    <row r="1158" spans="1:49" ht="15.75" hidden="1" customHeight="1" x14ac:dyDescent="0.25">
      <c r="A1158" s="1" t="s">
        <v>5555</v>
      </c>
      <c r="B1158" s="21"/>
      <c r="C1158" s="1">
        <v>1</v>
      </c>
      <c r="D1158" s="1" t="s">
        <v>5563</v>
      </c>
      <c r="E1158" s="7">
        <v>4794</v>
      </c>
      <c r="F1158" s="7">
        <v>3</v>
      </c>
      <c r="G1158" s="1">
        <v>3.3</v>
      </c>
      <c r="H1158" s="34">
        <f>Tabela1[[#This Row],[PESO UNI]]*Tabela1[[#This Row],[QTE]]</f>
        <v>3.3</v>
      </c>
      <c r="I1158" s="7">
        <v>0</v>
      </c>
      <c r="J1158" s="8" t="s">
        <v>5519</v>
      </c>
      <c r="K1158" s="8" t="s">
        <v>4320</v>
      </c>
      <c r="L1158" s="9" t="s">
        <v>5520</v>
      </c>
      <c r="M1158" s="10">
        <v>46267</v>
      </c>
      <c r="N1158" s="8" t="s">
        <v>5101</v>
      </c>
      <c r="O1158" s="12"/>
      <c r="P1158" s="13"/>
      <c r="Q1158" s="14">
        <f>Tabela1[[#This Row],[QTDE/ Fabricação]]-Tabela1[[#This Row],[QTE]]</f>
        <v>-1</v>
      </c>
      <c r="R1158" s="18">
        <f t="shared" si="253"/>
        <v>3.3</v>
      </c>
      <c r="S1158" s="18">
        <f t="shared" si="254"/>
        <v>3.3</v>
      </c>
      <c r="T1158" s="19">
        <f t="shared" si="255"/>
        <v>0</v>
      </c>
      <c r="U1158" s="16">
        <f>IFERROR(SUMIF('LISTA DE EMBARQUE'!B:B,MICRO!E:E,'LISTA DE EMBARQUE'!G:G),"")</f>
        <v>2</v>
      </c>
      <c r="V1158" s="12">
        <f>IFERROR(VLOOKUP(Tabela1[[#This Row],[COD.MDE]],'LISTA DE EMBARQUE'!B:L,11,0),"")</f>
        <v>1</v>
      </c>
      <c r="W1158" s="13">
        <f>IFERROR(VLOOKUP(Tabela1[[#This Row],[COD.MDE]],'LISTA DE EMBARQUE'!B:M,12,0),"")</f>
        <v>46296</v>
      </c>
      <c r="X1158" s="14">
        <f>IFERROR(Tabela1[[#This Row],[QIANTIDADE EXPEDIDA]]*Tabela1[[#This Row],[PESO UNI]],"")</f>
        <v>6.6</v>
      </c>
      <c r="Y1158" s="14">
        <f t="shared" si="256"/>
        <v>1</v>
      </c>
      <c r="Z1158" s="20">
        <v>0</v>
      </c>
      <c r="AA1158" s="17">
        <v>1</v>
      </c>
      <c r="AB1158" s="33">
        <v>1</v>
      </c>
      <c r="AC1158" s="33">
        <v>1</v>
      </c>
      <c r="AD1158" s="33">
        <v>1</v>
      </c>
      <c r="AE1158" s="33">
        <v>1</v>
      </c>
      <c r="AF1158" s="33">
        <v>1</v>
      </c>
      <c r="AG1158" s="33">
        <v>1</v>
      </c>
      <c r="AH1158" s="33">
        <v>1</v>
      </c>
      <c r="AI1158" s="33" t="s">
        <v>4412</v>
      </c>
      <c r="AJ1158"/>
      <c r="AK1158"/>
      <c r="AL1158"/>
      <c r="AM1158"/>
      <c r="AN1158"/>
      <c r="AO1158"/>
      <c r="AP1158"/>
      <c r="AQ1158" s="22"/>
      <c r="AR1158" s="24"/>
      <c r="AS1158" s="37"/>
      <c r="AT1158" s="37"/>
      <c r="AU1158" s="37"/>
      <c r="AV1158" s="37"/>
      <c r="AW1158" s="37"/>
    </row>
    <row r="1159" spans="1:49" ht="15.75" hidden="1" customHeight="1" x14ac:dyDescent="0.25">
      <c r="A1159" s="1" t="s">
        <v>5555</v>
      </c>
      <c r="B1159" s="21"/>
      <c r="C1159" s="1">
        <v>1</v>
      </c>
      <c r="D1159" s="1" t="s">
        <v>5564</v>
      </c>
      <c r="E1159" s="7">
        <v>4795</v>
      </c>
      <c r="F1159" s="7">
        <v>3</v>
      </c>
      <c r="G1159" s="1">
        <v>3.2</v>
      </c>
      <c r="H1159" s="34">
        <f>Tabela1[[#This Row],[PESO UNI]]*Tabela1[[#This Row],[QTE]]</f>
        <v>3.2</v>
      </c>
      <c r="I1159" s="7">
        <v>0</v>
      </c>
      <c r="J1159" s="8" t="s">
        <v>5519</v>
      </c>
      <c r="K1159" s="8" t="s">
        <v>4320</v>
      </c>
      <c r="L1159" s="9" t="s">
        <v>5520</v>
      </c>
      <c r="M1159" s="10">
        <v>46267</v>
      </c>
      <c r="N1159" s="8" t="s">
        <v>5101</v>
      </c>
      <c r="O1159" s="12"/>
      <c r="P1159" s="13"/>
      <c r="Q1159" s="14">
        <f>Tabela1[[#This Row],[QTDE/ Fabricação]]-Tabela1[[#This Row],[QTE]]</f>
        <v>-1</v>
      </c>
      <c r="R1159" s="18">
        <f t="shared" si="253"/>
        <v>3.2</v>
      </c>
      <c r="S1159" s="18">
        <f t="shared" si="254"/>
        <v>3.2</v>
      </c>
      <c r="T1159" s="19">
        <f t="shared" si="255"/>
        <v>0</v>
      </c>
      <c r="U1159" s="16">
        <f>IFERROR(SUMIF('LISTA DE EMBARQUE'!B:B,MICRO!E:E,'LISTA DE EMBARQUE'!G:G),"")</f>
        <v>1</v>
      </c>
      <c r="V1159" s="12">
        <f>IFERROR(VLOOKUP(Tabela1[[#This Row],[COD.MDE]],'LISTA DE EMBARQUE'!B:L,11,0),"")</f>
        <v>1</v>
      </c>
      <c r="W1159" s="13">
        <f>IFERROR(VLOOKUP(Tabela1[[#This Row],[COD.MDE]],'LISTA DE EMBARQUE'!B:M,12,0),"")</f>
        <v>46296</v>
      </c>
      <c r="X1159" s="14">
        <f>IFERROR(Tabela1[[#This Row],[QIANTIDADE EXPEDIDA]]*Tabela1[[#This Row],[PESO UNI]],"")</f>
        <v>3.2</v>
      </c>
      <c r="Y1159" s="14">
        <f t="shared" si="256"/>
        <v>0</v>
      </c>
      <c r="Z1159" s="20">
        <f>Tabela1[[#This Row],[PESO TOTAL]]-Tabela1[[#This Row],[Peso Expedido]]</f>
        <v>0</v>
      </c>
      <c r="AA1159" s="17">
        <v>1</v>
      </c>
      <c r="AB1159" s="33">
        <v>1</v>
      </c>
      <c r="AC1159" s="33">
        <v>1</v>
      </c>
      <c r="AD1159" s="33">
        <v>1</v>
      </c>
      <c r="AE1159" s="33">
        <v>1</v>
      </c>
      <c r="AF1159" s="33">
        <v>1</v>
      </c>
      <c r="AG1159" s="33">
        <v>1</v>
      </c>
      <c r="AH1159" s="33">
        <v>1</v>
      </c>
      <c r="AI1159" s="33" t="s">
        <v>4412</v>
      </c>
      <c r="AJ1159"/>
      <c r="AK1159"/>
      <c r="AL1159"/>
      <c r="AM1159"/>
      <c r="AN1159"/>
      <c r="AO1159"/>
      <c r="AP1159"/>
      <c r="AQ1159" s="22"/>
      <c r="AR1159" s="24"/>
      <c r="AS1159" s="37"/>
      <c r="AT1159" s="37"/>
      <c r="AU1159" s="37"/>
      <c r="AV1159" s="37"/>
      <c r="AW1159" s="37"/>
    </row>
    <row r="1160" spans="1:49" ht="15.75" hidden="1" customHeight="1" x14ac:dyDescent="0.25">
      <c r="A1160" s="1" t="s">
        <v>5565</v>
      </c>
      <c r="B1160" s="21"/>
      <c r="C1160" s="1">
        <v>1</v>
      </c>
      <c r="D1160" s="1" t="s">
        <v>5566</v>
      </c>
      <c r="E1160" s="7">
        <v>4796</v>
      </c>
      <c r="F1160" s="7">
        <v>9</v>
      </c>
      <c r="G1160" s="1">
        <v>208.6</v>
      </c>
      <c r="H1160" s="34">
        <f>Tabela1[[#This Row],[PESO UNI]]*Tabela1[[#This Row],[QTE]]</f>
        <v>208.6</v>
      </c>
      <c r="I1160" s="7">
        <v>0</v>
      </c>
      <c r="J1160" s="8" t="s">
        <v>6027</v>
      </c>
      <c r="K1160" s="8" t="s">
        <v>4320</v>
      </c>
      <c r="L1160" s="9" t="s">
        <v>5251</v>
      </c>
      <c r="M1160" s="10">
        <v>46267</v>
      </c>
      <c r="N1160" s="8" t="s">
        <v>38</v>
      </c>
      <c r="O1160" s="12"/>
      <c r="P1160" s="13"/>
      <c r="Q1160" s="14">
        <f>Tabela1[[#This Row],[QTDE/ Fabricação]]-Tabela1[[#This Row],[QTE]]</f>
        <v>-1</v>
      </c>
      <c r="R1160" s="18">
        <f t="shared" si="253"/>
        <v>174.70249999999999</v>
      </c>
      <c r="S1160" s="18">
        <f t="shared" si="254"/>
        <v>0</v>
      </c>
      <c r="T1160" s="19">
        <f t="shared" si="255"/>
        <v>-208.6</v>
      </c>
      <c r="U1160" s="16">
        <f>IFERROR(SUMIF('LISTA DE EMBARQUE'!B:B,MICRO!E:E,'LISTA DE EMBARQUE'!G:G),"")</f>
        <v>0</v>
      </c>
      <c r="V1160" s="12" t="str">
        <f>IFERROR(VLOOKUP(Tabela1[[#This Row],[COD.MDE]],'LISTA DE EMBARQUE'!B:L,11,0),"")</f>
        <v/>
      </c>
      <c r="W1160" s="13" t="str">
        <f>IFERROR(VLOOKUP(Tabela1[[#This Row],[COD.MDE]],'LISTA DE EMBARQUE'!B:M,12,0),"")</f>
        <v/>
      </c>
      <c r="X1160" s="14">
        <f>IFERROR(Tabela1[[#This Row],[QIANTIDADE EXPEDIDA]]*Tabela1[[#This Row],[PESO UNI]],"")</f>
        <v>0</v>
      </c>
      <c r="Y1160" s="14">
        <f t="shared" si="256"/>
        <v>-1</v>
      </c>
      <c r="Z1160" s="20">
        <f>Tabela1[[#This Row],[PESO TOTAL]]-Tabela1[[#This Row],[Peso Expedido]]</f>
        <v>208.6</v>
      </c>
      <c r="AA1160" s="17">
        <v>1</v>
      </c>
      <c r="AB1160" s="33"/>
      <c r="AC1160" s="33">
        <v>1</v>
      </c>
      <c r="AD1160" s="33">
        <v>1</v>
      </c>
      <c r="AE1160" s="33">
        <v>0.5</v>
      </c>
      <c r="AF1160" s="33"/>
      <c r="AG1160" s="33"/>
      <c r="AH1160" s="33"/>
      <c r="AI1160" s="33"/>
      <c r="AJ1160"/>
      <c r="AK1160"/>
      <c r="AL1160"/>
      <c r="AM1160"/>
      <c r="AN1160"/>
      <c r="AO1160"/>
      <c r="AP1160"/>
      <c r="AQ1160" s="22"/>
      <c r="AR1160" s="24"/>
      <c r="AS1160" s="37"/>
      <c r="AT1160" s="37"/>
      <c r="AU1160" s="37"/>
      <c r="AV1160" s="37"/>
      <c r="AW1160" s="37"/>
    </row>
    <row r="1161" spans="1:49" ht="15.75" hidden="1" customHeight="1" x14ac:dyDescent="0.25">
      <c r="A1161" s="1" t="s">
        <v>5565</v>
      </c>
      <c r="B1161" s="21"/>
      <c r="C1161" s="1">
        <v>1</v>
      </c>
      <c r="D1161" s="1" t="s">
        <v>5567</v>
      </c>
      <c r="E1161" s="7">
        <v>4797</v>
      </c>
      <c r="F1161" s="7">
        <v>9</v>
      </c>
      <c r="G1161" s="1">
        <v>208.6</v>
      </c>
      <c r="H1161" s="34">
        <f>Tabela1[[#This Row],[PESO UNI]]*Tabela1[[#This Row],[QTE]]</f>
        <v>208.6</v>
      </c>
      <c r="I1161" s="7">
        <v>0</v>
      </c>
      <c r="J1161" s="8" t="s">
        <v>6027</v>
      </c>
      <c r="K1161" s="8" t="s">
        <v>4320</v>
      </c>
      <c r="L1161" s="9" t="s">
        <v>5251</v>
      </c>
      <c r="M1161" s="10">
        <v>46267</v>
      </c>
      <c r="N1161" s="8" t="s">
        <v>38</v>
      </c>
      <c r="O1161" s="12"/>
      <c r="P1161" s="13"/>
      <c r="Q1161" s="14">
        <f>Tabela1[[#This Row],[QTDE/ Fabricação]]-Tabela1[[#This Row],[QTE]]</f>
        <v>-1</v>
      </c>
      <c r="R1161" s="18">
        <f t="shared" si="253"/>
        <v>174.70249999999999</v>
      </c>
      <c r="S1161" s="18">
        <f t="shared" si="254"/>
        <v>0</v>
      </c>
      <c r="T1161" s="19">
        <f t="shared" si="255"/>
        <v>-208.6</v>
      </c>
      <c r="U1161" s="16">
        <f>IFERROR(SUMIF('LISTA DE EMBARQUE'!B:B,MICRO!E:E,'LISTA DE EMBARQUE'!G:G),"")</f>
        <v>0</v>
      </c>
      <c r="V1161" s="12" t="str">
        <f>IFERROR(VLOOKUP(Tabela1[[#This Row],[COD.MDE]],'LISTA DE EMBARQUE'!B:L,11,0),"")</f>
        <v/>
      </c>
      <c r="W1161" s="13" t="str">
        <f>IFERROR(VLOOKUP(Tabela1[[#This Row],[COD.MDE]],'LISTA DE EMBARQUE'!B:M,12,0),"")</f>
        <v/>
      </c>
      <c r="X1161" s="14">
        <f>IFERROR(Tabela1[[#This Row],[QIANTIDADE EXPEDIDA]]*Tabela1[[#This Row],[PESO UNI]],"")</f>
        <v>0</v>
      </c>
      <c r="Y1161" s="14">
        <f t="shared" si="256"/>
        <v>-1</v>
      </c>
      <c r="Z1161" s="20">
        <f>Tabela1[[#This Row],[PESO TOTAL]]-Tabela1[[#This Row],[Peso Expedido]]</f>
        <v>208.6</v>
      </c>
      <c r="AA1161" s="17">
        <v>1</v>
      </c>
      <c r="AB1161" s="33"/>
      <c r="AC1161" s="33">
        <v>1</v>
      </c>
      <c r="AD1161" s="33">
        <v>1</v>
      </c>
      <c r="AE1161" s="33">
        <v>0.5</v>
      </c>
      <c r="AF1161" s="33"/>
      <c r="AG1161" s="33"/>
      <c r="AH1161" s="33"/>
      <c r="AI1161" s="33"/>
      <c r="AJ1161"/>
      <c r="AK1161"/>
      <c r="AL1161"/>
      <c r="AM1161"/>
      <c r="AN1161"/>
      <c r="AO1161"/>
      <c r="AP1161"/>
      <c r="AQ1161" s="22"/>
      <c r="AR1161" s="24"/>
      <c r="AS1161" s="37"/>
      <c r="AT1161" s="37"/>
      <c r="AU1161" s="37"/>
      <c r="AV1161" s="37"/>
      <c r="AW1161" s="37"/>
    </row>
    <row r="1162" spans="1:49" ht="15.75" hidden="1" customHeight="1" x14ac:dyDescent="0.25">
      <c r="A1162" s="1" t="s">
        <v>5565</v>
      </c>
      <c r="B1162" s="21"/>
      <c r="C1162" s="1">
        <v>1</v>
      </c>
      <c r="D1162" s="1" t="s">
        <v>5568</v>
      </c>
      <c r="E1162" s="7">
        <v>4798</v>
      </c>
      <c r="F1162" s="7">
        <v>9</v>
      </c>
      <c r="G1162" s="1">
        <v>157.6</v>
      </c>
      <c r="H1162" s="34">
        <f>Tabela1[[#This Row],[PESO UNI]]*Tabela1[[#This Row],[QTE]]</f>
        <v>157.6</v>
      </c>
      <c r="I1162" s="7">
        <v>0</v>
      </c>
      <c r="J1162" s="8" t="s">
        <v>6027</v>
      </c>
      <c r="K1162" s="8" t="s">
        <v>4320</v>
      </c>
      <c r="L1162" s="9" t="s">
        <v>5251</v>
      </c>
      <c r="M1162" s="10">
        <v>46267</v>
      </c>
      <c r="N1162" s="8" t="s">
        <v>38</v>
      </c>
      <c r="O1162" s="12"/>
      <c r="P1162" s="13"/>
      <c r="Q1162" s="14">
        <f>Tabela1[[#This Row],[QTDE/ Fabricação]]-Tabela1[[#This Row],[QTE]]</f>
        <v>-1</v>
      </c>
      <c r="R1162" s="18">
        <f t="shared" si="253"/>
        <v>128.44400000000002</v>
      </c>
      <c r="S1162" s="18">
        <f t="shared" si="254"/>
        <v>0</v>
      </c>
      <c r="T1162" s="19">
        <f t="shared" si="255"/>
        <v>-157.6</v>
      </c>
      <c r="U1162" s="16">
        <f>IFERROR(SUMIF('LISTA DE EMBARQUE'!B:B,MICRO!E:E,'LISTA DE EMBARQUE'!G:G),"")</f>
        <v>0</v>
      </c>
      <c r="V1162" s="12" t="str">
        <f>IFERROR(VLOOKUP(Tabela1[[#This Row],[COD.MDE]],'LISTA DE EMBARQUE'!B:L,11,0),"")</f>
        <v/>
      </c>
      <c r="W1162" s="13" t="str">
        <f>IFERROR(VLOOKUP(Tabela1[[#This Row],[COD.MDE]],'LISTA DE EMBARQUE'!B:M,12,0),"")</f>
        <v/>
      </c>
      <c r="X1162" s="14">
        <f>IFERROR(Tabela1[[#This Row],[QIANTIDADE EXPEDIDA]]*Tabela1[[#This Row],[PESO UNI]],"")</f>
        <v>0</v>
      </c>
      <c r="Y1162" s="14">
        <f t="shared" si="256"/>
        <v>-1</v>
      </c>
      <c r="Z1162" s="20">
        <f>Tabela1[[#This Row],[PESO TOTAL]]-Tabela1[[#This Row],[Peso Expedido]]</f>
        <v>157.6</v>
      </c>
      <c r="AA1162" s="17">
        <v>1</v>
      </c>
      <c r="AB1162" s="33"/>
      <c r="AC1162" s="33">
        <v>1</v>
      </c>
      <c r="AD1162" s="33">
        <v>0.9</v>
      </c>
      <c r="AE1162" s="33">
        <v>0.5</v>
      </c>
      <c r="AF1162" s="33"/>
      <c r="AG1162" s="33"/>
      <c r="AH1162" s="33"/>
      <c r="AI1162" s="33"/>
      <c r="AJ1162"/>
      <c r="AK1162"/>
      <c r="AL1162"/>
      <c r="AM1162"/>
      <c r="AN1162"/>
      <c r="AO1162"/>
      <c r="AP1162"/>
      <c r="AQ1162" s="22"/>
      <c r="AR1162" s="24"/>
      <c r="AS1162" s="37"/>
      <c r="AT1162" s="37"/>
      <c r="AU1162" s="37"/>
      <c r="AV1162" s="37"/>
      <c r="AW1162" s="37"/>
    </row>
    <row r="1163" spans="1:49" ht="15.75" hidden="1" customHeight="1" x14ac:dyDescent="0.25">
      <c r="A1163" s="1"/>
      <c r="B1163" s="21"/>
      <c r="C1163" s="1"/>
      <c r="D1163" s="1" t="s">
        <v>5612</v>
      </c>
      <c r="E1163" s="7">
        <v>4844</v>
      </c>
      <c r="F1163" s="7">
        <v>1</v>
      </c>
      <c r="G1163" s="1">
        <v>1</v>
      </c>
      <c r="H1163" s="34">
        <v>1</v>
      </c>
      <c r="I1163" s="7"/>
      <c r="J1163" s="8" t="s">
        <v>5613</v>
      </c>
      <c r="K1163" s="8" t="s">
        <v>5614</v>
      </c>
      <c r="L1163" s="9" t="s">
        <v>5615</v>
      </c>
      <c r="M1163" s="10">
        <v>46262</v>
      </c>
      <c r="N1163" s="8" t="s">
        <v>38</v>
      </c>
      <c r="O1163" s="12"/>
      <c r="P1163" s="13"/>
      <c r="Q1163" s="14">
        <f>Tabela1[[#This Row],[QTDE/ Fabricação]]-Tabela1[[#This Row],[QTE]]</f>
        <v>0</v>
      </c>
      <c r="R1163" s="18">
        <f t="shared" ref="R1163:R1168" si="257">IFERROR(H1163*((AA1163*0.25)+(AC1163*0.25)+(AD1163*0.225)+(AE1163*0.225)+(AF1163*0.05)),"")</f>
        <v>0.95</v>
      </c>
      <c r="S1163" s="18">
        <f t="shared" ref="S1163:S1168" si="258">IFERROR(H1163*AG1163,"")</f>
        <v>0</v>
      </c>
      <c r="T1163" s="19">
        <f t="shared" ref="T1163:T1168" si="259">IFERROR(S1163-H1163,"")</f>
        <v>-1</v>
      </c>
      <c r="U1163" s="16">
        <f>IFERROR(SUMIF('LISTA DE EMBARQUE'!B:B,MICRO!E:E,'LISTA DE EMBARQUE'!G:G),"")</f>
        <v>0</v>
      </c>
      <c r="V1163" s="12" t="str">
        <f>IFERROR(VLOOKUP(Tabela1[[#This Row],[COD.MDE]],'LISTA DE EMBARQUE'!B:L,11,0),"")</f>
        <v/>
      </c>
      <c r="W1163" s="13" t="str">
        <f>IFERROR(VLOOKUP(Tabela1[[#This Row],[COD.MDE]],'LISTA DE EMBARQUE'!B:M,12,0),"")</f>
        <v/>
      </c>
      <c r="X1163" s="14">
        <f>IFERROR(Tabela1[[#This Row],[QIANTIDADE EXPEDIDA]]*Tabela1[[#This Row],[PESO UNI]],"")</f>
        <v>0</v>
      </c>
      <c r="Y1163" s="14">
        <v>1</v>
      </c>
      <c r="Z1163" s="20">
        <f>Tabela1[[#This Row],[PESO TOTAL]]-Tabela1[[#This Row],[Peso Expedido]]</f>
        <v>1</v>
      </c>
      <c r="AA1163" s="17">
        <v>1</v>
      </c>
      <c r="AB1163" s="33"/>
      <c r="AC1163" s="33">
        <v>1</v>
      </c>
      <c r="AD1163" s="33">
        <v>1</v>
      </c>
      <c r="AE1163" s="33">
        <v>1</v>
      </c>
      <c r="AF1163" s="33"/>
      <c r="AG1163" s="33"/>
      <c r="AH1163" s="33"/>
      <c r="AI1163" s="33"/>
      <c r="AJ1163"/>
      <c r="AK1163"/>
      <c r="AL1163"/>
      <c r="AM1163"/>
      <c r="AN1163"/>
      <c r="AO1163"/>
      <c r="AP1163"/>
      <c r="AQ1163" s="22"/>
      <c r="AR1163" s="24"/>
      <c r="AS1163" s="37"/>
      <c r="AT1163" s="37"/>
      <c r="AU1163" s="37"/>
      <c r="AV1163" s="37"/>
      <c r="AW1163" s="37"/>
    </row>
    <row r="1164" spans="1:49" ht="15.75" hidden="1" customHeight="1" x14ac:dyDescent="0.25">
      <c r="A1164" s="1" t="s">
        <v>5619</v>
      </c>
      <c r="B1164" s="21" t="s">
        <v>5620</v>
      </c>
      <c r="C1164" s="1">
        <v>1</v>
      </c>
      <c r="D1164" s="1" t="s">
        <v>5621</v>
      </c>
      <c r="E1164" s="7">
        <v>4845</v>
      </c>
      <c r="F1164" s="7">
        <v>66</v>
      </c>
      <c r="G1164" s="1">
        <v>498.4</v>
      </c>
      <c r="H1164" s="34">
        <f>Tabela1[[#This Row],[PESO UNI]]*Tabela1[[#This Row],[QTE]]</f>
        <v>498.4</v>
      </c>
      <c r="I1164" s="7">
        <v>0</v>
      </c>
      <c r="J1164" s="8" t="s">
        <v>3140</v>
      </c>
      <c r="K1164" s="8" t="s">
        <v>4320</v>
      </c>
      <c r="L1164" s="9" t="s">
        <v>2984</v>
      </c>
      <c r="M1164" s="10">
        <v>46273</v>
      </c>
      <c r="N1164" s="8" t="s">
        <v>38</v>
      </c>
      <c r="O1164" s="12"/>
      <c r="P1164" s="13"/>
      <c r="Q1164" s="14">
        <f>Tabela1[[#This Row],[QTDE/ Fabricação]]-Tabela1[[#This Row],[QTE]]</f>
        <v>-1</v>
      </c>
      <c r="R1164" s="18">
        <f t="shared" si="257"/>
        <v>124.6</v>
      </c>
      <c r="S1164" s="18">
        <f t="shared" si="258"/>
        <v>0</v>
      </c>
      <c r="T1164" s="19">
        <f t="shared" si="259"/>
        <v>-498.4</v>
      </c>
      <c r="U1164" s="16">
        <f>IFERROR(SUMIF('LISTA DE EMBARQUE'!B:B,MICRO!E:E,'LISTA DE EMBARQUE'!G:G),"")</f>
        <v>0</v>
      </c>
      <c r="V1164" s="12" t="str">
        <f>IFERROR(VLOOKUP(Tabela1[[#This Row],[COD.MDE]],'LISTA DE EMBARQUE'!B:L,11,0),"")</f>
        <v/>
      </c>
      <c r="W1164" s="13" t="str">
        <f>IFERROR(VLOOKUP(Tabela1[[#This Row],[COD.MDE]],'LISTA DE EMBARQUE'!B:M,12,0),"")</f>
        <v/>
      </c>
      <c r="X1164" s="14">
        <f>IFERROR(Tabela1[[#This Row],[QIANTIDADE EXPEDIDA]]*Tabela1[[#This Row],[PESO UNI]],"")</f>
        <v>0</v>
      </c>
      <c r="Y1164" s="14">
        <f t="shared" ref="Y1164:Y1168" si="260">U1164-C1164</f>
        <v>-1</v>
      </c>
      <c r="Z1164" s="20">
        <f>Tabela1[[#This Row],[PESO TOTAL]]-Tabela1[[#This Row],[Peso Expedido]]</f>
        <v>498.4</v>
      </c>
      <c r="AA1164" s="17">
        <v>1</v>
      </c>
      <c r="AB1164" s="33"/>
      <c r="AC1164" s="33"/>
      <c r="AD1164" s="33"/>
      <c r="AE1164" s="33"/>
      <c r="AF1164" s="33"/>
      <c r="AG1164" s="33"/>
      <c r="AH1164" s="33"/>
      <c r="AI1164" s="33"/>
      <c r="AJ1164"/>
      <c r="AK1164"/>
      <c r="AL1164"/>
      <c r="AM1164"/>
      <c r="AN1164"/>
      <c r="AO1164"/>
      <c r="AP1164"/>
      <c r="AQ1164" s="22"/>
      <c r="AR1164" s="24"/>
      <c r="AS1164" s="37"/>
      <c r="AT1164" s="37"/>
      <c r="AU1164" s="37"/>
      <c r="AV1164" s="37"/>
      <c r="AW1164" s="37"/>
    </row>
    <row r="1165" spans="1:49" ht="15.75" hidden="1" customHeight="1" x14ac:dyDescent="0.25">
      <c r="A1165" s="1" t="s">
        <v>5619</v>
      </c>
      <c r="B1165" s="21" t="s">
        <v>5620</v>
      </c>
      <c r="C1165" s="1">
        <v>1</v>
      </c>
      <c r="D1165" s="1" t="s">
        <v>5622</v>
      </c>
      <c r="E1165" s="7">
        <v>4846</v>
      </c>
      <c r="F1165" s="7">
        <v>66</v>
      </c>
      <c r="G1165" s="1">
        <v>287.39999999999998</v>
      </c>
      <c r="H1165" s="34">
        <f>Tabela1[[#This Row],[PESO UNI]]*Tabela1[[#This Row],[QTE]]</f>
        <v>287.39999999999998</v>
      </c>
      <c r="I1165" s="7">
        <v>0</v>
      </c>
      <c r="J1165" s="8" t="s">
        <v>3140</v>
      </c>
      <c r="K1165" s="8" t="s">
        <v>4320</v>
      </c>
      <c r="L1165" s="9" t="s">
        <v>2984</v>
      </c>
      <c r="M1165" s="10">
        <v>46273</v>
      </c>
      <c r="N1165" s="8" t="s">
        <v>38</v>
      </c>
      <c r="O1165" s="12"/>
      <c r="P1165" s="13"/>
      <c r="Q1165" s="14">
        <f>Tabela1[[#This Row],[QTDE/ Fabricação]]-Tabela1[[#This Row],[QTE]]</f>
        <v>-1</v>
      </c>
      <c r="R1165" s="18">
        <f t="shared" si="257"/>
        <v>71.849999999999994</v>
      </c>
      <c r="S1165" s="18">
        <f t="shared" si="258"/>
        <v>0</v>
      </c>
      <c r="T1165" s="19">
        <f t="shared" si="259"/>
        <v>-287.39999999999998</v>
      </c>
      <c r="U1165" s="16">
        <f>IFERROR(SUMIF('LISTA DE EMBARQUE'!B:B,MICRO!E:E,'LISTA DE EMBARQUE'!G:G),"")</f>
        <v>0</v>
      </c>
      <c r="V1165" s="12" t="str">
        <f>IFERROR(VLOOKUP(Tabela1[[#This Row],[COD.MDE]],'LISTA DE EMBARQUE'!B:L,11,0),"")</f>
        <v/>
      </c>
      <c r="W1165" s="13" t="str">
        <f>IFERROR(VLOOKUP(Tabela1[[#This Row],[COD.MDE]],'LISTA DE EMBARQUE'!B:M,12,0),"")</f>
        <v/>
      </c>
      <c r="X1165" s="14">
        <f>IFERROR(Tabela1[[#This Row],[QIANTIDADE EXPEDIDA]]*Tabela1[[#This Row],[PESO UNI]],"")</f>
        <v>0</v>
      </c>
      <c r="Y1165" s="14">
        <f t="shared" si="260"/>
        <v>-1</v>
      </c>
      <c r="Z1165" s="20">
        <f>Tabela1[[#This Row],[PESO TOTAL]]-Tabela1[[#This Row],[Peso Expedido]]</f>
        <v>287.39999999999998</v>
      </c>
      <c r="AA1165" s="17">
        <v>1</v>
      </c>
      <c r="AB1165" s="33"/>
      <c r="AC1165" s="33"/>
      <c r="AD1165" s="33"/>
      <c r="AE1165" s="33"/>
      <c r="AF1165" s="33"/>
      <c r="AG1165" s="33"/>
      <c r="AH1165" s="33"/>
      <c r="AI1165" s="33"/>
      <c r="AJ1165"/>
      <c r="AK1165"/>
      <c r="AL1165"/>
      <c r="AM1165"/>
      <c r="AN1165"/>
      <c r="AO1165"/>
      <c r="AP1165"/>
      <c r="AQ1165" s="22"/>
      <c r="AR1165" s="24"/>
      <c r="AS1165" s="37"/>
      <c r="AT1165" s="37"/>
      <c r="AU1165" s="37"/>
      <c r="AV1165" s="37"/>
      <c r="AW1165" s="37"/>
    </row>
    <row r="1166" spans="1:49" ht="15.75" hidden="1" customHeight="1" x14ac:dyDescent="0.25">
      <c r="A1166" s="1" t="s">
        <v>5619</v>
      </c>
      <c r="B1166" s="21" t="s">
        <v>5620</v>
      </c>
      <c r="C1166" s="1">
        <v>1</v>
      </c>
      <c r="D1166" s="1" t="s">
        <v>5623</v>
      </c>
      <c r="E1166" s="7">
        <v>4847</v>
      </c>
      <c r="F1166" s="7">
        <v>66</v>
      </c>
      <c r="G1166" s="1">
        <v>190</v>
      </c>
      <c r="H1166" s="34">
        <f>Tabela1[[#This Row],[PESO UNI]]*Tabela1[[#This Row],[QTE]]</f>
        <v>190</v>
      </c>
      <c r="I1166" s="7">
        <v>0</v>
      </c>
      <c r="J1166" s="8" t="s">
        <v>3140</v>
      </c>
      <c r="K1166" s="8" t="s">
        <v>4320</v>
      </c>
      <c r="L1166" s="9" t="s">
        <v>2984</v>
      </c>
      <c r="M1166" s="10">
        <v>46273</v>
      </c>
      <c r="N1166" s="8" t="s">
        <v>38</v>
      </c>
      <c r="O1166" s="12"/>
      <c r="P1166" s="13"/>
      <c r="Q1166" s="14">
        <f>Tabela1[[#This Row],[QTDE/ Fabricação]]-Tabela1[[#This Row],[QTE]]</f>
        <v>-1</v>
      </c>
      <c r="R1166" s="18">
        <f t="shared" si="257"/>
        <v>47.5</v>
      </c>
      <c r="S1166" s="18">
        <f t="shared" si="258"/>
        <v>0</v>
      </c>
      <c r="T1166" s="19">
        <f t="shared" si="259"/>
        <v>-190</v>
      </c>
      <c r="U1166" s="16">
        <f>IFERROR(SUMIF('LISTA DE EMBARQUE'!B:B,MICRO!E:E,'LISTA DE EMBARQUE'!G:G),"")</f>
        <v>0</v>
      </c>
      <c r="V1166" s="12" t="str">
        <f>IFERROR(VLOOKUP(Tabela1[[#This Row],[COD.MDE]],'LISTA DE EMBARQUE'!B:L,11,0),"")</f>
        <v/>
      </c>
      <c r="W1166" s="13" t="str">
        <f>IFERROR(VLOOKUP(Tabela1[[#This Row],[COD.MDE]],'LISTA DE EMBARQUE'!B:M,12,0),"")</f>
        <v/>
      </c>
      <c r="X1166" s="14">
        <f>IFERROR(Tabela1[[#This Row],[QIANTIDADE EXPEDIDA]]*Tabela1[[#This Row],[PESO UNI]],"")</f>
        <v>0</v>
      </c>
      <c r="Y1166" s="14">
        <f t="shared" si="260"/>
        <v>-1</v>
      </c>
      <c r="Z1166" s="20">
        <f>Tabela1[[#This Row],[PESO TOTAL]]-Tabela1[[#This Row],[Peso Expedido]]</f>
        <v>190</v>
      </c>
      <c r="AA1166" s="17">
        <v>1</v>
      </c>
      <c r="AB1166" s="33"/>
      <c r="AC1166" s="33"/>
      <c r="AD1166" s="33"/>
      <c r="AE1166" s="33"/>
      <c r="AF1166" s="33"/>
      <c r="AG1166" s="33"/>
      <c r="AH1166" s="33"/>
      <c r="AI1166" s="33"/>
      <c r="AJ1166"/>
      <c r="AK1166"/>
      <c r="AL1166"/>
      <c r="AM1166"/>
      <c r="AN1166"/>
      <c r="AO1166"/>
      <c r="AP1166"/>
      <c r="AQ1166" s="22"/>
      <c r="AR1166" s="24"/>
      <c r="AS1166" s="37"/>
      <c r="AT1166" s="37"/>
      <c r="AU1166" s="37"/>
      <c r="AV1166" s="37"/>
      <c r="AW1166" s="37"/>
    </row>
    <row r="1167" spans="1:49" ht="15.75" hidden="1" customHeight="1" x14ac:dyDescent="0.25">
      <c r="A1167" s="1" t="s">
        <v>5619</v>
      </c>
      <c r="B1167" s="21" t="s">
        <v>5620</v>
      </c>
      <c r="C1167" s="1">
        <v>1</v>
      </c>
      <c r="D1167" s="1" t="s">
        <v>5624</v>
      </c>
      <c r="E1167" s="7">
        <v>4848</v>
      </c>
      <c r="F1167" s="7">
        <v>66</v>
      </c>
      <c r="G1167" s="1">
        <v>14.5</v>
      </c>
      <c r="H1167" s="34">
        <f>Tabela1[[#This Row],[PESO UNI]]*Tabela1[[#This Row],[QTE]]</f>
        <v>14.5</v>
      </c>
      <c r="I1167" s="7">
        <v>0</v>
      </c>
      <c r="J1167" s="8" t="s">
        <v>3140</v>
      </c>
      <c r="K1167" s="8" t="s">
        <v>4320</v>
      </c>
      <c r="L1167" s="9" t="s">
        <v>2984</v>
      </c>
      <c r="M1167" s="10">
        <v>46273</v>
      </c>
      <c r="N1167" s="8" t="s">
        <v>38</v>
      </c>
      <c r="O1167" s="12"/>
      <c r="P1167" s="13"/>
      <c r="Q1167" s="14">
        <f>Tabela1[[#This Row],[QTDE/ Fabricação]]-Tabela1[[#This Row],[QTE]]</f>
        <v>-1</v>
      </c>
      <c r="R1167" s="18">
        <f t="shared" si="257"/>
        <v>3.625</v>
      </c>
      <c r="S1167" s="18">
        <f t="shared" si="258"/>
        <v>0</v>
      </c>
      <c r="T1167" s="19">
        <f t="shared" si="259"/>
        <v>-14.5</v>
      </c>
      <c r="U1167" s="16">
        <f>IFERROR(SUMIF('LISTA DE EMBARQUE'!B:B,MICRO!E:E,'LISTA DE EMBARQUE'!G:G),"")</f>
        <v>0</v>
      </c>
      <c r="V1167" s="12" t="str">
        <f>IFERROR(VLOOKUP(Tabela1[[#This Row],[COD.MDE]],'LISTA DE EMBARQUE'!B:L,11,0),"")</f>
        <v/>
      </c>
      <c r="W1167" s="13" t="str">
        <f>IFERROR(VLOOKUP(Tabela1[[#This Row],[COD.MDE]],'LISTA DE EMBARQUE'!B:M,12,0),"")</f>
        <v/>
      </c>
      <c r="X1167" s="14">
        <f>IFERROR(Tabela1[[#This Row],[QIANTIDADE EXPEDIDA]]*Tabela1[[#This Row],[PESO UNI]],"")</f>
        <v>0</v>
      </c>
      <c r="Y1167" s="14">
        <f t="shared" si="260"/>
        <v>-1</v>
      </c>
      <c r="Z1167" s="20">
        <f>Tabela1[[#This Row],[PESO TOTAL]]-Tabela1[[#This Row],[Peso Expedido]]</f>
        <v>14.5</v>
      </c>
      <c r="AA1167" s="17">
        <v>1</v>
      </c>
      <c r="AB1167" s="33"/>
      <c r="AC1167" s="33"/>
      <c r="AD1167" s="33"/>
      <c r="AE1167" s="33"/>
      <c r="AF1167" s="33"/>
      <c r="AG1167" s="33"/>
      <c r="AH1167" s="33"/>
      <c r="AI1167" s="33"/>
      <c r="AJ1167"/>
      <c r="AK1167"/>
      <c r="AL1167"/>
      <c r="AM1167"/>
      <c r="AN1167"/>
      <c r="AO1167"/>
      <c r="AP1167"/>
      <c r="AQ1167" s="22"/>
      <c r="AR1167" s="24"/>
      <c r="AS1167" s="37"/>
      <c r="AT1167" s="37"/>
      <c r="AU1167" s="37"/>
      <c r="AV1167" s="37"/>
      <c r="AW1167" s="37"/>
    </row>
    <row r="1168" spans="1:49" ht="15.75" hidden="1" customHeight="1" x14ac:dyDescent="0.25">
      <c r="A1168" s="238" t="s">
        <v>5625</v>
      </c>
      <c r="B1168" s="239" t="s">
        <v>5626</v>
      </c>
      <c r="C1168" s="238">
        <v>1</v>
      </c>
      <c r="D1168" s="238" t="s">
        <v>5627</v>
      </c>
      <c r="E1168" s="237">
        <v>4849</v>
      </c>
      <c r="F1168" s="237">
        <v>67</v>
      </c>
      <c r="G1168" s="238">
        <v>106.3</v>
      </c>
      <c r="H1168" s="240">
        <f>Tabela1[[#This Row],[PESO UNI]]*Tabela1[[#This Row],[QTE]]</f>
        <v>106.3</v>
      </c>
      <c r="I1168" s="237">
        <v>0</v>
      </c>
      <c r="J1168" s="241" t="s">
        <v>3140</v>
      </c>
      <c r="K1168" s="241" t="s">
        <v>4320</v>
      </c>
      <c r="L1168" s="242" t="s">
        <v>2984</v>
      </c>
      <c r="M1168" s="243">
        <v>46274</v>
      </c>
      <c r="N1168" s="241" t="s">
        <v>5101</v>
      </c>
      <c r="O1168" s="244"/>
      <c r="P1168" s="245"/>
      <c r="Q1168" s="14">
        <f>Tabela1[[#This Row],[QTDE/ Fabricação]]-Tabela1[[#This Row],[QTE]]</f>
        <v>-1</v>
      </c>
      <c r="R1168" s="247">
        <f t="shared" si="257"/>
        <v>106.3</v>
      </c>
      <c r="S1168" s="247">
        <f t="shared" si="258"/>
        <v>106.3</v>
      </c>
      <c r="T1168" s="248">
        <f t="shared" si="259"/>
        <v>0</v>
      </c>
      <c r="U1168" s="249">
        <f>IFERROR(SUMIF('LISTA DE EMBARQUE'!B:B,MICRO!E:E,'LISTA DE EMBARQUE'!G:G),"")</f>
        <v>1</v>
      </c>
      <c r="V1168" s="244">
        <f>IFERROR(VLOOKUP(Tabela1[[#This Row],[COD.MDE]],'LISTA DE EMBARQUE'!B:L,11,0),"")</f>
        <v>9</v>
      </c>
      <c r="W1168" s="245">
        <f>IFERROR(VLOOKUP(Tabela1[[#This Row],[COD.MDE]],'LISTA DE EMBARQUE'!B:M,12,0),"")</f>
        <v>46284</v>
      </c>
      <c r="X1168" s="246">
        <f>IFERROR(Tabela1[[#This Row],[QIANTIDADE EXPEDIDA]]*Tabela1[[#This Row],[PESO UNI]],"")</f>
        <v>106.3</v>
      </c>
      <c r="Y1168" s="246">
        <f t="shared" si="260"/>
        <v>0</v>
      </c>
      <c r="Z1168" s="250">
        <f>Tabela1[[#This Row],[PESO TOTAL]]-Tabela1[[#This Row],[Peso Expedido]]</f>
        <v>0</v>
      </c>
      <c r="AA1168" s="251">
        <v>1</v>
      </c>
      <c r="AB1168" s="252"/>
      <c r="AC1168" s="252">
        <v>1</v>
      </c>
      <c r="AD1168" s="252">
        <v>1</v>
      </c>
      <c r="AE1168" s="252">
        <v>1</v>
      </c>
      <c r="AF1168" s="252">
        <v>1</v>
      </c>
      <c r="AG1168" s="252">
        <v>1</v>
      </c>
      <c r="AH1168" s="252">
        <v>1</v>
      </c>
      <c r="AI1168" s="252" t="s">
        <v>4509</v>
      </c>
      <c r="AJ1168"/>
      <c r="AK1168"/>
      <c r="AL1168"/>
      <c r="AM1168"/>
      <c r="AN1168"/>
      <c r="AO1168"/>
      <c r="AP1168"/>
      <c r="AQ1168" s="22"/>
      <c r="AR1168" s="24"/>
      <c r="AS1168" s="37"/>
      <c r="AT1168" s="37"/>
      <c r="AU1168" s="37"/>
      <c r="AV1168" s="37"/>
      <c r="AW1168" s="37"/>
    </row>
    <row r="1169" spans="1:49" ht="15.75" hidden="1" customHeight="1" x14ac:dyDescent="0.25">
      <c r="A1169" s="1" t="s">
        <v>5625</v>
      </c>
      <c r="B1169" s="21" t="s">
        <v>5626</v>
      </c>
      <c r="C1169" s="1">
        <v>1</v>
      </c>
      <c r="D1169" s="1" t="s">
        <v>5628</v>
      </c>
      <c r="E1169" s="7">
        <v>4850</v>
      </c>
      <c r="F1169" s="7">
        <v>67</v>
      </c>
      <c r="G1169" s="1">
        <v>105.5</v>
      </c>
      <c r="H1169" s="34">
        <f>Tabela1[[#This Row],[PESO UNI]]*Tabela1[[#This Row],[QTE]]</f>
        <v>105.5</v>
      </c>
      <c r="I1169" s="7">
        <v>0</v>
      </c>
      <c r="J1169" s="8" t="s">
        <v>3140</v>
      </c>
      <c r="K1169" s="8" t="s">
        <v>4320</v>
      </c>
      <c r="L1169" s="9" t="s">
        <v>2984</v>
      </c>
      <c r="M1169" s="10">
        <v>46274</v>
      </c>
      <c r="N1169" s="8" t="s">
        <v>5101</v>
      </c>
      <c r="O1169" s="12"/>
      <c r="P1169" s="13"/>
      <c r="Q1169" s="14">
        <f>Tabela1[[#This Row],[QTDE/ Fabricação]]-Tabela1[[#This Row],[QTE]]</f>
        <v>-1</v>
      </c>
      <c r="R1169" s="18">
        <f t="shared" ref="R1169:R1179" si="261">IFERROR(H1169*((AA1169*0.25)+(AC1169*0.25)+(AD1169*0.225)+(AE1169*0.225)+(AF1169*0.05)),"")</f>
        <v>105.5</v>
      </c>
      <c r="S1169" s="18">
        <f t="shared" ref="S1169:S1179" si="262">IFERROR(H1169*AG1169,"")</f>
        <v>105.5</v>
      </c>
      <c r="T1169" s="19">
        <f t="shared" ref="T1169:T1179" si="263">IFERROR(S1169-H1169,"")</f>
        <v>0</v>
      </c>
      <c r="U1169" s="16">
        <f>IFERROR(SUMIF('LISTA DE EMBARQUE'!B:B,MICRO!E:E,'LISTA DE EMBARQUE'!G:G),"")</f>
        <v>1</v>
      </c>
      <c r="V1169" s="12">
        <f>IFERROR(VLOOKUP(Tabela1[[#This Row],[COD.MDE]],'LISTA DE EMBARQUE'!B:L,11,0),"")</f>
        <v>11</v>
      </c>
      <c r="W1169" s="13">
        <f>IFERROR(VLOOKUP(Tabela1[[#This Row],[COD.MDE]],'LISTA DE EMBARQUE'!B:M,12,0),"")</f>
        <v>46300</v>
      </c>
      <c r="X1169" s="14">
        <f>IFERROR(Tabela1[[#This Row],[QIANTIDADE EXPEDIDA]]*Tabela1[[#This Row],[PESO UNI]],"")</f>
        <v>105.5</v>
      </c>
      <c r="Y1169" s="14">
        <f t="shared" ref="Y1169:Y1179" si="264">U1169-C1169</f>
        <v>0</v>
      </c>
      <c r="Z1169" s="20">
        <f>Tabela1[[#This Row],[PESO TOTAL]]-Tabela1[[#This Row],[Peso Expedido]]</f>
        <v>0</v>
      </c>
      <c r="AA1169" s="17">
        <v>1</v>
      </c>
      <c r="AB1169" s="33"/>
      <c r="AC1169" s="33">
        <v>1</v>
      </c>
      <c r="AD1169" s="33">
        <v>1</v>
      </c>
      <c r="AE1169" s="33">
        <v>1</v>
      </c>
      <c r="AF1169" s="33">
        <v>1</v>
      </c>
      <c r="AG1169" s="33">
        <v>1</v>
      </c>
      <c r="AH1169" s="33">
        <v>1</v>
      </c>
      <c r="AI1169" s="33" t="s">
        <v>4509</v>
      </c>
      <c r="AJ1169"/>
      <c r="AK1169"/>
      <c r="AL1169"/>
      <c r="AM1169"/>
      <c r="AN1169"/>
      <c r="AO1169"/>
      <c r="AP1169"/>
      <c r="AQ1169" s="22"/>
      <c r="AR1169" s="24"/>
      <c r="AS1169" s="37"/>
      <c r="AT1169" s="37"/>
      <c r="AU1169" s="37"/>
      <c r="AV1169" s="37"/>
      <c r="AW1169" s="37"/>
    </row>
    <row r="1170" spans="1:49" ht="15.75" hidden="1" customHeight="1" x14ac:dyDescent="0.25">
      <c r="A1170" s="1" t="s">
        <v>5631</v>
      </c>
      <c r="B1170" s="21" t="s">
        <v>5632</v>
      </c>
      <c r="C1170" s="1">
        <v>6</v>
      </c>
      <c r="D1170" s="1" t="s">
        <v>5633</v>
      </c>
      <c r="E1170" s="7">
        <v>4851</v>
      </c>
      <c r="F1170" s="7">
        <v>68</v>
      </c>
      <c r="G1170" s="1">
        <v>1.1000000000000001</v>
      </c>
      <c r="H1170" s="34">
        <f>Tabela1[[#This Row],[PESO UNI]]*Tabela1[[#This Row],[QTE]]</f>
        <v>6.6000000000000005</v>
      </c>
      <c r="I1170" s="7">
        <v>0</v>
      </c>
      <c r="J1170" s="8" t="s">
        <v>3140</v>
      </c>
      <c r="K1170" s="8" t="s">
        <v>4320</v>
      </c>
      <c r="L1170" s="9" t="s">
        <v>2984</v>
      </c>
      <c r="M1170" s="10">
        <v>46274</v>
      </c>
      <c r="N1170" s="8" t="s">
        <v>5101</v>
      </c>
      <c r="O1170" s="12"/>
      <c r="P1170" s="13"/>
      <c r="Q1170" s="14">
        <f>Tabela1[[#This Row],[QTDE/ Fabricação]]-Tabela1[[#This Row],[QTE]]</f>
        <v>-6</v>
      </c>
      <c r="R1170" s="18">
        <f t="shared" si="261"/>
        <v>2.8050000000000002</v>
      </c>
      <c r="S1170" s="18">
        <f t="shared" si="262"/>
        <v>0</v>
      </c>
      <c r="T1170" s="19">
        <f t="shared" si="263"/>
        <v>-6.6000000000000005</v>
      </c>
      <c r="U1170" s="16">
        <f>IFERROR(SUMIF('LISTA DE EMBARQUE'!B:B,MICRO!E:E,'LISTA DE EMBARQUE'!G:G),"")</f>
        <v>0</v>
      </c>
      <c r="V1170" s="12" t="str">
        <f>IFERROR(VLOOKUP(Tabela1[[#This Row],[COD.MDE]],'LISTA DE EMBARQUE'!B:L,11,0),"")</f>
        <v/>
      </c>
      <c r="W1170" s="13" t="str">
        <f>IFERROR(VLOOKUP(Tabela1[[#This Row],[COD.MDE]],'LISTA DE EMBARQUE'!B:M,12,0),"")</f>
        <v/>
      </c>
      <c r="X1170" s="14">
        <f>IFERROR(Tabela1[[#This Row],[QIANTIDADE EXPEDIDA]]*Tabela1[[#This Row],[PESO UNI]],"")</f>
        <v>0</v>
      </c>
      <c r="Y1170" s="14">
        <f t="shared" si="264"/>
        <v>-6</v>
      </c>
      <c r="Z1170" s="20">
        <f>Tabela1[[#This Row],[PESO TOTAL]]-Tabela1[[#This Row],[Peso Expedido]]</f>
        <v>6.6000000000000005</v>
      </c>
      <c r="AA1170" s="17">
        <v>1</v>
      </c>
      <c r="AB1170" s="33"/>
      <c r="AC1170" s="33">
        <v>0.3</v>
      </c>
      <c r="AD1170" s="33">
        <v>0.2</v>
      </c>
      <c r="AE1170" s="33">
        <v>0.2</v>
      </c>
      <c r="AF1170" s="33">
        <v>0.2</v>
      </c>
      <c r="AG1170" s="33"/>
      <c r="AH1170" s="33"/>
      <c r="AI1170" s="33"/>
      <c r="AJ1170"/>
      <c r="AK1170"/>
      <c r="AL1170"/>
      <c r="AM1170"/>
      <c r="AN1170"/>
      <c r="AO1170"/>
      <c r="AP1170"/>
      <c r="AQ1170" s="22"/>
      <c r="AR1170" s="24"/>
      <c r="AS1170" s="37"/>
      <c r="AT1170" s="37"/>
      <c r="AU1170" s="37"/>
      <c r="AV1170" s="37"/>
      <c r="AW1170" s="37"/>
    </row>
    <row r="1171" spans="1:49" ht="15.75" hidden="1" customHeight="1" x14ac:dyDescent="0.25">
      <c r="A1171" s="1" t="s">
        <v>5631</v>
      </c>
      <c r="B1171" s="21" t="s">
        <v>5632</v>
      </c>
      <c r="C1171" s="1">
        <v>6</v>
      </c>
      <c r="D1171" s="1" t="s">
        <v>5634</v>
      </c>
      <c r="E1171" s="7">
        <v>4852</v>
      </c>
      <c r="F1171" s="7">
        <v>68</v>
      </c>
      <c r="G1171" s="1">
        <v>8.1999999999999993</v>
      </c>
      <c r="H1171" s="34">
        <f>Tabela1[[#This Row],[PESO UNI]]*Tabela1[[#This Row],[QTE]]</f>
        <v>49.199999999999996</v>
      </c>
      <c r="I1171" s="7">
        <v>0</v>
      </c>
      <c r="J1171" s="8" t="s">
        <v>3140</v>
      </c>
      <c r="K1171" s="8" t="s">
        <v>4320</v>
      </c>
      <c r="L1171" s="9" t="s">
        <v>2984</v>
      </c>
      <c r="M1171" s="10">
        <v>46274</v>
      </c>
      <c r="N1171" s="8" t="s">
        <v>5101</v>
      </c>
      <c r="O1171" s="12"/>
      <c r="P1171" s="13"/>
      <c r="Q1171" s="14">
        <f>Tabela1[[#This Row],[QTDE/ Fabricação]]-Tabela1[[#This Row],[QTE]]</f>
        <v>-6</v>
      </c>
      <c r="R1171" s="18">
        <f t="shared" si="261"/>
        <v>20.909999999999997</v>
      </c>
      <c r="S1171" s="18">
        <f t="shared" si="262"/>
        <v>0</v>
      </c>
      <c r="T1171" s="19">
        <f t="shared" si="263"/>
        <v>-49.199999999999996</v>
      </c>
      <c r="U1171" s="16">
        <f>IFERROR(SUMIF('LISTA DE EMBARQUE'!B:B,MICRO!E:E,'LISTA DE EMBARQUE'!G:G),"")</f>
        <v>0</v>
      </c>
      <c r="V1171" s="12" t="str">
        <f>IFERROR(VLOOKUP(Tabela1[[#This Row],[COD.MDE]],'LISTA DE EMBARQUE'!B:L,11,0),"")</f>
        <v/>
      </c>
      <c r="W1171" s="13" t="str">
        <f>IFERROR(VLOOKUP(Tabela1[[#This Row],[COD.MDE]],'LISTA DE EMBARQUE'!B:M,12,0),"")</f>
        <v/>
      </c>
      <c r="X1171" s="14">
        <f>IFERROR(Tabela1[[#This Row],[QIANTIDADE EXPEDIDA]]*Tabela1[[#This Row],[PESO UNI]],"")</f>
        <v>0</v>
      </c>
      <c r="Y1171" s="14">
        <f t="shared" si="264"/>
        <v>-6</v>
      </c>
      <c r="Z1171" s="20">
        <f>Tabela1[[#This Row],[PESO TOTAL]]-Tabela1[[#This Row],[Peso Expedido]]</f>
        <v>49.199999999999996</v>
      </c>
      <c r="AA1171" s="17">
        <v>1</v>
      </c>
      <c r="AB1171" s="33"/>
      <c r="AC1171" s="33">
        <v>0.3</v>
      </c>
      <c r="AD1171" s="33">
        <v>0.2</v>
      </c>
      <c r="AE1171" s="33">
        <v>0.2</v>
      </c>
      <c r="AF1171" s="33">
        <v>0.2</v>
      </c>
      <c r="AG1171" s="33"/>
      <c r="AH1171" s="33"/>
      <c r="AI1171" s="33"/>
      <c r="AJ1171"/>
      <c r="AK1171"/>
      <c r="AL1171"/>
      <c r="AM1171"/>
      <c r="AN1171"/>
      <c r="AO1171"/>
      <c r="AP1171"/>
      <c r="AQ1171" s="22"/>
      <c r="AR1171" s="24"/>
      <c r="AS1171" s="37"/>
      <c r="AT1171" s="37"/>
      <c r="AU1171" s="37"/>
      <c r="AV1171" s="37"/>
      <c r="AW1171" s="37"/>
    </row>
    <row r="1172" spans="1:49" ht="15.75" hidden="1" customHeight="1" x14ac:dyDescent="0.25">
      <c r="A1172" s="1" t="s">
        <v>5631</v>
      </c>
      <c r="B1172" s="21" t="s">
        <v>5632</v>
      </c>
      <c r="C1172" s="1">
        <v>4</v>
      </c>
      <c r="D1172" s="1" t="s">
        <v>5635</v>
      </c>
      <c r="E1172" s="7">
        <v>4853</v>
      </c>
      <c r="F1172" s="7">
        <v>68</v>
      </c>
      <c r="G1172" s="1">
        <v>50.9</v>
      </c>
      <c r="H1172" s="34">
        <f>Tabela1[[#This Row],[PESO UNI]]*Tabela1[[#This Row],[QTE]]</f>
        <v>203.6</v>
      </c>
      <c r="I1172" s="7">
        <v>0</v>
      </c>
      <c r="J1172" s="8" t="s">
        <v>3140</v>
      </c>
      <c r="K1172" s="8" t="s">
        <v>4320</v>
      </c>
      <c r="L1172" s="9" t="s">
        <v>2984</v>
      </c>
      <c r="M1172" s="10">
        <v>46274</v>
      </c>
      <c r="N1172" s="8" t="s">
        <v>5101</v>
      </c>
      <c r="O1172" s="12"/>
      <c r="P1172" s="13"/>
      <c r="Q1172" s="14">
        <f>Tabela1[[#This Row],[QTDE/ Fabricação]]-Tabela1[[#This Row],[QTE]]</f>
        <v>-4</v>
      </c>
      <c r="R1172" s="18">
        <f t="shared" si="261"/>
        <v>86.53</v>
      </c>
      <c r="S1172" s="18">
        <f t="shared" si="262"/>
        <v>0</v>
      </c>
      <c r="T1172" s="19">
        <f t="shared" si="263"/>
        <v>-203.6</v>
      </c>
      <c r="U1172" s="16">
        <f>IFERROR(SUMIF('LISTA DE EMBARQUE'!B:B,MICRO!E:E,'LISTA DE EMBARQUE'!G:G),"")</f>
        <v>0</v>
      </c>
      <c r="V1172" s="12" t="str">
        <f>IFERROR(VLOOKUP(Tabela1[[#This Row],[COD.MDE]],'LISTA DE EMBARQUE'!B:L,11,0),"")</f>
        <v/>
      </c>
      <c r="W1172" s="13" t="str">
        <f>IFERROR(VLOOKUP(Tabela1[[#This Row],[COD.MDE]],'LISTA DE EMBARQUE'!B:M,12,0),"")</f>
        <v/>
      </c>
      <c r="X1172" s="14">
        <f>IFERROR(Tabela1[[#This Row],[QIANTIDADE EXPEDIDA]]*Tabela1[[#This Row],[PESO UNI]],"")</f>
        <v>0</v>
      </c>
      <c r="Y1172" s="14">
        <f t="shared" si="264"/>
        <v>-4</v>
      </c>
      <c r="Z1172" s="20">
        <f>Tabela1[[#This Row],[PESO TOTAL]]-Tabela1[[#This Row],[Peso Expedido]]</f>
        <v>203.6</v>
      </c>
      <c r="AA1172" s="17">
        <v>1</v>
      </c>
      <c r="AB1172" s="33"/>
      <c r="AC1172" s="33">
        <v>0.3</v>
      </c>
      <c r="AD1172" s="33">
        <v>0.2</v>
      </c>
      <c r="AE1172" s="33">
        <v>0.2</v>
      </c>
      <c r="AF1172" s="33">
        <v>0.2</v>
      </c>
      <c r="AG1172" s="33"/>
      <c r="AH1172" s="33"/>
      <c r="AI1172" s="33"/>
      <c r="AJ1172"/>
      <c r="AK1172"/>
      <c r="AL1172"/>
      <c r="AM1172"/>
      <c r="AN1172"/>
      <c r="AO1172"/>
      <c r="AP1172"/>
      <c r="AQ1172" s="22"/>
      <c r="AR1172" s="24"/>
      <c r="AS1172" s="37"/>
      <c r="AT1172" s="37"/>
      <c r="AU1172" s="37"/>
      <c r="AV1172" s="37"/>
      <c r="AW1172" s="37"/>
    </row>
    <row r="1173" spans="1:49" ht="15.75" hidden="1" customHeight="1" x14ac:dyDescent="0.25">
      <c r="A1173" s="1" t="s">
        <v>5631</v>
      </c>
      <c r="B1173" s="21" t="s">
        <v>5632</v>
      </c>
      <c r="C1173" s="1">
        <v>4</v>
      </c>
      <c r="D1173" s="1" t="s">
        <v>5636</v>
      </c>
      <c r="E1173" s="7">
        <v>4854</v>
      </c>
      <c r="F1173" s="7">
        <v>68</v>
      </c>
      <c r="G1173" s="1">
        <v>4.2</v>
      </c>
      <c r="H1173" s="34">
        <f>Tabela1[[#This Row],[PESO UNI]]*Tabela1[[#This Row],[QTE]]</f>
        <v>16.8</v>
      </c>
      <c r="I1173" s="7">
        <v>0</v>
      </c>
      <c r="J1173" s="8" t="s">
        <v>3140</v>
      </c>
      <c r="K1173" s="8" t="s">
        <v>4320</v>
      </c>
      <c r="L1173" s="9" t="s">
        <v>2984</v>
      </c>
      <c r="M1173" s="10">
        <v>46274</v>
      </c>
      <c r="N1173" s="8" t="s">
        <v>5101</v>
      </c>
      <c r="O1173" s="12"/>
      <c r="P1173" s="13"/>
      <c r="Q1173" s="14">
        <f>Tabela1[[#This Row],[QTDE/ Fabricação]]-Tabela1[[#This Row],[QTE]]</f>
        <v>-4</v>
      </c>
      <c r="R1173" s="18">
        <f t="shared" si="261"/>
        <v>7.14</v>
      </c>
      <c r="S1173" s="18">
        <f t="shared" si="262"/>
        <v>0</v>
      </c>
      <c r="T1173" s="19">
        <f t="shared" si="263"/>
        <v>-16.8</v>
      </c>
      <c r="U1173" s="16">
        <f>IFERROR(SUMIF('LISTA DE EMBARQUE'!B:B,MICRO!E:E,'LISTA DE EMBARQUE'!G:G),"")</f>
        <v>0</v>
      </c>
      <c r="V1173" s="12" t="str">
        <f>IFERROR(VLOOKUP(Tabela1[[#This Row],[COD.MDE]],'LISTA DE EMBARQUE'!B:L,11,0),"")</f>
        <v/>
      </c>
      <c r="W1173" s="13" t="str">
        <f>IFERROR(VLOOKUP(Tabela1[[#This Row],[COD.MDE]],'LISTA DE EMBARQUE'!B:M,12,0),"")</f>
        <v/>
      </c>
      <c r="X1173" s="14">
        <f>IFERROR(Tabela1[[#This Row],[QIANTIDADE EXPEDIDA]]*Tabela1[[#This Row],[PESO UNI]],"")</f>
        <v>0</v>
      </c>
      <c r="Y1173" s="14">
        <f t="shared" si="264"/>
        <v>-4</v>
      </c>
      <c r="Z1173" s="20">
        <f>Tabela1[[#This Row],[PESO TOTAL]]-Tabela1[[#This Row],[Peso Expedido]]</f>
        <v>16.8</v>
      </c>
      <c r="AA1173" s="17">
        <v>1</v>
      </c>
      <c r="AB1173" s="33"/>
      <c r="AC1173" s="33">
        <v>0.3</v>
      </c>
      <c r="AD1173" s="33">
        <v>0.2</v>
      </c>
      <c r="AE1173" s="33">
        <v>0.2</v>
      </c>
      <c r="AF1173" s="33">
        <v>0.2</v>
      </c>
      <c r="AG1173" s="33"/>
      <c r="AH1173" s="33"/>
      <c r="AI1173" s="33"/>
      <c r="AJ1173"/>
      <c r="AK1173"/>
      <c r="AL1173"/>
      <c r="AM1173"/>
      <c r="AN1173"/>
      <c r="AO1173"/>
      <c r="AP1173"/>
      <c r="AQ1173" s="22"/>
      <c r="AR1173" s="24"/>
      <c r="AS1173" s="37"/>
      <c r="AT1173" s="37"/>
      <c r="AU1173" s="37"/>
      <c r="AV1173" s="37"/>
      <c r="AW1173" s="37"/>
    </row>
    <row r="1174" spans="1:49" ht="15.75" hidden="1" customHeight="1" x14ac:dyDescent="0.25">
      <c r="A1174" s="1" t="s">
        <v>5631</v>
      </c>
      <c r="B1174" s="21" t="s">
        <v>5632</v>
      </c>
      <c r="C1174" s="1">
        <v>4</v>
      </c>
      <c r="D1174" s="1" t="s">
        <v>5637</v>
      </c>
      <c r="E1174" s="7">
        <v>4855</v>
      </c>
      <c r="F1174" s="7">
        <v>68</v>
      </c>
      <c r="G1174" s="1">
        <v>3.8</v>
      </c>
      <c r="H1174" s="34">
        <f>Tabela1[[#This Row],[PESO UNI]]*Tabela1[[#This Row],[QTE]]</f>
        <v>15.2</v>
      </c>
      <c r="I1174" s="7">
        <v>0</v>
      </c>
      <c r="J1174" s="8" t="s">
        <v>3140</v>
      </c>
      <c r="K1174" s="8" t="s">
        <v>4320</v>
      </c>
      <c r="L1174" s="9" t="s">
        <v>2984</v>
      </c>
      <c r="M1174" s="10">
        <v>46274</v>
      </c>
      <c r="N1174" s="8" t="s">
        <v>5101</v>
      </c>
      <c r="O1174" s="12"/>
      <c r="P1174" s="13"/>
      <c r="Q1174" s="14">
        <f>Tabela1[[#This Row],[QTDE/ Fabricação]]-Tabela1[[#This Row],[QTE]]</f>
        <v>-4</v>
      </c>
      <c r="R1174" s="18">
        <f t="shared" si="261"/>
        <v>6.46</v>
      </c>
      <c r="S1174" s="18">
        <f t="shared" si="262"/>
        <v>0</v>
      </c>
      <c r="T1174" s="19">
        <f t="shared" si="263"/>
        <v>-15.2</v>
      </c>
      <c r="U1174" s="16">
        <f>IFERROR(SUMIF('LISTA DE EMBARQUE'!B:B,MICRO!E:E,'LISTA DE EMBARQUE'!G:G),"")</f>
        <v>0</v>
      </c>
      <c r="V1174" s="12" t="str">
        <f>IFERROR(VLOOKUP(Tabela1[[#This Row],[COD.MDE]],'LISTA DE EMBARQUE'!B:L,11,0),"")</f>
        <v/>
      </c>
      <c r="W1174" s="13" t="str">
        <f>IFERROR(VLOOKUP(Tabela1[[#This Row],[COD.MDE]],'LISTA DE EMBARQUE'!B:M,12,0),"")</f>
        <v/>
      </c>
      <c r="X1174" s="14">
        <f>IFERROR(Tabela1[[#This Row],[QIANTIDADE EXPEDIDA]]*Tabela1[[#This Row],[PESO UNI]],"")</f>
        <v>0</v>
      </c>
      <c r="Y1174" s="14">
        <f t="shared" si="264"/>
        <v>-4</v>
      </c>
      <c r="Z1174" s="20">
        <f>Tabela1[[#This Row],[PESO TOTAL]]-Tabela1[[#This Row],[Peso Expedido]]</f>
        <v>15.2</v>
      </c>
      <c r="AA1174" s="17">
        <v>1</v>
      </c>
      <c r="AB1174" s="33"/>
      <c r="AC1174" s="33">
        <v>0.3</v>
      </c>
      <c r="AD1174" s="33">
        <v>0.2</v>
      </c>
      <c r="AE1174" s="33">
        <v>0.2</v>
      </c>
      <c r="AF1174" s="33">
        <v>0.2</v>
      </c>
      <c r="AG1174" s="33"/>
      <c r="AH1174" s="33"/>
      <c r="AI1174" s="33"/>
      <c r="AJ1174"/>
      <c r="AK1174"/>
      <c r="AL1174"/>
      <c r="AM1174"/>
      <c r="AN1174"/>
      <c r="AO1174"/>
      <c r="AP1174"/>
      <c r="AQ1174" s="22"/>
      <c r="AR1174" s="24"/>
      <c r="AS1174" s="37"/>
      <c r="AT1174" s="37"/>
      <c r="AU1174" s="37"/>
      <c r="AV1174" s="37"/>
      <c r="AW1174" s="37"/>
    </row>
    <row r="1175" spans="1:49" ht="15.75" hidden="1" customHeight="1" x14ac:dyDescent="0.25">
      <c r="A1175" s="1" t="s">
        <v>5631</v>
      </c>
      <c r="B1175" s="21" t="s">
        <v>5632</v>
      </c>
      <c r="C1175" s="1">
        <v>22</v>
      </c>
      <c r="D1175" s="1" t="s">
        <v>5638</v>
      </c>
      <c r="E1175" s="7">
        <v>4856</v>
      </c>
      <c r="F1175" s="7">
        <v>68</v>
      </c>
      <c r="G1175" s="1">
        <v>7.7</v>
      </c>
      <c r="H1175" s="34">
        <f>Tabela1[[#This Row],[PESO UNI]]*Tabela1[[#This Row],[QTE]]</f>
        <v>169.4</v>
      </c>
      <c r="I1175" s="7">
        <v>0</v>
      </c>
      <c r="J1175" s="8" t="s">
        <v>3140</v>
      </c>
      <c r="K1175" s="8" t="s">
        <v>4320</v>
      </c>
      <c r="L1175" s="9" t="s">
        <v>2984</v>
      </c>
      <c r="M1175" s="10">
        <v>46274</v>
      </c>
      <c r="N1175" s="8" t="s">
        <v>5101</v>
      </c>
      <c r="O1175" s="12"/>
      <c r="P1175" s="13"/>
      <c r="Q1175" s="14">
        <f>Tabela1[[#This Row],[QTDE/ Fabricação]]-Tabela1[[#This Row],[QTE]]</f>
        <v>-22</v>
      </c>
      <c r="R1175" s="18">
        <f t="shared" si="261"/>
        <v>71.995000000000005</v>
      </c>
      <c r="S1175" s="18">
        <f t="shared" si="262"/>
        <v>0</v>
      </c>
      <c r="T1175" s="19">
        <f t="shared" si="263"/>
        <v>-169.4</v>
      </c>
      <c r="U1175" s="16">
        <f>IFERROR(SUMIF('LISTA DE EMBARQUE'!B:B,MICRO!E:E,'LISTA DE EMBARQUE'!G:G),"")</f>
        <v>0</v>
      </c>
      <c r="V1175" s="12" t="str">
        <f>IFERROR(VLOOKUP(Tabela1[[#This Row],[COD.MDE]],'LISTA DE EMBARQUE'!B:L,11,0),"")</f>
        <v/>
      </c>
      <c r="W1175" s="13" t="str">
        <f>IFERROR(VLOOKUP(Tabela1[[#This Row],[COD.MDE]],'LISTA DE EMBARQUE'!B:M,12,0),"")</f>
        <v/>
      </c>
      <c r="X1175" s="14">
        <f>IFERROR(Tabela1[[#This Row],[QIANTIDADE EXPEDIDA]]*Tabela1[[#This Row],[PESO UNI]],"")</f>
        <v>0</v>
      </c>
      <c r="Y1175" s="14">
        <f t="shared" si="264"/>
        <v>-22</v>
      </c>
      <c r="Z1175" s="20">
        <f>Tabela1[[#This Row],[PESO TOTAL]]-Tabela1[[#This Row],[Peso Expedido]]</f>
        <v>169.4</v>
      </c>
      <c r="AA1175" s="17">
        <v>1</v>
      </c>
      <c r="AB1175" s="33"/>
      <c r="AC1175" s="33">
        <v>0.3</v>
      </c>
      <c r="AD1175" s="33">
        <v>0.2</v>
      </c>
      <c r="AE1175" s="33">
        <v>0.2</v>
      </c>
      <c r="AF1175" s="33">
        <v>0.2</v>
      </c>
      <c r="AG1175" s="33"/>
      <c r="AH1175" s="33"/>
      <c r="AI1175" s="33"/>
      <c r="AJ1175"/>
      <c r="AK1175"/>
      <c r="AL1175"/>
      <c r="AM1175"/>
      <c r="AN1175"/>
      <c r="AO1175"/>
      <c r="AP1175"/>
      <c r="AQ1175" s="22"/>
      <c r="AR1175" s="24"/>
      <c r="AS1175" s="37"/>
      <c r="AT1175" s="37"/>
      <c r="AU1175" s="37"/>
      <c r="AV1175" s="37"/>
      <c r="AW1175" s="37"/>
    </row>
    <row r="1176" spans="1:49" ht="15.75" hidden="1" customHeight="1" x14ac:dyDescent="0.25">
      <c r="A1176" s="1" t="s">
        <v>5631</v>
      </c>
      <c r="B1176" s="21" t="s">
        <v>5632</v>
      </c>
      <c r="C1176" s="1">
        <v>1</v>
      </c>
      <c r="D1176" s="1" t="s">
        <v>5639</v>
      </c>
      <c r="E1176" s="7">
        <v>4857</v>
      </c>
      <c r="F1176" s="7">
        <v>68</v>
      </c>
      <c r="G1176" s="1">
        <v>15.1</v>
      </c>
      <c r="H1176" s="34">
        <f>Tabela1[[#This Row],[PESO UNI]]*Tabela1[[#This Row],[QTE]]</f>
        <v>15.1</v>
      </c>
      <c r="I1176" s="7">
        <v>0</v>
      </c>
      <c r="J1176" s="8" t="s">
        <v>3140</v>
      </c>
      <c r="K1176" s="8" t="s">
        <v>4320</v>
      </c>
      <c r="L1176" s="9" t="s">
        <v>2984</v>
      </c>
      <c r="M1176" s="10">
        <v>46274</v>
      </c>
      <c r="N1176" s="8" t="s">
        <v>5101</v>
      </c>
      <c r="O1176" s="12"/>
      <c r="P1176" s="13"/>
      <c r="Q1176" s="14">
        <f>Tabela1[[#This Row],[QTDE/ Fabricação]]-Tabela1[[#This Row],[QTE]]</f>
        <v>-1</v>
      </c>
      <c r="R1176" s="18">
        <f t="shared" si="261"/>
        <v>6.4174999999999995</v>
      </c>
      <c r="S1176" s="18">
        <f t="shared" si="262"/>
        <v>0</v>
      </c>
      <c r="T1176" s="19">
        <f t="shared" si="263"/>
        <v>-15.1</v>
      </c>
      <c r="U1176" s="16">
        <f>IFERROR(SUMIF('LISTA DE EMBARQUE'!B:B,MICRO!E:E,'LISTA DE EMBARQUE'!G:G),"")</f>
        <v>0</v>
      </c>
      <c r="V1176" s="12" t="str">
        <f>IFERROR(VLOOKUP(Tabela1[[#This Row],[COD.MDE]],'LISTA DE EMBARQUE'!B:L,11,0),"")</f>
        <v/>
      </c>
      <c r="W1176" s="13" t="str">
        <f>IFERROR(VLOOKUP(Tabela1[[#This Row],[COD.MDE]],'LISTA DE EMBARQUE'!B:M,12,0),"")</f>
        <v/>
      </c>
      <c r="X1176" s="14">
        <f>IFERROR(Tabela1[[#This Row],[QIANTIDADE EXPEDIDA]]*Tabela1[[#This Row],[PESO UNI]],"")</f>
        <v>0</v>
      </c>
      <c r="Y1176" s="14">
        <f t="shared" si="264"/>
        <v>-1</v>
      </c>
      <c r="Z1176" s="20">
        <f>Tabela1[[#This Row],[PESO TOTAL]]-Tabela1[[#This Row],[Peso Expedido]]</f>
        <v>15.1</v>
      </c>
      <c r="AA1176" s="17">
        <v>1</v>
      </c>
      <c r="AB1176" s="33"/>
      <c r="AC1176" s="33">
        <v>0.3</v>
      </c>
      <c r="AD1176" s="33">
        <v>0.2</v>
      </c>
      <c r="AE1176" s="33">
        <v>0.2</v>
      </c>
      <c r="AF1176" s="33">
        <v>0.2</v>
      </c>
      <c r="AG1176" s="33"/>
      <c r="AH1176" s="33"/>
      <c r="AI1176" s="33"/>
      <c r="AJ1176"/>
      <c r="AK1176"/>
      <c r="AL1176"/>
      <c r="AM1176"/>
      <c r="AN1176"/>
      <c r="AO1176"/>
      <c r="AP1176"/>
      <c r="AQ1176" s="22"/>
      <c r="AR1176" s="24"/>
      <c r="AS1176" s="37"/>
      <c r="AT1176" s="37"/>
      <c r="AU1176" s="37"/>
      <c r="AV1176" s="37"/>
      <c r="AW1176" s="37"/>
    </row>
    <row r="1177" spans="1:49" ht="15.75" hidden="1" customHeight="1" x14ac:dyDescent="0.25">
      <c r="A1177" s="1" t="s">
        <v>5631</v>
      </c>
      <c r="B1177" s="21" t="s">
        <v>5632</v>
      </c>
      <c r="C1177" s="1">
        <v>1</v>
      </c>
      <c r="D1177" s="1" t="s">
        <v>5640</v>
      </c>
      <c r="E1177" s="7">
        <v>4858</v>
      </c>
      <c r="F1177" s="7">
        <v>68</v>
      </c>
      <c r="G1177" s="1">
        <v>2.2000000000000002</v>
      </c>
      <c r="H1177" s="34">
        <f>Tabela1[[#This Row],[PESO UNI]]*Tabela1[[#This Row],[QTE]]</f>
        <v>2.2000000000000002</v>
      </c>
      <c r="I1177" s="7">
        <v>0</v>
      </c>
      <c r="J1177" s="8" t="s">
        <v>3140</v>
      </c>
      <c r="K1177" s="8" t="s">
        <v>4320</v>
      </c>
      <c r="L1177" s="9" t="s">
        <v>2984</v>
      </c>
      <c r="M1177" s="10">
        <v>46274</v>
      </c>
      <c r="N1177" s="8" t="s">
        <v>5101</v>
      </c>
      <c r="O1177" s="12"/>
      <c r="P1177" s="13"/>
      <c r="Q1177" s="14">
        <f>Tabela1[[#This Row],[QTDE/ Fabricação]]-Tabela1[[#This Row],[QTE]]</f>
        <v>-1</v>
      </c>
      <c r="R1177" s="18">
        <f t="shared" si="261"/>
        <v>0.93500000000000005</v>
      </c>
      <c r="S1177" s="18">
        <f t="shared" si="262"/>
        <v>0</v>
      </c>
      <c r="T1177" s="19">
        <f t="shared" si="263"/>
        <v>-2.2000000000000002</v>
      </c>
      <c r="U1177" s="16">
        <f>IFERROR(SUMIF('LISTA DE EMBARQUE'!B:B,MICRO!E:E,'LISTA DE EMBARQUE'!G:G),"")</f>
        <v>0</v>
      </c>
      <c r="V1177" s="12" t="str">
        <f>IFERROR(VLOOKUP(Tabela1[[#This Row],[COD.MDE]],'LISTA DE EMBARQUE'!B:L,11,0),"")</f>
        <v/>
      </c>
      <c r="W1177" s="13" t="str">
        <f>IFERROR(VLOOKUP(Tabela1[[#This Row],[COD.MDE]],'LISTA DE EMBARQUE'!B:M,12,0),"")</f>
        <v/>
      </c>
      <c r="X1177" s="14">
        <f>IFERROR(Tabela1[[#This Row],[QIANTIDADE EXPEDIDA]]*Tabela1[[#This Row],[PESO UNI]],"")</f>
        <v>0</v>
      </c>
      <c r="Y1177" s="14">
        <f t="shared" si="264"/>
        <v>-1</v>
      </c>
      <c r="Z1177" s="20">
        <f>Tabela1[[#This Row],[PESO TOTAL]]-Tabela1[[#This Row],[Peso Expedido]]</f>
        <v>2.2000000000000002</v>
      </c>
      <c r="AA1177" s="17">
        <v>1</v>
      </c>
      <c r="AB1177" s="33"/>
      <c r="AC1177" s="33">
        <v>0.3</v>
      </c>
      <c r="AD1177" s="33">
        <v>0.2</v>
      </c>
      <c r="AE1177" s="33">
        <v>0.2</v>
      </c>
      <c r="AF1177" s="33">
        <v>0.2</v>
      </c>
      <c r="AG1177" s="33"/>
      <c r="AH1177" s="33"/>
      <c r="AI1177" s="33"/>
      <c r="AJ1177"/>
      <c r="AK1177"/>
      <c r="AL1177"/>
      <c r="AM1177"/>
      <c r="AN1177"/>
      <c r="AO1177"/>
      <c r="AP1177"/>
      <c r="AQ1177" s="22"/>
      <c r="AR1177" s="24"/>
      <c r="AS1177" s="37"/>
      <c r="AT1177" s="37"/>
      <c r="AU1177" s="37"/>
      <c r="AV1177" s="37"/>
      <c r="AW1177" s="37"/>
    </row>
    <row r="1178" spans="1:49" ht="15.75" hidden="1" customHeight="1" x14ac:dyDescent="0.25">
      <c r="A1178" s="1" t="s">
        <v>5631</v>
      </c>
      <c r="B1178" s="21" t="s">
        <v>5632</v>
      </c>
      <c r="C1178" s="1">
        <v>1</v>
      </c>
      <c r="D1178" s="1" t="s">
        <v>5641</v>
      </c>
      <c r="E1178" s="7">
        <v>4859</v>
      </c>
      <c r="F1178" s="7">
        <v>68</v>
      </c>
      <c r="G1178" s="1">
        <v>11.1</v>
      </c>
      <c r="H1178" s="34">
        <f>Tabela1[[#This Row],[PESO UNI]]*Tabela1[[#This Row],[QTE]]</f>
        <v>11.1</v>
      </c>
      <c r="I1178" s="7">
        <v>0</v>
      </c>
      <c r="J1178" s="8" t="s">
        <v>3140</v>
      </c>
      <c r="K1178" s="8" t="s">
        <v>4320</v>
      </c>
      <c r="L1178" s="9" t="s">
        <v>2984</v>
      </c>
      <c r="M1178" s="10">
        <v>46274</v>
      </c>
      <c r="N1178" s="8" t="s">
        <v>5101</v>
      </c>
      <c r="O1178" s="12"/>
      <c r="P1178" s="13"/>
      <c r="Q1178" s="14">
        <f>Tabela1[[#This Row],[QTDE/ Fabricação]]-Tabela1[[#This Row],[QTE]]</f>
        <v>-1</v>
      </c>
      <c r="R1178" s="18">
        <f t="shared" si="261"/>
        <v>4.7174999999999994</v>
      </c>
      <c r="S1178" s="18">
        <f t="shared" si="262"/>
        <v>0</v>
      </c>
      <c r="T1178" s="19">
        <f t="shared" si="263"/>
        <v>-11.1</v>
      </c>
      <c r="U1178" s="16">
        <f>IFERROR(SUMIF('LISTA DE EMBARQUE'!B:B,MICRO!E:E,'LISTA DE EMBARQUE'!G:G),"")</f>
        <v>0</v>
      </c>
      <c r="V1178" s="12" t="str">
        <f>IFERROR(VLOOKUP(Tabela1[[#This Row],[COD.MDE]],'LISTA DE EMBARQUE'!B:L,11,0),"")</f>
        <v/>
      </c>
      <c r="W1178" s="13" t="str">
        <f>IFERROR(VLOOKUP(Tabela1[[#This Row],[COD.MDE]],'LISTA DE EMBARQUE'!B:M,12,0),"")</f>
        <v/>
      </c>
      <c r="X1178" s="14">
        <f>IFERROR(Tabela1[[#This Row],[QIANTIDADE EXPEDIDA]]*Tabela1[[#This Row],[PESO UNI]],"")</f>
        <v>0</v>
      </c>
      <c r="Y1178" s="14">
        <f t="shared" si="264"/>
        <v>-1</v>
      </c>
      <c r="Z1178" s="20">
        <f>Tabela1[[#This Row],[PESO TOTAL]]-Tabela1[[#This Row],[Peso Expedido]]</f>
        <v>11.1</v>
      </c>
      <c r="AA1178" s="17">
        <v>1</v>
      </c>
      <c r="AB1178" s="33"/>
      <c r="AC1178" s="33">
        <v>0.3</v>
      </c>
      <c r="AD1178" s="33">
        <v>0.2</v>
      </c>
      <c r="AE1178" s="33">
        <v>0.2</v>
      </c>
      <c r="AF1178" s="33">
        <v>0.2</v>
      </c>
      <c r="AG1178" s="33"/>
      <c r="AH1178" s="33"/>
      <c r="AI1178" s="33"/>
      <c r="AJ1178"/>
      <c r="AK1178"/>
      <c r="AL1178"/>
      <c r="AM1178"/>
      <c r="AN1178"/>
      <c r="AO1178"/>
      <c r="AP1178"/>
      <c r="AQ1178" s="22"/>
      <c r="AR1178" s="24"/>
      <c r="AS1178" s="37"/>
      <c r="AT1178" s="37"/>
      <c r="AU1178" s="37"/>
      <c r="AV1178" s="37"/>
      <c r="AW1178" s="37"/>
    </row>
    <row r="1179" spans="1:49" ht="15.75" hidden="1" customHeight="1" x14ac:dyDescent="0.25">
      <c r="A1179" s="1" t="s">
        <v>5631</v>
      </c>
      <c r="B1179" s="21" t="s">
        <v>5632</v>
      </c>
      <c r="C1179" s="1">
        <v>2</v>
      </c>
      <c r="D1179" s="1" t="s">
        <v>5642</v>
      </c>
      <c r="E1179" s="7">
        <v>4860</v>
      </c>
      <c r="F1179" s="7">
        <v>68</v>
      </c>
      <c r="G1179" s="1">
        <v>8.1999999999999993</v>
      </c>
      <c r="H1179" s="34">
        <f>Tabela1[[#This Row],[PESO UNI]]*Tabela1[[#This Row],[QTE]]</f>
        <v>16.399999999999999</v>
      </c>
      <c r="I1179" s="7">
        <v>0</v>
      </c>
      <c r="J1179" s="8" t="s">
        <v>3140</v>
      </c>
      <c r="K1179" s="8" t="s">
        <v>4320</v>
      </c>
      <c r="L1179" s="9" t="s">
        <v>2984</v>
      </c>
      <c r="M1179" s="10">
        <v>46274</v>
      </c>
      <c r="N1179" s="8" t="s">
        <v>5101</v>
      </c>
      <c r="O1179" s="12"/>
      <c r="P1179" s="13"/>
      <c r="Q1179" s="14">
        <f>Tabela1[[#This Row],[QTDE/ Fabricação]]-Tabela1[[#This Row],[QTE]]</f>
        <v>-2</v>
      </c>
      <c r="R1179" s="18">
        <f t="shared" si="261"/>
        <v>6.9699999999999989</v>
      </c>
      <c r="S1179" s="18">
        <f t="shared" si="262"/>
        <v>0</v>
      </c>
      <c r="T1179" s="19">
        <f t="shared" si="263"/>
        <v>-16.399999999999999</v>
      </c>
      <c r="U1179" s="16">
        <f>IFERROR(SUMIF('LISTA DE EMBARQUE'!B:B,MICRO!E:E,'LISTA DE EMBARQUE'!G:G),"")</f>
        <v>0</v>
      </c>
      <c r="V1179" s="12" t="str">
        <f>IFERROR(VLOOKUP(Tabela1[[#This Row],[COD.MDE]],'LISTA DE EMBARQUE'!B:L,11,0),"")</f>
        <v/>
      </c>
      <c r="W1179" s="13" t="str">
        <f>IFERROR(VLOOKUP(Tabela1[[#This Row],[COD.MDE]],'LISTA DE EMBARQUE'!B:M,12,0),"")</f>
        <v/>
      </c>
      <c r="X1179" s="14">
        <f>IFERROR(Tabela1[[#This Row],[QIANTIDADE EXPEDIDA]]*Tabela1[[#This Row],[PESO UNI]],"")</f>
        <v>0</v>
      </c>
      <c r="Y1179" s="14">
        <f t="shared" si="264"/>
        <v>-2</v>
      </c>
      <c r="Z1179" s="20">
        <f>Tabela1[[#This Row],[PESO TOTAL]]-Tabela1[[#This Row],[Peso Expedido]]</f>
        <v>16.399999999999999</v>
      </c>
      <c r="AA1179" s="17">
        <v>1</v>
      </c>
      <c r="AB1179" s="33"/>
      <c r="AC1179" s="33">
        <v>0.3</v>
      </c>
      <c r="AD1179" s="33">
        <v>0.2</v>
      </c>
      <c r="AE1179" s="33">
        <v>0.2</v>
      </c>
      <c r="AF1179" s="33">
        <v>0.2</v>
      </c>
      <c r="AG1179" s="33"/>
      <c r="AH1179" s="33"/>
      <c r="AI1179" s="33"/>
      <c r="AJ1179"/>
      <c r="AK1179"/>
      <c r="AL1179"/>
      <c r="AM1179"/>
      <c r="AN1179"/>
      <c r="AO1179"/>
      <c r="AP1179"/>
      <c r="AQ1179" s="22"/>
      <c r="AR1179" s="24"/>
      <c r="AS1179" s="37"/>
      <c r="AT1179" s="37"/>
      <c r="AU1179" s="37"/>
      <c r="AV1179" s="37"/>
      <c r="AW1179" s="37"/>
    </row>
    <row r="1180" spans="1:49" ht="15.75" hidden="1" customHeight="1" x14ac:dyDescent="0.25">
      <c r="A1180" s="1" t="s">
        <v>5631</v>
      </c>
      <c r="B1180" s="21" t="s">
        <v>5632</v>
      </c>
      <c r="C1180" s="1">
        <v>2</v>
      </c>
      <c r="D1180" s="1" t="s">
        <v>5643</v>
      </c>
      <c r="E1180" s="7">
        <v>4861</v>
      </c>
      <c r="F1180" s="7">
        <v>68</v>
      </c>
      <c r="G1180" s="1">
        <v>1.9</v>
      </c>
      <c r="H1180" s="34">
        <f>Tabela1[[#This Row],[PESO UNI]]*Tabela1[[#This Row],[QTE]]</f>
        <v>3.8</v>
      </c>
      <c r="I1180" s="7">
        <v>0</v>
      </c>
      <c r="J1180" s="8" t="s">
        <v>3140</v>
      </c>
      <c r="K1180" s="8" t="s">
        <v>4320</v>
      </c>
      <c r="L1180" s="9" t="s">
        <v>2984</v>
      </c>
      <c r="M1180" s="10">
        <v>46274</v>
      </c>
      <c r="N1180" s="8" t="s">
        <v>5101</v>
      </c>
      <c r="O1180" s="12"/>
      <c r="P1180" s="13"/>
      <c r="Q1180" s="14">
        <f>Tabela1[[#This Row],[QTDE/ Fabricação]]-Tabela1[[#This Row],[QTE]]</f>
        <v>-2</v>
      </c>
      <c r="R1180" s="18">
        <f>IFERROR(H1180*((AA1180*0.25)+(AC1180*0.25)+(AD1180*0.225)+(AE1180*0.225)+(AF1180*0.05)),"")</f>
        <v>1.615</v>
      </c>
      <c r="S1180" s="18">
        <f>IFERROR(H1180*AG1180,"")</f>
        <v>0</v>
      </c>
      <c r="T1180" s="19">
        <f>IFERROR(S1180-H1180,"")</f>
        <v>-3.8</v>
      </c>
      <c r="U1180" s="16">
        <f>IFERROR(SUMIF('LISTA DE EMBARQUE'!B:B,MICRO!E:E,'LISTA DE EMBARQUE'!G:G),"")</f>
        <v>0</v>
      </c>
      <c r="V1180" s="12" t="str">
        <f>IFERROR(VLOOKUP(Tabela1[[#This Row],[COD.MDE]],'LISTA DE EMBARQUE'!B:L,11,0),"")</f>
        <v/>
      </c>
      <c r="W1180" s="13" t="str">
        <f>IFERROR(VLOOKUP(Tabela1[[#This Row],[COD.MDE]],'LISTA DE EMBARQUE'!B:M,12,0),"")</f>
        <v/>
      </c>
      <c r="X1180" s="14">
        <f>IFERROR(Tabela1[[#This Row],[QIANTIDADE EXPEDIDA]]*Tabela1[[#This Row],[PESO UNI]],"")</f>
        <v>0</v>
      </c>
      <c r="Y1180" s="14">
        <f>U1180-C1180</f>
        <v>-2</v>
      </c>
      <c r="Z1180" s="20">
        <f>Tabela1[[#This Row],[PESO TOTAL]]-Tabela1[[#This Row],[Peso Expedido]]</f>
        <v>3.8</v>
      </c>
      <c r="AA1180" s="17">
        <v>1</v>
      </c>
      <c r="AB1180" s="33"/>
      <c r="AC1180" s="33">
        <v>0.3</v>
      </c>
      <c r="AD1180" s="33">
        <v>0.2</v>
      </c>
      <c r="AE1180" s="33">
        <v>0.2</v>
      </c>
      <c r="AF1180" s="33">
        <v>0.2</v>
      </c>
      <c r="AG1180" s="33"/>
      <c r="AH1180" s="33"/>
      <c r="AI1180" s="33"/>
      <c r="AJ1180"/>
      <c r="AK1180"/>
      <c r="AL1180"/>
      <c r="AM1180"/>
      <c r="AN1180"/>
      <c r="AO1180"/>
      <c r="AP1180"/>
      <c r="AQ1180" s="22"/>
      <c r="AR1180" s="24"/>
      <c r="AS1180" s="37"/>
      <c r="AT1180" s="37"/>
      <c r="AU1180" s="37"/>
      <c r="AV1180" s="37"/>
      <c r="AW1180" s="37"/>
    </row>
    <row r="1181" spans="1:49" ht="15.75" hidden="1" customHeight="1" x14ac:dyDescent="0.25">
      <c r="A1181" s="1"/>
      <c r="B1181" s="21"/>
      <c r="C1181" s="1">
        <v>1</v>
      </c>
      <c r="D1181" s="1" t="s">
        <v>5644</v>
      </c>
      <c r="E1181" s="7">
        <v>4862</v>
      </c>
      <c r="F1181" s="7">
        <v>1</v>
      </c>
      <c r="G1181" s="1">
        <v>1</v>
      </c>
      <c r="H1181" s="34">
        <v>1</v>
      </c>
      <c r="I1181" s="7"/>
      <c r="J1181" s="8" t="s">
        <v>5645</v>
      </c>
      <c r="K1181" s="8" t="s">
        <v>45</v>
      </c>
      <c r="L1181" s="9" t="s">
        <v>5646</v>
      </c>
      <c r="M1181" s="10">
        <v>46238</v>
      </c>
      <c r="N1181" s="8" t="s">
        <v>38</v>
      </c>
      <c r="O1181" s="12"/>
      <c r="P1181" s="13"/>
      <c r="Q1181" s="14">
        <f>Tabela1[[#This Row],[QTDE/ Fabricação]]-Tabela1[[#This Row],[QTE]]</f>
        <v>-1</v>
      </c>
      <c r="R1181" s="18">
        <f t="shared" ref="R1181" si="265">IFERROR(H1181*((AA1181*0.25)+(AC1181*0.25)+(AD1181*0.225)+(AE1181*0.225)+(AF1181*0.05)),"")</f>
        <v>1</v>
      </c>
      <c r="S1181" s="18">
        <f t="shared" ref="S1181" si="266">IFERROR(H1181*AG1181,"")</f>
        <v>1</v>
      </c>
      <c r="T1181" s="19">
        <f t="shared" ref="T1181" si="267">IFERROR(S1181-H1181,"")</f>
        <v>0</v>
      </c>
      <c r="U1181" s="16">
        <v>1</v>
      </c>
      <c r="V1181" s="12">
        <v>1</v>
      </c>
      <c r="W1181" s="13" t="str">
        <f>IFERROR(VLOOKUP(Tabela1[[#This Row],[COD.MDE]],'LISTA DE EMBARQUE'!B:M,12,0),"")</f>
        <v/>
      </c>
      <c r="X1181" s="14">
        <f>IFERROR(Tabela1[[#This Row],[QIANTIDADE EXPEDIDA]]*Tabela1[[#This Row],[PESO UNI]],"")</f>
        <v>1</v>
      </c>
      <c r="Y1181" s="14">
        <f t="shared" ref="Y1181" si="268">U1181-C1181</f>
        <v>0</v>
      </c>
      <c r="Z1181" s="20">
        <f>Tabela1[[#This Row],[PESO TOTAL]]-Tabela1[[#This Row],[Peso Expedido]]</f>
        <v>0</v>
      </c>
      <c r="AA1181" s="17">
        <v>1</v>
      </c>
      <c r="AB1181" s="33">
        <v>1</v>
      </c>
      <c r="AC1181" s="33">
        <v>1</v>
      </c>
      <c r="AD1181" s="33">
        <v>1</v>
      </c>
      <c r="AE1181" s="33">
        <v>1</v>
      </c>
      <c r="AF1181" s="33">
        <v>1</v>
      </c>
      <c r="AG1181" s="33">
        <v>1</v>
      </c>
      <c r="AH1181" s="33">
        <v>1</v>
      </c>
      <c r="AI1181" s="33" t="s">
        <v>4412</v>
      </c>
      <c r="AJ1181"/>
      <c r="AK1181"/>
      <c r="AL1181"/>
      <c r="AM1181"/>
      <c r="AN1181"/>
      <c r="AO1181"/>
      <c r="AP1181"/>
      <c r="AQ1181" s="22"/>
      <c r="AR1181" s="24"/>
      <c r="AS1181" s="37"/>
      <c r="AT1181" s="37"/>
      <c r="AU1181" s="37"/>
      <c r="AV1181" s="37"/>
      <c r="AW1181" s="37"/>
    </row>
    <row r="1182" spans="1:49" ht="15.75" hidden="1" customHeight="1" x14ac:dyDescent="0.25">
      <c r="A1182" s="1" t="s">
        <v>5652</v>
      </c>
      <c r="B1182" s="21" t="s">
        <v>5653</v>
      </c>
      <c r="C1182" s="1">
        <v>1</v>
      </c>
      <c r="D1182" s="1" t="s">
        <v>5654</v>
      </c>
      <c r="E1182" s="7">
        <v>4863</v>
      </c>
      <c r="F1182" s="7">
        <v>7</v>
      </c>
      <c r="G1182" s="1">
        <v>15.9</v>
      </c>
      <c r="H1182" s="34">
        <f>Tabela1[[#This Row],[PESO UNI]]*Tabela1[[#This Row],[QTE]]</f>
        <v>15.9</v>
      </c>
      <c r="I1182" s="7">
        <v>0</v>
      </c>
      <c r="J1182" s="8" t="s">
        <v>5519</v>
      </c>
      <c r="K1182" s="8" t="s">
        <v>4320</v>
      </c>
      <c r="L1182" s="9" t="s">
        <v>5520</v>
      </c>
      <c r="M1182" s="10">
        <v>46275</v>
      </c>
      <c r="N1182" s="8" t="s">
        <v>5101</v>
      </c>
      <c r="O1182" s="12"/>
      <c r="P1182" s="13"/>
      <c r="Q1182" s="14">
        <f>Tabela1[[#This Row],[QTDE/ Fabricação]]-Tabela1[[#This Row],[QTE]]</f>
        <v>-1</v>
      </c>
      <c r="R1182" s="18">
        <f t="shared" ref="R1182:R1199" si="269">IFERROR(H1182*((AA1182*0.25)+(AC1182*0.25)+(AD1182*0.225)+(AE1182*0.225)+(AF1182*0.05)),"")</f>
        <v>15.9</v>
      </c>
      <c r="S1182" s="18">
        <f t="shared" ref="S1182:S1199" si="270">IFERROR(H1182*AG1182,"")</f>
        <v>15.9</v>
      </c>
      <c r="T1182" s="19">
        <f t="shared" ref="T1182:T1199" si="271">IFERROR(S1182-H1182,"")</f>
        <v>0</v>
      </c>
      <c r="U1182" s="16">
        <f>IFERROR(SUMIF('LISTA DE EMBARQUE'!B:B,MICRO!E:E,'LISTA DE EMBARQUE'!G:G),"")</f>
        <v>1</v>
      </c>
      <c r="V1182" s="12">
        <f>IFERROR(VLOOKUP(Tabela1[[#This Row],[COD.MDE]],'LISTA DE EMBARQUE'!B:L,11,0),"")</f>
        <v>1</v>
      </c>
      <c r="W1182" s="13">
        <f>IFERROR(VLOOKUP(Tabela1[[#This Row],[COD.MDE]],'LISTA DE EMBARQUE'!B:M,12,0),"")</f>
        <v>46296</v>
      </c>
      <c r="X1182" s="14">
        <f>IFERROR(Tabela1[[#This Row],[QIANTIDADE EXPEDIDA]]*Tabela1[[#This Row],[PESO UNI]],"")</f>
        <v>15.9</v>
      </c>
      <c r="Y1182" s="14">
        <f t="shared" ref="Y1182:Y1199" si="272">U1182-C1182</f>
        <v>0</v>
      </c>
      <c r="Z1182" s="20">
        <f>Tabela1[[#This Row],[PESO TOTAL]]-Tabela1[[#This Row],[Peso Expedido]]</f>
        <v>0</v>
      </c>
      <c r="AA1182" s="17">
        <v>1</v>
      </c>
      <c r="AB1182" s="33">
        <v>1</v>
      </c>
      <c r="AC1182" s="33">
        <v>1</v>
      </c>
      <c r="AD1182" s="33">
        <v>1</v>
      </c>
      <c r="AE1182" s="33">
        <v>1</v>
      </c>
      <c r="AF1182" s="33">
        <v>1</v>
      </c>
      <c r="AG1182" s="33">
        <v>1</v>
      </c>
      <c r="AH1182" s="33">
        <v>1</v>
      </c>
      <c r="AI1182" s="33" t="s">
        <v>4412</v>
      </c>
      <c r="AJ1182"/>
      <c r="AK1182"/>
      <c r="AL1182"/>
      <c r="AM1182"/>
      <c r="AN1182"/>
      <c r="AO1182"/>
      <c r="AP1182"/>
      <c r="AQ1182" s="22"/>
      <c r="AR1182" s="24"/>
      <c r="AS1182" s="37"/>
      <c r="AT1182" s="37"/>
      <c r="AU1182" s="37"/>
      <c r="AV1182" s="37"/>
      <c r="AW1182" s="37"/>
    </row>
    <row r="1183" spans="1:49" ht="15.75" hidden="1" customHeight="1" x14ac:dyDescent="0.25">
      <c r="A1183" s="1" t="s">
        <v>5652</v>
      </c>
      <c r="B1183" s="21" t="s">
        <v>5653</v>
      </c>
      <c r="C1183" s="1">
        <v>1</v>
      </c>
      <c r="D1183" s="1" t="s">
        <v>5655</v>
      </c>
      <c r="E1183" s="7">
        <v>4864</v>
      </c>
      <c r="F1183" s="7">
        <v>7</v>
      </c>
      <c r="G1183" s="1">
        <v>15.7</v>
      </c>
      <c r="H1183" s="34">
        <f>Tabela1[[#This Row],[PESO UNI]]*Tabela1[[#This Row],[QTE]]</f>
        <v>15.7</v>
      </c>
      <c r="I1183" s="7">
        <v>0</v>
      </c>
      <c r="J1183" s="8" t="s">
        <v>5519</v>
      </c>
      <c r="K1183" s="8" t="s">
        <v>4320</v>
      </c>
      <c r="L1183" s="9" t="s">
        <v>5520</v>
      </c>
      <c r="M1183" s="10">
        <v>46275</v>
      </c>
      <c r="N1183" s="8" t="s">
        <v>5101</v>
      </c>
      <c r="O1183" s="12"/>
      <c r="P1183" s="13"/>
      <c r="Q1183" s="14">
        <f>Tabela1[[#This Row],[QTDE/ Fabricação]]-Tabela1[[#This Row],[QTE]]</f>
        <v>-1</v>
      </c>
      <c r="R1183" s="18">
        <f t="shared" si="269"/>
        <v>15.7</v>
      </c>
      <c r="S1183" s="18">
        <f t="shared" si="270"/>
        <v>15.7</v>
      </c>
      <c r="T1183" s="19">
        <f t="shared" si="271"/>
        <v>0</v>
      </c>
      <c r="U1183" s="16">
        <f>IFERROR(SUMIF('LISTA DE EMBARQUE'!B:B,MICRO!E:E,'LISTA DE EMBARQUE'!G:G),"")</f>
        <v>1</v>
      </c>
      <c r="V1183" s="12">
        <f>IFERROR(VLOOKUP(Tabela1[[#This Row],[COD.MDE]],'LISTA DE EMBARQUE'!B:L,11,0),"")</f>
        <v>1</v>
      </c>
      <c r="W1183" s="13">
        <f>IFERROR(VLOOKUP(Tabela1[[#This Row],[COD.MDE]],'LISTA DE EMBARQUE'!B:M,12,0),"")</f>
        <v>46296</v>
      </c>
      <c r="X1183" s="14">
        <f>IFERROR(Tabela1[[#This Row],[QIANTIDADE EXPEDIDA]]*Tabela1[[#This Row],[PESO UNI]],"")</f>
        <v>15.7</v>
      </c>
      <c r="Y1183" s="14">
        <f t="shared" si="272"/>
        <v>0</v>
      </c>
      <c r="Z1183" s="20">
        <f>Tabela1[[#This Row],[PESO TOTAL]]-Tabela1[[#This Row],[Peso Expedido]]</f>
        <v>0</v>
      </c>
      <c r="AA1183" s="17">
        <v>1</v>
      </c>
      <c r="AB1183" s="33">
        <v>1</v>
      </c>
      <c r="AC1183" s="33">
        <v>1</v>
      </c>
      <c r="AD1183" s="33">
        <v>1</v>
      </c>
      <c r="AE1183" s="33">
        <v>1</v>
      </c>
      <c r="AF1183" s="33">
        <v>1</v>
      </c>
      <c r="AG1183" s="33">
        <v>1</v>
      </c>
      <c r="AH1183" s="33">
        <v>1</v>
      </c>
      <c r="AI1183" s="33" t="s">
        <v>4412</v>
      </c>
      <c r="AJ1183"/>
      <c r="AK1183"/>
      <c r="AL1183"/>
      <c r="AM1183"/>
      <c r="AN1183"/>
      <c r="AO1183"/>
      <c r="AP1183"/>
      <c r="AQ1183" s="22"/>
      <c r="AR1183" s="24"/>
      <c r="AS1183" s="37"/>
      <c r="AT1183" s="37"/>
      <c r="AU1183" s="37"/>
      <c r="AV1183" s="37"/>
      <c r="AW1183" s="37"/>
    </row>
    <row r="1184" spans="1:49" ht="15.75" hidden="1" customHeight="1" x14ac:dyDescent="0.25">
      <c r="A1184" s="1" t="s">
        <v>5652</v>
      </c>
      <c r="B1184" s="21" t="s">
        <v>5653</v>
      </c>
      <c r="C1184" s="1">
        <v>2</v>
      </c>
      <c r="D1184" s="1" t="s">
        <v>5656</v>
      </c>
      <c r="E1184" s="7">
        <v>4865</v>
      </c>
      <c r="F1184" s="7">
        <v>7</v>
      </c>
      <c r="G1184" s="1">
        <v>6.7</v>
      </c>
      <c r="H1184" s="34">
        <f>Tabela1[[#This Row],[PESO UNI]]*Tabela1[[#This Row],[QTE]]</f>
        <v>13.4</v>
      </c>
      <c r="I1184" s="7">
        <v>0</v>
      </c>
      <c r="J1184" s="8" t="s">
        <v>5519</v>
      </c>
      <c r="K1184" s="8" t="s">
        <v>4320</v>
      </c>
      <c r="L1184" s="9" t="s">
        <v>5520</v>
      </c>
      <c r="M1184" s="10">
        <v>46275</v>
      </c>
      <c r="N1184" s="8" t="s">
        <v>5101</v>
      </c>
      <c r="O1184" s="12"/>
      <c r="P1184" s="13"/>
      <c r="Q1184" s="14">
        <f>Tabela1[[#This Row],[QTDE/ Fabricação]]-Tabela1[[#This Row],[QTE]]</f>
        <v>-2</v>
      </c>
      <c r="R1184" s="18">
        <f t="shared" si="269"/>
        <v>13.4</v>
      </c>
      <c r="S1184" s="18">
        <f t="shared" si="270"/>
        <v>13.4</v>
      </c>
      <c r="T1184" s="19">
        <f t="shared" si="271"/>
        <v>0</v>
      </c>
      <c r="U1184" s="16">
        <f>IFERROR(SUMIF('LISTA DE EMBARQUE'!B:B,MICRO!E:E,'LISTA DE EMBARQUE'!G:G),"")</f>
        <v>2</v>
      </c>
      <c r="V1184" s="12">
        <f>IFERROR(VLOOKUP(Tabela1[[#This Row],[COD.MDE]],'LISTA DE EMBARQUE'!B:L,11,0),"")</f>
        <v>1</v>
      </c>
      <c r="W1184" s="13">
        <f>IFERROR(VLOOKUP(Tabela1[[#This Row],[COD.MDE]],'LISTA DE EMBARQUE'!B:M,12,0),"")</f>
        <v>46296</v>
      </c>
      <c r="X1184" s="14">
        <f>IFERROR(Tabela1[[#This Row],[QIANTIDADE EXPEDIDA]]*Tabela1[[#This Row],[PESO UNI]],"")</f>
        <v>13.4</v>
      </c>
      <c r="Y1184" s="14">
        <f t="shared" si="272"/>
        <v>0</v>
      </c>
      <c r="Z1184" s="20">
        <f>Tabela1[[#This Row],[PESO TOTAL]]-Tabela1[[#This Row],[Peso Expedido]]</f>
        <v>0</v>
      </c>
      <c r="AA1184" s="17">
        <v>1</v>
      </c>
      <c r="AB1184" s="33">
        <v>1</v>
      </c>
      <c r="AC1184" s="33">
        <v>1</v>
      </c>
      <c r="AD1184" s="33">
        <v>1</v>
      </c>
      <c r="AE1184" s="33">
        <v>1</v>
      </c>
      <c r="AF1184" s="33">
        <v>1</v>
      </c>
      <c r="AG1184" s="33">
        <v>1</v>
      </c>
      <c r="AH1184" s="33">
        <v>1</v>
      </c>
      <c r="AI1184" s="33" t="s">
        <v>4412</v>
      </c>
      <c r="AJ1184"/>
      <c r="AK1184"/>
      <c r="AL1184"/>
      <c r="AM1184"/>
      <c r="AN1184"/>
      <c r="AO1184"/>
      <c r="AP1184"/>
      <c r="AQ1184" s="22"/>
      <c r="AR1184" s="24"/>
      <c r="AS1184" s="37"/>
      <c r="AT1184" s="37"/>
      <c r="AU1184" s="37"/>
      <c r="AV1184" s="37"/>
      <c r="AW1184" s="37"/>
    </row>
    <row r="1185" spans="1:49" ht="15.75" hidden="1" customHeight="1" x14ac:dyDescent="0.25">
      <c r="A1185" s="1" t="s">
        <v>5652</v>
      </c>
      <c r="B1185" s="21" t="s">
        <v>5653</v>
      </c>
      <c r="C1185" s="1">
        <v>1</v>
      </c>
      <c r="D1185" s="1" t="s">
        <v>5657</v>
      </c>
      <c r="E1185" s="7">
        <v>4866</v>
      </c>
      <c r="F1185" s="7">
        <v>7</v>
      </c>
      <c r="G1185" s="1">
        <v>12.5</v>
      </c>
      <c r="H1185" s="34">
        <f>Tabela1[[#This Row],[PESO UNI]]*Tabela1[[#This Row],[QTE]]</f>
        <v>12.5</v>
      </c>
      <c r="I1185" s="7">
        <v>0</v>
      </c>
      <c r="J1185" s="8" t="s">
        <v>5519</v>
      </c>
      <c r="K1185" s="8" t="s">
        <v>4320</v>
      </c>
      <c r="L1185" s="9" t="s">
        <v>5520</v>
      </c>
      <c r="M1185" s="10">
        <v>46275</v>
      </c>
      <c r="N1185" s="8" t="s">
        <v>5101</v>
      </c>
      <c r="O1185" s="12"/>
      <c r="P1185" s="13"/>
      <c r="Q1185" s="14">
        <f>Tabela1[[#This Row],[QTDE/ Fabricação]]-Tabela1[[#This Row],[QTE]]</f>
        <v>-1</v>
      </c>
      <c r="R1185" s="18">
        <f t="shared" si="269"/>
        <v>12.5</v>
      </c>
      <c r="S1185" s="18">
        <f t="shared" si="270"/>
        <v>12.5</v>
      </c>
      <c r="T1185" s="19">
        <f t="shared" si="271"/>
        <v>0</v>
      </c>
      <c r="U1185" s="16">
        <f>IFERROR(SUMIF('LISTA DE EMBARQUE'!B:B,MICRO!E:E,'LISTA DE EMBARQUE'!G:G),"")</f>
        <v>1</v>
      </c>
      <c r="V1185" s="12">
        <f>IFERROR(VLOOKUP(Tabela1[[#This Row],[COD.MDE]],'LISTA DE EMBARQUE'!B:L,11,0),"")</f>
        <v>1</v>
      </c>
      <c r="W1185" s="13">
        <f>IFERROR(VLOOKUP(Tabela1[[#This Row],[COD.MDE]],'LISTA DE EMBARQUE'!B:M,12,0),"")</f>
        <v>46296</v>
      </c>
      <c r="X1185" s="14">
        <f>IFERROR(Tabela1[[#This Row],[QIANTIDADE EXPEDIDA]]*Tabela1[[#This Row],[PESO UNI]],"")</f>
        <v>12.5</v>
      </c>
      <c r="Y1185" s="14">
        <f t="shared" si="272"/>
        <v>0</v>
      </c>
      <c r="Z1185" s="20">
        <f>Tabela1[[#This Row],[PESO TOTAL]]-Tabela1[[#This Row],[Peso Expedido]]</f>
        <v>0</v>
      </c>
      <c r="AA1185" s="17">
        <v>1</v>
      </c>
      <c r="AB1185" s="33">
        <v>1</v>
      </c>
      <c r="AC1185" s="33">
        <v>1</v>
      </c>
      <c r="AD1185" s="33">
        <v>1</v>
      </c>
      <c r="AE1185" s="33">
        <v>1</v>
      </c>
      <c r="AF1185" s="33">
        <v>1</v>
      </c>
      <c r="AG1185" s="33">
        <v>1</v>
      </c>
      <c r="AH1185" s="33">
        <v>1</v>
      </c>
      <c r="AI1185" s="33" t="s">
        <v>4412</v>
      </c>
      <c r="AJ1185"/>
      <c r="AK1185"/>
      <c r="AL1185"/>
      <c r="AM1185"/>
      <c r="AN1185"/>
      <c r="AO1185"/>
      <c r="AP1185"/>
      <c r="AQ1185" s="22"/>
      <c r="AR1185" s="24"/>
      <c r="AS1185" s="37"/>
      <c r="AT1185" s="37"/>
      <c r="AU1185" s="37"/>
      <c r="AV1185" s="37"/>
      <c r="AW1185" s="37"/>
    </row>
    <row r="1186" spans="1:49" ht="15.75" hidden="1" customHeight="1" x14ac:dyDescent="0.25">
      <c r="A1186" s="1" t="s">
        <v>5652</v>
      </c>
      <c r="B1186" s="21" t="s">
        <v>5653</v>
      </c>
      <c r="C1186" s="1">
        <v>1</v>
      </c>
      <c r="D1186" s="1" t="s">
        <v>5658</v>
      </c>
      <c r="E1186" s="7">
        <v>4867</v>
      </c>
      <c r="F1186" s="7">
        <v>7</v>
      </c>
      <c r="G1186" s="1">
        <v>14.5</v>
      </c>
      <c r="H1186" s="34">
        <f>Tabela1[[#This Row],[PESO UNI]]*Tabela1[[#This Row],[QTE]]</f>
        <v>14.5</v>
      </c>
      <c r="I1186" s="7">
        <v>0</v>
      </c>
      <c r="J1186" s="8" t="s">
        <v>5519</v>
      </c>
      <c r="K1186" s="8" t="s">
        <v>4320</v>
      </c>
      <c r="L1186" s="9" t="s">
        <v>5520</v>
      </c>
      <c r="M1186" s="10">
        <v>46275</v>
      </c>
      <c r="N1186" s="8" t="s">
        <v>5101</v>
      </c>
      <c r="O1186" s="12"/>
      <c r="P1186" s="13"/>
      <c r="Q1186" s="14">
        <f>Tabela1[[#This Row],[QTDE/ Fabricação]]-Tabela1[[#This Row],[QTE]]</f>
        <v>-1</v>
      </c>
      <c r="R1186" s="18">
        <f t="shared" si="269"/>
        <v>14.5</v>
      </c>
      <c r="S1186" s="18">
        <f t="shared" si="270"/>
        <v>14.5</v>
      </c>
      <c r="T1186" s="19">
        <f t="shared" si="271"/>
        <v>0</v>
      </c>
      <c r="U1186" s="16">
        <f>IFERROR(SUMIF('LISTA DE EMBARQUE'!B:B,MICRO!E:E,'LISTA DE EMBARQUE'!G:G),"")</f>
        <v>1</v>
      </c>
      <c r="V1186" s="12">
        <f>IFERROR(VLOOKUP(Tabela1[[#This Row],[COD.MDE]],'LISTA DE EMBARQUE'!B:L,11,0),"")</f>
        <v>1</v>
      </c>
      <c r="W1186" s="13">
        <f>IFERROR(VLOOKUP(Tabela1[[#This Row],[COD.MDE]],'LISTA DE EMBARQUE'!B:M,12,0),"")</f>
        <v>46296</v>
      </c>
      <c r="X1186" s="14">
        <f>IFERROR(Tabela1[[#This Row],[QIANTIDADE EXPEDIDA]]*Tabela1[[#This Row],[PESO UNI]],"")</f>
        <v>14.5</v>
      </c>
      <c r="Y1186" s="14">
        <f t="shared" si="272"/>
        <v>0</v>
      </c>
      <c r="Z1186" s="20">
        <f>Tabela1[[#This Row],[PESO TOTAL]]-Tabela1[[#This Row],[Peso Expedido]]</f>
        <v>0</v>
      </c>
      <c r="AA1186" s="17">
        <v>1</v>
      </c>
      <c r="AB1186" s="33">
        <v>1</v>
      </c>
      <c r="AC1186" s="33">
        <v>1</v>
      </c>
      <c r="AD1186" s="33">
        <v>1</v>
      </c>
      <c r="AE1186" s="33">
        <v>1</v>
      </c>
      <c r="AF1186" s="33">
        <v>1</v>
      </c>
      <c r="AG1186" s="33">
        <v>1</v>
      </c>
      <c r="AH1186" s="33">
        <v>1</v>
      </c>
      <c r="AI1186" s="33" t="s">
        <v>4412</v>
      </c>
      <c r="AJ1186"/>
      <c r="AK1186"/>
      <c r="AL1186"/>
      <c r="AM1186"/>
      <c r="AN1186"/>
      <c r="AO1186"/>
      <c r="AP1186"/>
      <c r="AQ1186" s="22"/>
      <c r="AR1186" s="24"/>
      <c r="AS1186" s="37"/>
      <c r="AT1186" s="37"/>
      <c r="AU1186" s="37"/>
      <c r="AV1186" s="37"/>
      <c r="AW1186" s="37"/>
    </row>
    <row r="1187" spans="1:49" ht="15.75" hidden="1" customHeight="1" x14ac:dyDescent="0.25">
      <c r="A1187" s="1" t="s">
        <v>5652</v>
      </c>
      <c r="B1187" s="21" t="s">
        <v>5653</v>
      </c>
      <c r="C1187" s="1">
        <v>1</v>
      </c>
      <c r="D1187" s="1" t="s">
        <v>5659</v>
      </c>
      <c r="E1187" s="7">
        <v>4868</v>
      </c>
      <c r="F1187" s="7">
        <v>7</v>
      </c>
      <c r="G1187" s="1">
        <v>14.7</v>
      </c>
      <c r="H1187" s="34">
        <f>Tabela1[[#This Row],[PESO UNI]]*Tabela1[[#This Row],[QTE]]</f>
        <v>14.7</v>
      </c>
      <c r="I1187" s="7">
        <v>0</v>
      </c>
      <c r="J1187" s="8" t="s">
        <v>5519</v>
      </c>
      <c r="K1187" s="8" t="s">
        <v>4320</v>
      </c>
      <c r="L1187" s="9" t="s">
        <v>5520</v>
      </c>
      <c r="M1187" s="10">
        <v>46275</v>
      </c>
      <c r="N1187" s="8" t="s">
        <v>5101</v>
      </c>
      <c r="O1187" s="12"/>
      <c r="P1187" s="13"/>
      <c r="Q1187" s="14">
        <f>Tabela1[[#This Row],[QTDE/ Fabricação]]-Tabela1[[#This Row],[QTE]]</f>
        <v>-1</v>
      </c>
      <c r="R1187" s="18">
        <f t="shared" si="269"/>
        <v>14.7</v>
      </c>
      <c r="S1187" s="18">
        <f t="shared" si="270"/>
        <v>14.7</v>
      </c>
      <c r="T1187" s="19">
        <f t="shared" si="271"/>
        <v>0</v>
      </c>
      <c r="U1187" s="16">
        <f>IFERROR(SUMIF('LISTA DE EMBARQUE'!B:B,MICRO!E:E,'LISTA DE EMBARQUE'!G:G),"")</f>
        <v>1</v>
      </c>
      <c r="V1187" s="12">
        <f>IFERROR(VLOOKUP(Tabela1[[#This Row],[COD.MDE]],'LISTA DE EMBARQUE'!B:L,11,0),"")</f>
        <v>1</v>
      </c>
      <c r="W1187" s="13">
        <f>IFERROR(VLOOKUP(Tabela1[[#This Row],[COD.MDE]],'LISTA DE EMBARQUE'!B:M,12,0),"")</f>
        <v>46296</v>
      </c>
      <c r="X1187" s="14">
        <f>IFERROR(Tabela1[[#This Row],[QIANTIDADE EXPEDIDA]]*Tabela1[[#This Row],[PESO UNI]],"")</f>
        <v>14.7</v>
      </c>
      <c r="Y1187" s="14">
        <f t="shared" si="272"/>
        <v>0</v>
      </c>
      <c r="Z1187" s="20">
        <f>Tabela1[[#This Row],[PESO TOTAL]]-Tabela1[[#This Row],[Peso Expedido]]</f>
        <v>0</v>
      </c>
      <c r="AA1187" s="17">
        <v>1</v>
      </c>
      <c r="AB1187" s="33">
        <v>1</v>
      </c>
      <c r="AC1187" s="33">
        <v>1</v>
      </c>
      <c r="AD1187" s="33">
        <v>1</v>
      </c>
      <c r="AE1187" s="33">
        <v>1</v>
      </c>
      <c r="AF1187" s="33">
        <v>1</v>
      </c>
      <c r="AG1187" s="33">
        <v>1</v>
      </c>
      <c r="AH1187" s="33">
        <v>1</v>
      </c>
      <c r="AI1187" s="33" t="s">
        <v>4412</v>
      </c>
      <c r="AJ1187"/>
      <c r="AK1187"/>
      <c r="AL1187"/>
      <c r="AM1187"/>
      <c r="AN1187"/>
      <c r="AO1187"/>
      <c r="AP1187"/>
      <c r="AQ1187" s="22"/>
      <c r="AR1187" s="24"/>
      <c r="AS1187" s="37"/>
      <c r="AT1187" s="37"/>
      <c r="AU1187" s="37"/>
      <c r="AV1187" s="37"/>
      <c r="AW1187" s="37"/>
    </row>
    <row r="1188" spans="1:49" ht="15.75" hidden="1" customHeight="1" x14ac:dyDescent="0.25">
      <c r="A1188" s="1" t="s">
        <v>5652</v>
      </c>
      <c r="B1188" s="21" t="s">
        <v>5653</v>
      </c>
      <c r="C1188" s="1">
        <v>1</v>
      </c>
      <c r="D1188" s="1" t="s">
        <v>5660</v>
      </c>
      <c r="E1188" s="7">
        <v>4869</v>
      </c>
      <c r="F1188" s="7">
        <v>7</v>
      </c>
      <c r="G1188" s="1">
        <v>12.3</v>
      </c>
      <c r="H1188" s="34">
        <f>Tabela1[[#This Row],[PESO UNI]]*Tabela1[[#This Row],[QTE]]</f>
        <v>12.3</v>
      </c>
      <c r="I1188" s="7">
        <v>0</v>
      </c>
      <c r="J1188" s="8" t="s">
        <v>5519</v>
      </c>
      <c r="K1188" s="8" t="s">
        <v>4320</v>
      </c>
      <c r="L1188" s="9" t="s">
        <v>5520</v>
      </c>
      <c r="M1188" s="10">
        <v>46275</v>
      </c>
      <c r="N1188" s="8" t="s">
        <v>5101</v>
      </c>
      <c r="O1188" s="12"/>
      <c r="P1188" s="13"/>
      <c r="Q1188" s="14">
        <f>Tabela1[[#This Row],[QTDE/ Fabricação]]-Tabela1[[#This Row],[QTE]]</f>
        <v>-1</v>
      </c>
      <c r="R1188" s="18">
        <f t="shared" si="269"/>
        <v>12.3</v>
      </c>
      <c r="S1188" s="18">
        <f t="shared" si="270"/>
        <v>12.3</v>
      </c>
      <c r="T1188" s="19">
        <f t="shared" si="271"/>
        <v>0</v>
      </c>
      <c r="U1188" s="16">
        <f>IFERROR(SUMIF('LISTA DE EMBARQUE'!B:B,MICRO!E:E,'LISTA DE EMBARQUE'!G:G),"")</f>
        <v>1</v>
      </c>
      <c r="V1188" s="12">
        <f>IFERROR(VLOOKUP(Tabela1[[#This Row],[COD.MDE]],'LISTA DE EMBARQUE'!B:L,11,0),"")</f>
        <v>1</v>
      </c>
      <c r="W1188" s="13">
        <f>IFERROR(VLOOKUP(Tabela1[[#This Row],[COD.MDE]],'LISTA DE EMBARQUE'!B:M,12,0),"")</f>
        <v>46296</v>
      </c>
      <c r="X1188" s="14">
        <f>IFERROR(Tabela1[[#This Row],[QIANTIDADE EXPEDIDA]]*Tabela1[[#This Row],[PESO UNI]],"")</f>
        <v>12.3</v>
      </c>
      <c r="Y1188" s="14">
        <f t="shared" si="272"/>
        <v>0</v>
      </c>
      <c r="Z1188" s="20">
        <f>Tabela1[[#This Row],[PESO TOTAL]]-Tabela1[[#This Row],[Peso Expedido]]</f>
        <v>0</v>
      </c>
      <c r="AA1188" s="17">
        <v>1</v>
      </c>
      <c r="AB1188" s="33">
        <v>1</v>
      </c>
      <c r="AC1188" s="33">
        <v>1</v>
      </c>
      <c r="AD1188" s="33">
        <v>1</v>
      </c>
      <c r="AE1188" s="33">
        <v>1</v>
      </c>
      <c r="AF1188" s="33">
        <v>1</v>
      </c>
      <c r="AG1188" s="33">
        <v>1</v>
      </c>
      <c r="AH1188" s="33">
        <v>1</v>
      </c>
      <c r="AI1188" s="33" t="s">
        <v>4412</v>
      </c>
      <c r="AJ1188"/>
      <c r="AK1188"/>
      <c r="AL1188"/>
      <c r="AM1188"/>
      <c r="AN1188"/>
      <c r="AO1188"/>
      <c r="AP1188"/>
      <c r="AQ1188" s="22"/>
      <c r="AR1188" s="24"/>
      <c r="AS1188" s="37"/>
      <c r="AT1188" s="37"/>
      <c r="AU1188" s="37"/>
      <c r="AV1188" s="37"/>
      <c r="AW1188" s="37"/>
    </row>
    <row r="1189" spans="1:49" ht="15.75" hidden="1" customHeight="1" x14ac:dyDescent="0.25">
      <c r="A1189" s="1" t="s">
        <v>5652</v>
      </c>
      <c r="B1189" s="21" t="s">
        <v>5653</v>
      </c>
      <c r="C1189" s="1">
        <v>1</v>
      </c>
      <c r="D1189" s="1" t="s">
        <v>5661</v>
      </c>
      <c r="E1189" s="7">
        <v>4870</v>
      </c>
      <c r="F1189" s="7">
        <v>7</v>
      </c>
      <c r="G1189" s="1">
        <v>16.899999999999999</v>
      </c>
      <c r="H1189" s="34">
        <f>Tabela1[[#This Row],[PESO UNI]]*Tabela1[[#This Row],[QTE]]</f>
        <v>16.899999999999999</v>
      </c>
      <c r="I1189" s="7">
        <v>0</v>
      </c>
      <c r="J1189" s="8" t="s">
        <v>5519</v>
      </c>
      <c r="K1189" s="8" t="s">
        <v>4320</v>
      </c>
      <c r="L1189" s="9" t="s">
        <v>5520</v>
      </c>
      <c r="M1189" s="10">
        <v>46275</v>
      </c>
      <c r="N1189" s="8" t="s">
        <v>5101</v>
      </c>
      <c r="O1189" s="12"/>
      <c r="P1189" s="13"/>
      <c r="Q1189" s="14">
        <f>Tabela1[[#This Row],[QTDE/ Fabricação]]-Tabela1[[#This Row],[QTE]]</f>
        <v>-1</v>
      </c>
      <c r="R1189" s="18">
        <f t="shared" si="269"/>
        <v>16.899999999999999</v>
      </c>
      <c r="S1189" s="18">
        <f t="shared" si="270"/>
        <v>16.899999999999999</v>
      </c>
      <c r="T1189" s="19">
        <f t="shared" si="271"/>
        <v>0</v>
      </c>
      <c r="U1189" s="16">
        <f>IFERROR(SUMIF('LISTA DE EMBARQUE'!B:B,MICRO!E:E,'LISTA DE EMBARQUE'!G:G),"")</f>
        <v>1</v>
      </c>
      <c r="V1189" s="12">
        <f>IFERROR(VLOOKUP(Tabela1[[#This Row],[COD.MDE]],'LISTA DE EMBARQUE'!B:L,11,0),"")</f>
        <v>1</v>
      </c>
      <c r="W1189" s="13">
        <f>IFERROR(VLOOKUP(Tabela1[[#This Row],[COD.MDE]],'LISTA DE EMBARQUE'!B:M,12,0),"")</f>
        <v>46296</v>
      </c>
      <c r="X1189" s="14">
        <f>IFERROR(Tabela1[[#This Row],[QIANTIDADE EXPEDIDA]]*Tabela1[[#This Row],[PESO UNI]],"")</f>
        <v>16.899999999999999</v>
      </c>
      <c r="Y1189" s="14">
        <f t="shared" si="272"/>
        <v>0</v>
      </c>
      <c r="Z1189" s="20">
        <f>Tabela1[[#This Row],[PESO TOTAL]]-Tabela1[[#This Row],[Peso Expedido]]</f>
        <v>0</v>
      </c>
      <c r="AA1189" s="17">
        <v>1</v>
      </c>
      <c r="AB1189" s="33">
        <v>1</v>
      </c>
      <c r="AC1189" s="33">
        <v>1</v>
      </c>
      <c r="AD1189" s="33">
        <v>1</v>
      </c>
      <c r="AE1189" s="33">
        <v>1</v>
      </c>
      <c r="AF1189" s="33">
        <v>1</v>
      </c>
      <c r="AG1189" s="33">
        <v>1</v>
      </c>
      <c r="AH1189" s="33">
        <v>1</v>
      </c>
      <c r="AI1189" s="33" t="s">
        <v>4412</v>
      </c>
      <c r="AJ1189"/>
      <c r="AK1189"/>
      <c r="AL1189"/>
      <c r="AM1189"/>
      <c r="AN1189"/>
      <c r="AO1189"/>
      <c r="AP1189"/>
      <c r="AQ1189" s="22"/>
      <c r="AR1189" s="24"/>
      <c r="AS1189" s="37"/>
      <c r="AT1189" s="37"/>
      <c r="AU1189" s="37"/>
      <c r="AV1189" s="37"/>
      <c r="AW1189" s="37"/>
    </row>
    <row r="1190" spans="1:49" ht="15.75" hidden="1" customHeight="1" x14ac:dyDescent="0.25">
      <c r="A1190" s="1" t="s">
        <v>5652</v>
      </c>
      <c r="B1190" s="21" t="s">
        <v>5653</v>
      </c>
      <c r="C1190" s="1">
        <v>1</v>
      </c>
      <c r="D1190" s="1" t="s">
        <v>5662</v>
      </c>
      <c r="E1190" s="7">
        <v>4871</v>
      </c>
      <c r="F1190" s="7">
        <v>7</v>
      </c>
      <c r="G1190" s="1">
        <v>16.7</v>
      </c>
      <c r="H1190" s="34">
        <f>Tabela1[[#This Row],[PESO UNI]]*Tabela1[[#This Row],[QTE]]</f>
        <v>16.7</v>
      </c>
      <c r="I1190" s="7">
        <v>0</v>
      </c>
      <c r="J1190" s="8" t="s">
        <v>5519</v>
      </c>
      <c r="K1190" s="8" t="s">
        <v>4320</v>
      </c>
      <c r="L1190" s="9" t="s">
        <v>5520</v>
      </c>
      <c r="M1190" s="10">
        <v>46275</v>
      </c>
      <c r="N1190" s="8" t="s">
        <v>5101</v>
      </c>
      <c r="O1190" s="12"/>
      <c r="P1190" s="13"/>
      <c r="Q1190" s="14">
        <f>Tabela1[[#This Row],[QTDE/ Fabricação]]-Tabela1[[#This Row],[QTE]]</f>
        <v>-1</v>
      </c>
      <c r="R1190" s="18">
        <f t="shared" si="269"/>
        <v>16.7</v>
      </c>
      <c r="S1190" s="18">
        <f t="shared" si="270"/>
        <v>16.7</v>
      </c>
      <c r="T1190" s="19">
        <f t="shared" si="271"/>
        <v>0</v>
      </c>
      <c r="U1190" s="16">
        <f>IFERROR(SUMIF('LISTA DE EMBARQUE'!B:B,MICRO!E:E,'LISTA DE EMBARQUE'!G:G),"")</f>
        <v>1</v>
      </c>
      <c r="V1190" s="12">
        <f>IFERROR(VLOOKUP(Tabela1[[#This Row],[COD.MDE]],'LISTA DE EMBARQUE'!B:L,11,0),"")</f>
        <v>1</v>
      </c>
      <c r="W1190" s="13">
        <f>IFERROR(VLOOKUP(Tabela1[[#This Row],[COD.MDE]],'LISTA DE EMBARQUE'!B:M,12,0),"")</f>
        <v>46296</v>
      </c>
      <c r="X1190" s="14">
        <f>IFERROR(Tabela1[[#This Row],[QIANTIDADE EXPEDIDA]]*Tabela1[[#This Row],[PESO UNI]],"")</f>
        <v>16.7</v>
      </c>
      <c r="Y1190" s="14">
        <f t="shared" si="272"/>
        <v>0</v>
      </c>
      <c r="Z1190" s="20">
        <f>Tabela1[[#This Row],[PESO TOTAL]]-Tabela1[[#This Row],[Peso Expedido]]</f>
        <v>0</v>
      </c>
      <c r="AA1190" s="17">
        <v>1</v>
      </c>
      <c r="AB1190" s="33">
        <v>1</v>
      </c>
      <c r="AC1190" s="33">
        <v>1</v>
      </c>
      <c r="AD1190" s="33">
        <v>1</v>
      </c>
      <c r="AE1190" s="33">
        <v>1</v>
      </c>
      <c r="AF1190" s="33">
        <v>1</v>
      </c>
      <c r="AG1190" s="33">
        <v>1</v>
      </c>
      <c r="AH1190" s="33">
        <v>1</v>
      </c>
      <c r="AI1190" s="33" t="s">
        <v>4412</v>
      </c>
      <c r="AJ1190"/>
      <c r="AK1190"/>
      <c r="AL1190"/>
      <c r="AM1190"/>
      <c r="AN1190"/>
      <c r="AO1190"/>
      <c r="AP1190"/>
      <c r="AQ1190" s="22"/>
      <c r="AR1190" s="24"/>
      <c r="AS1190" s="37"/>
      <c r="AT1190" s="37"/>
      <c r="AU1190" s="37"/>
      <c r="AV1190" s="37"/>
      <c r="AW1190" s="37"/>
    </row>
    <row r="1191" spans="1:49" ht="15.75" hidden="1" customHeight="1" x14ac:dyDescent="0.25">
      <c r="A1191" s="1" t="s">
        <v>5652</v>
      </c>
      <c r="B1191" s="21" t="s">
        <v>5653</v>
      </c>
      <c r="C1191" s="1">
        <v>1</v>
      </c>
      <c r="D1191" s="1" t="s">
        <v>5663</v>
      </c>
      <c r="E1191" s="7">
        <v>4872</v>
      </c>
      <c r="F1191" s="7">
        <v>7</v>
      </c>
      <c r="G1191" s="1">
        <v>14.1</v>
      </c>
      <c r="H1191" s="34">
        <f>Tabela1[[#This Row],[PESO UNI]]*Tabela1[[#This Row],[QTE]]</f>
        <v>14.1</v>
      </c>
      <c r="I1191" s="7">
        <v>0</v>
      </c>
      <c r="J1191" s="8" t="s">
        <v>5519</v>
      </c>
      <c r="K1191" s="8" t="s">
        <v>4320</v>
      </c>
      <c r="L1191" s="9" t="s">
        <v>5520</v>
      </c>
      <c r="M1191" s="10">
        <v>46275</v>
      </c>
      <c r="N1191" s="8" t="s">
        <v>5101</v>
      </c>
      <c r="O1191" s="12"/>
      <c r="P1191" s="13"/>
      <c r="Q1191" s="14">
        <f>Tabela1[[#This Row],[QTDE/ Fabricação]]-Tabela1[[#This Row],[QTE]]</f>
        <v>-1</v>
      </c>
      <c r="R1191" s="18">
        <f t="shared" si="269"/>
        <v>14.1</v>
      </c>
      <c r="S1191" s="18">
        <f t="shared" si="270"/>
        <v>14.1</v>
      </c>
      <c r="T1191" s="19">
        <f t="shared" si="271"/>
        <v>0</v>
      </c>
      <c r="U1191" s="16">
        <f>IFERROR(SUMIF('LISTA DE EMBARQUE'!B:B,MICRO!E:E,'LISTA DE EMBARQUE'!G:G),"")</f>
        <v>1</v>
      </c>
      <c r="V1191" s="12">
        <f>IFERROR(VLOOKUP(Tabela1[[#This Row],[COD.MDE]],'LISTA DE EMBARQUE'!B:L,11,0),"")</f>
        <v>1</v>
      </c>
      <c r="W1191" s="13">
        <f>IFERROR(VLOOKUP(Tabela1[[#This Row],[COD.MDE]],'LISTA DE EMBARQUE'!B:M,12,0),"")</f>
        <v>46296</v>
      </c>
      <c r="X1191" s="14">
        <f>IFERROR(Tabela1[[#This Row],[QIANTIDADE EXPEDIDA]]*Tabela1[[#This Row],[PESO UNI]],"")</f>
        <v>14.1</v>
      </c>
      <c r="Y1191" s="14">
        <f t="shared" si="272"/>
        <v>0</v>
      </c>
      <c r="Z1191" s="20">
        <f>Tabela1[[#This Row],[PESO TOTAL]]-Tabela1[[#This Row],[Peso Expedido]]</f>
        <v>0</v>
      </c>
      <c r="AA1191" s="17">
        <v>1</v>
      </c>
      <c r="AB1191" s="33">
        <v>1</v>
      </c>
      <c r="AC1191" s="33">
        <v>1</v>
      </c>
      <c r="AD1191" s="33">
        <v>1</v>
      </c>
      <c r="AE1191" s="33">
        <v>1</v>
      </c>
      <c r="AF1191" s="33">
        <v>1</v>
      </c>
      <c r="AG1191" s="33">
        <v>1</v>
      </c>
      <c r="AH1191" s="33">
        <v>1</v>
      </c>
      <c r="AI1191" s="33" t="s">
        <v>4412</v>
      </c>
      <c r="AJ1191"/>
      <c r="AK1191"/>
      <c r="AL1191"/>
      <c r="AM1191"/>
      <c r="AN1191"/>
      <c r="AO1191"/>
      <c r="AP1191"/>
      <c r="AQ1191" s="22"/>
      <c r="AR1191" s="24"/>
      <c r="AS1191" s="37"/>
      <c r="AT1191" s="37"/>
      <c r="AU1191" s="37"/>
      <c r="AV1191" s="37"/>
      <c r="AW1191" s="37"/>
    </row>
    <row r="1192" spans="1:49" ht="15.75" hidden="1" customHeight="1" x14ac:dyDescent="0.25">
      <c r="A1192" s="1" t="s">
        <v>5652</v>
      </c>
      <c r="B1192" s="21" t="s">
        <v>5653</v>
      </c>
      <c r="C1192" s="1">
        <v>1</v>
      </c>
      <c r="D1192" s="1" t="s">
        <v>5664</v>
      </c>
      <c r="E1192" s="7">
        <v>4873</v>
      </c>
      <c r="F1192" s="7">
        <v>7</v>
      </c>
      <c r="G1192" s="1">
        <v>13.1</v>
      </c>
      <c r="H1192" s="34">
        <f>Tabela1[[#This Row],[PESO UNI]]*Tabela1[[#This Row],[QTE]]</f>
        <v>13.1</v>
      </c>
      <c r="I1192" s="7">
        <v>0</v>
      </c>
      <c r="J1192" s="8" t="s">
        <v>5519</v>
      </c>
      <c r="K1192" s="8" t="s">
        <v>4320</v>
      </c>
      <c r="L1192" s="9" t="s">
        <v>5520</v>
      </c>
      <c r="M1192" s="10">
        <v>46275</v>
      </c>
      <c r="N1192" s="8" t="s">
        <v>5101</v>
      </c>
      <c r="O1192" s="12"/>
      <c r="P1192" s="13"/>
      <c r="Q1192" s="14">
        <f>Tabela1[[#This Row],[QTDE/ Fabricação]]-Tabela1[[#This Row],[QTE]]</f>
        <v>-1</v>
      </c>
      <c r="R1192" s="18">
        <f t="shared" si="269"/>
        <v>13.1</v>
      </c>
      <c r="S1192" s="18">
        <f t="shared" si="270"/>
        <v>13.1</v>
      </c>
      <c r="T1192" s="19">
        <f t="shared" si="271"/>
        <v>0</v>
      </c>
      <c r="U1192" s="16">
        <f>IFERROR(SUMIF('LISTA DE EMBARQUE'!B:B,MICRO!E:E,'LISTA DE EMBARQUE'!G:G),"")</f>
        <v>1</v>
      </c>
      <c r="V1192" s="12">
        <f>IFERROR(VLOOKUP(Tabela1[[#This Row],[COD.MDE]],'LISTA DE EMBARQUE'!B:L,11,0),"")</f>
        <v>1</v>
      </c>
      <c r="W1192" s="13">
        <f>IFERROR(VLOOKUP(Tabela1[[#This Row],[COD.MDE]],'LISTA DE EMBARQUE'!B:M,12,0),"")</f>
        <v>46296</v>
      </c>
      <c r="X1192" s="14">
        <f>IFERROR(Tabela1[[#This Row],[QIANTIDADE EXPEDIDA]]*Tabela1[[#This Row],[PESO UNI]],"")</f>
        <v>13.1</v>
      </c>
      <c r="Y1192" s="14">
        <f t="shared" si="272"/>
        <v>0</v>
      </c>
      <c r="Z1192" s="20">
        <f>Tabela1[[#This Row],[PESO TOTAL]]-Tabela1[[#This Row],[Peso Expedido]]</f>
        <v>0</v>
      </c>
      <c r="AA1192" s="17">
        <v>1</v>
      </c>
      <c r="AB1192" s="33">
        <v>1</v>
      </c>
      <c r="AC1192" s="33">
        <v>1</v>
      </c>
      <c r="AD1192" s="33">
        <v>1</v>
      </c>
      <c r="AE1192" s="33">
        <v>1</v>
      </c>
      <c r="AF1192" s="33">
        <v>1</v>
      </c>
      <c r="AG1192" s="33">
        <v>1</v>
      </c>
      <c r="AH1192" s="33">
        <v>1</v>
      </c>
      <c r="AI1192" s="33" t="s">
        <v>4412</v>
      </c>
      <c r="AJ1192"/>
      <c r="AK1192"/>
      <c r="AL1192"/>
      <c r="AM1192"/>
      <c r="AN1192"/>
      <c r="AO1192"/>
      <c r="AP1192"/>
      <c r="AQ1192" s="22"/>
      <c r="AR1192" s="24"/>
      <c r="AS1192" s="37"/>
      <c r="AT1192" s="37"/>
      <c r="AU1192" s="37"/>
      <c r="AV1192" s="37"/>
      <c r="AW1192" s="37"/>
    </row>
    <row r="1193" spans="1:49" ht="15.75" hidden="1" customHeight="1" x14ac:dyDescent="0.25">
      <c r="A1193" s="1" t="s">
        <v>5652</v>
      </c>
      <c r="B1193" s="21" t="s">
        <v>5653</v>
      </c>
      <c r="C1193" s="1">
        <v>1</v>
      </c>
      <c r="D1193" s="1" t="s">
        <v>5665</v>
      </c>
      <c r="E1193" s="7">
        <v>4874</v>
      </c>
      <c r="F1193" s="7">
        <v>7</v>
      </c>
      <c r="G1193" s="1">
        <v>13.1</v>
      </c>
      <c r="H1193" s="34">
        <f>Tabela1[[#This Row],[PESO UNI]]*Tabela1[[#This Row],[QTE]]</f>
        <v>13.1</v>
      </c>
      <c r="I1193" s="7">
        <v>0</v>
      </c>
      <c r="J1193" s="8" t="s">
        <v>5519</v>
      </c>
      <c r="K1193" s="8" t="s">
        <v>4320</v>
      </c>
      <c r="L1193" s="9" t="s">
        <v>5520</v>
      </c>
      <c r="M1193" s="10">
        <v>46275</v>
      </c>
      <c r="N1193" s="8" t="s">
        <v>5101</v>
      </c>
      <c r="O1193" s="12"/>
      <c r="P1193" s="13"/>
      <c r="Q1193" s="14">
        <f>Tabela1[[#This Row],[QTDE/ Fabricação]]-Tabela1[[#This Row],[QTE]]</f>
        <v>-1</v>
      </c>
      <c r="R1193" s="18">
        <f t="shared" si="269"/>
        <v>13.1</v>
      </c>
      <c r="S1193" s="18">
        <f t="shared" si="270"/>
        <v>13.1</v>
      </c>
      <c r="T1193" s="19">
        <f t="shared" si="271"/>
        <v>0</v>
      </c>
      <c r="U1193" s="16">
        <f>IFERROR(SUMIF('LISTA DE EMBARQUE'!B:B,MICRO!E:E,'LISTA DE EMBARQUE'!G:G),"")</f>
        <v>1</v>
      </c>
      <c r="V1193" s="12">
        <f>IFERROR(VLOOKUP(Tabela1[[#This Row],[COD.MDE]],'LISTA DE EMBARQUE'!B:L,11,0),"")</f>
        <v>1</v>
      </c>
      <c r="W1193" s="13">
        <f>IFERROR(VLOOKUP(Tabela1[[#This Row],[COD.MDE]],'LISTA DE EMBARQUE'!B:M,12,0),"")</f>
        <v>46296</v>
      </c>
      <c r="X1193" s="14">
        <f>IFERROR(Tabela1[[#This Row],[QIANTIDADE EXPEDIDA]]*Tabela1[[#This Row],[PESO UNI]],"")</f>
        <v>13.1</v>
      </c>
      <c r="Y1193" s="14">
        <f t="shared" si="272"/>
        <v>0</v>
      </c>
      <c r="Z1193" s="20">
        <f>Tabela1[[#This Row],[PESO TOTAL]]-Tabela1[[#This Row],[Peso Expedido]]</f>
        <v>0</v>
      </c>
      <c r="AA1193" s="17">
        <v>1</v>
      </c>
      <c r="AB1193" s="33">
        <v>1</v>
      </c>
      <c r="AC1193" s="33">
        <v>1</v>
      </c>
      <c r="AD1193" s="33">
        <v>1</v>
      </c>
      <c r="AE1193" s="33">
        <v>1</v>
      </c>
      <c r="AF1193" s="33">
        <v>1</v>
      </c>
      <c r="AG1193" s="33">
        <v>1</v>
      </c>
      <c r="AH1193" s="33">
        <v>1</v>
      </c>
      <c r="AI1193" s="33" t="s">
        <v>4412</v>
      </c>
      <c r="AJ1193"/>
      <c r="AK1193"/>
      <c r="AL1193"/>
      <c r="AM1193"/>
      <c r="AN1193"/>
      <c r="AO1193"/>
      <c r="AP1193"/>
      <c r="AQ1193" s="22"/>
      <c r="AR1193" s="24"/>
      <c r="AS1193" s="37"/>
      <c r="AT1193" s="37"/>
      <c r="AU1193" s="37"/>
      <c r="AV1193" s="37"/>
      <c r="AW1193" s="37"/>
    </row>
    <row r="1194" spans="1:49" ht="15.75" hidden="1" customHeight="1" x14ac:dyDescent="0.25">
      <c r="A1194" s="1" t="s">
        <v>5652</v>
      </c>
      <c r="B1194" s="21" t="s">
        <v>5653</v>
      </c>
      <c r="C1194" s="1">
        <v>1</v>
      </c>
      <c r="D1194" s="1" t="s">
        <v>5666</v>
      </c>
      <c r="E1194" s="7">
        <v>4875</v>
      </c>
      <c r="F1194" s="7">
        <v>7</v>
      </c>
      <c r="G1194" s="1">
        <v>19.7</v>
      </c>
      <c r="H1194" s="34">
        <f>Tabela1[[#This Row],[PESO UNI]]*Tabela1[[#This Row],[QTE]]</f>
        <v>19.7</v>
      </c>
      <c r="I1194" s="7">
        <v>0</v>
      </c>
      <c r="J1194" s="8" t="s">
        <v>5519</v>
      </c>
      <c r="K1194" s="8" t="s">
        <v>4320</v>
      </c>
      <c r="L1194" s="9" t="s">
        <v>5520</v>
      </c>
      <c r="M1194" s="10">
        <v>46275</v>
      </c>
      <c r="N1194" s="8" t="s">
        <v>5101</v>
      </c>
      <c r="O1194" s="12"/>
      <c r="P1194" s="13"/>
      <c r="Q1194" s="14">
        <f>Tabela1[[#This Row],[QTDE/ Fabricação]]-Tabela1[[#This Row],[QTE]]</f>
        <v>-1</v>
      </c>
      <c r="R1194" s="18">
        <f t="shared" si="269"/>
        <v>19.7</v>
      </c>
      <c r="S1194" s="18">
        <f t="shared" si="270"/>
        <v>19.7</v>
      </c>
      <c r="T1194" s="19">
        <f t="shared" si="271"/>
        <v>0</v>
      </c>
      <c r="U1194" s="16">
        <f>IFERROR(SUMIF('LISTA DE EMBARQUE'!B:B,MICRO!E:E,'LISTA DE EMBARQUE'!G:G),"")</f>
        <v>1</v>
      </c>
      <c r="V1194" s="12">
        <f>IFERROR(VLOOKUP(Tabela1[[#This Row],[COD.MDE]],'LISTA DE EMBARQUE'!B:L,11,0),"")</f>
        <v>1</v>
      </c>
      <c r="W1194" s="13">
        <f>IFERROR(VLOOKUP(Tabela1[[#This Row],[COD.MDE]],'LISTA DE EMBARQUE'!B:M,12,0),"")</f>
        <v>46296</v>
      </c>
      <c r="X1194" s="14">
        <f>IFERROR(Tabela1[[#This Row],[QIANTIDADE EXPEDIDA]]*Tabela1[[#This Row],[PESO UNI]],"")</f>
        <v>19.7</v>
      </c>
      <c r="Y1194" s="14">
        <f t="shared" si="272"/>
        <v>0</v>
      </c>
      <c r="Z1194" s="20">
        <f>Tabela1[[#This Row],[PESO TOTAL]]-Tabela1[[#This Row],[Peso Expedido]]</f>
        <v>0</v>
      </c>
      <c r="AA1194" s="17">
        <v>1</v>
      </c>
      <c r="AB1194" s="33">
        <v>1</v>
      </c>
      <c r="AC1194" s="33">
        <v>1</v>
      </c>
      <c r="AD1194" s="33">
        <v>1</v>
      </c>
      <c r="AE1194" s="33">
        <v>1</v>
      </c>
      <c r="AF1194" s="33">
        <v>1</v>
      </c>
      <c r="AG1194" s="33">
        <v>1</v>
      </c>
      <c r="AH1194" s="33">
        <v>1</v>
      </c>
      <c r="AI1194" s="33" t="s">
        <v>4412</v>
      </c>
      <c r="AJ1194"/>
      <c r="AK1194"/>
      <c r="AL1194"/>
      <c r="AM1194"/>
      <c r="AN1194"/>
      <c r="AO1194"/>
      <c r="AP1194"/>
      <c r="AQ1194" s="22"/>
      <c r="AR1194" s="24"/>
      <c r="AS1194" s="37"/>
      <c r="AT1194" s="37"/>
      <c r="AU1194" s="37"/>
      <c r="AV1194" s="37"/>
      <c r="AW1194" s="37"/>
    </row>
    <row r="1195" spans="1:49" ht="15.75" hidden="1" customHeight="1" x14ac:dyDescent="0.25">
      <c r="A1195" s="1" t="s">
        <v>5652</v>
      </c>
      <c r="B1195" s="21" t="s">
        <v>5653</v>
      </c>
      <c r="C1195" s="1">
        <v>2</v>
      </c>
      <c r="D1195" s="1" t="s">
        <v>5667</v>
      </c>
      <c r="E1195" s="7">
        <v>4876</v>
      </c>
      <c r="F1195" s="7">
        <v>7</v>
      </c>
      <c r="G1195" s="1">
        <v>1.7</v>
      </c>
      <c r="H1195" s="34">
        <f>Tabela1[[#This Row],[PESO UNI]]*Tabela1[[#This Row],[QTE]]</f>
        <v>3.4</v>
      </c>
      <c r="I1195" s="7">
        <v>0</v>
      </c>
      <c r="J1195" s="8" t="s">
        <v>5519</v>
      </c>
      <c r="K1195" s="8" t="s">
        <v>4320</v>
      </c>
      <c r="L1195" s="9" t="s">
        <v>5520</v>
      </c>
      <c r="M1195" s="10">
        <v>46275</v>
      </c>
      <c r="N1195" s="8" t="s">
        <v>5101</v>
      </c>
      <c r="O1195" s="12"/>
      <c r="P1195" s="13"/>
      <c r="Q1195" s="14">
        <f>Tabela1[[#This Row],[QTDE/ Fabricação]]-Tabela1[[#This Row],[QTE]]</f>
        <v>-2</v>
      </c>
      <c r="R1195" s="18">
        <f t="shared" si="269"/>
        <v>3.4</v>
      </c>
      <c r="S1195" s="18">
        <f t="shared" si="270"/>
        <v>3.4</v>
      </c>
      <c r="T1195" s="19">
        <f t="shared" si="271"/>
        <v>0</v>
      </c>
      <c r="U1195" s="16">
        <f>IFERROR(SUMIF('LISTA DE EMBARQUE'!B:B,MICRO!E:E,'LISTA DE EMBARQUE'!G:G),"")</f>
        <v>2</v>
      </c>
      <c r="V1195" s="12">
        <f>IFERROR(VLOOKUP(Tabela1[[#This Row],[COD.MDE]],'LISTA DE EMBARQUE'!B:L,11,0),"")</f>
        <v>1</v>
      </c>
      <c r="W1195" s="13">
        <f>IFERROR(VLOOKUP(Tabela1[[#This Row],[COD.MDE]],'LISTA DE EMBARQUE'!B:M,12,0),"")</f>
        <v>46296</v>
      </c>
      <c r="X1195" s="14">
        <f>IFERROR(Tabela1[[#This Row],[QIANTIDADE EXPEDIDA]]*Tabela1[[#This Row],[PESO UNI]],"")</f>
        <v>3.4</v>
      </c>
      <c r="Y1195" s="14">
        <f t="shared" si="272"/>
        <v>0</v>
      </c>
      <c r="Z1195" s="20">
        <f>Tabela1[[#This Row],[PESO TOTAL]]-Tabela1[[#This Row],[Peso Expedido]]</f>
        <v>0</v>
      </c>
      <c r="AA1195" s="17">
        <v>1</v>
      </c>
      <c r="AB1195" s="33">
        <v>1</v>
      </c>
      <c r="AC1195" s="33">
        <v>1</v>
      </c>
      <c r="AD1195" s="33">
        <v>1</v>
      </c>
      <c r="AE1195" s="33">
        <v>1</v>
      </c>
      <c r="AF1195" s="33">
        <v>1</v>
      </c>
      <c r="AG1195" s="33">
        <v>1</v>
      </c>
      <c r="AH1195" s="33">
        <v>1</v>
      </c>
      <c r="AI1195" s="33" t="s">
        <v>4412</v>
      </c>
      <c r="AJ1195"/>
      <c r="AK1195"/>
      <c r="AL1195"/>
      <c r="AM1195"/>
      <c r="AN1195"/>
      <c r="AO1195"/>
      <c r="AP1195"/>
      <c r="AQ1195" s="22"/>
      <c r="AR1195" s="24"/>
      <c r="AS1195" s="37"/>
      <c r="AT1195" s="37"/>
      <c r="AU1195" s="37"/>
      <c r="AV1195" s="37"/>
      <c r="AW1195" s="37"/>
    </row>
    <row r="1196" spans="1:49" ht="15.75" hidden="1" customHeight="1" x14ac:dyDescent="0.25">
      <c r="A1196" s="1" t="s">
        <v>5652</v>
      </c>
      <c r="B1196" s="21" t="s">
        <v>5653</v>
      </c>
      <c r="C1196" s="1">
        <v>2</v>
      </c>
      <c r="D1196" s="1" t="s">
        <v>5668</v>
      </c>
      <c r="E1196" s="7">
        <v>4877</v>
      </c>
      <c r="F1196" s="7">
        <v>7</v>
      </c>
      <c r="G1196" s="1">
        <v>6.6</v>
      </c>
      <c r="H1196" s="34">
        <f>Tabela1[[#This Row],[PESO UNI]]*Tabela1[[#This Row],[QTE]]</f>
        <v>13.2</v>
      </c>
      <c r="I1196" s="7">
        <v>0</v>
      </c>
      <c r="J1196" s="8" t="s">
        <v>5519</v>
      </c>
      <c r="K1196" s="8" t="s">
        <v>4320</v>
      </c>
      <c r="L1196" s="9" t="s">
        <v>5520</v>
      </c>
      <c r="M1196" s="10">
        <v>46275</v>
      </c>
      <c r="N1196" s="8" t="s">
        <v>5101</v>
      </c>
      <c r="O1196" s="12"/>
      <c r="P1196" s="13"/>
      <c r="Q1196" s="14">
        <f>Tabela1[[#This Row],[QTDE/ Fabricação]]-Tabela1[[#This Row],[QTE]]</f>
        <v>-2</v>
      </c>
      <c r="R1196" s="18">
        <f t="shared" si="269"/>
        <v>13.2</v>
      </c>
      <c r="S1196" s="18">
        <f t="shared" si="270"/>
        <v>13.2</v>
      </c>
      <c r="T1196" s="19">
        <f t="shared" si="271"/>
        <v>0</v>
      </c>
      <c r="U1196" s="16">
        <f>IFERROR(SUMIF('LISTA DE EMBARQUE'!B:B,MICRO!E:E,'LISTA DE EMBARQUE'!G:G),"")</f>
        <v>2</v>
      </c>
      <c r="V1196" s="12">
        <f>IFERROR(VLOOKUP(Tabela1[[#This Row],[COD.MDE]],'LISTA DE EMBARQUE'!B:L,11,0),"")</f>
        <v>1</v>
      </c>
      <c r="W1196" s="13">
        <f>IFERROR(VLOOKUP(Tabela1[[#This Row],[COD.MDE]],'LISTA DE EMBARQUE'!B:M,12,0),"")</f>
        <v>46296</v>
      </c>
      <c r="X1196" s="14">
        <f>IFERROR(Tabela1[[#This Row],[QIANTIDADE EXPEDIDA]]*Tabela1[[#This Row],[PESO UNI]],"")</f>
        <v>13.2</v>
      </c>
      <c r="Y1196" s="14">
        <f t="shared" si="272"/>
        <v>0</v>
      </c>
      <c r="Z1196" s="20">
        <f>Tabela1[[#This Row],[PESO TOTAL]]-Tabela1[[#This Row],[Peso Expedido]]</f>
        <v>0</v>
      </c>
      <c r="AA1196" s="17">
        <v>1</v>
      </c>
      <c r="AB1196" s="33">
        <v>1</v>
      </c>
      <c r="AC1196" s="33">
        <v>1</v>
      </c>
      <c r="AD1196" s="33">
        <v>1</v>
      </c>
      <c r="AE1196" s="33">
        <v>1</v>
      </c>
      <c r="AF1196" s="33">
        <v>1</v>
      </c>
      <c r="AG1196" s="33">
        <v>1</v>
      </c>
      <c r="AH1196" s="33">
        <v>1</v>
      </c>
      <c r="AI1196" s="33" t="s">
        <v>4412</v>
      </c>
      <c r="AJ1196"/>
      <c r="AK1196"/>
      <c r="AL1196"/>
      <c r="AM1196"/>
      <c r="AN1196"/>
      <c r="AO1196"/>
      <c r="AP1196"/>
      <c r="AQ1196" s="22"/>
      <c r="AR1196" s="24"/>
      <c r="AS1196" s="37"/>
      <c r="AT1196" s="37"/>
      <c r="AU1196" s="37"/>
      <c r="AV1196" s="37"/>
      <c r="AW1196" s="37"/>
    </row>
    <row r="1197" spans="1:49" ht="15.75" hidden="1" customHeight="1" x14ac:dyDescent="0.25">
      <c r="A1197" s="1" t="s">
        <v>5652</v>
      </c>
      <c r="B1197" s="21" t="s">
        <v>5653</v>
      </c>
      <c r="C1197" s="1">
        <v>2</v>
      </c>
      <c r="D1197" s="1" t="s">
        <v>5669</v>
      </c>
      <c r="E1197" s="7">
        <v>4878</v>
      </c>
      <c r="F1197" s="7">
        <v>7</v>
      </c>
      <c r="G1197" s="1">
        <v>15</v>
      </c>
      <c r="H1197" s="34">
        <f>Tabela1[[#This Row],[PESO UNI]]*Tabela1[[#This Row],[QTE]]</f>
        <v>30</v>
      </c>
      <c r="I1197" s="7">
        <v>0</v>
      </c>
      <c r="J1197" s="8" t="s">
        <v>5519</v>
      </c>
      <c r="K1197" s="8" t="s">
        <v>4320</v>
      </c>
      <c r="L1197" s="9" t="s">
        <v>5520</v>
      </c>
      <c r="M1197" s="10">
        <v>46275</v>
      </c>
      <c r="N1197" s="8" t="s">
        <v>5101</v>
      </c>
      <c r="O1197" s="12"/>
      <c r="P1197" s="13"/>
      <c r="Q1197" s="14">
        <f>Tabela1[[#This Row],[QTDE/ Fabricação]]-Tabela1[[#This Row],[QTE]]</f>
        <v>-2</v>
      </c>
      <c r="R1197" s="18">
        <f t="shared" si="269"/>
        <v>30</v>
      </c>
      <c r="S1197" s="18">
        <f t="shared" si="270"/>
        <v>30</v>
      </c>
      <c r="T1197" s="19">
        <f t="shared" si="271"/>
        <v>0</v>
      </c>
      <c r="U1197" s="16">
        <f>IFERROR(SUMIF('LISTA DE EMBARQUE'!B:B,MICRO!E:E,'LISTA DE EMBARQUE'!G:G),"")</f>
        <v>2</v>
      </c>
      <c r="V1197" s="12">
        <f>IFERROR(VLOOKUP(Tabela1[[#This Row],[COD.MDE]],'LISTA DE EMBARQUE'!B:L,11,0),"")</f>
        <v>1</v>
      </c>
      <c r="W1197" s="13">
        <f>IFERROR(VLOOKUP(Tabela1[[#This Row],[COD.MDE]],'LISTA DE EMBARQUE'!B:M,12,0),"")</f>
        <v>46296</v>
      </c>
      <c r="X1197" s="14">
        <f>IFERROR(Tabela1[[#This Row],[QIANTIDADE EXPEDIDA]]*Tabela1[[#This Row],[PESO UNI]],"")</f>
        <v>30</v>
      </c>
      <c r="Y1197" s="14">
        <f t="shared" si="272"/>
        <v>0</v>
      </c>
      <c r="Z1197" s="20">
        <f>Tabela1[[#This Row],[PESO TOTAL]]-Tabela1[[#This Row],[Peso Expedido]]</f>
        <v>0</v>
      </c>
      <c r="AA1197" s="17">
        <v>1</v>
      </c>
      <c r="AB1197" s="33">
        <v>1</v>
      </c>
      <c r="AC1197" s="33">
        <v>1</v>
      </c>
      <c r="AD1197" s="33">
        <v>1</v>
      </c>
      <c r="AE1197" s="33">
        <v>1</v>
      </c>
      <c r="AF1197" s="33">
        <v>1</v>
      </c>
      <c r="AG1197" s="33">
        <v>1</v>
      </c>
      <c r="AH1197" s="33">
        <v>1</v>
      </c>
      <c r="AI1197" s="33" t="s">
        <v>4412</v>
      </c>
      <c r="AJ1197"/>
      <c r="AK1197"/>
      <c r="AL1197"/>
      <c r="AM1197"/>
      <c r="AN1197"/>
      <c r="AO1197"/>
      <c r="AP1197"/>
      <c r="AQ1197" s="22"/>
      <c r="AR1197" s="24"/>
      <c r="AS1197" s="37"/>
      <c r="AT1197" s="37"/>
      <c r="AU1197" s="37"/>
      <c r="AV1197" s="37"/>
      <c r="AW1197" s="37"/>
    </row>
    <row r="1198" spans="1:49" ht="15.75" hidden="1" customHeight="1" x14ac:dyDescent="0.25">
      <c r="A1198" s="1" t="s">
        <v>5652</v>
      </c>
      <c r="B1198" s="21" t="s">
        <v>5653</v>
      </c>
      <c r="C1198" s="1">
        <v>1</v>
      </c>
      <c r="D1198" s="1" t="s">
        <v>5670</v>
      </c>
      <c r="E1198" s="7">
        <v>4879</v>
      </c>
      <c r="F1198" s="7">
        <v>7</v>
      </c>
      <c r="G1198" s="1">
        <v>113.6</v>
      </c>
      <c r="H1198" s="34">
        <f>Tabela1[[#This Row],[PESO UNI]]*Tabela1[[#This Row],[QTE]]</f>
        <v>113.6</v>
      </c>
      <c r="I1198" s="7">
        <v>0</v>
      </c>
      <c r="J1198" s="8" t="s">
        <v>5519</v>
      </c>
      <c r="K1198" s="8" t="s">
        <v>4320</v>
      </c>
      <c r="L1198" s="9" t="s">
        <v>5520</v>
      </c>
      <c r="M1198" s="10">
        <v>46275</v>
      </c>
      <c r="N1198" s="8" t="s">
        <v>5101</v>
      </c>
      <c r="O1198" s="12"/>
      <c r="P1198" s="13"/>
      <c r="Q1198" s="14">
        <f>Tabela1[[#This Row],[QTDE/ Fabricação]]-Tabela1[[#This Row],[QTE]]</f>
        <v>-1</v>
      </c>
      <c r="R1198" s="18">
        <f t="shared" si="269"/>
        <v>113.6</v>
      </c>
      <c r="S1198" s="18">
        <f t="shared" si="270"/>
        <v>113.6</v>
      </c>
      <c r="T1198" s="19">
        <f t="shared" si="271"/>
        <v>0</v>
      </c>
      <c r="U1198" s="16">
        <f>IFERROR(SUMIF('LISTA DE EMBARQUE'!B:B,MICRO!E:E,'LISTA DE EMBARQUE'!G:G),"")</f>
        <v>20</v>
      </c>
      <c r="V1198" s="12">
        <f>IFERROR(VLOOKUP(Tabela1[[#This Row],[COD.MDE]],'LISTA DE EMBARQUE'!B:L,11,0),"")</f>
        <v>1</v>
      </c>
      <c r="W1198" s="13">
        <f>IFERROR(VLOOKUP(Tabela1[[#This Row],[COD.MDE]],'LISTA DE EMBARQUE'!B:M,12,0),"")</f>
        <v>46296</v>
      </c>
      <c r="X1198" s="14">
        <f>IFERROR(Tabela1[[#This Row],[QIANTIDADE EXPEDIDA]]*Tabela1[[#This Row],[PESO UNI]],"")</f>
        <v>2272</v>
      </c>
      <c r="Y1198" s="14">
        <f t="shared" si="272"/>
        <v>19</v>
      </c>
      <c r="Z1198" s="20">
        <v>0</v>
      </c>
      <c r="AA1198" s="17">
        <v>1</v>
      </c>
      <c r="AB1198" s="33">
        <v>1</v>
      </c>
      <c r="AC1198" s="33">
        <v>1</v>
      </c>
      <c r="AD1198" s="33">
        <v>1</v>
      </c>
      <c r="AE1198" s="33">
        <v>1</v>
      </c>
      <c r="AF1198" s="33">
        <v>1</v>
      </c>
      <c r="AG1198" s="33">
        <v>1</v>
      </c>
      <c r="AH1198" s="33">
        <v>1</v>
      </c>
      <c r="AI1198" s="33" t="s">
        <v>4412</v>
      </c>
      <c r="AJ1198"/>
      <c r="AK1198"/>
      <c r="AL1198"/>
      <c r="AM1198"/>
      <c r="AN1198"/>
      <c r="AO1198"/>
      <c r="AP1198"/>
      <c r="AQ1198" s="22"/>
      <c r="AR1198" s="24"/>
      <c r="AS1198" s="37"/>
      <c r="AT1198" s="37"/>
      <c r="AU1198" s="37"/>
      <c r="AV1198" s="37"/>
      <c r="AW1198" s="37"/>
    </row>
    <row r="1199" spans="1:49" ht="15.75" hidden="1" customHeight="1" x14ac:dyDescent="0.25">
      <c r="A1199" s="1" t="s">
        <v>5671</v>
      </c>
      <c r="B1199" s="21" t="s">
        <v>5653</v>
      </c>
      <c r="C1199" s="1">
        <v>4</v>
      </c>
      <c r="D1199" s="1" t="s">
        <v>5672</v>
      </c>
      <c r="E1199" s="7">
        <v>4880</v>
      </c>
      <c r="F1199" s="7">
        <v>8</v>
      </c>
      <c r="G1199" s="1">
        <v>21.2</v>
      </c>
      <c r="H1199" s="34">
        <f>Tabela1[[#This Row],[PESO UNI]]*Tabela1[[#This Row],[QTE]]</f>
        <v>84.8</v>
      </c>
      <c r="I1199" s="7">
        <v>0</v>
      </c>
      <c r="J1199" s="8" t="s">
        <v>5519</v>
      </c>
      <c r="K1199" s="8" t="s">
        <v>4320</v>
      </c>
      <c r="L1199" s="9" t="s">
        <v>5520</v>
      </c>
      <c r="M1199" s="10">
        <v>46275</v>
      </c>
      <c r="N1199" s="8" t="s">
        <v>5101</v>
      </c>
      <c r="O1199" s="12"/>
      <c r="P1199" s="13"/>
      <c r="Q1199" s="14">
        <f>Tabela1[[#This Row],[QTDE/ Fabricação]]-Tabela1[[#This Row],[QTE]]</f>
        <v>-4</v>
      </c>
      <c r="R1199" s="18">
        <f t="shared" si="269"/>
        <v>84.8</v>
      </c>
      <c r="S1199" s="18">
        <f t="shared" si="270"/>
        <v>84.8</v>
      </c>
      <c r="T1199" s="19">
        <f t="shared" si="271"/>
        <v>0</v>
      </c>
      <c r="U1199" s="16">
        <f>IFERROR(SUMIF('LISTA DE EMBARQUE'!B:B,MICRO!E:E,'LISTA DE EMBARQUE'!G:G),"")</f>
        <v>4</v>
      </c>
      <c r="V1199" s="12">
        <f>IFERROR(VLOOKUP(Tabela1[[#This Row],[COD.MDE]],'LISTA DE EMBARQUE'!B:L,11,0),"")</f>
        <v>1</v>
      </c>
      <c r="W1199" s="13">
        <f>IFERROR(VLOOKUP(Tabela1[[#This Row],[COD.MDE]],'LISTA DE EMBARQUE'!B:M,12,0),"")</f>
        <v>46296</v>
      </c>
      <c r="X1199" s="14">
        <f>IFERROR(Tabela1[[#This Row],[QIANTIDADE EXPEDIDA]]*Tabela1[[#This Row],[PESO UNI]],"")</f>
        <v>84.8</v>
      </c>
      <c r="Y1199" s="14">
        <f t="shared" si="272"/>
        <v>0</v>
      </c>
      <c r="Z1199" s="20">
        <f>Tabela1[[#This Row],[PESO TOTAL]]-Tabela1[[#This Row],[Peso Expedido]]</f>
        <v>0</v>
      </c>
      <c r="AA1199" s="17">
        <v>1</v>
      </c>
      <c r="AB1199" s="33">
        <v>1</v>
      </c>
      <c r="AC1199" s="33">
        <v>1</v>
      </c>
      <c r="AD1199" s="33">
        <v>1</v>
      </c>
      <c r="AE1199" s="33">
        <v>1</v>
      </c>
      <c r="AF1199" s="33">
        <v>1</v>
      </c>
      <c r="AG1199" s="33">
        <v>1</v>
      </c>
      <c r="AH1199" s="33">
        <v>1</v>
      </c>
      <c r="AI1199" s="33" t="s">
        <v>4412</v>
      </c>
      <c r="AJ1199"/>
      <c r="AK1199"/>
      <c r="AL1199"/>
      <c r="AM1199"/>
      <c r="AN1199"/>
      <c r="AO1199"/>
      <c r="AP1199"/>
      <c r="AQ1199" s="22"/>
      <c r="AR1199" s="24"/>
      <c r="AS1199" s="37"/>
      <c r="AT1199" s="37"/>
      <c r="AU1199" s="37"/>
      <c r="AV1199" s="37"/>
      <c r="AW1199" s="37"/>
    </row>
    <row r="1200" spans="1:49" ht="15.75" hidden="1" customHeight="1" x14ac:dyDescent="0.25">
      <c r="A1200" s="1" t="s">
        <v>5671</v>
      </c>
      <c r="B1200" s="21" t="s">
        <v>5653</v>
      </c>
      <c r="C1200" s="1">
        <v>4</v>
      </c>
      <c r="D1200" s="1" t="s">
        <v>5673</v>
      </c>
      <c r="E1200" s="7">
        <v>4881</v>
      </c>
      <c r="F1200" s="7">
        <v>8</v>
      </c>
      <c r="G1200" s="1">
        <v>7.6</v>
      </c>
      <c r="H1200" s="34">
        <f>Tabela1[[#This Row],[PESO UNI]]*Tabela1[[#This Row],[QTE]]</f>
        <v>30.4</v>
      </c>
      <c r="I1200" s="7">
        <v>0</v>
      </c>
      <c r="J1200" s="8" t="s">
        <v>5519</v>
      </c>
      <c r="K1200" s="8" t="s">
        <v>4320</v>
      </c>
      <c r="L1200" s="9" t="s">
        <v>5520</v>
      </c>
      <c r="M1200" s="10">
        <v>46275</v>
      </c>
      <c r="N1200" s="8" t="s">
        <v>5101</v>
      </c>
      <c r="O1200" s="12"/>
      <c r="P1200" s="13"/>
      <c r="Q1200" s="14">
        <f>Tabela1[[#This Row],[QTDE/ Fabricação]]-Tabela1[[#This Row],[QTE]]</f>
        <v>-4</v>
      </c>
      <c r="R1200" s="18">
        <f t="shared" ref="R1200:R1204" si="273">IFERROR(H1200*((AA1200*0.25)+(AC1200*0.25)+(AD1200*0.225)+(AE1200*0.225)+(AF1200*0.05)),"")</f>
        <v>30.4</v>
      </c>
      <c r="S1200" s="18">
        <f t="shared" ref="S1200:S1204" si="274">IFERROR(H1200*AG1200,"")</f>
        <v>30.4</v>
      </c>
      <c r="T1200" s="19">
        <f t="shared" ref="T1200:T1204" si="275">IFERROR(S1200-H1200,"")</f>
        <v>0</v>
      </c>
      <c r="U1200" s="16">
        <f>IFERROR(SUMIF('LISTA DE EMBARQUE'!B:B,MICRO!E:E,'LISTA DE EMBARQUE'!G:G),"")</f>
        <v>4</v>
      </c>
      <c r="V1200" s="12">
        <f>IFERROR(VLOOKUP(Tabela1[[#This Row],[COD.MDE]],'LISTA DE EMBARQUE'!B:L,11,0),"")</f>
        <v>1</v>
      </c>
      <c r="W1200" s="13">
        <f>IFERROR(VLOOKUP(Tabela1[[#This Row],[COD.MDE]],'LISTA DE EMBARQUE'!B:M,12,0),"")</f>
        <v>46296</v>
      </c>
      <c r="X1200" s="14">
        <f>IFERROR(Tabela1[[#This Row],[QIANTIDADE EXPEDIDA]]*Tabela1[[#This Row],[PESO UNI]],"")</f>
        <v>30.4</v>
      </c>
      <c r="Y1200" s="14">
        <f t="shared" ref="Y1200:Y1204" si="276">U1200-C1200</f>
        <v>0</v>
      </c>
      <c r="Z1200" s="20">
        <f>Tabela1[[#This Row],[PESO TOTAL]]-Tabela1[[#This Row],[Peso Expedido]]</f>
        <v>0</v>
      </c>
      <c r="AA1200" s="17">
        <v>1</v>
      </c>
      <c r="AB1200" s="33">
        <v>1</v>
      </c>
      <c r="AC1200" s="33">
        <v>1</v>
      </c>
      <c r="AD1200" s="33">
        <v>1</v>
      </c>
      <c r="AE1200" s="33">
        <v>1</v>
      </c>
      <c r="AF1200" s="33">
        <v>1</v>
      </c>
      <c r="AG1200" s="33">
        <v>1</v>
      </c>
      <c r="AH1200" s="33">
        <v>1</v>
      </c>
      <c r="AI1200" s="33" t="s">
        <v>4412</v>
      </c>
      <c r="AJ1200"/>
      <c r="AK1200"/>
      <c r="AL1200"/>
      <c r="AM1200"/>
      <c r="AN1200"/>
      <c r="AO1200"/>
      <c r="AP1200"/>
      <c r="AQ1200" s="22"/>
      <c r="AR1200" s="24"/>
      <c r="AS1200" s="37"/>
      <c r="AT1200" s="37"/>
      <c r="AU1200" s="37"/>
      <c r="AV1200" s="37"/>
      <c r="AW1200" s="37"/>
    </row>
    <row r="1201" spans="1:49" ht="15.75" hidden="1" customHeight="1" x14ac:dyDescent="0.25">
      <c r="A1201" s="1" t="s">
        <v>5674</v>
      </c>
      <c r="B1201" s="21" t="s">
        <v>5674</v>
      </c>
      <c r="C1201" s="1">
        <v>1</v>
      </c>
      <c r="D1201" s="1" t="s">
        <v>5675</v>
      </c>
      <c r="E1201" s="7">
        <v>4882</v>
      </c>
      <c r="F1201" s="7">
        <v>1</v>
      </c>
      <c r="G1201" s="1">
        <v>729.3</v>
      </c>
      <c r="H1201" s="34">
        <f>Tabela1[[#This Row],[PESO UNI]]*Tabela1[[#This Row],[QTE]]</f>
        <v>729.3</v>
      </c>
      <c r="I1201" s="7">
        <v>1</v>
      </c>
      <c r="J1201" s="8" t="s">
        <v>5676</v>
      </c>
      <c r="K1201" s="8" t="s">
        <v>22</v>
      </c>
      <c r="L1201" s="9" t="s">
        <v>5905</v>
      </c>
      <c r="M1201" s="10">
        <v>46276</v>
      </c>
      <c r="N1201" s="8" t="s">
        <v>38</v>
      </c>
      <c r="O1201" s="12"/>
      <c r="P1201" s="13"/>
      <c r="Q1201" s="14">
        <f>Tabela1[[#This Row],[QTDE/ Fabricação]]-Tabela1[[#This Row],[QTE]]</f>
        <v>-1</v>
      </c>
      <c r="R1201" s="18">
        <f t="shared" si="273"/>
        <v>182.32499999999999</v>
      </c>
      <c r="S1201" s="18">
        <f t="shared" si="274"/>
        <v>0</v>
      </c>
      <c r="T1201" s="19">
        <f t="shared" si="275"/>
        <v>-729.3</v>
      </c>
      <c r="U1201" s="16">
        <f>IFERROR(SUMIF('LISTA DE EMBARQUE'!B:B,MICRO!E:E,'LISTA DE EMBARQUE'!G:G),"")</f>
        <v>0</v>
      </c>
      <c r="V1201" s="12" t="str">
        <f>IFERROR(VLOOKUP(Tabela1[[#This Row],[COD.MDE]],'LISTA DE EMBARQUE'!B:L,11,0),"")</f>
        <v/>
      </c>
      <c r="W1201" s="13" t="str">
        <f>IFERROR(VLOOKUP(Tabela1[[#This Row],[COD.MDE]],'LISTA DE EMBARQUE'!B:M,12,0),"")</f>
        <v/>
      </c>
      <c r="X1201" s="14">
        <f>IFERROR(Tabela1[[#This Row],[QIANTIDADE EXPEDIDA]]*Tabela1[[#This Row],[PESO UNI]],"")</f>
        <v>0</v>
      </c>
      <c r="Y1201" s="14">
        <f t="shared" si="276"/>
        <v>-1</v>
      </c>
      <c r="Z1201" s="20">
        <f>Tabela1[[#This Row],[PESO TOTAL]]-Tabela1[[#This Row],[Peso Expedido]]</f>
        <v>729.3</v>
      </c>
      <c r="AA1201" s="17">
        <v>1</v>
      </c>
      <c r="AB1201" s="33"/>
      <c r="AC1201" s="33"/>
      <c r="AD1201" s="33"/>
      <c r="AE1201" s="33"/>
      <c r="AF1201" s="33"/>
      <c r="AG1201" s="33"/>
      <c r="AH1201" s="33"/>
      <c r="AI1201" s="33"/>
      <c r="AJ1201"/>
      <c r="AK1201"/>
      <c r="AL1201"/>
      <c r="AM1201"/>
      <c r="AN1201"/>
      <c r="AO1201"/>
      <c r="AP1201"/>
      <c r="AQ1201" s="22"/>
      <c r="AR1201" s="24"/>
      <c r="AS1201" s="37"/>
      <c r="AT1201" s="37"/>
      <c r="AU1201" s="37"/>
      <c r="AV1201" s="37"/>
      <c r="AW1201" s="37"/>
    </row>
    <row r="1202" spans="1:49" ht="15.75" hidden="1" customHeight="1" x14ac:dyDescent="0.25">
      <c r="A1202" s="1" t="s">
        <v>5679</v>
      </c>
      <c r="B1202" s="21" t="s">
        <v>5679</v>
      </c>
      <c r="C1202" s="1">
        <v>1</v>
      </c>
      <c r="D1202" s="1" t="s">
        <v>5680</v>
      </c>
      <c r="E1202" s="7">
        <v>4883</v>
      </c>
      <c r="F1202" s="7">
        <v>1</v>
      </c>
      <c r="G1202" s="1">
        <v>738.7</v>
      </c>
      <c r="H1202" s="34">
        <f>Tabela1[[#This Row],[PESO UNI]]*Tabela1[[#This Row],[QTE]]</f>
        <v>738.7</v>
      </c>
      <c r="I1202" s="7">
        <v>3</v>
      </c>
      <c r="J1202" s="8" t="s">
        <v>5681</v>
      </c>
      <c r="K1202" s="8" t="s">
        <v>22</v>
      </c>
      <c r="L1202" s="9" t="s">
        <v>5682</v>
      </c>
      <c r="M1202" s="10">
        <v>46276</v>
      </c>
      <c r="N1202" s="8" t="s">
        <v>38</v>
      </c>
      <c r="O1202" s="12"/>
      <c r="P1202" s="13"/>
      <c r="Q1202" s="14">
        <f>Tabela1[[#This Row],[QTDE/ Fabricação]]-Tabela1[[#This Row],[QTE]]</f>
        <v>-1</v>
      </c>
      <c r="R1202" s="18">
        <f t="shared" si="273"/>
        <v>184.67500000000001</v>
      </c>
      <c r="S1202" s="18">
        <f t="shared" si="274"/>
        <v>0</v>
      </c>
      <c r="T1202" s="19">
        <f t="shared" si="275"/>
        <v>-738.7</v>
      </c>
      <c r="U1202" s="16">
        <f>IFERROR(SUMIF('LISTA DE EMBARQUE'!B:B,MICRO!E:E,'LISTA DE EMBARQUE'!G:G),"")</f>
        <v>0</v>
      </c>
      <c r="V1202" s="12" t="str">
        <f>IFERROR(VLOOKUP(Tabela1[[#This Row],[COD.MDE]],'LISTA DE EMBARQUE'!B:L,11,0),"")</f>
        <v/>
      </c>
      <c r="W1202" s="13" t="str">
        <f>IFERROR(VLOOKUP(Tabela1[[#This Row],[COD.MDE]],'LISTA DE EMBARQUE'!B:M,12,0),"")</f>
        <v/>
      </c>
      <c r="X1202" s="14">
        <f>IFERROR(Tabela1[[#This Row],[QIANTIDADE EXPEDIDA]]*Tabela1[[#This Row],[PESO UNI]],"")</f>
        <v>0</v>
      </c>
      <c r="Y1202" s="14">
        <f t="shared" si="276"/>
        <v>-1</v>
      </c>
      <c r="Z1202" s="20">
        <f>Tabela1[[#This Row],[PESO TOTAL]]-Tabela1[[#This Row],[Peso Expedido]]</f>
        <v>738.7</v>
      </c>
      <c r="AA1202" s="17">
        <v>1</v>
      </c>
      <c r="AB1202" s="33"/>
      <c r="AC1202" s="33"/>
      <c r="AD1202" s="33"/>
      <c r="AE1202" s="33"/>
      <c r="AF1202" s="33"/>
      <c r="AG1202" s="33"/>
      <c r="AH1202" s="33"/>
      <c r="AI1202" s="33"/>
      <c r="AJ1202"/>
      <c r="AK1202"/>
      <c r="AL1202"/>
      <c r="AM1202"/>
      <c r="AN1202"/>
      <c r="AO1202"/>
      <c r="AP1202"/>
      <c r="AQ1202" s="22"/>
      <c r="AR1202" s="24"/>
      <c r="AS1202" s="37"/>
      <c r="AT1202" s="37"/>
      <c r="AU1202" s="37"/>
      <c r="AV1202" s="37"/>
      <c r="AW1202" s="37"/>
    </row>
    <row r="1203" spans="1:49" ht="15.75" hidden="1" customHeight="1" x14ac:dyDescent="0.25">
      <c r="A1203" s="1" t="s">
        <v>5683</v>
      </c>
      <c r="B1203" s="21" t="s">
        <v>5683</v>
      </c>
      <c r="C1203" s="1">
        <v>1</v>
      </c>
      <c r="D1203" s="1" t="s">
        <v>5684</v>
      </c>
      <c r="E1203" s="7">
        <v>4884</v>
      </c>
      <c r="F1203" s="7">
        <v>1</v>
      </c>
      <c r="G1203" s="1">
        <v>1128.2</v>
      </c>
      <c r="H1203" s="34">
        <f>Tabela1[[#This Row],[PESO UNI]]*Tabela1[[#This Row],[QTE]]</f>
        <v>1128.2</v>
      </c>
      <c r="I1203" s="7">
        <v>3</v>
      </c>
      <c r="J1203" s="8" t="s">
        <v>5685</v>
      </c>
      <c r="K1203" s="8" t="s">
        <v>22</v>
      </c>
      <c r="L1203" s="9" t="s">
        <v>5686</v>
      </c>
      <c r="M1203" s="10">
        <v>46276</v>
      </c>
      <c r="N1203" s="8" t="s">
        <v>38</v>
      </c>
      <c r="O1203" s="12"/>
      <c r="P1203" s="13"/>
      <c r="Q1203" s="14">
        <f>Tabela1[[#This Row],[QTDE/ Fabricação]]-Tabela1[[#This Row],[QTE]]</f>
        <v>-1</v>
      </c>
      <c r="R1203" s="18">
        <f t="shared" si="273"/>
        <v>282.05</v>
      </c>
      <c r="S1203" s="18">
        <f t="shared" si="274"/>
        <v>0</v>
      </c>
      <c r="T1203" s="19">
        <f t="shared" si="275"/>
        <v>-1128.2</v>
      </c>
      <c r="U1203" s="16">
        <f>IFERROR(SUMIF('LISTA DE EMBARQUE'!B:B,MICRO!E:E,'LISTA DE EMBARQUE'!G:G),"")</f>
        <v>0</v>
      </c>
      <c r="V1203" s="12" t="str">
        <f>IFERROR(VLOOKUP(Tabela1[[#This Row],[COD.MDE]],'LISTA DE EMBARQUE'!B:L,11,0),"")</f>
        <v/>
      </c>
      <c r="W1203" s="13" t="str">
        <f>IFERROR(VLOOKUP(Tabela1[[#This Row],[COD.MDE]],'LISTA DE EMBARQUE'!B:M,12,0),"")</f>
        <v/>
      </c>
      <c r="X1203" s="14">
        <f>IFERROR(Tabela1[[#This Row],[QIANTIDADE EXPEDIDA]]*Tabela1[[#This Row],[PESO UNI]],"")</f>
        <v>0</v>
      </c>
      <c r="Y1203" s="14">
        <f t="shared" si="276"/>
        <v>-1</v>
      </c>
      <c r="Z1203" s="20">
        <f>Tabela1[[#This Row],[PESO TOTAL]]-Tabela1[[#This Row],[Peso Expedido]]</f>
        <v>1128.2</v>
      </c>
      <c r="AA1203" s="17">
        <v>1</v>
      </c>
      <c r="AB1203" s="33"/>
      <c r="AC1203" s="33"/>
      <c r="AD1203" s="33"/>
      <c r="AE1203" s="33"/>
      <c r="AF1203" s="33"/>
      <c r="AG1203" s="33"/>
      <c r="AH1203" s="33"/>
      <c r="AI1203" s="33"/>
      <c r="AJ1203"/>
      <c r="AK1203"/>
      <c r="AL1203"/>
      <c r="AM1203"/>
      <c r="AN1203"/>
      <c r="AO1203"/>
      <c r="AP1203"/>
      <c r="AQ1203" s="22"/>
      <c r="AR1203" s="24"/>
      <c r="AS1203" s="37"/>
      <c r="AT1203" s="37"/>
      <c r="AU1203" s="37"/>
      <c r="AV1203" s="37"/>
      <c r="AW1203" s="37"/>
    </row>
    <row r="1204" spans="1:49" ht="15.75" hidden="1" customHeight="1" x14ac:dyDescent="0.25">
      <c r="A1204" s="1" t="s">
        <v>5687</v>
      </c>
      <c r="B1204" s="21" t="s">
        <v>5687</v>
      </c>
      <c r="C1204" s="1">
        <v>1</v>
      </c>
      <c r="D1204" s="1" t="s">
        <v>5688</v>
      </c>
      <c r="E1204" s="7">
        <v>4885</v>
      </c>
      <c r="F1204" s="7">
        <v>1</v>
      </c>
      <c r="G1204" s="1">
        <v>619.29999999999995</v>
      </c>
      <c r="H1204" s="34">
        <f>Tabela1[[#This Row],[PESO UNI]]*Tabela1[[#This Row],[QTE]]</f>
        <v>619.29999999999995</v>
      </c>
      <c r="I1204" s="7">
        <v>3</v>
      </c>
      <c r="J1204" s="8" t="s">
        <v>5689</v>
      </c>
      <c r="K1204" s="8" t="s">
        <v>22</v>
      </c>
      <c r="L1204" s="9" t="s">
        <v>5690</v>
      </c>
      <c r="M1204" s="10">
        <v>46276</v>
      </c>
      <c r="N1204" s="8" t="s">
        <v>38</v>
      </c>
      <c r="O1204" s="12"/>
      <c r="P1204" s="13"/>
      <c r="Q1204" s="14">
        <f>Tabela1[[#This Row],[QTDE/ Fabricação]]-Tabela1[[#This Row],[QTE]]</f>
        <v>-1</v>
      </c>
      <c r="R1204" s="18">
        <f t="shared" si="273"/>
        <v>154.82499999999999</v>
      </c>
      <c r="S1204" s="18">
        <f t="shared" si="274"/>
        <v>0</v>
      </c>
      <c r="T1204" s="19">
        <f t="shared" si="275"/>
        <v>-619.29999999999995</v>
      </c>
      <c r="U1204" s="16">
        <f>IFERROR(SUMIF('LISTA DE EMBARQUE'!B:B,MICRO!E:E,'LISTA DE EMBARQUE'!G:G),"")</f>
        <v>0</v>
      </c>
      <c r="V1204" s="12" t="str">
        <f>IFERROR(VLOOKUP(Tabela1[[#This Row],[COD.MDE]],'LISTA DE EMBARQUE'!B:L,11,0),"")</f>
        <v/>
      </c>
      <c r="W1204" s="13" t="str">
        <f>IFERROR(VLOOKUP(Tabela1[[#This Row],[COD.MDE]],'LISTA DE EMBARQUE'!B:M,12,0),"")</f>
        <v/>
      </c>
      <c r="X1204" s="14">
        <f>IFERROR(Tabela1[[#This Row],[QIANTIDADE EXPEDIDA]]*Tabela1[[#This Row],[PESO UNI]],"")</f>
        <v>0</v>
      </c>
      <c r="Y1204" s="14">
        <f t="shared" si="276"/>
        <v>-1</v>
      </c>
      <c r="Z1204" s="20">
        <f>Tabela1[[#This Row],[PESO TOTAL]]-Tabela1[[#This Row],[Peso Expedido]]</f>
        <v>619.29999999999995</v>
      </c>
      <c r="AA1204" s="17">
        <v>1</v>
      </c>
      <c r="AB1204" s="33"/>
      <c r="AC1204" s="33"/>
      <c r="AD1204" s="33"/>
      <c r="AE1204" s="33"/>
      <c r="AF1204" s="33"/>
      <c r="AG1204" s="33"/>
      <c r="AH1204" s="33"/>
      <c r="AI1204" s="33"/>
      <c r="AJ1204"/>
      <c r="AK1204"/>
      <c r="AL1204"/>
      <c r="AM1204"/>
      <c r="AN1204"/>
      <c r="AO1204"/>
      <c r="AP1204"/>
      <c r="AQ1204" s="22"/>
      <c r="AR1204" s="24"/>
      <c r="AS1204" s="37"/>
      <c r="AT1204" s="37"/>
      <c r="AU1204" s="37"/>
      <c r="AV1204" s="37"/>
      <c r="AW1204" s="37"/>
    </row>
    <row r="1205" spans="1:49" ht="15.75" hidden="1" customHeight="1" x14ac:dyDescent="0.25">
      <c r="A1205" s="1" t="s">
        <v>5691</v>
      </c>
      <c r="B1205" s="21" t="s">
        <v>5691</v>
      </c>
      <c r="C1205" s="1">
        <v>1</v>
      </c>
      <c r="D1205" s="1" t="s">
        <v>5692</v>
      </c>
      <c r="E1205" s="7">
        <v>4886</v>
      </c>
      <c r="F1205" s="7">
        <v>1</v>
      </c>
      <c r="G1205" s="1">
        <v>439.1</v>
      </c>
      <c r="H1205" s="34">
        <f>Tabela1[[#This Row],[PESO UNI]]*Tabela1[[#This Row],[QTE]]</f>
        <v>439.1</v>
      </c>
      <c r="I1205" s="7">
        <v>1</v>
      </c>
      <c r="J1205" s="8" t="s">
        <v>5693</v>
      </c>
      <c r="K1205" s="8" t="s">
        <v>22</v>
      </c>
      <c r="L1205" s="9" t="s">
        <v>5694</v>
      </c>
      <c r="M1205" s="10">
        <v>46276</v>
      </c>
      <c r="N1205" s="8" t="s">
        <v>38</v>
      </c>
      <c r="O1205" s="12"/>
      <c r="P1205" s="13"/>
      <c r="Q1205" s="14">
        <f>Tabela1[[#This Row],[QTDE/ Fabricação]]-Tabela1[[#This Row],[QTE]]</f>
        <v>-1</v>
      </c>
      <c r="R1205" s="18">
        <f t="shared" ref="R1205:R1221" si="277">IFERROR(H1205*((AA1205*0.25)+(AC1205*0.25)+(AD1205*0.225)+(AE1205*0.225)+(AF1205*0.05)),"")</f>
        <v>109.77500000000001</v>
      </c>
      <c r="S1205" s="18">
        <f t="shared" ref="S1205:S1221" si="278">IFERROR(H1205*AG1205,"")</f>
        <v>0</v>
      </c>
      <c r="T1205" s="19">
        <f t="shared" ref="T1205:T1221" si="279">IFERROR(S1205-H1205,"")</f>
        <v>-439.1</v>
      </c>
      <c r="U1205" s="16">
        <f>IFERROR(SUMIF('LISTA DE EMBARQUE'!B:B,MICRO!E:E,'LISTA DE EMBARQUE'!G:G),"")</f>
        <v>0</v>
      </c>
      <c r="V1205" s="12" t="str">
        <f>IFERROR(VLOOKUP(Tabela1[[#This Row],[COD.MDE]],'LISTA DE EMBARQUE'!B:L,11,0),"")</f>
        <v/>
      </c>
      <c r="W1205" s="13" t="str">
        <f>IFERROR(VLOOKUP(Tabela1[[#This Row],[COD.MDE]],'LISTA DE EMBARQUE'!B:M,12,0),"")</f>
        <v/>
      </c>
      <c r="X1205" s="14">
        <f>IFERROR(Tabela1[[#This Row],[QIANTIDADE EXPEDIDA]]*Tabela1[[#This Row],[PESO UNI]],"")</f>
        <v>0</v>
      </c>
      <c r="Y1205" s="14">
        <f t="shared" ref="Y1205:Y1221" si="280">U1205-C1205</f>
        <v>-1</v>
      </c>
      <c r="Z1205" s="20">
        <f>Tabela1[[#This Row],[PESO TOTAL]]-Tabela1[[#This Row],[Peso Expedido]]</f>
        <v>439.1</v>
      </c>
      <c r="AA1205" s="17">
        <v>1</v>
      </c>
      <c r="AB1205" s="33"/>
      <c r="AC1205" s="33"/>
      <c r="AD1205" s="33"/>
      <c r="AE1205" s="33"/>
      <c r="AF1205" s="33"/>
      <c r="AG1205" s="33"/>
      <c r="AH1205" s="33"/>
      <c r="AI1205" s="33"/>
      <c r="AJ1205"/>
      <c r="AK1205"/>
      <c r="AL1205"/>
      <c r="AM1205"/>
      <c r="AN1205"/>
      <c r="AO1205"/>
      <c r="AP1205"/>
      <c r="AQ1205" s="22"/>
      <c r="AR1205" s="24"/>
      <c r="AS1205" s="37"/>
      <c r="AT1205" s="37"/>
      <c r="AU1205" s="37"/>
      <c r="AV1205" s="37"/>
      <c r="AW1205" s="37"/>
    </row>
    <row r="1206" spans="1:49" ht="15.75" hidden="1" customHeight="1" x14ac:dyDescent="0.25">
      <c r="A1206" s="1" t="s">
        <v>5700</v>
      </c>
      <c r="B1206" s="21" t="s">
        <v>5701</v>
      </c>
      <c r="C1206" s="1">
        <v>4</v>
      </c>
      <c r="D1206" s="1" t="s">
        <v>6371</v>
      </c>
      <c r="E1206" s="7">
        <v>4887</v>
      </c>
      <c r="F1206" s="7">
        <v>74</v>
      </c>
      <c r="G1206" s="1">
        <v>283.5</v>
      </c>
      <c r="H1206" s="34">
        <f>Tabela1[[#This Row],[PESO UNI]]*Tabela1[[#This Row],[QTE]]</f>
        <v>1134</v>
      </c>
      <c r="I1206" s="7">
        <v>0</v>
      </c>
      <c r="J1206" s="8" t="s">
        <v>3045</v>
      </c>
      <c r="K1206" s="8" t="s">
        <v>4320</v>
      </c>
      <c r="L1206" s="9" t="s">
        <v>2984</v>
      </c>
      <c r="M1206" s="10">
        <v>46279</v>
      </c>
      <c r="N1206" s="8" t="s">
        <v>5101</v>
      </c>
      <c r="O1206" s="12"/>
      <c r="P1206" s="13"/>
      <c r="Q1206" s="14">
        <f>Tabela1[[#This Row],[QTDE/ Fabricação]]-Tabela1[[#This Row],[QTE]]</f>
        <v>-4</v>
      </c>
      <c r="R1206" s="18">
        <f t="shared" si="277"/>
        <v>1134</v>
      </c>
      <c r="S1206" s="18">
        <f t="shared" si="278"/>
        <v>1134</v>
      </c>
      <c r="T1206" s="19">
        <f t="shared" si="279"/>
        <v>0</v>
      </c>
      <c r="U1206" s="16">
        <f>IFERROR(SUMIF('LISTA DE EMBARQUE'!B:B,MICRO!E:E,'LISTA DE EMBARQUE'!G:G),"")</f>
        <v>4</v>
      </c>
      <c r="V1206" s="12">
        <f>IFERROR(VLOOKUP(Tabela1[[#This Row],[COD.MDE]],'LISTA DE EMBARQUE'!B:L,11,0),"")</f>
        <v>11</v>
      </c>
      <c r="W1206" s="13">
        <f>IFERROR(VLOOKUP(Tabela1[[#This Row],[COD.MDE]],'LISTA DE EMBARQUE'!B:M,12,0),"")</f>
        <v>46300</v>
      </c>
      <c r="X1206" s="14">
        <f>IFERROR(Tabela1[[#This Row],[QIANTIDADE EXPEDIDA]]*Tabela1[[#This Row],[PESO UNI]],"")</f>
        <v>1134</v>
      </c>
      <c r="Y1206" s="14">
        <f t="shared" si="280"/>
        <v>0</v>
      </c>
      <c r="Z1206" s="20">
        <f>Tabela1[[#This Row],[PESO TOTAL]]-Tabela1[[#This Row],[Peso Expedido]]</f>
        <v>0</v>
      </c>
      <c r="AA1206" s="17">
        <v>1</v>
      </c>
      <c r="AB1206" s="33"/>
      <c r="AC1206" s="33">
        <v>1</v>
      </c>
      <c r="AD1206" s="33">
        <v>1</v>
      </c>
      <c r="AE1206" s="33">
        <v>1</v>
      </c>
      <c r="AF1206" s="33">
        <v>1</v>
      </c>
      <c r="AG1206" s="33">
        <v>1</v>
      </c>
      <c r="AH1206" s="33">
        <v>1</v>
      </c>
      <c r="AI1206" s="33" t="s">
        <v>4509</v>
      </c>
      <c r="AJ1206"/>
      <c r="AK1206"/>
      <c r="AL1206"/>
      <c r="AM1206"/>
      <c r="AN1206"/>
      <c r="AO1206"/>
      <c r="AP1206"/>
      <c r="AQ1206" s="22"/>
      <c r="AR1206" s="24"/>
      <c r="AS1206" s="37"/>
      <c r="AT1206" s="37"/>
      <c r="AU1206" s="37"/>
      <c r="AV1206" s="37"/>
      <c r="AW1206" s="37"/>
    </row>
    <row r="1207" spans="1:49" ht="15.75" hidden="1" customHeight="1" x14ac:dyDescent="0.25">
      <c r="A1207" s="1" t="s">
        <v>5700</v>
      </c>
      <c r="B1207" s="21" t="s">
        <v>5701</v>
      </c>
      <c r="C1207" s="1">
        <v>2</v>
      </c>
      <c r="D1207" s="1" t="s">
        <v>6372</v>
      </c>
      <c r="E1207" s="7">
        <v>4888</v>
      </c>
      <c r="F1207" s="7">
        <v>74</v>
      </c>
      <c r="G1207" s="1">
        <v>274.7</v>
      </c>
      <c r="H1207" s="34">
        <f>Tabela1[[#This Row],[PESO UNI]]*Tabela1[[#This Row],[QTE]]</f>
        <v>549.4</v>
      </c>
      <c r="I1207" s="7">
        <v>0</v>
      </c>
      <c r="J1207" s="8" t="s">
        <v>3045</v>
      </c>
      <c r="K1207" s="8" t="s">
        <v>4320</v>
      </c>
      <c r="L1207" s="9" t="s">
        <v>2984</v>
      </c>
      <c r="M1207" s="10">
        <v>46279</v>
      </c>
      <c r="N1207" s="8" t="s">
        <v>5101</v>
      </c>
      <c r="O1207" s="12"/>
      <c r="P1207" s="13"/>
      <c r="Q1207" s="14">
        <f>Tabela1[[#This Row],[QTDE/ Fabricação]]-Tabela1[[#This Row],[QTE]]</f>
        <v>-2</v>
      </c>
      <c r="R1207" s="18">
        <f t="shared" si="277"/>
        <v>549.4</v>
      </c>
      <c r="S1207" s="18">
        <f t="shared" si="278"/>
        <v>549.4</v>
      </c>
      <c r="T1207" s="19">
        <f t="shared" si="279"/>
        <v>0</v>
      </c>
      <c r="U1207" s="16">
        <f>IFERROR(SUMIF('LISTA DE EMBARQUE'!B:B,MICRO!E:E,'LISTA DE EMBARQUE'!G:G),"")</f>
        <v>2</v>
      </c>
      <c r="V1207" s="12">
        <f>IFERROR(VLOOKUP(Tabela1[[#This Row],[COD.MDE]],'LISTA DE EMBARQUE'!B:L,11,0),"")</f>
        <v>11</v>
      </c>
      <c r="W1207" s="13">
        <f>IFERROR(VLOOKUP(Tabela1[[#This Row],[COD.MDE]],'LISTA DE EMBARQUE'!B:M,12,0),"")</f>
        <v>46300</v>
      </c>
      <c r="X1207" s="14">
        <f>IFERROR(Tabela1[[#This Row],[QIANTIDADE EXPEDIDA]]*Tabela1[[#This Row],[PESO UNI]],"")</f>
        <v>549.4</v>
      </c>
      <c r="Y1207" s="14">
        <f t="shared" si="280"/>
        <v>0</v>
      </c>
      <c r="Z1207" s="20">
        <f>Tabela1[[#This Row],[PESO TOTAL]]-Tabela1[[#This Row],[Peso Expedido]]</f>
        <v>0</v>
      </c>
      <c r="AA1207" s="17">
        <v>1</v>
      </c>
      <c r="AB1207" s="33"/>
      <c r="AC1207" s="33">
        <v>1</v>
      </c>
      <c r="AD1207" s="33">
        <v>1</v>
      </c>
      <c r="AE1207" s="33">
        <v>1</v>
      </c>
      <c r="AF1207" s="33">
        <v>1</v>
      </c>
      <c r="AG1207" s="33">
        <v>1</v>
      </c>
      <c r="AH1207" s="33">
        <v>1</v>
      </c>
      <c r="AI1207" s="33" t="s">
        <v>4509</v>
      </c>
      <c r="AJ1207"/>
      <c r="AK1207"/>
      <c r="AL1207"/>
      <c r="AM1207"/>
      <c r="AN1207"/>
      <c r="AO1207"/>
      <c r="AP1207"/>
      <c r="AQ1207" s="22"/>
      <c r="AR1207" s="24"/>
      <c r="AS1207" s="37"/>
      <c r="AT1207" s="37"/>
      <c r="AU1207" s="37"/>
      <c r="AV1207" s="37"/>
      <c r="AW1207" s="37"/>
    </row>
    <row r="1208" spans="1:49" ht="15.75" hidden="1" customHeight="1" x14ac:dyDescent="0.25">
      <c r="A1208" s="1" t="s">
        <v>5700</v>
      </c>
      <c r="B1208" s="21" t="s">
        <v>5701</v>
      </c>
      <c r="C1208" s="1">
        <v>2</v>
      </c>
      <c r="D1208" s="1" t="s">
        <v>6373</v>
      </c>
      <c r="E1208" s="7">
        <v>4889</v>
      </c>
      <c r="F1208" s="7">
        <v>74</v>
      </c>
      <c r="G1208" s="1">
        <v>89.4</v>
      </c>
      <c r="H1208" s="34">
        <f>Tabela1[[#This Row],[PESO UNI]]*Tabela1[[#This Row],[QTE]]</f>
        <v>178.8</v>
      </c>
      <c r="I1208" s="7">
        <v>0</v>
      </c>
      <c r="J1208" s="8" t="s">
        <v>3045</v>
      </c>
      <c r="K1208" s="8" t="s">
        <v>4320</v>
      </c>
      <c r="L1208" s="9" t="s">
        <v>2984</v>
      </c>
      <c r="M1208" s="10">
        <v>46279</v>
      </c>
      <c r="N1208" s="8" t="s">
        <v>5101</v>
      </c>
      <c r="O1208" s="12"/>
      <c r="P1208" s="13"/>
      <c r="Q1208" s="14">
        <f>Tabela1[[#This Row],[QTDE/ Fabricação]]-Tabela1[[#This Row],[QTE]]</f>
        <v>-2</v>
      </c>
      <c r="R1208" s="18">
        <f t="shared" si="277"/>
        <v>178.8</v>
      </c>
      <c r="S1208" s="18">
        <f t="shared" si="278"/>
        <v>178.8</v>
      </c>
      <c r="T1208" s="19">
        <f t="shared" si="279"/>
        <v>0</v>
      </c>
      <c r="U1208" s="16">
        <f>IFERROR(SUMIF('LISTA DE EMBARQUE'!B:B,MICRO!E:E,'LISTA DE EMBARQUE'!G:G),"")</f>
        <v>2</v>
      </c>
      <c r="V1208" s="12">
        <f>IFERROR(VLOOKUP(Tabela1[[#This Row],[COD.MDE]],'LISTA DE EMBARQUE'!B:L,11,0),"")</f>
        <v>11</v>
      </c>
      <c r="W1208" s="13">
        <f>IFERROR(VLOOKUP(Tabela1[[#This Row],[COD.MDE]],'LISTA DE EMBARQUE'!B:M,12,0),"")</f>
        <v>46300</v>
      </c>
      <c r="X1208" s="14">
        <f>IFERROR(Tabela1[[#This Row],[QIANTIDADE EXPEDIDA]]*Tabela1[[#This Row],[PESO UNI]],"")</f>
        <v>178.8</v>
      </c>
      <c r="Y1208" s="14">
        <f t="shared" si="280"/>
        <v>0</v>
      </c>
      <c r="Z1208" s="20">
        <f>Tabela1[[#This Row],[PESO TOTAL]]-Tabela1[[#This Row],[Peso Expedido]]</f>
        <v>0</v>
      </c>
      <c r="AA1208" s="17">
        <v>1</v>
      </c>
      <c r="AB1208" s="33"/>
      <c r="AC1208" s="33">
        <v>1</v>
      </c>
      <c r="AD1208" s="33">
        <v>1</v>
      </c>
      <c r="AE1208" s="33">
        <v>1</v>
      </c>
      <c r="AF1208" s="33">
        <v>1</v>
      </c>
      <c r="AG1208" s="33">
        <v>1</v>
      </c>
      <c r="AH1208" s="33">
        <v>1</v>
      </c>
      <c r="AI1208" s="33" t="s">
        <v>4509</v>
      </c>
      <c r="AJ1208"/>
      <c r="AK1208"/>
      <c r="AL1208"/>
      <c r="AM1208"/>
      <c r="AN1208"/>
      <c r="AO1208"/>
      <c r="AP1208"/>
      <c r="AQ1208" s="22"/>
      <c r="AR1208" s="24"/>
      <c r="AS1208" s="37"/>
      <c r="AT1208" s="37"/>
      <c r="AU1208" s="37"/>
      <c r="AV1208" s="37"/>
      <c r="AW1208" s="37"/>
    </row>
    <row r="1209" spans="1:49" ht="15.75" hidden="1" customHeight="1" x14ac:dyDescent="0.25">
      <c r="A1209" s="1" t="s">
        <v>5700</v>
      </c>
      <c r="B1209" s="21" t="s">
        <v>5701</v>
      </c>
      <c r="C1209" s="1">
        <v>1</v>
      </c>
      <c r="D1209" s="1" t="s">
        <v>6374</v>
      </c>
      <c r="E1209" s="7">
        <v>4890</v>
      </c>
      <c r="F1209" s="7">
        <v>74</v>
      </c>
      <c r="G1209" s="1">
        <v>72.900000000000006</v>
      </c>
      <c r="H1209" s="34">
        <f>Tabela1[[#This Row],[PESO UNI]]*Tabela1[[#This Row],[QTE]]</f>
        <v>72.900000000000006</v>
      </c>
      <c r="I1209" s="7">
        <v>0</v>
      </c>
      <c r="J1209" s="8" t="s">
        <v>3045</v>
      </c>
      <c r="K1209" s="8" t="s">
        <v>4320</v>
      </c>
      <c r="L1209" s="9" t="s">
        <v>2984</v>
      </c>
      <c r="M1209" s="10">
        <v>46279</v>
      </c>
      <c r="N1209" s="8" t="s">
        <v>5101</v>
      </c>
      <c r="O1209" s="12"/>
      <c r="P1209" s="13"/>
      <c r="Q1209" s="14">
        <f>Tabela1[[#This Row],[QTDE/ Fabricação]]-Tabela1[[#This Row],[QTE]]</f>
        <v>-1</v>
      </c>
      <c r="R1209" s="18">
        <f t="shared" si="277"/>
        <v>72.900000000000006</v>
      </c>
      <c r="S1209" s="18">
        <f t="shared" si="278"/>
        <v>72.900000000000006</v>
      </c>
      <c r="T1209" s="19">
        <f t="shared" si="279"/>
        <v>0</v>
      </c>
      <c r="U1209" s="16">
        <f>IFERROR(SUMIF('LISTA DE EMBARQUE'!B:B,MICRO!E:E,'LISTA DE EMBARQUE'!G:G),"")</f>
        <v>1</v>
      </c>
      <c r="V1209" s="12">
        <f>IFERROR(VLOOKUP(Tabela1[[#This Row],[COD.MDE]],'LISTA DE EMBARQUE'!B:L,11,0),"")</f>
        <v>11</v>
      </c>
      <c r="W1209" s="13">
        <f>IFERROR(VLOOKUP(Tabela1[[#This Row],[COD.MDE]],'LISTA DE EMBARQUE'!B:M,12,0),"")</f>
        <v>46300</v>
      </c>
      <c r="X1209" s="14">
        <f>IFERROR(Tabela1[[#This Row],[QIANTIDADE EXPEDIDA]]*Tabela1[[#This Row],[PESO UNI]],"")</f>
        <v>72.900000000000006</v>
      </c>
      <c r="Y1209" s="14">
        <f t="shared" si="280"/>
        <v>0</v>
      </c>
      <c r="Z1209" s="20">
        <f>Tabela1[[#This Row],[PESO TOTAL]]-Tabela1[[#This Row],[Peso Expedido]]</f>
        <v>0</v>
      </c>
      <c r="AA1209" s="17">
        <v>1</v>
      </c>
      <c r="AB1209" s="33"/>
      <c r="AC1209" s="33">
        <v>1</v>
      </c>
      <c r="AD1209" s="33">
        <v>1</v>
      </c>
      <c r="AE1209" s="33">
        <v>1</v>
      </c>
      <c r="AF1209" s="33">
        <v>1</v>
      </c>
      <c r="AG1209" s="33">
        <v>1</v>
      </c>
      <c r="AH1209" s="33">
        <v>1</v>
      </c>
      <c r="AI1209" s="33" t="s">
        <v>4509</v>
      </c>
      <c r="AJ1209"/>
      <c r="AK1209"/>
      <c r="AL1209"/>
      <c r="AM1209"/>
      <c r="AN1209"/>
      <c r="AO1209"/>
      <c r="AP1209"/>
      <c r="AQ1209" s="22"/>
      <c r="AR1209" s="24"/>
      <c r="AS1209" s="37"/>
      <c r="AT1209" s="37"/>
      <c r="AU1209" s="37"/>
      <c r="AV1209" s="37"/>
      <c r="AW1209" s="37"/>
    </row>
    <row r="1210" spans="1:49" ht="15.75" hidden="1" customHeight="1" x14ac:dyDescent="0.25">
      <c r="A1210" s="1" t="s">
        <v>5700</v>
      </c>
      <c r="B1210" s="21" t="s">
        <v>5701</v>
      </c>
      <c r="C1210" s="1">
        <v>1</v>
      </c>
      <c r="D1210" s="1" t="s">
        <v>6375</v>
      </c>
      <c r="E1210" s="7">
        <v>4891</v>
      </c>
      <c r="F1210" s="7">
        <v>74</v>
      </c>
      <c r="G1210" s="1">
        <v>70.900000000000006</v>
      </c>
      <c r="H1210" s="34">
        <f>Tabela1[[#This Row],[PESO UNI]]*Tabela1[[#This Row],[QTE]]</f>
        <v>70.900000000000006</v>
      </c>
      <c r="I1210" s="7">
        <v>0</v>
      </c>
      <c r="J1210" s="8" t="s">
        <v>3045</v>
      </c>
      <c r="K1210" s="8" t="s">
        <v>4320</v>
      </c>
      <c r="L1210" s="9" t="s">
        <v>2984</v>
      </c>
      <c r="M1210" s="10">
        <v>46279</v>
      </c>
      <c r="N1210" s="8" t="s">
        <v>5101</v>
      </c>
      <c r="O1210" s="12"/>
      <c r="P1210" s="13"/>
      <c r="Q1210" s="14">
        <f>Tabela1[[#This Row],[QTDE/ Fabricação]]-Tabela1[[#This Row],[QTE]]</f>
        <v>-1</v>
      </c>
      <c r="R1210" s="18">
        <f t="shared" si="277"/>
        <v>70.900000000000006</v>
      </c>
      <c r="S1210" s="18">
        <f t="shared" si="278"/>
        <v>70.900000000000006</v>
      </c>
      <c r="T1210" s="19">
        <f t="shared" si="279"/>
        <v>0</v>
      </c>
      <c r="U1210" s="16">
        <f>IFERROR(SUMIF('LISTA DE EMBARQUE'!B:B,MICRO!E:E,'LISTA DE EMBARQUE'!G:G),"")</f>
        <v>1</v>
      </c>
      <c r="V1210" s="12">
        <f>IFERROR(VLOOKUP(Tabela1[[#This Row],[COD.MDE]],'LISTA DE EMBARQUE'!B:L,11,0),"")</f>
        <v>11</v>
      </c>
      <c r="W1210" s="13">
        <f>IFERROR(VLOOKUP(Tabela1[[#This Row],[COD.MDE]],'LISTA DE EMBARQUE'!B:M,12,0),"")</f>
        <v>46300</v>
      </c>
      <c r="X1210" s="14">
        <f>IFERROR(Tabela1[[#This Row],[QIANTIDADE EXPEDIDA]]*Tabela1[[#This Row],[PESO UNI]],"")</f>
        <v>70.900000000000006</v>
      </c>
      <c r="Y1210" s="14">
        <f t="shared" si="280"/>
        <v>0</v>
      </c>
      <c r="Z1210" s="20">
        <f>Tabela1[[#This Row],[PESO TOTAL]]-Tabela1[[#This Row],[Peso Expedido]]</f>
        <v>0</v>
      </c>
      <c r="AA1210" s="17">
        <v>1</v>
      </c>
      <c r="AB1210" s="33"/>
      <c r="AC1210" s="33">
        <v>1</v>
      </c>
      <c r="AD1210" s="33">
        <v>1</v>
      </c>
      <c r="AE1210" s="33">
        <v>1</v>
      </c>
      <c r="AF1210" s="33">
        <v>1</v>
      </c>
      <c r="AG1210" s="33">
        <v>1</v>
      </c>
      <c r="AH1210" s="33">
        <v>1</v>
      </c>
      <c r="AI1210" s="33" t="s">
        <v>4509</v>
      </c>
      <c r="AJ1210"/>
      <c r="AK1210"/>
      <c r="AL1210"/>
      <c r="AM1210"/>
      <c r="AN1210"/>
      <c r="AO1210"/>
      <c r="AP1210"/>
      <c r="AQ1210" s="22"/>
      <c r="AR1210" s="24"/>
      <c r="AS1210" s="37"/>
      <c r="AT1210" s="37"/>
      <c r="AU1210" s="37"/>
      <c r="AV1210" s="37"/>
      <c r="AW1210" s="37"/>
    </row>
    <row r="1211" spans="1:49" ht="15.75" hidden="1" customHeight="1" x14ac:dyDescent="0.25">
      <c r="A1211" s="1" t="s">
        <v>5700</v>
      </c>
      <c r="B1211" s="21" t="s">
        <v>5701</v>
      </c>
      <c r="C1211" s="1">
        <v>1</v>
      </c>
      <c r="D1211" s="1" t="s">
        <v>6370</v>
      </c>
      <c r="E1211" s="7">
        <v>4892</v>
      </c>
      <c r="F1211" s="7">
        <v>74</v>
      </c>
      <c r="G1211" s="1">
        <v>72.099999999999994</v>
      </c>
      <c r="H1211" s="34">
        <f>Tabela1[[#This Row],[PESO UNI]]*Tabela1[[#This Row],[QTE]]</f>
        <v>72.099999999999994</v>
      </c>
      <c r="I1211" s="7">
        <v>0</v>
      </c>
      <c r="J1211" s="8" t="s">
        <v>3045</v>
      </c>
      <c r="K1211" s="8" t="s">
        <v>4320</v>
      </c>
      <c r="L1211" s="9" t="s">
        <v>2984</v>
      </c>
      <c r="M1211" s="10">
        <v>46279</v>
      </c>
      <c r="N1211" s="8" t="s">
        <v>5101</v>
      </c>
      <c r="O1211" s="12"/>
      <c r="P1211" s="13"/>
      <c r="Q1211" s="14">
        <f>Tabela1[[#This Row],[QTDE/ Fabricação]]-Tabela1[[#This Row],[QTE]]</f>
        <v>-1</v>
      </c>
      <c r="R1211" s="18">
        <f t="shared" si="277"/>
        <v>72.099999999999994</v>
      </c>
      <c r="S1211" s="18">
        <f t="shared" si="278"/>
        <v>72.099999999999994</v>
      </c>
      <c r="T1211" s="19">
        <f t="shared" si="279"/>
        <v>0</v>
      </c>
      <c r="U1211" s="16">
        <f>IFERROR(SUMIF('LISTA DE EMBARQUE'!B:B,MICRO!E:E,'LISTA DE EMBARQUE'!G:G),"")</f>
        <v>1</v>
      </c>
      <c r="V1211" s="12">
        <f>IFERROR(VLOOKUP(Tabela1[[#This Row],[COD.MDE]],'LISTA DE EMBARQUE'!B:L,11,0),"")</f>
        <v>11</v>
      </c>
      <c r="W1211" s="13">
        <f>IFERROR(VLOOKUP(Tabela1[[#This Row],[COD.MDE]],'LISTA DE EMBARQUE'!B:M,12,0),"")</f>
        <v>46300</v>
      </c>
      <c r="X1211" s="14">
        <f>IFERROR(Tabela1[[#This Row],[QIANTIDADE EXPEDIDA]]*Tabela1[[#This Row],[PESO UNI]],"")</f>
        <v>72.099999999999994</v>
      </c>
      <c r="Y1211" s="14">
        <f t="shared" si="280"/>
        <v>0</v>
      </c>
      <c r="Z1211" s="20">
        <f>Tabela1[[#This Row],[PESO TOTAL]]-Tabela1[[#This Row],[Peso Expedido]]</f>
        <v>0</v>
      </c>
      <c r="AA1211" s="17">
        <v>1</v>
      </c>
      <c r="AB1211" s="33"/>
      <c r="AC1211" s="33">
        <v>1</v>
      </c>
      <c r="AD1211" s="33">
        <v>1</v>
      </c>
      <c r="AE1211" s="33">
        <v>1</v>
      </c>
      <c r="AF1211" s="33">
        <v>1</v>
      </c>
      <c r="AG1211" s="33">
        <v>1</v>
      </c>
      <c r="AH1211" s="33">
        <v>1</v>
      </c>
      <c r="AI1211" s="33" t="s">
        <v>4509</v>
      </c>
      <c r="AJ1211"/>
      <c r="AK1211"/>
      <c r="AL1211"/>
      <c r="AM1211"/>
      <c r="AN1211"/>
      <c r="AO1211"/>
      <c r="AP1211"/>
      <c r="AQ1211" s="22"/>
      <c r="AR1211" s="24"/>
      <c r="AS1211" s="37"/>
      <c r="AT1211" s="37"/>
      <c r="AU1211" s="37"/>
      <c r="AV1211" s="37"/>
      <c r="AW1211" s="37"/>
    </row>
    <row r="1212" spans="1:49" ht="15.75" hidden="1" customHeight="1" x14ac:dyDescent="0.25">
      <c r="A1212" s="1" t="s">
        <v>5700</v>
      </c>
      <c r="B1212" s="21" t="s">
        <v>5701</v>
      </c>
      <c r="C1212" s="1">
        <v>1</v>
      </c>
      <c r="D1212" s="1" t="s">
        <v>6369</v>
      </c>
      <c r="E1212" s="7">
        <v>4893</v>
      </c>
      <c r="F1212" s="7">
        <v>74</v>
      </c>
      <c r="G1212" s="1">
        <v>74.099999999999994</v>
      </c>
      <c r="H1212" s="34">
        <f>Tabela1[[#This Row],[PESO UNI]]*Tabela1[[#This Row],[QTE]]</f>
        <v>74.099999999999994</v>
      </c>
      <c r="I1212" s="7">
        <v>0</v>
      </c>
      <c r="J1212" s="8" t="s">
        <v>3045</v>
      </c>
      <c r="K1212" s="8" t="s">
        <v>4320</v>
      </c>
      <c r="L1212" s="9" t="s">
        <v>2984</v>
      </c>
      <c r="M1212" s="10">
        <v>46279</v>
      </c>
      <c r="N1212" s="8" t="s">
        <v>5101</v>
      </c>
      <c r="O1212" s="12"/>
      <c r="P1212" s="13"/>
      <c r="Q1212" s="14">
        <f>Tabela1[[#This Row],[QTDE/ Fabricação]]-Tabela1[[#This Row],[QTE]]</f>
        <v>-1</v>
      </c>
      <c r="R1212" s="18">
        <f t="shared" si="277"/>
        <v>74.099999999999994</v>
      </c>
      <c r="S1212" s="18">
        <f t="shared" si="278"/>
        <v>74.099999999999994</v>
      </c>
      <c r="T1212" s="19">
        <f t="shared" si="279"/>
        <v>0</v>
      </c>
      <c r="U1212" s="16">
        <f>IFERROR(SUMIF('LISTA DE EMBARQUE'!B:B,MICRO!E:E,'LISTA DE EMBARQUE'!G:G),"")</f>
        <v>1</v>
      </c>
      <c r="V1212" s="12">
        <f>IFERROR(VLOOKUP(Tabela1[[#This Row],[COD.MDE]],'LISTA DE EMBARQUE'!B:L,11,0),"")</f>
        <v>11</v>
      </c>
      <c r="W1212" s="13">
        <f>IFERROR(VLOOKUP(Tabela1[[#This Row],[COD.MDE]],'LISTA DE EMBARQUE'!B:M,12,0),"")</f>
        <v>46300</v>
      </c>
      <c r="X1212" s="14">
        <f>IFERROR(Tabela1[[#This Row],[QIANTIDADE EXPEDIDA]]*Tabela1[[#This Row],[PESO UNI]],"")</f>
        <v>74.099999999999994</v>
      </c>
      <c r="Y1212" s="14">
        <f t="shared" si="280"/>
        <v>0</v>
      </c>
      <c r="Z1212" s="20">
        <f>Tabela1[[#This Row],[PESO TOTAL]]-Tabela1[[#This Row],[Peso Expedido]]</f>
        <v>0</v>
      </c>
      <c r="AA1212" s="17">
        <v>1</v>
      </c>
      <c r="AB1212" s="33"/>
      <c r="AC1212" s="33">
        <v>1</v>
      </c>
      <c r="AD1212" s="33">
        <v>1</v>
      </c>
      <c r="AE1212" s="33">
        <v>1</v>
      </c>
      <c r="AF1212" s="33">
        <v>1</v>
      </c>
      <c r="AG1212" s="33">
        <v>1</v>
      </c>
      <c r="AH1212" s="33">
        <v>1</v>
      </c>
      <c r="AI1212" s="33" t="s">
        <v>4509</v>
      </c>
      <c r="AJ1212"/>
      <c r="AK1212"/>
      <c r="AL1212"/>
      <c r="AM1212"/>
      <c r="AN1212"/>
      <c r="AO1212"/>
      <c r="AP1212"/>
      <c r="AQ1212" s="22"/>
      <c r="AR1212" s="24"/>
      <c r="AS1212" s="37"/>
      <c r="AT1212" s="37"/>
      <c r="AU1212" s="37"/>
      <c r="AV1212" s="37"/>
      <c r="AW1212" s="37"/>
    </row>
    <row r="1213" spans="1:49" ht="15.75" hidden="1" customHeight="1" x14ac:dyDescent="0.25">
      <c r="A1213" s="1" t="s">
        <v>5700</v>
      </c>
      <c r="B1213" s="21" t="s">
        <v>5701</v>
      </c>
      <c r="C1213" s="1">
        <v>4</v>
      </c>
      <c r="D1213" s="1" t="s">
        <v>6368</v>
      </c>
      <c r="E1213" s="7">
        <v>4894</v>
      </c>
      <c r="F1213" s="7">
        <v>74</v>
      </c>
      <c r="G1213" s="1">
        <v>14.9</v>
      </c>
      <c r="H1213" s="34">
        <f>Tabela1[[#This Row],[PESO UNI]]*Tabela1[[#This Row],[QTE]]</f>
        <v>59.6</v>
      </c>
      <c r="I1213" s="7">
        <v>0</v>
      </c>
      <c r="J1213" s="8" t="s">
        <v>3045</v>
      </c>
      <c r="K1213" s="8" t="s">
        <v>4320</v>
      </c>
      <c r="L1213" s="9" t="s">
        <v>2984</v>
      </c>
      <c r="M1213" s="10">
        <v>46279</v>
      </c>
      <c r="N1213" s="8" t="s">
        <v>5101</v>
      </c>
      <c r="O1213" s="12"/>
      <c r="P1213" s="13"/>
      <c r="Q1213" s="14">
        <f>Tabela1[[#This Row],[QTDE/ Fabricação]]-Tabela1[[#This Row],[QTE]]</f>
        <v>-4</v>
      </c>
      <c r="R1213" s="18">
        <f t="shared" si="277"/>
        <v>59.6</v>
      </c>
      <c r="S1213" s="18">
        <f t="shared" si="278"/>
        <v>59.6</v>
      </c>
      <c r="T1213" s="19">
        <f t="shared" si="279"/>
        <v>0</v>
      </c>
      <c r="U1213" s="16">
        <f>IFERROR(SUMIF('LISTA DE EMBARQUE'!B:B,MICRO!E:E,'LISTA DE EMBARQUE'!G:G),"")</f>
        <v>4</v>
      </c>
      <c r="V1213" s="12">
        <f>IFERROR(VLOOKUP(Tabela1[[#This Row],[COD.MDE]],'LISTA DE EMBARQUE'!B:L,11,0),"")</f>
        <v>11</v>
      </c>
      <c r="W1213" s="13">
        <f>IFERROR(VLOOKUP(Tabela1[[#This Row],[COD.MDE]],'LISTA DE EMBARQUE'!B:M,12,0),"")</f>
        <v>46300</v>
      </c>
      <c r="X1213" s="14">
        <f>IFERROR(Tabela1[[#This Row],[QIANTIDADE EXPEDIDA]]*Tabela1[[#This Row],[PESO UNI]],"")</f>
        <v>59.6</v>
      </c>
      <c r="Y1213" s="14">
        <f t="shared" si="280"/>
        <v>0</v>
      </c>
      <c r="Z1213" s="20">
        <f>Tabela1[[#This Row],[PESO TOTAL]]-Tabela1[[#This Row],[Peso Expedido]]</f>
        <v>0</v>
      </c>
      <c r="AA1213" s="17">
        <v>1</v>
      </c>
      <c r="AB1213" s="33"/>
      <c r="AC1213" s="33">
        <v>1</v>
      </c>
      <c r="AD1213" s="33">
        <v>1</v>
      </c>
      <c r="AE1213" s="33">
        <v>1</v>
      </c>
      <c r="AF1213" s="33">
        <v>1</v>
      </c>
      <c r="AG1213" s="33">
        <v>1</v>
      </c>
      <c r="AH1213" s="33">
        <v>1</v>
      </c>
      <c r="AI1213" s="33" t="s">
        <v>4509</v>
      </c>
      <c r="AJ1213"/>
      <c r="AK1213"/>
      <c r="AL1213"/>
      <c r="AM1213"/>
      <c r="AN1213"/>
      <c r="AO1213"/>
      <c r="AP1213"/>
      <c r="AQ1213" s="22"/>
      <c r="AR1213" s="24"/>
      <c r="AS1213" s="37"/>
      <c r="AT1213" s="37"/>
      <c r="AU1213" s="37"/>
      <c r="AV1213" s="37"/>
      <c r="AW1213" s="37"/>
    </row>
    <row r="1214" spans="1:49" ht="15.75" hidden="1" customHeight="1" x14ac:dyDescent="0.25">
      <c r="A1214" s="1" t="s">
        <v>5700</v>
      </c>
      <c r="B1214" s="21" t="s">
        <v>5701</v>
      </c>
      <c r="C1214" s="1">
        <v>2</v>
      </c>
      <c r="D1214" s="1" t="s">
        <v>6367</v>
      </c>
      <c r="E1214" s="7">
        <v>4895</v>
      </c>
      <c r="F1214" s="7">
        <v>74</v>
      </c>
      <c r="G1214" s="1">
        <v>12</v>
      </c>
      <c r="H1214" s="34">
        <f>Tabela1[[#This Row],[PESO UNI]]*Tabela1[[#This Row],[QTE]]</f>
        <v>24</v>
      </c>
      <c r="I1214" s="7">
        <v>0</v>
      </c>
      <c r="J1214" s="8" t="s">
        <v>3045</v>
      </c>
      <c r="K1214" s="8" t="s">
        <v>4320</v>
      </c>
      <c r="L1214" s="9" t="s">
        <v>2984</v>
      </c>
      <c r="M1214" s="10">
        <v>46279</v>
      </c>
      <c r="N1214" s="8" t="s">
        <v>5101</v>
      </c>
      <c r="O1214" s="12"/>
      <c r="P1214" s="13"/>
      <c r="Q1214" s="14">
        <f>Tabela1[[#This Row],[QTDE/ Fabricação]]-Tabela1[[#This Row],[QTE]]</f>
        <v>-2</v>
      </c>
      <c r="R1214" s="18">
        <f t="shared" si="277"/>
        <v>24</v>
      </c>
      <c r="S1214" s="18">
        <f t="shared" si="278"/>
        <v>24</v>
      </c>
      <c r="T1214" s="19">
        <f t="shared" si="279"/>
        <v>0</v>
      </c>
      <c r="U1214" s="16">
        <f>IFERROR(SUMIF('LISTA DE EMBARQUE'!B:B,MICRO!E:E,'LISTA DE EMBARQUE'!G:G),"")</f>
        <v>2</v>
      </c>
      <c r="V1214" s="12">
        <f>IFERROR(VLOOKUP(Tabela1[[#This Row],[COD.MDE]],'LISTA DE EMBARQUE'!B:L,11,0),"")</f>
        <v>11</v>
      </c>
      <c r="W1214" s="13">
        <f>IFERROR(VLOOKUP(Tabela1[[#This Row],[COD.MDE]],'LISTA DE EMBARQUE'!B:M,12,0),"")</f>
        <v>46300</v>
      </c>
      <c r="X1214" s="14">
        <f>IFERROR(Tabela1[[#This Row],[QIANTIDADE EXPEDIDA]]*Tabela1[[#This Row],[PESO UNI]],"")</f>
        <v>24</v>
      </c>
      <c r="Y1214" s="14">
        <f t="shared" si="280"/>
        <v>0</v>
      </c>
      <c r="Z1214" s="20">
        <f>Tabela1[[#This Row],[PESO TOTAL]]-Tabela1[[#This Row],[Peso Expedido]]</f>
        <v>0</v>
      </c>
      <c r="AA1214" s="17">
        <v>1</v>
      </c>
      <c r="AB1214" s="33"/>
      <c r="AC1214" s="33">
        <v>1</v>
      </c>
      <c r="AD1214" s="33">
        <v>1</v>
      </c>
      <c r="AE1214" s="33">
        <v>1</v>
      </c>
      <c r="AF1214" s="33">
        <v>1</v>
      </c>
      <c r="AG1214" s="33">
        <v>1</v>
      </c>
      <c r="AH1214" s="33">
        <v>1</v>
      </c>
      <c r="AI1214" s="33" t="s">
        <v>4509</v>
      </c>
      <c r="AJ1214"/>
      <c r="AK1214"/>
      <c r="AL1214"/>
      <c r="AM1214"/>
      <c r="AN1214"/>
      <c r="AO1214"/>
      <c r="AP1214"/>
      <c r="AQ1214" s="22"/>
      <c r="AR1214" s="24"/>
      <c r="AS1214" s="37"/>
      <c r="AT1214" s="37"/>
      <c r="AU1214" s="37"/>
      <c r="AV1214" s="37"/>
      <c r="AW1214" s="37"/>
    </row>
    <row r="1215" spans="1:49" ht="15.75" hidden="1" customHeight="1" x14ac:dyDescent="0.25">
      <c r="A1215" s="1" t="s">
        <v>5700</v>
      </c>
      <c r="B1215" s="21" t="s">
        <v>5701</v>
      </c>
      <c r="C1215" s="1">
        <v>2</v>
      </c>
      <c r="D1215" s="1" t="s">
        <v>6366</v>
      </c>
      <c r="E1215" s="7">
        <v>4896</v>
      </c>
      <c r="F1215" s="7">
        <v>74</v>
      </c>
      <c r="G1215" s="1">
        <v>17.2</v>
      </c>
      <c r="H1215" s="34">
        <f>Tabela1[[#This Row],[PESO UNI]]*Tabela1[[#This Row],[QTE]]</f>
        <v>34.4</v>
      </c>
      <c r="I1215" s="7">
        <v>0</v>
      </c>
      <c r="J1215" s="8" t="s">
        <v>3045</v>
      </c>
      <c r="K1215" s="8" t="s">
        <v>4320</v>
      </c>
      <c r="L1215" s="9" t="s">
        <v>2984</v>
      </c>
      <c r="M1215" s="10">
        <v>46279</v>
      </c>
      <c r="N1215" s="8" t="s">
        <v>5101</v>
      </c>
      <c r="O1215" s="12"/>
      <c r="P1215" s="13"/>
      <c r="Q1215" s="14">
        <f>Tabela1[[#This Row],[QTDE/ Fabricação]]-Tabela1[[#This Row],[QTE]]</f>
        <v>-2</v>
      </c>
      <c r="R1215" s="18">
        <f t="shared" si="277"/>
        <v>34.4</v>
      </c>
      <c r="S1215" s="18">
        <f t="shared" si="278"/>
        <v>34.4</v>
      </c>
      <c r="T1215" s="19">
        <f t="shared" si="279"/>
        <v>0</v>
      </c>
      <c r="U1215" s="16">
        <f>IFERROR(SUMIF('LISTA DE EMBARQUE'!B:B,MICRO!E:E,'LISTA DE EMBARQUE'!G:G),"")</f>
        <v>2</v>
      </c>
      <c r="V1215" s="12">
        <f>IFERROR(VLOOKUP(Tabela1[[#This Row],[COD.MDE]],'LISTA DE EMBARQUE'!B:L,11,0),"")</f>
        <v>11</v>
      </c>
      <c r="W1215" s="13">
        <f>IFERROR(VLOOKUP(Tabela1[[#This Row],[COD.MDE]],'LISTA DE EMBARQUE'!B:M,12,0),"")</f>
        <v>46300</v>
      </c>
      <c r="X1215" s="14">
        <f>IFERROR(Tabela1[[#This Row],[QIANTIDADE EXPEDIDA]]*Tabela1[[#This Row],[PESO UNI]],"")</f>
        <v>34.4</v>
      </c>
      <c r="Y1215" s="14">
        <f t="shared" si="280"/>
        <v>0</v>
      </c>
      <c r="Z1215" s="20">
        <f>Tabela1[[#This Row],[PESO TOTAL]]-Tabela1[[#This Row],[Peso Expedido]]</f>
        <v>0</v>
      </c>
      <c r="AA1215" s="17">
        <v>1</v>
      </c>
      <c r="AB1215" s="33"/>
      <c r="AC1215" s="33">
        <v>1</v>
      </c>
      <c r="AD1215" s="33">
        <v>1</v>
      </c>
      <c r="AE1215" s="33">
        <v>1</v>
      </c>
      <c r="AF1215" s="33">
        <v>1</v>
      </c>
      <c r="AG1215" s="33">
        <v>1</v>
      </c>
      <c r="AH1215" s="33">
        <v>1</v>
      </c>
      <c r="AI1215" s="33" t="s">
        <v>4509</v>
      </c>
      <c r="AJ1215"/>
      <c r="AK1215"/>
      <c r="AL1215"/>
      <c r="AM1215"/>
      <c r="AN1215"/>
      <c r="AO1215"/>
      <c r="AP1215"/>
      <c r="AQ1215" s="22"/>
      <c r="AR1215" s="24"/>
      <c r="AS1215" s="37"/>
      <c r="AT1215" s="37"/>
      <c r="AU1215" s="37"/>
      <c r="AV1215" s="37"/>
      <c r="AW1215" s="37"/>
    </row>
    <row r="1216" spans="1:49" ht="15.75" hidden="1" customHeight="1" x14ac:dyDescent="0.25">
      <c r="A1216" s="1" t="s">
        <v>5700</v>
      </c>
      <c r="B1216" s="21" t="s">
        <v>5701</v>
      </c>
      <c r="C1216" s="1">
        <v>2</v>
      </c>
      <c r="D1216" s="1" t="s">
        <v>6365</v>
      </c>
      <c r="E1216" s="7">
        <v>4897</v>
      </c>
      <c r="F1216" s="7">
        <v>74</v>
      </c>
      <c r="G1216" s="1">
        <v>448.3</v>
      </c>
      <c r="H1216" s="34">
        <f>Tabela1[[#This Row],[PESO UNI]]*Tabela1[[#This Row],[QTE]]</f>
        <v>896.6</v>
      </c>
      <c r="I1216" s="7">
        <v>0</v>
      </c>
      <c r="J1216" s="8" t="s">
        <v>3045</v>
      </c>
      <c r="K1216" s="8" t="s">
        <v>4320</v>
      </c>
      <c r="L1216" s="9" t="s">
        <v>2984</v>
      </c>
      <c r="M1216" s="10">
        <v>46279</v>
      </c>
      <c r="N1216" s="8" t="s">
        <v>5101</v>
      </c>
      <c r="O1216" s="12"/>
      <c r="P1216" s="13"/>
      <c r="Q1216" s="14">
        <f>Tabela1[[#This Row],[QTDE/ Fabricação]]-Tabela1[[#This Row],[QTE]]</f>
        <v>-2</v>
      </c>
      <c r="R1216" s="18">
        <f t="shared" si="277"/>
        <v>896.6</v>
      </c>
      <c r="S1216" s="18">
        <f t="shared" si="278"/>
        <v>896.6</v>
      </c>
      <c r="T1216" s="19">
        <f t="shared" si="279"/>
        <v>0</v>
      </c>
      <c r="U1216" s="16">
        <f>IFERROR(SUMIF('LISTA DE EMBARQUE'!B:B,MICRO!E:E,'LISTA DE EMBARQUE'!G:G),"")</f>
        <v>2</v>
      </c>
      <c r="V1216" s="12">
        <f>IFERROR(VLOOKUP(Tabela1[[#This Row],[COD.MDE]],'LISTA DE EMBARQUE'!B:L,11,0),"")</f>
        <v>11</v>
      </c>
      <c r="W1216" s="13">
        <f>IFERROR(VLOOKUP(Tabela1[[#This Row],[COD.MDE]],'LISTA DE EMBARQUE'!B:M,12,0),"")</f>
        <v>46300</v>
      </c>
      <c r="X1216" s="14">
        <f>IFERROR(Tabela1[[#This Row],[QIANTIDADE EXPEDIDA]]*Tabela1[[#This Row],[PESO UNI]],"")</f>
        <v>896.6</v>
      </c>
      <c r="Y1216" s="14">
        <f t="shared" si="280"/>
        <v>0</v>
      </c>
      <c r="Z1216" s="20">
        <f>Tabela1[[#This Row],[PESO TOTAL]]-Tabela1[[#This Row],[Peso Expedido]]</f>
        <v>0</v>
      </c>
      <c r="AA1216" s="17">
        <v>1</v>
      </c>
      <c r="AB1216" s="33"/>
      <c r="AC1216" s="33">
        <v>1</v>
      </c>
      <c r="AD1216" s="33">
        <v>1</v>
      </c>
      <c r="AE1216" s="33">
        <v>1</v>
      </c>
      <c r="AF1216" s="33">
        <v>1</v>
      </c>
      <c r="AG1216" s="33">
        <v>1</v>
      </c>
      <c r="AH1216" s="33">
        <v>1</v>
      </c>
      <c r="AI1216" s="33" t="s">
        <v>4509</v>
      </c>
      <c r="AJ1216"/>
      <c r="AK1216"/>
      <c r="AL1216"/>
      <c r="AM1216"/>
      <c r="AN1216"/>
      <c r="AO1216"/>
      <c r="AP1216"/>
      <c r="AQ1216" s="22"/>
      <c r="AR1216" s="24"/>
      <c r="AS1216" s="37"/>
      <c r="AT1216" s="37"/>
      <c r="AU1216" s="37"/>
      <c r="AV1216" s="37"/>
      <c r="AW1216" s="37"/>
    </row>
    <row r="1217" spans="1:49" ht="15.75" hidden="1" customHeight="1" x14ac:dyDescent="0.25">
      <c r="A1217" s="1" t="s">
        <v>5700</v>
      </c>
      <c r="B1217" s="21" t="s">
        <v>5701</v>
      </c>
      <c r="C1217" s="1">
        <v>2</v>
      </c>
      <c r="D1217" s="1" t="s">
        <v>6364</v>
      </c>
      <c r="E1217" s="7">
        <v>4898</v>
      </c>
      <c r="F1217" s="7">
        <v>74</v>
      </c>
      <c r="G1217" s="1">
        <v>87</v>
      </c>
      <c r="H1217" s="34">
        <f>Tabela1[[#This Row],[PESO UNI]]*Tabela1[[#This Row],[QTE]]</f>
        <v>174</v>
      </c>
      <c r="I1217" s="7">
        <v>0</v>
      </c>
      <c r="J1217" s="8" t="s">
        <v>3045</v>
      </c>
      <c r="K1217" s="8" t="s">
        <v>4320</v>
      </c>
      <c r="L1217" s="9" t="s">
        <v>2984</v>
      </c>
      <c r="M1217" s="10">
        <v>46279</v>
      </c>
      <c r="N1217" s="8" t="s">
        <v>5101</v>
      </c>
      <c r="O1217" s="12"/>
      <c r="P1217" s="13"/>
      <c r="Q1217" s="14">
        <f>Tabela1[[#This Row],[QTDE/ Fabricação]]-Tabela1[[#This Row],[QTE]]</f>
        <v>-2</v>
      </c>
      <c r="R1217" s="18">
        <f t="shared" si="277"/>
        <v>174</v>
      </c>
      <c r="S1217" s="18">
        <f t="shared" si="278"/>
        <v>174</v>
      </c>
      <c r="T1217" s="19">
        <f t="shared" si="279"/>
        <v>0</v>
      </c>
      <c r="U1217" s="16">
        <f>IFERROR(SUMIF('LISTA DE EMBARQUE'!B:B,MICRO!E:E,'LISTA DE EMBARQUE'!G:G),"")</f>
        <v>2</v>
      </c>
      <c r="V1217" s="12">
        <f>IFERROR(VLOOKUP(Tabela1[[#This Row],[COD.MDE]],'LISTA DE EMBARQUE'!B:L,11,0),"")</f>
        <v>11</v>
      </c>
      <c r="W1217" s="13">
        <f>IFERROR(VLOOKUP(Tabela1[[#This Row],[COD.MDE]],'LISTA DE EMBARQUE'!B:M,12,0),"")</f>
        <v>46300</v>
      </c>
      <c r="X1217" s="14">
        <f>IFERROR(Tabela1[[#This Row],[QIANTIDADE EXPEDIDA]]*Tabela1[[#This Row],[PESO UNI]],"")</f>
        <v>174</v>
      </c>
      <c r="Y1217" s="14">
        <f t="shared" si="280"/>
        <v>0</v>
      </c>
      <c r="Z1217" s="20">
        <f>Tabela1[[#This Row],[PESO TOTAL]]-Tabela1[[#This Row],[Peso Expedido]]</f>
        <v>0</v>
      </c>
      <c r="AA1217" s="17">
        <v>1</v>
      </c>
      <c r="AB1217" s="33"/>
      <c r="AC1217" s="33">
        <v>1</v>
      </c>
      <c r="AD1217" s="33">
        <v>1</v>
      </c>
      <c r="AE1217" s="33">
        <v>1</v>
      </c>
      <c r="AF1217" s="33">
        <v>1</v>
      </c>
      <c r="AG1217" s="33">
        <v>1</v>
      </c>
      <c r="AH1217" s="33">
        <v>1</v>
      </c>
      <c r="AI1217" s="33" t="s">
        <v>4509</v>
      </c>
      <c r="AJ1217"/>
      <c r="AK1217"/>
      <c r="AL1217"/>
      <c r="AM1217"/>
      <c r="AN1217"/>
      <c r="AO1217"/>
      <c r="AP1217"/>
      <c r="AQ1217" s="22"/>
      <c r="AR1217" s="24"/>
      <c r="AS1217" s="37"/>
      <c r="AT1217" s="37"/>
      <c r="AU1217" s="37"/>
      <c r="AV1217" s="37"/>
      <c r="AW1217" s="37"/>
    </row>
    <row r="1218" spans="1:49" ht="15.75" hidden="1" customHeight="1" x14ac:dyDescent="0.25">
      <c r="A1218" s="1" t="s">
        <v>5700</v>
      </c>
      <c r="B1218" s="21" t="s">
        <v>5701</v>
      </c>
      <c r="C1218" s="1">
        <v>2</v>
      </c>
      <c r="D1218" s="1" t="s">
        <v>6363</v>
      </c>
      <c r="E1218" s="7">
        <v>4899</v>
      </c>
      <c r="F1218" s="7">
        <v>74</v>
      </c>
      <c r="G1218" s="1">
        <v>75</v>
      </c>
      <c r="H1218" s="34">
        <f>Tabela1[[#This Row],[PESO UNI]]*Tabela1[[#This Row],[QTE]]</f>
        <v>150</v>
      </c>
      <c r="I1218" s="7">
        <v>0</v>
      </c>
      <c r="J1218" s="8" t="s">
        <v>3045</v>
      </c>
      <c r="K1218" s="8" t="s">
        <v>4320</v>
      </c>
      <c r="L1218" s="9" t="s">
        <v>2984</v>
      </c>
      <c r="M1218" s="10">
        <v>46279</v>
      </c>
      <c r="N1218" s="8" t="s">
        <v>5101</v>
      </c>
      <c r="O1218" s="12"/>
      <c r="P1218" s="13"/>
      <c r="Q1218" s="14">
        <f>Tabela1[[#This Row],[QTDE/ Fabricação]]-Tabela1[[#This Row],[QTE]]</f>
        <v>-2</v>
      </c>
      <c r="R1218" s="18">
        <f t="shared" si="277"/>
        <v>150</v>
      </c>
      <c r="S1218" s="18">
        <f t="shared" si="278"/>
        <v>150</v>
      </c>
      <c r="T1218" s="19">
        <f t="shared" si="279"/>
        <v>0</v>
      </c>
      <c r="U1218" s="16">
        <f>IFERROR(SUMIF('LISTA DE EMBARQUE'!B:B,MICRO!E:E,'LISTA DE EMBARQUE'!G:G),"")</f>
        <v>2</v>
      </c>
      <c r="V1218" s="12">
        <f>IFERROR(VLOOKUP(Tabela1[[#This Row],[COD.MDE]],'LISTA DE EMBARQUE'!B:L,11,0),"")</f>
        <v>11</v>
      </c>
      <c r="W1218" s="13">
        <f>IFERROR(VLOOKUP(Tabela1[[#This Row],[COD.MDE]],'LISTA DE EMBARQUE'!B:M,12,0),"")</f>
        <v>46300</v>
      </c>
      <c r="X1218" s="14">
        <f>IFERROR(Tabela1[[#This Row],[QIANTIDADE EXPEDIDA]]*Tabela1[[#This Row],[PESO UNI]],"")</f>
        <v>150</v>
      </c>
      <c r="Y1218" s="14">
        <f t="shared" si="280"/>
        <v>0</v>
      </c>
      <c r="Z1218" s="20">
        <f>Tabela1[[#This Row],[PESO TOTAL]]-Tabela1[[#This Row],[Peso Expedido]]</f>
        <v>0</v>
      </c>
      <c r="AA1218" s="17">
        <v>1</v>
      </c>
      <c r="AB1218" s="33"/>
      <c r="AC1218" s="33">
        <v>1</v>
      </c>
      <c r="AD1218" s="33">
        <v>1</v>
      </c>
      <c r="AE1218" s="33">
        <v>1</v>
      </c>
      <c r="AF1218" s="33">
        <v>1</v>
      </c>
      <c r="AG1218" s="33">
        <v>1</v>
      </c>
      <c r="AH1218" s="33">
        <v>1</v>
      </c>
      <c r="AI1218" s="33" t="s">
        <v>4509</v>
      </c>
      <c r="AJ1218"/>
      <c r="AK1218"/>
      <c r="AL1218"/>
      <c r="AM1218"/>
      <c r="AN1218"/>
      <c r="AO1218"/>
      <c r="AP1218"/>
      <c r="AQ1218" s="22"/>
      <c r="AR1218" s="24"/>
      <c r="AS1218" s="37"/>
      <c r="AT1218" s="37"/>
      <c r="AU1218" s="37"/>
      <c r="AV1218" s="37"/>
      <c r="AW1218" s="37"/>
    </row>
    <row r="1219" spans="1:49" ht="15.75" hidden="1" customHeight="1" x14ac:dyDescent="0.25">
      <c r="A1219" s="1" t="s">
        <v>5700</v>
      </c>
      <c r="B1219" s="21" t="s">
        <v>5701</v>
      </c>
      <c r="C1219" s="1">
        <v>32</v>
      </c>
      <c r="D1219" s="1" t="s">
        <v>6362</v>
      </c>
      <c r="E1219" s="7">
        <v>4900</v>
      </c>
      <c r="F1219" s="7">
        <v>74</v>
      </c>
      <c r="G1219" s="1">
        <v>3.5</v>
      </c>
      <c r="H1219" s="34">
        <f>Tabela1[[#This Row],[PESO UNI]]*Tabela1[[#This Row],[QTE]]</f>
        <v>112</v>
      </c>
      <c r="I1219" s="7">
        <v>0</v>
      </c>
      <c r="J1219" s="8" t="s">
        <v>3045</v>
      </c>
      <c r="K1219" s="8" t="s">
        <v>4320</v>
      </c>
      <c r="L1219" s="9" t="s">
        <v>2984</v>
      </c>
      <c r="M1219" s="10">
        <v>46279</v>
      </c>
      <c r="N1219" s="8" t="s">
        <v>5101</v>
      </c>
      <c r="O1219" s="12"/>
      <c r="P1219" s="13"/>
      <c r="Q1219" s="14">
        <f>Tabela1[[#This Row],[QTDE/ Fabricação]]-Tabela1[[#This Row],[QTE]]</f>
        <v>-32</v>
      </c>
      <c r="R1219" s="18">
        <f t="shared" si="277"/>
        <v>112</v>
      </c>
      <c r="S1219" s="18">
        <f t="shared" si="278"/>
        <v>112</v>
      </c>
      <c r="T1219" s="19">
        <f t="shared" si="279"/>
        <v>0</v>
      </c>
      <c r="U1219" s="16">
        <f>IFERROR(SUMIF('LISTA DE EMBARQUE'!B:B,MICRO!E:E,'LISTA DE EMBARQUE'!G:G),"")</f>
        <v>32</v>
      </c>
      <c r="V1219" s="12">
        <f>IFERROR(VLOOKUP(Tabela1[[#This Row],[COD.MDE]],'LISTA DE EMBARQUE'!B:L,11,0),"")</f>
        <v>11</v>
      </c>
      <c r="W1219" s="13">
        <f>IFERROR(VLOOKUP(Tabela1[[#This Row],[COD.MDE]],'LISTA DE EMBARQUE'!B:M,12,0),"")</f>
        <v>46300</v>
      </c>
      <c r="X1219" s="14">
        <f>IFERROR(Tabela1[[#This Row],[QIANTIDADE EXPEDIDA]]*Tabela1[[#This Row],[PESO UNI]],"")</f>
        <v>112</v>
      </c>
      <c r="Y1219" s="14">
        <f t="shared" si="280"/>
        <v>0</v>
      </c>
      <c r="Z1219" s="20">
        <f>Tabela1[[#This Row],[PESO TOTAL]]-Tabela1[[#This Row],[Peso Expedido]]</f>
        <v>0</v>
      </c>
      <c r="AA1219" s="17">
        <v>1</v>
      </c>
      <c r="AB1219" s="33"/>
      <c r="AC1219" s="33">
        <v>1</v>
      </c>
      <c r="AD1219" s="33">
        <v>1</v>
      </c>
      <c r="AE1219" s="33">
        <v>1</v>
      </c>
      <c r="AF1219" s="33">
        <v>1</v>
      </c>
      <c r="AG1219" s="33">
        <v>1</v>
      </c>
      <c r="AH1219" s="33">
        <v>1</v>
      </c>
      <c r="AI1219" s="33" t="s">
        <v>4509</v>
      </c>
      <c r="AJ1219"/>
      <c r="AK1219"/>
      <c r="AL1219"/>
      <c r="AM1219"/>
      <c r="AN1219"/>
      <c r="AO1219"/>
      <c r="AP1219"/>
      <c r="AQ1219" s="22"/>
      <c r="AR1219" s="24"/>
      <c r="AS1219" s="37"/>
      <c r="AT1219" s="37"/>
      <c r="AU1219" s="37"/>
      <c r="AV1219" s="37"/>
      <c r="AW1219" s="37"/>
    </row>
    <row r="1220" spans="1:49" ht="15.75" hidden="1" customHeight="1" x14ac:dyDescent="0.25">
      <c r="A1220" s="1" t="s">
        <v>5700</v>
      </c>
      <c r="B1220" s="21" t="s">
        <v>5701</v>
      </c>
      <c r="C1220" s="1">
        <v>64</v>
      </c>
      <c r="D1220" s="1" t="s">
        <v>6361</v>
      </c>
      <c r="E1220" s="7">
        <v>4901</v>
      </c>
      <c r="F1220" s="7">
        <v>74</v>
      </c>
      <c r="G1220" s="1">
        <v>1.5</v>
      </c>
      <c r="H1220" s="34">
        <f>Tabela1[[#This Row],[PESO UNI]]*Tabela1[[#This Row],[QTE]]</f>
        <v>96</v>
      </c>
      <c r="I1220" s="7">
        <v>0</v>
      </c>
      <c r="J1220" s="8" t="s">
        <v>3045</v>
      </c>
      <c r="K1220" s="8" t="s">
        <v>4320</v>
      </c>
      <c r="L1220" s="9" t="s">
        <v>2984</v>
      </c>
      <c r="M1220" s="10">
        <v>46279</v>
      </c>
      <c r="N1220" s="8" t="s">
        <v>5101</v>
      </c>
      <c r="O1220" s="12"/>
      <c r="P1220" s="13"/>
      <c r="Q1220" s="14">
        <f>Tabela1[[#This Row],[QTDE/ Fabricação]]-Tabela1[[#This Row],[QTE]]</f>
        <v>-64</v>
      </c>
      <c r="R1220" s="18">
        <f t="shared" si="277"/>
        <v>96</v>
      </c>
      <c r="S1220" s="18">
        <f t="shared" si="278"/>
        <v>96</v>
      </c>
      <c r="T1220" s="19">
        <f t="shared" si="279"/>
        <v>0</v>
      </c>
      <c r="U1220" s="16">
        <f>IFERROR(SUMIF('LISTA DE EMBARQUE'!B:B,MICRO!E:E,'LISTA DE EMBARQUE'!G:G),"")</f>
        <v>64</v>
      </c>
      <c r="V1220" s="12">
        <f>IFERROR(VLOOKUP(Tabela1[[#This Row],[COD.MDE]],'LISTA DE EMBARQUE'!B:L,11,0),"")</f>
        <v>11</v>
      </c>
      <c r="W1220" s="13">
        <f>IFERROR(VLOOKUP(Tabela1[[#This Row],[COD.MDE]],'LISTA DE EMBARQUE'!B:M,12,0),"")</f>
        <v>46300</v>
      </c>
      <c r="X1220" s="14">
        <f>IFERROR(Tabela1[[#This Row],[QIANTIDADE EXPEDIDA]]*Tabela1[[#This Row],[PESO UNI]],"")</f>
        <v>96</v>
      </c>
      <c r="Y1220" s="14">
        <f t="shared" si="280"/>
        <v>0</v>
      </c>
      <c r="Z1220" s="20">
        <f>Tabela1[[#This Row],[PESO TOTAL]]-Tabela1[[#This Row],[Peso Expedido]]</f>
        <v>0</v>
      </c>
      <c r="AA1220" s="17">
        <v>1</v>
      </c>
      <c r="AB1220" s="33"/>
      <c r="AC1220" s="33">
        <v>1</v>
      </c>
      <c r="AD1220" s="33">
        <v>1</v>
      </c>
      <c r="AE1220" s="33">
        <v>1</v>
      </c>
      <c r="AF1220" s="33">
        <v>1</v>
      </c>
      <c r="AG1220" s="33">
        <v>1</v>
      </c>
      <c r="AH1220" s="33">
        <v>1</v>
      </c>
      <c r="AI1220" s="33" t="s">
        <v>4509</v>
      </c>
      <c r="AJ1220"/>
      <c r="AK1220"/>
      <c r="AL1220"/>
      <c r="AM1220"/>
      <c r="AN1220"/>
      <c r="AO1220"/>
      <c r="AP1220"/>
      <c r="AQ1220" s="22"/>
      <c r="AR1220" s="24"/>
      <c r="AS1220" s="37"/>
      <c r="AT1220" s="37"/>
      <c r="AU1220" s="37"/>
      <c r="AV1220" s="37"/>
      <c r="AW1220" s="37"/>
    </row>
    <row r="1221" spans="1:49" ht="15.75" hidden="1" customHeight="1" x14ac:dyDescent="0.25">
      <c r="A1221" s="1" t="s">
        <v>5700</v>
      </c>
      <c r="B1221" s="21" t="s">
        <v>5701</v>
      </c>
      <c r="C1221" s="1">
        <v>32</v>
      </c>
      <c r="D1221" s="1" t="s">
        <v>6360</v>
      </c>
      <c r="E1221" s="7">
        <v>4902</v>
      </c>
      <c r="F1221" s="7">
        <v>74</v>
      </c>
      <c r="G1221" s="1">
        <v>2.8</v>
      </c>
      <c r="H1221" s="34">
        <f>Tabela1[[#This Row],[PESO UNI]]*Tabela1[[#This Row],[QTE]]</f>
        <v>89.6</v>
      </c>
      <c r="I1221" s="7">
        <v>0</v>
      </c>
      <c r="J1221" s="8" t="s">
        <v>3045</v>
      </c>
      <c r="K1221" s="8" t="s">
        <v>4320</v>
      </c>
      <c r="L1221" s="9" t="s">
        <v>2984</v>
      </c>
      <c r="M1221" s="10">
        <v>46279</v>
      </c>
      <c r="N1221" s="8" t="s">
        <v>5101</v>
      </c>
      <c r="O1221" s="12"/>
      <c r="P1221" s="13"/>
      <c r="Q1221" s="14">
        <f>Tabela1[[#This Row],[QTDE/ Fabricação]]-Tabela1[[#This Row],[QTE]]</f>
        <v>-32</v>
      </c>
      <c r="R1221" s="18">
        <f t="shared" si="277"/>
        <v>89.6</v>
      </c>
      <c r="S1221" s="18">
        <f t="shared" si="278"/>
        <v>89.6</v>
      </c>
      <c r="T1221" s="19">
        <f t="shared" si="279"/>
        <v>0</v>
      </c>
      <c r="U1221" s="16">
        <f>IFERROR(SUMIF('LISTA DE EMBARQUE'!B:B,MICRO!E:E,'LISTA DE EMBARQUE'!G:G),"")</f>
        <v>32</v>
      </c>
      <c r="V1221" s="12">
        <f>IFERROR(VLOOKUP(Tabela1[[#This Row],[COD.MDE]],'LISTA DE EMBARQUE'!B:L,11,0),"")</f>
        <v>11</v>
      </c>
      <c r="W1221" s="13">
        <f>IFERROR(VLOOKUP(Tabela1[[#This Row],[COD.MDE]],'LISTA DE EMBARQUE'!B:M,12,0),"")</f>
        <v>46300</v>
      </c>
      <c r="X1221" s="14">
        <f>IFERROR(Tabela1[[#This Row],[QIANTIDADE EXPEDIDA]]*Tabela1[[#This Row],[PESO UNI]],"")</f>
        <v>89.6</v>
      </c>
      <c r="Y1221" s="14">
        <f t="shared" si="280"/>
        <v>0</v>
      </c>
      <c r="Z1221" s="20">
        <f>Tabela1[[#This Row],[PESO TOTAL]]-Tabela1[[#This Row],[Peso Expedido]]</f>
        <v>0</v>
      </c>
      <c r="AA1221" s="17">
        <v>1</v>
      </c>
      <c r="AB1221" s="33"/>
      <c r="AC1221" s="33">
        <v>1</v>
      </c>
      <c r="AD1221" s="33">
        <v>1</v>
      </c>
      <c r="AE1221" s="33">
        <v>1</v>
      </c>
      <c r="AF1221" s="33">
        <v>1</v>
      </c>
      <c r="AG1221" s="33">
        <v>1</v>
      </c>
      <c r="AH1221" s="33">
        <v>1</v>
      </c>
      <c r="AI1221" s="33" t="s">
        <v>4509</v>
      </c>
      <c r="AJ1221"/>
      <c r="AK1221"/>
      <c r="AL1221"/>
      <c r="AM1221"/>
      <c r="AN1221"/>
      <c r="AO1221"/>
      <c r="AP1221"/>
      <c r="AQ1221" s="22"/>
      <c r="AR1221" s="24"/>
      <c r="AS1221" s="37"/>
      <c r="AT1221" s="37"/>
      <c r="AU1221" s="37"/>
      <c r="AV1221" s="37"/>
      <c r="AW1221" s="37"/>
    </row>
    <row r="1222" spans="1:49" ht="15.75" hidden="1" customHeight="1" x14ac:dyDescent="0.25">
      <c r="A1222" s="1" t="s">
        <v>5718</v>
      </c>
      <c r="B1222" s="21" t="s">
        <v>5719</v>
      </c>
      <c r="C1222" s="1">
        <v>2</v>
      </c>
      <c r="D1222" s="1" t="s">
        <v>6359</v>
      </c>
      <c r="E1222" s="7">
        <v>4903</v>
      </c>
      <c r="F1222" s="7">
        <v>74</v>
      </c>
      <c r="G1222" s="1">
        <v>92.9</v>
      </c>
      <c r="H1222" s="34">
        <f>Tabela1[[#This Row],[PESO UNI]]*Tabela1[[#This Row],[QTE]]</f>
        <v>185.8</v>
      </c>
      <c r="I1222" s="7">
        <v>0</v>
      </c>
      <c r="J1222" s="8" t="s">
        <v>3045</v>
      </c>
      <c r="K1222" s="8" t="s">
        <v>4320</v>
      </c>
      <c r="L1222" s="9" t="s">
        <v>2984</v>
      </c>
      <c r="M1222" s="10">
        <v>46279</v>
      </c>
      <c r="N1222" s="8" t="s">
        <v>5101</v>
      </c>
      <c r="O1222" s="12"/>
      <c r="P1222" s="13"/>
      <c r="Q1222" s="14">
        <f>Tabela1[[#This Row],[QTDE/ Fabricação]]-Tabela1[[#This Row],[QTE]]</f>
        <v>-2</v>
      </c>
      <c r="R1222" s="18">
        <f t="shared" ref="R1222:R1231" si="281">IFERROR(H1222*((AA1222*0.25)+(AC1222*0.25)+(AD1222*0.225)+(AE1222*0.225)+(AF1222*0.05)),"")</f>
        <v>185.8</v>
      </c>
      <c r="S1222" s="18">
        <f t="shared" ref="S1222:S1231" si="282">IFERROR(H1222*AG1222,"")</f>
        <v>185.8</v>
      </c>
      <c r="T1222" s="19">
        <f t="shared" ref="T1222:T1231" si="283">IFERROR(S1222-H1222,"")</f>
        <v>0</v>
      </c>
      <c r="U1222" s="16">
        <f>IFERROR(SUMIF('LISTA DE EMBARQUE'!B:B,MICRO!E:E,'LISTA DE EMBARQUE'!G:G),"")</f>
        <v>2</v>
      </c>
      <c r="V1222" s="12">
        <f>IFERROR(VLOOKUP(Tabela1[[#This Row],[COD.MDE]],'LISTA DE EMBARQUE'!B:L,11,0),"")</f>
        <v>12</v>
      </c>
      <c r="W1222" s="13">
        <f>IFERROR(VLOOKUP(Tabela1[[#This Row],[COD.MDE]],'LISTA DE EMBARQUE'!B:M,12,0),"")</f>
        <v>46307</v>
      </c>
      <c r="X1222" s="14">
        <f>IFERROR(Tabela1[[#This Row],[QIANTIDADE EXPEDIDA]]*Tabela1[[#This Row],[PESO UNI]],"")</f>
        <v>185.8</v>
      </c>
      <c r="Y1222" s="14">
        <f t="shared" ref="Y1222:Y1231" si="284">U1222-C1222</f>
        <v>0</v>
      </c>
      <c r="Z1222" s="20">
        <f>Tabela1[[#This Row],[PESO TOTAL]]-Tabela1[[#This Row],[Peso Expedido]]</f>
        <v>0</v>
      </c>
      <c r="AA1222" s="17">
        <v>1</v>
      </c>
      <c r="AB1222" s="33"/>
      <c r="AC1222" s="33">
        <v>1</v>
      </c>
      <c r="AD1222" s="33">
        <v>1</v>
      </c>
      <c r="AE1222" s="33">
        <v>1</v>
      </c>
      <c r="AF1222" s="33">
        <v>1</v>
      </c>
      <c r="AG1222" s="33">
        <v>1</v>
      </c>
      <c r="AH1222" s="33">
        <v>1</v>
      </c>
      <c r="AI1222" s="33" t="s">
        <v>4509</v>
      </c>
      <c r="AJ1222"/>
      <c r="AK1222"/>
      <c r="AL1222"/>
      <c r="AM1222"/>
      <c r="AN1222"/>
      <c r="AO1222"/>
      <c r="AP1222"/>
      <c r="AQ1222" s="22"/>
      <c r="AR1222" s="24"/>
      <c r="AS1222" s="37"/>
      <c r="AT1222" s="37"/>
      <c r="AU1222" s="37"/>
      <c r="AV1222" s="37"/>
      <c r="AW1222" s="37"/>
    </row>
    <row r="1223" spans="1:49" ht="15.75" hidden="1" customHeight="1" x14ac:dyDescent="0.25">
      <c r="A1223" s="1" t="s">
        <v>5720</v>
      </c>
      <c r="B1223" s="21" t="s">
        <v>5721</v>
      </c>
      <c r="C1223" s="1">
        <v>2</v>
      </c>
      <c r="D1223" s="1" t="s">
        <v>6358</v>
      </c>
      <c r="E1223" s="7">
        <v>4904</v>
      </c>
      <c r="F1223" s="7">
        <v>75</v>
      </c>
      <c r="G1223" s="1">
        <v>145.5</v>
      </c>
      <c r="H1223" s="34">
        <f>Tabela1[[#This Row],[PESO UNI]]*Tabela1[[#This Row],[QTE]]</f>
        <v>291</v>
      </c>
      <c r="I1223" s="7">
        <v>0</v>
      </c>
      <c r="J1223" s="8" t="s">
        <v>3140</v>
      </c>
      <c r="K1223" s="8" t="s">
        <v>4320</v>
      </c>
      <c r="L1223" s="9" t="s">
        <v>2984</v>
      </c>
      <c r="M1223" s="10">
        <v>46280</v>
      </c>
      <c r="N1223" s="8" t="s">
        <v>38</v>
      </c>
      <c r="O1223" s="12"/>
      <c r="P1223" s="13"/>
      <c r="Q1223" s="14">
        <f>Tabela1[[#This Row],[QTDE/ Fabricação]]-Tabela1[[#This Row],[QTE]]</f>
        <v>-2</v>
      </c>
      <c r="R1223" s="18">
        <f t="shared" si="281"/>
        <v>72.75</v>
      </c>
      <c r="S1223" s="18">
        <f t="shared" si="282"/>
        <v>0</v>
      </c>
      <c r="T1223" s="19">
        <f t="shared" si="283"/>
        <v>-291</v>
      </c>
      <c r="U1223" s="16">
        <f>IFERROR(SUMIF('LISTA DE EMBARQUE'!B:B,MICRO!E:E,'LISTA DE EMBARQUE'!G:G),"")</f>
        <v>0</v>
      </c>
      <c r="V1223" s="12" t="str">
        <f>IFERROR(VLOOKUP(Tabela1[[#This Row],[COD.MDE]],'LISTA DE EMBARQUE'!B:L,11,0),"")</f>
        <v/>
      </c>
      <c r="W1223" s="13" t="str">
        <f>IFERROR(VLOOKUP(Tabela1[[#This Row],[COD.MDE]],'LISTA DE EMBARQUE'!B:M,12,0),"")</f>
        <v/>
      </c>
      <c r="X1223" s="14">
        <f>IFERROR(Tabela1[[#This Row],[QIANTIDADE EXPEDIDA]]*Tabela1[[#This Row],[PESO UNI]],"")</f>
        <v>0</v>
      </c>
      <c r="Y1223" s="14">
        <f t="shared" si="284"/>
        <v>-2</v>
      </c>
      <c r="Z1223" s="20">
        <f>Tabela1[[#This Row],[PESO TOTAL]]-Tabela1[[#This Row],[Peso Expedido]]</f>
        <v>291</v>
      </c>
      <c r="AA1223" s="17">
        <v>1</v>
      </c>
      <c r="AB1223" s="33"/>
      <c r="AC1223" s="33"/>
      <c r="AD1223" s="33"/>
      <c r="AE1223" s="33"/>
      <c r="AF1223" s="33"/>
      <c r="AG1223" s="33"/>
      <c r="AH1223" s="33"/>
      <c r="AI1223" s="33"/>
      <c r="AJ1223"/>
      <c r="AK1223"/>
      <c r="AL1223"/>
      <c r="AM1223"/>
      <c r="AN1223"/>
      <c r="AO1223"/>
      <c r="AP1223"/>
      <c r="AQ1223" s="22"/>
      <c r="AR1223" s="24"/>
      <c r="AS1223" s="37"/>
      <c r="AT1223" s="37"/>
      <c r="AU1223" s="37"/>
      <c r="AV1223" s="37"/>
      <c r="AW1223" s="37"/>
    </row>
    <row r="1224" spans="1:49" ht="15.75" hidden="1" customHeight="1" x14ac:dyDescent="0.25">
      <c r="A1224" s="1" t="s">
        <v>5720</v>
      </c>
      <c r="B1224" s="21" t="s">
        <v>5721</v>
      </c>
      <c r="C1224" s="1">
        <v>1</v>
      </c>
      <c r="D1224" s="1" t="s">
        <v>6357</v>
      </c>
      <c r="E1224" s="7">
        <v>4905</v>
      </c>
      <c r="F1224" s="7">
        <v>75</v>
      </c>
      <c r="G1224" s="1">
        <v>18.5</v>
      </c>
      <c r="H1224" s="34">
        <f>Tabela1[[#This Row],[PESO UNI]]*Tabela1[[#This Row],[QTE]]</f>
        <v>18.5</v>
      </c>
      <c r="I1224" s="7">
        <v>0</v>
      </c>
      <c r="J1224" s="8" t="s">
        <v>3140</v>
      </c>
      <c r="K1224" s="8" t="s">
        <v>4320</v>
      </c>
      <c r="L1224" s="9" t="s">
        <v>2984</v>
      </c>
      <c r="M1224" s="10">
        <v>46280</v>
      </c>
      <c r="N1224" s="8" t="s">
        <v>38</v>
      </c>
      <c r="O1224" s="12"/>
      <c r="P1224" s="13"/>
      <c r="Q1224" s="14">
        <f>Tabela1[[#This Row],[QTDE/ Fabricação]]-Tabela1[[#This Row],[QTE]]</f>
        <v>-1</v>
      </c>
      <c r="R1224" s="18">
        <f t="shared" si="281"/>
        <v>4.625</v>
      </c>
      <c r="S1224" s="18">
        <f t="shared" si="282"/>
        <v>0</v>
      </c>
      <c r="T1224" s="19">
        <f t="shared" si="283"/>
        <v>-18.5</v>
      </c>
      <c r="U1224" s="16">
        <f>IFERROR(SUMIF('LISTA DE EMBARQUE'!B:B,MICRO!E:E,'LISTA DE EMBARQUE'!G:G),"")</f>
        <v>0</v>
      </c>
      <c r="V1224" s="12" t="str">
        <f>IFERROR(VLOOKUP(Tabela1[[#This Row],[COD.MDE]],'LISTA DE EMBARQUE'!B:L,11,0),"")</f>
        <v/>
      </c>
      <c r="W1224" s="13" t="str">
        <f>IFERROR(VLOOKUP(Tabela1[[#This Row],[COD.MDE]],'LISTA DE EMBARQUE'!B:M,12,0),"")</f>
        <v/>
      </c>
      <c r="X1224" s="14">
        <f>IFERROR(Tabela1[[#This Row],[QIANTIDADE EXPEDIDA]]*Tabela1[[#This Row],[PESO UNI]],"")</f>
        <v>0</v>
      </c>
      <c r="Y1224" s="14">
        <f t="shared" si="284"/>
        <v>-1</v>
      </c>
      <c r="Z1224" s="20">
        <f>Tabela1[[#This Row],[PESO TOTAL]]-Tabela1[[#This Row],[Peso Expedido]]</f>
        <v>18.5</v>
      </c>
      <c r="AA1224" s="17">
        <v>1</v>
      </c>
      <c r="AB1224" s="33"/>
      <c r="AC1224" s="33"/>
      <c r="AD1224" s="33"/>
      <c r="AE1224" s="33"/>
      <c r="AF1224" s="33"/>
      <c r="AG1224" s="33"/>
      <c r="AH1224" s="33"/>
      <c r="AI1224" s="33"/>
      <c r="AJ1224"/>
      <c r="AK1224"/>
      <c r="AL1224"/>
      <c r="AM1224"/>
      <c r="AN1224"/>
      <c r="AO1224"/>
      <c r="AP1224"/>
      <c r="AQ1224" s="22"/>
      <c r="AR1224" s="24"/>
      <c r="AS1224" s="37"/>
      <c r="AT1224" s="37"/>
      <c r="AU1224" s="37"/>
      <c r="AV1224" s="37"/>
      <c r="AW1224" s="37"/>
    </row>
    <row r="1225" spans="1:49" ht="15.75" hidden="1" customHeight="1" x14ac:dyDescent="0.25">
      <c r="A1225" s="1" t="s">
        <v>5720</v>
      </c>
      <c r="B1225" s="21" t="s">
        <v>5721</v>
      </c>
      <c r="C1225" s="1">
        <v>1</v>
      </c>
      <c r="D1225" s="1" t="s">
        <v>6356</v>
      </c>
      <c r="E1225" s="7">
        <v>4906</v>
      </c>
      <c r="F1225" s="7">
        <v>75</v>
      </c>
      <c r="G1225" s="1">
        <v>18.5</v>
      </c>
      <c r="H1225" s="34">
        <f>Tabela1[[#This Row],[PESO UNI]]*Tabela1[[#This Row],[QTE]]</f>
        <v>18.5</v>
      </c>
      <c r="I1225" s="7">
        <v>0</v>
      </c>
      <c r="J1225" s="8" t="s">
        <v>3140</v>
      </c>
      <c r="K1225" s="8" t="s">
        <v>4320</v>
      </c>
      <c r="L1225" s="9" t="s">
        <v>2984</v>
      </c>
      <c r="M1225" s="10">
        <v>46280</v>
      </c>
      <c r="N1225" s="8" t="s">
        <v>38</v>
      </c>
      <c r="O1225" s="12"/>
      <c r="P1225" s="13"/>
      <c r="Q1225" s="14">
        <f>Tabela1[[#This Row],[QTDE/ Fabricação]]-Tabela1[[#This Row],[QTE]]</f>
        <v>-1</v>
      </c>
      <c r="R1225" s="18">
        <f t="shared" si="281"/>
        <v>4.625</v>
      </c>
      <c r="S1225" s="18">
        <f t="shared" si="282"/>
        <v>0</v>
      </c>
      <c r="T1225" s="19">
        <f t="shared" si="283"/>
        <v>-18.5</v>
      </c>
      <c r="U1225" s="16">
        <f>IFERROR(SUMIF('LISTA DE EMBARQUE'!B:B,MICRO!E:E,'LISTA DE EMBARQUE'!G:G),"")</f>
        <v>0</v>
      </c>
      <c r="V1225" s="12" t="str">
        <f>IFERROR(VLOOKUP(Tabela1[[#This Row],[COD.MDE]],'LISTA DE EMBARQUE'!B:L,11,0),"")</f>
        <v/>
      </c>
      <c r="W1225" s="13" t="str">
        <f>IFERROR(VLOOKUP(Tabela1[[#This Row],[COD.MDE]],'LISTA DE EMBARQUE'!B:M,12,0),"")</f>
        <v/>
      </c>
      <c r="X1225" s="14">
        <f>IFERROR(Tabela1[[#This Row],[QIANTIDADE EXPEDIDA]]*Tabela1[[#This Row],[PESO UNI]],"")</f>
        <v>0</v>
      </c>
      <c r="Y1225" s="14">
        <f t="shared" si="284"/>
        <v>-1</v>
      </c>
      <c r="Z1225" s="20">
        <f>Tabela1[[#This Row],[PESO TOTAL]]-Tabela1[[#This Row],[Peso Expedido]]</f>
        <v>18.5</v>
      </c>
      <c r="AA1225" s="17">
        <v>1</v>
      </c>
      <c r="AB1225" s="33"/>
      <c r="AC1225" s="33"/>
      <c r="AD1225" s="33"/>
      <c r="AE1225" s="33"/>
      <c r="AF1225" s="33"/>
      <c r="AG1225" s="33"/>
      <c r="AH1225" s="33"/>
      <c r="AI1225" s="33"/>
      <c r="AJ1225"/>
      <c r="AK1225"/>
      <c r="AL1225"/>
      <c r="AM1225"/>
      <c r="AN1225"/>
      <c r="AO1225"/>
      <c r="AP1225"/>
      <c r="AQ1225" s="22"/>
      <c r="AR1225" s="24"/>
      <c r="AS1225" s="37"/>
      <c r="AT1225" s="37"/>
      <c r="AU1225" s="37"/>
      <c r="AV1225" s="37"/>
      <c r="AW1225" s="37"/>
    </row>
    <row r="1226" spans="1:49" ht="15.75" hidden="1" customHeight="1" x14ac:dyDescent="0.25">
      <c r="A1226" s="1" t="s">
        <v>5720</v>
      </c>
      <c r="B1226" s="21" t="s">
        <v>5721</v>
      </c>
      <c r="C1226" s="1">
        <v>2</v>
      </c>
      <c r="D1226" s="1" t="s">
        <v>6355</v>
      </c>
      <c r="E1226" s="7">
        <v>4907</v>
      </c>
      <c r="F1226" s="7">
        <v>75</v>
      </c>
      <c r="G1226" s="1">
        <v>48.5</v>
      </c>
      <c r="H1226" s="34">
        <f>Tabela1[[#This Row],[PESO UNI]]*Tabela1[[#This Row],[QTE]]</f>
        <v>97</v>
      </c>
      <c r="I1226" s="7">
        <v>0</v>
      </c>
      <c r="J1226" s="8" t="s">
        <v>3140</v>
      </c>
      <c r="K1226" s="8" t="s">
        <v>4320</v>
      </c>
      <c r="L1226" s="9" t="s">
        <v>2984</v>
      </c>
      <c r="M1226" s="10">
        <v>46280</v>
      </c>
      <c r="N1226" s="8" t="s">
        <v>38</v>
      </c>
      <c r="O1226" s="12"/>
      <c r="P1226" s="13"/>
      <c r="Q1226" s="14">
        <f>Tabela1[[#This Row],[QTDE/ Fabricação]]-Tabela1[[#This Row],[QTE]]</f>
        <v>-2</v>
      </c>
      <c r="R1226" s="18">
        <f t="shared" si="281"/>
        <v>24.25</v>
      </c>
      <c r="S1226" s="18">
        <f t="shared" si="282"/>
        <v>0</v>
      </c>
      <c r="T1226" s="19">
        <f t="shared" si="283"/>
        <v>-97</v>
      </c>
      <c r="U1226" s="16">
        <f>IFERROR(SUMIF('LISTA DE EMBARQUE'!B:B,MICRO!E:E,'LISTA DE EMBARQUE'!G:G),"")</f>
        <v>0</v>
      </c>
      <c r="V1226" s="12" t="str">
        <f>IFERROR(VLOOKUP(Tabela1[[#This Row],[COD.MDE]],'LISTA DE EMBARQUE'!B:L,11,0),"")</f>
        <v/>
      </c>
      <c r="W1226" s="13" t="str">
        <f>IFERROR(VLOOKUP(Tabela1[[#This Row],[COD.MDE]],'LISTA DE EMBARQUE'!B:M,12,0),"")</f>
        <v/>
      </c>
      <c r="X1226" s="14">
        <f>IFERROR(Tabela1[[#This Row],[QIANTIDADE EXPEDIDA]]*Tabela1[[#This Row],[PESO UNI]],"")</f>
        <v>0</v>
      </c>
      <c r="Y1226" s="14">
        <f t="shared" si="284"/>
        <v>-2</v>
      </c>
      <c r="Z1226" s="20">
        <f>Tabela1[[#This Row],[PESO TOTAL]]-Tabela1[[#This Row],[Peso Expedido]]</f>
        <v>97</v>
      </c>
      <c r="AA1226" s="17">
        <v>1</v>
      </c>
      <c r="AB1226" s="33"/>
      <c r="AC1226" s="33"/>
      <c r="AD1226" s="33"/>
      <c r="AE1226" s="33"/>
      <c r="AF1226" s="33"/>
      <c r="AG1226" s="33"/>
      <c r="AH1226" s="33"/>
      <c r="AI1226" s="33"/>
      <c r="AJ1226"/>
      <c r="AK1226"/>
      <c r="AL1226"/>
      <c r="AM1226"/>
      <c r="AN1226"/>
      <c r="AO1226"/>
      <c r="AP1226"/>
      <c r="AQ1226" s="22"/>
      <c r="AR1226" s="24"/>
      <c r="AS1226" s="37"/>
      <c r="AT1226" s="37"/>
      <c r="AU1226" s="37"/>
      <c r="AV1226" s="37"/>
      <c r="AW1226" s="37"/>
    </row>
    <row r="1227" spans="1:49" ht="15.75" hidden="1" customHeight="1" x14ac:dyDescent="0.25">
      <c r="A1227" s="1" t="s">
        <v>5720</v>
      </c>
      <c r="B1227" s="21" t="s">
        <v>5721</v>
      </c>
      <c r="C1227" s="1">
        <v>2</v>
      </c>
      <c r="D1227" s="1" t="s">
        <v>6354</v>
      </c>
      <c r="E1227" s="7">
        <v>4908</v>
      </c>
      <c r="F1227" s="7">
        <v>75</v>
      </c>
      <c r="G1227" s="1">
        <v>0.4</v>
      </c>
      <c r="H1227" s="34">
        <f>Tabela1[[#This Row],[PESO UNI]]*Tabela1[[#This Row],[QTE]]</f>
        <v>0.8</v>
      </c>
      <c r="I1227" s="7">
        <v>0</v>
      </c>
      <c r="J1227" s="8" t="s">
        <v>3140</v>
      </c>
      <c r="K1227" s="8" t="s">
        <v>4320</v>
      </c>
      <c r="L1227" s="9" t="s">
        <v>2984</v>
      </c>
      <c r="M1227" s="10">
        <v>46280</v>
      </c>
      <c r="N1227" s="8" t="s">
        <v>38</v>
      </c>
      <c r="O1227" s="12"/>
      <c r="P1227" s="13"/>
      <c r="Q1227" s="14">
        <f>Tabela1[[#This Row],[QTDE/ Fabricação]]-Tabela1[[#This Row],[QTE]]</f>
        <v>-2</v>
      </c>
      <c r="R1227" s="18">
        <f t="shared" si="281"/>
        <v>0.2</v>
      </c>
      <c r="S1227" s="18">
        <f t="shared" si="282"/>
        <v>0</v>
      </c>
      <c r="T1227" s="19">
        <f t="shared" si="283"/>
        <v>-0.8</v>
      </c>
      <c r="U1227" s="16">
        <f>IFERROR(SUMIF('LISTA DE EMBARQUE'!B:B,MICRO!E:E,'LISTA DE EMBARQUE'!G:G),"")</f>
        <v>0</v>
      </c>
      <c r="V1227" s="12" t="str">
        <f>IFERROR(VLOOKUP(Tabela1[[#This Row],[COD.MDE]],'LISTA DE EMBARQUE'!B:L,11,0),"")</f>
        <v/>
      </c>
      <c r="W1227" s="13" t="str">
        <f>IFERROR(VLOOKUP(Tabela1[[#This Row],[COD.MDE]],'LISTA DE EMBARQUE'!B:M,12,0),"")</f>
        <v/>
      </c>
      <c r="X1227" s="14">
        <f>IFERROR(Tabela1[[#This Row],[QIANTIDADE EXPEDIDA]]*Tabela1[[#This Row],[PESO UNI]],"")</f>
        <v>0</v>
      </c>
      <c r="Y1227" s="14">
        <f t="shared" si="284"/>
        <v>-2</v>
      </c>
      <c r="Z1227" s="20">
        <f>Tabela1[[#This Row],[PESO TOTAL]]-Tabela1[[#This Row],[Peso Expedido]]</f>
        <v>0.8</v>
      </c>
      <c r="AA1227" s="17">
        <v>1</v>
      </c>
      <c r="AB1227" s="33"/>
      <c r="AC1227" s="33"/>
      <c r="AD1227" s="33"/>
      <c r="AE1227" s="33"/>
      <c r="AF1227" s="33"/>
      <c r="AG1227" s="33"/>
      <c r="AH1227" s="33"/>
      <c r="AI1227" s="33"/>
      <c r="AJ1227"/>
      <c r="AK1227"/>
      <c r="AL1227"/>
      <c r="AM1227"/>
      <c r="AN1227"/>
      <c r="AO1227"/>
      <c r="AP1227"/>
      <c r="AQ1227" s="22"/>
      <c r="AR1227" s="24"/>
      <c r="AS1227" s="37"/>
      <c r="AT1227" s="37"/>
      <c r="AU1227" s="37"/>
      <c r="AV1227" s="37"/>
      <c r="AW1227" s="37"/>
    </row>
    <row r="1228" spans="1:49" ht="15.75" hidden="1" customHeight="1" x14ac:dyDescent="0.25">
      <c r="A1228" s="1" t="s">
        <v>5720</v>
      </c>
      <c r="B1228" s="21" t="s">
        <v>5721</v>
      </c>
      <c r="C1228" s="1">
        <v>2</v>
      </c>
      <c r="D1228" s="1" t="s">
        <v>6353</v>
      </c>
      <c r="E1228" s="7">
        <v>4909</v>
      </c>
      <c r="F1228" s="7">
        <v>75</v>
      </c>
      <c r="G1228" s="1">
        <v>0.8</v>
      </c>
      <c r="H1228" s="34">
        <f>Tabela1[[#This Row],[PESO UNI]]*Tabela1[[#This Row],[QTE]]</f>
        <v>1.6</v>
      </c>
      <c r="I1228" s="7">
        <v>0</v>
      </c>
      <c r="J1228" s="8" t="s">
        <v>3140</v>
      </c>
      <c r="K1228" s="8" t="s">
        <v>4320</v>
      </c>
      <c r="L1228" s="9" t="s">
        <v>2984</v>
      </c>
      <c r="M1228" s="10">
        <v>46280</v>
      </c>
      <c r="N1228" s="8" t="s">
        <v>38</v>
      </c>
      <c r="O1228" s="12"/>
      <c r="P1228" s="13"/>
      <c r="Q1228" s="14">
        <f>Tabela1[[#This Row],[QTDE/ Fabricação]]-Tabela1[[#This Row],[QTE]]</f>
        <v>-2</v>
      </c>
      <c r="R1228" s="18">
        <f t="shared" si="281"/>
        <v>0.4</v>
      </c>
      <c r="S1228" s="18">
        <f t="shared" si="282"/>
        <v>0</v>
      </c>
      <c r="T1228" s="19">
        <f t="shared" si="283"/>
        <v>-1.6</v>
      </c>
      <c r="U1228" s="16">
        <f>IFERROR(SUMIF('LISTA DE EMBARQUE'!B:B,MICRO!E:E,'LISTA DE EMBARQUE'!G:G),"")</f>
        <v>0</v>
      </c>
      <c r="V1228" s="12" t="str">
        <f>IFERROR(VLOOKUP(Tabela1[[#This Row],[COD.MDE]],'LISTA DE EMBARQUE'!B:L,11,0),"")</f>
        <v/>
      </c>
      <c r="W1228" s="13" t="str">
        <f>IFERROR(VLOOKUP(Tabela1[[#This Row],[COD.MDE]],'LISTA DE EMBARQUE'!B:M,12,0),"")</f>
        <v/>
      </c>
      <c r="X1228" s="14">
        <f>IFERROR(Tabela1[[#This Row],[QIANTIDADE EXPEDIDA]]*Tabela1[[#This Row],[PESO UNI]],"")</f>
        <v>0</v>
      </c>
      <c r="Y1228" s="14">
        <f t="shared" si="284"/>
        <v>-2</v>
      </c>
      <c r="Z1228" s="20">
        <f>Tabela1[[#This Row],[PESO TOTAL]]-Tabela1[[#This Row],[Peso Expedido]]</f>
        <v>1.6</v>
      </c>
      <c r="AA1228" s="17">
        <v>1</v>
      </c>
      <c r="AB1228" s="33"/>
      <c r="AC1228" s="33"/>
      <c r="AD1228" s="33"/>
      <c r="AE1228" s="33"/>
      <c r="AF1228" s="33"/>
      <c r="AG1228" s="33"/>
      <c r="AH1228" s="33"/>
      <c r="AI1228" s="33"/>
      <c r="AJ1228"/>
      <c r="AK1228"/>
      <c r="AL1228"/>
      <c r="AM1228"/>
      <c r="AN1228"/>
      <c r="AO1228"/>
      <c r="AP1228"/>
      <c r="AQ1228" s="22"/>
      <c r="AR1228" s="24"/>
      <c r="AS1228" s="37"/>
      <c r="AT1228" s="37"/>
      <c r="AU1228" s="37"/>
      <c r="AV1228" s="37"/>
      <c r="AW1228" s="37"/>
    </row>
    <row r="1229" spans="1:49" ht="15.75" hidden="1" customHeight="1" x14ac:dyDescent="0.25">
      <c r="A1229" s="1" t="s">
        <v>5720</v>
      </c>
      <c r="B1229" s="21" t="s">
        <v>5721</v>
      </c>
      <c r="C1229" s="1">
        <v>2</v>
      </c>
      <c r="D1229" s="1" t="s">
        <v>6352</v>
      </c>
      <c r="E1229" s="7">
        <v>4910</v>
      </c>
      <c r="F1229" s="7">
        <v>75</v>
      </c>
      <c r="G1229" s="1">
        <v>77.3</v>
      </c>
      <c r="H1229" s="34">
        <f>Tabela1[[#This Row],[PESO UNI]]*Tabela1[[#This Row],[QTE]]</f>
        <v>154.6</v>
      </c>
      <c r="I1229" s="7">
        <v>0</v>
      </c>
      <c r="J1229" s="8" t="s">
        <v>3140</v>
      </c>
      <c r="K1229" s="8" t="s">
        <v>4320</v>
      </c>
      <c r="L1229" s="9" t="s">
        <v>2984</v>
      </c>
      <c r="M1229" s="10">
        <v>46280</v>
      </c>
      <c r="N1229" s="8" t="s">
        <v>38</v>
      </c>
      <c r="O1229" s="12"/>
      <c r="P1229" s="13"/>
      <c r="Q1229" s="14">
        <f>Tabela1[[#This Row],[QTDE/ Fabricação]]-Tabela1[[#This Row],[QTE]]</f>
        <v>-2</v>
      </c>
      <c r="R1229" s="18">
        <f t="shared" si="281"/>
        <v>38.65</v>
      </c>
      <c r="S1229" s="18">
        <f t="shared" si="282"/>
        <v>0</v>
      </c>
      <c r="T1229" s="19">
        <f t="shared" si="283"/>
        <v>-154.6</v>
      </c>
      <c r="U1229" s="16">
        <f>IFERROR(SUMIF('LISTA DE EMBARQUE'!B:B,MICRO!E:E,'LISTA DE EMBARQUE'!G:G),"")</f>
        <v>0</v>
      </c>
      <c r="V1229" s="12" t="str">
        <f>IFERROR(VLOOKUP(Tabela1[[#This Row],[COD.MDE]],'LISTA DE EMBARQUE'!B:L,11,0),"")</f>
        <v/>
      </c>
      <c r="W1229" s="13" t="str">
        <f>IFERROR(VLOOKUP(Tabela1[[#This Row],[COD.MDE]],'LISTA DE EMBARQUE'!B:M,12,0),"")</f>
        <v/>
      </c>
      <c r="X1229" s="14">
        <f>IFERROR(Tabela1[[#This Row],[QIANTIDADE EXPEDIDA]]*Tabela1[[#This Row],[PESO UNI]],"")</f>
        <v>0</v>
      </c>
      <c r="Y1229" s="14">
        <f t="shared" si="284"/>
        <v>-2</v>
      </c>
      <c r="Z1229" s="20">
        <f>Tabela1[[#This Row],[PESO TOTAL]]-Tabela1[[#This Row],[Peso Expedido]]</f>
        <v>154.6</v>
      </c>
      <c r="AA1229" s="17">
        <v>1</v>
      </c>
      <c r="AB1229" s="33"/>
      <c r="AC1229" s="33"/>
      <c r="AD1229" s="33"/>
      <c r="AE1229" s="33"/>
      <c r="AF1229" s="33"/>
      <c r="AG1229" s="33"/>
      <c r="AH1229" s="33"/>
      <c r="AI1229" s="33"/>
      <c r="AJ1229"/>
      <c r="AK1229"/>
      <c r="AL1229"/>
      <c r="AM1229"/>
      <c r="AN1229"/>
      <c r="AO1229"/>
      <c r="AP1229"/>
      <c r="AQ1229" s="22"/>
      <c r="AR1229" s="24"/>
      <c r="AS1229" s="37"/>
      <c r="AT1229" s="37"/>
      <c r="AU1229" s="37"/>
      <c r="AV1229" s="37"/>
      <c r="AW1229" s="37"/>
    </row>
    <row r="1230" spans="1:49" ht="15.75" hidden="1" customHeight="1" x14ac:dyDescent="0.25">
      <c r="A1230" s="1" t="s">
        <v>5720</v>
      </c>
      <c r="B1230" s="21" t="s">
        <v>5721</v>
      </c>
      <c r="C1230" s="1">
        <v>2</v>
      </c>
      <c r="D1230" s="1" t="s">
        <v>6351</v>
      </c>
      <c r="E1230" s="7">
        <v>4911</v>
      </c>
      <c r="F1230" s="7">
        <v>75</v>
      </c>
      <c r="G1230" s="1">
        <v>0.9</v>
      </c>
      <c r="H1230" s="34">
        <f>Tabela1[[#This Row],[PESO UNI]]*Tabela1[[#This Row],[QTE]]</f>
        <v>1.8</v>
      </c>
      <c r="I1230" s="7">
        <v>0</v>
      </c>
      <c r="J1230" s="8" t="s">
        <v>3140</v>
      </c>
      <c r="K1230" s="8" t="s">
        <v>4320</v>
      </c>
      <c r="L1230" s="9" t="s">
        <v>2984</v>
      </c>
      <c r="M1230" s="10">
        <v>46280</v>
      </c>
      <c r="N1230" s="8" t="s">
        <v>38</v>
      </c>
      <c r="O1230" s="12"/>
      <c r="P1230" s="13"/>
      <c r="Q1230" s="14">
        <f>Tabela1[[#This Row],[QTDE/ Fabricação]]-Tabela1[[#This Row],[QTE]]</f>
        <v>-2</v>
      </c>
      <c r="R1230" s="18">
        <f t="shared" si="281"/>
        <v>0.45</v>
      </c>
      <c r="S1230" s="18">
        <f t="shared" si="282"/>
        <v>0</v>
      </c>
      <c r="T1230" s="19">
        <f t="shared" si="283"/>
        <v>-1.8</v>
      </c>
      <c r="U1230" s="16">
        <f>IFERROR(SUMIF('LISTA DE EMBARQUE'!B:B,MICRO!E:E,'LISTA DE EMBARQUE'!G:G),"")</f>
        <v>0</v>
      </c>
      <c r="V1230" s="12" t="str">
        <f>IFERROR(VLOOKUP(Tabela1[[#This Row],[COD.MDE]],'LISTA DE EMBARQUE'!B:L,11,0),"")</f>
        <v/>
      </c>
      <c r="W1230" s="13" t="str">
        <f>IFERROR(VLOOKUP(Tabela1[[#This Row],[COD.MDE]],'LISTA DE EMBARQUE'!B:M,12,0),"")</f>
        <v/>
      </c>
      <c r="X1230" s="14">
        <f>IFERROR(Tabela1[[#This Row],[QIANTIDADE EXPEDIDA]]*Tabela1[[#This Row],[PESO UNI]],"")</f>
        <v>0</v>
      </c>
      <c r="Y1230" s="14">
        <f t="shared" si="284"/>
        <v>-2</v>
      </c>
      <c r="Z1230" s="20">
        <f>Tabela1[[#This Row],[PESO TOTAL]]-Tabela1[[#This Row],[Peso Expedido]]</f>
        <v>1.8</v>
      </c>
      <c r="AA1230" s="17">
        <v>1</v>
      </c>
      <c r="AB1230" s="33"/>
      <c r="AC1230" s="33"/>
      <c r="AD1230" s="33"/>
      <c r="AE1230" s="33"/>
      <c r="AF1230" s="33"/>
      <c r="AG1230" s="33"/>
      <c r="AH1230" s="33"/>
      <c r="AI1230" s="33"/>
      <c r="AJ1230"/>
      <c r="AK1230"/>
      <c r="AL1230"/>
      <c r="AM1230"/>
      <c r="AN1230"/>
      <c r="AO1230"/>
      <c r="AP1230"/>
      <c r="AQ1230" s="22"/>
      <c r="AR1230" s="24"/>
      <c r="AS1230" s="37"/>
      <c r="AT1230" s="37"/>
      <c r="AU1230" s="37"/>
      <c r="AV1230" s="37"/>
      <c r="AW1230" s="37"/>
    </row>
    <row r="1231" spans="1:49" ht="15.75" hidden="1" customHeight="1" x14ac:dyDescent="0.25">
      <c r="A1231" s="1" t="s">
        <v>5720</v>
      </c>
      <c r="B1231" s="21" t="s">
        <v>5721</v>
      </c>
      <c r="C1231" s="1">
        <v>4</v>
      </c>
      <c r="D1231" s="1" t="s">
        <v>6350</v>
      </c>
      <c r="E1231" s="7">
        <v>4912</v>
      </c>
      <c r="F1231" s="7">
        <v>75</v>
      </c>
      <c r="G1231" s="1">
        <v>4.7</v>
      </c>
      <c r="H1231" s="34">
        <f>Tabela1[[#This Row],[PESO UNI]]*Tabela1[[#This Row],[QTE]]</f>
        <v>18.8</v>
      </c>
      <c r="I1231" s="7">
        <v>0</v>
      </c>
      <c r="J1231" s="8" t="s">
        <v>3140</v>
      </c>
      <c r="K1231" s="8" t="s">
        <v>4320</v>
      </c>
      <c r="L1231" s="9" t="s">
        <v>2984</v>
      </c>
      <c r="M1231" s="10">
        <v>46280</v>
      </c>
      <c r="N1231" s="8" t="s">
        <v>38</v>
      </c>
      <c r="O1231" s="12"/>
      <c r="P1231" s="13"/>
      <c r="Q1231" s="14">
        <f>Tabela1[[#This Row],[QTDE/ Fabricação]]-Tabela1[[#This Row],[QTE]]</f>
        <v>-4</v>
      </c>
      <c r="R1231" s="18">
        <f t="shared" si="281"/>
        <v>4.7</v>
      </c>
      <c r="S1231" s="18">
        <f t="shared" si="282"/>
        <v>0</v>
      </c>
      <c r="T1231" s="19">
        <f t="shared" si="283"/>
        <v>-18.8</v>
      </c>
      <c r="U1231" s="16">
        <f>IFERROR(SUMIF('LISTA DE EMBARQUE'!B:B,MICRO!E:E,'LISTA DE EMBARQUE'!G:G),"")</f>
        <v>0</v>
      </c>
      <c r="V1231" s="12" t="str">
        <f>IFERROR(VLOOKUP(Tabela1[[#This Row],[COD.MDE]],'LISTA DE EMBARQUE'!B:L,11,0),"")</f>
        <v/>
      </c>
      <c r="W1231" s="13" t="str">
        <f>IFERROR(VLOOKUP(Tabela1[[#This Row],[COD.MDE]],'LISTA DE EMBARQUE'!B:M,12,0),"")</f>
        <v/>
      </c>
      <c r="X1231" s="14">
        <f>IFERROR(Tabela1[[#This Row],[QIANTIDADE EXPEDIDA]]*Tabela1[[#This Row],[PESO UNI]],"")</f>
        <v>0</v>
      </c>
      <c r="Y1231" s="14">
        <f t="shared" si="284"/>
        <v>-4</v>
      </c>
      <c r="Z1231" s="20">
        <f>Tabela1[[#This Row],[PESO TOTAL]]-Tabela1[[#This Row],[Peso Expedido]]</f>
        <v>18.8</v>
      </c>
      <c r="AA1231" s="17">
        <v>1</v>
      </c>
      <c r="AB1231" s="33"/>
      <c r="AC1231" s="33"/>
      <c r="AD1231" s="33"/>
      <c r="AE1231" s="33"/>
      <c r="AF1231" s="33"/>
      <c r="AG1231" s="33"/>
      <c r="AH1231" s="33"/>
      <c r="AI1231" s="33"/>
      <c r="AJ1231"/>
      <c r="AK1231"/>
      <c r="AL1231"/>
      <c r="AM1231"/>
      <c r="AN1231"/>
      <c r="AO1231"/>
      <c r="AP1231"/>
      <c r="AQ1231" s="22"/>
      <c r="AR1231" s="24"/>
      <c r="AS1231" s="37"/>
      <c r="AT1231" s="37"/>
      <c r="AU1231" s="37"/>
      <c r="AV1231" s="37"/>
      <c r="AW1231" s="37"/>
    </row>
    <row r="1232" spans="1:49" ht="15.75" hidden="1" customHeight="1" x14ac:dyDescent="0.25">
      <c r="A1232" s="1" t="s">
        <v>5720</v>
      </c>
      <c r="B1232" s="21" t="s">
        <v>5721</v>
      </c>
      <c r="C1232" s="1">
        <v>2</v>
      </c>
      <c r="D1232" s="1" t="s">
        <v>6349</v>
      </c>
      <c r="E1232" s="7">
        <v>4913</v>
      </c>
      <c r="F1232" s="7">
        <v>75</v>
      </c>
      <c r="G1232" s="1">
        <v>2.2999999999999998</v>
      </c>
      <c r="H1232" s="34">
        <f>Tabela1[[#This Row],[PESO UNI]]*Tabela1[[#This Row],[QTE]]</f>
        <v>4.5999999999999996</v>
      </c>
      <c r="I1232" s="7">
        <v>0</v>
      </c>
      <c r="J1232" s="8" t="s">
        <v>3140</v>
      </c>
      <c r="K1232" s="8" t="s">
        <v>4320</v>
      </c>
      <c r="L1232" s="9" t="s">
        <v>2984</v>
      </c>
      <c r="M1232" s="10">
        <v>46280</v>
      </c>
      <c r="N1232" s="8" t="s">
        <v>38</v>
      </c>
      <c r="O1232" s="12"/>
      <c r="P1232" s="13"/>
      <c r="Q1232" s="14">
        <f>Tabela1[[#This Row],[QTDE/ Fabricação]]-Tabela1[[#This Row],[QTE]]</f>
        <v>-2</v>
      </c>
      <c r="R1232" s="18">
        <f t="shared" ref="R1232:R1245" si="285">IFERROR(H1232*((AA1232*0.25)+(AC1232*0.25)+(AD1232*0.225)+(AE1232*0.225)+(AF1232*0.05)),"")</f>
        <v>1.1499999999999999</v>
      </c>
      <c r="S1232" s="18">
        <f t="shared" ref="S1232:S1245" si="286">IFERROR(H1232*AG1232,"")</f>
        <v>0</v>
      </c>
      <c r="T1232" s="19">
        <f t="shared" ref="T1232:T1245" si="287">IFERROR(S1232-H1232,"")</f>
        <v>-4.5999999999999996</v>
      </c>
      <c r="U1232" s="16">
        <f>IFERROR(SUMIF('LISTA DE EMBARQUE'!B:B,MICRO!E:E,'LISTA DE EMBARQUE'!G:G),"")</f>
        <v>0</v>
      </c>
      <c r="V1232" s="12" t="str">
        <f>IFERROR(VLOOKUP(Tabela1[[#This Row],[COD.MDE]],'LISTA DE EMBARQUE'!B:L,11,0),"")</f>
        <v/>
      </c>
      <c r="W1232" s="13" t="str">
        <f>IFERROR(VLOOKUP(Tabela1[[#This Row],[COD.MDE]],'LISTA DE EMBARQUE'!B:M,12,0),"")</f>
        <v/>
      </c>
      <c r="X1232" s="14">
        <f>IFERROR(Tabela1[[#This Row],[QIANTIDADE EXPEDIDA]]*Tabela1[[#This Row],[PESO UNI]],"")</f>
        <v>0</v>
      </c>
      <c r="Y1232" s="14">
        <f t="shared" ref="Y1232:Y1245" si="288">U1232-C1232</f>
        <v>-2</v>
      </c>
      <c r="Z1232" s="20">
        <f>Tabela1[[#This Row],[PESO TOTAL]]-Tabela1[[#This Row],[Peso Expedido]]</f>
        <v>4.5999999999999996</v>
      </c>
      <c r="AA1232" s="17">
        <v>1</v>
      </c>
      <c r="AB1232" s="33"/>
      <c r="AC1232" s="33"/>
      <c r="AD1232" s="33"/>
      <c r="AE1232" s="33"/>
      <c r="AF1232" s="33"/>
      <c r="AG1232" s="33"/>
      <c r="AH1232" s="33"/>
      <c r="AI1232" s="33"/>
      <c r="AJ1232"/>
      <c r="AK1232"/>
      <c r="AL1232"/>
      <c r="AM1232"/>
      <c r="AN1232"/>
      <c r="AO1232"/>
      <c r="AP1232"/>
      <c r="AQ1232" s="22"/>
      <c r="AR1232" s="24"/>
      <c r="AS1232" s="37"/>
      <c r="AT1232" s="37"/>
      <c r="AU1232" s="37"/>
      <c r="AV1232" s="37"/>
      <c r="AW1232" s="37"/>
    </row>
    <row r="1233" spans="1:49" ht="15.75" hidden="1" customHeight="1" x14ac:dyDescent="0.25">
      <c r="A1233" s="1" t="s">
        <v>5908</v>
      </c>
      <c r="B1233" s="21" t="s">
        <v>5909</v>
      </c>
      <c r="C1233" s="1">
        <v>2</v>
      </c>
      <c r="D1233" s="1" t="s">
        <v>6348</v>
      </c>
      <c r="E1233" s="7">
        <v>4915</v>
      </c>
      <c r="F1233" s="7">
        <v>76</v>
      </c>
      <c r="G1233" s="1">
        <v>128.19999999999999</v>
      </c>
      <c r="H1233" s="34">
        <f>Tabela1[[#This Row],[PESO UNI]]*Tabela1[[#This Row],[QTE]]</f>
        <v>256.39999999999998</v>
      </c>
      <c r="I1233" s="7">
        <v>0</v>
      </c>
      <c r="J1233" s="8" t="s">
        <v>3140</v>
      </c>
      <c r="K1233" s="8" t="s">
        <v>4320</v>
      </c>
      <c r="L1233" s="9" t="s">
        <v>2984</v>
      </c>
      <c r="M1233" s="10">
        <v>46280</v>
      </c>
      <c r="N1233" s="8" t="s">
        <v>38</v>
      </c>
      <c r="O1233" s="12"/>
      <c r="P1233" s="13"/>
      <c r="Q1233" s="14">
        <f>Tabela1[[#This Row],[QTDE/ Fabricação]]-Tabela1[[#This Row],[QTE]]</f>
        <v>-2</v>
      </c>
      <c r="R1233" s="18">
        <f t="shared" si="285"/>
        <v>64.099999999999994</v>
      </c>
      <c r="S1233" s="18">
        <f t="shared" si="286"/>
        <v>0</v>
      </c>
      <c r="T1233" s="19">
        <f t="shared" si="287"/>
        <v>-256.39999999999998</v>
      </c>
      <c r="U1233" s="16">
        <f>IFERROR(SUMIF('LISTA DE EMBARQUE'!B:B,MICRO!E:E,'LISTA DE EMBARQUE'!G:G),"")</f>
        <v>0</v>
      </c>
      <c r="V1233" s="12" t="str">
        <f>IFERROR(VLOOKUP(Tabela1[[#This Row],[COD.MDE]],'LISTA DE EMBARQUE'!B:L,11,0),"")</f>
        <v/>
      </c>
      <c r="W1233" s="13" t="str">
        <f>IFERROR(VLOOKUP(Tabela1[[#This Row],[COD.MDE]],'LISTA DE EMBARQUE'!B:M,12,0),"")</f>
        <v/>
      </c>
      <c r="X1233" s="14">
        <f>IFERROR(Tabela1[[#This Row],[QIANTIDADE EXPEDIDA]]*Tabela1[[#This Row],[PESO UNI]],"")</f>
        <v>0</v>
      </c>
      <c r="Y1233" s="14">
        <f t="shared" si="288"/>
        <v>-2</v>
      </c>
      <c r="Z1233" s="20">
        <f>Tabela1[[#This Row],[PESO TOTAL]]-Tabela1[[#This Row],[Peso Expedido]]</f>
        <v>256.39999999999998</v>
      </c>
      <c r="AA1233" s="17">
        <v>1</v>
      </c>
      <c r="AB1233" s="33"/>
      <c r="AC1233" s="33"/>
      <c r="AD1233" s="33"/>
      <c r="AE1233" s="33"/>
      <c r="AF1233" s="33"/>
      <c r="AG1233" s="33"/>
      <c r="AH1233" s="33"/>
      <c r="AI1233" s="33"/>
      <c r="AJ1233"/>
      <c r="AK1233"/>
      <c r="AL1233"/>
      <c r="AM1233"/>
      <c r="AN1233"/>
      <c r="AO1233"/>
      <c r="AP1233"/>
      <c r="AQ1233" s="22"/>
      <c r="AR1233" s="24"/>
      <c r="AS1233" s="37"/>
      <c r="AT1233" s="37"/>
      <c r="AU1233" s="37"/>
      <c r="AV1233" s="37"/>
      <c r="AW1233" s="37"/>
    </row>
    <row r="1234" spans="1:49" ht="15.75" hidden="1" customHeight="1" x14ac:dyDescent="0.25">
      <c r="A1234" s="1" t="s">
        <v>5908</v>
      </c>
      <c r="B1234" s="21" t="s">
        <v>5909</v>
      </c>
      <c r="C1234" s="1">
        <v>1</v>
      </c>
      <c r="D1234" s="1" t="s">
        <v>6347</v>
      </c>
      <c r="E1234" s="7">
        <v>4916</v>
      </c>
      <c r="F1234" s="7">
        <v>76</v>
      </c>
      <c r="G1234" s="1">
        <v>204</v>
      </c>
      <c r="H1234" s="34">
        <f>Tabela1[[#This Row],[PESO UNI]]*Tabela1[[#This Row],[QTE]]</f>
        <v>204</v>
      </c>
      <c r="I1234" s="7">
        <v>0</v>
      </c>
      <c r="J1234" s="8" t="s">
        <v>3140</v>
      </c>
      <c r="K1234" s="8" t="s">
        <v>4320</v>
      </c>
      <c r="L1234" s="9" t="s">
        <v>2984</v>
      </c>
      <c r="M1234" s="10">
        <v>46280</v>
      </c>
      <c r="N1234" s="8" t="s">
        <v>38</v>
      </c>
      <c r="O1234" s="12"/>
      <c r="P1234" s="13"/>
      <c r="Q1234" s="14">
        <f>Tabela1[[#This Row],[QTDE/ Fabricação]]-Tabela1[[#This Row],[QTE]]</f>
        <v>-1</v>
      </c>
      <c r="R1234" s="18">
        <f t="shared" si="285"/>
        <v>51</v>
      </c>
      <c r="S1234" s="18">
        <f t="shared" si="286"/>
        <v>0</v>
      </c>
      <c r="T1234" s="19">
        <f t="shared" si="287"/>
        <v>-204</v>
      </c>
      <c r="U1234" s="16">
        <f>IFERROR(SUMIF('LISTA DE EMBARQUE'!B:B,MICRO!E:E,'LISTA DE EMBARQUE'!G:G),"")</f>
        <v>0</v>
      </c>
      <c r="V1234" s="12" t="str">
        <f>IFERROR(VLOOKUP(Tabela1[[#This Row],[COD.MDE]],'LISTA DE EMBARQUE'!B:L,11,0),"")</f>
        <v/>
      </c>
      <c r="W1234" s="13" t="str">
        <f>IFERROR(VLOOKUP(Tabela1[[#This Row],[COD.MDE]],'LISTA DE EMBARQUE'!B:M,12,0),"")</f>
        <v/>
      </c>
      <c r="X1234" s="14">
        <f>IFERROR(Tabela1[[#This Row],[QIANTIDADE EXPEDIDA]]*Tabela1[[#This Row],[PESO UNI]],"")</f>
        <v>0</v>
      </c>
      <c r="Y1234" s="14">
        <f t="shared" si="288"/>
        <v>-1</v>
      </c>
      <c r="Z1234" s="20">
        <f>Tabela1[[#This Row],[PESO TOTAL]]-Tabela1[[#This Row],[Peso Expedido]]</f>
        <v>204</v>
      </c>
      <c r="AA1234" s="17">
        <v>1</v>
      </c>
      <c r="AB1234" s="33"/>
      <c r="AC1234" s="33"/>
      <c r="AD1234" s="33"/>
      <c r="AE1234" s="33"/>
      <c r="AF1234" s="33"/>
      <c r="AG1234" s="33"/>
      <c r="AH1234" s="33"/>
      <c r="AI1234" s="33"/>
      <c r="AJ1234"/>
      <c r="AK1234"/>
      <c r="AL1234"/>
      <c r="AM1234"/>
      <c r="AN1234"/>
      <c r="AO1234"/>
      <c r="AP1234"/>
      <c r="AQ1234" s="22"/>
      <c r="AR1234" s="24"/>
      <c r="AS1234" s="37"/>
      <c r="AT1234" s="37"/>
      <c r="AU1234" s="37"/>
      <c r="AV1234" s="37"/>
      <c r="AW1234" s="37"/>
    </row>
    <row r="1235" spans="1:49" ht="15.75" hidden="1" customHeight="1" x14ac:dyDescent="0.25">
      <c r="A1235" s="1" t="s">
        <v>5908</v>
      </c>
      <c r="B1235" s="21" t="s">
        <v>5909</v>
      </c>
      <c r="C1235" s="1">
        <v>1</v>
      </c>
      <c r="D1235" s="1" t="s">
        <v>6346</v>
      </c>
      <c r="E1235" s="7">
        <v>4917</v>
      </c>
      <c r="F1235" s="7">
        <v>76</v>
      </c>
      <c r="G1235" s="1">
        <v>225.3</v>
      </c>
      <c r="H1235" s="34">
        <f>Tabela1[[#This Row],[PESO UNI]]*Tabela1[[#This Row],[QTE]]</f>
        <v>225.3</v>
      </c>
      <c r="I1235" s="7">
        <v>0</v>
      </c>
      <c r="J1235" s="8" t="s">
        <v>3140</v>
      </c>
      <c r="K1235" s="8" t="s">
        <v>4320</v>
      </c>
      <c r="L1235" s="9" t="s">
        <v>2984</v>
      </c>
      <c r="M1235" s="10">
        <v>46280</v>
      </c>
      <c r="N1235" s="8" t="s">
        <v>38</v>
      </c>
      <c r="O1235" s="12"/>
      <c r="P1235" s="13"/>
      <c r="Q1235" s="14">
        <f>Tabela1[[#This Row],[QTDE/ Fabricação]]-Tabela1[[#This Row],[QTE]]</f>
        <v>-1</v>
      </c>
      <c r="R1235" s="18">
        <f t="shared" si="285"/>
        <v>56.325000000000003</v>
      </c>
      <c r="S1235" s="18">
        <f t="shared" si="286"/>
        <v>0</v>
      </c>
      <c r="T1235" s="19">
        <f t="shared" si="287"/>
        <v>-225.3</v>
      </c>
      <c r="U1235" s="16">
        <f>IFERROR(SUMIF('LISTA DE EMBARQUE'!B:B,MICRO!E:E,'LISTA DE EMBARQUE'!G:G),"")</f>
        <v>0</v>
      </c>
      <c r="V1235" s="12" t="str">
        <f>IFERROR(VLOOKUP(Tabela1[[#This Row],[COD.MDE]],'LISTA DE EMBARQUE'!B:L,11,0),"")</f>
        <v/>
      </c>
      <c r="W1235" s="13" t="str">
        <f>IFERROR(VLOOKUP(Tabela1[[#This Row],[COD.MDE]],'LISTA DE EMBARQUE'!B:M,12,0),"")</f>
        <v/>
      </c>
      <c r="X1235" s="14">
        <f>IFERROR(Tabela1[[#This Row],[QIANTIDADE EXPEDIDA]]*Tabela1[[#This Row],[PESO UNI]],"")</f>
        <v>0</v>
      </c>
      <c r="Y1235" s="14">
        <f t="shared" si="288"/>
        <v>-1</v>
      </c>
      <c r="Z1235" s="20">
        <f>Tabela1[[#This Row],[PESO TOTAL]]-Tabela1[[#This Row],[Peso Expedido]]</f>
        <v>225.3</v>
      </c>
      <c r="AA1235" s="17">
        <v>1</v>
      </c>
      <c r="AB1235" s="33"/>
      <c r="AC1235" s="33"/>
      <c r="AD1235" s="33"/>
      <c r="AE1235" s="33"/>
      <c r="AF1235" s="33"/>
      <c r="AG1235" s="33"/>
      <c r="AH1235" s="33"/>
      <c r="AI1235" s="33"/>
      <c r="AJ1235"/>
      <c r="AK1235"/>
      <c r="AL1235"/>
      <c r="AM1235"/>
      <c r="AN1235"/>
      <c r="AO1235"/>
      <c r="AP1235"/>
      <c r="AQ1235" s="22"/>
      <c r="AR1235" s="24"/>
      <c r="AS1235" s="37"/>
      <c r="AT1235" s="37"/>
      <c r="AU1235" s="37"/>
      <c r="AV1235" s="37"/>
      <c r="AW1235" s="37"/>
    </row>
    <row r="1236" spans="1:49" ht="15.75" hidden="1" customHeight="1" x14ac:dyDescent="0.25">
      <c r="A1236" s="1" t="s">
        <v>5908</v>
      </c>
      <c r="B1236" s="21" t="s">
        <v>5909</v>
      </c>
      <c r="C1236" s="1">
        <v>1</v>
      </c>
      <c r="D1236" s="1" t="s">
        <v>6345</v>
      </c>
      <c r="E1236" s="7">
        <v>4918</v>
      </c>
      <c r="F1236" s="7">
        <v>76</v>
      </c>
      <c r="G1236" s="1">
        <v>213.8</v>
      </c>
      <c r="H1236" s="34">
        <f>Tabela1[[#This Row],[PESO UNI]]*Tabela1[[#This Row],[QTE]]</f>
        <v>213.8</v>
      </c>
      <c r="I1236" s="7">
        <v>0</v>
      </c>
      <c r="J1236" s="8" t="s">
        <v>3140</v>
      </c>
      <c r="K1236" s="8" t="s">
        <v>4320</v>
      </c>
      <c r="L1236" s="9" t="s">
        <v>2984</v>
      </c>
      <c r="M1236" s="10">
        <v>46280</v>
      </c>
      <c r="N1236" s="8" t="s">
        <v>38</v>
      </c>
      <c r="O1236" s="12"/>
      <c r="P1236" s="13"/>
      <c r="Q1236" s="14">
        <f>Tabela1[[#This Row],[QTDE/ Fabricação]]-Tabela1[[#This Row],[QTE]]</f>
        <v>-1</v>
      </c>
      <c r="R1236" s="18">
        <f t="shared" si="285"/>
        <v>53.45</v>
      </c>
      <c r="S1236" s="18">
        <f t="shared" si="286"/>
        <v>0</v>
      </c>
      <c r="T1236" s="19">
        <f t="shared" si="287"/>
        <v>-213.8</v>
      </c>
      <c r="U1236" s="16">
        <f>IFERROR(SUMIF('LISTA DE EMBARQUE'!B:B,MICRO!E:E,'LISTA DE EMBARQUE'!G:G),"")</f>
        <v>0</v>
      </c>
      <c r="V1236" s="12" t="str">
        <f>IFERROR(VLOOKUP(Tabela1[[#This Row],[COD.MDE]],'LISTA DE EMBARQUE'!B:L,11,0),"")</f>
        <v/>
      </c>
      <c r="W1236" s="13" t="str">
        <f>IFERROR(VLOOKUP(Tabela1[[#This Row],[COD.MDE]],'LISTA DE EMBARQUE'!B:M,12,0),"")</f>
        <v/>
      </c>
      <c r="X1236" s="14">
        <f>IFERROR(Tabela1[[#This Row],[QIANTIDADE EXPEDIDA]]*Tabela1[[#This Row],[PESO UNI]],"")</f>
        <v>0</v>
      </c>
      <c r="Y1236" s="14">
        <f t="shared" si="288"/>
        <v>-1</v>
      </c>
      <c r="Z1236" s="20">
        <f>Tabela1[[#This Row],[PESO TOTAL]]-Tabela1[[#This Row],[Peso Expedido]]</f>
        <v>213.8</v>
      </c>
      <c r="AA1236" s="17">
        <v>1</v>
      </c>
      <c r="AB1236" s="33"/>
      <c r="AC1236" s="33"/>
      <c r="AD1236" s="33"/>
      <c r="AE1236" s="33"/>
      <c r="AF1236" s="33"/>
      <c r="AG1236" s="33"/>
      <c r="AH1236" s="33"/>
      <c r="AI1236" s="33"/>
      <c r="AJ1236"/>
      <c r="AK1236"/>
      <c r="AL1236"/>
      <c r="AM1236"/>
      <c r="AN1236"/>
      <c r="AO1236"/>
      <c r="AP1236"/>
      <c r="AQ1236" s="22"/>
      <c r="AR1236" s="24"/>
      <c r="AS1236" s="37"/>
      <c r="AT1236" s="37"/>
      <c r="AU1236" s="37"/>
      <c r="AV1236" s="37"/>
      <c r="AW1236" s="37"/>
    </row>
    <row r="1237" spans="1:49" ht="15.75" hidden="1" customHeight="1" x14ac:dyDescent="0.25">
      <c r="A1237" s="1" t="s">
        <v>5911</v>
      </c>
      <c r="B1237" s="21" t="s">
        <v>5912</v>
      </c>
      <c r="C1237" s="1">
        <v>74</v>
      </c>
      <c r="D1237" s="1" t="s">
        <v>6344</v>
      </c>
      <c r="E1237" s="7">
        <v>4919</v>
      </c>
      <c r="F1237" s="7">
        <v>78</v>
      </c>
      <c r="G1237" s="1">
        <v>16.600000000000001</v>
      </c>
      <c r="H1237" s="34">
        <f>Tabela1[[#This Row],[PESO UNI]]*Tabela1[[#This Row],[QTE]]</f>
        <v>1228.4000000000001</v>
      </c>
      <c r="I1237" s="7">
        <v>0</v>
      </c>
      <c r="J1237" s="8" t="s">
        <v>3093</v>
      </c>
      <c r="K1237" s="8" t="s">
        <v>4320</v>
      </c>
      <c r="L1237" s="9" t="s">
        <v>2984</v>
      </c>
      <c r="M1237" s="10">
        <v>46286</v>
      </c>
      <c r="N1237" s="8" t="s">
        <v>38</v>
      </c>
      <c r="O1237" s="12"/>
      <c r="P1237" s="13"/>
      <c r="Q1237" s="14">
        <f>Tabela1[[#This Row],[QTDE/ Fabricação]]-Tabela1[[#This Row],[QTE]]</f>
        <v>-74</v>
      </c>
      <c r="R1237" s="18">
        <f t="shared" si="285"/>
        <v>307.10000000000002</v>
      </c>
      <c r="S1237" s="18">
        <f t="shared" si="286"/>
        <v>0</v>
      </c>
      <c r="T1237" s="19">
        <f t="shared" si="287"/>
        <v>-1228.4000000000001</v>
      </c>
      <c r="U1237" s="16">
        <f>IFERROR(SUMIF('LISTA DE EMBARQUE'!B:B,MICRO!E:E,'LISTA DE EMBARQUE'!G:G),"")</f>
        <v>0</v>
      </c>
      <c r="V1237" s="12" t="str">
        <f>IFERROR(VLOOKUP(Tabela1[[#This Row],[COD.MDE]],'LISTA DE EMBARQUE'!B:L,11,0),"")</f>
        <v/>
      </c>
      <c r="W1237" s="13" t="str">
        <f>IFERROR(VLOOKUP(Tabela1[[#This Row],[COD.MDE]],'LISTA DE EMBARQUE'!B:M,12,0),"")</f>
        <v/>
      </c>
      <c r="X1237" s="14">
        <f>IFERROR(Tabela1[[#This Row],[QIANTIDADE EXPEDIDA]]*Tabela1[[#This Row],[PESO UNI]],"")</f>
        <v>0</v>
      </c>
      <c r="Y1237" s="14">
        <f t="shared" si="288"/>
        <v>-74</v>
      </c>
      <c r="Z1237" s="20">
        <f>Tabela1[[#This Row],[PESO TOTAL]]-Tabela1[[#This Row],[Peso Expedido]]</f>
        <v>1228.4000000000001</v>
      </c>
      <c r="AA1237" s="17">
        <v>1</v>
      </c>
      <c r="AB1237" s="33"/>
      <c r="AC1237" s="33"/>
      <c r="AD1237" s="33"/>
      <c r="AE1237" s="33"/>
      <c r="AF1237" s="33"/>
      <c r="AG1237" s="33"/>
      <c r="AH1237" s="33"/>
      <c r="AI1237" s="33"/>
      <c r="AJ1237"/>
      <c r="AK1237"/>
      <c r="AL1237"/>
      <c r="AM1237"/>
      <c r="AN1237"/>
      <c r="AO1237"/>
      <c r="AP1237"/>
      <c r="AQ1237" s="22"/>
      <c r="AR1237" s="24"/>
      <c r="AS1237" s="37"/>
      <c r="AT1237" s="37"/>
      <c r="AU1237" s="37"/>
      <c r="AV1237" s="37"/>
      <c r="AW1237" s="37"/>
    </row>
    <row r="1238" spans="1:49" ht="15.75" hidden="1" customHeight="1" x14ac:dyDescent="0.25">
      <c r="A1238" s="1" t="s">
        <v>5911</v>
      </c>
      <c r="B1238" s="21" t="s">
        <v>5912</v>
      </c>
      <c r="C1238" s="1">
        <v>74</v>
      </c>
      <c r="D1238" s="1" t="s">
        <v>6343</v>
      </c>
      <c r="E1238" s="7">
        <v>4920</v>
      </c>
      <c r="F1238" s="7">
        <v>78</v>
      </c>
      <c r="G1238" s="1">
        <v>0.9</v>
      </c>
      <c r="H1238" s="34">
        <f>Tabela1[[#This Row],[PESO UNI]]*Tabela1[[#This Row],[QTE]]</f>
        <v>66.600000000000009</v>
      </c>
      <c r="I1238" s="7">
        <v>0</v>
      </c>
      <c r="J1238" s="8" t="s">
        <v>3093</v>
      </c>
      <c r="K1238" s="8" t="s">
        <v>4320</v>
      </c>
      <c r="L1238" s="9" t="s">
        <v>2984</v>
      </c>
      <c r="M1238" s="10">
        <v>46286</v>
      </c>
      <c r="N1238" s="8" t="s">
        <v>38</v>
      </c>
      <c r="O1238" s="12"/>
      <c r="P1238" s="13"/>
      <c r="Q1238" s="14">
        <f>Tabela1[[#This Row],[QTDE/ Fabricação]]-Tabela1[[#This Row],[QTE]]</f>
        <v>-74</v>
      </c>
      <c r="R1238" s="18">
        <f t="shared" si="285"/>
        <v>16.650000000000002</v>
      </c>
      <c r="S1238" s="18">
        <f t="shared" si="286"/>
        <v>0</v>
      </c>
      <c r="T1238" s="19">
        <f t="shared" si="287"/>
        <v>-66.600000000000009</v>
      </c>
      <c r="U1238" s="16">
        <f>IFERROR(SUMIF('LISTA DE EMBARQUE'!B:B,MICRO!E:E,'LISTA DE EMBARQUE'!G:G),"")</f>
        <v>0</v>
      </c>
      <c r="V1238" s="12" t="str">
        <f>IFERROR(VLOOKUP(Tabela1[[#This Row],[COD.MDE]],'LISTA DE EMBARQUE'!B:L,11,0),"")</f>
        <v/>
      </c>
      <c r="W1238" s="13" t="str">
        <f>IFERROR(VLOOKUP(Tabela1[[#This Row],[COD.MDE]],'LISTA DE EMBARQUE'!B:M,12,0),"")</f>
        <v/>
      </c>
      <c r="X1238" s="14">
        <f>IFERROR(Tabela1[[#This Row],[QIANTIDADE EXPEDIDA]]*Tabela1[[#This Row],[PESO UNI]],"")</f>
        <v>0</v>
      </c>
      <c r="Y1238" s="14">
        <f t="shared" si="288"/>
        <v>-74</v>
      </c>
      <c r="Z1238" s="20">
        <f>Tabela1[[#This Row],[PESO TOTAL]]-Tabela1[[#This Row],[Peso Expedido]]</f>
        <v>66.600000000000009</v>
      </c>
      <c r="AA1238" s="17">
        <v>1</v>
      </c>
      <c r="AB1238" s="33"/>
      <c r="AC1238" s="33"/>
      <c r="AD1238" s="33"/>
      <c r="AE1238" s="33"/>
      <c r="AF1238" s="33"/>
      <c r="AG1238" s="33"/>
      <c r="AH1238" s="33"/>
      <c r="AI1238" s="33"/>
      <c r="AJ1238"/>
      <c r="AK1238"/>
      <c r="AL1238"/>
      <c r="AM1238"/>
      <c r="AN1238"/>
      <c r="AO1238"/>
      <c r="AP1238"/>
      <c r="AQ1238" s="22"/>
      <c r="AR1238" s="24"/>
      <c r="AS1238" s="37"/>
      <c r="AT1238" s="37"/>
      <c r="AU1238" s="37"/>
      <c r="AV1238" s="37"/>
      <c r="AW1238" s="37"/>
    </row>
    <row r="1239" spans="1:49" ht="15.75" hidden="1" customHeight="1" x14ac:dyDescent="0.25">
      <c r="A1239" s="1" t="s">
        <v>5913</v>
      </c>
      <c r="B1239" s="21" t="s">
        <v>5914</v>
      </c>
      <c r="C1239" s="1">
        <v>1</v>
      </c>
      <c r="D1239" s="1" t="s">
        <v>6342</v>
      </c>
      <c r="E1239" s="7">
        <v>4921</v>
      </c>
      <c r="F1239" s="7">
        <v>78</v>
      </c>
      <c r="G1239" s="1">
        <v>1212</v>
      </c>
      <c r="H1239" s="34">
        <f>Tabela1[[#This Row],[PESO UNI]]*Tabela1[[#This Row],[QTE]]</f>
        <v>1212</v>
      </c>
      <c r="I1239" s="7">
        <v>0</v>
      </c>
      <c r="J1239" s="8" t="s">
        <v>3093</v>
      </c>
      <c r="K1239" s="8" t="s">
        <v>4320</v>
      </c>
      <c r="L1239" s="9" t="s">
        <v>2984</v>
      </c>
      <c r="M1239" s="10">
        <v>46286</v>
      </c>
      <c r="N1239" s="8" t="s">
        <v>5101</v>
      </c>
      <c r="O1239" s="12"/>
      <c r="P1239" s="13"/>
      <c r="Q1239" s="14">
        <f>Tabela1[[#This Row],[QTDE/ Fabricação]]-Tabela1[[#This Row],[QTE]]</f>
        <v>-1</v>
      </c>
      <c r="R1239" s="18">
        <f t="shared" si="285"/>
        <v>303</v>
      </c>
      <c r="S1239" s="18">
        <f t="shared" si="286"/>
        <v>0</v>
      </c>
      <c r="T1239" s="19">
        <f t="shared" si="287"/>
        <v>-1212</v>
      </c>
      <c r="U1239" s="16">
        <f>IFERROR(SUMIF('LISTA DE EMBARQUE'!B:B,MICRO!E:E,'LISTA DE EMBARQUE'!G:G),"")</f>
        <v>0</v>
      </c>
      <c r="V1239" s="12" t="str">
        <f>IFERROR(VLOOKUP(Tabela1[[#This Row],[COD.MDE]],'LISTA DE EMBARQUE'!B:L,11,0),"")</f>
        <v/>
      </c>
      <c r="W1239" s="13" t="str">
        <f>IFERROR(VLOOKUP(Tabela1[[#This Row],[COD.MDE]],'LISTA DE EMBARQUE'!B:M,12,0),"")</f>
        <v/>
      </c>
      <c r="X1239" s="14">
        <f>IFERROR(Tabela1[[#This Row],[QIANTIDADE EXPEDIDA]]*Tabela1[[#This Row],[PESO UNI]],"")</f>
        <v>0</v>
      </c>
      <c r="Y1239" s="14">
        <f t="shared" si="288"/>
        <v>-1</v>
      </c>
      <c r="Z1239" s="20">
        <f>Tabela1[[#This Row],[PESO TOTAL]]-Tabela1[[#This Row],[Peso Expedido]]</f>
        <v>1212</v>
      </c>
      <c r="AA1239" s="17">
        <v>1</v>
      </c>
      <c r="AB1239" s="33"/>
      <c r="AC1239" s="33"/>
      <c r="AD1239" s="33"/>
      <c r="AE1239" s="33"/>
      <c r="AF1239" s="33"/>
      <c r="AG1239" s="33"/>
      <c r="AH1239" s="33"/>
      <c r="AI1239" s="33"/>
      <c r="AJ1239"/>
      <c r="AK1239"/>
      <c r="AL1239"/>
      <c r="AM1239"/>
      <c r="AN1239"/>
      <c r="AO1239"/>
      <c r="AP1239"/>
      <c r="AQ1239" s="22"/>
      <c r="AR1239" s="24"/>
      <c r="AS1239" s="37"/>
      <c r="AT1239" s="37"/>
      <c r="AU1239" s="37"/>
      <c r="AV1239" s="37"/>
      <c r="AW1239" s="37"/>
    </row>
    <row r="1240" spans="1:49" ht="15.75" hidden="1" customHeight="1" x14ac:dyDescent="0.25">
      <c r="A1240" s="1" t="s">
        <v>5915</v>
      </c>
      <c r="B1240" s="21" t="s">
        <v>5916</v>
      </c>
      <c r="C1240" s="1">
        <v>1</v>
      </c>
      <c r="D1240" s="1" t="s">
        <v>6341</v>
      </c>
      <c r="E1240" s="7">
        <v>4922</v>
      </c>
      <c r="F1240" s="7">
        <v>79</v>
      </c>
      <c r="G1240" s="1">
        <v>12.8</v>
      </c>
      <c r="H1240" s="34">
        <f>Tabela1[[#This Row],[PESO UNI]]*Tabela1[[#This Row],[QTE]]</f>
        <v>12.8</v>
      </c>
      <c r="I1240" s="7">
        <v>0</v>
      </c>
      <c r="J1240" s="8" t="s">
        <v>3093</v>
      </c>
      <c r="K1240" s="8" t="s">
        <v>4320</v>
      </c>
      <c r="L1240" s="9" t="s">
        <v>2984</v>
      </c>
      <c r="M1240" s="10">
        <v>46286</v>
      </c>
      <c r="N1240" s="8" t="s">
        <v>38</v>
      </c>
      <c r="O1240" s="12"/>
      <c r="P1240" s="13"/>
      <c r="Q1240" s="14">
        <f>Tabela1[[#This Row],[QTDE/ Fabricação]]-Tabela1[[#This Row],[QTE]]</f>
        <v>-1</v>
      </c>
      <c r="R1240" s="18">
        <f t="shared" si="285"/>
        <v>3.2</v>
      </c>
      <c r="S1240" s="18">
        <f t="shared" si="286"/>
        <v>0</v>
      </c>
      <c r="T1240" s="19">
        <f t="shared" si="287"/>
        <v>-12.8</v>
      </c>
      <c r="U1240" s="16">
        <f>IFERROR(SUMIF('LISTA DE EMBARQUE'!B:B,MICRO!E:E,'LISTA DE EMBARQUE'!G:G),"")</f>
        <v>0</v>
      </c>
      <c r="V1240" s="12" t="str">
        <f>IFERROR(VLOOKUP(Tabela1[[#This Row],[COD.MDE]],'LISTA DE EMBARQUE'!B:L,11,0),"")</f>
        <v/>
      </c>
      <c r="W1240" s="13" t="str">
        <f>IFERROR(VLOOKUP(Tabela1[[#This Row],[COD.MDE]],'LISTA DE EMBARQUE'!B:M,12,0),"")</f>
        <v/>
      </c>
      <c r="X1240" s="14">
        <f>IFERROR(Tabela1[[#This Row],[QIANTIDADE EXPEDIDA]]*Tabela1[[#This Row],[PESO UNI]],"")</f>
        <v>0</v>
      </c>
      <c r="Y1240" s="14">
        <f t="shared" si="288"/>
        <v>-1</v>
      </c>
      <c r="Z1240" s="20">
        <f>Tabela1[[#This Row],[PESO TOTAL]]-Tabela1[[#This Row],[Peso Expedido]]</f>
        <v>12.8</v>
      </c>
      <c r="AA1240" s="17">
        <v>1</v>
      </c>
      <c r="AB1240" s="33"/>
      <c r="AC1240" s="33"/>
      <c r="AD1240" s="33"/>
      <c r="AE1240" s="33"/>
      <c r="AF1240" s="33"/>
      <c r="AG1240" s="33"/>
      <c r="AH1240" s="33"/>
      <c r="AI1240" s="33"/>
      <c r="AJ1240"/>
      <c r="AK1240"/>
      <c r="AL1240"/>
      <c r="AM1240"/>
      <c r="AN1240"/>
      <c r="AO1240"/>
      <c r="AP1240"/>
      <c r="AQ1240" s="22"/>
      <c r="AR1240" s="24"/>
      <c r="AS1240" s="37"/>
      <c r="AT1240" s="37"/>
      <c r="AU1240" s="37"/>
      <c r="AV1240" s="37"/>
      <c r="AW1240" s="37"/>
    </row>
    <row r="1241" spans="1:49" ht="15.75" hidden="1" customHeight="1" x14ac:dyDescent="0.25">
      <c r="A1241" s="1" t="s">
        <v>5915</v>
      </c>
      <c r="B1241" s="21" t="s">
        <v>5916</v>
      </c>
      <c r="C1241" s="1">
        <v>2</v>
      </c>
      <c r="D1241" s="1" t="s">
        <v>6340</v>
      </c>
      <c r="E1241" s="7">
        <v>4923</v>
      </c>
      <c r="F1241" s="7">
        <v>79</v>
      </c>
      <c r="G1241" s="1">
        <v>6.4</v>
      </c>
      <c r="H1241" s="34">
        <f>Tabela1[[#This Row],[PESO UNI]]*Tabela1[[#This Row],[QTE]]</f>
        <v>12.8</v>
      </c>
      <c r="I1241" s="7">
        <v>0</v>
      </c>
      <c r="J1241" s="8" t="s">
        <v>3093</v>
      </c>
      <c r="K1241" s="8" t="s">
        <v>4320</v>
      </c>
      <c r="L1241" s="9" t="s">
        <v>2984</v>
      </c>
      <c r="M1241" s="10">
        <v>46286</v>
      </c>
      <c r="N1241" s="8" t="s">
        <v>38</v>
      </c>
      <c r="O1241" s="12"/>
      <c r="P1241" s="13"/>
      <c r="Q1241" s="14">
        <f>Tabela1[[#This Row],[QTDE/ Fabricação]]-Tabela1[[#This Row],[QTE]]</f>
        <v>-2</v>
      </c>
      <c r="R1241" s="18">
        <f t="shared" si="285"/>
        <v>3.2</v>
      </c>
      <c r="S1241" s="18">
        <f t="shared" si="286"/>
        <v>0</v>
      </c>
      <c r="T1241" s="19">
        <f t="shared" si="287"/>
        <v>-12.8</v>
      </c>
      <c r="U1241" s="16">
        <f>IFERROR(SUMIF('LISTA DE EMBARQUE'!B:B,MICRO!E:E,'LISTA DE EMBARQUE'!G:G),"")</f>
        <v>0</v>
      </c>
      <c r="V1241" s="12" t="str">
        <f>IFERROR(VLOOKUP(Tabela1[[#This Row],[COD.MDE]],'LISTA DE EMBARQUE'!B:L,11,0),"")</f>
        <v/>
      </c>
      <c r="W1241" s="13" t="str">
        <f>IFERROR(VLOOKUP(Tabela1[[#This Row],[COD.MDE]],'LISTA DE EMBARQUE'!B:M,12,0),"")</f>
        <v/>
      </c>
      <c r="X1241" s="14">
        <f>IFERROR(Tabela1[[#This Row],[QIANTIDADE EXPEDIDA]]*Tabela1[[#This Row],[PESO UNI]],"")</f>
        <v>0</v>
      </c>
      <c r="Y1241" s="14">
        <f t="shared" si="288"/>
        <v>-2</v>
      </c>
      <c r="Z1241" s="20">
        <f>Tabela1[[#This Row],[PESO TOTAL]]-Tabela1[[#This Row],[Peso Expedido]]</f>
        <v>12.8</v>
      </c>
      <c r="AA1241" s="17">
        <v>1</v>
      </c>
      <c r="AB1241" s="33"/>
      <c r="AC1241" s="33"/>
      <c r="AD1241" s="33"/>
      <c r="AE1241" s="33"/>
      <c r="AF1241" s="33"/>
      <c r="AG1241" s="33"/>
      <c r="AH1241" s="33"/>
      <c r="AI1241" s="33"/>
      <c r="AJ1241"/>
      <c r="AK1241"/>
      <c r="AL1241"/>
      <c r="AM1241"/>
      <c r="AN1241"/>
      <c r="AO1241"/>
      <c r="AP1241"/>
      <c r="AQ1241" s="22"/>
      <c r="AR1241" s="24"/>
      <c r="AS1241" s="37"/>
      <c r="AT1241" s="37"/>
      <c r="AU1241" s="37"/>
      <c r="AV1241" s="37"/>
      <c r="AW1241" s="37"/>
    </row>
    <row r="1242" spans="1:49" ht="15.75" hidden="1" customHeight="1" x14ac:dyDescent="0.25">
      <c r="A1242" s="1" t="s">
        <v>5918</v>
      </c>
      <c r="B1242" s="21" t="s">
        <v>5919</v>
      </c>
      <c r="C1242" s="1">
        <v>1</v>
      </c>
      <c r="D1242" s="1" t="s">
        <v>6339</v>
      </c>
      <c r="E1242" s="7">
        <v>4924</v>
      </c>
      <c r="F1242" s="7">
        <v>81</v>
      </c>
      <c r="G1242" s="1">
        <v>11.4</v>
      </c>
      <c r="H1242" s="34">
        <f>Tabela1[[#This Row],[PESO UNI]]*Tabela1[[#This Row],[QTE]]</f>
        <v>11.4</v>
      </c>
      <c r="I1242" s="7">
        <v>0</v>
      </c>
      <c r="J1242" s="8" t="s">
        <v>3034</v>
      </c>
      <c r="K1242" s="8" t="s">
        <v>4320</v>
      </c>
      <c r="L1242" s="9" t="s">
        <v>2984</v>
      </c>
      <c r="M1242" s="10">
        <v>46286</v>
      </c>
      <c r="N1242" s="8" t="s">
        <v>38</v>
      </c>
      <c r="O1242" s="12"/>
      <c r="P1242" s="13"/>
      <c r="Q1242" s="14">
        <f>Tabela1[[#This Row],[QTDE/ Fabricação]]-Tabela1[[#This Row],[QTE]]</f>
        <v>-1</v>
      </c>
      <c r="R1242" s="18">
        <f t="shared" si="285"/>
        <v>2.85</v>
      </c>
      <c r="S1242" s="18">
        <f t="shared" si="286"/>
        <v>0</v>
      </c>
      <c r="T1242" s="19">
        <f t="shared" si="287"/>
        <v>-11.4</v>
      </c>
      <c r="U1242" s="16">
        <f>IFERROR(SUMIF('LISTA DE EMBARQUE'!B:B,MICRO!E:E,'LISTA DE EMBARQUE'!G:G),"")</f>
        <v>0</v>
      </c>
      <c r="V1242" s="12" t="str">
        <f>IFERROR(VLOOKUP(Tabela1[[#This Row],[COD.MDE]],'LISTA DE EMBARQUE'!B:L,11,0),"")</f>
        <v/>
      </c>
      <c r="W1242" s="13" t="str">
        <f>IFERROR(VLOOKUP(Tabela1[[#This Row],[COD.MDE]],'LISTA DE EMBARQUE'!B:M,12,0),"")</f>
        <v/>
      </c>
      <c r="X1242" s="14">
        <f>IFERROR(Tabela1[[#This Row],[QIANTIDADE EXPEDIDA]]*Tabela1[[#This Row],[PESO UNI]],"")</f>
        <v>0</v>
      </c>
      <c r="Y1242" s="14">
        <f t="shared" si="288"/>
        <v>-1</v>
      </c>
      <c r="Z1242" s="20">
        <f>Tabela1[[#This Row],[PESO TOTAL]]-Tabela1[[#This Row],[Peso Expedido]]</f>
        <v>11.4</v>
      </c>
      <c r="AA1242" s="17">
        <v>1</v>
      </c>
      <c r="AB1242" s="33"/>
      <c r="AC1242" s="33"/>
      <c r="AD1242" s="33"/>
      <c r="AE1242" s="33"/>
      <c r="AF1242" s="33"/>
      <c r="AG1242" s="33"/>
      <c r="AH1242" s="33"/>
      <c r="AI1242" s="33"/>
      <c r="AJ1242"/>
      <c r="AK1242"/>
      <c r="AL1242"/>
      <c r="AM1242"/>
      <c r="AN1242"/>
      <c r="AO1242"/>
      <c r="AP1242"/>
      <c r="AQ1242" s="22"/>
      <c r="AR1242" s="24"/>
      <c r="AS1242" s="37"/>
      <c r="AT1242" s="37"/>
      <c r="AU1242" s="37"/>
      <c r="AV1242" s="37"/>
      <c r="AW1242" s="37"/>
    </row>
    <row r="1243" spans="1:49" ht="15.75" hidden="1" customHeight="1" x14ac:dyDescent="0.25">
      <c r="A1243" s="1" t="s">
        <v>5918</v>
      </c>
      <c r="B1243" s="21" t="s">
        <v>5919</v>
      </c>
      <c r="C1243" s="1">
        <v>1</v>
      </c>
      <c r="D1243" s="1" t="s">
        <v>5920</v>
      </c>
      <c r="E1243" s="7">
        <v>4925</v>
      </c>
      <c r="F1243" s="7">
        <v>81</v>
      </c>
      <c r="G1243" s="1">
        <v>22.1</v>
      </c>
      <c r="H1243" s="34">
        <f>Tabela1[[#This Row],[PESO UNI]]*Tabela1[[#This Row],[QTE]]</f>
        <v>22.1</v>
      </c>
      <c r="I1243" s="7">
        <v>0</v>
      </c>
      <c r="J1243" s="8" t="s">
        <v>3034</v>
      </c>
      <c r="K1243" s="8" t="s">
        <v>4320</v>
      </c>
      <c r="L1243" s="9" t="s">
        <v>2984</v>
      </c>
      <c r="M1243" s="10">
        <v>46286</v>
      </c>
      <c r="N1243" s="8" t="s">
        <v>38</v>
      </c>
      <c r="O1243" s="12"/>
      <c r="P1243" s="13"/>
      <c r="Q1243" s="14">
        <f>Tabela1[[#This Row],[QTDE/ Fabricação]]-Tabela1[[#This Row],[QTE]]</f>
        <v>-1</v>
      </c>
      <c r="R1243" s="18">
        <f t="shared" si="285"/>
        <v>5.5250000000000004</v>
      </c>
      <c r="S1243" s="18">
        <f t="shared" si="286"/>
        <v>0</v>
      </c>
      <c r="T1243" s="19">
        <f t="shared" si="287"/>
        <v>-22.1</v>
      </c>
      <c r="U1243" s="16">
        <f>IFERROR(SUMIF('LISTA DE EMBARQUE'!B:B,MICRO!E:E,'LISTA DE EMBARQUE'!G:G),"")</f>
        <v>0</v>
      </c>
      <c r="V1243" s="12" t="str">
        <f>IFERROR(VLOOKUP(Tabela1[[#This Row],[COD.MDE]],'LISTA DE EMBARQUE'!B:L,11,0),"")</f>
        <v/>
      </c>
      <c r="W1243" s="13" t="str">
        <f>IFERROR(VLOOKUP(Tabela1[[#This Row],[COD.MDE]],'LISTA DE EMBARQUE'!B:M,12,0),"")</f>
        <v/>
      </c>
      <c r="X1243" s="14">
        <f>IFERROR(Tabela1[[#This Row],[QIANTIDADE EXPEDIDA]]*Tabela1[[#This Row],[PESO UNI]],"")</f>
        <v>0</v>
      </c>
      <c r="Y1243" s="14">
        <f t="shared" si="288"/>
        <v>-1</v>
      </c>
      <c r="Z1243" s="20">
        <f>Tabela1[[#This Row],[PESO TOTAL]]-Tabela1[[#This Row],[Peso Expedido]]</f>
        <v>22.1</v>
      </c>
      <c r="AA1243" s="17">
        <v>1</v>
      </c>
      <c r="AB1243" s="33"/>
      <c r="AC1243" s="33"/>
      <c r="AD1243" s="33"/>
      <c r="AE1243" s="33"/>
      <c r="AF1243" s="33"/>
      <c r="AG1243" s="33"/>
      <c r="AH1243" s="33"/>
      <c r="AI1243" s="33"/>
      <c r="AJ1243"/>
      <c r="AK1243"/>
      <c r="AL1243"/>
      <c r="AM1243"/>
      <c r="AN1243"/>
      <c r="AO1243"/>
      <c r="AP1243"/>
      <c r="AQ1243" s="22"/>
      <c r="AR1243" s="24"/>
      <c r="AS1243" s="37"/>
      <c r="AT1243" s="37"/>
      <c r="AU1243" s="37"/>
      <c r="AV1243" s="37"/>
      <c r="AW1243" s="37"/>
    </row>
    <row r="1244" spans="1:49" ht="15.75" hidden="1" customHeight="1" x14ac:dyDescent="0.25">
      <c r="A1244" s="1" t="s">
        <v>5921</v>
      </c>
      <c r="B1244" s="21" t="s">
        <v>5922</v>
      </c>
      <c r="C1244" s="1">
        <v>6</v>
      </c>
      <c r="D1244" s="1" t="s">
        <v>5923</v>
      </c>
      <c r="E1244" s="7">
        <v>4926</v>
      </c>
      <c r="F1244" s="7">
        <v>81</v>
      </c>
      <c r="G1244" s="1">
        <v>3.4</v>
      </c>
      <c r="H1244" s="34">
        <f>Tabela1[[#This Row],[PESO UNI]]*Tabela1[[#This Row],[QTE]]</f>
        <v>20.399999999999999</v>
      </c>
      <c r="I1244" s="7">
        <v>0</v>
      </c>
      <c r="J1244" s="8" t="s">
        <v>3034</v>
      </c>
      <c r="K1244" s="8" t="s">
        <v>4320</v>
      </c>
      <c r="L1244" s="9" t="s">
        <v>2984</v>
      </c>
      <c r="M1244" s="10">
        <v>46286</v>
      </c>
      <c r="N1244" s="8" t="s">
        <v>38</v>
      </c>
      <c r="O1244" s="12"/>
      <c r="P1244" s="13"/>
      <c r="Q1244" s="14">
        <f>Tabela1[[#This Row],[QTDE/ Fabricação]]-Tabela1[[#This Row],[QTE]]</f>
        <v>-6</v>
      </c>
      <c r="R1244" s="18">
        <f t="shared" si="285"/>
        <v>5.0999999999999996</v>
      </c>
      <c r="S1244" s="18">
        <f t="shared" si="286"/>
        <v>0</v>
      </c>
      <c r="T1244" s="19">
        <f t="shared" si="287"/>
        <v>-20.399999999999999</v>
      </c>
      <c r="U1244" s="16">
        <f>IFERROR(SUMIF('LISTA DE EMBARQUE'!B:B,MICRO!E:E,'LISTA DE EMBARQUE'!G:G),"")</f>
        <v>0</v>
      </c>
      <c r="V1244" s="12" t="str">
        <f>IFERROR(VLOOKUP(Tabela1[[#This Row],[COD.MDE]],'LISTA DE EMBARQUE'!B:L,11,0),"")</f>
        <v/>
      </c>
      <c r="W1244" s="13" t="str">
        <f>IFERROR(VLOOKUP(Tabela1[[#This Row],[COD.MDE]],'LISTA DE EMBARQUE'!B:M,12,0),"")</f>
        <v/>
      </c>
      <c r="X1244" s="14">
        <f>IFERROR(Tabela1[[#This Row],[QIANTIDADE EXPEDIDA]]*Tabela1[[#This Row],[PESO UNI]],"")</f>
        <v>0</v>
      </c>
      <c r="Y1244" s="14">
        <f t="shared" si="288"/>
        <v>-6</v>
      </c>
      <c r="Z1244" s="20">
        <f>Tabela1[[#This Row],[PESO TOTAL]]-Tabela1[[#This Row],[Peso Expedido]]</f>
        <v>20.399999999999999</v>
      </c>
      <c r="AA1244" s="17">
        <v>1</v>
      </c>
      <c r="AB1244" s="33"/>
      <c r="AC1244" s="33"/>
      <c r="AD1244" s="33"/>
      <c r="AE1244" s="33"/>
      <c r="AF1244" s="33"/>
      <c r="AG1244" s="33"/>
      <c r="AH1244" s="33"/>
      <c r="AI1244" s="33"/>
      <c r="AJ1244"/>
      <c r="AK1244"/>
      <c r="AL1244"/>
      <c r="AM1244"/>
      <c r="AN1244"/>
      <c r="AO1244"/>
      <c r="AP1244"/>
      <c r="AQ1244" s="22"/>
      <c r="AR1244" s="24"/>
      <c r="AS1244" s="37"/>
      <c r="AT1244" s="37"/>
      <c r="AU1244" s="37"/>
      <c r="AV1244" s="37"/>
      <c r="AW1244" s="37"/>
    </row>
    <row r="1245" spans="1:49" ht="15.75" hidden="1" customHeight="1" x14ac:dyDescent="0.25">
      <c r="A1245" s="1" t="s">
        <v>5921</v>
      </c>
      <c r="B1245" s="21" t="s">
        <v>5922</v>
      </c>
      <c r="C1245" s="1">
        <v>1</v>
      </c>
      <c r="D1245" s="1" t="s">
        <v>5924</v>
      </c>
      <c r="E1245" s="7">
        <v>4927</v>
      </c>
      <c r="F1245" s="7">
        <v>81</v>
      </c>
      <c r="G1245" s="1">
        <v>382.9</v>
      </c>
      <c r="H1245" s="34">
        <f>Tabela1[[#This Row],[PESO UNI]]*Tabela1[[#This Row],[QTE]]</f>
        <v>382.9</v>
      </c>
      <c r="I1245" s="7">
        <v>0</v>
      </c>
      <c r="J1245" s="8" t="s">
        <v>3034</v>
      </c>
      <c r="K1245" s="8" t="s">
        <v>4320</v>
      </c>
      <c r="L1245" s="9" t="s">
        <v>2984</v>
      </c>
      <c r="M1245" s="10">
        <v>46286</v>
      </c>
      <c r="N1245" s="8" t="s">
        <v>38</v>
      </c>
      <c r="O1245" s="12"/>
      <c r="P1245" s="13"/>
      <c r="Q1245" s="14">
        <f>Tabela1[[#This Row],[QTDE/ Fabricação]]-Tabela1[[#This Row],[QTE]]</f>
        <v>-1</v>
      </c>
      <c r="R1245" s="18">
        <f t="shared" si="285"/>
        <v>95.724999999999994</v>
      </c>
      <c r="S1245" s="18">
        <f t="shared" si="286"/>
        <v>0</v>
      </c>
      <c r="T1245" s="19">
        <f t="shared" si="287"/>
        <v>-382.9</v>
      </c>
      <c r="U1245" s="16">
        <f>IFERROR(SUMIF('LISTA DE EMBARQUE'!B:B,MICRO!E:E,'LISTA DE EMBARQUE'!G:G),"")</f>
        <v>0</v>
      </c>
      <c r="V1245" s="12" t="str">
        <f>IFERROR(VLOOKUP(Tabela1[[#This Row],[COD.MDE]],'LISTA DE EMBARQUE'!B:L,11,0),"")</f>
        <v/>
      </c>
      <c r="W1245" s="13" t="str">
        <f>IFERROR(VLOOKUP(Tabela1[[#This Row],[COD.MDE]],'LISTA DE EMBARQUE'!B:M,12,0),"")</f>
        <v/>
      </c>
      <c r="X1245" s="14">
        <f>IFERROR(Tabela1[[#This Row],[QIANTIDADE EXPEDIDA]]*Tabela1[[#This Row],[PESO UNI]],"")</f>
        <v>0</v>
      </c>
      <c r="Y1245" s="14">
        <f t="shared" si="288"/>
        <v>-1</v>
      </c>
      <c r="Z1245" s="20">
        <f>Tabela1[[#This Row],[PESO TOTAL]]-Tabela1[[#This Row],[Peso Expedido]]</f>
        <v>382.9</v>
      </c>
      <c r="AA1245" s="17">
        <v>1</v>
      </c>
      <c r="AB1245" s="33"/>
      <c r="AC1245" s="33"/>
      <c r="AD1245" s="33"/>
      <c r="AE1245" s="33"/>
      <c r="AF1245" s="33"/>
      <c r="AG1245" s="33"/>
      <c r="AH1245" s="33"/>
      <c r="AI1245" s="33"/>
      <c r="AJ1245"/>
      <c r="AK1245"/>
      <c r="AL1245"/>
      <c r="AM1245"/>
      <c r="AN1245"/>
      <c r="AO1245"/>
      <c r="AP1245"/>
      <c r="AQ1245" s="22"/>
      <c r="AR1245" s="24"/>
      <c r="AS1245" s="37"/>
      <c r="AT1245" s="37"/>
      <c r="AU1245" s="37"/>
      <c r="AV1245" s="37"/>
      <c r="AW1245" s="37"/>
    </row>
    <row r="1246" spans="1:49" ht="15.75" hidden="1" customHeight="1" x14ac:dyDescent="0.25">
      <c r="A1246" s="1" t="s">
        <v>5925</v>
      </c>
      <c r="B1246" s="21" t="s">
        <v>5926</v>
      </c>
      <c r="C1246" s="1">
        <v>1</v>
      </c>
      <c r="D1246" s="1" t="s">
        <v>5927</v>
      </c>
      <c r="E1246" s="7">
        <v>4928</v>
      </c>
      <c r="F1246" s="7">
        <v>40</v>
      </c>
      <c r="G1246" s="1">
        <v>33</v>
      </c>
      <c r="H1246" s="34">
        <f>Tabela1[[#This Row],[PESO UNI]]*Tabela1[[#This Row],[QTE]]</f>
        <v>33</v>
      </c>
      <c r="I1246" s="7">
        <v>0</v>
      </c>
      <c r="J1246" s="8" t="s">
        <v>4834</v>
      </c>
      <c r="K1246" s="8" t="s">
        <v>4320</v>
      </c>
      <c r="L1246" s="9" t="s">
        <v>3291</v>
      </c>
      <c r="M1246" s="10">
        <v>46286</v>
      </c>
      <c r="N1246" s="8" t="s">
        <v>38</v>
      </c>
      <c r="O1246" s="12"/>
      <c r="P1246" s="13"/>
      <c r="Q1246" s="14">
        <f>Tabela1[[#This Row],[QTDE/ Fabricação]]-Tabela1[[#This Row],[QTE]]</f>
        <v>-1</v>
      </c>
      <c r="R1246" s="18">
        <f>IFERROR(H1246*((AA1246*0.25)+(AC1246*0.25)+(AD1246*0.225)+(AE1246*0.225)+(AF1246*0.05)),"")</f>
        <v>19.8</v>
      </c>
      <c r="S1246" s="18">
        <f>IFERROR(H1246*AG1246,"")</f>
        <v>0</v>
      </c>
      <c r="T1246" s="19">
        <f>IFERROR(S1246-H1246,"")</f>
        <v>-33</v>
      </c>
      <c r="U1246" s="16">
        <f>IFERROR(SUMIF('LISTA DE EMBARQUE'!B:B,MICRO!E:E,'LISTA DE EMBARQUE'!G:G),"")</f>
        <v>0</v>
      </c>
      <c r="V1246" s="12" t="str">
        <f>IFERROR(VLOOKUP(Tabela1[[#This Row],[COD.MDE]],'LISTA DE EMBARQUE'!B:L,11,0),"")</f>
        <v/>
      </c>
      <c r="W1246" s="13" t="str">
        <f>IFERROR(VLOOKUP(Tabela1[[#This Row],[COD.MDE]],'LISTA DE EMBARQUE'!B:M,12,0),"")</f>
        <v/>
      </c>
      <c r="X1246" s="14">
        <f>IFERROR(Tabela1[[#This Row],[QIANTIDADE EXPEDIDA]]*Tabela1[[#This Row],[PESO UNI]],"")</f>
        <v>0</v>
      </c>
      <c r="Y1246" s="14">
        <f>U1246-C1246</f>
        <v>-1</v>
      </c>
      <c r="Z1246" s="20">
        <f>Tabela1[[#This Row],[PESO TOTAL]]-Tabela1[[#This Row],[Peso Expedido]]</f>
        <v>33</v>
      </c>
      <c r="AA1246" s="17">
        <v>1</v>
      </c>
      <c r="AB1246" s="33"/>
      <c r="AC1246" s="33">
        <v>0.5</v>
      </c>
      <c r="AD1246" s="33">
        <v>0.5</v>
      </c>
      <c r="AE1246" s="33">
        <v>0.5</v>
      </c>
      <c r="AF1246" s="33"/>
      <c r="AG1246" s="33"/>
      <c r="AH1246" s="33"/>
      <c r="AI1246" s="33"/>
      <c r="AJ1246"/>
      <c r="AK1246"/>
      <c r="AL1246"/>
      <c r="AM1246"/>
      <c r="AN1246"/>
      <c r="AO1246"/>
      <c r="AP1246"/>
      <c r="AQ1246" s="22"/>
      <c r="AR1246" s="24"/>
      <c r="AS1246" s="37"/>
      <c r="AT1246" s="37"/>
      <c r="AU1246" s="37"/>
      <c r="AV1246" s="37"/>
      <c r="AW1246" s="37"/>
    </row>
    <row r="1247" spans="1:49" ht="15.75" hidden="1" customHeight="1" x14ac:dyDescent="0.25">
      <c r="A1247" s="1" t="s">
        <v>5930</v>
      </c>
      <c r="B1247" s="21"/>
      <c r="C1247" s="1">
        <v>1</v>
      </c>
      <c r="D1247" s="1" t="s">
        <v>5931</v>
      </c>
      <c r="E1247" s="7">
        <v>4930</v>
      </c>
      <c r="F1247" s="7">
        <v>15</v>
      </c>
      <c r="G1247" s="1">
        <v>1041.7</v>
      </c>
      <c r="H1247" s="34">
        <f>Tabela1[[#This Row],[PESO UNI]]*Tabela1[[#This Row],[QTE]]</f>
        <v>1041.7</v>
      </c>
      <c r="I1247" s="7" t="s">
        <v>6511</v>
      </c>
      <c r="J1247" s="8" t="s">
        <v>6027</v>
      </c>
      <c r="K1247" s="8" t="s">
        <v>4320</v>
      </c>
      <c r="L1247" s="9" t="s">
        <v>5251</v>
      </c>
      <c r="M1247" s="10">
        <v>46287</v>
      </c>
      <c r="N1247" s="8" t="s">
        <v>38</v>
      </c>
      <c r="O1247" s="12"/>
      <c r="P1247" s="13"/>
      <c r="Q1247" s="14">
        <f>Tabela1[[#This Row],[QTDE/ Fabricação]]-Tabela1[[#This Row],[QTE]]</f>
        <v>-1</v>
      </c>
      <c r="R1247" s="18">
        <f>IFERROR(H1247*((AA1247*0.25)+(AC1248*0.25)+(AD1247*0.225)+(AE1247*0.225)+(AF1247*0.05)),"")</f>
        <v>848.98550000000012</v>
      </c>
      <c r="S1247" s="18">
        <f>IFERROR(H1247*AG1247,"")</f>
        <v>0</v>
      </c>
      <c r="T1247" s="19">
        <f>IFERROR(S1247-H1247,"")</f>
        <v>-1041.7</v>
      </c>
      <c r="U1247" s="16">
        <f>IFERROR(SUMIF('LISTA DE EMBARQUE'!B:B,MICRO!E:E,'LISTA DE EMBARQUE'!G:G),"")</f>
        <v>0</v>
      </c>
      <c r="V1247" s="12" t="str">
        <f>IFERROR(VLOOKUP(Tabela1[[#This Row],[COD.MDE]],'LISTA DE EMBARQUE'!B:L,11,0),"")</f>
        <v/>
      </c>
      <c r="W1247" s="13" t="str">
        <f>IFERROR(VLOOKUP(Tabela1[[#This Row],[COD.MDE]],'LISTA DE EMBARQUE'!B:M,12,0),"")</f>
        <v/>
      </c>
      <c r="X1247" s="14">
        <f>IFERROR(Tabela1[[#This Row],[QIANTIDADE EXPEDIDA]]*Tabela1[[#This Row],[PESO UNI]],"")</f>
        <v>0</v>
      </c>
      <c r="Y1247" s="14">
        <f>U1247-C1247</f>
        <v>-1</v>
      </c>
      <c r="Z1247" s="20">
        <f>Tabela1[[#This Row],[PESO TOTAL]]-Tabela1[[#This Row],[Peso Expedido]]</f>
        <v>1041.7</v>
      </c>
      <c r="AA1247" s="17">
        <v>1</v>
      </c>
      <c r="AB1247" s="33"/>
      <c r="AC1247" s="33">
        <v>1</v>
      </c>
      <c r="AD1247" s="33">
        <v>0.9</v>
      </c>
      <c r="AE1247" s="33">
        <v>0.5</v>
      </c>
      <c r="AF1247" s="33"/>
      <c r="AG1247" s="33"/>
      <c r="AH1247" s="33"/>
      <c r="AI1247" s="33"/>
      <c r="AJ1247"/>
      <c r="AK1247"/>
      <c r="AL1247"/>
      <c r="AM1247"/>
      <c r="AN1247"/>
      <c r="AO1247"/>
      <c r="AP1247"/>
      <c r="AQ1247" s="22"/>
      <c r="AR1247" s="24"/>
      <c r="AS1247" s="37"/>
      <c r="AT1247" s="37"/>
      <c r="AU1247" s="37"/>
      <c r="AV1247" s="37"/>
      <c r="AW1247" s="37"/>
    </row>
    <row r="1248" spans="1:49" ht="15.75" hidden="1" customHeight="1" x14ac:dyDescent="0.25">
      <c r="A1248" s="1" t="s">
        <v>5932</v>
      </c>
      <c r="B1248" s="21"/>
      <c r="C1248" s="1">
        <v>4</v>
      </c>
      <c r="D1248" s="1" t="s">
        <v>5933</v>
      </c>
      <c r="E1248" s="7">
        <v>4931</v>
      </c>
      <c r="F1248" s="7">
        <v>15</v>
      </c>
      <c r="G1248" s="1">
        <v>3.4</v>
      </c>
      <c r="H1248" s="34">
        <f>Tabela1[[#This Row],[PESO UNI]]*Tabela1[[#This Row],[QTE]]</f>
        <v>13.6</v>
      </c>
      <c r="I1248" s="7">
        <v>0</v>
      </c>
      <c r="J1248" s="8" t="s">
        <v>6027</v>
      </c>
      <c r="K1248" s="8" t="s">
        <v>4320</v>
      </c>
      <c r="L1248" s="9" t="s">
        <v>5251</v>
      </c>
      <c r="M1248" s="10">
        <v>46287</v>
      </c>
      <c r="N1248" s="8" t="s">
        <v>38</v>
      </c>
      <c r="O1248" s="12"/>
      <c r="P1248" s="13"/>
      <c r="Q1248" s="14">
        <f>Tabela1[[#This Row],[QTDE/ Fabricação]]-Tabela1[[#This Row],[QTE]]</f>
        <v>-4</v>
      </c>
      <c r="R1248" s="18" t="str">
        <f>IFERROR(H1248*((AA1248*0.25)+(#REF!*0.25)+(AD1248*0.225)+(AE1248*0.225)+(AF1248*0.05)),"")</f>
        <v/>
      </c>
      <c r="S1248" s="18">
        <f>IFERROR(H1248*AG1248,"")</f>
        <v>0</v>
      </c>
      <c r="T1248" s="19">
        <f>IFERROR(S1248-H1248,"")</f>
        <v>-13.6</v>
      </c>
      <c r="U1248" s="16">
        <f>IFERROR(SUMIF('LISTA DE EMBARQUE'!B:B,MICRO!E:E,'LISTA DE EMBARQUE'!G:G),"")</f>
        <v>0</v>
      </c>
      <c r="V1248" s="12" t="str">
        <f>IFERROR(VLOOKUP(Tabela1[[#This Row],[COD.MDE]],'LISTA DE EMBARQUE'!B:L,11,0),"")</f>
        <v/>
      </c>
      <c r="W1248" s="13" t="str">
        <f>IFERROR(VLOOKUP(Tabela1[[#This Row],[COD.MDE]],'LISTA DE EMBARQUE'!B:M,12,0),"")</f>
        <v/>
      </c>
      <c r="X1248" s="14">
        <f>IFERROR(Tabela1[[#This Row],[QIANTIDADE EXPEDIDA]]*Tabela1[[#This Row],[PESO UNI]],"")</f>
        <v>0</v>
      </c>
      <c r="Y1248" s="14">
        <f>U1248-C1248</f>
        <v>-4</v>
      </c>
      <c r="Z1248" s="20">
        <f>Tabela1[[#This Row],[PESO TOTAL]]-Tabela1[[#This Row],[Peso Expedido]]</f>
        <v>13.6</v>
      </c>
      <c r="AA1248" s="17">
        <v>1</v>
      </c>
      <c r="AB1248" s="33"/>
      <c r="AC1248" s="33">
        <v>1</v>
      </c>
      <c r="AD1248" s="33">
        <v>0.9</v>
      </c>
      <c r="AE1248" s="33">
        <v>0.5</v>
      </c>
      <c r="AF1248" s="33"/>
      <c r="AG1248" s="33"/>
      <c r="AH1248" s="33"/>
      <c r="AI1248" s="33"/>
      <c r="AJ1248"/>
      <c r="AK1248"/>
      <c r="AL1248"/>
      <c r="AM1248"/>
      <c r="AN1248"/>
      <c r="AO1248"/>
      <c r="AP1248"/>
      <c r="AQ1248" s="22"/>
      <c r="AR1248" s="24"/>
      <c r="AS1248" s="37"/>
      <c r="AT1248" s="37"/>
      <c r="AU1248" s="37"/>
      <c r="AV1248" s="37"/>
      <c r="AW1248" s="37"/>
    </row>
    <row r="1249" spans="1:49" ht="15.75" hidden="1" customHeight="1" x14ac:dyDescent="0.25">
      <c r="A1249" s="1" t="s">
        <v>5934</v>
      </c>
      <c r="B1249" s="21"/>
      <c r="C1249" s="1">
        <v>2</v>
      </c>
      <c r="D1249" s="1" t="s">
        <v>5935</v>
      </c>
      <c r="E1249" s="7">
        <v>4932</v>
      </c>
      <c r="F1249" s="7">
        <v>15</v>
      </c>
      <c r="G1249" s="1">
        <v>86.5</v>
      </c>
      <c r="H1249" s="34">
        <f>Tabela1[[#This Row],[PESO UNI]]*Tabela1[[#This Row],[QTE]]</f>
        <v>173</v>
      </c>
      <c r="I1249" s="7">
        <v>0</v>
      </c>
      <c r="J1249" s="8" t="s">
        <v>6027</v>
      </c>
      <c r="K1249" s="8" t="s">
        <v>4320</v>
      </c>
      <c r="L1249" s="9" t="s">
        <v>5251</v>
      </c>
      <c r="M1249" s="10">
        <v>46287</v>
      </c>
      <c r="N1249" s="8" t="s">
        <v>38</v>
      </c>
      <c r="O1249" s="12"/>
      <c r="P1249" s="13"/>
      <c r="Q1249" s="14">
        <f>Tabela1[[#This Row],[QTDE/ Fabricação]]-Tabela1[[#This Row],[QTE]]</f>
        <v>-2</v>
      </c>
      <c r="R1249" s="18">
        <f>IFERROR(H1249*((AA1249*0.25)+(AC1249*0.25)+(AD1249*0.225)+(AE1249*0.225)+(AF1249*0.05)),"")</f>
        <v>140.995</v>
      </c>
      <c r="S1249" s="18">
        <f>IFERROR(H1249*AG1249,"")</f>
        <v>0</v>
      </c>
      <c r="T1249" s="19">
        <f>IFERROR(S1249-H1249,"")</f>
        <v>-173</v>
      </c>
      <c r="U1249" s="16">
        <f>IFERROR(SUMIF('LISTA DE EMBARQUE'!B:B,MICRO!E:E,'LISTA DE EMBARQUE'!G:G),"")</f>
        <v>0</v>
      </c>
      <c r="V1249" s="12" t="str">
        <f>IFERROR(VLOOKUP(Tabela1[[#This Row],[COD.MDE]],'LISTA DE EMBARQUE'!B:L,11,0),"")</f>
        <v/>
      </c>
      <c r="W1249" s="13" t="str">
        <f>IFERROR(VLOOKUP(Tabela1[[#This Row],[COD.MDE]],'LISTA DE EMBARQUE'!B:M,12,0),"")</f>
        <v/>
      </c>
      <c r="X1249" s="14">
        <f>IFERROR(Tabela1[[#This Row],[QIANTIDADE EXPEDIDA]]*Tabela1[[#This Row],[PESO UNI]],"")</f>
        <v>0</v>
      </c>
      <c r="Y1249" s="14">
        <f>U1249-C1249</f>
        <v>-2</v>
      </c>
      <c r="Z1249" s="20">
        <f>Tabela1[[#This Row],[PESO TOTAL]]-Tabela1[[#This Row],[Peso Expedido]]</f>
        <v>173</v>
      </c>
      <c r="AA1249" s="17">
        <v>1</v>
      </c>
      <c r="AB1249" s="33"/>
      <c r="AC1249" s="33">
        <v>1</v>
      </c>
      <c r="AD1249" s="33">
        <v>0.9</v>
      </c>
      <c r="AE1249" s="33">
        <v>0.5</v>
      </c>
      <c r="AF1249" s="33"/>
      <c r="AG1249" s="33"/>
      <c r="AH1249" s="33"/>
      <c r="AI1249" s="33"/>
      <c r="AJ1249"/>
      <c r="AK1249"/>
      <c r="AL1249"/>
      <c r="AM1249"/>
      <c r="AN1249"/>
      <c r="AO1249"/>
      <c r="AP1249"/>
      <c r="AQ1249" s="22"/>
      <c r="AR1249" s="24"/>
      <c r="AS1249" s="37"/>
      <c r="AT1249" s="37"/>
      <c r="AU1249" s="37"/>
      <c r="AV1249" s="37"/>
      <c r="AW1249" s="37"/>
    </row>
    <row r="1250" spans="1:49" ht="15.75" hidden="1" customHeight="1" x14ac:dyDescent="0.25">
      <c r="A1250" s="1" t="s">
        <v>5936</v>
      </c>
      <c r="B1250" s="21"/>
      <c r="C1250" s="1">
        <v>4</v>
      </c>
      <c r="D1250" s="1" t="s">
        <v>5937</v>
      </c>
      <c r="E1250" s="7">
        <v>4933</v>
      </c>
      <c r="F1250" s="7">
        <v>15</v>
      </c>
      <c r="G1250" s="1">
        <v>0.1</v>
      </c>
      <c r="H1250" s="34">
        <f>Tabela1[[#This Row],[PESO UNI]]*Tabela1[[#This Row],[QTE]]</f>
        <v>0.4</v>
      </c>
      <c r="I1250" s="7">
        <v>0</v>
      </c>
      <c r="J1250" s="8" t="s">
        <v>6027</v>
      </c>
      <c r="K1250" s="8" t="s">
        <v>4320</v>
      </c>
      <c r="L1250" s="9" t="s">
        <v>5251</v>
      </c>
      <c r="M1250" s="10">
        <v>46287</v>
      </c>
      <c r="N1250" s="8" t="s">
        <v>38</v>
      </c>
      <c r="O1250" s="12"/>
      <c r="P1250" s="13"/>
      <c r="Q1250" s="14">
        <f>Tabela1[[#This Row],[QTDE/ Fabricação]]-Tabela1[[#This Row],[QTE]]</f>
        <v>-4</v>
      </c>
      <c r="R1250" s="18">
        <f>IFERROR(H1250*((AA1250*0.25)+(AC1250*0.25)+(AD1250*0.225)+(AE1250*0.225)+(AF1250*0.05)),"")</f>
        <v>0.32600000000000007</v>
      </c>
      <c r="S1250" s="18">
        <f>IFERROR(H1250*AG1250,"")</f>
        <v>0</v>
      </c>
      <c r="T1250" s="19">
        <f>IFERROR(S1250-H1250,"")</f>
        <v>-0.4</v>
      </c>
      <c r="U1250" s="16">
        <f>IFERROR(SUMIF('LISTA DE EMBARQUE'!B:B,MICRO!E:E,'LISTA DE EMBARQUE'!G:G),"")</f>
        <v>0</v>
      </c>
      <c r="V1250" s="12" t="str">
        <f>IFERROR(VLOOKUP(Tabela1[[#This Row],[COD.MDE]],'LISTA DE EMBARQUE'!B:L,11,0),"")</f>
        <v/>
      </c>
      <c r="W1250" s="13" t="str">
        <f>IFERROR(VLOOKUP(Tabela1[[#This Row],[COD.MDE]],'LISTA DE EMBARQUE'!B:M,12,0),"")</f>
        <v/>
      </c>
      <c r="X1250" s="14">
        <f>IFERROR(Tabela1[[#This Row],[QIANTIDADE EXPEDIDA]]*Tabela1[[#This Row],[PESO UNI]],"")</f>
        <v>0</v>
      </c>
      <c r="Y1250" s="14">
        <f>U1250-C1250</f>
        <v>-4</v>
      </c>
      <c r="Z1250" s="20">
        <f>Tabela1[[#This Row],[PESO TOTAL]]-Tabela1[[#This Row],[Peso Expedido]]</f>
        <v>0.4</v>
      </c>
      <c r="AA1250" s="17">
        <v>1</v>
      </c>
      <c r="AB1250" s="33"/>
      <c r="AC1250" s="33">
        <v>1</v>
      </c>
      <c r="AD1250" s="33">
        <v>0.9</v>
      </c>
      <c r="AE1250" s="33">
        <v>0.5</v>
      </c>
      <c r="AF1250" s="33"/>
      <c r="AG1250" s="33"/>
      <c r="AH1250" s="33"/>
      <c r="AI1250" s="33"/>
      <c r="AJ1250"/>
      <c r="AK1250"/>
      <c r="AL1250"/>
      <c r="AM1250"/>
      <c r="AN1250"/>
      <c r="AO1250"/>
      <c r="AP1250"/>
      <c r="AQ1250" s="22"/>
      <c r="AR1250" s="24"/>
      <c r="AS1250" s="37"/>
      <c r="AT1250" s="37"/>
      <c r="AU1250" s="37"/>
      <c r="AV1250" s="37"/>
      <c r="AW1250" s="37"/>
    </row>
    <row r="1251" spans="1:49" ht="15.75" hidden="1" customHeight="1" x14ac:dyDescent="0.25">
      <c r="A1251" s="1" t="s">
        <v>5939</v>
      </c>
      <c r="B1251" s="21" t="s">
        <v>5940</v>
      </c>
      <c r="C1251" s="1">
        <v>1</v>
      </c>
      <c r="D1251" s="1" t="s">
        <v>6335</v>
      </c>
      <c r="E1251" s="7">
        <v>4934</v>
      </c>
      <c r="F1251" s="7">
        <v>86</v>
      </c>
      <c r="G1251" s="1">
        <v>666.1</v>
      </c>
      <c r="H1251" s="34">
        <f>Tabela1[[#This Row],[PESO UNI]]*Tabela1[[#This Row],[QTE]]</f>
        <v>666.1</v>
      </c>
      <c r="I1251" s="7" t="s">
        <v>6135</v>
      </c>
      <c r="J1251" s="8" t="s">
        <v>3045</v>
      </c>
      <c r="K1251" s="8" t="s">
        <v>4320</v>
      </c>
      <c r="L1251" s="9" t="s">
        <v>2984</v>
      </c>
      <c r="M1251" s="10" t="s">
        <v>6485</v>
      </c>
      <c r="N1251" s="8" t="s">
        <v>5101</v>
      </c>
      <c r="O1251" s="12"/>
      <c r="P1251" s="13"/>
      <c r="Q1251" s="14">
        <f>Tabela1[[#This Row],[QTDE/ Fabricação]]-Tabela1[[#This Row],[QTE]]</f>
        <v>-1</v>
      </c>
      <c r="R1251" s="18">
        <v>0</v>
      </c>
      <c r="S1251" s="18">
        <f t="shared" ref="S1251" si="289">IFERROR(H1251*AG1251,"")</f>
        <v>666.1</v>
      </c>
      <c r="T1251" s="19">
        <f t="shared" ref="T1251" si="290">IFERROR(S1251-H1251,"")</f>
        <v>0</v>
      </c>
      <c r="U1251" s="16">
        <f>IFERROR(SUMIF('LISTA DE EMBARQUE'!B:B,MICRO!E:E,'LISTA DE EMBARQUE'!G:G),"")</f>
        <v>1</v>
      </c>
      <c r="V1251" s="12">
        <f>IFERROR(VLOOKUP(Tabela1[[#This Row],[COD.MDE]],'LISTA DE EMBARQUE'!B:L,11,0),"")</f>
        <v>13</v>
      </c>
      <c r="W1251" s="13">
        <f>IFERROR(VLOOKUP(Tabela1[[#This Row],[COD.MDE]],'LISTA DE EMBARQUE'!B:M,12,0),"")</f>
        <v>46315</v>
      </c>
      <c r="X1251" s="14">
        <f>IFERROR(Tabela1[[#This Row],[QIANTIDADE EXPEDIDA]]*Tabela1[[#This Row],[PESO UNI]],"")</f>
        <v>666.1</v>
      </c>
      <c r="Y1251" s="14">
        <f t="shared" ref="Y1251" si="291">U1251-C1251</f>
        <v>0</v>
      </c>
      <c r="Z1251" s="20">
        <f>Tabela1[[#This Row],[PESO TOTAL]]-Tabela1[[#This Row],[Peso Expedido]]</f>
        <v>0</v>
      </c>
      <c r="AA1251" s="17">
        <v>1</v>
      </c>
      <c r="AB1251" s="33"/>
      <c r="AC1251" s="33">
        <v>1</v>
      </c>
      <c r="AD1251" s="33">
        <v>1</v>
      </c>
      <c r="AE1251" s="33">
        <v>1</v>
      </c>
      <c r="AF1251" s="33">
        <v>1</v>
      </c>
      <c r="AG1251" s="33">
        <v>1</v>
      </c>
      <c r="AH1251" s="33">
        <v>1</v>
      </c>
      <c r="AI1251" s="33" t="s">
        <v>4509</v>
      </c>
      <c r="AJ1251"/>
      <c r="AK1251"/>
      <c r="AL1251"/>
      <c r="AM1251"/>
      <c r="AN1251"/>
      <c r="AO1251"/>
      <c r="AP1251"/>
      <c r="AQ1251" s="22"/>
      <c r="AR1251" s="24"/>
      <c r="AS1251" s="37"/>
      <c r="AT1251" s="37"/>
      <c r="AU1251" s="37"/>
      <c r="AV1251" s="37"/>
      <c r="AW1251" s="37"/>
    </row>
    <row r="1252" spans="1:49" ht="15.75" hidden="1" customHeight="1" x14ac:dyDescent="0.25">
      <c r="A1252" s="1" t="s">
        <v>5939</v>
      </c>
      <c r="B1252" s="21" t="s">
        <v>5940</v>
      </c>
      <c r="C1252" s="1">
        <v>1</v>
      </c>
      <c r="D1252" s="1" t="s">
        <v>6336</v>
      </c>
      <c r="E1252" s="7">
        <v>4935</v>
      </c>
      <c r="F1252" s="7">
        <v>86</v>
      </c>
      <c r="G1252" s="1">
        <v>528.70000000000005</v>
      </c>
      <c r="H1252" s="34">
        <f>Tabela1[[#This Row],[PESO UNI]]*Tabela1[[#This Row],[QTE]]</f>
        <v>528.70000000000005</v>
      </c>
      <c r="I1252" s="7" t="s">
        <v>6135</v>
      </c>
      <c r="J1252" s="8" t="s">
        <v>3045</v>
      </c>
      <c r="K1252" s="8" t="s">
        <v>4320</v>
      </c>
      <c r="L1252" s="9" t="s">
        <v>2984</v>
      </c>
      <c r="M1252" s="10" t="s">
        <v>6485</v>
      </c>
      <c r="N1252" s="8" t="s">
        <v>5101</v>
      </c>
      <c r="O1252" s="12"/>
      <c r="P1252" s="13"/>
      <c r="Q1252" s="14">
        <f>Tabela1[[#This Row],[QTDE/ Fabricação]]-Tabela1[[#This Row],[QTE]]</f>
        <v>-1</v>
      </c>
      <c r="R1252" s="18">
        <v>0</v>
      </c>
      <c r="S1252" s="18">
        <f t="shared" ref="S1252" si="292">IFERROR(H1252*AG1252,"")</f>
        <v>528.70000000000005</v>
      </c>
      <c r="T1252" s="19">
        <f t="shared" ref="T1252" si="293">IFERROR(S1252-H1252,"")</f>
        <v>0</v>
      </c>
      <c r="U1252" s="16">
        <f>IFERROR(SUMIF('LISTA DE EMBARQUE'!B:B,MICRO!E:E,'LISTA DE EMBARQUE'!G:G),"")</f>
        <v>1</v>
      </c>
      <c r="V1252" s="12">
        <f>IFERROR(VLOOKUP(Tabela1[[#This Row],[COD.MDE]],'LISTA DE EMBARQUE'!B:L,11,0),"")</f>
        <v>13</v>
      </c>
      <c r="W1252" s="13">
        <f>IFERROR(VLOOKUP(Tabela1[[#This Row],[COD.MDE]],'LISTA DE EMBARQUE'!B:M,12,0),"")</f>
        <v>46315</v>
      </c>
      <c r="X1252" s="14">
        <f>IFERROR(Tabela1[[#This Row],[QIANTIDADE EXPEDIDA]]*Tabela1[[#This Row],[PESO UNI]],"")</f>
        <v>528.70000000000005</v>
      </c>
      <c r="Y1252" s="14">
        <f t="shared" ref="Y1252" si="294">U1252-C1252</f>
        <v>0</v>
      </c>
      <c r="Z1252" s="20">
        <f>Tabela1[[#This Row],[PESO TOTAL]]-Tabela1[[#This Row],[Peso Expedido]]</f>
        <v>0</v>
      </c>
      <c r="AA1252" s="17">
        <v>1</v>
      </c>
      <c r="AB1252" s="33"/>
      <c r="AC1252" s="33">
        <v>1</v>
      </c>
      <c r="AD1252" s="33">
        <v>1</v>
      </c>
      <c r="AE1252" s="33">
        <v>1</v>
      </c>
      <c r="AF1252" s="33">
        <v>1</v>
      </c>
      <c r="AG1252" s="33">
        <v>1</v>
      </c>
      <c r="AH1252" s="33">
        <v>1</v>
      </c>
      <c r="AI1252" s="33" t="s">
        <v>4509</v>
      </c>
      <c r="AJ1252"/>
      <c r="AK1252"/>
      <c r="AL1252"/>
      <c r="AM1252"/>
      <c r="AN1252"/>
      <c r="AO1252"/>
      <c r="AP1252"/>
      <c r="AQ1252" s="22"/>
      <c r="AR1252" s="24"/>
      <c r="AS1252" s="37"/>
      <c r="AT1252" s="37"/>
      <c r="AU1252" s="37"/>
      <c r="AV1252" s="37"/>
      <c r="AW1252" s="37"/>
    </row>
    <row r="1253" spans="1:49" ht="15.75" hidden="1" customHeight="1" x14ac:dyDescent="0.25">
      <c r="A1253" s="1" t="s">
        <v>5939</v>
      </c>
      <c r="B1253" s="21" t="s">
        <v>5940</v>
      </c>
      <c r="C1253" s="1">
        <v>4</v>
      </c>
      <c r="D1253" s="1" t="s">
        <v>6337</v>
      </c>
      <c r="E1253" s="7">
        <v>4936</v>
      </c>
      <c r="F1253" s="7">
        <v>86</v>
      </c>
      <c r="G1253" s="1">
        <v>4.5999999999999996</v>
      </c>
      <c r="H1253" s="34">
        <f>Tabela1[[#This Row],[PESO UNI]]*Tabela1[[#This Row],[QTE]]</f>
        <v>18.399999999999999</v>
      </c>
      <c r="I1253" s="7" t="s">
        <v>6135</v>
      </c>
      <c r="J1253" s="8" t="s">
        <v>3045</v>
      </c>
      <c r="K1253" s="8" t="s">
        <v>4320</v>
      </c>
      <c r="L1253" s="9" t="s">
        <v>2984</v>
      </c>
      <c r="M1253" s="10" t="s">
        <v>6485</v>
      </c>
      <c r="N1253" s="8" t="s">
        <v>5101</v>
      </c>
      <c r="O1253" s="12"/>
      <c r="P1253" s="13"/>
      <c r="Q1253" s="14">
        <f>Tabela1[[#This Row],[QTDE/ Fabricação]]-Tabela1[[#This Row],[QTE]]</f>
        <v>-4</v>
      </c>
      <c r="R1253" s="18">
        <v>0</v>
      </c>
      <c r="S1253" s="18">
        <f t="shared" ref="S1253" si="295">IFERROR(H1253*AG1253,"")</f>
        <v>0</v>
      </c>
      <c r="T1253" s="19">
        <f t="shared" ref="T1253" si="296">IFERROR(S1253-H1253,"")</f>
        <v>-18.399999999999999</v>
      </c>
      <c r="U1253" s="16">
        <f>IFERROR(SUMIF('LISTA DE EMBARQUE'!B:B,MICRO!E:E,'LISTA DE EMBARQUE'!G:G),"")</f>
        <v>0</v>
      </c>
      <c r="V1253" s="12" t="str">
        <f>IFERROR(VLOOKUP(Tabela1[[#This Row],[COD.MDE]],'LISTA DE EMBARQUE'!B:L,11,0),"")</f>
        <v/>
      </c>
      <c r="W1253" s="13" t="str">
        <f>IFERROR(VLOOKUP(Tabela1[[#This Row],[COD.MDE]],'LISTA DE EMBARQUE'!B:M,12,0),"")</f>
        <v/>
      </c>
      <c r="X1253" s="14">
        <f>IFERROR(Tabela1[[#This Row],[QIANTIDADE EXPEDIDA]]*Tabela1[[#This Row],[PESO UNI]],"")</f>
        <v>0</v>
      </c>
      <c r="Y1253" s="14">
        <f t="shared" ref="Y1253" si="297">U1253-C1253</f>
        <v>-4</v>
      </c>
      <c r="Z1253" s="20">
        <f>Tabela1[[#This Row],[PESO TOTAL]]-Tabela1[[#This Row],[Peso Expedido]]</f>
        <v>18.399999999999999</v>
      </c>
      <c r="AA1253" s="17">
        <v>1</v>
      </c>
      <c r="AB1253" s="33"/>
      <c r="AC1253" s="33"/>
      <c r="AD1253" s="33"/>
      <c r="AE1253" s="33"/>
      <c r="AF1253" s="33"/>
      <c r="AG1253" s="33"/>
      <c r="AH1253" s="33"/>
      <c r="AI1253" s="33"/>
      <c r="AJ1253"/>
      <c r="AK1253"/>
      <c r="AL1253"/>
      <c r="AM1253"/>
      <c r="AN1253"/>
      <c r="AO1253"/>
      <c r="AP1253"/>
      <c r="AQ1253" s="22"/>
      <c r="AR1253" s="24"/>
      <c r="AS1253" s="37"/>
      <c r="AT1253" s="37"/>
      <c r="AU1253" s="37"/>
      <c r="AV1253" s="37"/>
      <c r="AW1253" s="37"/>
    </row>
    <row r="1254" spans="1:49" ht="15.75" hidden="1" customHeight="1" x14ac:dyDescent="0.25">
      <c r="A1254" s="1" t="s">
        <v>5941</v>
      </c>
      <c r="B1254" s="21" t="s">
        <v>5942</v>
      </c>
      <c r="C1254" s="1">
        <v>1</v>
      </c>
      <c r="D1254" s="1" t="s">
        <v>6338</v>
      </c>
      <c r="E1254" s="7">
        <v>4937</v>
      </c>
      <c r="F1254" s="7">
        <v>86</v>
      </c>
      <c r="G1254" s="1">
        <v>807.8</v>
      </c>
      <c r="H1254" s="34">
        <f>Tabela1[[#This Row],[PESO UNI]]*Tabela1[[#This Row],[QTE]]</f>
        <v>807.8</v>
      </c>
      <c r="I1254" s="7" t="s">
        <v>6135</v>
      </c>
      <c r="J1254" s="8" t="s">
        <v>3045</v>
      </c>
      <c r="K1254" s="8" t="s">
        <v>4320</v>
      </c>
      <c r="L1254" s="9" t="s">
        <v>2984</v>
      </c>
      <c r="M1254" s="10">
        <v>46290</v>
      </c>
      <c r="N1254" s="8" t="s">
        <v>5101</v>
      </c>
      <c r="O1254" s="12"/>
      <c r="P1254" s="13"/>
      <c r="Q1254" s="14">
        <f>Tabela1[[#This Row],[QTDE/ Fabricação]]-Tabela1[[#This Row],[QTE]]</f>
        <v>-1</v>
      </c>
      <c r="R1254" s="18">
        <v>0</v>
      </c>
      <c r="S1254" s="18">
        <f t="shared" ref="S1254" si="298">IFERROR(H1254*AG1254,"")</f>
        <v>807.8</v>
      </c>
      <c r="T1254" s="19">
        <f t="shared" ref="T1254" si="299">IFERROR(S1254-H1254,"")</f>
        <v>0</v>
      </c>
      <c r="U1254" s="16">
        <f>IFERROR(SUMIF('LISTA DE EMBARQUE'!B:B,MICRO!E:E,'LISTA DE EMBARQUE'!G:G),"")</f>
        <v>1</v>
      </c>
      <c r="V1254" s="12">
        <f>IFERROR(VLOOKUP(Tabela1[[#This Row],[COD.MDE]],'LISTA DE EMBARQUE'!B:L,11,0),"")</f>
        <v>13</v>
      </c>
      <c r="W1254" s="13">
        <f>IFERROR(VLOOKUP(Tabela1[[#This Row],[COD.MDE]],'LISTA DE EMBARQUE'!B:M,12,0),"")</f>
        <v>46315</v>
      </c>
      <c r="X1254" s="14">
        <f>IFERROR(Tabela1[[#This Row],[QIANTIDADE EXPEDIDA]]*Tabela1[[#This Row],[PESO UNI]],"")</f>
        <v>807.8</v>
      </c>
      <c r="Y1254" s="14">
        <f t="shared" ref="Y1254" si="300">U1254-C1254</f>
        <v>0</v>
      </c>
      <c r="Z1254" s="20">
        <f>Tabela1[[#This Row],[PESO TOTAL]]-Tabela1[[#This Row],[Peso Expedido]]</f>
        <v>0</v>
      </c>
      <c r="AA1254" s="17">
        <v>1</v>
      </c>
      <c r="AB1254" s="33"/>
      <c r="AC1254" s="33">
        <v>1</v>
      </c>
      <c r="AD1254" s="33">
        <v>1</v>
      </c>
      <c r="AE1254" s="33">
        <v>1</v>
      </c>
      <c r="AF1254" s="33">
        <v>1</v>
      </c>
      <c r="AG1254" s="33">
        <v>1</v>
      </c>
      <c r="AH1254" s="33">
        <v>1</v>
      </c>
      <c r="AI1254" s="33" t="s">
        <v>4509</v>
      </c>
      <c r="AJ1254"/>
      <c r="AK1254"/>
      <c r="AL1254"/>
      <c r="AM1254"/>
      <c r="AN1254"/>
      <c r="AO1254"/>
      <c r="AP1254"/>
      <c r="AQ1254" s="22"/>
      <c r="AR1254" s="24"/>
      <c r="AS1254" s="37"/>
      <c r="AT1254" s="37"/>
      <c r="AU1254" s="37"/>
      <c r="AV1254" s="37"/>
      <c r="AW1254" s="37"/>
    </row>
    <row r="1255" spans="1:49" ht="15.75" hidden="1" customHeight="1" x14ac:dyDescent="0.25">
      <c r="A1255" s="1" t="s">
        <v>5941</v>
      </c>
      <c r="B1255" s="21" t="s">
        <v>5942</v>
      </c>
      <c r="C1255" s="1">
        <v>23</v>
      </c>
      <c r="D1255" s="1" t="s">
        <v>5943</v>
      </c>
      <c r="E1255" s="7">
        <v>4938</v>
      </c>
      <c r="F1255" s="7">
        <v>86</v>
      </c>
      <c r="G1255" s="1">
        <v>15.3</v>
      </c>
      <c r="H1255" s="34">
        <f>Tabela1[[#This Row],[PESO UNI]]*Tabela1[[#This Row],[QTE]]</f>
        <v>351.90000000000003</v>
      </c>
      <c r="I1255" s="7" t="s">
        <v>6135</v>
      </c>
      <c r="J1255" s="8" t="s">
        <v>3045</v>
      </c>
      <c r="K1255" s="8" t="s">
        <v>4320</v>
      </c>
      <c r="L1255" s="9" t="s">
        <v>2984</v>
      </c>
      <c r="M1255" s="10">
        <v>46290</v>
      </c>
      <c r="N1255" s="8" t="s">
        <v>38</v>
      </c>
      <c r="O1255" s="12"/>
      <c r="P1255" s="13"/>
      <c r="Q1255" s="14">
        <f>Tabela1[[#This Row],[QTDE/ Fabricação]]-Tabela1[[#This Row],[QTE]]</f>
        <v>-23</v>
      </c>
      <c r="R1255" s="18">
        <v>0</v>
      </c>
      <c r="S1255" s="18">
        <f t="shared" ref="S1255" si="301">IFERROR(H1255*AG1255,"")</f>
        <v>0</v>
      </c>
      <c r="T1255" s="19">
        <f t="shared" ref="T1255" si="302">IFERROR(S1255-H1255,"")</f>
        <v>-351.90000000000003</v>
      </c>
      <c r="U1255" s="16">
        <f>IFERROR(SUMIF('LISTA DE EMBARQUE'!B:B,MICRO!E:E,'LISTA DE EMBARQUE'!G:G),"")</f>
        <v>0</v>
      </c>
      <c r="V1255" s="12" t="str">
        <f>IFERROR(VLOOKUP(Tabela1[[#This Row],[COD.MDE]],'LISTA DE EMBARQUE'!B:L,11,0),"")</f>
        <v/>
      </c>
      <c r="W1255" s="13" t="str">
        <f>IFERROR(VLOOKUP(Tabela1[[#This Row],[COD.MDE]],'LISTA DE EMBARQUE'!B:M,12,0),"")</f>
        <v/>
      </c>
      <c r="X1255" s="14">
        <f>IFERROR(Tabela1[[#This Row],[QIANTIDADE EXPEDIDA]]*Tabela1[[#This Row],[PESO UNI]],"")</f>
        <v>0</v>
      </c>
      <c r="Y1255" s="14">
        <f t="shared" ref="Y1255" si="303">U1255-C1255</f>
        <v>-23</v>
      </c>
      <c r="Z1255" s="20">
        <f>Tabela1[[#This Row],[PESO TOTAL]]-Tabela1[[#This Row],[Peso Expedido]]</f>
        <v>351.90000000000003</v>
      </c>
      <c r="AA1255" s="17">
        <v>1</v>
      </c>
      <c r="AB1255" s="33"/>
      <c r="AC1255" s="33"/>
      <c r="AD1255" s="33"/>
      <c r="AE1255" s="33"/>
      <c r="AF1255" s="33"/>
      <c r="AG1255" s="33"/>
      <c r="AH1255" s="33"/>
      <c r="AI1255" s="33"/>
      <c r="AJ1255"/>
      <c r="AK1255"/>
      <c r="AL1255"/>
      <c r="AM1255"/>
      <c r="AN1255"/>
      <c r="AO1255"/>
      <c r="AP1255"/>
      <c r="AQ1255" s="22"/>
      <c r="AR1255" s="24"/>
      <c r="AS1255" s="37"/>
      <c r="AT1255" s="37"/>
      <c r="AU1255" s="37"/>
      <c r="AV1255" s="37"/>
      <c r="AW1255" s="37"/>
    </row>
    <row r="1256" spans="1:49" ht="15.75" hidden="1" customHeight="1" x14ac:dyDescent="0.25">
      <c r="A1256" s="1" t="s">
        <v>5941</v>
      </c>
      <c r="B1256" s="21" t="s">
        <v>5942</v>
      </c>
      <c r="C1256" s="1">
        <v>7</v>
      </c>
      <c r="D1256" s="1" t="s">
        <v>5944</v>
      </c>
      <c r="E1256" s="7">
        <v>4939</v>
      </c>
      <c r="F1256" s="7">
        <v>86</v>
      </c>
      <c r="G1256" s="1">
        <v>7.6</v>
      </c>
      <c r="H1256" s="34">
        <f>Tabela1[[#This Row],[PESO UNI]]*Tabela1[[#This Row],[QTE]]</f>
        <v>53.199999999999996</v>
      </c>
      <c r="I1256" s="7" t="s">
        <v>6135</v>
      </c>
      <c r="J1256" s="8" t="s">
        <v>3045</v>
      </c>
      <c r="K1256" s="8" t="s">
        <v>4320</v>
      </c>
      <c r="L1256" s="9" t="s">
        <v>2984</v>
      </c>
      <c r="M1256" s="10">
        <v>46290</v>
      </c>
      <c r="N1256" s="8" t="s">
        <v>38</v>
      </c>
      <c r="O1256" s="12"/>
      <c r="P1256" s="13"/>
      <c r="Q1256" s="14">
        <f>Tabela1[[#This Row],[QTDE/ Fabricação]]-Tabela1[[#This Row],[QTE]]</f>
        <v>-7</v>
      </c>
      <c r="R1256" s="18">
        <v>0</v>
      </c>
      <c r="S1256" s="18">
        <f t="shared" ref="S1256" si="304">IFERROR(H1256*AG1256,"")</f>
        <v>0</v>
      </c>
      <c r="T1256" s="19">
        <f t="shared" ref="T1256" si="305">IFERROR(S1256-H1256,"")</f>
        <v>-53.199999999999996</v>
      </c>
      <c r="U1256" s="16">
        <f>IFERROR(SUMIF('LISTA DE EMBARQUE'!B:B,MICRO!E:E,'LISTA DE EMBARQUE'!G:G),"")</f>
        <v>0</v>
      </c>
      <c r="V1256" s="12" t="str">
        <f>IFERROR(VLOOKUP(Tabela1[[#This Row],[COD.MDE]],'LISTA DE EMBARQUE'!B:L,11,0),"")</f>
        <v/>
      </c>
      <c r="W1256" s="13" t="str">
        <f>IFERROR(VLOOKUP(Tabela1[[#This Row],[COD.MDE]],'LISTA DE EMBARQUE'!B:M,12,0),"")</f>
        <v/>
      </c>
      <c r="X1256" s="14">
        <f>IFERROR(Tabela1[[#This Row],[QIANTIDADE EXPEDIDA]]*Tabela1[[#This Row],[PESO UNI]],"")</f>
        <v>0</v>
      </c>
      <c r="Y1256" s="14">
        <f t="shared" ref="Y1256" si="306">U1256-C1256</f>
        <v>-7</v>
      </c>
      <c r="Z1256" s="20">
        <f>Tabela1[[#This Row],[PESO TOTAL]]-Tabela1[[#This Row],[Peso Expedido]]</f>
        <v>53.199999999999996</v>
      </c>
      <c r="AA1256" s="17">
        <v>1</v>
      </c>
      <c r="AB1256" s="33"/>
      <c r="AC1256" s="33"/>
      <c r="AD1256" s="33"/>
      <c r="AE1256" s="33"/>
      <c r="AF1256" s="33"/>
      <c r="AG1256" s="33"/>
      <c r="AH1256" s="33"/>
      <c r="AI1256" s="33"/>
      <c r="AJ1256"/>
      <c r="AK1256"/>
      <c r="AL1256"/>
      <c r="AM1256"/>
      <c r="AN1256"/>
      <c r="AO1256"/>
      <c r="AP1256"/>
      <c r="AQ1256" s="22"/>
      <c r="AR1256" s="24"/>
      <c r="AS1256" s="37"/>
      <c r="AT1256" s="37"/>
      <c r="AU1256" s="37"/>
      <c r="AV1256" s="37"/>
      <c r="AW1256" s="37"/>
    </row>
    <row r="1257" spans="1:49" ht="15.75" hidden="1" customHeight="1" x14ac:dyDescent="0.25">
      <c r="A1257" s="1" t="s">
        <v>5945</v>
      </c>
      <c r="B1257" s="21" t="s">
        <v>5946</v>
      </c>
      <c r="C1257" s="1">
        <v>1</v>
      </c>
      <c r="D1257" s="1" t="s">
        <v>6334</v>
      </c>
      <c r="E1257" s="7">
        <v>4940</v>
      </c>
      <c r="F1257" s="7">
        <v>86</v>
      </c>
      <c r="G1257" s="1">
        <v>33</v>
      </c>
      <c r="H1257" s="34">
        <f>Tabela1[[#This Row],[PESO UNI]]*Tabela1[[#This Row],[QTE]]</f>
        <v>33</v>
      </c>
      <c r="I1257" s="7">
        <v>0</v>
      </c>
      <c r="J1257" s="8" t="s">
        <v>3045</v>
      </c>
      <c r="K1257" s="8" t="s">
        <v>4320</v>
      </c>
      <c r="L1257" s="9" t="s">
        <v>2984</v>
      </c>
      <c r="M1257" s="10">
        <v>46290</v>
      </c>
      <c r="N1257" s="8" t="s">
        <v>5101</v>
      </c>
      <c r="O1257" s="12"/>
      <c r="P1257" s="13"/>
      <c r="Q1257" s="14">
        <f>Tabela1[[#This Row],[QTDE/ Fabricação]]-Tabela1[[#This Row],[QTE]]</f>
        <v>-1</v>
      </c>
      <c r="R1257" s="18">
        <v>0</v>
      </c>
      <c r="S1257" s="18">
        <f t="shared" ref="S1257" si="307">IFERROR(H1257*AG1257,"")</f>
        <v>33</v>
      </c>
      <c r="T1257" s="19">
        <f t="shared" ref="T1257" si="308">IFERROR(S1257-H1257,"")</f>
        <v>0</v>
      </c>
      <c r="U1257" s="16">
        <f>IFERROR(SUMIF('LISTA DE EMBARQUE'!B:B,MICRO!E:E,'LISTA DE EMBARQUE'!G:G),"")</f>
        <v>1</v>
      </c>
      <c r="V1257" s="12">
        <f>IFERROR(VLOOKUP(Tabela1[[#This Row],[COD.MDE]],'LISTA DE EMBARQUE'!B:L,11,0),"")</f>
        <v>13</v>
      </c>
      <c r="W1257" s="13">
        <f>IFERROR(VLOOKUP(Tabela1[[#This Row],[COD.MDE]],'LISTA DE EMBARQUE'!B:M,12,0),"")</f>
        <v>46315</v>
      </c>
      <c r="X1257" s="14">
        <f>IFERROR(Tabela1[[#This Row],[QIANTIDADE EXPEDIDA]]*Tabela1[[#This Row],[PESO UNI]],"")</f>
        <v>33</v>
      </c>
      <c r="Y1257" s="14">
        <f t="shared" ref="Y1257" si="309">U1257-C1257</f>
        <v>0</v>
      </c>
      <c r="Z1257" s="20">
        <f>Tabela1[[#This Row],[PESO TOTAL]]-Tabela1[[#This Row],[Peso Expedido]]</f>
        <v>0</v>
      </c>
      <c r="AA1257" s="17">
        <v>1</v>
      </c>
      <c r="AB1257" s="33"/>
      <c r="AC1257" s="33">
        <v>1</v>
      </c>
      <c r="AD1257" s="33">
        <v>1</v>
      </c>
      <c r="AE1257" s="33">
        <v>1</v>
      </c>
      <c r="AF1257" s="33">
        <v>1</v>
      </c>
      <c r="AG1257" s="33">
        <v>1</v>
      </c>
      <c r="AH1257" s="33">
        <v>1</v>
      </c>
      <c r="AI1257" s="33" t="s">
        <v>4509</v>
      </c>
      <c r="AJ1257"/>
      <c r="AK1257"/>
      <c r="AL1257"/>
      <c r="AM1257"/>
      <c r="AN1257"/>
      <c r="AO1257"/>
      <c r="AP1257"/>
      <c r="AQ1257" s="22"/>
      <c r="AR1257" s="24"/>
      <c r="AS1257" s="37"/>
      <c r="AT1257" s="37"/>
      <c r="AU1257" s="37"/>
      <c r="AV1257" s="37"/>
      <c r="AW1257" s="37"/>
    </row>
    <row r="1258" spans="1:49" ht="15.75" hidden="1" customHeight="1" x14ac:dyDescent="0.25">
      <c r="A1258" s="1" t="s">
        <v>5948</v>
      </c>
      <c r="B1258" s="21" t="s">
        <v>5949</v>
      </c>
      <c r="C1258" s="1">
        <v>2</v>
      </c>
      <c r="D1258" s="1" t="s">
        <v>6333</v>
      </c>
      <c r="E1258" s="7">
        <v>4941</v>
      </c>
      <c r="F1258" s="7">
        <v>87</v>
      </c>
      <c r="G1258" s="1">
        <v>275.2</v>
      </c>
      <c r="H1258" s="34">
        <f>Tabela1[[#This Row],[PESO UNI]]*Tabela1[[#This Row],[QTE]]</f>
        <v>550.4</v>
      </c>
      <c r="I1258" s="7">
        <v>0</v>
      </c>
      <c r="J1258" s="8" t="s">
        <v>3093</v>
      </c>
      <c r="K1258" s="8" t="s">
        <v>4320</v>
      </c>
      <c r="L1258" s="9" t="s">
        <v>2984</v>
      </c>
      <c r="M1258" s="10">
        <v>46293</v>
      </c>
      <c r="N1258" s="8" t="s">
        <v>5101</v>
      </c>
      <c r="O1258" s="12"/>
      <c r="P1258" s="13"/>
      <c r="Q1258" s="14">
        <f>Tabela1[[#This Row],[QTDE/ Fabricação]]-Tabela1[[#This Row],[QTE]]</f>
        <v>-2</v>
      </c>
      <c r="R1258" s="18">
        <v>0</v>
      </c>
      <c r="S1258" s="18">
        <f t="shared" ref="S1258" si="310">IFERROR(H1258*AG1258,"")</f>
        <v>0</v>
      </c>
      <c r="T1258" s="19">
        <f t="shared" ref="T1258" si="311">IFERROR(S1258-H1258,"")</f>
        <v>-550.4</v>
      </c>
      <c r="U1258" s="16">
        <f>IFERROR(SUMIF('LISTA DE EMBARQUE'!B:B,MICRO!E:E,'LISTA DE EMBARQUE'!G:G),"")</f>
        <v>0</v>
      </c>
      <c r="V1258" s="12" t="str">
        <f>IFERROR(VLOOKUP(Tabela1[[#This Row],[COD.MDE]],'LISTA DE EMBARQUE'!B:L,11,0),"")</f>
        <v/>
      </c>
      <c r="W1258" s="13" t="str">
        <f>IFERROR(VLOOKUP(Tabela1[[#This Row],[COD.MDE]],'LISTA DE EMBARQUE'!B:M,12,0),"")</f>
        <v/>
      </c>
      <c r="X1258" s="14">
        <f>IFERROR(Tabela1[[#This Row],[QIANTIDADE EXPEDIDA]]*Tabela1[[#This Row],[PESO UNI]],"")</f>
        <v>0</v>
      </c>
      <c r="Y1258" s="14">
        <f t="shared" ref="Y1258" si="312">U1258-C1258</f>
        <v>-2</v>
      </c>
      <c r="Z1258" s="20">
        <f>Tabela1[[#This Row],[PESO TOTAL]]-Tabela1[[#This Row],[Peso Expedido]]</f>
        <v>550.4</v>
      </c>
      <c r="AA1258" s="17">
        <v>0</v>
      </c>
      <c r="AB1258" s="33"/>
      <c r="AC1258" s="33"/>
      <c r="AD1258" s="33"/>
      <c r="AE1258" s="33"/>
      <c r="AF1258" s="33"/>
      <c r="AG1258" s="33"/>
      <c r="AH1258" s="33"/>
      <c r="AI1258" s="33"/>
      <c r="AJ1258"/>
      <c r="AK1258"/>
      <c r="AL1258"/>
      <c r="AM1258"/>
      <c r="AN1258"/>
      <c r="AO1258"/>
      <c r="AP1258"/>
      <c r="AQ1258" s="22"/>
      <c r="AR1258" s="24"/>
      <c r="AS1258" s="37"/>
      <c r="AT1258" s="37"/>
      <c r="AU1258" s="37"/>
      <c r="AV1258" s="37"/>
      <c r="AW1258" s="37"/>
    </row>
    <row r="1259" spans="1:49" ht="15.75" hidden="1" customHeight="1" x14ac:dyDescent="0.25">
      <c r="A1259" s="1" t="s">
        <v>5948</v>
      </c>
      <c r="B1259" s="21" t="s">
        <v>5949</v>
      </c>
      <c r="C1259" s="1">
        <v>1</v>
      </c>
      <c r="D1259" s="1" t="s">
        <v>6332</v>
      </c>
      <c r="E1259" s="7">
        <v>4942</v>
      </c>
      <c r="F1259" s="7">
        <v>87</v>
      </c>
      <c r="G1259" s="1">
        <v>47.3</v>
      </c>
      <c r="H1259" s="34">
        <f>Tabela1[[#This Row],[PESO UNI]]*Tabela1[[#This Row],[QTE]]</f>
        <v>47.3</v>
      </c>
      <c r="I1259" s="7">
        <v>0</v>
      </c>
      <c r="J1259" s="8" t="s">
        <v>3093</v>
      </c>
      <c r="K1259" s="8" t="s">
        <v>4320</v>
      </c>
      <c r="L1259" s="9" t="s">
        <v>2984</v>
      </c>
      <c r="M1259" s="10">
        <v>46293</v>
      </c>
      <c r="N1259" s="8" t="s">
        <v>5101</v>
      </c>
      <c r="O1259" s="12"/>
      <c r="P1259" s="13"/>
      <c r="Q1259" s="14">
        <f>Tabela1[[#This Row],[QTDE/ Fabricação]]-Tabela1[[#This Row],[QTE]]</f>
        <v>-1</v>
      </c>
      <c r="R1259" s="18">
        <v>0</v>
      </c>
      <c r="S1259" s="18">
        <f t="shared" ref="S1259" si="313">IFERROR(H1259*AG1259,"")</f>
        <v>0</v>
      </c>
      <c r="T1259" s="19">
        <f t="shared" ref="T1259" si="314">IFERROR(S1259-H1259,"")</f>
        <v>-47.3</v>
      </c>
      <c r="U1259" s="16">
        <f>IFERROR(SUMIF('LISTA DE EMBARQUE'!B:B,MICRO!E:E,'LISTA DE EMBARQUE'!G:G),"")</f>
        <v>0</v>
      </c>
      <c r="V1259" s="12" t="str">
        <f>IFERROR(VLOOKUP(Tabela1[[#This Row],[COD.MDE]],'LISTA DE EMBARQUE'!B:L,11,0),"")</f>
        <v/>
      </c>
      <c r="W1259" s="13" t="str">
        <f>IFERROR(VLOOKUP(Tabela1[[#This Row],[COD.MDE]],'LISTA DE EMBARQUE'!B:M,12,0),"")</f>
        <v/>
      </c>
      <c r="X1259" s="14">
        <f>IFERROR(Tabela1[[#This Row],[QIANTIDADE EXPEDIDA]]*Tabela1[[#This Row],[PESO UNI]],"")</f>
        <v>0</v>
      </c>
      <c r="Y1259" s="14">
        <f t="shared" ref="Y1259" si="315">U1259-C1259</f>
        <v>-1</v>
      </c>
      <c r="Z1259" s="20">
        <f>Tabela1[[#This Row],[PESO TOTAL]]-Tabela1[[#This Row],[Peso Expedido]]</f>
        <v>47.3</v>
      </c>
      <c r="AA1259" s="17">
        <v>0</v>
      </c>
      <c r="AB1259" s="33"/>
      <c r="AC1259" s="33"/>
      <c r="AD1259" s="33"/>
      <c r="AE1259" s="33"/>
      <c r="AF1259" s="33"/>
      <c r="AG1259" s="33"/>
      <c r="AH1259" s="33"/>
      <c r="AI1259" s="33"/>
      <c r="AJ1259"/>
      <c r="AK1259"/>
      <c r="AL1259"/>
      <c r="AM1259"/>
      <c r="AN1259"/>
      <c r="AO1259"/>
      <c r="AP1259"/>
      <c r="AQ1259" s="22"/>
      <c r="AR1259" s="24"/>
      <c r="AS1259" s="37"/>
      <c r="AT1259" s="37"/>
      <c r="AU1259" s="37"/>
      <c r="AV1259" s="37"/>
      <c r="AW1259" s="37"/>
    </row>
    <row r="1260" spans="1:49" ht="15.75" hidden="1" customHeight="1" x14ac:dyDescent="0.25">
      <c r="A1260" s="1" t="s">
        <v>5948</v>
      </c>
      <c r="B1260" s="21" t="s">
        <v>5949</v>
      </c>
      <c r="C1260" s="1">
        <v>1</v>
      </c>
      <c r="D1260" s="1" t="s">
        <v>5950</v>
      </c>
      <c r="E1260" s="7">
        <v>4943</v>
      </c>
      <c r="F1260" s="7">
        <v>87</v>
      </c>
      <c r="G1260" s="1">
        <v>80.900000000000006</v>
      </c>
      <c r="H1260" s="34">
        <f>Tabela1[[#This Row],[PESO UNI]]*Tabela1[[#This Row],[QTE]]</f>
        <v>80.900000000000006</v>
      </c>
      <c r="I1260" s="7">
        <v>0</v>
      </c>
      <c r="J1260" s="8" t="s">
        <v>3093</v>
      </c>
      <c r="K1260" s="8" t="s">
        <v>4320</v>
      </c>
      <c r="L1260" s="9" t="s">
        <v>2984</v>
      </c>
      <c r="M1260" s="10">
        <v>46293</v>
      </c>
      <c r="N1260" s="8" t="s">
        <v>5101</v>
      </c>
      <c r="O1260" s="12"/>
      <c r="P1260" s="13"/>
      <c r="Q1260" s="14">
        <f>Tabela1[[#This Row],[QTDE/ Fabricação]]-Tabela1[[#This Row],[QTE]]</f>
        <v>-1</v>
      </c>
      <c r="R1260" s="18">
        <v>0</v>
      </c>
      <c r="S1260" s="18">
        <f t="shared" ref="S1260:S1261" si="316">IFERROR(H1260*AG1260,"")</f>
        <v>0</v>
      </c>
      <c r="T1260" s="19">
        <f t="shared" ref="T1260:T1261" si="317">IFERROR(S1260-H1260,"")</f>
        <v>-80.900000000000006</v>
      </c>
      <c r="U1260" s="16">
        <f>IFERROR(SUMIF('LISTA DE EMBARQUE'!B:B,MICRO!E:E,'LISTA DE EMBARQUE'!G:G),"")</f>
        <v>0</v>
      </c>
      <c r="V1260" s="12" t="str">
        <f>IFERROR(VLOOKUP(Tabela1[[#This Row],[COD.MDE]],'LISTA DE EMBARQUE'!B:L,11,0),"")</f>
        <v/>
      </c>
      <c r="W1260" s="13" t="str">
        <f>IFERROR(VLOOKUP(Tabela1[[#This Row],[COD.MDE]],'LISTA DE EMBARQUE'!B:M,12,0),"")</f>
        <v/>
      </c>
      <c r="X1260" s="14">
        <f>IFERROR(Tabela1[[#This Row],[QIANTIDADE EXPEDIDA]]*Tabela1[[#This Row],[PESO UNI]],"")</f>
        <v>0</v>
      </c>
      <c r="Y1260" s="14">
        <f t="shared" ref="Y1260:Y1261" si="318">U1260-C1260</f>
        <v>-1</v>
      </c>
      <c r="Z1260" s="20">
        <f>Tabela1[[#This Row],[PESO TOTAL]]-Tabela1[[#This Row],[Peso Expedido]]</f>
        <v>80.900000000000006</v>
      </c>
      <c r="AA1260" s="17">
        <v>0</v>
      </c>
      <c r="AB1260" s="33"/>
      <c r="AC1260" s="33"/>
      <c r="AD1260" s="33"/>
      <c r="AE1260" s="33"/>
      <c r="AF1260" s="33"/>
      <c r="AG1260" s="33"/>
      <c r="AH1260" s="33"/>
      <c r="AI1260" s="33"/>
      <c r="AJ1260"/>
      <c r="AK1260"/>
      <c r="AL1260"/>
      <c r="AM1260"/>
      <c r="AN1260"/>
      <c r="AO1260"/>
      <c r="AP1260"/>
      <c r="AQ1260" s="22"/>
      <c r="AR1260" s="24"/>
      <c r="AS1260" s="37"/>
      <c r="AT1260" s="37"/>
      <c r="AU1260" s="37"/>
      <c r="AV1260" s="37"/>
      <c r="AW1260" s="37"/>
    </row>
    <row r="1261" spans="1:49" ht="15.75" hidden="1" customHeight="1" x14ac:dyDescent="0.25">
      <c r="A1261" s="1" t="s">
        <v>5951</v>
      </c>
      <c r="B1261" s="21" t="s">
        <v>5952</v>
      </c>
      <c r="C1261" s="1">
        <v>2</v>
      </c>
      <c r="D1261" s="1" t="s">
        <v>5953</v>
      </c>
      <c r="E1261" s="7">
        <v>4944</v>
      </c>
      <c r="F1261" s="7">
        <v>87</v>
      </c>
      <c r="G1261" s="1">
        <v>4.3</v>
      </c>
      <c r="H1261" s="34">
        <f>Tabela1[[#This Row],[PESO UNI]]*Tabela1[[#This Row],[QTE]]</f>
        <v>8.6</v>
      </c>
      <c r="I1261" s="7">
        <v>0</v>
      </c>
      <c r="J1261" s="8" t="s">
        <v>3093</v>
      </c>
      <c r="K1261" s="8" t="s">
        <v>44</v>
      </c>
      <c r="L1261" s="9" t="s">
        <v>2984</v>
      </c>
      <c r="M1261" s="10">
        <v>46293</v>
      </c>
      <c r="N1261" s="8" t="s">
        <v>38</v>
      </c>
      <c r="O1261" s="12"/>
      <c r="P1261" s="13"/>
      <c r="Q1261" s="14">
        <f>Tabela1[[#This Row],[QTDE/ Fabricação]]-Tabela1[[#This Row],[QTE]]</f>
        <v>-2</v>
      </c>
      <c r="R1261" s="18">
        <v>0</v>
      </c>
      <c r="S1261" s="18">
        <f t="shared" si="316"/>
        <v>0</v>
      </c>
      <c r="T1261" s="19">
        <f t="shared" si="317"/>
        <v>-8.6</v>
      </c>
      <c r="U1261" s="16">
        <f>IFERROR(SUMIF('LISTA DE EMBARQUE'!B:B,MICRO!E:E,'LISTA DE EMBARQUE'!G:G),"")</f>
        <v>0</v>
      </c>
      <c r="V1261" s="12" t="str">
        <f>IFERROR(VLOOKUP(Tabela1[[#This Row],[COD.MDE]],'LISTA DE EMBARQUE'!B:L,11,0),"")</f>
        <v/>
      </c>
      <c r="W1261" s="13" t="str">
        <f>IFERROR(VLOOKUP(Tabela1[[#This Row],[COD.MDE]],'LISTA DE EMBARQUE'!B:M,12,0),"")</f>
        <v/>
      </c>
      <c r="X1261" s="14">
        <f>IFERROR(Tabela1[[#This Row],[QIANTIDADE EXPEDIDA]]*Tabela1[[#This Row],[PESO UNI]],"")</f>
        <v>0</v>
      </c>
      <c r="Y1261" s="14">
        <f t="shared" si="318"/>
        <v>-2</v>
      </c>
      <c r="Z1261" s="20">
        <f>Tabela1[[#This Row],[PESO TOTAL]]-Tabela1[[#This Row],[Peso Expedido]]</f>
        <v>8.6</v>
      </c>
      <c r="AA1261" s="17">
        <v>0</v>
      </c>
      <c r="AB1261" s="33"/>
      <c r="AC1261" s="33"/>
      <c r="AD1261" s="33"/>
      <c r="AE1261" s="33"/>
      <c r="AF1261" s="33"/>
      <c r="AG1261" s="33"/>
      <c r="AH1261" s="33"/>
      <c r="AI1261" s="33"/>
      <c r="AJ1261"/>
      <c r="AK1261"/>
      <c r="AL1261"/>
      <c r="AM1261"/>
      <c r="AN1261"/>
      <c r="AO1261"/>
      <c r="AP1261"/>
      <c r="AQ1261" s="22"/>
      <c r="AR1261" s="24"/>
      <c r="AS1261" s="37"/>
      <c r="AT1261" s="37"/>
      <c r="AU1261" s="37"/>
      <c r="AV1261" s="37"/>
      <c r="AW1261" s="37"/>
    </row>
    <row r="1262" spans="1:49" ht="15.75" hidden="1" customHeight="1" x14ac:dyDescent="0.25">
      <c r="A1262" s="1" t="s">
        <v>5951</v>
      </c>
      <c r="B1262" s="21" t="s">
        <v>5952</v>
      </c>
      <c r="C1262" s="1">
        <v>2</v>
      </c>
      <c r="D1262" s="1" t="s">
        <v>5954</v>
      </c>
      <c r="E1262" s="7">
        <v>4945</v>
      </c>
      <c r="F1262" s="7">
        <v>87</v>
      </c>
      <c r="G1262" s="1">
        <v>5.3</v>
      </c>
      <c r="H1262" s="34">
        <f>Tabela1[[#This Row],[PESO UNI]]*Tabela1[[#This Row],[QTE]]</f>
        <v>10.6</v>
      </c>
      <c r="I1262" s="7">
        <v>0</v>
      </c>
      <c r="J1262" s="8" t="s">
        <v>3093</v>
      </c>
      <c r="K1262" s="8" t="s">
        <v>44</v>
      </c>
      <c r="L1262" s="9" t="s">
        <v>2984</v>
      </c>
      <c r="M1262" s="10">
        <v>46293</v>
      </c>
      <c r="N1262" s="8" t="s">
        <v>38</v>
      </c>
      <c r="O1262" s="12"/>
      <c r="P1262" s="13"/>
      <c r="Q1262" s="14">
        <f>Tabela1[[#This Row],[QTDE/ Fabricação]]-Tabela1[[#This Row],[QTE]]</f>
        <v>-2</v>
      </c>
      <c r="R1262" s="18">
        <v>0</v>
      </c>
      <c r="S1262" s="18">
        <f t="shared" ref="S1262" si="319">IFERROR(H1262*AG1262,"")</f>
        <v>0</v>
      </c>
      <c r="T1262" s="19">
        <f t="shared" ref="T1262" si="320">IFERROR(S1262-H1262,"")</f>
        <v>-10.6</v>
      </c>
      <c r="U1262" s="16">
        <f>IFERROR(SUMIF('LISTA DE EMBARQUE'!B:B,MICRO!E:E,'LISTA DE EMBARQUE'!G:G),"")</f>
        <v>0</v>
      </c>
      <c r="V1262" s="12" t="str">
        <f>IFERROR(VLOOKUP(Tabela1[[#This Row],[COD.MDE]],'LISTA DE EMBARQUE'!B:L,11,0),"")</f>
        <v/>
      </c>
      <c r="W1262" s="13" t="str">
        <f>IFERROR(VLOOKUP(Tabela1[[#This Row],[COD.MDE]],'LISTA DE EMBARQUE'!B:M,12,0),"")</f>
        <v/>
      </c>
      <c r="X1262" s="14">
        <f>IFERROR(Tabela1[[#This Row],[QIANTIDADE EXPEDIDA]]*Tabela1[[#This Row],[PESO UNI]],"")</f>
        <v>0</v>
      </c>
      <c r="Y1262" s="14">
        <f t="shared" ref="Y1262" si="321">U1262-C1262</f>
        <v>-2</v>
      </c>
      <c r="Z1262" s="20">
        <f>Tabela1[[#This Row],[PESO TOTAL]]-Tabela1[[#This Row],[Peso Expedido]]</f>
        <v>10.6</v>
      </c>
      <c r="AA1262" s="17">
        <v>0</v>
      </c>
      <c r="AB1262" s="33"/>
      <c r="AC1262" s="33"/>
      <c r="AD1262" s="33"/>
      <c r="AE1262" s="33"/>
      <c r="AF1262" s="33"/>
      <c r="AG1262" s="33"/>
      <c r="AH1262" s="33"/>
      <c r="AI1262" s="33"/>
      <c r="AJ1262"/>
      <c r="AK1262"/>
      <c r="AL1262"/>
      <c r="AM1262"/>
      <c r="AN1262"/>
      <c r="AO1262"/>
      <c r="AP1262"/>
      <c r="AQ1262" s="22"/>
      <c r="AR1262" s="24"/>
      <c r="AS1262" s="37"/>
      <c r="AT1262" s="37"/>
      <c r="AU1262" s="37"/>
      <c r="AV1262" s="37"/>
      <c r="AW1262" s="37"/>
    </row>
    <row r="1263" spans="1:49" ht="15.75" hidden="1" customHeight="1" x14ac:dyDescent="0.25">
      <c r="A1263" s="1" t="s">
        <v>5951</v>
      </c>
      <c r="B1263" s="21" t="s">
        <v>5952</v>
      </c>
      <c r="C1263" s="1">
        <v>2</v>
      </c>
      <c r="D1263" s="1" t="s">
        <v>5955</v>
      </c>
      <c r="E1263" s="7">
        <v>4946</v>
      </c>
      <c r="F1263" s="7">
        <v>87</v>
      </c>
      <c r="G1263" s="1">
        <v>6.6</v>
      </c>
      <c r="H1263" s="34">
        <f>Tabela1[[#This Row],[PESO UNI]]*Tabela1[[#This Row],[QTE]]</f>
        <v>13.2</v>
      </c>
      <c r="I1263" s="7">
        <v>0</v>
      </c>
      <c r="J1263" s="8" t="s">
        <v>3093</v>
      </c>
      <c r="K1263" s="8" t="s">
        <v>44</v>
      </c>
      <c r="L1263" s="9" t="s">
        <v>2984</v>
      </c>
      <c r="M1263" s="10">
        <v>46293</v>
      </c>
      <c r="N1263" s="8" t="s">
        <v>38</v>
      </c>
      <c r="O1263" s="12"/>
      <c r="P1263" s="13"/>
      <c r="Q1263" s="14">
        <f>Tabela1[[#This Row],[QTDE/ Fabricação]]-Tabela1[[#This Row],[QTE]]</f>
        <v>-2</v>
      </c>
      <c r="R1263" s="18">
        <v>0</v>
      </c>
      <c r="S1263" s="18">
        <f t="shared" ref="S1263" si="322">IFERROR(H1263*AG1263,"")</f>
        <v>0</v>
      </c>
      <c r="T1263" s="19">
        <f t="shared" ref="T1263" si="323">IFERROR(S1263-H1263,"")</f>
        <v>-13.2</v>
      </c>
      <c r="U1263" s="16">
        <f>IFERROR(SUMIF('LISTA DE EMBARQUE'!B:B,MICRO!E:E,'LISTA DE EMBARQUE'!G:G),"")</f>
        <v>0</v>
      </c>
      <c r="V1263" s="12" t="str">
        <f>IFERROR(VLOOKUP(Tabela1[[#This Row],[COD.MDE]],'LISTA DE EMBARQUE'!B:L,11,0),"")</f>
        <v/>
      </c>
      <c r="W1263" s="13" t="str">
        <f>IFERROR(VLOOKUP(Tabela1[[#This Row],[COD.MDE]],'LISTA DE EMBARQUE'!B:M,12,0),"")</f>
        <v/>
      </c>
      <c r="X1263" s="14">
        <f>IFERROR(Tabela1[[#This Row],[QIANTIDADE EXPEDIDA]]*Tabela1[[#This Row],[PESO UNI]],"")</f>
        <v>0</v>
      </c>
      <c r="Y1263" s="14">
        <f t="shared" ref="Y1263" si="324">U1263-C1263</f>
        <v>-2</v>
      </c>
      <c r="Z1263" s="20">
        <f>Tabela1[[#This Row],[PESO TOTAL]]-Tabela1[[#This Row],[Peso Expedido]]</f>
        <v>13.2</v>
      </c>
      <c r="AA1263" s="17">
        <v>0</v>
      </c>
      <c r="AB1263" s="33"/>
      <c r="AC1263" s="33"/>
      <c r="AD1263" s="33"/>
      <c r="AE1263" s="33"/>
      <c r="AF1263" s="33"/>
      <c r="AG1263" s="33"/>
      <c r="AH1263" s="33"/>
      <c r="AI1263" s="33"/>
      <c r="AJ1263"/>
      <c r="AK1263"/>
      <c r="AL1263"/>
      <c r="AM1263"/>
      <c r="AN1263"/>
      <c r="AO1263"/>
      <c r="AP1263"/>
      <c r="AQ1263" s="22"/>
      <c r="AR1263" s="24"/>
      <c r="AS1263" s="37"/>
      <c r="AT1263" s="37"/>
      <c r="AU1263" s="37"/>
      <c r="AV1263" s="37"/>
      <c r="AW1263" s="37"/>
    </row>
    <row r="1264" spans="1:49" ht="15.75" hidden="1" customHeight="1" x14ac:dyDescent="0.25">
      <c r="A1264" s="1" t="s">
        <v>5951</v>
      </c>
      <c r="B1264" s="21" t="s">
        <v>5952</v>
      </c>
      <c r="C1264" s="1">
        <v>2</v>
      </c>
      <c r="D1264" s="1" t="s">
        <v>5956</v>
      </c>
      <c r="E1264" s="7">
        <v>4947</v>
      </c>
      <c r="F1264" s="7">
        <v>87</v>
      </c>
      <c r="G1264" s="1">
        <v>7</v>
      </c>
      <c r="H1264" s="34">
        <f>Tabela1[[#This Row],[PESO UNI]]*Tabela1[[#This Row],[QTE]]</f>
        <v>14</v>
      </c>
      <c r="I1264" s="7">
        <v>0</v>
      </c>
      <c r="J1264" s="8" t="s">
        <v>3093</v>
      </c>
      <c r="K1264" s="8" t="s">
        <v>44</v>
      </c>
      <c r="L1264" s="9" t="s">
        <v>2984</v>
      </c>
      <c r="M1264" s="10">
        <v>46293</v>
      </c>
      <c r="N1264" s="8" t="s">
        <v>38</v>
      </c>
      <c r="O1264" s="12"/>
      <c r="P1264" s="13"/>
      <c r="Q1264" s="14">
        <f>Tabela1[[#This Row],[QTDE/ Fabricação]]-Tabela1[[#This Row],[QTE]]</f>
        <v>-2</v>
      </c>
      <c r="R1264" s="18">
        <v>0</v>
      </c>
      <c r="S1264" s="18">
        <f t="shared" ref="S1264" si="325">IFERROR(H1264*AG1264,"")</f>
        <v>0</v>
      </c>
      <c r="T1264" s="19">
        <f t="shared" ref="T1264" si="326">IFERROR(S1264-H1264,"")</f>
        <v>-14</v>
      </c>
      <c r="U1264" s="16">
        <f>IFERROR(SUMIF('LISTA DE EMBARQUE'!B:B,MICRO!E:E,'LISTA DE EMBARQUE'!G:G),"")</f>
        <v>0</v>
      </c>
      <c r="V1264" s="12" t="str">
        <f>IFERROR(VLOOKUP(Tabela1[[#This Row],[COD.MDE]],'LISTA DE EMBARQUE'!B:L,11,0),"")</f>
        <v/>
      </c>
      <c r="W1264" s="13" t="str">
        <f>IFERROR(VLOOKUP(Tabela1[[#This Row],[COD.MDE]],'LISTA DE EMBARQUE'!B:M,12,0),"")</f>
        <v/>
      </c>
      <c r="X1264" s="14">
        <f>IFERROR(Tabela1[[#This Row],[QIANTIDADE EXPEDIDA]]*Tabela1[[#This Row],[PESO UNI]],"")</f>
        <v>0</v>
      </c>
      <c r="Y1264" s="14">
        <f t="shared" ref="Y1264" si="327">U1264-C1264</f>
        <v>-2</v>
      </c>
      <c r="Z1264" s="20">
        <f>Tabela1[[#This Row],[PESO TOTAL]]-Tabela1[[#This Row],[Peso Expedido]]</f>
        <v>14</v>
      </c>
      <c r="AA1264" s="17">
        <v>0</v>
      </c>
      <c r="AB1264" s="33"/>
      <c r="AC1264" s="33"/>
      <c r="AD1264" s="33"/>
      <c r="AE1264" s="33"/>
      <c r="AF1264" s="33"/>
      <c r="AG1264" s="33"/>
      <c r="AH1264" s="33"/>
      <c r="AI1264" s="33"/>
      <c r="AJ1264"/>
      <c r="AK1264"/>
      <c r="AL1264"/>
      <c r="AM1264"/>
      <c r="AN1264"/>
      <c r="AO1264"/>
      <c r="AP1264"/>
      <c r="AQ1264" s="22"/>
      <c r="AR1264" s="24"/>
      <c r="AS1264" s="37"/>
      <c r="AT1264" s="37"/>
      <c r="AU1264" s="37"/>
      <c r="AV1264" s="37"/>
      <c r="AW1264" s="37"/>
    </row>
    <row r="1265" spans="1:49" ht="15.75" hidden="1" customHeight="1" x14ac:dyDescent="0.25">
      <c r="A1265" s="1" t="s">
        <v>5951</v>
      </c>
      <c r="B1265" s="21" t="s">
        <v>5952</v>
      </c>
      <c r="C1265" s="1">
        <v>14</v>
      </c>
      <c r="D1265" s="1" t="s">
        <v>5957</v>
      </c>
      <c r="E1265" s="7">
        <v>4948</v>
      </c>
      <c r="F1265" s="7">
        <v>87</v>
      </c>
      <c r="G1265" s="1">
        <v>7.3</v>
      </c>
      <c r="H1265" s="34">
        <f>Tabela1[[#This Row],[PESO UNI]]*Tabela1[[#This Row],[QTE]]</f>
        <v>102.2</v>
      </c>
      <c r="I1265" s="7">
        <v>0</v>
      </c>
      <c r="J1265" s="8" t="s">
        <v>3093</v>
      </c>
      <c r="K1265" s="8" t="s">
        <v>44</v>
      </c>
      <c r="L1265" s="9" t="s">
        <v>2984</v>
      </c>
      <c r="M1265" s="10">
        <v>46293</v>
      </c>
      <c r="N1265" s="8" t="s">
        <v>38</v>
      </c>
      <c r="O1265" s="12"/>
      <c r="P1265" s="13"/>
      <c r="Q1265" s="14">
        <f>Tabela1[[#This Row],[QTDE/ Fabricação]]-Tabela1[[#This Row],[QTE]]</f>
        <v>-14</v>
      </c>
      <c r="R1265" s="18">
        <v>0</v>
      </c>
      <c r="S1265" s="18">
        <f t="shared" ref="S1265" si="328">IFERROR(H1265*AG1265,"")</f>
        <v>0</v>
      </c>
      <c r="T1265" s="19">
        <f t="shared" ref="T1265" si="329">IFERROR(S1265-H1265,"")</f>
        <v>-102.2</v>
      </c>
      <c r="U1265" s="16">
        <f>IFERROR(SUMIF('LISTA DE EMBARQUE'!B:B,MICRO!E:E,'LISTA DE EMBARQUE'!G:G),"")</f>
        <v>0</v>
      </c>
      <c r="V1265" s="12" t="str">
        <f>IFERROR(VLOOKUP(Tabela1[[#This Row],[COD.MDE]],'LISTA DE EMBARQUE'!B:L,11,0),"")</f>
        <v/>
      </c>
      <c r="W1265" s="13" t="str">
        <f>IFERROR(VLOOKUP(Tabela1[[#This Row],[COD.MDE]],'LISTA DE EMBARQUE'!B:M,12,0),"")</f>
        <v/>
      </c>
      <c r="X1265" s="14">
        <f>IFERROR(Tabela1[[#This Row],[QIANTIDADE EXPEDIDA]]*Tabela1[[#This Row],[PESO UNI]],"")</f>
        <v>0</v>
      </c>
      <c r="Y1265" s="14">
        <f t="shared" ref="Y1265" si="330">U1265-C1265</f>
        <v>-14</v>
      </c>
      <c r="Z1265" s="20">
        <f>Tabela1[[#This Row],[PESO TOTAL]]-Tabela1[[#This Row],[Peso Expedido]]</f>
        <v>102.2</v>
      </c>
      <c r="AA1265" s="17">
        <v>0</v>
      </c>
      <c r="AB1265" s="33"/>
      <c r="AC1265" s="33"/>
      <c r="AD1265" s="33"/>
      <c r="AE1265" s="33"/>
      <c r="AF1265" s="33"/>
      <c r="AG1265" s="33"/>
      <c r="AH1265" s="33"/>
      <c r="AI1265" s="33"/>
      <c r="AJ1265"/>
      <c r="AK1265"/>
      <c r="AL1265"/>
      <c r="AM1265"/>
      <c r="AN1265"/>
      <c r="AO1265"/>
      <c r="AP1265"/>
      <c r="AQ1265" s="22"/>
      <c r="AR1265" s="24"/>
      <c r="AS1265" s="37"/>
      <c r="AT1265" s="37"/>
      <c r="AU1265" s="37"/>
      <c r="AV1265" s="37"/>
      <c r="AW1265" s="37"/>
    </row>
    <row r="1266" spans="1:49" ht="15.75" hidden="1" customHeight="1" x14ac:dyDescent="0.25">
      <c r="A1266" s="1" t="s">
        <v>5951</v>
      </c>
      <c r="B1266" s="21" t="s">
        <v>5952</v>
      </c>
      <c r="C1266" s="1">
        <v>2</v>
      </c>
      <c r="D1266" s="1" t="s">
        <v>5958</v>
      </c>
      <c r="E1266" s="7">
        <v>4949</v>
      </c>
      <c r="F1266" s="7">
        <v>87</v>
      </c>
      <c r="G1266" s="1">
        <v>6.8</v>
      </c>
      <c r="H1266" s="34">
        <f>Tabela1[[#This Row],[PESO UNI]]*Tabela1[[#This Row],[QTE]]</f>
        <v>13.6</v>
      </c>
      <c r="I1266" s="7">
        <v>0</v>
      </c>
      <c r="J1266" s="8" t="s">
        <v>3093</v>
      </c>
      <c r="K1266" s="8" t="s">
        <v>44</v>
      </c>
      <c r="L1266" s="9" t="s">
        <v>2984</v>
      </c>
      <c r="M1266" s="10">
        <v>46293</v>
      </c>
      <c r="N1266" s="8" t="s">
        <v>38</v>
      </c>
      <c r="O1266" s="12"/>
      <c r="P1266" s="13"/>
      <c r="Q1266" s="14">
        <f>Tabela1[[#This Row],[QTDE/ Fabricação]]-Tabela1[[#This Row],[QTE]]</f>
        <v>-2</v>
      </c>
      <c r="R1266" s="18">
        <v>0</v>
      </c>
      <c r="S1266" s="18">
        <f t="shared" ref="S1266" si="331">IFERROR(H1266*AG1266,"")</f>
        <v>0</v>
      </c>
      <c r="T1266" s="19">
        <f t="shared" ref="T1266" si="332">IFERROR(S1266-H1266,"")</f>
        <v>-13.6</v>
      </c>
      <c r="U1266" s="16">
        <f>IFERROR(SUMIF('LISTA DE EMBARQUE'!B:B,MICRO!E:E,'LISTA DE EMBARQUE'!G:G),"")</f>
        <v>0</v>
      </c>
      <c r="V1266" s="12" t="str">
        <f>IFERROR(VLOOKUP(Tabela1[[#This Row],[COD.MDE]],'LISTA DE EMBARQUE'!B:L,11,0),"")</f>
        <v/>
      </c>
      <c r="W1266" s="13" t="str">
        <f>IFERROR(VLOOKUP(Tabela1[[#This Row],[COD.MDE]],'LISTA DE EMBARQUE'!B:M,12,0),"")</f>
        <v/>
      </c>
      <c r="X1266" s="14">
        <f>IFERROR(Tabela1[[#This Row],[QIANTIDADE EXPEDIDA]]*Tabela1[[#This Row],[PESO UNI]],"")</f>
        <v>0</v>
      </c>
      <c r="Y1266" s="14">
        <f t="shared" ref="Y1266" si="333">U1266-C1266</f>
        <v>-2</v>
      </c>
      <c r="Z1266" s="20">
        <f>Tabela1[[#This Row],[PESO TOTAL]]-Tabela1[[#This Row],[Peso Expedido]]</f>
        <v>13.6</v>
      </c>
      <c r="AA1266" s="17">
        <v>0</v>
      </c>
      <c r="AB1266" s="33"/>
      <c r="AC1266" s="33"/>
      <c r="AD1266" s="33"/>
      <c r="AE1266" s="33"/>
      <c r="AF1266" s="33"/>
      <c r="AG1266" s="33"/>
      <c r="AH1266" s="33"/>
      <c r="AI1266" s="33"/>
      <c r="AJ1266"/>
      <c r="AK1266"/>
      <c r="AL1266"/>
      <c r="AM1266"/>
      <c r="AN1266"/>
      <c r="AO1266"/>
      <c r="AP1266"/>
      <c r="AQ1266" s="22"/>
      <c r="AR1266" s="24"/>
      <c r="AS1266" s="37"/>
      <c r="AT1266" s="37"/>
      <c r="AU1266" s="37"/>
      <c r="AV1266" s="37"/>
      <c r="AW1266" s="37"/>
    </row>
    <row r="1267" spans="1:49" ht="15.75" hidden="1" customHeight="1" x14ac:dyDescent="0.25">
      <c r="A1267" s="1" t="s">
        <v>5951</v>
      </c>
      <c r="B1267" s="21" t="s">
        <v>5952</v>
      </c>
      <c r="C1267" s="1">
        <v>2</v>
      </c>
      <c r="D1267" s="1" t="s">
        <v>5959</v>
      </c>
      <c r="E1267" s="7">
        <v>4949</v>
      </c>
      <c r="F1267" s="7">
        <v>87</v>
      </c>
      <c r="G1267" s="1">
        <v>9.5</v>
      </c>
      <c r="H1267" s="34">
        <f>Tabela1[[#This Row],[PESO UNI]]*Tabela1[[#This Row],[QTE]]</f>
        <v>19</v>
      </c>
      <c r="I1267" s="7">
        <v>0</v>
      </c>
      <c r="J1267" s="8" t="s">
        <v>3093</v>
      </c>
      <c r="K1267" s="8" t="s">
        <v>44</v>
      </c>
      <c r="L1267" s="9" t="s">
        <v>2984</v>
      </c>
      <c r="M1267" s="10">
        <v>46293</v>
      </c>
      <c r="N1267" s="8" t="s">
        <v>38</v>
      </c>
      <c r="O1267" s="12"/>
      <c r="P1267" s="13"/>
      <c r="Q1267" s="14">
        <f>Tabela1[[#This Row],[QTDE/ Fabricação]]-Tabela1[[#This Row],[QTE]]</f>
        <v>-2</v>
      </c>
      <c r="R1267" s="18">
        <v>0</v>
      </c>
      <c r="S1267" s="18">
        <f t="shared" ref="S1267" si="334">IFERROR(H1267*AG1267,"")</f>
        <v>0</v>
      </c>
      <c r="T1267" s="19">
        <f t="shared" ref="T1267" si="335">IFERROR(S1267-H1267,"")</f>
        <v>-19</v>
      </c>
      <c r="U1267" s="16">
        <f>IFERROR(SUMIF('LISTA DE EMBARQUE'!B:B,MICRO!E:E,'LISTA DE EMBARQUE'!G:G),"")</f>
        <v>0</v>
      </c>
      <c r="V1267" s="12" t="str">
        <f>IFERROR(VLOOKUP(Tabela1[[#This Row],[COD.MDE]],'LISTA DE EMBARQUE'!B:L,11,0),"")</f>
        <v/>
      </c>
      <c r="W1267" s="13" t="str">
        <f>IFERROR(VLOOKUP(Tabela1[[#This Row],[COD.MDE]],'LISTA DE EMBARQUE'!B:M,12,0),"")</f>
        <v/>
      </c>
      <c r="X1267" s="14">
        <f>IFERROR(Tabela1[[#This Row],[QIANTIDADE EXPEDIDA]]*Tabela1[[#This Row],[PESO UNI]],"")</f>
        <v>0</v>
      </c>
      <c r="Y1267" s="14">
        <f t="shared" ref="Y1267" si="336">U1267-C1267</f>
        <v>-2</v>
      </c>
      <c r="Z1267" s="20">
        <f>Tabela1[[#This Row],[PESO TOTAL]]-Tabela1[[#This Row],[Peso Expedido]]</f>
        <v>19</v>
      </c>
      <c r="AA1267" s="17">
        <v>0</v>
      </c>
      <c r="AB1267" s="33"/>
      <c r="AC1267" s="33"/>
      <c r="AD1267" s="33"/>
      <c r="AE1267" s="33"/>
      <c r="AF1267" s="33"/>
      <c r="AG1267" s="33"/>
      <c r="AH1267" s="33"/>
      <c r="AI1267" s="33"/>
      <c r="AJ1267"/>
      <c r="AK1267"/>
      <c r="AL1267"/>
      <c r="AM1267"/>
      <c r="AN1267"/>
      <c r="AO1267"/>
      <c r="AP1267"/>
      <c r="AQ1267" s="22"/>
      <c r="AR1267" s="24"/>
      <c r="AS1267" s="37"/>
      <c r="AT1267" s="37"/>
      <c r="AU1267" s="37"/>
      <c r="AV1267" s="37"/>
      <c r="AW1267" s="37"/>
    </row>
    <row r="1268" spans="1:49" ht="15.75" hidden="1" customHeight="1" x14ac:dyDescent="0.25">
      <c r="A1268" s="1" t="s">
        <v>5951</v>
      </c>
      <c r="B1268" s="21" t="s">
        <v>5952</v>
      </c>
      <c r="C1268" s="1">
        <v>2</v>
      </c>
      <c r="D1268" s="1" t="s">
        <v>5960</v>
      </c>
      <c r="E1268" s="7">
        <v>4950</v>
      </c>
      <c r="F1268" s="7">
        <v>87</v>
      </c>
      <c r="G1268" s="1">
        <v>5</v>
      </c>
      <c r="H1268" s="34">
        <f>Tabela1[[#This Row],[PESO UNI]]*Tabela1[[#This Row],[QTE]]</f>
        <v>10</v>
      </c>
      <c r="I1268" s="7">
        <v>0</v>
      </c>
      <c r="J1268" s="8" t="s">
        <v>3093</v>
      </c>
      <c r="K1268" s="8" t="s">
        <v>44</v>
      </c>
      <c r="L1268" s="9" t="s">
        <v>2984</v>
      </c>
      <c r="M1268" s="10">
        <v>46293</v>
      </c>
      <c r="N1268" s="8" t="s">
        <v>38</v>
      </c>
      <c r="O1268" s="12"/>
      <c r="P1268" s="13"/>
      <c r="Q1268" s="14">
        <f>Tabela1[[#This Row],[QTDE/ Fabricação]]-Tabela1[[#This Row],[QTE]]</f>
        <v>-2</v>
      </c>
      <c r="R1268" s="18">
        <v>0</v>
      </c>
      <c r="S1268" s="18">
        <f t="shared" ref="S1268" si="337">IFERROR(H1268*AG1268,"")</f>
        <v>0</v>
      </c>
      <c r="T1268" s="19">
        <f t="shared" ref="T1268" si="338">IFERROR(S1268-H1268,"")</f>
        <v>-10</v>
      </c>
      <c r="U1268" s="16">
        <f>IFERROR(SUMIF('LISTA DE EMBARQUE'!B:B,MICRO!E:E,'LISTA DE EMBARQUE'!G:G),"")</f>
        <v>0</v>
      </c>
      <c r="V1268" s="12" t="str">
        <f>IFERROR(VLOOKUP(Tabela1[[#This Row],[COD.MDE]],'LISTA DE EMBARQUE'!B:L,11,0),"")</f>
        <v/>
      </c>
      <c r="W1268" s="13" t="str">
        <f>IFERROR(VLOOKUP(Tabela1[[#This Row],[COD.MDE]],'LISTA DE EMBARQUE'!B:M,12,0),"")</f>
        <v/>
      </c>
      <c r="X1268" s="14">
        <f>IFERROR(Tabela1[[#This Row],[QIANTIDADE EXPEDIDA]]*Tabela1[[#This Row],[PESO UNI]],"")</f>
        <v>0</v>
      </c>
      <c r="Y1268" s="14">
        <f t="shared" ref="Y1268" si="339">U1268-C1268</f>
        <v>-2</v>
      </c>
      <c r="Z1268" s="20">
        <f>Tabela1[[#This Row],[PESO TOTAL]]-Tabela1[[#This Row],[Peso Expedido]]</f>
        <v>10</v>
      </c>
      <c r="AA1268" s="17">
        <v>0</v>
      </c>
      <c r="AB1268" s="33"/>
      <c r="AC1268" s="33"/>
      <c r="AD1268" s="33"/>
      <c r="AE1268" s="33"/>
      <c r="AF1268" s="33"/>
      <c r="AG1268" s="33"/>
      <c r="AH1268" s="33"/>
      <c r="AI1268" s="33"/>
      <c r="AJ1268"/>
      <c r="AK1268"/>
      <c r="AL1268"/>
      <c r="AM1268"/>
      <c r="AN1268"/>
      <c r="AO1268"/>
      <c r="AP1268"/>
      <c r="AQ1268" s="22"/>
      <c r="AR1268" s="24"/>
      <c r="AS1268" s="37"/>
      <c r="AT1268" s="37"/>
      <c r="AU1268" s="37"/>
      <c r="AV1268" s="37"/>
      <c r="AW1268" s="37"/>
    </row>
    <row r="1269" spans="1:49" ht="15.75" hidden="1" customHeight="1" x14ac:dyDescent="0.25">
      <c r="A1269" s="1" t="s">
        <v>5951</v>
      </c>
      <c r="B1269" s="21" t="s">
        <v>5952</v>
      </c>
      <c r="C1269" s="1">
        <v>2</v>
      </c>
      <c r="D1269" s="1" t="s">
        <v>5961</v>
      </c>
      <c r="E1269" s="7">
        <v>4951</v>
      </c>
      <c r="F1269" s="7">
        <v>87</v>
      </c>
      <c r="G1269" s="1">
        <v>6.4</v>
      </c>
      <c r="H1269" s="34">
        <f>Tabela1[[#This Row],[PESO UNI]]*Tabela1[[#This Row],[QTE]]</f>
        <v>12.8</v>
      </c>
      <c r="I1269" s="7">
        <v>0</v>
      </c>
      <c r="J1269" s="8" t="s">
        <v>3093</v>
      </c>
      <c r="K1269" s="8" t="s">
        <v>44</v>
      </c>
      <c r="L1269" s="9" t="s">
        <v>2984</v>
      </c>
      <c r="M1269" s="10">
        <v>46293</v>
      </c>
      <c r="N1269" s="8" t="s">
        <v>38</v>
      </c>
      <c r="O1269" s="12"/>
      <c r="P1269" s="13"/>
      <c r="Q1269" s="14">
        <f>Tabela1[[#This Row],[QTDE/ Fabricação]]-Tabela1[[#This Row],[QTE]]</f>
        <v>-2</v>
      </c>
      <c r="R1269" s="18">
        <v>0</v>
      </c>
      <c r="S1269" s="18">
        <f t="shared" ref="S1269" si="340">IFERROR(H1269*AG1269,"")</f>
        <v>0</v>
      </c>
      <c r="T1269" s="19">
        <f t="shared" ref="T1269" si="341">IFERROR(S1269-H1269,"")</f>
        <v>-12.8</v>
      </c>
      <c r="U1269" s="16">
        <f>IFERROR(SUMIF('LISTA DE EMBARQUE'!B:B,MICRO!E:E,'LISTA DE EMBARQUE'!G:G),"")</f>
        <v>0</v>
      </c>
      <c r="V1269" s="12" t="str">
        <f>IFERROR(VLOOKUP(Tabela1[[#This Row],[COD.MDE]],'LISTA DE EMBARQUE'!B:L,11,0),"")</f>
        <v/>
      </c>
      <c r="W1269" s="13" t="str">
        <f>IFERROR(VLOOKUP(Tabela1[[#This Row],[COD.MDE]],'LISTA DE EMBARQUE'!B:M,12,0),"")</f>
        <v/>
      </c>
      <c r="X1269" s="14">
        <f>IFERROR(Tabela1[[#This Row],[QIANTIDADE EXPEDIDA]]*Tabela1[[#This Row],[PESO UNI]],"")</f>
        <v>0</v>
      </c>
      <c r="Y1269" s="14">
        <f t="shared" ref="Y1269" si="342">U1269-C1269</f>
        <v>-2</v>
      </c>
      <c r="Z1269" s="20">
        <f>Tabela1[[#This Row],[PESO TOTAL]]-Tabela1[[#This Row],[Peso Expedido]]</f>
        <v>12.8</v>
      </c>
      <c r="AA1269" s="17">
        <v>0</v>
      </c>
      <c r="AB1269" s="33"/>
      <c r="AC1269" s="33"/>
      <c r="AD1269" s="33"/>
      <c r="AE1269" s="33"/>
      <c r="AF1269" s="33"/>
      <c r="AG1269" s="33"/>
      <c r="AH1269" s="33"/>
      <c r="AI1269" s="33"/>
      <c r="AJ1269"/>
      <c r="AK1269"/>
      <c r="AL1269"/>
      <c r="AM1269"/>
      <c r="AN1269"/>
      <c r="AO1269"/>
      <c r="AP1269"/>
      <c r="AQ1269" s="22"/>
      <c r="AR1269" s="24"/>
      <c r="AS1269" s="37"/>
      <c r="AT1269" s="37"/>
      <c r="AU1269" s="37"/>
      <c r="AV1269" s="37"/>
      <c r="AW1269" s="37"/>
    </row>
    <row r="1270" spans="1:49" ht="15.75" hidden="1" customHeight="1" x14ac:dyDescent="0.25">
      <c r="A1270" s="1" t="s">
        <v>5951</v>
      </c>
      <c r="B1270" s="21" t="s">
        <v>5952</v>
      </c>
      <c r="C1270" s="1">
        <v>2</v>
      </c>
      <c r="D1270" s="1" t="s">
        <v>5962</v>
      </c>
      <c r="E1270" s="7">
        <v>4952</v>
      </c>
      <c r="F1270" s="7">
        <v>87</v>
      </c>
      <c r="G1270" s="1">
        <v>7.6</v>
      </c>
      <c r="H1270" s="34">
        <f>Tabela1[[#This Row],[PESO UNI]]*Tabela1[[#This Row],[QTE]]</f>
        <v>15.2</v>
      </c>
      <c r="I1270" s="7">
        <v>0</v>
      </c>
      <c r="J1270" s="8" t="s">
        <v>3093</v>
      </c>
      <c r="K1270" s="8" t="s">
        <v>44</v>
      </c>
      <c r="L1270" s="9" t="s">
        <v>2984</v>
      </c>
      <c r="M1270" s="10">
        <v>46293</v>
      </c>
      <c r="N1270" s="8" t="s">
        <v>38</v>
      </c>
      <c r="O1270" s="12"/>
      <c r="P1270" s="13"/>
      <c r="Q1270" s="14">
        <f>Tabela1[[#This Row],[QTDE/ Fabricação]]-Tabela1[[#This Row],[QTE]]</f>
        <v>-2</v>
      </c>
      <c r="R1270" s="18">
        <v>0</v>
      </c>
      <c r="S1270" s="18">
        <f t="shared" ref="S1270" si="343">IFERROR(H1270*AG1270,"")</f>
        <v>0</v>
      </c>
      <c r="T1270" s="19">
        <f t="shared" ref="T1270" si="344">IFERROR(S1270-H1270,"")</f>
        <v>-15.2</v>
      </c>
      <c r="U1270" s="16">
        <f>IFERROR(SUMIF('LISTA DE EMBARQUE'!B:B,MICRO!E:E,'LISTA DE EMBARQUE'!G:G),"")</f>
        <v>0</v>
      </c>
      <c r="V1270" s="12" t="str">
        <f>IFERROR(VLOOKUP(Tabela1[[#This Row],[COD.MDE]],'LISTA DE EMBARQUE'!B:L,11,0),"")</f>
        <v/>
      </c>
      <c r="W1270" s="13" t="str">
        <f>IFERROR(VLOOKUP(Tabela1[[#This Row],[COD.MDE]],'LISTA DE EMBARQUE'!B:M,12,0),"")</f>
        <v/>
      </c>
      <c r="X1270" s="14">
        <f>IFERROR(Tabela1[[#This Row],[QIANTIDADE EXPEDIDA]]*Tabela1[[#This Row],[PESO UNI]],"")</f>
        <v>0</v>
      </c>
      <c r="Y1270" s="14">
        <f t="shared" ref="Y1270" si="345">U1270-C1270</f>
        <v>-2</v>
      </c>
      <c r="Z1270" s="20">
        <f>Tabela1[[#This Row],[PESO TOTAL]]-Tabela1[[#This Row],[Peso Expedido]]</f>
        <v>15.2</v>
      </c>
      <c r="AA1270" s="17">
        <v>0</v>
      </c>
      <c r="AB1270" s="33"/>
      <c r="AC1270" s="33"/>
      <c r="AD1270" s="33"/>
      <c r="AE1270" s="33"/>
      <c r="AF1270" s="33"/>
      <c r="AG1270" s="33"/>
      <c r="AH1270" s="33"/>
      <c r="AI1270" s="33"/>
      <c r="AJ1270"/>
      <c r="AK1270"/>
      <c r="AL1270"/>
      <c r="AM1270"/>
      <c r="AN1270"/>
      <c r="AO1270"/>
      <c r="AP1270"/>
      <c r="AQ1270" s="22"/>
      <c r="AR1270" s="24"/>
      <c r="AS1270" s="37"/>
      <c r="AT1270" s="37"/>
      <c r="AU1270" s="37"/>
      <c r="AV1270" s="37"/>
      <c r="AW1270" s="37"/>
    </row>
    <row r="1271" spans="1:49" ht="15.75" hidden="1" customHeight="1" x14ac:dyDescent="0.25">
      <c r="A1271" s="1" t="s">
        <v>5951</v>
      </c>
      <c r="B1271" s="21" t="s">
        <v>5952</v>
      </c>
      <c r="C1271" s="1">
        <v>2</v>
      </c>
      <c r="D1271" s="1" t="s">
        <v>5964</v>
      </c>
      <c r="E1271" s="7">
        <v>4953</v>
      </c>
      <c r="F1271" s="7">
        <v>87</v>
      </c>
      <c r="G1271" s="1">
        <v>8.6</v>
      </c>
      <c r="H1271" s="34">
        <f>Tabela1[[#This Row],[PESO UNI]]*Tabela1[[#This Row],[QTE]]</f>
        <v>17.2</v>
      </c>
      <c r="I1271" s="7">
        <v>0</v>
      </c>
      <c r="J1271" s="8" t="s">
        <v>3093</v>
      </c>
      <c r="K1271" s="8" t="s">
        <v>44</v>
      </c>
      <c r="L1271" s="9" t="s">
        <v>2984</v>
      </c>
      <c r="M1271" s="10">
        <v>46293</v>
      </c>
      <c r="N1271" s="8" t="s">
        <v>38</v>
      </c>
      <c r="O1271" s="12"/>
      <c r="P1271" s="13"/>
      <c r="Q1271" s="14">
        <f>Tabela1[[#This Row],[QTDE/ Fabricação]]-Tabela1[[#This Row],[QTE]]</f>
        <v>-2</v>
      </c>
      <c r="R1271" s="18">
        <v>0</v>
      </c>
      <c r="S1271" s="18">
        <f t="shared" ref="S1271" si="346">IFERROR(H1271*AG1271,"")</f>
        <v>0</v>
      </c>
      <c r="T1271" s="19">
        <f t="shared" ref="T1271" si="347">IFERROR(S1271-H1271,"")</f>
        <v>-17.2</v>
      </c>
      <c r="U1271" s="16">
        <f>IFERROR(SUMIF('LISTA DE EMBARQUE'!B:B,MICRO!E:E,'LISTA DE EMBARQUE'!G:G),"")</f>
        <v>0</v>
      </c>
      <c r="V1271" s="12" t="str">
        <f>IFERROR(VLOOKUP(Tabela1[[#This Row],[COD.MDE]],'LISTA DE EMBARQUE'!B:L,11,0),"")</f>
        <v/>
      </c>
      <c r="W1271" s="13" t="str">
        <f>IFERROR(VLOOKUP(Tabela1[[#This Row],[COD.MDE]],'LISTA DE EMBARQUE'!B:M,12,0),"")</f>
        <v/>
      </c>
      <c r="X1271" s="14">
        <f>IFERROR(Tabela1[[#This Row],[QIANTIDADE EXPEDIDA]]*Tabela1[[#This Row],[PESO UNI]],"")</f>
        <v>0</v>
      </c>
      <c r="Y1271" s="14">
        <f t="shared" ref="Y1271" si="348">U1271-C1271</f>
        <v>-2</v>
      </c>
      <c r="Z1271" s="20">
        <f>Tabela1[[#This Row],[PESO TOTAL]]-Tabela1[[#This Row],[Peso Expedido]]</f>
        <v>17.2</v>
      </c>
      <c r="AA1271" s="17">
        <v>0</v>
      </c>
      <c r="AB1271" s="33"/>
      <c r="AC1271" s="33"/>
      <c r="AD1271" s="33"/>
      <c r="AE1271" s="33"/>
      <c r="AF1271" s="33"/>
      <c r="AG1271" s="33"/>
      <c r="AH1271" s="33"/>
      <c r="AI1271" s="33"/>
      <c r="AJ1271"/>
      <c r="AK1271"/>
      <c r="AL1271"/>
      <c r="AM1271"/>
      <c r="AN1271"/>
      <c r="AO1271"/>
      <c r="AP1271"/>
      <c r="AQ1271" s="22"/>
      <c r="AR1271" s="24"/>
      <c r="AS1271" s="37"/>
      <c r="AT1271" s="37"/>
      <c r="AU1271" s="37"/>
      <c r="AV1271" s="37"/>
      <c r="AW1271" s="37"/>
    </row>
    <row r="1272" spans="1:49" ht="15.75" hidden="1" customHeight="1" x14ac:dyDescent="0.25">
      <c r="A1272" s="1" t="s">
        <v>5951</v>
      </c>
      <c r="B1272" s="21" t="s">
        <v>5952</v>
      </c>
      <c r="C1272" s="1">
        <v>2</v>
      </c>
      <c r="D1272" s="1" t="s">
        <v>5963</v>
      </c>
      <c r="E1272" s="7">
        <v>4954</v>
      </c>
      <c r="F1272" s="7">
        <v>87</v>
      </c>
      <c r="G1272" s="1">
        <v>9.6999999999999993</v>
      </c>
      <c r="H1272" s="34">
        <f>Tabela1[[#This Row],[PESO UNI]]*Tabela1[[#This Row],[QTE]]</f>
        <v>19.399999999999999</v>
      </c>
      <c r="I1272" s="7">
        <v>0</v>
      </c>
      <c r="J1272" s="8" t="s">
        <v>3093</v>
      </c>
      <c r="K1272" s="8" t="s">
        <v>44</v>
      </c>
      <c r="L1272" s="9" t="s">
        <v>2984</v>
      </c>
      <c r="M1272" s="10">
        <v>46293</v>
      </c>
      <c r="N1272" s="8" t="s">
        <v>38</v>
      </c>
      <c r="O1272" s="12"/>
      <c r="P1272" s="13"/>
      <c r="Q1272" s="14">
        <f>Tabela1[[#This Row],[QTDE/ Fabricação]]-Tabela1[[#This Row],[QTE]]</f>
        <v>-2</v>
      </c>
      <c r="R1272" s="18">
        <v>0</v>
      </c>
      <c r="S1272" s="18">
        <f t="shared" ref="S1272" si="349">IFERROR(H1272*AG1272,"")</f>
        <v>0</v>
      </c>
      <c r="T1272" s="19">
        <f t="shared" ref="T1272" si="350">IFERROR(S1272-H1272,"")</f>
        <v>-19.399999999999999</v>
      </c>
      <c r="U1272" s="16">
        <f>IFERROR(SUMIF('LISTA DE EMBARQUE'!B:B,MICRO!E:E,'LISTA DE EMBARQUE'!G:G),"")</f>
        <v>0</v>
      </c>
      <c r="V1272" s="12" t="str">
        <f>IFERROR(VLOOKUP(Tabela1[[#This Row],[COD.MDE]],'LISTA DE EMBARQUE'!B:L,11,0),"")</f>
        <v/>
      </c>
      <c r="W1272" s="13" t="str">
        <f>IFERROR(VLOOKUP(Tabela1[[#This Row],[COD.MDE]],'LISTA DE EMBARQUE'!B:M,12,0),"")</f>
        <v/>
      </c>
      <c r="X1272" s="14">
        <f>IFERROR(Tabela1[[#This Row],[QIANTIDADE EXPEDIDA]]*Tabela1[[#This Row],[PESO UNI]],"")</f>
        <v>0</v>
      </c>
      <c r="Y1272" s="14">
        <f t="shared" ref="Y1272" si="351">U1272-C1272</f>
        <v>-2</v>
      </c>
      <c r="Z1272" s="20">
        <f>Tabela1[[#This Row],[PESO TOTAL]]-Tabela1[[#This Row],[Peso Expedido]]</f>
        <v>19.399999999999999</v>
      </c>
      <c r="AA1272" s="17">
        <v>0</v>
      </c>
      <c r="AB1272" s="33"/>
      <c r="AC1272" s="33"/>
      <c r="AD1272" s="33"/>
      <c r="AE1272" s="33"/>
      <c r="AF1272" s="33"/>
      <c r="AG1272" s="33"/>
      <c r="AH1272" s="33"/>
      <c r="AI1272" s="33"/>
      <c r="AJ1272"/>
      <c r="AK1272"/>
      <c r="AL1272"/>
      <c r="AM1272"/>
      <c r="AN1272"/>
      <c r="AO1272"/>
      <c r="AP1272"/>
      <c r="AQ1272" s="22"/>
      <c r="AR1272" s="24"/>
      <c r="AS1272" s="37"/>
      <c r="AT1272" s="37"/>
      <c r="AU1272" s="37"/>
      <c r="AV1272" s="37"/>
      <c r="AW1272" s="37"/>
    </row>
    <row r="1273" spans="1:49" ht="15.75" hidden="1" customHeight="1" x14ac:dyDescent="0.25">
      <c r="A1273" s="1" t="s">
        <v>5951</v>
      </c>
      <c r="B1273" s="21" t="s">
        <v>5952</v>
      </c>
      <c r="C1273" s="1">
        <v>2</v>
      </c>
      <c r="D1273" s="1" t="s">
        <v>5965</v>
      </c>
      <c r="E1273" s="7">
        <v>4955</v>
      </c>
      <c r="F1273" s="7">
        <v>87</v>
      </c>
      <c r="G1273" s="1">
        <v>6.1</v>
      </c>
      <c r="H1273" s="34">
        <f>Tabela1[[#This Row],[PESO UNI]]*Tabela1[[#This Row],[QTE]]</f>
        <v>12.2</v>
      </c>
      <c r="I1273" s="7">
        <v>0</v>
      </c>
      <c r="J1273" s="8" t="s">
        <v>3093</v>
      </c>
      <c r="K1273" s="8" t="s">
        <v>44</v>
      </c>
      <c r="L1273" s="9" t="s">
        <v>2984</v>
      </c>
      <c r="M1273" s="10">
        <v>46293</v>
      </c>
      <c r="N1273" s="8" t="s">
        <v>38</v>
      </c>
      <c r="O1273" s="12"/>
      <c r="P1273" s="13"/>
      <c r="Q1273" s="14">
        <f>Tabela1[[#This Row],[QTDE/ Fabricação]]-Tabela1[[#This Row],[QTE]]</f>
        <v>-2</v>
      </c>
      <c r="R1273" s="18">
        <v>0</v>
      </c>
      <c r="S1273" s="18">
        <f t="shared" ref="S1273" si="352">IFERROR(H1273*AG1273,"")</f>
        <v>0</v>
      </c>
      <c r="T1273" s="19">
        <f t="shared" ref="T1273" si="353">IFERROR(S1273-H1273,"")</f>
        <v>-12.2</v>
      </c>
      <c r="U1273" s="16">
        <f>IFERROR(SUMIF('LISTA DE EMBARQUE'!B:B,MICRO!E:E,'LISTA DE EMBARQUE'!G:G),"")</f>
        <v>0</v>
      </c>
      <c r="V1273" s="12" t="str">
        <f>IFERROR(VLOOKUP(Tabela1[[#This Row],[COD.MDE]],'LISTA DE EMBARQUE'!B:L,11,0),"")</f>
        <v/>
      </c>
      <c r="W1273" s="13" t="str">
        <f>IFERROR(VLOOKUP(Tabela1[[#This Row],[COD.MDE]],'LISTA DE EMBARQUE'!B:M,12,0),"")</f>
        <v/>
      </c>
      <c r="X1273" s="14">
        <f>IFERROR(Tabela1[[#This Row],[QIANTIDADE EXPEDIDA]]*Tabela1[[#This Row],[PESO UNI]],"")</f>
        <v>0</v>
      </c>
      <c r="Y1273" s="14">
        <f t="shared" ref="Y1273" si="354">U1273-C1273</f>
        <v>-2</v>
      </c>
      <c r="Z1273" s="20">
        <f>Tabela1[[#This Row],[PESO TOTAL]]-Tabela1[[#This Row],[Peso Expedido]]</f>
        <v>12.2</v>
      </c>
      <c r="AA1273" s="17">
        <v>0</v>
      </c>
      <c r="AB1273" s="33"/>
      <c r="AC1273" s="33"/>
      <c r="AD1273" s="33"/>
      <c r="AE1273" s="33"/>
      <c r="AF1273" s="33"/>
      <c r="AG1273" s="33"/>
      <c r="AH1273" s="33"/>
      <c r="AI1273" s="33"/>
      <c r="AJ1273"/>
      <c r="AK1273"/>
      <c r="AL1273"/>
      <c r="AM1273"/>
      <c r="AN1273"/>
      <c r="AO1273"/>
      <c r="AP1273"/>
      <c r="AQ1273" s="22"/>
      <c r="AR1273" s="24"/>
      <c r="AS1273" s="37"/>
      <c r="AT1273" s="37"/>
      <c r="AU1273" s="37"/>
      <c r="AV1273" s="37"/>
      <c r="AW1273" s="37"/>
    </row>
    <row r="1274" spans="1:49" ht="15.75" hidden="1" customHeight="1" x14ac:dyDescent="0.25">
      <c r="A1274" s="1" t="s">
        <v>5951</v>
      </c>
      <c r="B1274" s="21" t="s">
        <v>5952</v>
      </c>
      <c r="C1274" s="1">
        <v>5</v>
      </c>
      <c r="D1274" s="1" t="s">
        <v>5966</v>
      </c>
      <c r="E1274" s="7">
        <v>4956</v>
      </c>
      <c r="F1274" s="7">
        <v>87</v>
      </c>
      <c r="G1274" s="1">
        <v>7.3</v>
      </c>
      <c r="H1274" s="34">
        <f>Tabela1[[#This Row],[PESO UNI]]*Tabela1[[#This Row],[QTE]]</f>
        <v>36.5</v>
      </c>
      <c r="I1274" s="7">
        <v>0</v>
      </c>
      <c r="J1274" s="8" t="s">
        <v>3093</v>
      </c>
      <c r="K1274" s="8" t="s">
        <v>44</v>
      </c>
      <c r="L1274" s="9" t="s">
        <v>2984</v>
      </c>
      <c r="M1274" s="10">
        <v>46293</v>
      </c>
      <c r="N1274" s="8" t="s">
        <v>38</v>
      </c>
      <c r="O1274" s="12"/>
      <c r="P1274" s="13"/>
      <c r="Q1274" s="14">
        <f>Tabela1[[#This Row],[QTDE/ Fabricação]]-Tabela1[[#This Row],[QTE]]</f>
        <v>-5</v>
      </c>
      <c r="R1274" s="18">
        <v>0</v>
      </c>
      <c r="S1274" s="18">
        <f t="shared" ref="S1274" si="355">IFERROR(H1274*AG1274,"")</f>
        <v>0</v>
      </c>
      <c r="T1274" s="19">
        <f t="shared" ref="T1274" si="356">IFERROR(S1274-H1274,"")</f>
        <v>-36.5</v>
      </c>
      <c r="U1274" s="16">
        <f>IFERROR(SUMIF('LISTA DE EMBARQUE'!B:B,MICRO!E:E,'LISTA DE EMBARQUE'!G:G),"")</f>
        <v>0</v>
      </c>
      <c r="V1274" s="12" t="str">
        <f>IFERROR(VLOOKUP(Tabela1[[#This Row],[COD.MDE]],'LISTA DE EMBARQUE'!B:L,11,0),"")</f>
        <v/>
      </c>
      <c r="W1274" s="13" t="str">
        <f>IFERROR(VLOOKUP(Tabela1[[#This Row],[COD.MDE]],'LISTA DE EMBARQUE'!B:M,12,0),"")</f>
        <v/>
      </c>
      <c r="X1274" s="14">
        <f>IFERROR(Tabela1[[#This Row],[QIANTIDADE EXPEDIDA]]*Tabela1[[#This Row],[PESO UNI]],"")</f>
        <v>0</v>
      </c>
      <c r="Y1274" s="14">
        <f t="shared" ref="Y1274" si="357">U1274-C1274</f>
        <v>-5</v>
      </c>
      <c r="Z1274" s="20">
        <f>Tabela1[[#This Row],[PESO TOTAL]]-Tabela1[[#This Row],[Peso Expedido]]</f>
        <v>36.5</v>
      </c>
      <c r="AA1274" s="17">
        <v>0</v>
      </c>
      <c r="AB1274" s="33"/>
      <c r="AC1274" s="33"/>
      <c r="AD1274" s="33"/>
      <c r="AE1274" s="33"/>
      <c r="AF1274" s="33"/>
      <c r="AG1274" s="33"/>
      <c r="AH1274" s="33"/>
      <c r="AI1274" s="33"/>
      <c r="AJ1274"/>
      <c r="AK1274"/>
      <c r="AL1274"/>
      <c r="AM1274"/>
      <c r="AN1274"/>
      <c r="AO1274"/>
      <c r="AP1274"/>
      <c r="AQ1274" s="22"/>
      <c r="AR1274" s="24"/>
      <c r="AS1274" s="37"/>
      <c r="AT1274" s="37"/>
      <c r="AU1274" s="37"/>
      <c r="AV1274" s="37"/>
      <c r="AW1274" s="37"/>
    </row>
    <row r="1275" spans="1:49" ht="15.75" hidden="1" customHeight="1" x14ac:dyDescent="0.25">
      <c r="A1275" s="1" t="s">
        <v>5951</v>
      </c>
      <c r="B1275" s="21" t="s">
        <v>5952</v>
      </c>
      <c r="C1275" s="1">
        <v>1</v>
      </c>
      <c r="D1275" s="1" t="s">
        <v>5967</v>
      </c>
      <c r="E1275" s="7">
        <v>4957</v>
      </c>
      <c r="F1275" s="7">
        <v>87</v>
      </c>
      <c r="G1275" s="1">
        <v>7.3</v>
      </c>
      <c r="H1275" s="34">
        <f>Tabela1[[#This Row],[PESO UNI]]*Tabela1[[#This Row],[QTE]]</f>
        <v>7.3</v>
      </c>
      <c r="I1275" s="7">
        <v>0</v>
      </c>
      <c r="J1275" s="8" t="s">
        <v>3093</v>
      </c>
      <c r="K1275" s="8" t="s">
        <v>44</v>
      </c>
      <c r="L1275" s="9" t="s">
        <v>2984</v>
      </c>
      <c r="M1275" s="10">
        <v>46293</v>
      </c>
      <c r="N1275" s="8" t="s">
        <v>38</v>
      </c>
      <c r="O1275" s="12"/>
      <c r="P1275" s="13"/>
      <c r="Q1275" s="14">
        <f>Tabela1[[#This Row],[QTDE/ Fabricação]]-Tabela1[[#This Row],[QTE]]</f>
        <v>-1</v>
      </c>
      <c r="R1275" s="18">
        <v>0</v>
      </c>
      <c r="S1275" s="18">
        <f t="shared" ref="S1275" si="358">IFERROR(H1275*AG1275,"")</f>
        <v>0</v>
      </c>
      <c r="T1275" s="19">
        <f t="shared" ref="T1275" si="359">IFERROR(S1275-H1275,"")</f>
        <v>-7.3</v>
      </c>
      <c r="U1275" s="16">
        <f>IFERROR(SUMIF('LISTA DE EMBARQUE'!B:B,MICRO!E:E,'LISTA DE EMBARQUE'!G:G),"")</f>
        <v>0</v>
      </c>
      <c r="V1275" s="12" t="str">
        <f>IFERROR(VLOOKUP(Tabela1[[#This Row],[COD.MDE]],'LISTA DE EMBARQUE'!B:L,11,0),"")</f>
        <v/>
      </c>
      <c r="W1275" s="13" t="str">
        <f>IFERROR(VLOOKUP(Tabela1[[#This Row],[COD.MDE]],'LISTA DE EMBARQUE'!B:M,12,0),"")</f>
        <v/>
      </c>
      <c r="X1275" s="14">
        <f>IFERROR(Tabela1[[#This Row],[QIANTIDADE EXPEDIDA]]*Tabela1[[#This Row],[PESO UNI]],"")</f>
        <v>0</v>
      </c>
      <c r="Y1275" s="14">
        <f t="shared" ref="Y1275" si="360">U1275-C1275</f>
        <v>-1</v>
      </c>
      <c r="Z1275" s="20">
        <f>Tabela1[[#This Row],[PESO TOTAL]]-Tabela1[[#This Row],[Peso Expedido]]</f>
        <v>7.3</v>
      </c>
      <c r="AA1275" s="17">
        <v>0</v>
      </c>
      <c r="AB1275" s="33"/>
      <c r="AC1275" s="33"/>
      <c r="AD1275" s="33"/>
      <c r="AE1275" s="33"/>
      <c r="AF1275" s="33"/>
      <c r="AG1275" s="33"/>
      <c r="AH1275" s="33"/>
      <c r="AI1275" s="33"/>
      <c r="AJ1275"/>
      <c r="AK1275"/>
      <c r="AL1275"/>
      <c r="AM1275"/>
      <c r="AN1275"/>
      <c r="AO1275"/>
      <c r="AP1275"/>
      <c r="AQ1275" s="22"/>
      <c r="AR1275" s="24"/>
      <c r="AS1275" s="37"/>
      <c r="AT1275" s="37"/>
      <c r="AU1275" s="37"/>
      <c r="AV1275" s="37"/>
      <c r="AW1275" s="37"/>
    </row>
    <row r="1276" spans="1:49" ht="15.75" hidden="1" customHeight="1" x14ac:dyDescent="0.25">
      <c r="A1276" s="1" t="s">
        <v>5951</v>
      </c>
      <c r="B1276" s="21" t="s">
        <v>5952</v>
      </c>
      <c r="C1276" s="1">
        <v>1</v>
      </c>
      <c r="D1276" s="1" t="s">
        <v>5968</v>
      </c>
      <c r="E1276" s="7">
        <v>4958</v>
      </c>
      <c r="F1276" s="7">
        <v>87</v>
      </c>
      <c r="G1276" s="1">
        <v>9.6999999999999993</v>
      </c>
      <c r="H1276" s="34">
        <f>Tabela1[[#This Row],[PESO UNI]]*Tabela1[[#This Row],[QTE]]</f>
        <v>9.6999999999999993</v>
      </c>
      <c r="I1276" s="7">
        <v>0</v>
      </c>
      <c r="J1276" s="8" t="s">
        <v>3093</v>
      </c>
      <c r="K1276" s="8" t="s">
        <v>44</v>
      </c>
      <c r="L1276" s="9" t="s">
        <v>2984</v>
      </c>
      <c r="M1276" s="10">
        <v>46293</v>
      </c>
      <c r="N1276" s="8" t="s">
        <v>38</v>
      </c>
      <c r="O1276" s="12"/>
      <c r="P1276" s="13"/>
      <c r="Q1276" s="14">
        <f>Tabela1[[#This Row],[QTDE/ Fabricação]]-Tabela1[[#This Row],[QTE]]</f>
        <v>-1</v>
      </c>
      <c r="R1276" s="18">
        <v>0</v>
      </c>
      <c r="S1276" s="18">
        <f t="shared" ref="S1276" si="361">IFERROR(H1276*AG1276,"")</f>
        <v>0</v>
      </c>
      <c r="T1276" s="19">
        <f t="shared" ref="T1276" si="362">IFERROR(S1276-H1276,"")</f>
        <v>-9.6999999999999993</v>
      </c>
      <c r="U1276" s="16">
        <f>IFERROR(SUMIF('LISTA DE EMBARQUE'!B:B,MICRO!E:E,'LISTA DE EMBARQUE'!G:G),"")</f>
        <v>0</v>
      </c>
      <c r="V1276" s="12" t="str">
        <f>IFERROR(VLOOKUP(Tabela1[[#This Row],[COD.MDE]],'LISTA DE EMBARQUE'!B:L,11,0),"")</f>
        <v/>
      </c>
      <c r="W1276" s="13" t="str">
        <f>IFERROR(VLOOKUP(Tabela1[[#This Row],[COD.MDE]],'LISTA DE EMBARQUE'!B:M,12,0),"")</f>
        <v/>
      </c>
      <c r="X1276" s="14">
        <f>IFERROR(Tabela1[[#This Row],[QIANTIDADE EXPEDIDA]]*Tabela1[[#This Row],[PESO UNI]],"")</f>
        <v>0</v>
      </c>
      <c r="Y1276" s="14">
        <f t="shared" ref="Y1276" si="363">U1276-C1276</f>
        <v>-1</v>
      </c>
      <c r="Z1276" s="20">
        <f>Tabela1[[#This Row],[PESO TOTAL]]-Tabela1[[#This Row],[Peso Expedido]]</f>
        <v>9.6999999999999993</v>
      </c>
      <c r="AA1276" s="17">
        <v>0</v>
      </c>
      <c r="AB1276" s="33"/>
      <c r="AC1276" s="33"/>
      <c r="AD1276" s="33"/>
      <c r="AE1276" s="33"/>
      <c r="AF1276" s="33"/>
      <c r="AG1276" s="33"/>
      <c r="AH1276" s="33"/>
      <c r="AI1276" s="33"/>
      <c r="AJ1276"/>
      <c r="AK1276"/>
      <c r="AL1276"/>
      <c r="AM1276"/>
      <c r="AN1276"/>
      <c r="AO1276"/>
      <c r="AP1276"/>
      <c r="AQ1276" s="22"/>
      <c r="AR1276" s="24"/>
      <c r="AS1276" s="37"/>
      <c r="AT1276" s="37"/>
      <c r="AU1276" s="37"/>
      <c r="AV1276" s="37"/>
      <c r="AW1276" s="37"/>
    </row>
    <row r="1277" spans="1:49" ht="15.75" hidden="1" customHeight="1" x14ac:dyDescent="0.25">
      <c r="A1277" s="1" t="s">
        <v>5951</v>
      </c>
      <c r="B1277" s="21" t="s">
        <v>5952</v>
      </c>
      <c r="C1277" s="1">
        <v>1</v>
      </c>
      <c r="D1277" s="1" t="s">
        <v>5969</v>
      </c>
      <c r="E1277" s="7">
        <v>4959</v>
      </c>
      <c r="F1277" s="7">
        <v>87</v>
      </c>
      <c r="G1277" s="1">
        <v>10.6</v>
      </c>
      <c r="H1277" s="34">
        <f>Tabela1[[#This Row],[PESO UNI]]*Tabela1[[#This Row],[QTE]]</f>
        <v>10.6</v>
      </c>
      <c r="I1277" s="7">
        <v>0</v>
      </c>
      <c r="J1277" s="8" t="s">
        <v>3093</v>
      </c>
      <c r="K1277" s="8" t="s">
        <v>44</v>
      </c>
      <c r="L1277" s="9" t="s">
        <v>2984</v>
      </c>
      <c r="M1277" s="10">
        <v>46293</v>
      </c>
      <c r="N1277" s="8" t="s">
        <v>38</v>
      </c>
      <c r="O1277" s="12"/>
      <c r="P1277" s="13"/>
      <c r="Q1277" s="14">
        <f>Tabela1[[#This Row],[QTDE/ Fabricação]]-Tabela1[[#This Row],[QTE]]</f>
        <v>-1</v>
      </c>
      <c r="R1277" s="18">
        <v>0</v>
      </c>
      <c r="S1277" s="18">
        <f t="shared" ref="S1277:S1281" si="364">IFERROR(H1277*AG1277,"")</f>
        <v>0</v>
      </c>
      <c r="T1277" s="19">
        <f t="shared" ref="T1277:T1281" si="365">IFERROR(S1277-H1277,"")</f>
        <v>-10.6</v>
      </c>
      <c r="U1277" s="16">
        <f>IFERROR(SUMIF('LISTA DE EMBARQUE'!B:B,MICRO!E:E,'LISTA DE EMBARQUE'!G:G),"")</f>
        <v>0</v>
      </c>
      <c r="V1277" s="12" t="str">
        <f>IFERROR(VLOOKUP(Tabela1[[#This Row],[COD.MDE]],'LISTA DE EMBARQUE'!B:L,11,0),"")</f>
        <v/>
      </c>
      <c r="W1277" s="13" t="str">
        <f>IFERROR(VLOOKUP(Tabela1[[#This Row],[COD.MDE]],'LISTA DE EMBARQUE'!B:M,12,0),"")</f>
        <v/>
      </c>
      <c r="X1277" s="14">
        <f>IFERROR(Tabela1[[#This Row],[QIANTIDADE EXPEDIDA]]*Tabela1[[#This Row],[PESO UNI]],"")</f>
        <v>0</v>
      </c>
      <c r="Y1277" s="14">
        <f t="shared" ref="Y1277:Y1281" si="366">U1277-C1277</f>
        <v>-1</v>
      </c>
      <c r="Z1277" s="20">
        <f>Tabela1[[#This Row],[PESO TOTAL]]-Tabela1[[#This Row],[Peso Expedido]]</f>
        <v>10.6</v>
      </c>
      <c r="AA1277" s="17">
        <v>0</v>
      </c>
      <c r="AB1277" s="33"/>
      <c r="AC1277" s="33"/>
      <c r="AD1277" s="33"/>
      <c r="AE1277" s="33"/>
      <c r="AF1277" s="33"/>
      <c r="AG1277" s="33"/>
      <c r="AH1277" s="33"/>
      <c r="AI1277" s="33"/>
      <c r="AJ1277"/>
      <c r="AK1277"/>
      <c r="AL1277"/>
      <c r="AM1277"/>
      <c r="AN1277"/>
      <c r="AO1277"/>
      <c r="AP1277"/>
      <c r="AQ1277" s="22"/>
      <c r="AR1277" s="24"/>
      <c r="AS1277" s="37"/>
      <c r="AT1277" s="37"/>
      <c r="AU1277" s="37"/>
      <c r="AV1277" s="37"/>
      <c r="AW1277" s="37"/>
    </row>
    <row r="1278" spans="1:49" ht="15.75" hidden="1" customHeight="1" x14ac:dyDescent="0.25">
      <c r="A1278" s="1" t="s">
        <v>5951</v>
      </c>
      <c r="B1278" s="21" t="s">
        <v>5952</v>
      </c>
      <c r="C1278" s="1">
        <v>24</v>
      </c>
      <c r="D1278" s="1" t="s">
        <v>5970</v>
      </c>
      <c r="E1278" s="7">
        <v>4960</v>
      </c>
      <c r="F1278" s="7">
        <v>87</v>
      </c>
      <c r="G1278" s="1">
        <v>7.6</v>
      </c>
      <c r="H1278" s="34">
        <f>Tabela1[[#This Row],[PESO UNI]]*Tabela1[[#This Row],[QTE]]</f>
        <v>182.39999999999998</v>
      </c>
      <c r="I1278" s="7">
        <v>0</v>
      </c>
      <c r="J1278" s="8" t="s">
        <v>3093</v>
      </c>
      <c r="K1278" s="8" t="s">
        <v>44</v>
      </c>
      <c r="L1278" s="9" t="s">
        <v>2984</v>
      </c>
      <c r="M1278" s="10">
        <v>46293</v>
      </c>
      <c r="N1278" s="8" t="s">
        <v>38</v>
      </c>
      <c r="O1278" s="12"/>
      <c r="P1278" s="13"/>
      <c r="Q1278" s="14">
        <f>Tabela1[[#This Row],[QTDE/ Fabricação]]-Tabela1[[#This Row],[QTE]]</f>
        <v>-24</v>
      </c>
      <c r="R1278" s="18">
        <v>0</v>
      </c>
      <c r="S1278" s="18">
        <f t="shared" si="364"/>
        <v>0</v>
      </c>
      <c r="T1278" s="19">
        <f t="shared" si="365"/>
        <v>-182.39999999999998</v>
      </c>
      <c r="U1278" s="16">
        <f>IFERROR(SUMIF('LISTA DE EMBARQUE'!B:B,MICRO!E:E,'LISTA DE EMBARQUE'!G:G),"")</f>
        <v>0</v>
      </c>
      <c r="V1278" s="12" t="str">
        <f>IFERROR(VLOOKUP(Tabela1[[#This Row],[COD.MDE]],'LISTA DE EMBARQUE'!B:L,11,0),"")</f>
        <v/>
      </c>
      <c r="W1278" s="13" t="str">
        <f>IFERROR(VLOOKUP(Tabela1[[#This Row],[COD.MDE]],'LISTA DE EMBARQUE'!B:M,12,0),"")</f>
        <v/>
      </c>
      <c r="X1278" s="14">
        <f>IFERROR(Tabela1[[#This Row],[QIANTIDADE EXPEDIDA]]*Tabela1[[#This Row],[PESO UNI]],"")</f>
        <v>0</v>
      </c>
      <c r="Y1278" s="14">
        <f t="shared" si="366"/>
        <v>-24</v>
      </c>
      <c r="Z1278" s="20">
        <f>Tabela1[[#This Row],[PESO TOTAL]]-Tabela1[[#This Row],[Peso Expedido]]</f>
        <v>182.39999999999998</v>
      </c>
      <c r="AA1278" s="17">
        <v>0</v>
      </c>
      <c r="AB1278" s="33"/>
      <c r="AC1278" s="33"/>
      <c r="AD1278" s="33"/>
      <c r="AE1278" s="33"/>
      <c r="AF1278" s="33"/>
      <c r="AG1278" s="33"/>
      <c r="AH1278" s="33"/>
      <c r="AI1278" s="33"/>
      <c r="AJ1278"/>
      <c r="AK1278"/>
      <c r="AL1278"/>
      <c r="AM1278"/>
      <c r="AN1278"/>
      <c r="AO1278"/>
      <c r="AP1278"/>
      <c r="AQ1278" s="22"/>
      <c r="AR1278" s="24"/>
      <c r="AS1278" s="37"/>
      <c r="AT1278" s="37"/>
      <c r="AU1278" s="37"/>
      <c r="AV1278" s="37"/>
      <c r="AW1278" s="37"/>
    </row>
    <row r="1279" spans="1:49" ht="15.75" hidden="1" customHeight="1" x14ac:dyDescent="0.25">
      <c r="A1279" s="1" t="s">
        <v>814</v>
      </c>
      <c r="B1279" s="21"/>
      <c r="C1279" s="1">
        <v>21</v>
      </c>
      <c r="D1279" s="1" t="s">
        <v>5006</v>
      </c>
      <c r="E1279" s="7">
        <v>4961</v>
      </c>
      <c r="F1279" s="7">
        <v>1</v>
      </c>
      <c r="G1279" s="1">
        <v>5.2</v>
      </c>
      <c r="H1279" s="34">
        <f>Tabela1[[#This Row],[PESO UNI]]*Tabela1[[#This Row],[QTE]]</f>
        <v>109.2</v>
      </c>
      <c r="I1279" s="7" t="s">
        <v>2</v>
      </c>
      <c r="J1279" s="8" t="s">
        <v>5971</v>
      </c>
      <c r="K1279" s="8" t="s">
        <v>23</v>
      </c>
      <c r="L1279" s="9" t="s">
        <v>5972</v>
      </c>
      <c r="M1279" s="10">
        <v>46293</v>
      </c>
      <c r="N1279" s="8" t="s">
        <v>38</v>
      </c>
      <c r="O1279" s="12"/>
      <c r="P1279" s="13"/>
      <c r="Q1279" s="14">
        <f>Tabela1[[#This Row],[QTDE/ Fabricação]]-Tabela1[[#This Row],[QTE]]</f>
        <v>-21</v>
      </c>
      <c r="R1279" s="18">
        <v>0</v>
      </c>
      <c r="S1279" s="18">
        <f t="shared" si="364"/>
        <v>0</v>
      </c>
      <c r="T1279" s="19">
        <f t="shared" si="365"/>
        <v>-109.2</v>
      </c>
      <c r="U1279" s="16">
        <f>IFERROR(SUMIF('LISTA DE EMBARQUE'!B:B,MICRO!E:E,'LISTA DE EMBARQUE'!G:G),"")</f>
        <v>0</v>
      </c>
      <c r="V1279" s="12" t="str">
        <f>IFERROR(VLOOKUP(Tabela1[[#This Row],[COD.MDE]],'LISTA DE EMBARQUE'!B:L,11,0),"")</f>
        <v/>
      </c>
      <c r="W1279" s="13" t="str">
        <f>IFERROR(VLOOKUP(Tabela1[[#This Row],[COD.MDE]],'LISTA DE EMBARQUE'!B:M,12,0),"")</f>
        <v/>
      </c>
      <c r="X1279" s="14">
        <f>IFERROR(Tabela1[[#This Row],[QIANTIDADE EXPEDIDA]]*Tabela1[[#This Row],[PESO UNI]],"")</f>
        <v>0</v>
      </c>
      <c r="Y1279" s="14">
        <f t="shared" si="366"/>
        <v>-21</v>
      </c>
      <c r="Z1279" s="20">
        <f>Tabela1[[#This Row],[PESO TOTAL]]-Tabela1[[#This Row],[Peso Expedido]]</f>
        <v>109.2</v>
      </c>
      <c r="AA1279" s="17">
        <v>0</v>
      </c>
      <c r="AB1279" s="33"/>
      <c r="AC1279" s="33"/>
      <c r="AD1279" s="33"/>
      <c r="AE1279" s="33"/>
      <c r="AF1279" s="33"/>
      <c r="AG1279" s="33"/>
      <c r="AH1279" s="33"/>
      <c r="AI1279" s="33"/>
      <c r="AJ1279"/>
      <c r="AK1279"/>
      <c r="AL1279"/>
      <c r="AM1279"/>
      <c r="AN1279"/>
      <c r="AO1279"/>
      <c r="AP1279"/>
      <c r="AQ1279" s="22"/>
      <c r="AR1279" s="24"/>
      <c r="AS1279" s="37"/>
      <c r="AT1279" s="37"/>
      <c r="AU1279" s="37"/>
      <c r="AV1279" s="37"/>
      <c r="AW1279" s="37"/>
    </row>
    <row r="1280" spans="1:49" ht="15.75" hidden="1" customHeight="1" x14ac:dyDescent="0.25">
      <c r="A1280" s="1" t="s">
        <v>101</v>
      </c>
      <c r="B1280" s="21"/>
      <c r="C1280" s="1">
        <v>8</v>
      </c>
      <c r="D1280" s="1" t="s">
        <v>146</v>
      </c>
      <c r="E1280" s="7">
        <v>4962</v>
      </c>
      <c r="F1280" s="7">
        <v>1</v>
      </c>
      <c r="G1280" s="1">
        <v>1</v>
      </c>
      <c r="H1280" s="34">
        <f>Tabela1[[#This Row],[PESO UNI]]*Tabela1[[#This Row],[QTE]]</f>
        <v>8</v>
      </c>
      <c r="I1280" s="7">
        <v>0</v>
      </c>
      <c r="J1280" s="8" t="s">
        <v>5973</v>
      </c>
      <c r="K1280" s="8" t="s">
        <v>23</v>
      </c>
      <c r="L1280" s="9" t="s">
        <v>5974</v>
      </c>
      <c r="M1280" s="10">
        <v>46293</v>
      </c>
      <c r="N1280" s="8" t="s">
        <v>38</v>
      </c>
      <c r="O1280" s="12"/>
      <c r="P1280" s="13"/>
      <c r="Q1280" s="14">
        <f>Tabela1[[#This Row],[QTDE/ Fabricação]]-Tabela1[[#This Row],[QTE]]</f>
        <v>-8</v>
      </c>
      <c r="R1280" s="18">
        <v>0</v>
      </c>
      <c r="S1280" s="18">
        <f t="shared" si="364"/>
        <v>0</v>
      </c>
      <c r="T1280" s="19">
        <f t="shared" si="365"/>
        <v>-8</v>
      </c>
      <c r="U1280" s="16">
        <f>IFERROR(SUMIF('LISTA DE EMBARQUE'!B:B,MICRO!E:E,'LISTA DE EMBARQUE'!G:G),"")</f>
        <v>0</v>
      </c>
      <c r="V1280" s="12" t="str">
        <f>IFERROR(VLOOKUP(Tabela1[[#This Row],[COD.MDE]],'LISTA DE EMBARQUE'!B:L,11,0),"")</f>
        <v/>
      </c>
      <c r="W1280" s="13" t="str">
        <f>IFERROR(VLOOKUP(Tabela1[[#This Row],[COD.MDE]],'LISTA DE EMBARQUE'!B:M,12,0),"")</f>
        <v/>
      </c>
      <c r="X1280" s="14">
        <f>IFERROR(Tabela1[[#This Row],[QIANTIDADE EXPEDIDA]]*Tabela1[[#This Row],[PESO UNI]],"")</f>
        <v>0</v>
      </c>
      <c r="Y1280" s="14">
        <f t="shared" si="366"/>
        <v>-8</v>
      </c>
      <c r="Z1280" s="20">
        <f>Tabela1[[#This Row],[PESO TOTAL]]-Tabela1[[#This Row],[Peso Expedido]]</f>
        <v>8</v>
      </c>
      <c r="AA1280" s="17">
        <v>0</v>
      </c>
      <c r="AB1280" s="33"/>
      <c r="AC1280" s="33"/>
      <c r="AD1280" s="33"/>
      <c r="AE1280" s="33"/>
      <c r="AF1280" s="33"/>
      <c r="AG1280" s="33"/>
      <c r="AH1280" s="33"/>
      <c r="AI1280" s="33"/>
      <c r="AJ1280"/>
      <c r="AK1280"/>
      <c r="AL1280"/>
      <c r="AM1280"/>
      <c r="AN1280"/>
      <c r="AO1280"/>
      <c r="AP1280"/>
      <c r="AQ1280" s="22"/>
      <c r="AR1280" s="24"/>
      <c r="AS1280" s="37"/>
      <c r="AT1280" s="37"/>
      <c r="AU1280" s="37"/>
      <c r="AV1280" s="37"/>
      <c r="AW1280" s="37"/>
    </row>
    <row r="1281" spans="1:49" ht="15.75" hidden="1" customHeight="1" x14ac:dyDescent="0.25">
      <c r="A1281" s="1" t="s">
        <v>4547</v>
      </c>
      <c r="B1281" s="21"/>
      <c r="C1281" s="1">
        <v>40</v>
      </c>
      <c r="D1281" s="1" t="s">
        <v>5975</v>
      </c>
      <c r="E1281" s="7">
        <v>4963</v>
      </c>
      <c r="F1281" s="7">
        <v>1</v>
      </c>
      <c r="G1281" s="1">
        <v>11.5</v>
      </c>
      <c r="H1281" s="34">
        <f>Tabela1[[#This Row],[PESO UNI]]*Tabela1[[#This Row],[QTE]]</f>
        <v>460</v>
      </c>
      <c r="I1281" s="7">
        <v>0</v>
      </c>
      <c r="J1281" s="8" t="s">
        <v>5976</v>
      </c>
      <c r="K1281" s="8" t="s">
        <v>23</v>
      </c>
      <c r="L1281" s="9" t="s">
        <v>5977</v>
      </c>
      <c r="M1281" s="10">
        <v>46293</v>
      </c>
      <c r="N1281" s="8" t="s">
        <v>38</v>
      </c>
      <c r="O1281" s="12"/>
      <c r="P1281" s="13"/>
      <c r="Q1281" s="14">
        <f>Tabela1[[#This Row],[QTDE/ Fabricação]]-Tabela1[[#This Row],[QTE]]</f>
        <v>-40</v>
      </c>
      <c r="R1281" s="18">
        <v>0</v>
      </c>
      <c r="S1281" s="18">
        <f t="shared" si="364"/>
        <v>0</v>
      </c>
      <c r="T1281" s="19">
        <f t="shared" si="365"/>
        <v>-460</v>
      </c>
      <c r="U1281" s="16">
        <f>IFERROR(SUMIF('LISTA DE EMBARQUE'!B:B,MICRO!E:E,'LISTA DE EMBARQUE'!G:G),"")</f>
        <v>0</v>
      </c>
      <c r="V1281" s="12" t="str">
        <f>IFERROR(VLOOKUP(Tabela1[[#This Row],[COD.MDE]],'LISTA DE EMBARQUE'!B:L,11,0),"")</f>
        <v/>
      </c>
      <c r="W1281" s="13" t="str">
        <f>IFERROR(VLOOKUP(Tabela1[[#This Row],[COD.MDE]],'LISTA DE EMBARQUE'!B:M,12,0),"")</f>
        <v/>
      </c>
      <c r="X1281" s="14">
        <f>IFERROR(Tabela1[[#This Row],[QIANTIDADE EXPEDIDA]]*Tabela1[[#This Row],[PESO UNI]],"")</f>
        <v>0</v>
      </c>
      <c r="Y1281" s="14">
        <f t="shared" si="366"/>
        <v>-40</v>
      </c>
      <c r="Z1281" s="20">
        <f>Tabela1[[#This Row],[PESO TOTAL]]-Tabela1[[#This Row],[Peso Expedido]]</f>
        <v>460</v>
      </c>
      <c r="AA1281" s="17">
        <v>0</v>
      </c>
      <c r="AB1281" s="33"/>
      <c r="AC1281" s="33"/>
      <c r="AD1281" s="33"/>
      <c r="AE1281" s="33"/>
      <c r="AF1281" s="33"/>
      <c r="AG1281" s="33"/>
      <c r="AH1281" s="33"/>
      <c r="AI1281" s="33"/>
      <c r="AJ1281"/>
      <c r="AK1281"/>
      <c r="AL1281"/>
      <c r="AM1281"/>
      <c r="AN1281"/>
      <c r="AO1281"/>
      <c r="AP1281"/>
      <c r="AQ1281" s="22"/>
      <c r="AR1281" s="24"/>
      <c r="AS1281" s="37"/>
      <c r="AT1281" s="37"/>
      <c r="AU1281" s="37"/>
      <c r="AV1281" s="37"/>
      <c r="AW1281" s="37"/>
    </row>
    <row r="1282" spans="1:49" ht="15.75" hidden="1" customHeight="1" x14ac:dyDescent="0.25">
      <c r="A1282" s="1" t="s">
        <v>5978</v>
      </c>
      <c r="B1282" s="21"/>
      <c r="C1282" s="1">
        <v>10</v>
      </c>
      <c r="D1282" s="1" t="s">
        <v>5979</v>
      </c>
      <c r="E1282" s="7">
        <v>4964</v>
      </c>
      <c r="F1282" s="7">
        <v>1</v>
      </c>
      <c r="G1282" s="1">
        <v>3.2</v>
      </c>
      <c r="H1282" s="34">
        <f>Tabela1[[#This Row],[PESO UNI]]*Tabela1[[#This Row],[QTE]]</f>
        <v>32</v>
      </c>
      <c r="I1282" s="7">
        <v>0</v>
      </c>
      <c r="J1282" s="8" t="s">
        <v>5980</v>
      </c>
      <c r="K1282" s="8" t="s">
        <v>23</v>
      </c>
      <c r="L1282" s="9" t="s">
        <v>5981</v>
      </c>
      <c r="M1282" s="10">
        <v>46293</v>
      </c>
      <c r="N1282" s="8" t="s">
        <v>38</v>
      </c>
      <c r="O1282" s="12"/>
      <c r="P1282" s="13"/>
      <c r="Q1282" s="14">
        <f>Tabela1[[#This Row],[QTDE/ Fabricação]]-Tabela1[[#This Row],[QTE]]</f>
        <v>-10</v>
      </c>
      <c r="R1282" s="18">
        <v>0</v>
      </c>
      <c r="S1282" s="18">
        <f t="shared" ref="S1282:S1308" si="367">IFERROR(H1282*AG1282,"")</f>
        <v>0</v>
      </c>
      <c r="T1282" s="19">
        <f t="shared" ref="T1282:T1308" si="368">IFERROR(S1282-H1282,"")</f>
        <v>-32</v>
      </c>
      <c r="U1282" s="16">
        <f>IFERROR(SUMIF('LISTA DE EMBARQUE'!B:B,MICRO!E:E,'LISTA DE EMBARQUE'!G:G),"")</f>
        <v>0</v>
      </c>
      <c r="V1282" s="12" t="str">
        <f>IFERROR(VLOOKUP(Tabela1[[#This Row],[COD.MDE]],'LISTA DE EMBARQUE'!B:L,11,0),"")</f>
        <v/>
      </c>
      <c r="W1282" s="13" t="str">
        <f>IFERROR(VLOOKUP(Tabela1[[#This Row],[COD.MDE]],'LISTA DE EMBARQUE'!B:M,12,0),"")</f>
        <v/>
      </c>
      <c r="X1282" s="14">
        <f>IFERROR(Tabela1[[#This Row],[QIANTIDADE EXPEDIDA]]*Tabela1[[#This Row],[PESO UNI]],"")</f>
        <v>0</v>
      </c>
      <c r="Y1282" s="14">
        <f t="shared" ref="Y1282:Y1308" si="369">U1282-C1282</f>
        <v>-10</v>
      </c>
      <c r="Z1282" s="20">
        <f>Tabela1[[#This Row],[PESO TOTAL]]-Tabela1[[#This Row],[Peso Expedido]]</f>
        <v>32</v>
      </c>
      <c r="AA1282" s="17">
        <v>0</v>
      </c>
      <c r="AB1282" s="33"/>
      <c r="AC1282" s="33"/>
      <c r="AD1282" s="33"/>
      <c r="AE1282" s="33"/>
      <c r="AF1282" s="33"/>
      <c r="AG1282" s="33"/>
      <c r="AH1282" s="33"/>
      <c r="AI1282" s="33"/>
      <c r="AJ1282"/>
      <c r="AK1282"/>
      <c r="AL1282"/>
      <c r="AM1282"/>
      <c r="AN1282"/>
      <c r="AO1282"/>
      <c r="AP1282"/>
      <c r="AQ1282" s="22"/>
      <c r="AR1282" s="24"/>
      <c r="AS1282" s="37"/>
      <c r="AT1282" s="37"/>
      <c r="AU1282" s="37"/>
      <c r="AV1282" s="37"/>
      <c r="AW1282" s="37"/>
    </row>
    <row r="1283" spans="1:49" ht="15.75" customHeight="1" x14ac:dyDescent="0.25">
      <c r="A1283" s="1" t="s">
        <v>103</v>
      </c>
      <c r="B1283" s="21"/>
      <c r="C1283" s="1">
        <v>4</v>
      </c>
      <c r="D1283" s="1" t="s">
        <v>5982</v>
      </c>
      <c r="E1283" s="7">
        <v>4965</v>
      </c>
      <c r="F1283" s="7">
        <v>17</v>
      </c>
      <c r="G1283" s="1">
        <v>2.5</v>
      </c>
      <c r="H1283" s="34">
        <f>Tabela1[[#This Row],[PESO UNI]]*Tabela1[[#This Row],[QTE]]</f>
        <v>10</v>
      </c>
      <c r="I1283" s="7">
        <v>0</v>
      </c>
      <c r="J1283" s="8" t="s">
        <v>5983</v>
      </c>
      <c r="K1283" s="8" t="s">
        <v>23</v>
      </c>
      <c r="L1283" s="9" t="s">
        <v>5251</v>
      </c>
      <c r="M1283" s="10">
        <v>46294</v>
      </c>
      <c r="N1283" s="8" t="s">
        <v>38</v>
      </c>
      <c r="O1283" s="12"/>
      <c r="P1283" s="13"/>
      <c r="Q1283" s="14">
        <f>Tabela1[[#This Row],[QTDE/ Fabricação]]-Tabela1[[#This Row],[QTE]]</f>
        <v>-4</v>
      </c>
      <c r="R1283" s="18">
        <v>0</v>
      </c>
      <c r="S1283" s="18">
        <f t="shared" si="367"/>
        <v>0</v>
      </c>
      <c r="T1283" s="19">
        <f t="shared" si="368"/>
        <v>-10</v>
      </c>
      <c r="U1283" s="16">
        <f>IFERROR(SUMIF('LISTA DE EMBARQUE'!B:B,MICRO!E:E,'LISTA DE EMBARQUE'!G:G),"")</f>
        <v>0</v>
      </c>
      <c r="V1283" s="12" t="str">
        <f>IFERROR(VLOOKUP(Tabela1[[#This Row],[COD.MDE]],'LISTA DE EMBARQUE'!B:L,11,0),"")</f>
        <v/>
      </c>
      <c r="W1283" s="13" t="str">
        <f>IFERROR(VLOOKUP(Tabela1[[#This Row],[COD.MDE]],'LISTA DE EMBARQUE'!B:M,12,0),"")</f>
        <v/>
      </c>
      <c r="X1283" s="14">
        <f>IFERROR(Tabela1[[#This Row],[QIANTIDADE EXPEDIDA]]*Tabela1[[#This Row],[PESO UNI]],"")</f>
        <v>0</v>
      </c>
      <c r="Y1283" s="14">
        <f t="shared" si="369"/>
        <v>-4</v>
      </c>
      <c r="Z1283" s="20">
        <f>Tabela1[[#This Row],[PESO TOTAL]]-Tabela1[[#This Row],[Peso Expedido]]</f>
        <v>10</v>
      </c>
      <c r="AA1283" s="17">
        <v>1</v>
      </c>
      <c r="AB1283" s="33"/>
      <c r="AC1283" s="17">
        <v>1</v>
      </c>
      <c r="AD1283" s="33">
        <v>0.5</v>
      </c>
      <c r="AE1283" s="33">
        <v>0.5</v>
      </c>
      <c r="AF1283" s="33">
        <v>0.5</v>
      </c>
      <c r="AG1283" s="33"/>
      <c r="AH1283" s="33"/>
      <c r="AI1283" s="33"/>
      <c r="AJ1283"/>
      <c r="AK1283"/>
      <c r="AL1283"/>
      <c r="AM1283"/>
      <c r="AN1283"/>
      <c r="AO1283"/>
      <c r="AP1283"/>
      <c r="AQ1283" s="22"/>
      <c r="AR1283" s="24"/>
      <c r="AS1283" s="37"/>
      <c r="AT1283" s="37"/>
      <c r="AU1283" s="37"/>
      <c r="AV1283" s="37"/>
      <c r="AW1283" s="37"/>
    </row>
    <row r="1284" spans="1:49" ht="15.75" customHeight="1" x14ac:dyDescent="0.25">
      <c r="A1284" s="1" t="s">
        <v>103</v>
      </c>
      <c r="B1284" s="21"/>
      <c r="C1284" s="1">
        <v>4</v>
      </c>
      <c r="D1284" s="1" t="s">
        <v>5982</v>
      </c>
      <c r="E1284" s="7">
        <v>4967</v>
      </c>
      <c r="F1284" s="7">
        <v>17</v>
      </c>
      <c r="G1284" s="1">
        <v>2.5</v>
      </c>
      <c r="H1284" s="34">
        <f>Tabela1[[#This Row],[PESO UNI]]*Tabela1[[#This Row],[QTE]]</f>
        <v>10</v>
      </c>
      <c r="I1284" s="7">
        <v>0</v>
      </c>
      <c r="J1284" s="8" t="s">
        <v>5984</v>
      </c>
      <c r="K1284" s="8" t="s">
        <v>23</v>
      </c>
      <c r="L1284" s="9" t="s">
        <v>5251</v>
      </c>
      <c r="M1284" s="10">
        <v>46294</v>
      </c>
      <c r="N1284" s="8" t="s">
        <v>38</v>
      </c>
      <c r="O1284" s="12"/>
      <c r="P1284" s="13"/>
      <c r="Q1284" s="14">
        <f>Tabela1[[#This Row],[QTDE/ Fabricação]]-Tabela1[[#This Row],[QTE]]</f>
        <v>-4</v>
      </c>
      <c r="R1284" s="18">
        <v>0</v>
      </c>
      <c r="S1284" s="18">
        <f t="shared" si="367"/>
        <v>0</v>
      </c>
      <c r="T1284" s="19">
        <f t="shared" si="368"/>
        <v>-10</v>
      </c>
      <c r="U1284" s="16">
        <f>IFERROR(SUMIF('LISTA DE EMBARQUE'!B:B,MICRO!E:E,'LISTA DE EMBARQUE'!G:G),"")</f>
        <v>0</v>
      </c>
      <c r="V1284" s="12" t="str">
        <f>IFERROR(VLOOKUP(Tabela1[[#This Row],[COD.MDE]],'LISTA DE EMBARQUE'!B:L,11,0),"")</f>
        <v/>
      </c>
      <c r="W1284" s="13" t="str">
        <f>IFERROR(VLOOKUP(Tabela1[[#This Row],[COD.MDE]],'LISTA DE EMBARQUE'!B:M,12,0),"")</f>
        <v/>
      </c>
      <c r="X1284" s="14">
        <f>IFERROR(Tabela1[[#This Row],[QIANTIDADE EXPEDIDA]]*Tabela1[[#This Row],[PESO UNI]],"")</f>
        <v>0</v>
      </c>
      <c r="Y1284" s="14">
        <f t="shared" si="369"/>
        <v>-4</v>
      </c>
      <c r="Z1284" s="20">
        <f>Tabela1[[#This Row],[PESO TOTAL]]-Tabela1[[#This Row],[Peso Expedido]]</f>
        <v>10</v>
      </c>
      <c r="AA1284" s="17">
        <v>1</v>
      </c>
      <c r="AB1284" s="33"/>
      <c r="AC1284" s="17">
        <v>1</v>
      </c>
      <c r="AD1284" s="33">
        <v>0.5</v>
      </c>
      <c r="AE1284" s="33">
        <v>0.5</v>
      </c>
      <c r="AF1284" s="33">
        <v>0.5</v>
      </c>
      <c r="AG1284" s="33"/>
      <c r="AH1284" s="33"/>
      <c r="AI1284" s="33"/>
      <c r="AJ1284"/>
      <c r="AK1284"/>
      <c r="AL1284"/>
      <c r="AM1284"/>
      <c r="AN1284"/>
      <c r="AO1284"/>
      <c r="AP1284"/>
      <c r="AQ1284" s="22"/>
      <c r="AR1284" s="24"/>
      <c r="AS1284" s="37"/>
      <c r="AT1284" s="37"/>
      <c r="AU1284" s="37"/>
      <c r="AV1284" s="37"/>
      <c r="AW1284" s="37"/>
    </row>
    <row r="1285" spans="1:49" ht="15.75" customHeight="1" x14ac:dyDescent="0.25">
      <c r="A1285" s="1" t="s">
        <v>5985</v>
      </c>
      <c r="B1285" s="21"/>
      <c r="C1285" s="1">
        <v>6</v>
      </c>
      <c r="D1285" s="1" t="s">
        <v>5986</v>
      </c>
      <c r="E1285" s="7">
        <v>4968</v>
      </c>
      <c r="F1285" s="7">
        <v>17</v>
      </c>
      <c r="G1285" s="1">
        <v>10.5</v>
      </c>
      <c r="H1285" s="34">
        <f>Tabela1[[#This Row],[PESO UNI]]*Tabela1[[#This Row],[QTE]]</f>
        <v>63</v>
      </c>
      <c r="I1285" s="7">
        <v>0</v>
      </c>
      <c r="J1285" s="8" t="s">
        <v>5983</v>
      </c>
      <c r="K1285" s="8" t="s">
        <v>23</v>
      </c>
      <c r="L1285" s="9" t="s">
        <v>5251</v>
      </c>
      <c r="M1285" s="10">
        <v>46294</v>
      </c>
      <c r="N1285" s="8" t="s">
        <v>38</v>
      </c>
      <c r="O1285" s="12"/>
      <c r="P1285" s="13"/>
      <c r="Q1285" s="14">
        <f>Tabela1[[#This Row],[QTDE/ Fabricação]]-Tabela1[[#This Row],[QTE]]</f>
        <v>-6</v>
      </c>
      <c r="R1285" s="18">
        <v>0</v>
      </c>
      <c r="S1285" s="18">
        <f t="shared" si="367"/>
        <v>0</v>
      </c>
      <c r="T1285" s="19">
        <f t="shared" si="368"/>
        <v>-63</v>
      </c>
      <c r="U1285" s="16">
        <f>IFERROR(SUMIF('LISTA DE EMBARQUE'!B:B,MICRO!E:E,'LISTA DE EMBARQUE'!G:G),"")</f>
        <v>0</v>
      </c>
      <c r="V1285" s="12" t="str">
        <f>IFERROR(VLOOKUP(Tabela1[[#This Row],[COD.MDE]],'LISTA DE EMBARQUE'!B:L,11,0),"")</f>
        <v/>
      </c>
      <c r="W1285" s="13" t="str">
        <f>IFERROR(VLOOKUP(Tabela1[[#This Row],[COD.MDE]],'LISTA DE EMBARQUE'!B:M,12,0),"")</f>
        <v/>
      </c>
      <c r="X1285" s="14">
        <f>IFERROR(Tabela1[[#This Row],[QIANTIDADE EXPEDIDA]]*Tabela1[[#This Row],[PESO UNI]],"")</f>
        <v>0</v>
      </c>
      <c r="Y1285" s="14">
        <f t="shared" si="369"/>
        <v>-6</v>
      </c>
      <c r="Z1285" s="20">
        <f>Tabela1[[#This Row],[PESO TOTAL]]-Tabela1[[#This Row],[Peso Expedido]]</f>
        <v>63</v>
      </c>
      <c r="AA1285" s="17">
        <v>1</v>
      </c>
      <c r="AB1285" s="33"/>
      <c r="AC1285" s="17">
        <v>1</v>
      </c>
      <c r="AD1285" s="33">
        <v>0.5</v>
      </c>
      <c r="AE1285" s="33">
        <v>0.5</v>
      </c>
      <c r="AF1285" s="33">
        <v>0.5</v>
      </c>
      <c r="AG1285" s="33"/>
      <c r="AH1285" s="33"/>
      <c r="AI1285" s="33"/>
      <c r="AJ1285"/>
      <c r="AK1285"/>
      <c r="AL1285"/>
      <c r="AM1285"/>
      <c r="AN1285"/>
      <c r="AO1285"/>
      <c r="AP1285"/>
      <c r="AQ1285" s="22"/>
      <c r="AR1285" s="24"/>
      <c r="AS1285" s="37"/>
      <c r="AT1285" s="37"/>
      <c r="AU1285" s="37"/>
      <c r="AV1285" s="37"/>
      <c r="AW1285" s="37"/>
    </row>
    <row r="1286" spans="1:49" ht="15.75" customHeight="1" x14ac:dyDescent="0.25">
      <c r="A1286" s="1" t="s">
        <v>5985</v>
      </c>
      <c r="B1286" s="21"/>
      <c r="C1286" s="1">
        <v>12</v>
      </c>
      <c r="D1286" s="1" t="s">
        <v>5986</v>
      </c>
      <c r="E1286" s="7">
        <v>4969</v>
      </c>
      <c r="F1286" s="7">
        <v>17</v>
      </c>
      <c r="G1286" s="1">
        <v>10.5</v>
      </c>
      <c r="H1286" s="34">
        <f>Tabela1[[#This Row],[PESO UNI]]*Tabela1[[#This Row],[QTE]]</f>
        <v>126</v>
      </c>
      <c r="I1286" s="7">
        <v>0</v>
      </c>
      <c r="J1286" s="8" t="s">
        <v>5984</v>
      </c>
      <c r="K1286" s="8" t="s">
        <v>23</v>
      </c>
      <c r="L1286" s="9" t="s">
        <v>5251</v>
      </c>
      <c r="M1286" s="10">
        <v>46294</v>
      </c>
      <c r="N1286" s="8" t="s">
        <v>38</v>
      </c>
      <c r="O1286" s="12"/>
      <c r="P1286" s="13"/>
      <c r="Q1286" s="14">
        <f>Tabela1[[#This Row],[QTDE/ Fabricação]]-Tabela1[[#This Row],[QTE]]</f>
        <v>-12</v>
      </c>
      <c r="R1286" s="18">
        <v>0</v>
      </c>
      <c r="S1286" s="18">
        <f t="shared" si="367"/>
        <v>0</v>
      </c>
      <c r="T1286" s="19">
        <f t="shared" si="368"/>
        <v>-126</v>
      </c>
      <c r="U1286" s="16">
        <f>IFERROR(SUMIF('LISTA DE EMBARQUE'!B:B,MICRO!E:E,'LISTA DE EMBARQUE'!G:G),"")</f>
        <v>0</v>
      </c>
      <c r="V1286" s="12" t="str">
        <f>IFERROR(VLOOKUP(Tabela1[[#This Row],[COD.MDE]],'LISTA DE EMBARQUE'!B:L,11,0),"")</f>
        <v/>
      </c>
      <c r="W1286" s="13" t="str">
        <f>IFERROR(VLOOKUP(Tabela1[[#This Row],[COD.MDE]],'LISTA DE EMBARQUE'!B:M,12,0),"")</f>
        <v/>
      </c>
      <c r="X1286" s="14">
        <f>IFERROR(Tabela1[[#This Row],[QIANTIDADE EXPEDIDA]]*Tabela1[[#This Row],[PESO UNI]],"")</f>
        <v>0</v>
      </c>
      <c r="Y1286" s="14">
        <f t="shared" si="369"/>
        <v>-12</v>
      </c>
      <c r="Z1286" s="20">
        <f>Tabela1[[#This Row],[PESO TOTAL]]-Tabela1[[#This Row],[Peso Expedido]]</f>
        <v>126</v>
      </c>
      <c r="AA1286" s="17">
        <v>1</v>
      </c>
      <c r="AB1286" s="33"/>
      <c r="AC1286" s="17">
        <v>1</v>
      </c>
      <c r="AD1286" s="33">
        <v>0.5</v>
      </c>
      <c r="AE1286" s="33">
        <v>0.5</v>
      </c>
      <c r="AF1286" s="33">
        <v>0.5</v>
      </c>
      <c r="AG1286" s="33"/>
      <c r="AH1286" s="33"/>
      <c r="AI1286" s="33"/>
      <c r="AJ1286"/>
      <c r="AK1286"/>
      <c r="AL1286"/>
      <c r="AM1286"/>
      <c r="AN1286"/>
      <c r="AO1286"/>
      <c r="AP1286"/>
      <c r="AQ1286" s="22"/>
      <c r="AR1286" s="24"/>
      <c r="AS1286" s="37"/>
      <c r="AT1286" s="37"/>
      <c r="AU1286" s="37"/>
      <c r="AV1286" s="37"/>
      <c r="AW1286" s="37"/>
    </row>
    <row r="1287" spans="1:49" ht="15.75" customHeight="1" x14ac:dyDescent="0.25">
      <c r="A1287" s="1" t="s">
        <v>5987</v>
      </c>
      <c r="B1287" s="21"/>
      <c r="C1287" s="1">
        <v>6</v>
      </c>
      <c r="D1287" s="1" t="s">
        <v>5988</v>
      </c>
      <c r="E1287" s="7">
        <v>4970</v>
      </c>
      <c r="F1287" s="7">
        <v>17</v>
      </c>
      <c r="G1287" s="1">
        <v>17.5</v>
      </c>
      <c r="H1287" s="34">
        <f>Tabela1[[#This Row],[PESO UNI]]*Tabela1[[#This Row],[QTE]]</f>
        <v>105</v>
      </c>
      <c r="I1287" s="7">
        <v>0</v>
      </c>
      <c r="J1287" s="8" t="s">
        <v>5983</v>
      </c>
      <c r="K1287" s="8" t="s">
        <v>23</v>
      </c>
      <c r="L1287" s="9" t="s">
        <v>5251</v>
      </c>
      <c r="M1287" s="10">
        <v>46294</v>
      </c>
      <c r="N1287" s="8" t="s">
        <v>38</v>
      </c>
      <c r="O1287" s="12"/>
      <c r="P1287" s="13"/>
      <c r="Q1287" s="14">
        <f>Tabela1[[#This Row],[QTDE/ Fabricação]]-Tabela1[[#This Row],[QTE]]</f>
        <v>-6</v>
      </c>
      <c r="R1287" s="18">
        <v>0</v>
      </c>
      <c r="S1287" s="18">
        <f t="shared" si="367"/>
        <v>0</v>
      </c>
      <c r="T1287" s="19">
        <f t="shared" si="368"/>
        <v>-105</v>
      </c>
      <c r="U1287" s="16">
        <f>IFERROR(SUMIF('LISTA DE EMBARQUE'!B:B,MICRO!E:E,'LISTA DE EMBARQUE'!G:G),"")</f>
        <v>0</v>
      </c>
      <c r="V1287" s="12" t="str">
        <f>IFERROR(VLOOKUP(Tabela1[[#This Row],[COD.MDE]],'LISTA DE EMBARQUE'!B:L,11,0),"")</f>
        <v/>
      </c>
      <c r="W1287" s="13" t="str">
        <f>IFERROR(VLOOKUP(Tabela1[[#This Row],[COD.MDE]],'LISTA DE EMBARQUE'!B:M,12,0),"")</f>
        <v/>
      </c>
      <c r="X1287" s="14">
        <f>IFERROR(Tabela1[[#This Row],[QIANTIDADE EXPEDIDA]]*Tabela1[[#This Row],[PESO UNI]],"")</f>
        <v>0</v>
      </c>
      <c r="Y1287" s="14">
        <f t="shared" si="369"/>
        <v>-6</v>
      </c>
      <c r="Z1287" s="20">
        <f>Tabela1[[#This Row],[PESO TOTAL]]-Tabela1[[#This Row],[Peso Expedido]]</f>
        <v>105</v>
      </c>
      <c r="AA1287" s="17">
        <v>1</v>
      </c>
      <c r="AB1287" s="33"/>
      <c r="AC1287" s="17">
        <v>1</v>
      </c>
      <c r="AD1287" s="33">
        <v>0.5</v>
      </c>
      <c r="AE1287" s="33">
        <v>0.5</v>
      </c>
      <c r="AF1287" s="33">
        <v>0.5</v>
      </c>
      <c r="AG1287" s="33"/>
      <c r="AH1287" s="33"/>
      <c r="AI1287" s="33"/>
      <c r="AJ1287"/>
      <c r="AK1287"/>
      <c r="AL1287"/>
      <c r="AM1287"/>
      <c r="AN1287"/>
      <c r="AO1287"/>
      <c r="AP1287"/>
      <c r="AQ1287" s="22"/>
      <c r="AR1287" s="24"/>
      <c r="AS1287" s="37"/>
      <c r="AT1287" s="37"/>
      <c r="AU1287" s="37"/>
      <c r="AV1287" s="37"/>
      <c r="AW1287" s="37"/>
    </row>
    <row r="1288" spans="1:49" ht="15.75" customHeight="1" x14ac:dyDescent="0.25">
      <c r="A1288" s="1" t="s">
        <v>5987</v>
      </c>
      <c r="B1288" s="21"/>
      <c r="C1288" s="1">
        <v>12</v>
      </c>
      <c r="D1288" s="1" t="s">
        <v>5988</v>
      </c>
      <c r="E1288" s="7">
        <v>4971</v>
      </c>
      <c r="F1288" s="7">
        <v>17</v>
      </c>
      <c r="G1288" s="1">
        <v>17.5</v>
      </c>
      <c r="H1288" s="34">
        <f>Tabela1[[#This Row],[PESO UNI]]*Tabela1[[#This Row],[QTE]]</f>
        <v>210</v>
      </c>
      <c r="I1288" s="7">
        <v>0</v>
      </c>
      <c r="J1288" s="8" t="s">
        <v>5984</v>
      </c>
      <c r="K1288" s="8" t="s">
        <v>23</v>
      </c>
      <c r="L1288" s="9" t="s">
        <v>5251</v>
      </c>
      <c r="M1288" s="10">
        <v>46294</v>
      </c>
      <c r="N1288" s="8" t="s">
        <v>38</v>
      </c>
      <c r="O1288" s="12"/>
      <c r="P1288" s="13"/>
      <c r="Q1288" s="14">
        <f>Tabela1[[#This Row],[QTDE/ Fabricação]]-Tabela1[[#This Row],[QTE]]</f>
        <v>-12</v>
      </c>
      <c r="R1288" s="18">
        <v>0</v>
      </c>
      <c r="S1288" s="18">
        <f t="shared" si="367"/>
        <v>0</v>
      </c>
      <c r="T1288" s="19">
        <f t="shared" si="368"/>
        <v>-210</v>
      </c>
      <c r="U1288" s="16">
        <f>IFERROR(SUMIF('LISTA DE EMBARQUE'!B:B,MICRO!E:E,'LISTA DE EMBARQUE'!G:G),"")</f>
        <v>0</v>
      </c>
      <c r="V1288" s="12" t="str">
        <f>IFERROR(VLOOKUP(Tabela1[[#This Row],[COD.MDE]],'LISTA DE EMBARQUE'!B:L,11,0),"")</f>
        <v/>
      </c>
      <c r="W1288" s="13" t="str">
        <f>IFERROR(VLOOKUP(Tabela1[[#This Row],[COD.MDE]],'LISTA DE EMBARQUE'!B:M,12,0),"")</f>
        <v/>
      </c>
      <c r="X1288" s="14">
        <f>IFERROR(Tabela1[[#This Row],[QIANTIDADE EXPEDIDA]]*Tabela1[[#This Row],[PESO UNI]],"")</f>
        <v>0</v>
      </c>
      <c r="Y1288" s="14">
        <f t="shared" si="369"/>
        <v>-12</v>
      </c>
      <c r="Z1288" s="20">
        <f>Tabela1[[#This Row],[PESO TOTAL]]-Tabela1[[#This Row],[Peso Expedido]]</f>
        <v>210</v>
      </c>
      <c r="AA1288" s="17">
        <v>1</v>
      </c>
      <c r="AB1288" s="33"/>
      <c r="AC1288" s="17">
        <v>1</v>
      </c>
      <c r="AD1288" s="33">
        <v>0.5</v>
      </c>
      <c r="AE1288" s="33">
        <v>0.5</v>
      </c>
      <c r="AF1288" s="33">
        <v>0.5</v>
      </c>
      <c r="AG1288" s="33"/>
      <c r="AH1288" s="33"/>
      <c r="AI1288" s="33"/>
      <c r="AJ1288"/>
      <c r="AK1288"/>
      <c r="AL1288"/>
      <c r="AM1288"/>
      <c r="AN1288"/>
      <c r="AO1288"/>
      <c r="AP1288"/>
      <c r="AQ1288" s="22"/>
      <c r="AR1288" s="24"/>
      <c r="AS1288" s="37"/>
      <c r="AT1288" s="37"/>
      <c r="AU1288" s="37"/>
      <c r="AV1288" s="37"/>
      <c r="AW1288" s="37"/>
    </row>
    <row r="1289" spans="1:49" ht="15.75" customHeight="1" x14ac:dyDescent="0.25">
      <c r="A1289" s="1" t="s">
        <v>5989</v>
      </c>
      <c r="B1289" s="21"/>
      <c r="C1289" s="1">
        <v>90</v>
      </c>
      <c r="D1289" s="1" t="s">
        <v>5990</v>
      </c>
      <c r="E1289" s="7">
        <v>4972</v>
      </c>
      <c r="F1289" s="7">
        <v>17</v>
      </c>
      <c r="G1289" s="1">
        <v>7</v>
      </c>
      <c r="H1289" s="34">
        <f>Tabela1[[#This Row],[PESO UNI]]*Tabela1[[#This Row],[QTE]]</f>
        <v>630</v>
      </c>
      <c r="I1289" s="7">
        <v>0</v>
      </c>
      <c r="J1289" s="8" t="s">
        <v>5983</v>
      </c>
      <c r="K1289" s="8" t="s">
        <v>23</v>
      </c>
      <c r="L1289" s="9" t="s">
        <v>5251</v>
      </c>
      <c r="M1289" s="10">
        <v>46294</v>
      </c>
      <c r="N1289" s="8" t="s">
        <v>38</v>
      </c>
      <c r="O1289" s="12"/>
      <c r="P1289" s="13"/>
      <c r="Q1289" s="14">
        <f>Tabela1[[#This Row],[QTDE/ Fabricação]]-Tabela1[[#This Row],[QTE]]</f>
        <v>-90</v>
      </c>
      <c r="R1289" s="18">
        <v>0</v>
      </c>
      <c r="S1289" s="18">
        <f t="shared" si="367"/>
        <v>0</v>
      </c>
      <c r="T1289" s="19">
        <f t="shared" si="368"/>
        <v>-630</v>
      </c>
      <c r="U1289" s="16">
        <f>IFERROR(SUMIF('LISTA DE EMBARQUE'!B:B,MICRO!E:E,'LISTA DE EMBARQUE'!G:G),"")</f>
        <v>0</v>
      </c>
      <c r="V1289" s="12" t="str">
        <f>IFERROR(VLOOKUP(Tabela1[[#This Row],[COD.MDE]],'LISTA DE EMBARQUE'!B:L,11,0),"")</f>
        <v/>
      </c>
      <c r="W1289" s="13" t="str">
        <f>IFERROR(VLOOKUP(Tabela1[[#This Row],[COD.MDE]],'LISTA DE EMBARQUE'!B:M,12,0),"")</f>
        <v/>
      </c>
      <c r="X1289" s="14">
        <f>IFERROR(Tabela1[[#This Row],[QIANTIDADE EXPEDIDA]]*Tabela1[[#This Row],[PESO UNI]],"")</f>
        <v>0</v>
      </c>
      <c r="Y1289" s="14">
        <f t="shared" si="369"/>
        <v>-90</v>
      </c>
      <c r="Z1289" s="20">
        <f>Tabela1[[#This Row],[PESO TOTAL]]-Tabela1[[#This Row],[Peso Expedido]]</f>
        <v>630</v>
      </c>
      <c r="AA1289" s="17">
        <v>1</v>
      </c>
      <c r="AB1289" s="33"/>
      <c r="AC1289" s="17">
        <v>1</v>
      </c>
      <c r="AD1289" s="33">
        <v>0.5</v>
      </c>
      <c r="AE1289" s="33">
        <v>0.5</v>
      </c>
      <c r="AF1289" s="33">
        <v>0.5</v>
      </c>
      <c r="AG1289" s="33"/>
      <c r="AH1289" s="33"/>
      <c r="AI1289" s="33"/>
      <c r="AJ1289"/>
      <c r="AK1289"/>
      <c r="AL1289"/>
      <c r="AM1289"/>
      <c r="AN1289"/>
      <c r="AO1289"/>
      <c r="AP1289"/>
      <c r="AQ1289" s="22"/>
      <c r="AR1289" s="24"/>
      <c r="AS1289" s="37"/>
      <c r="AT1289" s="37"/>
      <c r="AU1289" s="37"/>
      <c r="AV1289" s="37"/>
      <c r="AW1289" s="37"/>
    </row>
    <row r="1290" spans="1:49" ht="15.75" customHeight="1" x14ac:dyDescent="0.25">
      <c r="A1290" s="1" t="s">
        <v>5989</v>
      </c>
      <c r="B1290" s="21"/>
      <c r="C1290" s="1">
        <v>208</v>
      </c>
      <c r="D1290" s="1" t="s">
        <v>5990</v>
      </c>
      <c r="E1290" s="7">
        <v>4973</v>
      </c>
      <c r="F1290" s="7">
        <v>17</v>
      </c>
      <c r="G1290" s="1">
        <v>7</v>
      </c>
      <c r="H1290" s="34">
        <f>Tabela1[[#This Row],[PESO UNI]]*Tabela1[[#This Row],[QTE]]</f>
        <v>1456</v>
      </c>
      <c r="I1290" s="7">
        <v>0</v>
      </c>
      <c r="J1290" s="8" t="s">
        <v>5984</v>
      </c>
      <c r="K1290" s="8" t="s">
        <v>23</v>
      </c>
      <c r="L1290" s="9" t="s">
        <v>5251</v>
      </c>
      <c r="M1290" s="10">
        <v>46294</v>
      </c>
      <c r="N1290" s="8" t="s">
        <v>38</v>
      </c>
      <c r="O1290" s="12"/>
      <c r="P1290" s="13"/>
      <c r="Q1290" s="14">
        <f>Tabela1[[#This Row],[QTDE/ Fabricação]]-Tabela1[[#This Row],[QTE]]</f>
        <v>-208</v>
      </c>
      <c r="R1290" s="18">
        <v>0</v>
      </c>
      <c r="S1290" s="18">
        <f t="shared" si="367"/>
        <v>0</v>
      </c>
      <c r="T1290" s="19">
        <f t="shared" si="368"/>
        <v>-1456</v>
      </c>
      <c r="U1290" s="16">
        <f>IFERROR(SUMIF('LISTA DE EMBARQUE'!B:B,MICRO!E:E,'LISTA DE EMBARQUE'!G:G),"")</f>
        <v>0</v>
      </c>
      <c r="V1290" s="12" t="str">
        <f>IFERROR(VLOOKUP(Tabela1[[#This Row],[COD.MDE]],'LISTA DE EMBARQUE'!B:L,11,0),"")</f>
        <v/>
      </c>
      <c r="W1290" s="13" t="str">
        <f>IFERROR(VLOOKUP(Tabela1[[#This Row],[COD.MDE]],'LISTA DE EMBARQUE'!B:M,12,0),"")</f>
        <v/>
      </c>
      <c r="X1290" s="14">
        <f>IFERROR(Tabela1[[#This Row],[QIANTIDADE EXPEDIDA]]*Tabela1[[#This Row],[PESO UNI]],"")</f>
        <v>0</v>
      </c>
      <c r="Y1290" s="14">
        <f t="shared" si="369"/>
        <v>-208</v>
      </c>
      <c r="Z1290" s="20">
        <f>Tabela1[[#This Row],[PESO TOTAL]]-Tabela1[[#This Row],[Peso Expedido]]</f>
        <v>1456</v>
      </c>
      <c r="AA1290" s="17">
        <v>1</v>
      </c>
      <c r="AB1290" s="33"/>
      <c r="AC1290" s="17">
        <v>1</v>
      </c>
      <c r="AD1290" s="33">
        <v>0.5</v>
      </c>
      <c r="AE1290" s="33">
        <v>0.5</v>
      </c>
      <c r="AF1290" s="33">
        <v>0.5</v>
      </c>
      <c r="AG1290" s="33"/>
      <c r="AH1290" s="33"/>
      <c r="AI1290" s="33"/>
      <c r="AJ1290"/>
      <c r="AK1290"/>
      <c r="AL1290"/>
      <c r="AM1290"/>
      <c r="AN1290"/>
      <c r="AO1290"/>
      <c r="AP1290"/>
      <c r="AQ1290" s="22"/>
      <c r="AR1290" s="24"/>
      <c r="AS1290" s="37"/>
      <c r="AT1290" s="37"/>
      <c r="AU1290" s="37"/>
      <c r="AV1290" s="37"/>
      <c r="AW1290" s="37"/>
    </row>
    <row r="1291" spans="1:49" ht="15.75" customHeight="1" x14ac:dyDescent="0.25">
      <c r="A1291" s="1" t="s">
        <v>5989</v>
      </c>
      <c r="B1291" s="21"/>
      <c r="C1291" s="1">
        <v>90</v>
      </c>
      <c r="D1291" s="1" t="s">
        <v>5990</v>
      </c>
      <c r="E1291" s="7">
        <v>4982</v>
      </c>
      <c r="F1291" s="7">
        <v>17</v>
      </c>
      <c r="G1291" s="1">
        <v>7</v>
      </c>
      <c r="H1291" s="34">
        <f>Tabela1[[#This Row],[PESO UNI]]*Tabela1[[#This Row],[QTE]]</f>
        <v>630</v>
      </c>
      <c r="I1291" s="7">
        <v>0</v>
      </c>
      <c r="J1291" s="8" t="s">
        <v>5996</v>
      </c>
      <c r="K1291" s="8" t="s">
        <v>23</v>
      </c>
      <c r="L1291" s="9" t="s">
        <v>5251</v>
      </c>
      <c r="M1291" s="10">
        <v>46294</v>
      </c>
      <c r="N1291" s="8" t="s">
        <v>38</v>
      </c>
      <c r="O1291" s="12"/>
      <c r="P1291" s="13"/>
      <c r="Q1291" s="14">
        <f>Tabela1[[#This Row],[QTDE/ Fabricação]]-Tabela1[[#This Row],[QTE]]</f>
        <v>-90</v>
      </c>
      <c r="R1291" s="18">
        <v>0</v>
      </c>
      <c r="S1291" s="18">
        <f t="shared" si="367"/>
        <v>0</v>
      </c>
      <c r="T1291" s="19">
        <f t="shared" si="368"/>
        <v>-630</v>
      </c>
      <c r="U1291" s="16">
        <f>IFERROR(SUMIF('LISTA DE EMBARQUE'!B:B,MICRO!E:E,'LISTA DE EMBARQUE'!G:G),"")</f>
        <v>0</v>
      </c>
      <c r="V1291" s="12" t="str">
        <f>IFERROR(VLOOKUP(Tabela1[[#This Row],[COD.MDE]],'LISTA DE EMBARQUE'!B:L,11,0),"")</f>
        <v/>
      </c>
      <c r="W1291" s="13" t="str">
        <f>IFERROR(VLOOKUP(Tabela1[[#This Row],[COD.MDE]],'LISTA DE EMBARQUE'!B:M,12,0),"")</f>
        <v/>
      </c>
      <c r="X1291" s="14">
        <f>IFERROR(Tabela1[[#This Row],[QIANTIDADE EXPEDIDA]]*Tabela1[[#This Row],[PESO UNI]],"")</f>
        <v>0</v>
      </c>
      <c r="Y1291" s="14">
        <f t="shared" si="369"/>
        <v>-90</v>
      </c>
      <c r="Z1291" s="20">
        <f>Tabela1[[#This Row],[PESO TOTAL]]-Tabela1[[#This Row],[Peso Expedido]]</f>
        <v>630</v>
      </c>
      <c r="AA1291" s="17">
        <v>1</v>
      </c>
      <c r="AB1291" s="33"/>
      <c r="AC1291" s="17">
        <v>1</v>
      </c>
      <c r="AD1291" s="33">
        <v>0.5</v>
      </c>
      <c r="AE1291" s="33">
        <v>0.5</v>
      </c>
      <c r="AF1291" s="33">
        <v>0.5</v>
      </c>
      <c r="AG1291" s="33"/>
      <c r="AH1291" s="33"/>
      <c r="AI1291" s="33"/>
      <c r="AJ1291"/>
      <c r="AK1291"/>
      <c r="AL1291"/>
      <c r="AM1291"/>
      <c r="AN1291"/>
      <c r="AO1291"/>
      <c r="AP1291"/>
      <c r="AQ1291" s="22"/>
      <c r="AR1291" s="24"/>
      <c r="AS1291" s="37"/>
      <c r="AT1291" s="37"/>
      <c r="AU1291" s="37"/>
      <c r="AV1291" s="37"/>
      <c r="AW1291" s="37"/>
    </row>
    <row r="1292" spans="1:49" ht="15.75" customHeight="1" x14ac:dyDescent="0.25">
      <c r="A1292" s="1" t="s">
        <v>5992</v>
      </c>
      <c r="B1292" s="21"/>
      <c r="C1292" s="1">
        <v>50</v>
      </c>
      <c r="D1292" s="1" t="s">
        <v>5991</v>
      </c>
      <c r="E1292" s="7">
        <v>4974</v>
      </c>
      <c r="F1292" s="7">
        <v>17</v>
      </c>
      <c r="G1292" s="1">
        <v>10.6</v>
      </c>
      <c r="H1292" s="34">
        <f>Tabela1[[#This Row],[PESO UNI]]*Tabela1[[#This Row],[QTE]]</f>
        <v>530</v>
      </c>
      <c r="I1292" s="7" t="s">
        <v>6001</v>
      </c>
      <c r="J1292" s="8" t="s">
        <v>5983</v>
      </c>
      <c r="K1292" s="8" t="s">
        <v>23</v>
      </c>
      <c r="L1292" s="9" t="s">
        <v>5251</v>
      </c>
      <c r="M1292" s="10">
        <v>46294</v>
      </c>
      <c r="N1292" s="8" t="s">
        <v>38</v>
      </c>
      <c r="O1292" s="12"/>
      <c r="P1292" s="13"/>
      <c r="Q1292" s="14">
        <f>Tabela1[[#This Row],[QTDE/ Fabricação]]-Tabela1[[#This Row],[QTE]]</f>
        <v>-50</v>
      </c>
      <c r="R1292" s="18">
        <v>0</v>
      </c>
      <c r="S1292" s="18">
        <f t="shared" si="367"/>
        <v>0</v>
      </c>
      <c r="T1292" s="19">
        <f t="shared" si="368"/>
        <v>-530</v>
      </c>
      <c r="U1292" s="16">
        <f>IFERROR(SUMIF('LISTA DE EMBARQUE'!B:B,MICRO!E:E,'LISTA DE EMBARQUE'!G:G),"")</f>
        <v>0</v>
      </c>
      <c r="V1292" s="12" t="str">
        <f>IFERROR(VLOOKUP(Tabela1[[#This Row],[COD.MDE]],'LISTA DE EMBARQUE'!B:L,11,0),"")</f>
        <v/>
      </c>
      <c r="W1292" s="13" t="str">
        <f>IFERROR(VLOOKUP(Tabela1[[#This Row],[COD.MDE]],'LISTA DE EMBARQUE'!B:M,12,0),"")</f>
        <v/>
      </c>
      <c r="X1292" s="14">
        <f>IFERROR(Tabela1[[#This Row],[QIANTIDADE EXPEDIDA]]*Tabela1[[#This Row],[PESO UNI]],"")</f>
        <v>0</v>
      </c>
      <c r="Y1292" s="14">
        <f t="shared" si="369"/>
        <v>-50</v>
      </c>
      <c r="Z1292" s="20">
        <f>Tabela1[[#This Row],[PESO TOTAL]]-Tabela1[[#This Row],[Peso Expedido]]</f>
        <v>530</v>
      </c>
      <c r="AA1292" s="17">
        <v>1</v>
      </c>
      <c r="AB1292" s="33"/>
      <c r="AC1292" s="17">
        <v>1</v>
      </c>
      <c r="AD1292" s="33">
        <v>0.5</v>
      </c>
      <c r="AE1292" s="33">
        <v>0.5</v>
      </c>
      <c r="AF1292" s="33">
        <v>0.5</v>
      </c>
      <c r="AG1292" s="33"/>
      <c r="AH1292" s="33"/>
      <c r="AI1292" s="33"/>
      <c r="AJ1292"/>
      <c r="AK1292"/>
      <c r="AL1292"/>
      <c r="AM1292"/>
      <c r="AN1292"/>
      <c r="AO1292"/>
      <c r="AP1292"/>
      <c r="AQ1292" s="22"/>
      <c r="AR1292" s="24"/>
      <c r="AS1292" s="37"/>
      <c r="AT1292" s="37"/>
      <c r="AU1292" s="37"/>
      <c r="AV1292" s="37"/>
      <c r="AW1292" s="37"/>
    </row>
    <row r="1293" spans="1:49" ht="15.75" customHeight="1" x14ac:dyDescent="0.25">
      <c r="A1293" s="1" t="s">
        <v>5992</v>
      </c>
      <c r="B1293" s="21"/>
      <c r="C1293" s="1">
        <v>128</v>
      </c>
      <c r="D1293" s="1" t="s">
        <v>5991</v>
      </c>
      <c r="E1293" s="7">
        <v>4975</v>
      </c>
      <c r="F1293" s="7">
        <v>17</v>
      </c>
      <c r="G1293" s="1">
        <v>10.6</v>
      </c>
      <c r="H1293" s="34">
        <f>Tabela1[[#This Row],[PESO UNI]]*Tabela1[[#This Row],[QTE]]</f>
        <v>1356.8</v>
      </c>
      <c r="I1293" s="7" t="s">
        <v>6001</v>
      </c>
      <c r="J1293" s="8" t="s">
        <v>5984</v>
      </c>
      <c r="K1293" s="8" t="s">
        <v>23</v>
      </c>
      <c r="L1293" s="9" t="s">
        <v>5251</v>
      </c>
      <c r="M1293" s="10">
        <v>46294</v>
      </c>
      <c r="N1293" s="8" t="s">
        <v>38</v>
      </c>
      <c r="O1293" s="12"/>
      <c r="P1293" s="13"/>
      <c r="Q1293" s="14">
        <f>Tabela1[[#This Row],[QTDE/ Fabricação]]-Tabela1[[#This Row],[QTE]]</f>
        <v>-128</v>
      </c>
      <c r="R1293" s="18">
        <v>0</v>
      </c>
      <c r="S1293" s="18">
        <f t="shared" si="367"/>
        <v>0</v>
      </c>
      <c r="T1293" s="19">
        <f t="shared" si="368"/>
        <v>-1356.8</v>
      </c>
      <c r="U1293" s="16">
        <f>IFERROR(SUMIF('LISTA DE EMBARQUE'!B:B,MICRO!E:E,'LISTA DE EMBARQUE'!G:G),"")</f>
        <v>0</v>
      </c>
      <c r="V1293" s="12" t="str">
        <f>IFERROR(VLOOKUP(Tabela1[[#This Row],[COD.MDE]],'LISTA DE EMBARQUE'!B:L,11,0),"")</f>
        <v/>
      </c>
      <c r="W1293" s="13" t="str">
        <f>IFERROR(VLOOKUP(Tabela1[[#This Row],[COD.MDE]],'LISTA DE EMBARQUE'!B:M,12,0),"")</f>
        <v/>
      </c>
      <c r="X1293" s="14">
        <f>IFERROR(Tabela1[[#This Row],[QIANTIDADE EXPEDIDA]]*Tabela1[[#This Row],[PESO UNI]],"")</f>
        <v>0</v>
      </c>
      <c r="Y1293" s="14">
        <f t="shared" si="369"/>
        <v>-128</v>
      </c>
      <c r="Z1293" s="20">
        <f>Tabela1[[#This Row],[PESO TOTAL]]-Tabela1[[#This Row],[Peso Expedido]]</f>
        <v>1356.8</v>
      </c>
      <c r="AA1293" s="17">
        <v>1</v>
      </c>
      <c r="AB1293" s="33"/>
      <c r="AC1293" s="17">
        <v>1</v>
      </c>
      <c r="AD1293" s="33">
        <v>0.5</v>
      </c>
      <c r="AE1293" s="33">
        <v>0.5</v>
      </c>
      <c r="AF1293" s="33">
        <v>0.5</v>
      </c>
      <c r="AG1293" s="33"/>
      <c r="AH1293" s="33"/>
      <c r="AI1293" s="33"/>
      <c r="AJ1293"/>
      <c r="AK1293"/>
      <c r="AL1293"/>
      <c r="AM1293"/>
      <c r="AN1293"/>
      <c r="AO1293"/>
      <c r="AP1293"/>
      <c r="AQ1293" s="22"/>
      <c r="AR1293" s="24"/>
      <c r="AS1293" s="37"/>
      <c r="AT1293" s="37"/>
      <c r="AU1293" s="37"/>
      <c r="AV1293" s="37"/>
      <c r="AW1293" s="37"/>
    </row>
    <row r="1294" spans="1:49" ht="15.75" customHeight="1" x14ac:dyDescent="0.25">
      <c r="A1294" s="1" t="s">
        <v>5992</v>
      </c>
      <c r="B1294" s="21"/>
      <c r="C1294" s="1">
        <v>90</v>
      </c>
      <c r="D1294" s="1" t="s">
        <v>5991</v>
      </c>
      <c r="E1294" s="7">
        <v>4983</v>
      </c>
      <c r="F1294" s="7">
        <v>17</v>
      </c>
      <c r="G1294" s="1">
        <v>10.6</v>
      </c>
      <c r="H1294" s="34">
        <f>Tabela1[[#This Row],[PESO UNI]]*Tabela1[[#This Row],[QTE]]</f>
        <v>954</v>
      </c>
      <c r="I1294" s="7" t="s">
        <v>6001</v>
      </c>
      <c r="J1294" s="8" t="s">
        <v>5996</v>
      </c>
      <c r="K1294" s="8" t="s">
        <v>23</v>
      </c>
      <c r="L1294" s="9" t="s">
        <v>5251</v>
      </c>
      <c r="M1294" s="10">
        <v>46294</v>
      </c>
      <c r="N1294" s="8" t="s">
        <v>38</v>
      </c>
      <c r="O1294" s="12"/>
      <c r="P1294" s="13"/>
      <c r="Q1294" s="14">
        <f>Tabela1[[#This Row],[QTDE/ Fabricação]]-Tabela1[[#This Row],[QTE]]</f>
        <v>-90</v>
      </c>
      <c r="R1294" s="18">
        <v>0</v>
      </c>
      <c r="S1294" s="18">
        <f t="shared" si="367"/>
        <v>0</v>
      </c>
      <c r="T1294" s="19">
        <f t="shared" si="368"/>
        <v>-954</v>
      </c>
      <c r="U1294" s="16">
        <f>IFERROR(SUMIF('LISTA DE EMBARQUE'!B:B,MICRO!E:E,'LISTA DE EMBARQUE'!G:G),"")</f>
        <v>0</v>
      </c>
      <c r="V1294" s="12" t="str">
        <f>IFERROR(VLOOKUP(Tabela1[[#This Row],[COD.MDE]],'LISTA DE EMBARQUE'!B:L,11,0),"")</f>
        <v/>
      </c>
      <c r="W1294" s="13" t="str">
        <f>IFERROR(VLOOKUP(Tabela1[[#This Row],[COD.MDE]],'LISTA DE EMBARQUE'!B:M,12,0),"")</f>
        <v/>
      </c>
      <c r="X1294" s="14">
        <f>IFERROR(Tabela1[[#This Row],[QIANTIDADE EXPEDIDA]]*Tabela1[[#This Row],[PESO UNI]],"")</f>
        <v>0</v>
      </c>
      <c r="Y1294" s="14">
        <f t="shared" si="369"/>
        <v>-90</v>
      </c>
      <c r="Z1294" s="20">
        <f>Tabela1[[#This Row],[PESO TOTAL]]-Tabela1[[#This Row],[Peso Expedido]]</f>
        <v>954</v>
      </c>
      <c r="AA1294" s="17">
        <v>1</v>
      </c>
      <c r="AB1294" s="33"/>
      <c r="AC1294" s="17">
        <v>1</v>
      </c>
      <c r="AD1294" s="33">
        <v>0.5</v>
      </c>
      <c r="AE1294" s="33">
        <v>0.5</v>
      </c>
      <c r="AF1294" s="33">
        <v>0.5</v>
      </c>
      <c r="AG1294" s="33"/>
      <c r="AH1294" s="33"/>
      <c r="AI1294" s="33"/>
      <c r="AJ1294"/>
      <c r="AK1294"/>
      <c r="AL1294"/>
      <c r="AM1294"/>
      <c r="AN1294"/>
      <c r="AO1294"/>
      <c r="AP1294"/>
      <c r="AQ1294" s="22"/>
      <c r="AR1294" s="24"/>
      <c r="AS1294" s="37"/>
      <c r="AT1294" s="37"/>
      <c r="AU1294" s="37"/>
      <c r="AV1294" s="37"/>
      <c r="AW1294" s="37"/>
    </row>
    <row r="1295" spans="1:49" ht="15.75" customHeight="1" x14ac:dyDescent="0.25">
      <c r="A1295" s="1" t="s">
        <v>5993</v>
      </c>
      <c r="B1295" s="21"/>
      <c r="C1295" s="1">
        <v>4</v>
      </c>
      <c r="D1295" s="1" t="s">
        <v>5990</v>
      </c>
      <c r="E1295" s="7">
        <v>4976</v>
      </c>
      <c r="F1295" s="7">
        <v>17</v>
      </c>
      <c r="G1295" s="1">
        <v>7</v>
      </c>
      <c r="H1295" s="34">
        <f>Tabela1[[#This Row],[PESO UNI]]*Tabela1[[#This Row],[QTE]]</f>
        <v>28</v>
      </c>
      <c r="I1295" s="7">
        <v>0</v>
      </c>
      <c r="J1295" s="8" t="s">
        <v>5983</v>
      </c>
      <c r="K1295" s="8" t="s">
        <v>23</v>
      </c>
      <c r="L1295" s="9" t="s">
        <v>5251</v>
      </c>
      <c r="M1295" s="10">
        <v>46294</v>
      </c>
      <c r="N1295" s="8" t="s">
        <v>38</v>
      </c>
      <c r="O1295" s="12"/>
      <c r="P1295" s="13"/>
      <c r="Q1295" s="14">
        <f>Tabela1[[#This Row],[QTDE/ Fabricação]]-Tabela1[[#This Row],[QTE]]</f>
        <v>-4</v>
      </c>
      <c r="R1295" s="18">
        <v>0</v>
      </c>
      <c r="S1295" s="18">
        <f t="shared" si="367"/>
        <v>0</v>
      </c>
      <c r="T1295" s="19">
        <f t="shared" si="368"/>
        <v>-28</v>
      </c>
      <c r="U1295" s="16">
        <f>IFERROR(SUMIF('LISTA DE EMBARQUE'!B:B,MICRO!E:E,'LISTA DE EMBARQUE'!G:G),"")</f>
        <v>0</v>
      </c>
      <c r="V1295" s="12" t="str">
        <f>IFERROR(VLOOKUP(Tabela1[[#This Row],[COD.MDE]],'LISTA DE EMBARQUE'!B:L,11,0),"")</f>
        <v/>
      </c>
      <c r="W1295" s="13" t="str">
        <f>IFERROR(VLOOKUP(Tabela1[[#This Row],[COD.MDE]],'LISTA DE EMBARQUE'!B:M,12,0),"")</f>
        <v/>
      </c>
      <c r="X1295" s="14">
        <f>IFERROR(Tabela1[[#This Row],[QIANTIDADE EXPEDIDA]]*Tabela1[[#This Row],[PESO UNI]],"")</f>
        <v>0</v>
      </c>
      <c r="Y1295" s="14">
        <f t="shared" si="369"/>
        <v>-4</v>
      </c>
      <c r="Z1295" s="20">
        <f>Tabela1[[#This Row],[PESO TOTAL]]-Tabela1[[#This Row],[Peso Expedido]]</f>
        <v>28</v>
      </c>
      <c r="AA1295" s="17">
        <v>1</v>
      </c>
      <c r="AB1295" s="33"/>
      <c r="AC1295" s="17">
        <v>1</v>
      </c>
      <c r="AD1295" s="33">
        <v>0.5</v>
      </c>
      <c r="AE1295" s="33">
        <v>0.5</v>
      </c>
      <c r="AF1295" s="33">
        <v>0.5</v>
      </c>
      <c r="AG1295" s="33"/>
      <c r="AH1295" s="33"/>
      <c r="AI1295" s="33"/>
      <c r="AJ1295"/>
      <c r="AK1295"/>
      <c r="AL1295"/>
      <c r="AM1295"/>
      <c r="AN1295"/>
      <c r="AO1295"/>
      <c r="AP1295"/>
      <c r="AQ1295" s="22"/>
      <c r="AR1295" s="24"/>
      <c r="AS1295" s="37"/>
      <c r="AT1295" s="37"/>
      <c r="AU1295" s="37"/>
      <c r="AV1295" s="37"/>
      <c r="AW1295" s="37"/>
    </row>
    <row r="1296" spans="1:49" ht="15.75" customHeight="1" x14ac:dyDescent="0.25">
      <c r="A1296" s="1" t="s">
        <v>5993</v>
      </c>
      <c r="B1296" s="21"/>
      <c r="C1296" s="1">
        <v>4</v>
      </c>
      <c r="D1296" s="1" t="s">
        <v>5990</v>
      </c>
      <c r="E1296" s="7">
        <v>4977</v>
      </c>
      <c r="F1296" s="7">
        <v>17</v>
      </c>
      <c r="G1296" s="1">
        <v>7</v>
      </c>
      <c r="H1296" s="34">
        <f>Tabela1[[#This Row],[PESO UNI]]*Tabela1[[#This Row],[QTE]]</f>
        <v>28</v>
      </c>
      <c r="I1296" s="7">
        <v>0</v>
      </c>
      <c r="J1296" s="8" t="s">
        <v>5984</v>
      </c>
      <c r="K1296" s="8" t="s">
        <v>23</v>
      </c>
      <c r="L1296" s="9" t="s">
        <v>5251</v>
      </c>
      <c r="M1296" s="10">
        <v>46294</v>
      </c>
      <c r="N1296" s="8" t="s">
        <v>38</v>
      </c>
      <c r="O1296" s="12"/>
      <c r="P1296" s="13"/>
      <c r="Q1296" s="14">
        <f>Tabela1[[#This Row],[QTDE/ Fabricação]]-Tabela1[[#This Row],[QTE]]</f>
        <v>-4</v>
      </c>
      <c r="R1296" s="18">
        <v>0</v>
      </c>
      <c r="S1296" s="18">
        <f t="shared" si="367"/>
        <v>0</v>
      </c>
      <c r="T1296" s="19">
        <f t="shared" si="368"/>
        <v>-28</v>
      </c>
      <c r="U1296" s="16">
        <f>IFERROR(SUMIF('LISTA DE EMBARQUE'!B:B,MICRO!E:E,'LISTA DE EMBARQUE'!G:G),"")</f>
        <v>0</v>
      </c>
      <c r="V1296" s="12" t="str">
        <f>IFERROR(VLOOKUP(Tabela1[[#This Row],[COD.MDE]],'LISTA DE EMBARQUE'!B:L,11,0),"")</f>
        <v/>
      </c>
      <c r="W1296" s="13" t="str">
        <f>IFERROR(VLOOKUP(Tabela1[[#This Row],[COD.MDE]],'LISTA DE EMBARQUE'!B:M,12,0),"")</f>
        <v/>
      </c>
      <c r="X1296" s="14">
        <f>IFERROR(Tabela1[[#This Row],[QIANTIDADE EXPEDIDA]]*Tabela1[[#This Row],[PESO UNI]],"")</f>
        <v>0</v>
      </c>
      <c r="Y1296" s="14">
        <f t="shared" si="369"/>
        <v>-4</v>
      </c>
      <c r="Z1296" s="20">
        <f>Tabela1[[#This Row],[PESO TOTAL]]-Tabela1[[#This Row],[Peso Expedido]]</f>
        <v>28</v>
      </c>
      <c r="AA1296" s="17">
        <v>1</v>
      </c>
      <c r="AB1296" s="33"/>
      <c r="AC1296" s="17">
        <v>1</v>
      </c>
      <c r="AD1296" s="33">
        <v>0.5</v>
      </c>
      <c r="AE1296" s="33">
        <v>0.5</v>
      </c>
      <c r="AF1296" s="33">
        <v>0.5</v>
      </c>
      <c r="AG1296" s="33"/>
      <c r="AH1296" s="33"/>
      <c r="AI1296" s="33"/>
      <c r="AJ1296"/>
      <c r="AK1296"/>
      <c r="AL1296"/>
      <c r="AM1296"/>
      <c r="AN1296"/>
      <c r="AO1296"/>
      <c r="AP1296"/>
      <c r="AQ1296" s="22"/>
      <c r="AR1296" s="24"/>
      <c r="AS1296" s="37"/>
      <c r="AT1296" s="37"/>
      <c r="AU1296" s="37"/>
      <c r="AV1296" s="37"/>
      <c r="AW1296" s="37"/>
    </row>
    <row r="1297" spans="1:49" ht="15.75" customHeight="1" x14ac:dyDescent="0.25">
      <c r="A1297" s="1" t="s">
        <v>5993</v>
      </c>
      <c r="B1297" s="21"/>
      <c r="C1297" s="1">
        <v>3</v>
      </c>
      <c r="D1297" s="1" t="s">
        <v>5990</v>
      </c>
      <c r="E1297" s="7">
        <v>4984</v>
      </c>
      <c r="F1297" s="7">
        <v>17</v>
      </c>
      <c r="G1297" s="1">
        <v>7</v>
      </c>
      <c r="H1297" s="34">
        <f>Tabela1[[#This Row],[PESO UNI]]*Tabela1[[#This Row],[QTE]]</f>
        <v>21</v>
      </c>
      <c r="I1297" s="7">
        <v>0</v>
      </c>
      <c r="J1297" s="8" t="s">
        <v>5996</v>
      </c>
      <c r="K1297" s="8" t="s">
        <v>23</v>
      </c>
      <c r="L1297" s="9" t="s">
        <v>5251</v>
      </c>
      <c r="M1297" s="10">
        <v>46294</v>
      </c>
      <c r="N1297" s="8" t="s">
        <v>38</v>
      </c>
      <c r="O1297" s="12"/>
      <c r="P1297" s="13"/>
      <c r="Q1297" s="14">
        <f>Tabela1[[#This Row],[QTDE/ Fabricação]]-Tabela1[[#This Row],[QTE]]</f>
        <v>-3</v>
      </c>
      <c r="R1297" s="18">
        <v>0</v>
      </c>
      <c r="S1297" s="18">
        <f t="shared" si="367"/>
        <v>0</v>
      </c>
      <c r="T1297" s="19">
        <f t="shared" si="368"/>
        <v>-21</v>
      </c>
      <c r="U1297" s="16">
        <f>IFERROR(SUMIF('LISTA DE EMBARQUE'!B:B,MICRO!E:E,'LISTA DE EMBARQUE'!G:G),"")</f>
        <v>0</v>
      </c>
      <c r="V1297" s="12" t="str">
        <f>IFERROR(VLOOKUP(Tabela1[[#This Row],[COD.MDE]],'LISTA DE EMBARQUE'!B:L,11,0),"")</f>
        <v/>
      </c>
      <c r="W1297" s="13" t="str">
        <f>IFERROR(VLOOKUP(Tabela1[[#This Row],[COD.MDE]],'LISTA DE EMBARQUE'!B:M,12,0),"")</f>
        <v/>
      </c>
      <c r="X1297" s="14">
        <f>IFERROR(Tabela1[[#This Row],[QIANTIDADE EXPEDIDA]]*Tabela1[[#This Row],[PESO UNI]],"")</f>
        <v>0</v>
      </c>
      <c r="Y1297" s="14">
        <f t="shared" si="369"/>
        <v>-3</v>
      </c>
      <c r="Z1297" s="20">
        <f>Tabela1[[#This Row],[PESO TOTAL]]-Tabela1[[#This Row],[Peso Expedido]]</f>
        <v>21</v>
      </c>
      <c r="AA1297" s="17">
        <v>1</v>
      </c>
      <c r="AB1297" s="33"/>
      <c r="AC1297" s="17">
        <v>1</v>
      </c>
      <c r="AD1297" s="33">
        <v>0.5</v>
      </c>
      <c r="AE1297" s="33">
        <v>0.5</v>
      </c>
      <c r="AF1297" s="33">
        <v>0.5</v>
      </c>
      <c r="AG1297" s="33"/>
      <c r="AH1297" s="33"/>
      <c r="AI1297" s="33"/>
      <c r="AJ1297"/>
      <c r="AK1297"/>
      <c r="AL1297"/>
      <c r="AM1297"/>
      <c r="AN1297"/>
      <c r="AO1297"/>
      <c r="AP1297"/>
      <c r="AQ1297" s="22"/>
      <c r="AR1297" s="24"/>
      <c r="AS1297" s="37"/>
      <c r="AT1297" s="37"/>
      <c r="AU1297" s="37"/>
      <c r="AV1297" s="37"/>
      <c r="AW1297" s="37"/>
    </row>
    <row r="1298" spans="1:49" ht="15.75" customHeight="1" x14ac:dyDescent="0.25">
      <c r="A1298" s="1" t="s">
        <v>5994</v>
      </c>
      <c r="B1298" s="21"/>
      <c r="C1298" s="1">
        <v>4</v>
      </c>
      <c r="D1298" s="1" t="s">
        <v>5991</v>
      </c>
      <c r="E1298" s="7">
        <v>4978</v>
      </c>
      <c r="F1298" s="7">
        <v>17</v>
      </c>
      <c r="G1298" s="1">
        <v>10.6</v>
      </c>
      <c r="H1298" s="34">
        <f>Tabela1[[#This Row],[PESO UNI]]*Tabela1[[#This Row],[QTE]]</f>
        <v>42.4</v>
      </c>
      <c r="I1298" s="7">
        <v>0</v>
      </c>
      <c r="J1298" s="8" t="s">
        <v>5983</v>
      </c>
      <c r="K1298" s="8" t="s">
        <v>23</v>
      </c>
      <c r="L1298" s="9" t="s">
        <v>5251</v>
      </c>
      <c r="M1298" s="10">
        <v>46294</v>
      </c>
      <c r="N1298" s="8" t="s">
        <v>38</v>
      </c>
      <c r="O1298" s="12"/>
      <c r="P1298" s="13"/>
      <c r="Q1298" s="14">
        <f>Tabela1[[#This Row],[QTDE/ Fabricação]]-Tabela1[[#This Row],[QTE]]</f>
        <v>-4</v>
      </c>
      <c r="R1298" s="18">
        <v>0</v>
      </c>
      <c r="S1298" s="18">
        <f t="shared" si="367"/>
        <v>0</v>
      </c>
      <c r="T1298" s="19">
        <f t="shared" si="368"/>
        <v>-42.4</v>
      </c>
      <c r="U1298" s="16">
        <f>IFERROR(SUMIF('LISTA DE EMBARQUE'!B:B,MICRO!E:E,'LISTA DE EMBARQUE'!G:G),"")</f>
        <v>0</v>
      </c>
      <c r="V1298" s="12" t="str">
        <f>IFERROR(VLOOKUP(Tabela1[[#This Row],[COD.MDE]],'LISTA DE EMBARQUE'!B:L,11,0),"")</f>
        <v/>
      </c>
      <c r="W1298" s="13" t="str">
        <f>IFERROR(VLOOKUP(Tabela1[[#This Row],[COD.MDE]],'LISTA DE EMBARQUE'!B:M,12,0),"")</f>
        <v/>
      </c>
      <c r="X1298" s="14">
        <f>IFERROR(Tabela1[[#This Row],[QIANTIDADE EXPEDIDA]]*Tabela1[[#This Row],[PESO UNI]],"")</f>
        <v>0</v>
      </c>
      <c r="Y1298" s="14">
        <f t="shared" si="369"/>
        <v>-4</v>
      </c>
      <c r="Z1298" s="20">
        <f>Tabela1[[#This Row],[PESO TOTAL]]-Tabela1[[#This Row],[Peso Expedido]]</f>
        <v>42.4</v>
      </c>
      <c r="AA1298" s="17">
        <v>1</v>
      </c>
      <c r="AB1298" s="33"/>
      <c r="AC1298" s="17">
        <v>1</v>
      </c>
      <c r="AD1298" s="33">
        <v>0.5</v>
      </c>
      <c r="AE1298" s="33">
        <v>0.5</v>
      </c>
      <c r="AF1298" s="33">
        <v>0.5</v>
      </c>
      <c r="AG1298" s="33"/>
      <c r="AH1298" s="33"/>
      <c r="AI1298" s="33"/>
      <c r="AJ1298"/>
      <c r="AK1298"/>
      <c r="AL1298"/>
      <c r="AM1298"/>
      <c r="AN1298"/>
      <c r="AO1298"/>
      <c r="AP1298"/>
      <c r="AQ1298" s="22"/>
      <c r="AR1298" s="24"/>
      <c r="AS1298" s="37"/>
      <c r="AT1298" s="37"/>
      <c r="AU1298" s="37"/>
      <c r="AV1298" s="37"/>
      <c r="AW1298" s="37"/>
    </row>
    <row r="1299" spans="1:49" ht="15.75" customHeight="1" x14ac:dyDescent="0.25">
      <c r="A1299" s="1" t="s">
        <v>5994</v>
      </c>
      <c r="B1299" s="21"/>
      <c r="C1299" s="1">
        <v>4</v>
      </c>
      <c r="D1299" s="1" t="s">
        <v>5991</v>
      </c>
      <c r="E1299" s="7">
        <v>4979</v>
      </c>
      <c r="F1299" s="7">
        <v>17</v>
      </c>
      <c r="G1299" s="1">
        <v>10.6</v>
      </c>
      <c r="H1299" s="34">
        <f>Tabela1[[#This Row],[PESO UNI]]*Tabela1[[#This Row],[QTE]]</f>
        <v>42.4</v>
      </c>
      <c r="I1299" s="7">
        <v>0</v>
      </c>
      <c r="J1299" s="8" t="s">
        <v>5984</v>
      </c>
      <c r="K1299" s="8" t="s">
        <v>23</v>
      </c>
      <c r="L1299" s="9" t="s">
        <v>5251</v>
      </c>
      <c r="M1299" s="10">
        <v>46294</v>
      </c>
      <c r="N1299" s="8" t="s">
        <v>38</v>
      </c>
      <c r="O1299" s="12"/>
      <c r="P1299" s="13"/>
      <c r="Q1299" s="14">
        <f>Tabela1[[#This Row],[QTDE/ Fabricação]]-Tabela1[[#This Row],[QTE]]</f>
        <v>-4</v>
      </c>
      <c r="R1299" s="18">
        <v>0</v>
      </c>
      <c r="S1299" s="18">
        <f t="shared" si="367"/>
        <v>0</v>
      </c>
      <c r="T1299" s="19">
        <f t="shared" si="368"/>
        <v>-42.4</v>
      </c>
      <c r="U1299" s="16">
        <f>IFERROR(SUMIF('LISTA DE EMBARQUE'!B:B,MICRO!E:E,'LISTA DE EMBARQUE'!G:G),"")</f>
        <v>0</v>
      </c>
      <c r="V1299" s="12" t="str">
        <f>IFERROR(VLOOKUP(Tabela1[[#This Row],[COD.MDE]],'LISTA DE EMBARQUE'!B:L,11,0),"")</f>
        <v/>
      </c>
      <c r="W1299" s="13" t="str">
        <f>IFERROR(VLOOKUP(Tabela1[[#This Row],[COD.MDE]],'LISTA DE EMBARQUE'!B:M,12,0),"")</f>
        <v/>
      </c>
      <c r="X1299" s="14">
        <f>IFERROR(Tabela1[[#This Row],[QIANTIDADE EXPEDIDA]]*Tabela1[[#This Row],[PESO UNI]],"")</f>
        <v>0</v>
      </c>
      <c r="Y1299" s="14">
        <f t="shared" si="369"/>
        <v>-4</v>
      </c>
      <c r="Z1299" s="20">
        <f>Tabela1[[#This Row],[PESO TOTAL]]-Tabela1[[#This Row],[Peso Expedido]]</f>
        <v>42.4</v>
      </c>
      <c r="AA1299" s="17">
        <v>1</v>
      </c>
      <c r="AB1299" s="33"/>
      <c r="AC1299" s="17">
        <v>1</v>
      </c>
      <c r="AD1299" s="33">
        <v>0.5</v>
      </c>
      <c r="AE1299" s="33">
        <v>0.5</v>
      </c>
      <c r="AF1299" s="33">
        <v>0.5</v>
      </c>
      <c r="AG1299" s="33"/>
      <c r="AH1299" s="33"/>
      <c r="AI1299" s="33"/>
      <c r="AJ1299"/>
      <c r="AK1299"/>
      <c r="AL1299"/>
      <c r="AM1299"/>
      <c r="AN1299"/>
      <c r="AO1299"/>
      <c r="AP1299"/>
      <c r="AQ1299" s="22"/>
      <c r="AR1299" s="24"/>
      <c r="AS1299" s="37"/>
      <c r="AT1299" s="37"/>
      <c r="AU1299" s="37"/>
      <c r="AV1299" s="37"/>
      <c r="AW1299" s="37"/>
    </row>
    <row r="1300" spans="1:49" ht="15.75" customHeight="1" x14ac:dyDescent="0.25">
      <c r="A1300" s="1" t="s">
        <v>5994</v>
      </c>
      <c r="B1300" s="21"/>
      <c r="C1300" s="1">
        <v>3</v>
      </c>
      <c r="D1300" s="1" t="s">
        <v>5991</v>
      </c>
      <c r="E1300" s="7">
        <v>4985</v>
      </c>
      <c r="F1300" s="7">
        <v>17</v>
      </c>
      <c r="G1300" s="1">
        <v>10.6</v>
      </c>
      <c r="H1300" s="34">
        <f>Tabela1[[#This Row],[PESO UNI]]*Tabela1[[#This Row],[QTE]]</f>
        <v>31.799999999999997</v>
      </c>
      <c r="I1300" s="7">
        <v>0</v>
      </c>
      <c r="J1300" s="8" t="s">
        <v>5996</v>
      </c>
      <c r="K1300" s="8" t="s">
        <v>23</v>
      </c>
      <c r="L1300" s="9" t="s">
        <v>5251</v>
      </c>
      <c r="M1300" s="10">
        <v>46294</v>
      </c>
      <c r="N1300" s="8" t="s">
        <v>38</v>
      </c>
      <c r="O1300" s="12"/>
      <c r="P1300" s="13"/>
      <c r="Q1300" s="14">
        <f>Tabela1[[#This Row],[QTDE/ Fabricação]]-Tabela1[[#This Row],[QTE]]</f>
        <v>-3</v>
      </c>
      <c r="R1300" s="18">
        <v>0</v>
      </c>
      <c r="S1300" s="18">
        <f t="shared" si="367"/>
        <v>0</v>
      </c>
      <c r="T1300" s="19">
        <f t="shared" si="368"/>
        <v>-31.799999999999997</v>
      </c>
      <c r="U1300" s="16">
        <f>IFERROR(SUMIF('LISTA DE EMBARQUE'!B:B,MICRO!E:E,'LISTA DE EMBARQUE'!G:G),"")</f>
        <v>0</v>
      </c>
      <c r="V1300" s="12" t="str">
        <f>IFERROR(VLOOKUP(Tabela1[[#This Row],[COD.MDE]],'LISTA DE EMBARQUE'!B:L,11,0),"")</f>
        <v/>
      </c>
      <c r="W1300" s="13" t="str">
        <f>IFERROR(VLOOKUP(Tabela1[[#This Row],[COD.MDE]],'LISTA DE EMBARQUE'!B:M,12,0),"")</f>
        <v/>
      </c>
      <c r="X1300" s="14">
        <f>IFERROR(Tabela1[[#This Row],[QIANTIDADE EXPEDIDA]]*Tabela1[[#This Row],[PESO UNI]],"")</f>
        <v>0</v>
      </c>
      <c r="Y1300" s="14">
        <f t="shared" si="369"/>
        <v>-3</v>
      </c>
      <c r="Z1300" s="20">
        <f>Tabela1[[#This Row],[PESO TOTAL]]-Tabela1[[#This Row],[Peso Expedido]]</f>
        <v>31.799999999999997</v>
      </c>
      <c r="AA1300" s="17">
        <v>1</v>
      </c>
      <c r="AB1300" s="33"/>
      <c r="AC1300" s="17">
        <v>1</v>
      </c>
      <c r="AD1300" s="33">
        <v>0.5</v>
      </c>
      <c r="AE1300" s="33">
        <v>0.5</v>
      </c>
      <c r="AF1300" s="33">
        <v>0.5</v>
      </c>
      <c r="AG1300" s="33"/>
      <c r="AH1300" s="33"/>
      <c r="AI1300" s="33"/>
      <c r="AJ1300"/>
      <c r="AK1300"/>
      <c r="AL1300"/>
      <c r="AM1300"/>
      <c r="AN1300"/>
      <c r="AO1300"/>
      <c r="AP1300"/>
      <c r="AQ1300" s="22"/>
      <c r="AR1300" s="24"/>
      <c r="AS1300" s="37"/>
      <c r="AT1300" s="37"/>
      <c r="AU1300" s="37"/>
      <c r="AV1300" s="37"/>
      <c r="AW1300" s="37"/>
    </row>
    <row r="1301" spans="1:49" ht="15.75" customHeight="1" x14ac:dyDescent="0.25">
      <c r="A1301" s="1" t="s">
        <v>5995</v>
      </c>
      <c r="B1301" s="21"/>
      <c r="C1301" s="1">
        <v>14</v>
      </c>
      <c r="D1301" s="1" t="s">
        <v>5990</v>
      </c>
      <c r="E1301" s="7">
        <v>4980</v>
      </c>
      <c r="F1301" s="7">
        <v>17</v>
      </c>
      <c r="G1301" s="1">
        <v>7</v>
      </c>
      <c r="H1301" s="34">
        <f>Tabela1[[#This Row],[PESO UNI]]*Tabela1[[#This Row],[QTE]]</f>
        <v>98</v>
      </c>
      <c r="I1301" s="7">
        <v>0</v>
      </c>
      <c r="J1301" s="8" t="s">
        <v>5984</v>
      </c>
      <c r="K1301" s="8" t="s">
        <v>23</v>
      </c>
      <c r="L1301" s="9" t="s">
        <v>5251</v>
      </c>
      <c r="M1301" s="10">
        <v>46294</v>
      </c>
      <c r="N1301" s="8" t="s">
        <v>38</v>
      </c>
      <c r="O1301" s="12"/>
      <c r="P1301" s="13"/>
      <c r="Q1301" s="14">
        <f>Tabela1[[#This Row],[QTDE/ Fabricação]]-Tabela1[[#This Row],[QTE]]</f>
        <v>-14</v>
      </c>
      <c r="R1301" s="18">
        <v>0</v>
      </c>
      <c r="S1301" s="18">
        <f t="shared" si="367"/>
        <v>0</v>
      </c>
      <c r="T1301" s="19">
        <f t="shared" si="368"/>
        <v>-98</v>
      </c>
      <c r="U1301" s="16">
        <f>IFERROR(SUMIF('LISTA DE EMBARQUE'!B:B,MICRO!E:E,'LISTA DE EMBARQUE'!G:G),"")</f>
        <v>0</v>
      </c>
      <c r="V1301" s="12" t="str">
        <f>IFERROR(VLOOKUP(Tabela1[[#This Row],[COD.MDE]],'LISTA DE EMBARQUE'!B:L,11,0),"")</f>
        <v/>
      </c>
      <c r="W1301" s="13" t="str">
        <f>IFERROR(VLOOKUP(Tabela1[[#This Row],[COD.MDE]],'LISTA DE EMBARQUE'!B:M,12,0),"")</f>
        <v/>
      </c>
      <c r="X1301" s="14">
        <f>IFERROR(Tabela1[[#This Row],[QIANTIDADE EXPEDIDA]]*Tabela1[[#This Row],[PESO UNI]],"")</f>
        <v>0</v>
      </c>
      <c r="Y1301" s="14">
        <f t="shared" si="369"/>
        <v>-14</v>
      </c>
      <c r="Z1301" s="20">
        <f>Tabela1[[#This Row],[PESO TOTAL]]-Tabela1[[#This Row],[Peso Expedido]]</f>
        <v>98</v>
      </c>
      <c r="AA1301" s="17">
        <v>1</v>
      </c>
      <c r="AB1301" s="33"/>
      <c r="AC1301" s="17">
        <v>1</v>
      </c>
      <c r="AD1301" s="33">
        <v>0.5</v>
      </c>
      <c r="AE1301" s="33">
        <v>0.5</v>
      </c>
      <c r="AF1301" s="33">
        <v>0.5</v>
      </c>
      <c r="AG1301" s="33"/>
      <c r="AH1301" s="33"/>
      <c r="AI1301" s="33"/>
      <c r="AJ1301"/>
      <c r="AK1301"/>
      <c r="AL1301"/>
      <c r="AM1301"/>
      <c r="AN1301"/>
      <c r="AO1301"/>
      <c r="AP1301"/>
      <c r="AQ1301" s="22"/>
      <c r="AR1301" s="24"/>
      <c r="AS1301" s="37"/>
      <c r="AT1301" s="37"/>
      <c r="AU1301" s="37"/>
      <c r="AV1301" s="37"/>
      <c r="AW1301" s="37"/>
    </row>
    <row r="1302" spans="1:49" ht="15.75" customHeight="1" x14ac:dyDescent="0.25">
      <c r="A1302" s="1" t="s">
        <v>5995</v>
      </c>
      <c r="B1302" s="21"/>
      <c r="C1302" s="1">
        <v>5</v>
      </c>
      <c r="D1302" s="1" t="s">
        <v>5990</v>
      </c>
      <c r="E1302" s="7">
        <v>4981</v>
      </c>
      <c r="F1302" s="7">
        <v>17</v>
      </c>
      <c r="G1302" s="1">
        <v>7</v>
      </c>
      <c r="H1302" s="34">
        <f>Tabela1[[#This Row],[PESO UNI]]*Tabela1[[#This Row],[QTE]]</f>
        <v>35</v>
      </c>
      <c r="I1302" s="7">
        <v>0</v>
      </c>
      <c r="J1302" s="8" t="s">
        <v>5996</v>
      </c>
      <c r="K1302" s="8" t="s">
        <v>23</v>
      </c>
      <c r="L1302" s="9" t="s">
        <v>5251</v>
      </c>
      <c r="M1302" s="10">
        <v>46294</v>
      </c>
      <c r="N1302" s="8" t="s">
        <v>38</v>
      </c>
      <c r="O1302" s="12"/>
      <c r="P1302" s="13"/>
      <c r="Q1302" s="14">
        <f>Tabela1[[#This Row],[QTDE/ Fabricação]]-Tabela1[[#This Row],[QTE]]</f>
        <v>-5</v>
      </c>
      <c r="R1302" s="18">
        <v>0</v>
      </c>
      <c r="S1302" s="18">
        <f t="shared" si="367"/>
        <v>0</v>
      </c>
      <c r="T1302" s="19">
        <f t="shared" si="368"/>
        <v>-35</v>
      </c>
      <c r="U1302" s="16">
        <f>IFERROR(SUMIF('LISTA DE EMBARQUE'!B:B,MICRO!E:E,'LISTA DE EMBARQUE'!G:G),"")</f>
        <v>0</v>
      </c>
      <c r="V1302" s="12" t="str">
        <f>IFERROR(VLOOKUP(Tabela1[[#This Row],[COD.MDE]],'LISTA DE EMBARQUE'!B:L,11,0),"")</f>
        <v/>
      </c>
      <c r="W1302" s="13" t="str">
        <f>IFERROR(VLOOKUP(Tabela1[[#This Row],[COD.MDE]],'LISTA DE EMBARQUE'!B:M,12,0),"")</f>
        <v/>
      </c>
      <c r="X1302" s="14">
        <f>IFERROR(Tabela1[[#This Row],[QIANTIDADE EXPEDIDA]]*Tabela1[[#This Row],[PESO UNI]],"")</f>
        <v>0</v>
      </c>
      <c r="Y1302" s="14">
        <f t="shared" si="369"/>
        <v>-5</v>
      </c>
      <c r="Z1302" s="20">
        <f>Tabela1[[#This Row],[PESO TOTAL]]-Tabela1[[#This Row],[Peso Expedido]]</f>
        <v>35</v>
      </c>
      <c r="AA1302" s="17">
        <v>1</v>
      </c>
      <c r="AB1302" s="33"/>
      <c r="AC1302" s="17">
        <v>1</v>
      </c>
      <c r="AD1302" s="33">
        <v>0.5</v>
      </c>
      <c r="AE1302" s="33">
        <v>0.5</v>
      </c>
      <c r="AF1302" s="33">
        <v>0.5</v>
      </c>
      <c r="AG1302" s="33"/>
      <c r="AH1302" s="33"/>
      <c r="AI1302" s="33"/>
      <c r="AJ1302"/>
      <c r="AK1302"/>
      <c r="AL1302"/>
      <c r="AM1302"/>
      <c r="AN1302"/>
      <c r="AO1302"/>
      <c r="AP1302"/>
      <c r="AQ1302" s="22"/>
      <c r="AR1302" s="24"/>
      <c r="AS1302" s="37"/>
      <c r="AT1302" s="37"/>
      <c r="AU1302" s="37"/>
      <c r="AV1302" s="37"/>
      <c r="AW1302" s="37"/>
    </row>
    <row r="1303" spans="1:49" ht="15.75" customHeight="1" x14ac:dyDescent="0.25">
      <c r="A1303" s="1" t="s">
        <v>5997</v>
      </c>
      <c r="B1303" s="21"/>
      <c r="C1303" s="1">
        <v>14</v>
      </c>
      <c r="D1303" s="1" t="s">
        <v>5991</v>
      </c>
      <c r="E1303" s="7">
        <v>4986</v>
      </c>
      <c r="F1303" s="7">
        <v>17</v>
      </c>
      <c r="G1303" s="1">
        <v>10.7</v>
      </c>
      <c r="H1303" s="34">
        <f>Tabela1[[#This Row],[PESO UNI]]*Tabela1[[#This Row],[QTE]]</f>
        <v>149.79999999999998</v>
      </c>
      <c r="I1303" s="7">
        <v>0</v>
      </c>
      <c r="J1303" s="8" t="s">
        <v>5984</v>
      </c>
      <c r="K1303" s="8" t="s">
        <v>23</v>
      </c>
      <c r="L1303" s="9" t="s">
        <v>5251</v>
      </c>
      <c r="M1303" s="10">
        <v>46294</v>
      </c>
      <c r="N1303" s="8" t="s">
        <v>38</v>
      </c>
      <c r="O1303" s="12"/>
      <c r="P1303" s="13"/>
      <c r="Q1303" s="14">
        <f>Tabela1[[#This Row],[QTDE/ Fabricação]]-Tabela1[[#This Row],[QTE]]</f>
        <v>-14</v>
      </c>
      <c r="R1303" s="18">
        <v>0</v>
      </c>
      <c r="S1303" s="18">
        <f t="shared" si="367"/>
        <v>0</v>
      </c>
      <c r="T1303" s="19">
        <f t="shared" si="368"/>
        <v>-149.79999999999998</v>
      </c>
      <c r="U1303" s="16">
        <f>IFERROR(SUMIF('LISTA DE EMBARQUE'!B:B,MICRO!E:E,'LISTA DE EMBARQUE'!G:G),"")</f>
        <v>0</v>
      </c>
      <c r="V1303" s="12" t="str">
        <f>IFERROR(VLOOKUP(Tabela1[[#This Row],[COD.MDE]],'LISTA DE EMBARQUE'!B:L,11,0),"")</f>
        <v/>
      </c>
      <c r="W1303" s="13" t="str">
        <f>IFERROR(VLOOKUP(Tabela1[[#This Row],[COD.MDE]],'LISTA DE EMBARQUE'!B:M,12,0),"")</f>
        <v/>
      </c>
      <c r="X1303" s="14">
        <f>IFERROR(Tabela1[[#This Row],[QIANTIDADE EXPEDIDA]]*Tabela1[[#This Row],[PESO UNI]],"")</f>
        <v>0</v>
      </c>
      <c r="Y1303" s="14">
        <f t="shared" si="369"/>
        <v>-14</v>
      </c>
      <c r="Z1303" s="20">
        <f>Tabela1[[#This Row],[PESO TOTAL]]-Tabela1[[#This Row],[Peso Expedido]]</f>
        <v>149.79999999999998</v>
      </c>
      <c r="AA1303" s="17">
        <v>1</v>
      </c>
      <c r="AB1303" s="33"/>
      <c r="AC1303" s="17">
        <v>1</v>
      </c>
      <c r="AD1303" s="33">
        <v>0.5</v>
      </c>
      <c r="AE1303" s="33">
        <v>0.5</v>
      </c>
      <c r="AF1303" s="33">
        <v>0.5</v>
      </c>
      <c r="AG1303" s="33"/>
      <c r="AH1303" s="33"/>
      <c r="AI1303" s="33"/>
      <c r="AJ1303"/>
      <c r="AK1303"/>
      <c r="AL1303"/>
      <c r="AM1303"/>
      <c r="AN1303"/>
      <c r="AO1303"/>
      <c r="AP1303"/>
      <c r="AQ1303" s="22"/>
      <c r="AR1303" s="24"/>
      <c r="AS1303" s="37"/>
      <c r="AT1303" s="37"/>
      <c r="AU1303" s="37"/>
      <c r="AV1303" s="37"/>
      <c r="AW1303" s="37"/>
    </row>
    <row r="1304" spans="1:49" ht="15.75" customHeight="1" x14ac:dyDescent="0.25">
      <c r="A1304" s="1" t="s">
        <v>5997</v>
      </c>
      <c r="B1304" s="21"/>
      <c r="C1304" s="1">
        <v>5</v>
      </c>
      <c r="D1304" s="1" t="s">
        <v>5991</v>
      </c>
      <c r="E1304" s="7">
        <v>4987</v>
      </c>
      <c r="F1304" s="7">
        <v>17</v>
      </c>
      <c r="G1304" s="1">
        <v>10.7</v>
      </c>
      <c r="H1304" s="34">
        <f>Tabela1[[#This Row],[PESO UNI]]*Tabela1[[#This Row],[QTE]]</f>
        <v>53.5</v>
      </c>
      <c r="I1304" s="7">
        <v>0</v>
      </c>
      <c r="J1304" s="8" t="s">
        <v>5996</v>
      </c>
      <c r="K1304" s="8" t="s">
        <v>23</v>
      </c>
      <c r="L1304" s="9" t="s">
        <v>5251</v>
      </c>
      <c r="M1304" s="10">
        <v>46294</v>
      </c>
      <c r="N1304" s="8" t="s">
        <v>38</v>
      </c>
      <c r="O1304" s="12"/>
      <c r="P1304" s="13"/>
      <c r="Q1304" s="14">
        <f>Tabela1[[#This Row],[QTDE/ Fabricação]]-Tabela1[[#This Row],[QTE]]</f>
        <v>-5</v>
      </c>
      <c r="R1304" s="18">
        <v>0</v>
      </c>
      <c r="S1304" s="18">
        <f t="shared" si="367"/>
        <v>0</v>
      </c>
      <c r="T1304" s="19">
        <f t="shared" si="368"/>
        <v>-53.5</v>
      </c>
      <c r="U1304" s="16">
        <f>IFERROR(SUMIF('LISTA DE EMBARQUE'!B:B,MICRO!E:E,'LISTA DE EMBARQUE'!G:G),"")</f>
        <v>0</v>
      </c>
      <c r="V1304" s="12" t="str">
        <f>IFERROR(VLOOKUP(Tabela1[[#This Row],[COD.MDE]],'LISTA DE EMBARQUE'!B:L,11,0),"")</f>
        <v/>
      </c>
      <c r="W1304" s="13" t="str">
        <f>IFERROR(VLOOKUP(Tabela1[[#This Row],[COD.MDE]],'LISTA DE EMBARQUE'!B:M,12,0),"")</f>
        <v/>
      </c>
      <c r="X1304" s="14">
        <f>IFERROR(Tabela1[[#This Row],[QIANTIDADE EXPEDIDA]]*Tabela1[[#This Row],[PESO UNI]],"")</f>
        <v>0</v>
      </c>
      <c r="Y1304" s="14">
        <f t="shared" si="369"/>
        <v>-5</v>
      </c>
      <c r="Z1304" s="20">
        <f>Tabela1[[#This Row],[PESO TOTAL]]-Tabela1[[#This Row],[Peso Expedido]]</f>
        <v>53.5</v>
      </c>
      <c r="AA1304" s="17">
        <v>1</v>
      </c>
      <c r="AB1304" s="33"/>
      <c r="AC1304" s="17">
        <v>1</v>
      </c>
      <c r="AD1304" s="33">
        <v>0.5</v>
      </c>
      <c r="AE1304" s="33">
        <v>0.5</v>
      </c>
      <c r="AF1304" s="33">
        <v>0.5</v>
      </c>
      <c r="AG1304" s="33"/>
      <c r="AH1304" s="33"/>
      <c r="AI1304" s="33"/>
      <c r="AJ1304"/>
      <c r="AK1304"/>
      <c r="AL1304"/>
      <c r="AM1304"/>
      <c r="AN1304"/>
      <c r="AO1304"/>
      <c r="AP1304"/>
      <c r="AQ1304" s="22"/>
      <c r="AR1304" s="24"/>
      <c r="AS1304" s="37"/>
      <c r="AT1304" s="37"/>
      <c r="AU1304" s="37"/>
      <c r="AV1304" s="37"/>
      <c r="AW1304" s="37"/>
    </row>
    <row r="1305" spans="1:49" ht="15.75" customHeight="1" x14ac:dyDescent="0.25">
      <c r="A1305" s="1" t="s">
        <v>5998</v>
      </c>
      <c r="B1305" s="21"/>
      <c r="C1305" s="1">
        <v>14</v>
      </c>
      <c r="D1305" s="1" t="s">
        <v>5999</v>
      </c>
      <c r="E1305" s="7">
        <v>4988</v>
      </c>
      <c r="F1305" s="7">
        <v>17</v>
      </c>
      <c r="G1305" s="1">
        <v>28.5</v>
      </c>
      <c r="H1305" s="34">
        <f>Tabela1[[#This Row],[PESO UNI]]*Tabela1[[#This Row],[QTE]]</f>
        <v>399</v>
      </c>
      <c r="I1305" s="7">
        <v>0</v>
      </c>
      <c r="J1305" s="8" t="s">
        <v>5983</v>
      </c>
      <c r="K1305" s="8" t="s">
        <v>23</v>
      </c>
      <c r="L1305" s="9" t="s">
        <v>5251</v>
      </c>
      <c r="M1305" s="10">
        <v>46294</v>
      </c>
      <c r="N1305" s="8" t="s">
        <v>38</v>
      </c>
      <c r="O1305" s="12"/>
      <c r="P1305" s="13"/>
      <c r="Q1305" s="14">
        <f>Tabela1[[#This Row],[QTDE/ Fabricação]]-Tabela1[[#This Row],[QTE]]</f>
        <v>-14</v>
      </c>
      <c r="R1305" s="18">
        <v>0</v>
      </c>
      <c r="S1305" s="18">
        <f t="shared" si="367"/>
        <v>0</v>
      </c>
      <c r="T1305" s="19">
        <f t="shared" si="368"/>
        <v>-399</v>
      </c>
      <c r="U1305" s="16">
        <f>IFERROR(SUMIF('LISTA DE EMBARQUE'!B:B,MICRO!E:E,'LISTA DE EMBARQUE'!G:G),"")</f>
        <v>0</v>
      </c>
      <c r="V1305" s="12" t="str">
        <f>IFERROR(VLOOKUP(Tabela1[[#This Row],[COD.MDE]],'LISTA DE EMBARQUE'!B:L,11,0),"")</f>
        <v/>
      </c>
      <c r="W1305" s="13" t="str">
        <f>IFERROR(VLOOKUP(Tabela1[[#This Row],[COD.MDE]],'LISTA DE EMBARQUE'!B:M,12,0),"")</f>
        <v/>
      </c>
      <c r="X1305" s="14">
        <f>IFERROR(Tabela1[[#This Row],[QIANTIDADE EXPEDIDA]]*Tabela1[[#This Row],[PESO UNI]],"")</f>
        <v>0</v>
      </c>
      <c r="Y1305" s="14">
        <f t="shared" si="369"/>
        <v>-14</v>
      </c>
      <c r="Z1305" s="20">
        <f>Tabela1[[#This Row],[PESO TOTAL]]-Tabela1[[#This Row],[Peso Expedido]]</f>
        <v>399</v>
      </c>
      <c r="AA1305" s="17">
        <v>1</v>
      </c>
      <c r="AB1305" s="33"/>
      <c r="AC1305" s="17">
        <v>1</v>
      </c>
      <c r="AD1305" s="33">
        <v>0.5</v>
      </c>
      <c r="AE1305" s="33">
        <v>0.5</v>
      </c>
      <c r="AF1305" s="33">
        <v>0.5</v>
      </c>
      <c r="AG1305" s="33"/>
      <c r="AH1305" s="33"/>
      <c r="AI1305" s="33"/>
      <c r="AJ1305"/>
      <c r="AK1305"/>
      <c r="AL1305"/>
      <c r="AM1305"/>
      <c r="AN1305"/>
      <c r="AO1305"/>
      <c r="AP1305"/>
      <c r="AQ1305" s="22"/>
      <c r="AR1305" s="24"/>
      <c r="AS1305" s="37"/>
      <c r="AT1305" s="37"/>
      <c r="AU1305" s="37"/>
      <c r="AV1305" s="37"/>
      <c r="AW1305" s="37"/>
    </row>
    <row r="1306" spans="1:49" ht="15.75" customHeight="1" x14ac:dyDescent="0.25">
      <c r="A1306" s="1" t="s">
        <v>5998</v>
      </c>
      <c r="B1306" s="21"/>
      <c r="C1306" s="1">
        <v>34</v>
      </c>
      <c r="D1306" s="1" t="s">
        <v>5999</v>
      </c>
      <c r="E1306" s="7">
        <v>4989</v>
      </c>
      <c r="F1306" s="7">
        <v>17</v>
      </c>
      <c r="G1306" s="1">
        <v>28.5</v>
      </c>
      <c r="H1306" s="34">
        <f>Tabela1[[#This Row],[PESO UNI]]*Tabela1[[#This Row],[QTE]]</f>
        <v>969</v>
      </c>
      <c r="I1306" s="7">
        <v>0</v>
      </c>
      <c r="J1306" s="8" t="s">
        <v>5984</v>
      </c>
      <c r="K1306" s="8" t="s">
        <v>23</v>
      </c>
      <c r="L1306" s="9" t="s">
        <v>5251</v>
      </c>
      <c r="M1306" s="10">
        <v>46294</v>
      </c>
      <c r="N1306" s="8" t="s">
        <v>38</v>
      </c>
      <c r="O1306" s="12"/>
      <c r="P1306" s="13"/>
      <c r="Q1306" s="14">
        <f>Tabela1[[#This Row],[QTDE/ Fabricação]]-Tabela1[[#This Row],[QTE]]</f>
        <v>-34</v>
      </c>
      <c r="R1306" s="18">
        <v>0</v>
      </c>
      <c r="S1306" s="18">
        <f t="shared" si="367"/>
        <v>0</v>
      </c>
      <c r="T1306" s="19">
        <f t="shared" si="368"/>
        <v>-969</v>
      </c>
      <c r="U1306" s="16">
        <f>IFERROR(SUMIF('LISTA DE EMBARQUE'!B:B,MICRO!E:E,'LISTA DE EMBARQUE'!G:G),"")</f>
        <v>0</v>
      </c>
      <c r="V1306" s="12" t="str">
        <f>IFERROR(VLOOKUP(Tabela1[[#This Row],[COD.MDE]],'LISTA DE EMBARQUE'!B:L,11,0),"")</f>
        <v/>
      </c>
      <c r="W1306" s="13" t="str">
        <f>IFERROR(VLOOKUP(Tabela1[[#This Row],[COD.MDE]],'LISTA DE EMBARQUE'!B:M,12,0),"")</f>
        <v/>
      </c>
      <c r="X1306" s="14">
        <f>IFERROR(Tabela1[[#This Row],[QIANTIDADE EXPEDIDA]]*Tabela1[[#This Row],[PESO UNI]],"")</f>
        <v>0</v>
      </c>
      <c r="Y1306" s="14">
        <f t="shared" si="369"/>
        <v>-34</v>
      </c>
      <c r="Z1306" s="20">
        <f>Tabela1[[#This Row],[PESO TOTAL]]-Tabela1[[#This Row],[Peso Expedido]]</f>
        <v>969</v>
      </c>
      <c r="AA1306" s="17">
        <v>1</v>
      </c>
      <c r="AB1306" s="33"/>
      <c r="AC1306" s="17">
        <v>1</v>
      </c>
      <c r="AD1306" s="33">
        <v>0.5</v>
      </c>
      <c r="AE1306" s="33">
        <v>0.5</v>
      </c>
      <c r="AF1306" s="33">
        <v>0.5</v>
      </c>
      <c r="AG1306" s="33"/>
      <c r="AH1306" s="33"/>
      <c r="AI1306" s="33"/>
      <c r="AJ1306"/>
      <c r="AK1306"/>
      <c r="AL1306"/>
      <c r="AM1306"/>
      <c r="AN1306"/>
      <c r="AO1306"/>
      <c r="AP1306"/>
      <c r="AQ1306" s="22"/>
      <c r="AR1306" s="24"/>
      <c r="AS1306" s="37"/>
      <c r="AT1306" s="37"/>
      <c r="AU1306" s="37"/>
      <c r="AV1306" s="37"/>
      <c r="AW1306" s="37"/>
    </row>
    <row r="1307" spans="1:49" ht="15.75" customHeight="1" x14ac:dyDescent="0.25">
      <c r="A1307" s="1" t="s">
        <v>5998</v>
      </c>
      <c r="B1307" s="21"/>
      <c r="C1307" s="1">
        <v>30</v>
      </c>
      <c r="D1307" s="1" t="s">
        <v>5999</v>
      </c>
      <c r="E1307" s="7">
        <v>4990</v>
      </c>
      <c r="F1307" s="7">
        <v>17</v>
      </c>
      <c r="G1307" s="1">
        <v>28.5</v>
      </c>
      <c r="H1307" s="34">
        <f>Tabela1[[#This Row],[PESO UNI]]*Tabela1[[#This Row],[QTE]]</f>
        <v>855</v>
      </c>
      <c r="I1307" s="7">
        <v>0</v>
      </c>
      <c r="J1307" s="8" t="s">
        <v>5996</v>
      </c>
      <c r="K1307" s="8" t="s">
        <v>23</v>
      </c>
      <c r="L1307" s="9" t="s">
        <v>5251</v>
      </c>
      <c r="M1307" s="10">
        <v>46294</v>
      </c>
      <c r="N1307" s="8" t="s">
        <v>38</v>
      </c>
      <c r="O1307" s="12"/>
      <c r="P1307" s="13"/>
      <c r="Q1307" s="14">
        <f>Tabela1[[#This Row],[QTDE/ Fabricação]]-Tabela1[[#This Row],[QTE]]</f>
        <v>-30</v>
      </c>
      <c r="R1307" s="18">
        <v>0</v>
      </c>
      <c r="S1307" s="18">
        <f t="shared" si="367"/>
        <v>0</v>
      </c>
      <c r="T1307" s="19">
        <f t="shared" si="368"/>
        <v>-855</v>
      </c>
      <c r="U1307" s="16">
        <f>IFERROR(SUMIF('LISTA DE EMBARQUE'!B:B,MICRO!E:E,'LISTA DE EMBARQUE'!G:G),"")</f>
        <v>0</v>
      </c>
      <c r="V1307" s="12" t="str">
        <f>IFERROR(VLOOKUP(Tabela1[[#This Row],[COD.MDE]],'LISTA DE EMBARQUE'!B:L,11,0),"")</f>
        <v/>
      </c>
      <c r="W1307" s="13" t="str">
        <f>IFERROR(VLOOKUP(Tabela1[[#This Row],[COD.MDE]],'LISTA DE EMBARQUE'!B:M,12,0),"")</f>
        <v/>
      </c>
      <c r="X1307" s="14">
        <f>IFERROR(Tabela1[[#This Row],[QIANTIDADE EXPEDIDA]]*Tabela1[[#This Row],[PESO UNI]],"")</f>
        <v>0</v>
      </c>
      <c r="Y1307" s="14">
        <f t="shared" si="369"/>
        <v>-30</v>
      </c>
      <c r="Z1307" s="20">
        <f>Tabela1[[#This Row],[PESO TOTAL]]-Tabela1[[#This Row],[Peso Expedido]]</f>
        <v>855</v>
      </c>
      <c r="AA1307" s="17">
        <v>1</v>
      </c>
      <c r="AB1307" s="33"/>
      <c r="AC1307" s="17">
        <v>1</v>
      </c>
      <c r="AD1307" s="33">
        <v>0.5</v>
      </c>
      <c r="AE1307" s="33">
        <v>0.5</v>
      </c>
      <c r="AF1307" s="33">
        <v>0.5</v>
      </c>
      <c r="AG1307" s="33"/>
      <c r="AH1307" s="33"/>
      <c r="AI1307" s="33"/>
      <c r="AJ1307"/>
      <c r="AK1307"/>
      <c r="AL1307"/>
      <c r="AM1307"/>
      <c r="AN1307"/>
      <c r="AO1307"/>
      <c r="AP1307"/>
      <c r="AQ1307" s="22"/>
      <c r="AR1307" s="24"/>
      <c r="AS1307" s="37"/>
      <c r="AT1307" s="37"/>
      <c r="AU1307" s="37"/>
      <c r="AV1307" s="37"/>
      <c r="AW1307" s="37"/>
    </row>
    <row r="1308" spans="1:49" ht="15.75" customHeight="1" x14ac:dyDescent="0.25">
      <c r="A1308" s="1" t="s">
        <v>84</v>
      </c>
      <c r="B1308" s="21"/>
      <c r="C1308" s="1">
        <v>4</v>
      </c>
      <c r="D1308" s="1" t="s">
        <v>6000</v>
      </c>
      <c r="E1308" s="7">
        <v>4991</v>
      </c>
      <c r="F1308" s="7">
        <v>17</v>
      </c>
      <c r="G1308" s="1">
        <v>1.8</v>
      </c>
      <c r="H1308" s="34">
        <f>Tabela1[[#This Row],[PESO UNI]]*Tabela1[[#This Row],[QTE]]</f>
        <v>7.2</v>
      </c>
      <c r="I1308" s="7">
        <v>0</v>
      </c>
      <c r="J1308" s="8" t="s">
        <v>5983</v>
      </c>
      <c r="K1308" s="8" t="s">
        <v>23</v>
      </c>
      <c r="L1308" s="9" t="s">
        <v>5251</v>
      </c>
      <c r="M1308" s="10">
        <v>46294</v>
      </c>
      <c r="N1308" s="8" t="s">
        <v>38</v>
      </c>
      <c r="O1308" s="12"/>
      <c r="P1308" s="13"/>
      <c r="Q1308" s="14">
        <f>Tabela1[[#This Row],[QTDE/ Fabricação]]-Tabela1[[#This Row],[QTE]]</f>
        <v>-4</v>
      </c>
      <c r="R1308" s="18">
        <v>0</v>
      </c>
      <c r="S1308" s="18">
        <f t="shared" si="367"/>
        <v>0</v>
      </c>
      <c r="T1308" s="19">
        <f t="shared" si="368"/>
        <v>-7.2</v>
      </c>
      <c r="U1308" s="16">
        <f>IFERROR(SUMIF('LISTA DE EMBARQUE'!B:B,MICRO!E:E,'LISTA DE EMBARQUE'!G:G),"")</f>
        <v>0</v>
      </c>
      <c r="V1308" s="12" t="str">
        <f>IFERROR(VLOOKUP(Tabela1[[#This Row],[COD.MDE]],'LISTA DE EMBARQUE'!B:L,11,0),"")</f>
        <v/>
      </c>
      <c r="W1308" s="13" t="str">
        <f>IFERROR(VLOOKUP(Tabela1[[#This Row],[COD.MDE]],'LISTA DE EMBARQUE'!B:M,12,0),"")</f>
        <v/>
      </c>
      <c r="X1308" s="14">
        <f>IFERROR(Tabela1[[#This Row],[QIANTIDADE EXPEDIDA]]*Tabela1[[#This Row],[PESO UNI]],"")</f>
        <v>0</v>
      </c>
      <c r="Y1308" s="14">
        <f t="shared" si="369"/>
        <v>-4</v>
      </c>
      <c r="Z1308" s="20">
        <f>Tabela1[[#This Row],[PESO TOTAL]]-Tabela1[[#This Row],[Peso Expedido]]</f>
        <v>7.2</v>
      </c>
      <c r="AA1308" s="17">
        <v>1</v>
      </c>
      <c r="AB1308" s="33"/>
      <c r="AC1308" s="17">
        <v>1</v>
      </c>
      <c r="AD1308" s="33">
        <v>0.5</v>
      </c>
      <c r="AE1308" s="33">
        <v>0.5</v>
      </c>
      <c r="AF1308" s="33">
        <v>0.5</v>
      </c>
      <c r="AG1308" s="33"/>
      <c r="AH1308" s="33"/>
      <c r="AI1308" s="33"/>
      <c r="AJ1308"/>
      <c r="AK1308"/>
      <c r="AL1308"/>
      <c r="AM1308"/>
      <c r="AN1308"/>
      <c r="AO1308"/>
      <c r="AP1308"/>
      <c r="AQ1308" s="22"/>
      <c r="AR1308" s="24"/>
      <c r="AS1308" s="37"/>
      <c r="AT1308" s="37"/>
      <c r="AU1308" s="37"/>
      <c r="AV1308" s="37"/>
      <c r="AW1308" s="37"/>
    </row>
    <row r="1309" spans="1:49" ht="15.75" customHeight="1" x14ac:dyDescent="0.25">
      <c r="A1309" s="1" t="s">
        <v>84</v>
      </c>
      <c r="B1309" s="21"/>
      <c r="C1309" s="1">
        <v>6</v>
      </c>
      <c r="D1309" s="1" t="s">
        <v>6000</v>
      </c>
      <c r="E1309" s="7">
        <v>4992</v>
      </c>
      <c r="F1309" s="7">
        <v>17</v>
      </c>
      <c r="G1309" s="1">
        <v>1.8</v>
      </c>
      <c r="H1309" s="34">
        <f>Tabela1[[#This Row],[PESO UNI]]*Tabela1[[#This Row],[QTE]]</f>
        <v>10.8</v>
      </c>
      <c r="I1309" s="7">
        <v>0</v>
      </c>
      <c r="J1309" s="8" t="s">
        <v>5984</v>
      </c>
      <c r="K1309" s="8" t="s">
        <v>23</v>
      </c>
      <c r="L1309" s="9" t="s">
        <v>5251</v>
      </c>
      <c r="M1309" s="10">
        <v>46294</v>
      </c>
      <c r="N1309" s="8" t="s">
        <v>38</v>
      </c>
      <c r="O1309" s="12"/>
      <c r="P1309" s="13"/>
      <c r="Q1309" s="14">
        <f>Tabela1[[#This Row],[QTDE/ Fabricação]]-Tabela1[[#This Row],[QTE]]</f>
        <v>-6</v>
      </c>
      <c r="R1309" s="18">
        <v>0</v>
      </c>
      <c r="S1309" s="18">
        <f t="shared" ref="S1309:S1310" si="370">IFERROR(H1309*AG1309,"")</f>
        <v>0</v>
      </c>
      <c r="T1309" s="19">
        <f t="shared" ref="T1309:T1310" si="371">IFERROR(S1309-H1309,"")</f>
        <v>-10.8</v>
      </c>
      <c r="U1309" s="16">
        <f>IFERROR(SUMIF('LISTA DE EMBARQUE'!B:B,MICRO!E:E,'LISTA DE EMBARQUE'!G:G),"")</f>
        <v>0</v>
      </c>
      <c r="V1309" s="12" t="str">
        <f>IFERROR(VLOOKUP(Tabela1[[#This Row],[COD.MDE]],'LISTA DE EMBARQUE'!B:L,11,0),"")</f>
        <v/>
      </c>
      <c r="W1309" s="13" t="str">
        <f>IFERROR(VLOOKUP(Tabela1[[#This Row],[COD.MDE]],'LISTA DE EMBARQUE'!B:M,12,0),"")</f>
        <v/>
      </c>
      <c r="X1309" s="14">
        <f>IFERROR(Tabela1[[#This Row],[QIANTIDADE EXPEDIDA]]*Tabela1[[#This Row],[PESO UNI]],"")</f>
        <v>0</v>
      </c>
      <c r="Y1309" s="14">
        <f t="shared" ref="Y1309:Y1310" si="372">U1309-C1309</f>
        <v>-6</v>
      </c>
      <c r="Z1309" s="20">
        <f>Tabela1[[#This Row],[PESO TOTAL]]-Tabela1[[#This Row],[Peso Expedido]]</f>
        <v>10.8</v>
      </c>
      <c r="AA1309" s="17">
        <v>1</v>
      </c>
      <c r="AB1309" s="33"/>
      <c r="AC1309" s="17">
        <v>1</v>
      </c>
      <c r="AD1309" s="33">
        <v>0.5</v>
      </c>
      <c r="AE1309" s="33">
        <v>0.5</v>
      </c>
      <c r="AF1309" s="33">
        <v>0.5</v>
      </c>
      <c r="AG1309" s="33"/>
      <c r="AH1309" s="33"/>
      <c r="AI1309" s="33"/>
      <c r="AJ1309"/>
      <c r="AK1309"/>
      <c r="AL1309"/>
      <c r="AM1309"/>
      <c r="AN1309"/>
      <c r="AO1309"/>
      <c r="AP1309"/>
      <c r="AQ1309" s="22"/>
      <c r="AR1309" s="24"/>
      <c r="AS1309" s="37"/>
      <c r="AT1309" s="37"/>
      <c r="AU1309" s="37"/>
      <c r="AV1309" s="37"/>
      <c r="AW1309" s="37"/>
    </row>
    <row r="1310" spans="1:49" ht="15.75" hidden="1" customHeight="1" x14ac:dyDescent="0.25">
      <c r="A1310" s="1" t="s">
        <v>6002</v>
      </c>
      <c r="B1310" s="21" t="s">
        <v>6003</v>
      </c>
      <c r="C1310" s="1">
        <v>1</v>
      </c>
      <c r="D1310" s="1" t="s">
        <v>6318</v>
      </c>
      <c r="E1310" s="7">
        <v>4993</v>
      </c>
      <c r="F1310" s="7">
        <v>88</v>
      </c>
      <c r="G1310" s="1">
        <v>340.9</v>
      </c>
      <c r="H1310" s="34">
        <f>Tabela1[[#This Row],[PESO UNI]]*Tabela1[[#This Row],[QTE]]</f>
        <v>340.9</v>
      </c>
      <c r="I1310" s="7">
        <v>0</v>
      </c>
      <c r="J1310" s="8" t="s">
        <v>3140</v>
      </c>
      <c r="K1310" s="8" t="s">
        <v>4320</v>
      </c>
      <c r="L1310" s="9" t="s">
        <v>2984</v>
      </c>
      <c r="M1310" s="10">
        <v>46295</v>
      </c>
      <c r="N1310" s="8" t="s">
        <v>5101</v>
      </c>
      <c r="O1310" s="12"/>
      <c r="P1310" s="13"/>
      <c r="Q1310" s="14">
        <f>Tabela1[[#This Row],[QTDE/ Fabricação]]-Tabela1[[#This Row],[QTE]]</f>
        <v>-1</v>
      </c>
      <c r="R1310" s="18">
        <v>0</v>
      </c>
      <c r="S1310" s="18">
        <f t="shared" si="370"/>
        <v>340.9</v>
      </c>
      <c r="T1310" s="19">
        <f t="shared" si="371"/>
        <v>0</v>
      </c>
      <c r="U1310" s="16">
        <f>IFERROR(SUMIF('LISTA DE EMBARQUE'!B:B,MICRO!E:E,'LISTA DE EMBARQUE'!G:G),"")</f>
        <v>1</v>
      </c>
      <c r="V1310" s="12">
        <f>IFERROR(VLOOKUP(Tabela1[[#This Row],[COD.MDE]],'LISTA DE EMBARQUE'!B:L,11,0),"")</f>
        <v>13</v>
      </c>
      <c r="W1310" s="13">
        <f>IFERROR(VLOOKUP(Tabela1[[#This Row],[COD.MDE]],'LISTA DE EMBARQUE'!B:M,12,0),"")</f>
        <v>46315</v>
      </c>
      <c r="X1310" s="14">
        <f>IFERROR(Tabela1[[#This Row],[QIANTIDADE EXPEDIDA]]*Tabela1[[#This Row],[PESO UNI]],"")</f>
        <v>340.9</v>
      </c>
      <c r="Y1310" s="14">
        <f t="shared" si="372"/>
        <v>0</v>
      </c>
      <c r="Z1310" s="20">
        <f>Tabela1[[#This Row],[PESO TOTAL]]-Tabela1[[#This Row],[Peso Expedido]]</f>
        <v>0</v>
      </c>
      <c r="AA1310" s="17">
        <v>1</v>
      </c>
      <c r="AB1310" s="33"/>
      <c r="AC1310" s="33">
        <v>1</v>
      </c>
      <c r="AD1310" s="33">
        <v>1</v>
      </c>
      <c r="AE1310" s="33">
        <v>1</v>
      </c>
      <c r="AF1310" s="33">
        <v>1</v>
      </c>
      <c r="AG1310" s="33">
        <v>1</v>
      </c>
      <c r="AH1310" s="33">
        <v>1</v>
      </c>
      <c r="AI1310" s="33" t="s">
        <v>4509</v>
      </c>
      <c r="AJ1310"/>
      <c r="AK1310"/>
      <c r="AL1310"/>
      <c r="AM1310"/>
      <c r="AN1310"/>
      <c r="AO1310"/>
      <c r="AP1310"/>
      <c r="AQ1310" s="22"/>
      <c r="AR1310" s="24"/>
      <c r="AS1310" s="37"/>
      <c r="AT1310" s="37"/>
      <c r="AU1310" s="37"/>
      <c r="AV1310" s="37"/>
      <c r="AW1310" s="37"/>
    </row>
    <row r="1311" spans="1:49" ht="15.75" hidden="1" customHeight="1" x14ac:dyDescent="0.25">
      <c r="A1311" s="1" t="s">
        <v>6004</v>
      </c>
      <c r="B1311" s="21" t="s">
        <v>6005</v>
      </c>
      <c r="C1311" s="1">
        <v>1</v>
      </c>
      <c r="D1311" s="1" t="s">
        <v>6319</v>
      </c>
      <c r="E1311" s="7">
        <v>4994</v>
      </c>
      <c r="F1311" s="7">
        <v>88</v>
      </c>
      <c r="G1311" s="1">
        <v>324.39999999999998</v>
      </c>
      <c r="H1311" s="34">
        <f>Tabela1[[#This Row],[PESO UNI]]*Tabela1[[#This Row],[QTE]]</f>
        <v>324.39999999999998</v>
      </c>
      <c r="I1311" s="7">
        <v>0</v>
      </c>
      <c r="J1311" s="8" t="s">
        <v>3140</v>
      </c>
      <c r="K1311" s="8" t="s">
        <v>4320</v>
      </c>
      <c r="L1311" s="9" t="s">
        <v>2984</v>
      </c>
      <c r="M1311" s="10">
        <v>46295</v>
      </c>
      <c r="N1311" s="8" t="s">
        <v>5101</v>
      </c>
      <c r="O1311" s="12"/>
      <c r="P1311" s="13"/>
      <c r="Q1311" s="14">
        <f>Tabela1[[#This Row],[QTDE/ Fabricação]]-Tabela1[[#This Row],[QTE]]</f>
        <v>-1</v>
      </c>
      <c r="R1311" s="18">
        <v>0</v>
      </c>
      <c r="S1311" s="18">
        <f t="shared" ref="S1311" si="373">IFERROR(H1311*AG1311,"")</f>
        <v>324.39999999999998</v>
      </c>
      <c r="T1311" s="19">
        <f t="shared" ref="T1311" si="374">IFERROR(S1311-H1311,"")</f>
        <v>0</v>
      </c>
      <c r="U1311" s="16">
        <f>IFERROR(SUMIF('LISTA DE EMBARQUE'!B:B,MICRO!E:E,'LISTA DE EMBARQUE'!G:G),"")</f>
        <v>1</v>
      </c>
      <c r="V1311" s="12">
        <f>IFERROR(VLOOKUP(Tabela1[[#This Row],[COD.MDE]],'LISTA DE EMBARQUE'!B:L,11,0),"")</f>
        <v>13</v>
      </c>
      <c r="W1311" s="13">
        <f>IFERROR(VLOOKUP(Tabela1[[#This Row],[COD.MDE]],'LISTA DE EMBARQUE'!B:M,12,0),"")</f>
        <v>46315</v>
      </c>
      <c r="X1311" s="14">
        <f>IFERROR(Tabela1[[#This Row],[QIANTIDADE EXPEDIDA]]*Tabela1[[#This Row],[PESO UNI]],"")</f>
        <v>324.39999999999998</v>
      </c>
      <c r="Y1311" s="14">
        <f t="shared" ref="Y1311" si="375">U1311-C1311</f>
        <v>0</v>
      </c>
      <c r="Z1311" s="20">
        <f>Tabela1[[#This Row],[PESO TOTAL]]-Tabela1[[#This Row],[Peso Expedido]]</f>
        <v>0</v>
      </c>
      <c r="AA1311" s="17">
        <v>1</v>
      </c>
      <c r="AB1311" s="33"/>
      <c r="AC1311" s="33">
        <v>1</v>
      </c>
      <c r="AD1311" s="33">
        <v>1</v>
      </c>
      <c r="AE1311" s="33">
        <v>1</v>
      </c>
      <c r="AF1311" s="33">
        <v>1</v>
      </c>
      <c r="AG1311" s="33">
        <v>1</v>
      </c>
      <c r="AH1311" s="33">
        <v>1</v>
      </c>
      <c r="AI1311" s="33" t="s">
        <v>4509</v>
      </c>
      <c r="AJ1311"/>
      <c r="AK1311"/>
      <c r="AL1311"/>
      <c r="AM1311"/>
      <c r="AN1311"/>
      <c r="AO1311"/>
      <c r="AP1311"/>
      <c r="AQ1311" s="22"/>
      <c r="AR1311" s="24"/>
      <c r="AS1311" s="37"/>
      <c r="AT1311" s="37"/>
      <c r="AU1311" s="37"/>
      <c r="AV1311" s="37"/>
      <c r="AW1311" s="37"/>
    </row>
    <row r="1312" spans="1:49" ht="15.75" hidden="1" customHeight="1" x14ac:dyDescent="0.25">
      <c r="A1312" s="1" t="s">
        <v>6006</v>
      </c>
      <c r="B1312" s="21" t="s">
        <v>6007</v>
      </c>
      <c r="C1312" s="1">
        <v>1</v>
      </c>
      <c r="D1312" s="1" t="s">
        <v>6320</v>
      </c>
      <c r="E1312" s="7">
        <v>4995</v>
      </c>
      <c r="F1312" s="7">
        <v>88</v>
      </c>
      <c r="G1312" s="1">
        <v>200.2</v>
      </c>
      <c r="H1312" s="34">
        <f>Tabela1[[#This Row],[PESO UNI]]*Tabela1[[#This Row],[QTE]]</f>
        <v>200.2</v>
      </c>
      <c r="I1312" s="7">
        <v>0</v>
      </c>
      <c r="J1312" s="8" t="s">
        <v>3140</v>
      </c>
      <c r="K1312" s="8" t="s">
        <v>4320</v>
      </c>
      <c r="L1312" s="9" t="s">
        <v>2984</v>
      </c>
      <c r="M1312" s="10">
        <v>46295</v>
      </c>
      <c r="N1312" s="8" t="s">
        <v>5101</v>
      </c>
      <c r="O1312" s="12"/>
      <c r="P1312" s="13"/>
      <c r="Q1312" s="14">
        <f>Tabela1[[#This Row],[QTDE/ Fabricação]]-Tabela1[[#This Row],[QTE]]</f>
        <v>-1</v>
      </c>
      <c r="R1312" s="18">
        <v>0</v>
      </c>
      <c r="S1312" s="18">
        <f t="shared" ref="S1312:S1313" si="376">IFERROR(H1312*AG1312,"")</f>
        <v>200.2</v>
      </c>
      <c r="T1312" s="19">
        <f t="shared" ref="T1312:T1313" si="377">IFERROR(S1312-H1312,"")</f>
        <v>0</v>
      </c>
      <c r="U1312" s="16">
        <f>IFERROR(SUMIF('LISTA DE EMBARQUE'!B:B,MICRO!E:E,'LISTA DE EMBARQUE'!G:G),"")</f>
        <v>1</v>
      </c>
      <c r="V1312" s="12">
        <f>IFERROR(VLOOKUP(Tabela1[[#This Row],[COD.MDE]],'LISTA DE EMBARQUE'!B:L,11,0),"")</f>
        <v>13</v>
      </c>
      <c r="W1312" s="13">
        <f>IFERROR(VLOOKUP(Tabela1[[#This Row],[COD.MDE]],'LISTA DE EMBARQUE'!B:M,12,0),"")</f>
        <v>46315</v>
      </c>
      <c r="X1312" s="14">
        <f>IFERROR(Tabela1[[#This Row],[QIANTIDADE EXPEDIDA]]*Tabela1[[#This Row],[PESO UNI]],"")</f>
        <v>200.2</v>
      </c>
      <c r="Y1312" s="14">
        <f t="shared" ref="Y1312:Y1313" si="378">U1312-C1312</f>
        <v>0</v>
      </c>
      <c r="Z1312" s="20">
        <f>Tabela1[[#This Row],[PESO TOTAL]]-Tabela1[[#This Row],[Peso Expedido]]</f>
        <v>0</v>
      </c>
      <c r="AA1312" s="17">
        <v>1</v>
      </c>
      <c r="AB1312" s="33"/>
      <c r="AC1312" s="33">
        <v>1</v>
      </c>
      <c r="AD1312" s="33">
        <v>1</v>
      </c>
      <c r="AE1312" s="33">
        <v>1</v>
      </c>
      <c r="AF1312" s="33">
        <v>1</v>
      </c>
      <c r="AG1312" s="33">
        <v>1</v>
      </c>
      <c r="AH1312" s="33">
        <v>1</v>
      </c>
      <c r="AI1312" s="33" t="s">
        <v>4509</v>
      </c>
      <c r="AJ1312"/>
      <c r="AK1312"/>
      <c r="AL1312"/>
      <c r="AM1312"/>
      <c r="AN1312"/>
      <c r="AO1312"/>
      <c r="AP1312"/>
      <c r="AQ1312" s="22"/>
      <c r="AR1312" s="24"/>
      <c r="AS1312" s="37"/>
      <c r="AT1312" s="37"/>
      <c r="AU1312" s="37"/>
      <c r="AV1312" s="37"/>
      <c r="AW1312" s="37"/>
    </row>
    <row r="1313" spans="1:49" ht="15.75" hidden="1" customHeight="1" x14ac:dyDescent="0.25">
      <c r="A1313" s="1" t="s">
        <v>6006</v>
      </c>
      <c r="B1313" s="21" t="s">
        <v>6007</v>
      </c>
      <c r="C1313" s="1">
        <v>1</v>
      </c>
      <c r="D1313" s="1" t="s">
        <v>6321</v>
      </c>
      <c r="E1313" s="7">
        <v>4996</v>
      </c>
      <c r="F1313" s="7">
        <v>88</v>
      </c>
      <c r="G1313" s="1">
        <v>33.200000000000003</v>
      </c>
      <c r="H1313" s="34">
        <f>Tabela1[[#This Row],[PESO UNI]]*Tabela1[[#This Row],[QTE]]</f>
        <v>33.200000000000003</v>
      </c>
      <c r="I1313" s="7">
        <v>0</v>
      </c>
      <c r="J1313" s="8" t="s">
        <v>3140</v>
      </c>
      <c r="K1313" s="8" t="s">
        <v>4320</v>
      </c>
      <c r="L1313" s="9" t="s">
        <v>2984</v>
      </c>
      <c r="M1313" s="10">
        <v>46295</v>
      </c>
      <c r="N1313" s="8" t="s">
        <v>5101</v>
      </c>
      <c r="O1313" s="12"/>
      <c r="P1313" s="13"/>
      <c r="Q1313" s="14">
        <f>Tabela1[[#This Row],[QTDE/ Fabricação]]-Tabela1[[#This Row],[QTE]]</f>
        <v>-1</v>
      </c>
      <c r="R1313" s="18">
        <v>0</v>
      </c>
      <c r="S1313" s="18">
        <f t="shared" si="376"/>
        <v>33.200000000000003</v>
      </c>
      <c r="T1313" s="19">
        <f t="shared" si="377"/>
        <v>0</v>
      </c>
      <c r="U1313" s="16">
        <f>IFERROR(SUMIF('LISTA DE EMBARQUE'!B:B,MICRO!E:E,'LISTA DE EMBARQUE'!G:G),"")</f>
        <v>1</v>
      </c>
      <c r="V1313" s="12">
        <f>IFERROR(VLOOKUP(Tabela1[[#This Row],[COD.MDE]],'LISTA DE EMBARQUE'!B:L,11,0),"")</f>
        <v>13</v>
      </c>
      <c r="W1313" s="13">
        <f>IFERROR(VLOOKUP(Tabela1[[#This Row],[COD.MDE]],'LISTA DE EMBARQUE'!B:M,12,0),"")</f>
        <v>46315</v>
      </c>
      <c r="X1313" s="14">
        <f>IFERROR(Tabela1[[#This Row],[QIANTIDADE EXPEDIDA]]*Tabela1[[#This Row],[PESO UNI]],"")</f>
        <v>33.200000000000003</v>
      </c>
      <c r="Y1313" s="14">
        <f t="shared" si="378"/>
        <v>0</v>
      </c>
      <c r="Z1313" s="20">
        <f>Tabela1[[#This Row],[PESO TOTAL]]-Tabela1[[#This Row],[Peso Expedido]]</f>
        <v>0</v>
      </c>
      <c r="AA1313" s="17">
        <v>1</v>
      </c>
      <c r="AB1313" s="33"/>
      <c r="AC1313" s="33">
        <v>1</v>
      </c>
      <c r="AD1313" s="33">
        <v>1</v>
      </c>
      <c r="AE1313" s="33">
        <v>1</v>
      </c>
      <c r="AF1313" s="33">
        <v>1</v>
      </c>
      <c r="AG1313" s="33">
        <v>1</v>
      </c>
      <c r="AH1313" s="33">
        <v>1</v>
      </c>
      <c r="AI1313" s="33" t="s">
        <v>4509</v>
      </c>
      <c r="AJ1313"/>
      <c r="AK1313"/>
      <c r="AL1313"/>
      <c r="AM1313"/>
      <c r="AN1313"/>
      <c r="AO1313"/>
      <c r="AP1313"/>
      <c r="AQ1313" s="22"/>
      <c r="AR1313" s="24"/>
      <c r="AS1313" s="37"/>
      <c r="AT1313" s="37"/>
      <c r="AU1313" s="37"/>
      <c r="AV1313" s="37"/>
      <c r="AW1313" s="37"/>
    </row>
    <row r="1314" spans="1:49" ht="15.75" hidden="1" customHeight="1" x14ac:dyDescent="0.25">
      <c r="A1314" s="1" t="s">
        <v>6008</v>
      </c>
      <c r="B1314" s="21" t="s">
        <v>6009</v>
      </c>
      <c r="C1314" s="1">
        <v>8</v>
      </c>
      <c r="D1314" s="1" t="s">
        <v>6322</v>
      </c>
      <c r="E1314" s="7">
        <v>4997</v>
      </c>
      <c r="F1314" s="7">
        <v>89</v>
      </c>
      <c r="G1314" s="1">
        <v>5.7</v>
      </c>
      <c r="H1314" s="34">
        <f>Tabela1[[#This Row],[PESO UNI]]*Tabela1[[#This Row],[QTE]]</f>
        <v>45.6</v>
      </c>
      <c r="I1314" s="7">
        <v>0</v>
      </c>
      <c r="J1314" s="8" t="s">
        <v>3045</v>
      </c>
      <c r="K1314" s="8" t="s">
        <v>4320</v>
      </c>
      <c r="L1314" s="9" t="s">
        <v>2984</v>
      </c>
      <c r="M1314" s="10">
        <v>46295</v>
      </c>
      <c r="N1314" s="8" t="s">
        <v>5101</v>
      </c>
      <c r="O1314" s="12"/>
      <c r="P1314" s="13"/>
      <c r="Q1314" s="14">
        <f>Tabela1[[#This Row],[QTDE/ Fabricação]]-Tabela1[[#This Row],[QTE]]</f>
        <v>-8</v>
      </c>
      <c r="R1314" s="18">
        <v>0</v>
      </c>
      <c r="S1314" s="18">
        <f t="shared" ref="S1314" si="379">IFERROR(H1314*AG1314,"")</f>
        <v>0</v>
      </c>
      <c r="T1314" s="19">
        <f t="shared" ref="T1314" si="380">IFERROR(S1314-H1314,"")</f>
        <v>-45.6</v>
      </c>
      <c r="U1314" s="16">
        <f>IFERROR(SUMIF('LISTA DE EMBARQUE'!B:B,MICRO!E:E,'LISTA DE EMBARQUE'!G:G),"")</f>
        <v>0</v>
      </c>
      <c r="V1314" s="12" t="str">
        <f>IFERROR(VLOOKUP(Tabela1[[#This Row],[COD.MDE]],'LISTA DE EMBARQUE'!B:L,11,0),"")</f>
        <v/>
      </c>
      <c r="W1314" s="13" t="str">
        <f>IFERROR(VLOOKUP(Tabela1[[#This Row],[COD.MDE]],'LISTA DE EMBARQUE'!B:M,12,0),"")</f>
        <v/>
      </c>
      <c r="X1314" s="14">
        <f>IFERROR(Tabela1[[#This Row],[QIANTIDADE EXPEDIDA]]*Tabela1[[#This Row],[PESO UNI]],"")</f>
        <v>0</v>
      </c>
      <c r="Y1314" s="14">
        <f t="shared" ref="Y1314" si="381">U1314-C1314</f>
        <v>-8</v>
      </c>
      <c r="Z1314" s="20">
        <f>Tabela1[[#This Row],[PESO TOTAL]]-Tabela1[[#This Row],[Peso Expedido]]</f>
        <v>45.6</v>
      </c>
      <c r="AA1314" s="17">
        <v>0</v>
      </c>
      <c r="AB1314" s="33"/>
      <c r="AC1314" s="33"/>
      <c r="AD1314" s="33"/>
      <c r="AE1314" s="33"/>
      <c r="AF1314" s="33"/>
      <c r="AG1314" s="33"/>
      <c r="AH1314" s="33"/>
      <c r="AI1314" s="33"/>
      <c r="AJ1314"/>
      <c r="AK1314"/>
      <c r="AL1314"/>
      <c r="AM1314"/>
      <c r="AN1314"/>
      <c r="AO1314"/>
      <c r="AP1314"/>
      <c r="AQ1314" s="22"/>
      <c r="AR1314" s="24"/>
      <c r="AS1314" s="37"/>
      <c r="AT1314" s="37"/>
      <c r="AU1314" s="37"/>
      <c r="AV1314" s="37"/>
      <c r="AW1314" s="37"/>
    </row>
    <row r="1315" spans="1:49" ht="15.75" hidden="1" customHeight="1" x14ac:dyDescent="0.25">
      <c r="A1315" s="1" t="s">
        <v>6008</v>
      </c>
      <c r="B1315" s="21" t="s">
        <v>6009</v>
      </c>
      <c r="C1315" s="1">
        <v>1</v>
      </c>
      <c r="D1315" s="1" t="s">
        <v>6323</v>
      </c>
      <c r="E1315" s="7">
        <v>4998</v>
      </c>
      <c r="F1315" s="7">
        <v>89</v>
      </c>
      <c r="G1315" s="1">
        <v>337.2</v>
      </c>
      <c r="H1315" s="34">
        <f>Tabela1[[#This Row],[PESO UNI]]*Tabela1[[#This Row],[QTE]]</f>
        <v>337.2</v>
      </c>
      <c r="I1315" s="7">
        <v>0</v>
      </c>
      <c r="J1315" s="8" t="s">
        <v>3045</v>
      </c>
      <c r="K1315" s="8" t="s">
        <v>4320</v>
      </c>
      <c r="L1315" s="9" t="s">
        <v>2984</v>
      </c>
      <c r="M1315" s="10">
        <v>46295</v>
      </c>
      <c r="N1315" s="8" t="s">
        <v>5101</v>
      </c>
      <c r="O1315" s="12"/>
      <c r="P1315" s="13"/>
      <c r="Q1315" s="14">
        <f>Tabela1[[#This Row],[QTDE/ Fabricação]]-Tabela1[[#This Row],[QTE]]</f>
        <v>-1</v>
      </c>
      <c r="R1315" s="18">
        <v>0</v>
      </c>
      <c r="S1315" s="18">
        <f t="shared" ref="S1315" si="382">IFERROR(H1315*AG1315,"")</f>
        <v>0</v>
      </c>
      <c r="T1315" s="19">
        <f t="shared" ref="T1315" si="383">IFERROR(S1315-H1315,"")</f>
        <v>-337.2</v>
      </c>
      <c r="U1315" s="16">
        <f>IFERROR(SUMIF('LISTA DE EMBARQUE'!B:B,MICRO!E:E,'LISTA DE EMBARQUE'!G:G),"")</f>
        <v>0</v>
      </c>
      <c r="V1315" s="12" t="str">
        <f>IFERROR(VLOOKUP(Tabela1[[#This Row],[COD.MDE]],'LISTA DE EMBARQUE'!B:L,11,0),"")</f>
        <v/>
      </c>
      <c r="W1315" s="13" t="str">
        <f>IFERROR(VLOOKUP(Tabela1[[#This Row],[COD.MDE]],'LISTA DE EMBARQUE'!B:M,12,0),"")</f>
        <v/>
      </c>
      <c r="X1315" s="14">
        <f>IFERROR(Tabela1[[#This Row],[QIANTIDADE EXPEDIDA]]*Tabela1[[#This Row],[PESO UNI]],"")</f>
        <v>0</v>
      </c>
      <c r="Y1315" s="14">
        <f t="shared" ref="Y1315" si="384">U1315-C1315</f>
        <v>-1</v>
      </c>
      <c r="Z1315" s="20">
        <f>Tabela1[[#This Row],[PESO TOTAL]]-Tabela1[[#This Row],[Peso Expedido]]</f>
        <v>337.2</v>
      </c>
      <c r="AA1315" s="17">
        <v>0</v>
      </c>
      <c r="AB1315" s="33"/>
      <c r="AC1315" s="33"/>
      <c r="AD1315" s="33"/>
      <c r="AE1315" s="33"/>
      <c r="AF1315" s="33"/>
      <c r="AG1315" s="33"/>
      <c r="AH1315" s="33"/>
      <c r="AI1315" s="33"/>
      <c r="AJ1315"/>
      <c r="AK1315"/>
      <c r="AL1315"/>
      <c r="AM1315"/>
      <c r="AN1315"/>
      <c r="AO1315"/>
      <c r="AP1315"/>
      <c r="AQ1315" s="22"/>
      <c r="AR1315" s="24"/>
      <c r="AS1315" s="37"/>
      <c r="AT1315" s="37"/>
      <c r="AU1315" s="37"/>
      <c r="AV1315" s="37"/>
      <c r="AW1315" s="37"/>
    </row>
    <row r="1316" spans="1:49" ht="15.75" hidden="1" customHeight="1" x14ac:dyDescent="0.25">
      <c r="A1316" s="1" t="s">
        <v>6010</v>
      </c>
      <c r="B1316" s="21" t="s">
        <v>6011</v>
      </c>
      <c r="C1316" s="1">
        <v>1</v>
      </c>
      <c r="D1316" s="1" t="s">
        <v>6324</v>
      </c>
      <c r="E1316" s="7">
        <v>4999</v>
      </c>
      <c r="F1316" s="7">
        <v>89</v>
      </c>
      <c r="G1316" s="1">
        <v>11.3</v>
      </c>
      <c r="H1316" s="34">
        <f>Tabela1[[#This Row],[PESO UNI]]*Tabela1[[#This Row],[QTE]]</f>
        <v>11.3</v>
      </c>
      <c r="I1316" s="7">
        <v>0</v>
      </c>
      <c r="J1316" s="8" t="s">
        <v>3045</v>
      </c>
      <c r="K1316" s="8" t="s">
        <v>4320</v>
      </c>
      <c r="L1316" s="9" t="s">
        <v>2984</v>
      </c>
      <c r="M1316" s="10">
        <v>46295</v>
      </c>
      <c r="N1316" s="8" t="s">
        <v>5101</v>
      </c>
      <c r="O1316" s="12"/>
      <c r="P1316" s="13"/>
      <c r="Q1316" s="14">
        <f>Tabela1[[#This Row],[QTDE/ Fabricação]]-Tabela1[[#This Row],[QTE]]</f>
        <v>-1</v>
      </c>
      <c r="R1316" s="18">
        <v>0</v>
      </c>
      <c r="S1316" s="18">
        <f t="shared" ref="S1316" si="385">IFERROR(H1316*AG1316,"")</f>
        <v>0</v>
      </c>
      <c r="T1316" s="19">
        <f t="shared" ref="T1316" si="386">IFERROR(S1316-H1316,"")</f>
        <v>-11.3</v>
      </c>
      <c r="U1316" s="16">
        <f>IFERROR(SUMIF('LISTA DE EMBARQUE'!B:B,MICRO!E:E,'LISTA DE EMBARQUE'!G:G),"")</f>
        <v>0</v>
      </c>
      <c r="V1316" s="12" t="str">
        <f>IFERROR(VLOOKUP(Tabela1[[#This Row],[COD.MDE]],'LISTA DE EMBARQUE'!B:L,11,0),"")</f>
        <v/>
      </c>
      <c r="W1316" s="13" t="str">
        <f>IFERROR(VLOOKUP(Tabela1[[#This Row],[COD.MDE]],'LISTA DE EMBARQUE'!B:M,12,0),"")</f>
        <v/>
      </c>
      <c r="X1316" s="14">
        <f>IFERROR(Tabela1[[#This Row],[QIANTIDADE EXPEDIDA]]*Tabela1[[#This Row],[PESO UNI]],"")</f>
        <v>0</v>
      </c>
      <c r="Y1316" s="14">
        <f t="shared" ref="Y1316" si="387">U1316-C1316</f>
        <v>-1</v>
      </c>
      <c r="Z1316" s="20">
        <f>Tabela1[[#This Row],[PESO TOTAL]]-Tabela1[[#This Row],[Peso Expedido]]</f>
        <v>11.3</v>
      </c>
      <c r="AA1316" s="17">
        <v>0</v>
      </c>
      <c r="AB1316" s="33"/>
      <c r="AC1316" s="33"/>
      <c r="AD1316" s="33"/>
      <c r="AE1316" s="33"/>
      <c r="AF1316" s="33"/>
      <c r="AG1316" s="33"/>
      <c r="AH1316" s="33"/>
      <c r="AI1316" s="33"/>
      <c r="AJ1316"/>
      <c r="AK1316"/>
      <c r="AL1316"/>
      <c r="AM1316"/>
      <c r="AN1316"/>
      <c r="AO1316"/>
      <c r="AP1316"/>
      <c r="AQ1316" s="22"/>
      <c r="AR1316" s="24"/>
      <c r="AS1316" s="37"/>
      <c r="AT1316" s="37"/>
      <c r="AU1316" s="37"/>
      <c r="AV1316" s="37"/>
      <c r="AW1316" s="37"/>
    </row>
    <row r="1317" spans="1:49" ht="15.75" hidden="1" customHeight="1" x14ac:dyDescent="0.25">
      <c r="A1317" s="1" t="s">
        <v>6010</v>
      </c>
      <c r="B1317" s="21" t="s">
        <v>6011</v>
      </c>
      <c r="C1317" s="1">
        <v>1</v>
      </c>
      <c r="D1317" s="1" t="s">
        <v>6325</v>
      </c>
      <c r="E1317" s="7">
        <v>5000</v>
      </c>
      <c r="F1317" s="7">
        <v>89</v>
      </c>
      <c r="G1317" s="1">
        <v>17.100000000000001</v>
      </c>
      <c r="H1317" s="34">
        <f>Tabela1[[#This Row],[PESO UNI]]*Tabela1[[#This Row],[QTE]]</f>
        <v>17.100000000000001</v>
      </c>
      <c r="I1317" s="7">
        <v>0</v>
      </c>
      <c r="J1317" s="8" t="s">
        <v>3045</v>
      </c>
      <c r="K1317" s="8" t="s">
        <v>4320</v>
      </c>
      <c r="L1317" s="9" t="s">
        <v>2984</v>
      </c>
      <c r="M1317" s="10">
        <v>46295</v>
      </c>
      <c r="N1317" s="8" t="s">
        <v>5101</v>
      </c>
      <c r="O1317" s="12"/>
      <c r="P1317" s="13"/>
      <c r="Q1317" s="14">
        <f>Tabela1[[#This Row],[QTDE/ Fabricação]]-Tabela1[[#This Row],[QTE]]</f>
        <v>-1</v>
      </c>
      <c r="R1317" s="18">
        <v>0</v>
      </c>
      <c r="S1317" s="18">
        <f>IFERROR(H1317*AG1317,"")</f>
        <v>0</v>
      </c>
      <c r="T1317" s="19">
        <f>IFERROR(S1317-H1317,"")</f>
        <v>-17.100000000000001</v>
      </c>
      <c r="U1317" s="16">
        <f>IFERROR(SUMIF('LISTA DE EMBARQUE'!B:B,MICRO!E:E,'LISTA DE EMBARQUE'!G:G),"")</f>
        <v>0</v>
      </c>
      <c r="V1317" s="12" t="str">
        <f>IFERROR(VLOOKUP(Tabela1[[#This Row],[COD.MDE]],'LISTA DE EMBARQUE'!B:L,11,0),"")</f>
        <v/>
      </c>
      <c r="W1317" s="13" t="str">
        <f>IFERROR(VLOOKUP(Tabela1[[#This Row],[COD.MDE]],'LISTA DE EMBARQUE'!B:M,12,0),"")</f>
        <v/>
      </c>
      <c r="X1317" s="14">
        <f>IFERROR(Tabela1[[#This Row],[QIANTIDADE EXPEDIDA]]*Tabela1[[#This Row],[PESO UNI]],"")</f>
        <v>0</v>
      </c>
      <c r="Y1317" s="14">
        <f>U1317-C1317</f>
        <v>-1</v>
      </c>
      <c r="Z1317" s="20">
        <f>Tabela1[[#This Row],[PESO TOTAL]]-Tabela1[[#This Row],[Peso Expedido]]</f>
        <v>17.100000000000001</v>
      </c>
      <c r="AA1317" s="17">
        <v>0</v>
      </c>
      <c r="AB1317" s="33"/>
      <c r="AC1317" s="33"/>
      <c r="AD1317" s="33"/>
      <c r="AE1317" s="33"/>
      <c r="AF1317" s="33"/>
      <c r="AG1317" s="33"/>
      <c r="AH1317" s="33"/>
      <c r="AI1317" s="33"/>
      <c r="AJ1317"/>
      <c r="AK1317"/>
      <c r="AL1317"/>
      <c r="AM1317"/>
      <c r="AN1317"/>
      <c r="AO1317"/>
      <c r="AP1317"/>
      <c r="AQ1317" s="22"/>
      <c r="AR1317" s="24"/>
      <c r="AS1317" s="37"/>
      <c r="AT1317" s="37"/>
      <c r="AU1317" s="37"/>
      <c r="AV1317" s="37"/>
      <c r="AW1317" s="37"/>
    </row>
    <row r="1318" spans="1:49" ht="15.75" hidden="1" customHeight="1" x14ac:dyDescent="0.25">
      <c r="A1318" s="1" t="s">
        <v>6013</v>
      </c>
      <c r="B1318" s="21"/>
      <c r="C1318" s="1">
        <v>1</v>
      </c>
      <c r="D1318" s="1" t="s">
        <v>6326</v>
      </c>
      <c r="E1318" s="7">
        <v>5001</v>
      </c>
      <c r="F1318" s="7">
        <v>19</v>
      </c>
      <c r="G1318" s="1">
        <v>318</v>
      </c>
      <c r="H1318" s="34">
        <f>Tabela1[[#This Row],[PESO UNI]]*Tabela1[[#This Row],[QTE]]</f>
        <v>318</v>
      </c>
      <c r="I1318" s="7">
        <v>0</v>
      </c>
      <c r="J1318" s="8" t="s">
        <v>6012</v>
      </c>
      <c r="K1318" s="8" t="s">
        <v>4320</v>
      </c>
      <c r="L1318" s="9" t="s">
        <v>5251</v>
      </c>
      <c r="M1318" s="10">
        <v>46296</v>
      </c>
      <c r="N1318" s="8" t="s">
        <v>38</v>
      </c>
      <c r="O1318" s="12"/>
      <c r="P1318" s="13"/>
      <c r="Q1318" s="14">
        <f>Tabela1[[#This Row],[QTDE/ Fabricação]]-Tabela1[[#This Row],[QTE]]</f>
        <v>-1</v>
      </c>
      <c r="R1318" s="18">
        <v>0</v>
      </c>
      <c r="S1318" s="18">
        <f>IFERROR(H1318*AG1318,"")</f>
        <v>0</v>
      </c>
      <c r="T1318" s="19">
        <f>IFERROR(S1318-H1318,"")</f>
        <v>-318</v>
      </c>
      <c r="U1318" s="16">
        <f>IFERROR(SUMIF('LISTA DE EMBARQUE'!B:B,MICRO!E:E,'LISTA DE EMBARQUE'!G:G),"")</f>
        <v>0</v>
      </c>
      <c r="V1318" s="12" t="str">
        <f>IFERROR(VLOOKUP(Tabela1[[#This Row],[COD.MDE]],'LISTA DE EMBARQUE'!B:L,11,0),"")</f>
        <v/>
      </c>
      <c r="W1318" s="13" t="str">
        <f>IFERROR(VLOOKUP(Tabela1[[#This Row],[COD.MDE]],'LISTA DE EMBARQUE'!B:M,12,0),"")</f>
        <v/>
      </c>
      <c r="X1318" s="14">
        <f>IFERROR(Tabela1[[#This Row],[QIANTIDADE EXPEDIDA]]*Tabela1[[#This Row],[PESO UNI]],"")</f>
        <v>0</v>
      </c>
      <c r="Y1318" s="14">
        <f>U1318-C1318</f>
        <v>-1</v>
      </c>
      <c r="Z1318" s="20">
        <f>Tabela1[[#This Row],[PESO TOTAL]]-Tabela1[[#This Row],[Peso Expedido]]</f>
        <v>318</v>
      </c>
      <c r="AA1318" s="17">
        <v>0</v>
      </c>
      <c r="AB1318" s="33"/>
      <c r="AC1318" s="33"/>
      <c r="AD1318" s="33"/>
      <c r="AE1318" s="33"/>
      <c r="AF1318" s="33"/>
      <c r="AG1318" s="33"/>
      <c r="AH1318" s="33"/>
      <c r="AI1318" s="33"/>
      <c r="AJ1318"/>
      <c r="AK1318"/>
      <c r="AL1318"/>
      <c r="AM1318"/>
      <c r="AN1318"/>
      <c r="AO1318"/>
      <c r="AP1318"/>
      <c r="AQ1318" s="22"/>
      <c r="AR1318" s="24"/>
      <c r="AS1318" s="37"/>
      <c r="AT1318" s="37"/>
      <c r="AU1318" s="37"/>
      <c r="AV1318" s="37"/>
      <c r="AW1318" s="37"/>
    </row>
    <row r="1319" spans="1:49" ht="15.75" hidden="1" customHeight="1" x14ac:dyDescent="0.25">
      <c r="A1319" s="1" t="s">
        <v>6013</v>
      </c>
      <c r="B1319" s="21"/>
      <c r="C1319" s="1">
        <v>1</v>
      </c>
      <c r="D1319" s="1" t="s">
        <v>6327</v>
      </c>
      <c r="E1319" s="7">
        <v>5002</v>
      </c>
      <c r="F1319" s="7">
        <v>19</v>
      </c>
      <c r="G1319" s="1">
        <v>318</v>
      </c>
      <c r="H1319" s="34">
        <f>Tabela1[[#This Row],[PESO UNI]]*Tabela1[[#This Row],[QTE]]</f>
        <v>318</v>
      </c>
      <c r="I1319" s="7">
        <v>0</v>
      </c>
      <c r="J1319" s="8" t="s">
        <v>6012</v>
      </c>
      <c r="K1319" s="8" t="s">
        <v>4320</v>
      </c>
      <c r="L1319" s="9" t="s">
        <v>5251</v>
      </c>
      <c r="M1319" s="10">
        <v>46296</v>
      </c>
      <c r="N1319" s="8" t="s">
        <v>38</v>
      </c>
      <c r="O1319" s="12"/>
      <c r="P1319" s="13"/>
      <c r="Q1319" s="14">
        <f>Tabela1[[#This Row],[QTDE/ Fabricação]]-Tabela1[[#This Row],[QTE]]</f>
        <v>-1</v>
      </c>
      <c r="R1319" s="18">
        <v>0</v>
      </c>
      <c r="S1319" s="18">
        <f>IFERROR(H1319*AG1319,"")</f>
        <v>0</v>
      </c>
      <c r="T1319" s="19">
        <f>IFERROR(S1319-H1319,"")</f>
        <v>-318</v>
      </c>
      <c r="U1319" s="16">
        <f>IFERROR(SUMIF('LISTA DE EMBARQUE'!B:B,MICRO!E:E,'LISTA DE EMBARQUE'!G:G),"")</f>
        <v>0</v>
      </c>
      <c r="V1319" s="12" t="str">
        <f>IFERROR(VLOOKUP(Tabela1[[#This Row],[COD.MDE]],'LISTA DE EMBARQUE'!B:L,11,0),"")</f>
        <v/>
      </c>
      <c r="W1319" s="13" t="str">
        <f>IFERROR(VLOOKUP(Tabela1[[#This Row],[COD.MDE]],'LISTA DE EMBARQUE'!B:M,12,0),"")</f>
        <v/>
      </c>
      <c r="X1319" s="14">
        <f>IFERROR(Tabela1[[#This Row],[QIANTIDADE EXPEDIDA]]*Tabela1[[#This Row],[PESO UNI]],"")</f>
        <v>0</v>
      </c>
      <c r="Y1319" s="14">
        <f>U1319-C1319</f>
        <v>-1</v>
      </c>
      <c r="Z1319" s="20">
        <f>Tabela1[[#This Row],[PESO TOTAL]]-Tabela1[[#This Row],[Peso Expedido]]</f>
        <v>318</v>
      </c>
      <c r="AA1319" s="17">
        <v>0</v>
      </c>
      <c r="AB1319" s="33"/>
      <c r="AC1319" s="33"/>
      <c r="AD1319" s="33"/>
      <c r="AE1319" s="33"/>
      <c r="AF1319" s="33"/>
      <c r="AG1319" s="33"/>
      <c r="AH1319" s="33"/>
      <c r="AI1319" s="33"/>
      <c r="AJ1319"/>
      <c r="AK1319"/>
      <c r="AL1319"/>
      <c r="AM1319"/>
      <c r="AN1319"/>
      <c r="AO1319"/>
      <c r="AP1319"/>
      <c r="AQ1319" s="22"/>
      <c r="AR1319" s="24"/>
      <c r="AS1319" s="37"/>
      <c r="AT1319" s="37"/>
      <c r="AU1319" s="37"/>
      <c r="AV1319" s="37"/>
      <c r="AW1319" s="37"/>
    </row>
    <row r="1320" spans="1:49" ht="15.75" hidden="1" customHeight="1" x14ac:dyDescent="0.25">
      <c r="A1320" s="1" t="s">
        <v>6013</v>
      </c>
      <c r="B1320" s="21"/>
      <c r="C1320" s="1">
        <v>12</v>
      </c>
      <c r="D1320" s="1" t="s">
        <v>6328</v>
      </c>
      <c r="E1320" s="7">
        <v>5003</v>
      </c>
      <c r="F1320" s="7">
        <v>19</v>
      </c>
      <c r="G1320" s="1">
        <v>34.520000000000003</v>
      </c>
      <c r="H1320" s="34">
        <f>Tabela1[[#This Row],[PESO UNI]]*Tabela1[[#This Row],[QTE]]</f>
        <v>414.24</v>
      </c>
      <c r="I1320" s="7">
        <v>0</v>
      </c>
      <c r="J1320" s="8" t="s">
        <v>6012</v>
      </c>
      <c r="K1320" s="8" t="s">
        <v>4320</v>
      </c>
      <c r="L1320" s="9" t="s">
        <v>5251</v>
      </c>
      <c r="M1320" s="10">
        <v>46296</v>
      </c>
      <c r="N1320" s="8" t="s">
        <v>38</v>
      </c>
      <c r="O1320" s="12"/>
      <c r="P1320" s="13"/>
      <c r="Q1320" s="14">
        <f>Tabela1[[#This Row],[QTDE/ Fabricação]]-Tabela1[[#This Row],[QTE]]</f>
        <v>-12</v>
      </c>
      <c r="R1320" s="18">
        <v>0</v>
      </c>
      <c r="S1320" s="18">
        <f>IFERROR(H1320*AG1320,"")</f>
        <v>0</v>
      </c>
      <c r="T1320" s="19">
        <f>IFERROR(S1320-H1320,"")</f>
        <v>-414.24</v>
      </c>
      <c r="U1320" s="16">
        <f>IFERROR(SUMIF('LISTA DE EMBARQUE'!B:B,MICRO!E:E,'LISTA DE EMBARQUE'!G:G),"")</f>
        <v>0</v>
      </c>
      <c r="V1320" s="12" t="str">
        <f>IFERROR(VLOOKUP(Tabela1[[#This Row],[COD.MDE]],'LISTA DE EMBARQUE'!B:L,11,0),"")</f>
        <v/>
      </c>
      <c r="W1320" s="13" t="str">
        <f>IFERROR(VLOOKUP(Tabela1[[#This Row],[COD.MDE]],'LISTA DE EMBARQUE'!B:M,12,0),"")</f>
        <v/>
      </c>
      <c r="X1320" s="14">
        <f>IFERROR(Tabela1[[#This Row],[QIANTIDADE EXPEDIDA]]*Tabela1[[#This Row],[PESO UNI]],"")</f>
        <v>0</v>
      </c>
      <c r="Y1320" s="14">
        <f>U1320-C1320</f>
        <v>-12</v>
      </c>
      <c r="Z1320" s="20">
        <f>Tabela1[[#This Row],[PESO TOTAL]]-Tabela1[[#This Row],[Peso Expedido]]</f>
        <v>414.24</v>
      </c>
      <c r="AA1320" s="17">
        <v>0</v>
      </c>
      <c r="AB1320" s="33"/>
      <c r="AC1320" s="33"/>
      <c r="AD1320" s="33"/>
      <c r="AE1320" s="33"/>
      <c r="AF1320" s="33"/>
      <c r="AG1320" s="33"/>
      <c r="AH1320" s="33"/>
      <c r="AI1320" s="33"/>
      <c r="AJ1320"/>
      <c r="AK1320"/>
      <c r="AL1320"/>
      <c r="AM1320"/>
      <c r="AN1320"/>
      <c r="AO1320"/>
      <c r="AP1320"/>
      <c r="AQ1320" s="22"/>
      <c r="AR1320" s="24"/>
      <c r="AS1320" s="37"/>
      <c r="AT1320" s="37"/>
      <c r="AU1320" s="37"/>
      <c r="AV1320" s="37"/>
      <c r="AW1320" s="37"/>
    </row>
    <row r="1321" spans="1:49" ht="15.75" hidden="1" customHeight="1" x14ac:dyDescent="0.25">
      <c r="A1321" s="1" t="s">
        <v>6013</v>
      </c>
      <c r="B1321" s="21"/>
      <c r="C1321" s="1">
        <v>12</v>
      </c>
      <c r="D1321" s="1" t="s">
        <v>6329</v>
      </c>
      <c r="E1321" s="7">
        <v>5004</v>
      </c>
      <c r="F1321" s="7">
        <v>19</v>
      </c>
      <c r="G1321" s="1">
        <v>5.4</v>
      </c>
      <c r="H1321" s="34">
        <f>Tabela1[[#This Row],[PESO UNI]]*Tabela1[[#This Row],[QTE]]</f>
        <v>64.800000000000011</v>
      </c>
      <c r="I1321" s="7">
        <v>0</v>
      </c>
      <c r="J1321" s="8" t="s">
        <v>6012</v>
      </c>
      <c r="K1321" s="8" t="s">
        <v>4320</v>
      </c>
      <c r="L1321" s="9" t="s">
        <v>5251</v>
      </c>
      <c r="M1321" s="10">
        <v>46296</v>
      </c>
      <c r="N1321" s="8" t="s">
        <v>38</v>
      </c>
      <c r="O1321" s="12"/>
      <c r="P1321" s="13"/>
      <c r="Q1321" s="14">
        <f>Tabela1[[#This Row],[QTDE/ Fabricação]]-Tabela1[[#This Row],[QTE]]</f>
        <v>-12</v>
      </c>
      <c r="R1321" s="18">
        <v>0</v>
      </c>
      <c r="S1321" s="18">
        <f>IFERROR(H1321*AG1321,"")</f>
        <v>0</v>
      </c>
      <c r="T1321" s="19">
        <f>IFERROR(S1321-H1321,"")</f>
        <v>-64.800000000000011</v>
      </c>
      <c r="U1321" s="16">
        <f>IFERROR(SUMIF('LISTA DE EMBARQUE'!B:B,MICRO!E:E,'LISTA DE EMBARQUE'!G:G),"")</f>
        <v>0</v>
      </c>
      <c r="V1321" s="12" t="str">
        <f>IFERROR(VLOOKUP(Tabela1[[#This Row],[COD.MDE]],'LISTA DE EMBARQUE'!B:L,11,0),"")</f>
        <v/>
      </c>
      <c r="W1321" s="13" t="str">
        <f>IFERROR(VLOOKUP(Tabela1[[#This Row],[COD.MDE]],'LISTA DE EMBARQUE'!B:M,12,0),"")</f>
        <v/>
      </c>
      <c r="X1321" s="14">
        <f>IFERROR(Tabela1[[#This Row],[QIANTIDADE EXPEDIDA]]*Tabela1[[#This Row],[PESO UNI]],"")</f>
        <v>0</v>
      </c>
      <c r="Y1321" s="14">
        <f>U1321-C1321</f>
        <v>-12</v>
      </c>
      <c r="Z1321" s="20">
        <f>Tabela1[[#This Row],[PESO TOTAL]]-Tabela1[[#This Row],[Peso Expedido]]</f>
        <v>64.800000000000011</v>
      </c>
      <c r="AA1321" s="17">
        <v>0</v>
      </c>
      <c r="AB1321" s="33"/>
      <c r="AC1321" s="33"/>
      <c r="AD1321" s="33"/>
      <c r="AE1321" s="33"/>
      <c r="AF1321" s="33"/>
      <c r="AG1321" s="33"/>
      <c r="AH1321" s="33"/>
      <c r="AI1321" s="33"/>
      <c r="AJ1321"/>
      <c r="AK1321"/>
      <c r="AL1321"/>
      <c r="AM1321"/>
      <c r="AN1321"/>
      <c r="AO1321"/>
      <c r="AP1321"/>
      <c r="AQ1321" s="22"/>
      <c r="AR1321" s="24"/>
      <c r="AS1321" s="37"/>
      <c r="AT1321" s="37"/>
      <c r="AU1321" s="37"/>
      <c r="AV1321" s="37"/>
      <c r="AW1321" s="37"/>
    </row>
    <row r="1322" spans="1:49" ht="15.75" hidden="1" customHeight="1" x14ac:dyDescent="0.25">
      <c r="A1322" s="1" t="s">
        <v>6014</v>
      </c>
      <c r="B1322" s="21" t="s">
        <v>6015</v>
      </c>
      <c r="C1322" s="1">
        <v>2</v>
      </c>
      <c r="D1322" s="1" t="s">
        <v>6330</v>
      </c>
      <c r="E1322" s="7">
        <v>5005</v>
      </c>
      <c r="F1322" s="7">
        <v>90</v>
      </c>
      <c r="G1322" s="1">
        <v>162</v>
      </c>
      <c r="H1322" s="34">
        <f>Tabela1[[#This Row],[PESO UNI]]*Tabela1[[#This Row],[QTE]]</f>
        <v>324</v>
      </c>
      <c r="I1322" s="7" t="s">
        <v>6135</v>
      </c>
      <c r="J1322" s="8" t="s">
        <v>3045</v>
      </c>
      <c r="K1322" s="8" t="s">
        <v>4320</v>
      </c>
      <c r="L1322" s="9" t="s">
        <v>2984</v>
      </c>
      <c r="M1322" s="10">
        <v>46296</v>
      </c>
      <c r="N1322" s="8" t="s">
        <v>5101</v>
      </c>
      <c r="O1322" s="12"/>
      <c r="P1322" s="13"/>
      <c r="Q1322" s="14">
        <f>Tabela1[[#This Row],[QTDE/ Fabricação]]-Tabela1[[#This Row],[QTE]]</f>
        <v>-2</v>
      </c>
      <c r="R1322" s="18">
        <v>0</v>
      </c>
      <c r="S1322" s="18">
        <f t="shared" ref="S1322" si="388">IFERROR(H1322*AG1322,"")</f>
        <v>0</v>
      </c>
      <c r="T1322" s="19">
        <f t="shared" ref="T1322" si="389">IFERROR(S1322-H1322,"")</f>
        <v>-324</v>
      </c>
      <c r="U1322" s="16">
        <f>IFERROR(SUMIF('LISTA DE EMBARQUE'!B:B,MICRO!E:E,'LISTA DE EMBARQUE'!G:G),"")</f>
        <v>0</v>
      </c>
      <c r="V1322" s="12" t="str">
        <f>IFERROR(VLOOKUP(Tabela1[[#This Row],[COD.MDE]],'LISTA DE EMBARQUE'!B:L,11,0),"")</f>
        <v/>
      </c>
      <c r="W1322" s="13" t="str">
        <f>IFERROR(VLOOKUP(Tabela1[[#This Row],[COD.MDE]],'LISTA DE EMBARQUE'!B:M,12,0),"")</f>
        <v/>
      </c>
      <c r="X1322" s="14">
        <f>IFERROR(Tabela1[[#This Row],[QIANTIDADE EXPEDIDA]]*Tabela1[[#This Row],[PESO UNI]],"")</f>
        <v>0</v>
      </c>
      <c r="Y1322" s="14">
        <f t="shared" ref="Y1322" si="390">U1322-C1322</f>
        <v>-2</v>
      </c>
      <c r="Z1322" s="20">
        <f>Tabela1[[#This Row],[PESO TOTAL]]-Tabela1[[#This Row],[Peso Expedido]]</f>
        <v>324</v>
      </c>
      <c r="AA1322" s="17">
        <v>0</v>
      </c>
      <c r="AB1322" s="33"/>
      <c r="AC1322" s="33"/>
      <c r="AD1322" s="33"/>
      <c r="AE1322" s="33"/>
      <c r="AF1322" s="33"/>
      <c r="AG1322" s="33"/>
      <c r="AH1322" s="33"/>
      <c r="AI1322" s="33"/>
      <c r="AJ1322"/>
      <c r="AK1322"/>
      <c r="AL1322"/>
      <c r="AM1322"/>
      <c r="AN1322"/>
      <c r="AO1322"/>
      <c r="AP1322"/>
      <c r="AQ1322" s="22"/>
      <c r="AR1322" s="24"/>
      <c r="AS1322" s="37"/>
      <c r="AT1322" s="37"/>
      <c r="AU1322" s="37"/>
      <c r="AV1322" s="37"/>
      <c r="AW1322" s="37"/>
    </row>
    <row r="1323" spans="1:49" ht="15.75" hidden="1" customHeight="1" x14ac:dyDescent="0.25">
      <c r="A1323" s="1" t="s">
        <v>6014</v>
      </c>
      <c r="B1323" s="21" t="s">
        <v>6015</v>
      </c>
      <c r="C1323" s="1">
        <v>2</v>
      </c>
      <c r="D1323" s="1" t="s">
        <v>6331</v>
      </c>
      <c r="E1323" s="7">
        <v>5006</v>
      </c>
      <c r="F1323" s="7">
        <v>90</v>
      </c>
      <c r="G1323" s="1">
        <v>115.8</v>
      </c>
      <c r="H1323" s="34">
        <f>Tabela1[[#This Row],[PESO UNI]]*Tabela1[[#This Row],[QTE]]</f>
        <v>231.6</v>
      </c>
      <c r="I1323" s="7" t="s">
        <v>6135</v>
      </c>
      <c r="J1323" s="8" t="s">
        <v>3045</v>
      </c>
      <c r="K1323" s="8" t="s">
        <v>4320</v>
      </c>
      <c r="L1323" s="9" t="s">
        <v>2984</v>
      </c>
      <c r="M1323" s="10">
        <v>46296</v>
      </c>
      <c r="N1323" s="8" t="s">
        <v>5101</v>
      </c>
      <c r="O1323" s="12"/>
      <c r="P1323" s="13"/>
      <c r="Q1323" s="14">
        <f>Tabela1[[#This Row],[QTDE/ Fabricação]]-Tabela1[[#This Row],[QTE]]</f>
        <v>-2</v>
      </c>
      <c r="R1323" s="18">
        <v>0</v>
      </c>
      <c r="S1323" s="18">
        <f t="shared" ref="S1323:S1327" si="391">IFERROR(H1323*AG1323,"")</f>
        <v>0</v>
      </c>
      <c r="T1323" s="19">
        <f t="shared" ref="T1323:T1327" si="392">IFERROR(S1323-H1323,"")</f>
        <v>-231.6</v>
      </c>
      <c r="U1323" s="16">
        <f>IFERROR(SUMIF('LISTA DE EMBARQUE'!B:B,MICRO!E:E,'LISTA DE EMBARQUE'!G:G),"")</f>
        <v>0</v>
      </c>
      <c r="V1323" s="12" t="str">
        <f>IFERROR(VLOOKUP(Tabela1[[#This Row],[COD.MDE]],'LISTA DE EMBARQUE'!B:L,11,0),"")</f>
        <v/>
      </c>
      <c r="W1323" s="13" t="str">
        <f>IFERROR(VLOOKUP(Tabela1[[#This Row],[COD.MDE]],'LISTA DE EMBARQUE'!B:M,12,0),"")</f>
        <v/>
      </c>
      <c r="X1323" s="14">
        <f>IFERROR(Tabela1[[#This Row],[QIANTIDADE EXPEDIDA]]*Tabela1[[#This Row],[PESO UNI]],"")</f>
        <v>0</v>
      </c>
      <c r="Y1323" s="14">
        <f t="shared" ref="Y1323:Y1327" si="393">U1323-C1323</f>
        <v>-2</v>
      </c>
      <c r="Z1323" s="20">
        <f>Tabela1[[#This Row],[PESO TOTAL]]-Tabela1[[#This Row],[Peso Expedido]]</f>
        <v>231.6</v>
      </c>
      <c r="AA1323" s="17">
        <v>0</v>
      </c>
      <c r="AB1323" s="33"/>
      <c r="AC1323" s="33"/>
      <c r="AD1323" s="33"/>
      <c r="AE1323" s="33"/>
      <c r="AF1323" s="33"/>
      <c r="AG1323" s="33"/>
      <c r="AH1323" s="33"/>
      <c r="AI1323" s="33"/>
      <c r="AJ1323"/>
      <c r="AK1323"/>
      <c r="AL1323"/>
      <c r="AM1323"/>
      <c r="AN1323"/>
      <c r="AO1323"/>
      <c r="AP1323"/>
      <c r="AQ1323" s="22"/>
      <c r="AR1323" s="24"/>
      <c r="AS1323" s="37"/>
      <c r="AT1323" s="37"/>
      <c r="AU1323" s="37"/>
      <c r="AV1323" s="37"/>
      <c r="AW1323" s="37"/>
    </row>
    <row r="1324" spans="1:49" ht="15.75" hidden="1" customHeight="1" x14ac:dyDescent="0.25">
      <c r="A1324" s="1" t="s">
        <v>5249</v>
      </c>
      <c r="B1324" s="21"/>
      <c r="C1324" s="1">
        <v>15</v>
      </c>
      <c r="D1324" s="1" t="s">
        <v>5250</v>
      </c>
      <c r="E1324" s="7">
        <v>5007</v>
      </c>
      <c r="F1324" s="7">
        <v>22</v>
      </c>
      <c r="G1324" s="1">
        <v>97.6</v>
      </c>
      <c r="H1324" s="34">
        <f>Tabela1[[#This Row],[PESO UNI]]*Tabela1[[#This Row],[QTE]]</f>
        <v>1464</v>
      </c>
      <c r="I1324" s="7">
        <v>2</v>
      </c>
      <c r="J1324" s="8" t="s">
        <v>6027</v>
      </c>
      <c r="K1324" s="8" t="s">
        <v>6016</v>
      </c>
      <c r="L1324" s="9" t="s">
        <v>5251</v>
      </c>
      <c r="M1324" s="10">
        <v>46296</v>
      </c>
      <c r="N1324" s="8" t="s">
        <v>38</v>
      </c>
      <c r="O1324" s="12"/>
      <c r="P1324" s="13"/>
      <c r="Q1324" s="14">
        <f>Tabela1[[#This Row],[QTDE/ Fabricação]]-Tabela1[[#This Row],[QTE]]</f>
        <v>-15</v>
      </c>
      <c r="R1324" s="18">
        <f>IFERROR(H1324*((AA1324*0.25)+(AC1324*0.25)+(AD1324*0.225)+(AE1324*0.225)+(AF1324*0.05)),"")</f>
        <v>0</v>
      </c>
      <c r="S1324" s="18">
        <f t="shared" si="391"/>
        <v>0</v>
      </c>
      <c r="T1324" s="19">
        <f t="shared" si="392"/>
        <v>-1464</v>
      </c>
      <c r="U1324" s="16">
        <f>IFERROR(SUMIF('LISTA DE EMBARQUE'!B:B,MICRO!E:E,'LISTA DE EMBARQUE'!G:G),"")</f>
        <v>0</v>
      </c>
      <c r="V1324" s="12" t="str">
        <f>IFERROR(VLOOKUP(Tabela1[[#This Row],[COD.MDE]],'LISTA DE EMBARQUE'!B:L,11,0),"")</f>
        <v/>
      </c>
      <c r="W1324" s="13" t="str">
        <f>IFERROR(VLOOKUP(Tabela1[[#This Row],[COD.MDE]],'LISTA DE EMBARQUE'!B:M,12,0),"")</f>
        <v/>
      </c>
      <c r="X1324" s="14">
        <f>IFERROR(Tabela1[[#This Row],[QIANTIDADE EXPEDIDA]]*Tabela1[[#This Row],[PESO UNI]],"")</f>
        <v>0</v>
      </c>
      <c r="Y1324" s="14">
        <f t="shared" si="393"/>
        <v>-15</v>
      </c>
      <c r="Z1324" s="20">
        <f>Tabela1[[#This Row],[PESO TOTAL]]-Tabela1[[#This Row],[Peso Expedido]]</f>
        <v>1464</v>
      </c>
      <c r="AA1324" s="17"/>
      <c r="AB1324" s="33"/>
      <c r="AC1324" s="33"/>
      <c r="AD1324" s="33"/>
      <c r="AE1324" s="33"/>
      <c r="AF1324" s="33"/>
      <c r="AG1324" s="33"/>
      <c r="AH1324" s="33"/>
      <c r="AI1324" s="33"/>
      <c r="AJ1324"/>
      <c r="AK1324"/>
      <c r="AL1324"/>
      <c r="AM1324"/>
      <c r="AN1324"/>
      <c r="AO1324"/>
      <c r="AP1324"/>
      <c r="AQ1324" s="22"/>
      <c r="AR1324" s="24"/>
      <c r="AS1324" s="37"/>
      <c r="AT1324" s="37"/>
      <c r="AU1324" s="37"/>
      <c r="AV1324" s="37"/>
      <c r="AW1324" s="37"/>
    </row>
    <row r="1325" spans="1:49" ht="15.75" hidden="1" customHeight="1" x14ac:dyDescent="0.25">
      <c r="A1325" s="1" t="s">
        <v>5268</v>
      </c>
      <c r="B1325" s="21"/>
      <c r="C1325" s="1">
        <v>30</v>
      </c>
      <c r="D1325" s="1" t="s">
        <v>6020</v>
      </c>
      <c r="E1325" s="7">
        <v>5008</v>
      </c>
      <c r="F1325" s="7">
        <v>22</v>
      </c>
      <c r="G1325" s="1">
        <v>11.8</v>
      </c>
      <c r="H1325" s="34">
        <f>Tabela1[[#This Row],[PESO UNI]]*Tabela1[[#This Row],[QTE]]</f>
        <v>354</v>
      </c>
      <c r="I1325" s="7">
        <v>0</v>
      </c>
      <c r="J1325" s="8" t="s">
        <v>6027</v>
      </c>
      <c r="K1325" s="8" t="s">
        <v>6016</v>
      </c>
      <c r="L1325" s="9" t="s">
        <v>5251</v>
      </c>
      <c r="M1325" s="10">
        <v>46296</v>
      </c>
      <c r="N1325" s="8" t="s">
        <v>38</v>
      </c>
      <c r="O1325" s="12"/>
      <c r="P1325" s="13"/>
      <c r="Q1325" s="14">
        <f>Tabela1[[#This Row],[QTDE/ Fabricação]]-Tabela1[[#This Row],[QTE]]</f>
        <v>-30</v>
      </c>
      <c r="R1325" s="18">
        <f>IFERROR(H1325*((AA1325*0.25)+(AC1325*0.25)+(AD1325*0.225)+(AE1325*0.225)+(AF1325*0.05)),"")</f>
        <v>0</v>
      </c>
      <c r="S1325" s="18">
        <f t="shared" si="391"/>
        <v>0</v>
      </c>
      <c r="T1325" s="19">
        <f t="shared" si="392"/>
        <v>-354</v>
      </c>
      <c r="U1325" s="16">
        <f>IFERROR(SUMIF('LISTA DE EMBARQUE'!B:B,MICRO!E:E,'LISTA DE EMBARQUE'!G:G),"")</f>
        <v>0</v>
      </c>
      <c r="V1325" s="12" t="str">
        <f>IFERROR(VLOOKUP(Tabela1[[#This Row],[COD.MDE]],'LISTA DE EMBARQUE'!B:L,11,0),"")</f>
        <v/>
      </c>
      <c r="W1325" s="13" t="str">
        <f>IFERROR(VLOOKUP(Tabela1[[#This Row],[COD.MDE]],'LISTA DE EMBARQUE'!B:M,12,0),"")</f>
        <v/>
      </c>
      <c r="X1325" s="14">
        <f>IFERROR(Tabela1[[#This Row],[QIANTIDADE EXPEDIDA]]*Tabela1[[#This Row],[PESO UNI]],"")</f>
        <v>0</v>
      </c>
      <c r="Y1325" s="14">
        <f t="shared" si="393"/>
        <v>-30</v>
      </c>
      <c r="Z1325" s="20">
        <f>Tabela1[[#This Row],[PESO TOTAL]]-Tabela1[[#This Row],[Peso Expedido]]</f>
        <v>354</v>
      </c>
      <c r="AA1325" s="17"/>
      <c r="AB1325" s="33"/>
      <c r="AC1325" s="33"/>
      <c r="AD1325" s="33"/>
      <c r="AE1325" s="33"/>
      <c r="AF1325" s="33"/>
      <c r="AG1325" s="33"/>
      <c r="AH1325" s="33"/>
      <c r="AI1325" s="33"/>
      <c r="AJ1325"/>
      <c r="AK1325"/>
      <c r="AL1325"/>
      <c r="AM1325"/>
      <c r="AN1325"/>
      <c r="AO1325"/>
      <c r="AP1325"/>
      <c r="AQ1325" s="22"/>
      <c r="AR1325" s="24"/>
      <c r="AS1325" s="37"/>
      <c r="AT1325" s="37"/>
      <c r="AU1325" s="37"/>
      <c r="AV1325" s="37"/>
      <c r="AW1325" s="37"/>
    </row>
    <row r="1326" spans="1:49" ht="15.75" hidden="1" customHeight="1" x14ac:dyDescent="0.25">
      <c r="A1326" s="1" t="s">
        <v>5278</v>
      </c>
      <c r="B1326" s="21"/>
      <c r="C1326" s="1">
        <v>2</v>
      </c>
      <c r="D1326" s="1" t="s">
        <v>5279</v>
      </c>
      <c r="E1326" s="7">
        <v>5009</v>
      </c>
      <c r="F1326" s="7">
        <v>22</v>
      </c>
      <c r="G1326" s="1">
        <v>44</v>
      </c>
      <c r="H1326" s="34">
        <f>Tabela1[[#This Row],[PESO UNI]]*Tabela1[[#This Row],[QTE]]</f>
        <v>88</v>
      </c>
      <c r="I1326" s="7">
        <v>0</v>
      </c>
      <c r="J1326" s="8" t="s">
        <v>6027</v>
      </c>
      <c r="K1326" s="8" t="s">
        <v>6016</v>
      </c>
      <c r="L1326" s="9" t="s">
        <v>5251</v>
      </c>
      <c r="M1326" s="10">
        <v>46296</v>
      </c>
      <c r="N1326" s="8" t="s">
        <v>38</v>
      </c>
      <c r="O1326" s="12"/>
      <c r="P1326" s="13"/>
      <c r="Q1326" s="14">
        <f>Tabela1[[#This Row],[QTDE/ Fabricação]]-Tabela1[[#This Row],[QTE]]</f>
        <v>-2</v>
      </c>
      <c r="R1326" s="18">
        <f>IFERROR(H1326*((AA1326*0.25)+(AC1326*0.25)+(AD1326*0.225)+(AE1326*0.225)+(AF1326*0.05)),"")</f>
        <v>0</v>
      </c>
      <c r="S1326" s="18">
        <f t="shared" si="391"/>
        <v>0</v>
      </c>
      <c r="T1326" s="19">
        <f t="shared" si="392"/>
        <v>-88</v>
      </c>
      <c r="U1326" s="16">
        <f>IFERROR(SUMIF('LISTA DE EMBARQUE'!B:B,MICRO!E:E,'LISTA DE EMBARQUE'!G:G),"")</f>
        <v>0</v>
      </c>
      <c r="V1326" s="12" t="str">
        <f>IFERROR(VLOOKUP(Tabela1[[#This Row],[COD.MDE]],'LISTA DE EMBARQUE'!B:L,11,0),"")</f>
        <v/>
      </c>
      <c r="W1326" s="13" t="str">
        <f>IFERROR(VLOOKUP(Tabela1[[#This Row],[COD.MDE]],'LISTA DE EMBARQUE'!B:M,12,0),"")</f>
        <v/>
      </c>
      <c r="X1326" s="14">
        <f>IFERROR(Tabela1[[#This Row],[QIANTIDADE EXPEDIDA]]*Tabela1[[#This Row],[PESO UNI]],"")</f>
        <v>0</v>
      </c>
      <c r="Y1326" s="14">
        <f t="shared" si="393"/>
        <v>-2</v>
      </c>
      <c r="Z1326" s="20">
        <f>Tabela1[[#This Row],[PESO TOTAL]]-Tabela1[[#This Row],[Peso Expedido]]</f>
        <v>88</v>
      </c>
      <c r="AA1326" s="17"/>
      <c r="AB1326" s="33"/>
      <c r="AC1326" s="33"/>
      <c r="AD1326" s="33"/>
      <c r="AE1326" s="33"/>
      <c r="AF1326" s="33"/>
      <c r="AG1326" s="33"/>
      <c r="AH1326" s="33"/>
      <c r="AI1326" s="33"/>
      <c r="AJ1326"/>
      <c r="AK1326"/>
      <c r="AL1326"/>
      <c r="AM1326"/>
      <c r="AN1326"/>
      <c r="AO1326"/>
      <c r="AP1326"/>
      <c r="AQ1326" s="22"/>
      <c r="AR1326" s="24"/>
      <c r="AS1326" s="37"/>
      <c r="AT1326" s="37"/>
      <c r="AU1326" s="37"/>
      <c r="AV1326" s="37"/>
      <c r="AW1326" s="37"/>
    </row>
    <row r="1327" spans="1:49" ht="15.75" hidden="1" customHeight="1" x14ac:dyDescent="0.25">
      <c r="A1327" s="1" t="s">
        <v>6017</v>
      </c>
      <c r="B1327" s="21"/>
      <c r="C1327" s="1">
        <v>50</v>
      </c>
      <c r="D1327" s="1" t="s">
        <v>6018</v>
      </c>
      <c r="E1327" s="7">
        <v>5010</v>
      </c>
      <c r="F1327" s="7">
        <v>22</v>
      </c>
      <c r="G1327" s="1">
        <v>15</v>
      </c>
      <c r="H1327" s="34">
        <f>Tabela1[[#This Row],[PESO UNI]]*Tabela1[[#This Row],[QTE]]</f>
        <v>750</v>
      </c>
      <c r="I1327" s="7">
        <v>0</v>
      </c>
      <c r="J1327" s="8" t="s">
        <v>6027</v>
      </c>
      <c r="K1327" s="8" t="s">
        <v>6016</v>
      </c>
      <c r="L1327" s="9" t="s">
        <v>5251</v>
      </c>
      <c r="M1327" s="10">
        <v>46296</v>
      </c>
      <c r="N1327" s="8" t="s">
        <v>38</v>
      </c>
      <c r="O1327" s="12"/>
      <c r="P1327" s="13"/>
      <c r="Q1327" s="14">
        <f>Tabela1[[#This Row],[QTDE/ Fabricação]]-Tabela1[[#This Row],[QTE]]</f>
        <v>-50</v>
      </c>
      <c r="R1327" s="18">
        <v>0</v>
      </c>
      <c r="S1327" s="18">
        <f t="shared" si="391"/>
        <v>0</v>
      </c>
      <c r="T1327" s="19">
        <f t="shared" si="392"/>
        <v>-750</v>
      </c>
      <c r="U1327" s="16">
        <f>IFERROR(SUMIF('LISTA DE EMBARQUE'!B:B,MICRO!E:E,'LISTA DE EMBARQUE'!G:G),"")</f>
        <v>0</v>
      </c>
      <c r="V1327" s="12" t="str">
        <f>IFERROR(VLOOKUP(Tabela1[[#This Row],[COD.MDE]],'LISTA DE EMBARQUE'!B:L,11,0),"")</f>
        <v/>
      </c>
      <c r="W1327" s="13" t="str">
        <f>IFERROR(VLOOKUP(Tabela1[[#This Row],[COD.MDE]],'LISTA DE EMBARQUE'!B:M,12,0),"")</f>
        <v/>
      </c>
      <c r="X1327" s="14">
        <f>IFERROR(Tabela1[[#This Row],[QIANTIDADE EXPEDIDA]]*Tabela1[[#This Row],[PESO UNI]],"")</f>
        <v>0</v>
      </c>
      <c r="Y1327" s="14">
        <f t="shared" si="393"/>
        <v>-50</v>
      </c>
      <c r="Z1327" s="20">
        <f>Tabela1[[#This Row],[PESO TOTAL]]-Tabela1[[#This Row],[Peso Expedido]]</f>
        <v>750</v>
      </c>
      <c r="AA1327" s="17">
        <v>0</v>
      </c>
      <c r="AB1327" s="33"/>
      <c r="AC1327" s="33"/>
      <c r="AD1327" s="33"/>
      <c r="AE1327" s="33"/>
      <c r="AF1327" s="33"/>
      <c r="AG1327" s="33"/>
      <c r="AH1327" s="33"/>
      <c r="AI1327" s="33"/>
      <c r="AJ1327"/>
      <c r="AK1327"/>
      <c r="AL1327"/>
      <c r="AM1327"/>
      <c r="AN1327"/>
      <c r="AO1327"/>
      <c r="AP1327"/>
      <c r="AQ1327" s="22"/>
      <c r="AR1327" s="24"/>
      <c r="AS1327" s="37"/>
      <c r="AT1327" s="37"/>
      <c r="AU1327" s="37"/>
      <c r="AV1327" s="37"/>
      <c r="AW1327" s="37"/>
    </row>
    <row r="1328" spans="1:49" ht="15.75" hidden="1" customHeight="1" x14ac:dyDescent="0.25">
      <c r="A1328" s="1" t="s">
        <v>6017</v>
      </c>
      <c r="B1328" s="21"/>
      <c r="C1328" s="1">
        <v>50</v>
      </c>
      <c r="D1328" s="1" t="s">
        <v>6019</v>
      </c>
      <c r="E1328" s="7">
        <v>5011</v>
      </c>
      <c r="F1328" s="7">
        <v>22</v>
      </c>
      <c r="G1328" s="1">
        <v>15</v>
      </c>
      <c r="H1328" s="34">
        <f>Tabela1[[#This Row],[PESO UNI]]*Tabela1[[#This Row],[QTE]]</f>
        <v>750</v>
      </c>
      <c r="I1328" s="7">
        <v>0</v>
      </c>
      <c r="J1328" s="8" t="s">
        <v>6027</v>
      </c>
      <c r="K1328" s="8" t="s">
        <v>6016</v>
      </c>
      <c r="L1328" s="9" t="s">
        <v>5251</v>
      </c>
      <c r="M1328" s="10">
        <v>46296</v>
      </c>
      <c r="N1328" s="8" t="s">
        <v>38</v>
      </c>
      <c r="O1328" s="12"/>
      <c r="P1328" s="13"/>
      <c r="Q1328" s="14">
        <f>Tabela1[[#This Row],[QTDE/ Fabricação]]-Tabela1[[#This Row],[QTE]]</f>
        <v>-50</v>
      </c>
      <c r="R1328" s="18">
        <v>0</v>
      </c>
      <c r="S1328" s="18">
        <f t="shared" ref="S1328:S1343" si="394">IFERROR(H1328*AG1328,"")</f>
        <v>0</v>
      </c>
      <c r="T1328" s="19">
        <f t="shared" ref="T1328:T1343" si="395">IFERROR(S1328-H1328,"")</f>
        <v>-750</v>
      </c>
      <c r="U1328" s="16">
        <f>IFERROR(SUMIF('LISTA DE EMBARQUE'!B:B,MICRO!E:E,'LISTA DE EMBARQUE'!G:G),"")</f>
        <v>0</v>
      </c>
      <c r="V1328" s="12" t="str">
        <f>IFERROR(VLOOKUP(Tabela1[[#This Row],[COD.MDE]],'LISTA DE EMBARQUE'!B:L,11,0),"")</f>
        <v/>
      </c>
      <c r="W1328" s="13" t="str">
        <f>IFERROR(VLOOKUP(Tabela1[[#This Row],[COD.MDE]],'LISTA DE EMBARQUE'!B:M,12,0),"")</f>
        <v/>
      </c>
      <c r="X1328" s="14">
        <f>IFERROR(Tabela1[[#This Row],[QIANTIDADE EXPEDIDA]]*Tabela1[[#This Row],[PESO UNI]],"")</f>
        <v>0</v>
      </c>
      <c r="Y1328" s="14">
        <f t="shared" ref="Y1328:Y1343" si="396">U1328-C1328</f>
        <v>-50</v>
      </c>
      <c r="Z1328" s="20">
        <f>Tabela1[[#This Row],[PESO TOTAL]]-Tabela1[[#This Row],[Peso Expedido]]</f>
        <v>750</v>
      </c>
      <c r="AA1328" s="17">
        <v>0</v>
      </c>
      <c r="AB1328" s="33"/>
      <c r="AC1328" s="33"/>
      <c r="AD1328" s="33"/>
      <c r="AE1328" s="33"/>
      <c r="AF1328" s="33"/>
      <c r="AG1328" s="33"/>
      <c r="AH1328" s="33"/>
      <c r="AI1328" s="33"/>
      <c r="AJ1328"/>
      <c r="AK1328"/>
      <c r="AL1328"/>
      <c r="AM1328"/>
      <c r="AN1328"/>
      <c r="AO1328"/>
      <c r="AP1328"/>
      <c r="AQ1328" s="22"/>
      <c r="AR1328" s="24"/>
      <c r="AS1328" s="37"/>
      <c r="AT1328" s="37"/>
      <c r="AU1328" s="37"/>
      <c r="AV1328" s="37"/>
      <c r="AW1328" s="37"/>
    </row>
    <row r="1329" spans="1:49" ht="15.75" hidden="1" customHeight="1" x14ac:dyDescent="0.25">
      <c r="A1329" s="1" t="s">
        <v>6068</v>
      </c>
      <c r="B1329" s="21" t="s">
        <v>6069</v>
      </c>
      <c r="C1329" s="1">
        <v>2</v>
      </c>
      <c r="D1329" s="1" t="s">
        <v>6317</v>
      </c>
      <c r="E1329" s="7">
        <v>5012</v>
      </c>
      <c r="F1329" s="7">
        <v>92</v>
      </c>
      <c r="G1329" s="1">
        <v>17.600000000000001</v>
      </c>
      <c r="H1329" s="34">
        <f>Tabela1[[#This Row],[PESO UNI]]*Tabela1[[#This Row],[QTE]]</f>
        <v>35.200000000000003</v>
      </c>
      <c r="I1329" s="7">
        <v>0</v>
      </c>
      <c r="J1329" s="8" t="s">
        <v>3140</v>
      </c>
      <c r="K1329" s="8" t="s">
        <v>4320</v>
      </c>
      <c r="L1329" s="9" t="s">
        <v>2984</v>
      </c>
      <c r="M1329" s="10">
        <v>46302</v>
      </c>
      <c r="N1329" s="8" t="s">
        <v>5101</v>
      </c>
      <c r="O1329" s="12"/>
      <c r="P1329" s="13"/>
      <c r="Q1329" s="14">
        <f>Tabela1[[#This Row],[QTDE/ Fabricação]]-Tabela1[[#This Row],[QTE]]</f>
        <v>-2</v>
      </c>
      <c r="R1329" s="18">
        <v>0</v>
      </c>
      <c r="S1329" s="18">
        <f t="shared" si="394"/>
        <v>0</v>
      </c>
      <c r="T1329" s="19">
        <f t="shared" si="395"/>
        <v>-35.200000000000003</v>
      </c>
      <c r="U1329" s="16">
        <f>IFERROR(SUMIF('LISTA DE EMBARQUE'!B:B,MICRO!E:E,'LISTA DE EMBARQUE'!G:G),"")</f>
        <v>0</v>
      </c>
      <c r="V1329" s="12" t="str">
        <f>IFERROR(VLOOKUP(Tabela1[[#This Row],[COD.MDE]],'LISTA DE EMBARQUE'!B:L,11,0),"")</f>
        <v/>
      </c>
      <c r="W1329" s="13" t="str">
        <f>IFERROR(VLOOKUP(Tabela1[[#This Row],[COD.MDE]],'LISTA DE EMBARQUE'!B:M,12,0),"")</f>
        <v/>
      </c>
      <c r="X1329" s="14">
        <f>IFERROR(Tabela1[[#This Row],[QIANTIDADE EXPEDIDA]]*Tabela1[[#This Row],[PESO UNI]],"")</f>
        <v>0</v>
      </c>
      <c r="Y1329" s="14">
        <f t="shared" si="396"/>
        <v>-2</v>
      </c>
      <c r="Z1329" s="20">
        <f>Tabela1[[#This Row],[PESO TOTAL]]-Tabela1[[#This Row],[Peso Expedido]]</f>
        <v>35.200000000000003</v>
      </c>
      <c r="AA1329" s="17">
        <v>0</v>
      </c>
      <c r="AB1329" s="33"/>
      <c r="AC1329" s="33"/>
      <c r="AD1329" s="33"/>
      <c r="AE1329" s="33"/>
      <c r="AF1329" s="33"/>
      <c r="AG1329" s="33"/>
      <c r="AH1329" s="33"/>
      <c r="AI1329" s="33"/>
      <c r="AJ1329"/>
      <c r="AK1329"/>
      <c r="AL1329"/>
      <c r="AM1329"/>
      <c r="AN1329"/>
      <c r="AO1329"/>
      <c r="AP1329"/>
      <c r="AQ1329" s="22"/>
      <c r="AR1329" s="24"/>
      <c r="AS1329" s="37"/>
      <c r="AT1329" s="37"/>
      <c r="AU1329" s="37"/>
      <c r="AV1329" s="37"/>
      <c r="AW1329" s="37"/>
    </row>
    <row r="1330" spans="1:49" ht="15.75" hidden="1" customHeight="1" x14ac:dyDescent="0.25">
      <c r="A1330" s="1" t="s">
        <v>6068</v>
      </c>
      <c r="B1330" s="21" t="s">
        <v>6069</v>
      </c>
      <c r="C1330" s="1">
        <v>2</v>
      </c>
      <c r="D1330" s="1" t="s">
        <v>6316</v>
      </c>
      <c r="E1330" s="7">
        <v>5013</v>
      </c>
      <c r="F1330" s="7">
        <v>92</v>
      </c>
      <c r="G1330" s="1">
        <v>23.3</v>
      </c>
      <c r="H1330" s="34">
        <f>Tabela1[[#This Row],[PESO UNI]]*Tabela1[[#This Row],[QTE]]</f>
        <v>46.6</v>
      </c>
      <c r="I1330" s="7">
        <v>0</v>
      </c>
      <c r="J1330" s="8" t="s">
        <v>3140</v>
      </c>
      <c r="K1330" s="8" t="s">
        <v>4320</v>
      </c>
      <c r="L1330" s="9" t="s">
        <v>2984</v>
      </c>
      <c r="M1330" s="10">
        <v>46302</v>
      </c>
      <c r="N1330" s="8" t="s">
        <v>5101</v>
      </c>
      <c r="O1330" s="12"/>
      <c r="P1330" s="13"/>
      <c r="Q1330" s="14">
        <f>Tabela1[[#This Row],[QTDE/ Fabricação]]-Tabela1[[#This Row],[QTE]]</f>
        <v>-2</v>
      </c>
      <c r="R1330" s="18">
        <v>0</v>
      </c>
      <c r="S1330" s="18">
        <f t="shared" si="394"/>
        <v>0</v>
      </c>
      <c r="T1330" s="19">
        <f t="shared" si="395"/>
        <v>-46.6</v>
      </c>
      <c r="U1330" s="16">
        <f>IFERROR(SUMIF('LISTA DE EMBARQUE'!B:B,MICRO!E:E,'LISTA DE EMBARQUE'!G:G),"")</f>
        <v>0</v>
      </c>
      <c r="V1330" s="12" t="str">
        <f>IFERROR(VLOOKUP(Tabela1[[#This Row],[COD.MDE]],'LISTA DE EMBARQUE'!B:L,11,0),"")</f>
        <v/>
      </c>
      <c r="W1330" s="13" t="str">
        <f>IFERROR(VLOOKUP(Tabela1[[#This Row],[COD.MDE]],'LISTA DE EMBARQUE'!B:M,12,0),"")</f>
        <v/>
      </c>
      <c r="X1330" s="14">
        <f>IFERROR(Tabela1[[#This Row],[QIANTIDADE EXPEDIDA]]*Tabela1[[#This Row],[PESO UNI]],"")</f>
        <v>0</v>
      </c>
      <c r="Y1330" s="14">
        <f t="shared" si="396"/>
        <v>-2</v>
      </c>
      <c r="Z1330" s="20">
        <f>Tabela1[[#This Row],[PESO TOTAL]]-Tabela1[[#This Row],[Peso Expedido]]</f>
        <v>46.6</v>
      </c>
      <c r="AA1330" s="17">
        <v>0</v>
      </c>
      <c r="AB1330" s="33"/>
      <c r="AC1330" s="33"/>
      <c r="AD1330" s="33"/>
      <c r="AE1330" s="33"/>
      <c r="AF1330" s="33"/>
      <c r="AG1330" s="33"/>
      <c r="AH1330" s="33"/>
      <c r="AI1330" s="33"/>
      <c r="AJ1330"/>
      <c r="AK1330"/>
      <c r="AL1330"/>
      <c r="AM1330"/>
      <c r="AN1330"/>
      <c r="AO1330"/>
      <c r="AP1330"/>
      <c r="AQ1330" s="22"/>
      <c r="AR1330" s="24"/>
      <c r="AS1330" s="37"/>
      <c r="AT1330" s="37"/>
      <c r="AU1330" s="37"/>
      <c r="AV1330" s="37"/>
      <c r="AW1330" s="37"/>
    </row>
    <row r="1331" spans="1:49" ht="15.75" hidden="1" customHeight="1" x14ac:dyDescent="0.25">
      <c r="A1331" s="1" t="s">
        <v>6068</v>
      </c>
      <c r="B1331" s="21" t="s">
        <v>6069</v>
      </c>
      <c r="C1331" s="1">
        <v>2</v>
      </c>
      <c r="D1331" s="1" t="s">
        <v>6315</v>
      </c>
      <c r="E1331" s="7">
        <v>5014</v>
      </c>
      <c r="F1331" s="7">
        <v>92</v>
      </c>
      <c r="G1331" s="1">
        <v>13</v>
      </c>
      <c r="H1331" s="34">
        <f>Tabela1[[#This Row],[PESO UNI]]*Tabela1[[#This Row],[QTE]]</f>
        <v>26</v>
      </c>
      <c r="I1331" s="7">
        <v>0</v>
      </c>
      <c r="J1331" s="8" t="s">
        <v>3140</v>
      </c>
      <c r="K1331" s="8" t="s">
        <v>4320</v>
      </c>
      <c r="L1331" s="9" t="s">
        <v>2984</v>
      </c>
      <c r="M1331" s="10">
        <v>46302</v>
      </c>
      <c r="N1331" s="8" t="s">
        <v>5101</v>
      </c>
      <c r="O1331" s="12"/>
      <c r="P1331" s="13"/>
      <c r="Q1331" s="14">
        <f>Tabela1[[#This Row],[QTDE/ Fabricação]]-Tabela1[[#This Row],[QTE]]</f>
        <v>-2</v>
      </c>
      <c r="R1331" s="18">
        <v>0</v>
      </c>
      <c r="S1331" s="18">
        <f t="shared" si="394"/>
        <v>0</v>
      </c>
      <c r="T1331" s="19">
        <f t="shared" si="395"/>
        <v>-26</v>
      </c>
      <c r="U1331" s="16">
        <f>IFERROR(SUMIF('LISTA DE EMBARQUE'!B:B,MICRO!E:E,'LISTA DE EMBARQUE'!G:G),"")</f>
        <v>0</v>
      </c>
      <c r="V1331" s="12" t="str">
        <f>IFERROR(VLOOKUP(Tabela1[[#This Row],[COD.MDE]],'LISTA DE EMBARQUE'!B:L,11,0),"")</f>
        <v/>
      </c>
      <c r="W1331" s="13" t="str">
        <f>IFERROR(VLOOKUP(Tabela1[[#This Row],[COD.MDE]],'LISTA DE EMBARQUE'!B:M,12,0),"")</f>
        <v/>
      </c>
      <c r="X1331" s="14">
        <f>IFERROR(Tabela1[[#This Row],[QIANTIDADE EXPEDIDA]]*Tabela1[[#This Row],[PESO UNI]],"")</f>
        <v>0</v>
      </c>
      <c r="Y1331" s="14">
        <f t="shared" si="396"/>
        <v>-2</v>
      </c>
      <c r="Z1331" s="20">
        <f>Tabela1[[#This Row],[PESO TOTAL]]-Tabela1[[#This Row],[Peso Expedido]]</f>
        <v>26</v>
      </c>
      <c r="AA1331" s="17">
        <v>0</v>
      </c>
      <c r="AB1331" s="33"/>
      <c r="AC1331" s="33"/>
      <c r="AD1331" s="33"/>
      <c r="AE1331" s="33"/>
      <c r="AF1331" s="33"/>
      <c r="AG1331" s="33"/>
      <c r="AH1331" s="33"/>
      <c r="AI1331" s="33"/>
      <c r="AJ1331"/>
      <c r="AK1331"/>
      <c r="AL1331"/>
      <c r="AM1331"/>
      <c r="AN1331"/>
      <c r="AO1331"/>
      <c r="AP1331"/>
      <c r="AQ1331" s="22"/>
      <c r="AR1331" s="24"/>
      <c r="AS1331" s="37"/>
      <c r="AT1331" s="37"/>
      <c r="AU1331" s="37"/>
      <c r="AV1331" s="37"/>
      <c r="AW1331" s="37"/>
    </row>
    <row r="1332" spans="1:49" ht="15.75" hidden="1" customHeight="1" x14ac:dyDescent="0.25">
      <c r="A1332" s="1" t="s">
        <v>6068</v>
      </c>
      <c r="B1332" s="21" t="s">
        <v>6069</v>
      </c>
      <c r="C1332" s="1">
        <v>2</v>
      </c>
      <c r="D1332" s="1" t="s">
        <v>6314</v>
      </c>
      <c r="E1332" s="7">
        <v>5015</v>
      </c>
      <c r="F1332" s="7">
        <v>92</v>
      </c>
      <c r="G1332" s="1">
        <v>14.7</v>
      </c>
      <c r="H1332" s="34">
        <f>Tabela1[[#This Row],[PESO UNI]]*Tabela1[[#This Row],[QTE]]</f>
        <v>29.4</v>
      </c>
      <c r="I1332" s="7">
        <v>0</v>
      </c>
      <c r="J1332" s="8" t="s">
        <v>3140</v>
      </c>
      <c r="K1332" s="8" t="s">
        <v>4320</v>
      </c>
      <c r="L1332" s="9" t="s">
        <v>2984</v>
      </c>
      <c r="M1332" s="10">
        <v>46302</v>
      </c>
      <c r="N1332" s="8" t="s">
        <v>5101</v>
      </c>
      <c r="O1332" s="12"/>
      <c r="P1332" s="13"/>
      <c r="Q1332" s="14">
        <f>Tabela1[[#This Row],[QTDE/ Fabricação]]-Tabela1[[#This Row],[QTE]]</f>
        <v>-2</v>
      </c>
      <c r="R1332" s="18">
        <v>0</v>
      </c>
      <c r="S1332" s="18">
        <f t="shared" si="394"/>
        <v>0</v>
      </c>
      <c r="T1332" s="19">
        <f t="shared" si="395"/>
        <v>-29.4</v>
      </c>
      <c r="U1332" s="16">
        <f>IFERROR(SUMIF('LISTA DE EMBARQUE'!B:B,MICRO!E:E,'LISTA DE EMBARQUE'!G:G),"")</f>
        <v>0</v>
      </c>
      <c r="V1332" s="12" t="str">
        <f>IFERROR(VLOOKUP(Tabela1[[#This Row],[COD.MDE]],'LISTA DE EMBARQUE'!B:L,11,0),"")</f>
        <v/>
      </c>
      <c r="W1332" s="13" t="str">
        <f>IFERROR(VLOOKUP(Tabela1[[#This Row],[COD.MDE]],'LISTA DE EMBARQUE'!B:M,12,0),"")</f>
        <v/>
      </c>
      <c r="X1332" s="14">
        <f>IFERROR(Tabela1[[#This Row],[QIANTIDADE EXPEDIDA]]*Tabela1[[#This Row],[PESO UNI]],"")</f>
        <v>0</v>
      </c>
      <c r="Y1332" s="14">
        <f t="shared" si="396"/>
        <v>-2</v>
      </c>
      <c r="Z1332" s="20">
        <f>Tabela1[[#This Row],[PESO TOTAL]]-Tabela1[[#This Row],[Peso Expedido]]</f>
        <v>29.4</v>
      </c>
      <c r="AA1332" s="17">
        <v>0</v>
      </c>
      <c r="AB1332" s="33"/>
      <c r="AC1332" s="33"/>
      <c r="AD1332" s="33"/>
      <c r="AE1332" s="33"/>
      <c r="AF1332" s="33"/>
      <c r="AG1332" s="33"/>
      <c r="AH1332" s="33"/>
      <c r="AI1332" s="33"/>
      <c r="AJ1332"/>
      <c r="AK1332"/>
      <c r="AL1332"/>
      <c r="AM1332"/>
      <c r="AN1332"/>
      <c r="AO1332"/>
      <c r="AP1332"/>
      <c r="AQ1332" s="22"/>
      <c r="AR1332" s="24"/>
      <c r="AS1332" s="37"/>
      <c r="AT1332" s="37"/>
      <c r="AU1332" s="37"/>
      <c r="AV1332" s="37"/>
      <c r="AW1332" s="37"/>
    </row>
    <row r="1333" spans="1:49" ht="15.75" hidden="1" customHeight="1" x14ac:dyDescent="0.25">
      <c r="A1333" s="1" t="s">
        <v>6068</v>
      </c>
      <c r="B1333" s="21" t="s">
        <v>6069</v>
      </c>
      <c r="C1333" s="1">
        <v>2</v>
      </c>
      <c r="D1333" s="1" t="s">
        <v>6313</v>
      </c>
      <c r="E1333" s="7">
        <v>5016</v>
      </c>
      <c r="F1333" s="7">
        <v>92</v>
      </c>
      <c r="G1333" s="1">
        <v>14.3</v>
      </c>
      <c r="H1333" s="34">
        <f>Tabela1[[#This Row],[PESO UNI]]*Tabela1[[#This Row],[QTE]]</f>
        <v>28.6</v>
      </c>
      <c r="I1333" s="7">
        <v>0</v>
      </c>
      <c r="J1333" s="8" t="s">
        <v>3140</v>
      </c>
      <c r="K1333" s="8" t="s">
        <v>4320</v>
      </c>
      <c r="L1333" s="9" t="s">
        <v>2984</v>
      </c>
      <c r="M1333" s="10">
        <v>46302</v>
      </c>
      <c r="N1333" s="8" t="s">
        <v>5101</v>
      </c>
      <c r="O1333" s="12"/>
      <c r="P1333" s="13"/>
      <c r="Q1333" s="14">
        <f>Tabela1[[#This Row],[QTDE/ Fabricação]]-Tabela1[[#This Row],[QTE]]</f>
        <v>-2</v>
      </c>
      <c r="R1333" s="18">
        <v>0</v>
      </c>
      <c r="S1333" s="18">
        <f t="shared" si="394"/>
        <v>0</v>
      </c>
      <c r="T1333" s="19">
        <f t="shared" si="395"/>
        <v>-28.6</v>
      </c>
      <c r="U1333" s="16">
        <f>IFERROR(SUMIF('LISTA DE EMBARQUE'!B:B,MICRO!E:E,'LISTA DE EMBARQUE'!G:G),"")</f>
        <v>0</v>
      </c>
      <c r="V1333" s="12" t="str">
        <f>IFERROR(VLOOKUP(Tabela1[[#This Row],[COD.MDE]],'LISTA DE EMBARQUE'!B:L,11,0),"")</f>
        <v/>
      </c>
      <c r="W1333" s="13" t="str">
        <f>IFERROR(VLOOKUP(Tabela1[[#This Row],[COD.MDE]],'LISTA DE EMBARQUE'!B:M,12,0),"")</f>
        <v/>
      </c>
      <c r="X1333" s="14">
        <f>IFERROR(Tabela1[[#This Row],[QIANTIDADE EXPEDIDA]]*Tabela1[[#This Row],[PESO UNI]],"")</f>
        <v>0</v>
      </c>
      <c r="Y1333" s="14">
        <f t="shared" si="396"/>
        <v>-2</v>
      </c>
      <c r="Z1333" s="20">
        <f>Tabela1[[#This Row],[PESO TOTAL]]-Tabela1[[#This Row],[Peso Expedido]]</f>
        <v>28.6</v>
      </c>
      <c r="AA1333" s="17">
        <v>0</v>
      </c>
      <c r="AB1333" s="33"/>
      <c r="AC1333" s="33"/>
      <c r="AD1333" s="33"/>
      <c r="AE1333" s="33"/>
      <c r="AF1333" s="33"/>
      <c r="AG1333" s="33"/>
      <c r="AH1333" s="33"/>
      <c r="AI1333" s="33"/>
      <c r="AJ1333"/>
      <c r="AK1333"/>
      <c r="AL1333"/>
      <c r="AM1333"/>
      <c r="AN1333"/>
      <c r="AO1333"/>
      <c r="AP1333"/>
      <c r="AQ1333" s="22"/>
      <c r="AR1333" s="24"/>
      <c r="AS1333" s="37"/>
      <c r="AT1333" s="37"/>
      <c r="AU1333" s="37"/>
      <c r="AV1333" s="37"/>
      <c r="AW1333" s="37"/>
    </row>
    <row r="1334" spans="1:49" ht="15.75" hidden="1" customHeight="1" x14ac:dyDescent="0.25">
      <c r="A1334" s="1" t="s">
        <v>6068</v>
      </c>
      <c r="B1334" s="21" t="s">
        <v>6069</v>
      </c>
      <c r="C1334" s="1">
        <v>2</v>
      </c>
      <c r="D1334" s="1" t="s">
        <v>6312</v>
      </c>
      <c r="E1334" s="7">
        <v>5017</v>
      </c>
      <c r="F1334" s="7">
        <v>92</v>
      </c>
      <c r="G1334" s="1">
        <v>20.8</v>
      </c>
      <c r="H1334" s="34">
        <f>Tabela1[[#This Row],[PESO UNI]]*Tabela1[[#This Row],[QTE]]</f>
        <v>41.6</v>
      </c>
      <c r="I1334" s="7">
        <v>0</v>
      </c>
      <c r="J1334" s="8" t="s">
        <v>3140</v>
      </c>
      <c r="K1334" s="8" t="s">
        <v>4320</v>
      </c>
      <c r="L1334" s="9" t="s">
        <v>2984</v>
      </c>
      <c r="M1334" s="10">
        <v>46302</v>
      </c>
      <c r="N1334" s="8" t="s">
        <v>5101</v>
      </c>
      <c r="O1334" s="12"/>
      <c r="P1334" s="13"/>
      <c r="Q1334" s="14">
        <f>Tabela1[[#This Row],[QTDE/ Fabricação]]-Tabela1[[#This Row],[QTE]]</f>
        <v>-2</v>
      </c>
      <c r="R1334" s="18">
        <v>0</v>
      </c>
      <c r="S1334" s="18">
        <f t="shared" si="394"/>
        <v>0</v>
      </c>
      <c r="T1334" s="19">
        <f t="shared" si="395"/>
        <v>-41.6</v>
      </c>
      <c r="U1334" s="16">
        <f>IFERROR(SUMIF('LISTA DE EMBARQUE'!B:B,MICRO!E:E,'LISTA DE EMBARQUE'!G:G),"")</f>
        <v>0</v>
      </c>
      <c r="V1334" s="12" t="str">
        <f>IFERROR(VLOOKUP(Tabela1[[#This Row],[COD.MDE]],'LISTA DE EMBARQUE'!B:L,11,0),"")</f>
        <v/>
      </c>
      <c r="W1334" s="13" t="str">
        <f>IFERROR(VLOOKUP(Tabela1[[#This Row],[COD.MDE]],'LISTA DE EMBARQUE'!B:M,12,0),"")</f>
        <v/>
      </c>
      <c r="X1334" s="14">
        <f>IFERROR(Tabela1[[#This Row],[QIANTIDADE EXPEDIDA]]*Tabela1[[#This Row],[PESO UNI]],"")</f>
        <v>0</v>
      </c>
      <c r="Y1334" s="14">
        <f t="shared" si="396"/>
        <v>-2</v>
      </c>
      <c r="Z1334" s="20">
        <f>Tabela1[[#This Row],[PESO TOTAL]]-Tabela1[[#This Row],[Peso Expedido]]</f>
        <v>41.6</v>
      </c>
      <c r="AA1334" s="17">
        <v>0</v>
      </c>
      <c r="AB1334" s="33"/>
      <c r="AC1334" s="33"/>
      <c r="AD1334" s="33"/>
      <c r="AE1334" s="33"/>
      <c r="AF1334" s="33"/>
      <c r="AG1334" s="33"/>
      <c r="AH1334" s="33"/>
      <c r="AI1334" s="33"/>
      <c r="AJ1334"/>
      <c r="AK1334"/>
      <c r="AL1334"/>
      <c r="AM1334"/>
      <c r="AN1334"/>
      <c r="AO1334"/>
      <c r="AP1334"/>
      <c r="AQ1334" s="22"/>
      <c r="AR1334" s="24"/>
      <c r="AS1334" s="37"/>
      <c r="AT1334" s="37"/>
      <c r="AU1334" s="37"/>
      <c r="AV1334" s="37"/>
      <c r="AW1334" s="37"/>
    </row>
    <row r="1335" spans="1:49" ht="15.75" hidden="1" customHeight="1" x14ac:dyDescent="0.25">
      <c r="A1335" s="1" t="s">
        <v>6068</v>
      </c>
      <c r="B1335" s="21" t="s">
        <v>6069</v>
      </c>
      <c r="C1335" s="1">
        <v>1</v>
      </c>
      <c r="D1335" s="1" t="s">
        <v>6311</v>
      </c>
      <c r="E1335" s="7">
        <v>5018</v>
      </c>
      <c r="F1335" s="7">
        <v>92</v>
      </c>
      <c r="G1335" s="1">
        <v>17.600000000000001</v>
      </c>
      <c r="H1335" s="34">
        <f>Tabela1[[#This Row],[PESO UNI]]*Tabela1[[#This Row],[QTE]]</f>
        <v>17.600000000000001</v>
      </c>
      <c r="I1335" s="7">
        <v>0</v>
      </c>
      <c r="J1335" s="8" t="s">
        <v>3140</v>
      </c>
      <c r="K1335" s="8" t="s">
        <v>4320</v>
      </c>
      <c r="L1335" s="9" t="s">
        <v>2984</v>
      </c>
      <c r="M1335" s="10">
        <v>46302</v>
      </c>
      <c r="N1335" s="8" t="s">
        <v>5101</v>
      </c>
      <c r="O1335" s="12"/>
      <c r="P1335" s="13"/>
      <c r="Q1335" s="14">
        <f>Tabela1[[#This Row],[QTDE/ Fabricação]]-Tabela1[[#This Row],[QTE]]</f>
        <v>-1</v>
      </c>
      <c r="R1335" s="18">
        <v>0</v>
      </c>
      <c r="S1335" s="18">
        <f t="shared" si="394"/>
        <v>0</v>
      </c>
      <c r="T1335" s="19">
        <f t="shared" si="395"/>
        <v>-17.600000000000001</v>
      </c>
      <c r="U1335" s="16">
        <f>IFERROR(SUMIF('LISTA DE EMBARQUE'!B:B,MICRO!E:E,'LISTA DE EMBARQUE'!G:G),"")</f>
        <v>0</v>
      </c>
      <c r="V1335" s="12" t="str">
        <f>IFERROR(VLOOKUP(Tabela1[[#This Row],[COD.MDE]],'LISTA DE EMBARQUE'!B:L,11,0),"")</f>
        <v/>
      </c>
      <c r="W1335" s="13" t="str">
        <f>IFERROR(VLOOKUP(Tabela1[[#This Row],[COD.MDE]],'LISTA DE EMBARQUE'!B:M,12,0),"")</f>
        <v/>
      </c>
      <c r="X1335" s="14">
        <f>IFERROR(Tabela1[[#This Row],[QIANTIDADE EXPEDIDA]]*Tabela1[[#This Row],[PESO UNI]],"")</f>
        <v>0</v>
      </c>
      <c r="Y1335" s="14">
        <f t="shared" si="396"/>
        <v>-1</v>
      </c>
      <c r="Z1335" s="20">
        <f>Tabela1[[#This Row],[PESO TOTAL]]-Tabela1[[#This Row],[Peso Expedido]]</f>
        <v>17.600000000000001</v>
      </c>
      <c r="AA1335" s="17">
        <v>0</v>
      </c>
      <c r="AB1335" s="33"/>
      <c r="AC1335" s="33"/>
      <c r="AD1335" s="33"/>
      <c r="AE1335" s="33"/>
      <c r="AF1335" s="33"/>
      <c r="AG1335" s="33"/>
      <c r="AH1335" s="33"/>
      <c r="AI1335" s="33"/>
      <c r="AJ1335"/>
      <c r="AK1335"/>
      <c r="AL1335"/>
      <c r="AM1335"/>
      <c r="AN1335"/>
      <c r="AO1335"/>
      <c r="AP1335"/>
      <c r="AQ1335" s="22"/>
      <c r="AR1335" s="24"/>
      <c r="AS1335" s="37"/>
      <c r="AT1335" s="37"/>
      <c r="AU1335" s="37"/>
      <c r="AV1335" s="37"/>
      <c r="AW1335" s="37"/>
    </row>
    <row r="1336" spans="1:49" ht="15.75" hidden="1" customHeight="1" x14ac:dyDescent="0.25">
      <c r="A1336" s="1" t="s">
        <v>6068</v>
      </c>
      <c r="B1336" s="21" t="s">
        <v>6069</v>
      </c>
      <c r="C1336" s="1">
        <v>1</v>
      </c>
      <c r="D1336" s="1" t="s">
        <v>6310</v>
      </c>
      <c r="E1336" s="7">
        <v>5019</v>
      </c>
      <c r="F1336" s="7">
        <v>92</v>
      </c>
      <c r="G1336" s="1">
        <v>19.399999999999999</v>
      </c>
      <c r="H1336" s="34">
        <f>Tabela1[[#This Row],[PESO UNI]]*Tabela1[[#This Row],[QTE]]</f>
        <v>19.399999999999999</v>
      </c>
      <c r="I1336" s="7">
        <v>0</v>
      </c>
      <c r="J1336" s="8" t="s">
        <v>3140</v>
      </c>
      <c r="K1336" s="8" t="s">
        <v>4320</v>
      </c>
      <c r="L1336" s="9" t="s">
        <v>2984</v>
      </c>
      <c r="M1336" s="10">
        <v>46302</v>
      </c>
      <c r="N1336" s="8" t="s">
        <v>5101</v>
      </c>
      <c r="O1336" s="12"/>
      <c r="P1336" s="13"/>
      <c r="Q1336" s="14">
        <f>Tabela1[[#This Row],[QTDE/ Fabricação]]-Tabela1[[#This Row],[QTE]]</f>
        <v>-1</v>
      </c>
      <c r="R1336" s="18">
        <v>0</v>
      </c>
      <c r="S1336" s="18">
        <f t="shared" si="394"/>
        <v>0</v>
      </c>
      <c r="T1336" s="19">
        <f t="shared" si="395"/>
        <v>-19.399999999999999</v>
      </c>
      <c r="U1336" s="16">
        <f>IFERROR(SUMIF('LISTA DE EMBARQUE'!B:B,MICRO!E:E,'LISTA DE EMBARQUE'!G:G),"")</f>
        <v>0</v>
      </c>
      <c r="V1336" s="12" t="str">
        <f>IFERROR(VLOOKUP(Tabela1[[#This Row],[COD.MDE]],'LISTA DE EMBARQUE'!B:L,11,0),"")</f>
        <v/>
      </c>
      <c r="W1336" s="13" t="str">
        <f>IFERROR(VLOOKUP(Tabela1[[#This Row],[COD.MDE]],'LISTA DE EMBARQUE'!B:M,12,0),"")</f>
        <v/>
      </c>
      <c r="X1336" s="14">
        <f>IFERROR(Tabela1[[#This Row],[QIANTIDADE EXPEDIDA]]*Tabela1[[#This Row],[PESO UNI]],"")</f>
        <v>0</v>
      </c>
      <c r="Y1336" s="14">
        <f t="shared" si="396"/>
        <v>-1</v>
      </c>
      <c r="Z1336" s="20">
        <f>Tabela1[[#This Row],[PESO TOTAL]]-Tabela1[[#This Row],[Peso Expedido]]</f>
        <v>19.399999999999999</v>
      </c>
      <c r="AA1336" s="17">
        <v>0</v>
      </c>
      <c r="AB1336" s="33"/>
      <c r="AC1336" s="33"/>
      <c r="AD1336" s="33"/>
      <c r="AE1336" s="33"/>
      <c r="AF1336" s="33"/>
      <c r="AG1336" s="33"/>
      <c r="AH1336" s="33"/>
      <c r="AI1336" s="33"/>
      <c r="AJ1336"/>
      <c r="AK1336"/>
      <c r="AL1336"/>
      <c r="AM1336"/>
      <c r="AN1336"/>
      <c r="AO1336"/>
      <c r="AP1336"/>
      <c r="AQ1336" s="22"/>
      <c r="AR1336" s="24"/>
      <c r="AS1336" s="37"/>
      <c r="AT1336" s="37"/>
      <c r="AU1336" s="37"/>
      <c r="AV1336" s="37"/>
      <c r="AW1336" s="37"/>
    </row>
    <row r="1337" spans="1:49" ht="15.75" hidden="1" customHeight="1" x14ac:dyDescent="0.25">
      <c r="A1337" s="1" t="s">
        <v>6070</v>
      </c>
      <c r="B1337" s="21" t="s">
        <v>6071</v>
      </c>
      <c r="C1337" s="1">
        <v>4</v>
      </c>
      <c r="D1337" s="1" t="s">
        <v>6309</v>
      </c>
      <c r="E1337" s="7">
        <v>5020</v>
      </c>
      <c r="F1337" s="7">
        <v>92</v>
      </c>
      <c r="G1337" s="1">
        <v>1.5</v>
      </c>
      <c r="H1337" s="34">
        <f>Tabela1[[#This Row],[PESO UNI]]*Tabela1[[#This Row],[QTE]]</f>
        <v>6</v>
      </c>
      <c r="I1337" s="7" t="s">
        <v>6679</v>
      </c>
      <c r="J1337" s="8" t="s">
        <v>3140</v>
      </c>
      <c r="K1337" s="8" t="s">
        <v>4320</v>
      </c>
      <c r="L1337" s="9" t="s">
        <v>2984</v>
      </c>
      <c r="M1337" s="10">
        <v>46302</v>
      </c>
      <c r="N1337" s="8" t="s">
        <v>5101</v>
      </c>
      <c r="O1337" s="12"/>
      <c r="P1337" s="13"/>
      <c r="Q1337" s="14">
        <f>Tabela1[[#This Row],[QTDE/ Fabricação]]-Tabela1[[#This Row],[QTE]]</f>
        <v>-4</v>
      </c>
      <c r="R1337" s="18">
        <v>0</v>
      </c>
      <c r="S1337" s="18">
        <f t="shared" si="394"/>
        <v>0</v>
      </c>
      <c r="T1337" s="19">
        <f t="shared" si="395"/>
        <v>-6</v>
      </c>
      <c r="U1337" s="16">
        <f>IFERROR(SUMIF('LISTA DE EMBARQUE'!B:B,MICRO!E:E,'LISTA DE EMBARQUE'!G:G),"")</f>
        <v>0</v>
      </c>
      <c r="V1337" s="12" t="str">
        <f>IFERROR(VLOOKUP(Tabela1[[#This Row],[COD.MDE]],'LISTA DE EMBARQUE'!B:L,11,0),"")</f>
        <v/>
      </c>
      <c r="W1337" s="13" t="str">
        <f>IFERROR(VLOOKUP(Tabela1[[#This Row],[COD.MDE]],'LISTA DE EMBARQUE'!B:M,12,0),"")</f>
        <v/>
      </c>
      <c r="X1337" s="14">
        <f>IFERROR(Tabela1[[#This Row],[QIANTIDADE EXPEDIDA]]*Tabela1[[#This Row],[PESO UNI]],"")</f>
        <v>0</v>
      </c>
      <c r="Y1337" s="14">
        <f t="shared" si="396"/>
        <v>-4</v>
      </c>
      <c r="Z1337" s="20">
        <f>Tabela1[[#This Row],[PESO TOTAL]]-Tabela1[[#This Row],[Peso Expedido]]</f>
        <v>6</v>
      </c>
      <c r="AA1337" s="17">
        <v>0</v>
      </c>
      <c r="AB1337" s="33"/>
      <c r="AC1337" s="33"/>
      <c r="AD1337" s="33"/>
      <c r="AE1337" s="33"/>
      <c r="AF1337" s="33"/>
      <c r="AG1337" s="33"/>
      <c r="AH1337" s="33"/>
      <c r="AI1337" s="33"/>
      <c r="AJ1337"/>
      <c r="AK1337"/>
      <c r="AL1337"/>
      <c r="AM1337"/>
      <c r="AN1337"/>
      <c r="AO1337"/>
      <c r="AP1337"/>
      <c r="AQ1337" s="22"/>
      <c r="AR1337" s="24"/>
      <c r="AS1337" s="37"/>
      <c r="AT1337" s="37"/>
      <c r="AU1337" s="37"/>
      <c r="AV1337" s="37"/>
      <c r="AW1337" s="37"/>
    </row>
    <row r="1338" spans="1:49" ht="15.75" hidden="1" customHeight="1" x14ac:dyDescent="0.25">
      <c r="A1338" s="1" t="s">
        <v>6070</v>
      </c>
      <c r="B1338" s="21" t="s">
        <v>6071</v>
      </c>
      <c r="C1338" s="1">
        <v>4</v>
      </c>
      <c r="D1338" s="1" t="s">
        <v>6308</v>
      </c>
      <c r="E1338" s="7">
        <v>5021</v>
      </c>
      <c r="F1338" s="7">
        <v>92</v>
      </c>
      <c r="G1338" s="1">
        <v>1.5</v>
      </c>
      <c r="H1338" s="34">
        <f>Tabela1[[#This Row],[PESO UNI]]*Tabela1[[#This Row],[QTE]]</f>
        <v>6</v>
      </c>
      <c r="I1338" s="7" t="s">
        <v>6679</v>
      </c>
      <c r="J1338" s="8" t="s">
        <v>3140</v>
      </c>
      <c r="K1338" s="8" t="s">
        <v>4320</v>
      </c>
      <c r="L1338" s="9" t="s">
        <v>2984</v>
      </c>
      <c r="M1338" s="10">
        <v>46302</v>
      </c>
      <c r="N1338" s="8" t="s">
        <v>5101</v>
      </c>
      <c r="O1338" s="12"/>
      <c r="P1338" s="13"/>
      <c r="Q1338" s="14">
        <f>Tabela1[[#This Row],[QTDE/ Fabricação]]-Tabela1[[#This Row],[QTE]]</f>
        <v>-4</v>
      </c>
      <c r="R1338" s="18">
        <v>0</v>
      </c>
      <c r="S1338" s="18">
        <f t="shared" si="394"/>
        <v>0</v>
      </c>
      <c r="T1338" s="19">
        <f t="shared" si="395"/>
        <v>-6</v>
      </c>
      <c r="U1338" s="16">
        <f>IFERROR(SUMIF('LISTA DE EMBARQUE'!B:B,MICRO!E:E,'LISTA DE EMBARQUE'!G:G),"")</f>
        <v>0</v>
      </c>
      <c r="V1338" s="12" t="str">
        <f>IFERROR(VLOOKUP(Tabela1[[#This Row],[COD.MDE]],'LISTA DE EMBARQUE'!B:L,11,0),"")</f>
        <v/>
      </c>
      <c r="W1338" s="13" t="str">
        <f>IFERROR(VLOOKUP(Tabela1[[#This Row],[COD.MDE]],'LISTA DE EMBARQUE'!B:M,12,0),"")</f>
        <v/>
      </c>
      <c r="X1338" s="14">
        <f>IFERROR(Tabela1[[#This Row],[QIANTIDADE EXPEDIDA]]*Tabela1[[#This Row],[PESO UNI]],"")</f>
        <v>0</v>
      </c>
      <c r="Y1338" s="14">
        <f t="shared" si="396"/>
        <v>-4</v>
      </c>
      <c r="Z1338" s="20">
        <f>Tabela1[[#This Row],[PESO TOTAL]]-Tabela1[[#This Row],[Peso Expedido]]</f>
        <v>6</v>
      </c>
      <c r="AA1338" s="17">
        <v>0</v>
      </c>
      <c r="AB1338" s="33"/>
      <c r="AC1338" s="33"/>
      <c r="AD1338" s="33"/>
      <c r="AE1338" s="33"/>
      <c r="AF1338" s="33"/>
      <c r="AG1338" s="33"/>
      <c r="AH1338" s="33"/>
      <c r="AI1338" s="33"/>
      <c r="AJ1338"/>
      <c r="AK1338"/>
      <c r="AL1338"/>
      <c r="AM1338"/>
      <c r="AN1338"/>
      <c r="AO1338"/>
      <c r="AP1338"/>
      <c r="AQ1338" s="22"/>
      <c r="AR1338" s="24"/>
      <c r="AS1338" s="37"/>
      <c r="AT1338" s="37"/>
      <c r="AU1338" s="37"/>
      <c r="AV1338" s="37"/>
      <c r="AW1338" s="37"/>
    </row>
    <row r="1339" spans="1:49" ht="15.75" hidden="1" customHeight="1" x14ac:dyDescent="0.25">
      <c r="A1339" s="1" t="s">
        <v>6070</v>
      </c>
      <c r="B1339" s="21" t="s">
        <v>6071</v>
      </c>
      <c r="C1339" s="1">
        <v>2</v>
      </c>
      <c r="D1339" s="1" t="s">
        <v>6307</v>
      </c>
      <c r="E1339" s="7">
        <v>5022</v>
      </c>
      <c r="F1339" s="7">
        <v>92</v>
      </c>
      <c r="G1339" s="1">
        <v>1.1000000000000001</v>
      </c>
      <c r="H1339" s="34">
        <f>Tabela1[[#This Row],[PESO UNI]]*Tabela1[[#This Row],[QTE]]</f>
        <v>2.2000000000000002</v>
      </c>
      <c r="I1339" s="7" t="s">
        <v>6679</v>
      </c>
      <c r="J1339" s="8" t="s">
        <v>3140</v>
      </c>
      <c r="K1339" s="8" t="s">
        <v>4320</v>
      </c>
      <c r="L1339" s="9" t="s">
        <v>2984</v>
      </c>
      <c r="M1339" s="10">
        <v>46302</v>
      </c>
      <c r="N1339" s="8" t="s">
        <v>5101</v>
      </c>
      <c r="O1339" s="12"/>
      <c r="P1339" s="13"/>
      <c r="Q1339" s="14">
        <f>Tabela1[[#This Row],[QTDE/ Fabricação]]-Tabela1[[#This Row],[QTE]]</f>
        <v>-2</v>
      </c>
      <c r="R1339" s="18">
        <v>0</v>
      </c>
      <c r="S1339" s="18">
        <f t="shared" si="394"/>
        <v>0</v>
      </c>
      <c r="T1339" s="19">
        <f t="shared" si="395"/>
        <v>-2.2000000000000002</v>
      </c>
      <c r="U1339" s="16">
        <f>IFERROR(SUMIF('LISTA DE EMBARQUE'!B:B,MICRO!E:E,'LISTA DE EMBARQUE'!G:G),"")</f>
        <v>0</v>
      </c>
      <c r="V1339" s="12" t="str">
        <f>IFERROR(VLOOKUP(Tabela1[[#This Row],[COD.MDE]],'LISTA DE EMBARQUE'!B:L,11,0),"")</f>
        <v/>
      </c>
      <c r="W1339" s="13" t="str">
        <f>IFERROR(VLOOKUP(Tabela1[[#This Row],[COD.MDE]],'LISTA DE EMBARQUE'!B:M,12,0),"")</f>
        <v/>
      </c>
      <c r="X1339" s="14">
        <f>IFERROR(Tabela1[[#This Row],[QIANTIDADE EXPEDIDA]]*Tabela1[[#This Row],[PESO UNI]],"")</f>
        <v>0</v>
      </c>
      <c r="Y1339" s="14">
        <f t="shared" si="396"/>
        <v>-2</v>
      </c>
      <c r="Z1339" s="20">
        <f>Tabela1[[#This Row],[PESO TOTAL]]-Tabela1[[#This Row],[Peso Expedido]]</f>
        <v>2.2000000000000002</v>
      </c>
      <c r="AA1339" s="17">
        <v>0</v>
      </c>
      <c r="AB1339" s="33"/>
      <c r="AC1339" s="33"/>
      <c r="AD1339" s="33"/>
      <c r="AE1339" s="33"/>
      <c r="AF1339" s="33"/>
      <c r="AG1339" s="33"/>
      <c r="AH1339" s="33"/>
      <c r="AI1339" s="33"/>
      <c r="AJ1339"/>
      <c r="AK1339"/>
      <c r="AL1339"/>
      <c r="AM1339"/>
      <c r="AN1339"/>
      <c r="AO1339"/>
      <c r="AP1339"/>
      <c r="AQ1339" s="22"/>
      <c r="AR1339" s="24"/>
      <c r="AS1339" s="37"/>
      <c r="AT1339" s="37"/>
      <c r="AU1339" s="37"/>
      <c r="AV1339" s="37"/>
      <c r="AW1339" s="37"/>
    </row>
    <row r="1340" spans="1:49" ht="15.75" hidden="1" customHeight="1" x14ac:dyDescent="0.25">
      <c r="A1340" s="1" t="s">
        <v>6070</v>
      </c>
      <c r="B1340" s="21" t="s">
        <v>6071</v>
      </c>
      <c r="C1340" s="1">
        <v>8</v>
      </c>
      <c r="D1340" s="1" t="s">
        <v>6306</v>
      </c>
      <c r="E1340" s="7">
        <v>5023</v>
      </c>
      <c r="F1340" s="7">
        <v>92</v>
      </c>
      <c r="G1340" s="1">
        <v>1.8</v>
      </c>
      <c r="H1340" s="34">
        <f>Tabela1[[#This Row],[PESO UNI]]*Tabela1[[#This Row],[QTE]]</f>
        <v>14.4</v>
      </c>
      <c r="I1340" s="7" t="s">
        <v>6679</v>
      </c>
      <c r="J1340" s="8" t="s">
        <v>3140</v>
      </c>
      <c r="K1340" s="8" t="s">
        <v>4320</v>
      </c>
      <c r="L1340" s="9" t="s">
        <v>2984</v>
      </c>
      <c r="M1340" s="10">
        <v>46302</v>
      </c>
      <c r="N1340" s="8" t="s">
        <v>5101</v>
      </c>
      <c r="O1340" s="12"/>
      <c r="P1340" s="13"/>
      <c r="Q1340" s="14">
        <f>Tabela1[[#This Row],[QTDE/ Fabricação]]-Tabela1[[#This Row],[QTE]]</f>
        <v>-8</v>
      </c>
      <c r="R1340" s="18">
        <v>0</v>
      </c>
      <c r="S1340" s="18">
        <f t="shared" si="394"/>
        <v>0</v>
      </c>
      <c r="T1340" s="19">
        <f t="shared" si="395"/>
        <v>-14.4</v>
      </c>
      <c r="U1340" s="16">
        <f>IFERROR(SUMIF('LISTA DE EMBARQUE'!B:B,MICRO!E:E,'LISTA DE EMBARQUE'!G:G),"")</f>
        <v>0</v>
      </c>
      <c r="V1340" s="12" t="str">
        <f>IFERROR(VLOOKUP(Tabela1[[#This Row],[COD.MDE]],'LISTA DE EMBARQUE'!B:L,11,0),"")</f>
        <v/>
      </c>
      <c r="W1340" s="13" t="str">
        <f>IFERROR(VLOOKUP(Tabela1[[#This Row],[COD.MDE]],'LISTA DE EMBARQUE'!B:M,12,0),"")</f>
        <v/>
      </c>
      <c r="X1340" s="14">
        <f>IFERROR(Tabela1[[#This Row],[QIANTIDADE EXPEDIDA]]*Tabela1[[#This Row],[PESO UNI]],"")</f>
        <v>0</v>
      </c>
      <c r="Y1340" s="14">
        <f t="shared" si="396"/>
        <v>-8</v>
      </c>
      <c r="Z1340" s="20">
        <f>Tabela1[[#This Row],[PESO TOTAL]]-Tabela1[[#This Row],[Peso Expedido]]</f>
        <v>14.4</v>
      </c>
      <c r="AA1340" s="17">
        <v>0</v>
      </c>
      <c r="AB1340" s="33"/>
      <c r="AC1340" s="33"/>
      <c r="AD1340" s="33"/>
      <c r="AE1340" s="33"/>
      <c r="AF1340" s="33"/>
      <c r="AG1340" s="33"/>
      <c r="AH1340" s="33"/>
      <c r="AI1340" s="33"/>
      <c r="AJ1340"/>
      <c r="AK1340"/>
      <c r="AL1340"/>
      <c r="AM1340"/>
      <c r="AN1340"/>
      <c r="AO1340"/>
      <c r="AP1340"/>
      <c r="AQ1340" s="22"/>
      <c r="AR1340" s="24"/>
      <c r="AS1340" s="37"/>
      <c r="AT1340" s="37"/>
      <c r="AU1340" s="37"/>
      <c r="AV1340" s="37"/>
      <c r="AW1340" s="37"/>
    </row>
    <row r="1341" spans="1:49" ht="15.75" hidden="1" customHeight="1" x14ac:dyDescent="0.25">
      <c r="A1341" s="1" t="s">
        <v>6070</v>
      </c>
      <c r="B1341" s="21" t="s">
        <v>6071</v>
      </c>
      <c r="C1341" s="1">
        <v>8</v>
      </c>
      <c r="D1341" s="1" t="s">
        <v>6305</v>
      </c>
      <c r="E1341" s="7">
        <v>5024</v>
      </c>
      <c r="F1341" s="7">
        <v>92</v>
      </c>
      <c r="G1341" s="1">
        <v>1.8</v>
      </c>
      <c r="H1341" s="34">
        <f>Tabela1[[#This Row],[PESO UNI]]*Tabela1[[#This Row],[QTE]]</f>
        <v>14.4</v>
      </c>
      <c r="I1341" s="7" t="s">
        <v>6679</v>
      </c>
      <c r="J1341" s="8" t="s">
        <v>3140</v>
      </c>
      <c r="K1341" s="8" t="s">
        <v>4320</v>
      </c>
      <c r="L1341" s="9" t="s">
        <v>2984</v>
      </c>
      <c r="M1341" s="10">
        <v>46302</v>
      </c>
      <c r="N1341" s="8" t="s">
        <v>5101</v>
      </c>
      <c r="O1341" s="12"/>
      <c r="P1341" s="13"/>
      <c r="Q1341" s="14">
        <f>Tabela1[[#This Row],[QTDE/ Fabricação]]-Tabela1[[#This Row],[QTE]]</f>
        <v>-8</v>
      </c>
      <c r="R1341" s="18">
        <v>0</v>
      </c>
      <c r="S1341" s="18">
        <f t="shared" si="394"/>
        <v>0</v>
      </c>
      <c r="T1341" s="19">
        <f t="shared" si="395"/>
        <v>-14.4</v>
      </c>
      <c r="U1341" s="16">
        <f>IFERROR(SUMIF('LISTA DE EMBARQUE'!B:B,MICRO!E:E,'LISTA DE EMBARQUE'!G:G),"")</f>
        <v>0</v>
      </c>
      <c r="V1341" s="12" t="str">
        <f>IFERROR(VLOOKUP(Tabela1[[#This Row],[COD.MDE]],'LISTA DE EMBARQUE'!B:L,11,0),"")</f>
        <v/>
      </c>
      <c r="W1341" s="13" t="str">
        <f>IFERROR(VLOOKUP(Tabela1[[#This Row],[COD.MDE]],'LISTA DE EMBARQUE'!B:M,12,0),"")</f>
        <v/>
      </c>
      <c r="X1341" s="14">
        <f>IFERROR(Tabela1[[#This Row],[QIANTIDADE EXPEDIDA]]*Tabela1[[#This Row],[PESO UNI]],"")</f>
        <v>0</v>
      </c>
      <c r="Y1341" s="14">
        <f t="shared" si="396"/>
        <v>-8</v>
      </c>
      <c r="Z1341" s="20">
        <f>Tabela1[[#This Row],[PESO TOTAL]]-Tabela1[[#This Row],[Peso Expedido]]</f>
        <v>14.4</v>
      </c>
      <c r="AA1341" s="17">
        <v>0</v>
      </c>
      <c r="AB1341" s="33"/>
      <c r="AC1341" s="33"/>
      <c r="AD1341" s="33"/>
      <c r="AE1341" s="33"/>
      <c r="AF1341" s="33"/>
      <c r="AG1341" s="33"/>
      <c r="AH1341" s="33"/>
      <c r="AI1341" s="33"/>
      <c r="AJ1341"/>
      <c r="AK1341"/>
      <c r="AL1341"/>
      <c r="AM1341"/>
      <c r="AN1341"/>
      <c r="AO1341"/>
      <c r="AP1341"/>
      <c r="AQ1341" s="22"/>
      <c r="AR1341" s="24"/>
      <c r="AS1341" s="37"/>
      <c r="AT1341" s="37"/>
      <c r="AU1341" s="37"/>
      <c r="AV1341" s="37"/>
      <c r="AW1341" s="37"/>
    </row>
    <row r="1342" spans="1:49" ht="15.75" hidden="1" customHeight="1" x14ac:dyDescent="0.25">
      <c r="A1342" s="1" t="s">
        <v>6070</v>
      </c>
      <c r="B1342" s="21" t="s">
        <v>6071</v>
      </c>
      <c r="C1342" s="1">
        <v>12</v>
      </c>
      <c r="D1342" s="1" t="s">
        <v>6304</v>
      </c>
      <c r="E1342" s="7">
        <v>5025</v>
      </c>
      <c r="F1342" s="7">
        <v>92</v>
      </c>
      <c r="G1342" s="1">
        <v>2.7</v>
      </c>
      <c r="H1342" s="34">
        <f>Tabela1[[#This Row],[PESO UNI]]*Tabela1[[#This Row],[QTE]]</f>
        <v>32.400000000000006</v>
      </c>
      <c r="I1342" s="7" t="s">
        <v>6679</v>
      </c>
      <c r="J1342" s="8" t="s">
        <v>3140</v>
      </c>
      <c r="K1342" s="8" t="s">
        <v>4320</v>
      </c>
      <c r="L1342" s="9" t="s">
        <v>2984</v>
      </c>
      <c r="M1342" s="10">
        <v>46302</v>
      </c>
      <c r="N1342" s="8" t="s">
        <v>5101</v>
      </c>
      <c r="O1342" s="12"/>
      <c r="P1342" s="13"/>
      <c r="Q1342" s="14">
        <f>Tabela1[[#This Row],[QTDE/ Fabricação]]-Tabela1[[#This Row],[QTE]]</f>
        <v>-12</v>
      </c>
      <c r="R1342" s="18">
        <v>0</v>
      </c>
      <c r="S1342" s="18">
        <f t="shared" si="394"/>
        <v>0</v>
      </c>
      <c r="T1342" s="19">
        <f t="shared" si="395"/>
        <v>-32.400000000000006</v>
      </c>
      <c r="U1342" s="16">
        <f>IFERROR(SUMIF('LISTA DE EMBARQUE'!B:B,MICRO!E:E,'LISTA DE EMBARQUE'!G:G),"")</f>
        <v>0</v>
      </c>
      <c r="V1342" s="12" t="str">
        <f>IFERROR(VLOOKUP(Tabela1[[#This Row],[COD.MDE]],'LISTA DE EMBARQUE'!B:L,11,0),"")</f>
        <v/>
      </c>
      <c r="W1342" s="13" t="str">
        <f>IFERROR(VLOOKUP(Tabela1[[#This Row],[COD.MDE]],'LISTA DE EMBARQUE'!B:M,12,0),"")</f>
        <v/>
      </c>
      <c r="X1342" s="14">
        <f>IFERROR(Tabela1[[#This Row],[QIANTIDADE EXPEDIDA]]*Tabela1[[#This Row],[PESO UNI]],"")</f>
        <v>0</v>
      </c>
      <c r="Y1342" s="14">
        <f t="shared" si="396"/>
        <v>-12</v>
      </c>
      <c r="Z1342" s="20">
        <f>Tabela1[[#This Row],[PESO TOTAL]]-Tabela1[[#This Row],[Peso Expedido]]</f>
        <v>32.400000000000006</v>
      </c>
      <c r="AA1342" s="17">
        <v>0</v>
      </c>
      <c r="AB1342" s="33"/>
      <c r="AC1342" s="33"/>
      <c r="AD1342" s="33"/>
      <c r="AE1342" s="33"/>
      <c r="AF1342" s="33"/>
      <c r="AG1342" s="33"/>
      <c r="AH1342" s="33"/>
      <c r="AI1342" s="33"/>
      <c r="AJ1342"/>
      <c r="AK1342"/>
      <c r="AL1342"/>
      <c r="AM1342"/>
      <c r="AN1342"/>
      <c r="AO1342"/>
      <c r="AP1342"/>
      <c r="AQ1342" s="22"/>
      <c r="AR1342" s="24"/>
      <c r="AS1342" s="37"/>
      <c r="AT1342" s="37"/>
      <c r="AU1342" s="37"/>
      <c r="AV1342" s="37"/>
      <c r="AW1342" s="37"/>
    </row>
    <row r="1343" spans="1:49" ht="15.75" hidden="1" customHeight="1" x14ac:dyDescent="0.25">
      <c r="A1343" s="1" t="s">
        <v>6070</v>
      </c>
      <c r="B1343" s="21" t="s">
        <v>6071</v>
      </c>
      <c r="C1343" s="1">
        <v>4</v>
      </c>
      <c r="D1343" s="1" t="s">
        <v>6283</v>
      </c>
      <c r="E1343" s="7">
        <v>5026</v>
      </c>
      <c r="F1343" s="7">
        <v>92</v>
      </c>
      <c r="G1343" s="1">
        <v>2.5</v>
      </c>
      <c r="H1343" s="34">
        <f>Tabela1[[#This Row],[PESO UNI]]*Tabela1[[#This Row],[QTE]]</f>
        <v>10</v>
      </c>
      <c r="I1343" s="7" t="s">
        <v>6679</v>
      </c>
      <c r="J1343" s="8" t="s">
        <v>3140</v>
      </c>
      <c r="K1343" s="8" t="s">
        <v>4320</v>
      </c>
      <c r="L1343" s="9" t="s">
        <v>2984</v>
      </c>
      <c r="M1343" s="10">
        <v>46302</v>
      </c>
      <c r="N1343" s="8" t="s">
        <v>5101</v>
      </c>
      <c r="O1343" s="12"/>
      <c r="P1343" s="13"/>
      <c r="Q1343" s="14">
        <f>Tabela1[[#This Row],[QTDE/ Fabricação]]-Tabela1[[#This Row],[QTE]]</f>
        <v>-4</v>
      </c>
      <c r="R1343" s="18">
        <v>0</v>
      </c>
      <c r="S1343" s="18">
        <f t="shared" si="394"/>
        <v>0</v>
      </c>
      <c r="T1343" s="19">
        <f t="shared" si="395"/>
        <v>-10</v>
      </c>
      <c r="U1343" s="16">
        <f>IFERROR(SUMIF('LISTA DE EMBARQUE'!B:B,MICRO!E:E,'LISTA DE EMBARQUE'!G:G),"")</f>
        <v>0</v>
      </c>
      <c r="V1343" s="12" t="str">
        <f>IFERROR(VLOOKUP(Tabela1[[#This Row],[COD.MDE]],'LISTA DE EMBARQUE'!B:L,11,0),"")</f>
        <v/>
      </c>
      <c r="W1343" s="13" t="str">
        <f>IFERROR(VLOOKUP(Tabela1[[#This Row],[COD.MDE]],'LISTA DE EMBARQUE'!B:M,12,0),"")</f>
        <v/>
      </c>
      <c r="X1343" s="14">
        <f>IFERROR(Tabela1[[#This Row],[QIANTIDADE EXPEDIDA]]*Tabela1[[#This Row],[PESO UNI]],"")</f>
        <v>0</v>
      </c>
      <c r="Y1343" s="14">
        <f t="shared" si="396"/>
        <v>-4</v>
      </c>
      <c r="Z1343" s="20">
        <f>Tabela1[[#This Row],[PESO TOTAL]]-Tabela1[[#This Row],[Peso Expedido]]</f>
        <v>10</v>
      </c>
      <c r="AA1343" s="17">
        <v>0</v>
      </c>
      <c r="AB1343" s="33"/>
      <c r="AC1343" s="33"/>
      <c r="AD1343" s="33"/>
      <c r="AE1343" s="33"/>
      <c r="AF1343" s="33"/>
      <c r="AG1343" s="33"/>
      <c r="AH1343" s="33"/>
      <c r="AI1343" s="33"/>
      <c r="AJ1343"/>
      <c r="AK1343"/>
      <c r="AL1343"/>
      <c r="AM1343"/>
      <c r="AN1343"/>
      <c r="AO1343"/>
      <c r="AP1343"/>
      <c r="AQ1343" s="22"/>
      <c r="AR1343" s="24"/>
      <c r="AS1343" s="37"/>
      <c r="AT1343" s="37"/>
      <c r="AU1343" s="37"/>
      <c r="AV1343" s="37"/>
      <c r="AW1343" s="37"/>
    </row>
    <row r="1344" spans="1:49" ht="15.75" hidden="1" customHeight="1" x14ac:dyDescent="0.25">
      <c r="A1344" s="1" t="s">
        <v>6070</v>
      </c>
      <c r="B1344" s="21" t="s">
        <v>6071</v>
      </c>
      <c r="C1344" s="1">
        <v>40</v>
      </c>
      <c r="D1344" s="1" t="s">
        <v>6284</v>
      </c>
      <c r="E1344" s="7">
        <v>5027</v>
      </c>
      <c r="F1344" s="7">
        <v>92</v>
      </c>
      <c r="G1344" s="1">
        <v>2</v>
      </c>
      <c r="H1344" s="34">
        <f>Tabela1[[#This Row],[PESO UNI]]*Tabela1[[#This Row],[QTE]]</f>
        <v>80</v>
      </c>
      <c r="I1344" s="7" t="s">
        <v>6679</v>
      </c>
      <c r="J1344" s="8" t="s">
        <v>3140</v>
      </c>
      <c r="K1344" s="8" t="s">
        <v>4320</v>
      </c>
      <c r="L1344" s="9" t="s">
        <v>2984</v>
      </c>
      <c r="M1344" s="10">
        <v>46302</v>
      </c>
      <c r="N1344" s="8" t="s">
        <v>5101</v>
      </c>
      <c r="O1344" s="12"/>
      <c r="P1344" s="13"/>
      <c r="Q1344" s="14">
        <f>Tabela1[[#This Row],[QTDE/ Fabricação]]-Tabela1[[#This Row],[QTE]]</f>
        <v>-40</v>
      </c>
      <c r="R1344" s="18">
        <v>0</v>
      </c>
      <c r="S1344" s="18">
        <f t="shared" ref="S1344:S1367" si="397">IFERROR(H1344*AG1344,"")</f>
        <v>0</v>
      </c>
      <c r="T1344" s="19">
        <f t="shared" ref="T1344:T1367" si="398">IFERROR(S1344-H1344,"")</f>
        <v>-80</v>
      </c>
      <c r="U1344" s="16">
        <f>IFERROR(SUMIF('LISTA DE EMBARQUE'!B:B,MICRO!E:E,'LISTA DE EMBARQUE'!G:G),"")</f>
        <v>0</v>
      </c>
      <c r="V1344" s="12" t="str">
        <f>IFERROR(VLOOKUP(Tabela1[[#This Row],[COD.MDE]],'LISTA DE EMBARQUE'!B:L,11,0),"")</f>
        <v/>
      </c>
      <c r="W1344" s="13" t="str">
        <f>IFERROR(VLOOKUP(Tabela1[[#This Row],[COD.MDE]],'LISTA DE EMBARQUE'!B:M,12,0),"")</f>
        <v/>
      </c>
      <c r="X1344" s="14">
        <f>IFERROR(Tabela1[[#This Row],[QIANTIDADE EXPEDIDA]]*Tabela1[[#This Row],[PESO UNI]],"")</f>
        <v>0</v>
      </c>
      <c r="Y1344" s="14">
        <f t="shared" ref="Y1344:Y1365" si="399">U1344-C1344</f>
        <v>-40</v>
      </c>
      <c r="Z1344" s="20">
        <f>Tabela1[[#This Row],[PESO TOTAL]]-Tabela1[[#This Row],[Peso Expedido]]</f>
        <v>80</v>
      </c>
      <c r="AA1344" s="17">
        <v>0</v>
      </c>
      <c r="AB1344" s="33"/>
      <c r="AC1344" s="33"/>
      <c r="AD1344" s="33"/>
      <c r="AE1344" s="33"/>
      <c r="AF1344" s="33"/>
      <c r="AG1344" s="33"/>
      <c r="AH1344" s="33"/>
      <c r="AI1344" s="33"/>
      <c r="AJ1344"/>
      <c r="AK1344"/>
      <c r="AL1344"/>
      <c r="AM1344"/>
      <c r="AN1344"/>
      <c r="AO1344"/>
      <c r="AP1344"/>
      <c r="AQ1344" s="22"/>
      <c r="AR1344" s="24"/>
      <c r="AS1344" s="37"/>
      <c r="AT1344" s="37"/>
      <c r="AU1344" s="37"/>
      <c r="AV1344" s="37"/>
      <c r="AW1344" s="37"/>
    </row>
    <row r="1345" spans="1:49" ht="15.75" hidden="1" customHeight="1" x14ac:dyDescent="0.25">
      <c r="A1345" s="1" t="s">
        <v>6072</v>
      </c>
      <c r="B1345" s="21" t="s">
        <v>6073</v>
      </c>
      <c r="C1345" s="1">
        <v>3</v>
      </c>
      <c r="D1345" s="1" t="s">
        <v>6074</v>
      </c>
      <c r="E1345" s="7">
        <v>5028</v>
      </c>
      <c r="F1345" s="7">
        <v>93</v>
      </c>
      <c r="G1345" s="1">
        <v>6.4</v>
      </c>
      <c r="H1345" s="34">
        <f>Tabela1[[#This Row],[PESO UNI]]*Tabela1[[#This Row],[QTE]]</f>
        <v>19.200000000000003</v>
      </c>
      <c r="I1345" s="7">
        <v>0</v>
      </c>
      <c r="J1345" s="8" t="s">
        <v>3045</v>
      </c>
      <c r="K1345" s="8" t="s">
        <v>4320</v>
      </c>
      <c r="L1345" s="9" t="s">
        <v>2984</v>
      </c>
      <c r="M1345" s="10">
        <v>46302</v>
      </c>
      <c r="N1345" s="8" t="s">
        <v>5101</v>
      </c>
      <c r="O1345" s="12"/>
      <c r="P1345" s="13"/>
      <c r="Q1345" s="14">
        <f>Tabela1[[#This Row],[QTDE/ Fabricação]]-Tabela1[[#This Row],[QTE]]</f>
        <v>-3</v>
      </c>
      <c r="R1345" s="18">
        <v>0</v>
      </c>
      <c r="S1345" s="18">
        <f t="shared" si="397"/>
        <v>0</v>
      </c>
      <c r="T1345" s="19">
        <f t="shared" si="398"/>
        <v>-19.200000000000003</v>
      </c>
      <c r="U1345" s="16">
        <f>IFERROR(SUMIF('LISTA DE EMBARQUE'!B:B,MICRO!E:E,'LISTA DE EMBARQUE'!G:G),"")</f>
        <v>0</v>
      </c>
      <c r="V1345" s="12" t="str">
        <f>IFERROR(VLOOKUP(Tabela1[[#This Row],[COD.MDE]],'LISTA DE EMBARQUE'!B:L,11,0),"")</f>
        <v/>
      </c>
      <c r="W1345" s="13" t="str">
        <f>IFERROR(VLOOKUP(Tabela1[[#This Row],[COD.MDE]],'LISTA DE EMBARQUE'!B:M,12,0),"")</f>
        <v/>
      </c>
      <c r="X1345" s="14">
        <f>IFERROR(Tabela1[[#This Row],[QIANTIDADE EXPEDIDA]]*Tabela1[[#This Row],[PESO UNI]],"")</f>
        <v>0</v>
      </c>
      <c r="Y1345" s="14">
        <f t="shared" si="399"/>
        <v>-3</v>
      </c>
      <c r="Z1345" s="20">
        <f>Tabela1[[#This Row],[PESO TOTAL]]-Tabela1[[#This Row],[Peso Expedido]]</f>
        <v>19.200000000000003</v>
      </c>
      <c r="AA1345" s="17">
        <v>0</v>
      </c>
      <c r="AB1345" s="33"/>
      <c r="AC1345" s="33"/>
      <c r="AD1345" s="33"/>
      <c r="AE1345" s="33"/>
      <c r="AF1345" s="33"/>
      <c r="AG1345" s="33"/>
      <c r="AH1345" s="33"/>
      <c r="AI1345" s="33"/>
      <c r="AJ1345"/>
      <c r="AK1345"/>
      <c r="AL1345"/>
      <c r="AM1345"/>
      <c r="AN1345"/>
      <c r="AO1345"/>
      <c r="AP1345"/>
      <c r="AQ1345" s="22"/>
      <c r="AR1345" s="24"/>
      <c r="AS1345" s="37"/>
      <c r="AT1345" s="37"/>
      <c r="AU1345" s="37"/>
      <c r="AV1345" s="37"/>
      <c r="AW1345" s="37"/>
    </row>
    <row r="1346" spans="1:49" ht="15.75" hidden="1" customHeight="1" x14ac:dyDescent="0.25">
      <c r="A1346" s="1" t="s">
        <v>6072</v>
      </c>
      <c r="B1346" s="21" t="s">
        <v>6073</v>
      </c>
      <c r="C1346" s="1">
        <v>1</v>
      </c>
      <c r="D1346" s="1" t="s">
        <v>6075</v>
      </c>
      <c r="E1346" s="7">
        <v>5029</v>
      </c>
      <c r="F1346" s="7">
        <v>93</v>
      </c>
      <c r="G1346" s="1">
        <v>897.9</v>
      </c>
      <c r="H1346" s="34">
        <f>Tabela1[[#This Row],[PESO UNI]]*Tabela1[[#This Row],[QTE]]</f>
        <v>897.9</v>
      </c>
      <c r="I1346" s="7">
        <v>0</v>
      </c>
      <c r="J1346" s="8" t="s">
        <v>3045</v>
      </c>
      <c r="K1346" s="8" t="s">
        <v>4320</v>
      </c>
      <c r="L1346" s="9" t="s">
        <v>2984</v>
      </c>
      <c r="M1346" s="10">
        <v>46302</v>
      </c>
      <c r="N1346" s="8" t="s">
        <v>5101</v>
      </c>
      <c r="O1346" s="12"/>
      <c r="P1346" s="13"/>
      <c r="Q1346" s="14">
        <f>Tabela1[[#This Row],[QTDE/ Fabricação]]-Tabela1[[#This Row],[QTE]]</f>
        <v>-1</v>
      </c>
      <c r="R1346" s="18">
        <v>0</v>
      </c>
      <c r="S1346" s="18">
        <f t="shared" si="397"/>
        <v>897.9</v>
      </c>
      <c r="T1346" s="19">
        <f t="shared" si="398"/>
        <v>0</v>
      </c>
      <c r="U1346" s="16">
        <f>IFERROR(SUMIF('LISTA DE EMBARQUE'!B:B,MICRO!E:E,'LISTA DE EMBARQUE'!G:G),"")</f>
        <v>1</v>
      </c>
      <c r="V1346" s="12">
        <f>IFERROR(VLOOKUP(Tabela1[[#This Row],[COD.MDE]],'LISTA DE EMBARQUE'!B:L,11,0),"")</f>
        <v>13</v>
      </c>
      <c r="W1346" s="13">
        <f>IFERROR(VLOOKUP(Tabela1[[#This Row],[COD.MDE]],'LISTA DE EMBARQUE'!B:M,12,0),"")</f>
        <v>46315</v>
      </c>
      <c r="X1346" s="14">
        <f>IFERROR(Tabela1[[#This Row],[QIANTIDADE EXPEDIDA]]*Tabela1[[#This Row],[PESO UNI]],"")</f>
        <v>897.9</v>
      </c>
      <c r="Y1346" s="14">
        <f t="shared" si="399"/>
        <v>0</v>
      </c>
      <c r="Z1346" s="20">
        <f>Tabela1[[#This Row],[PESO TOTAL]]-Tabela1[[#This Row],[Peso Expedido]]</f>
        <v>0</v>
      </c>
      <c r="AA1346" s="17">
        <v>1</v>
      </c>
      <c r="AB1346" s="33"/>
      <c r="AC1346" s="33">
        <v>1</v>
      </c>
      <c r="AD1346" s="33">
        <v>1</v>
      </c>
      <c r="AE1346" s="33">
        <v>1</v>
      </c>
      <c r="AF1346" s="33">
        <v>1</v>
      </c>
      <c r="AG1346" s="33">
        <v>1</v>
      </c>
      <c r="AH1346" s="33">
        <v>1</v>
      </c>
      <c r="AI1346" s="33" t="s">
        <v>4509</v>
      </c>
      <c r="AJ1346"/>
      <c r="AK1346"/>
      <c r="AL1346"/>
      <c r="AM1346"/>
      <c r="AN1346"/>
      <c r="AO1346"/>
      <c r="AP1346"/>
      <c r="AQ1346" s="22"/>
      <c r="AR1346" s="24"/>
      <c r="AS1346" s="37"/>
      <c r="AT1346" s="37"/>
      <c r="AU1346" s="37"/>
      <c r="AV1346" s="37"/>
      <c r="AW1346" s="37"/>
    </row>
    <row r="1347" spans="1:49" ht="15.75" hidden="1" customHeight="1" x14ac:dyDescent="0.25">
      <c r="A1347" s="1" t="s">
        <v>6076</v>
      </c>
      <c r="B1347" s="21" t="s">
        <v>6077</v>
      </c>
      <c r="C1347" s="1">
        <v>45</v>
      </c>
      <c r="D1347" s="1" t="s">
        <v>6078</v>
      </c>
      <c r="E1347" s="7">
        <v>5030</v>
      </c>
      <c r="F1347" s="7">
        <v>93</v>
      </c>
      <c r="G1347" s="1">
        <v>7.6</v>
      </c>
      <c r="H1347" s="34">
        <f>Tabela1[[#This Row],[PESO UNI]]*Tabela1[[#This Row],[QTE]]</f>
        <v>342</v>
      </c>
      <c r="I1347" s="7">
        <v>0</v>
      </c>
      <c r="J1347" s="8" t="s">
        <v>3045</v>
      </c>
      <c r="K1347" s="8" t="s">
        <v>44</v>
      </c>
      <c r="L1347" s="9" t="s">
        <v>2984</v>
      </c>
      <c r="M1347" s="10">
        <v>46302</v>
      </c>
      <c r="N1347" s="8" t="s">
        <v>38</v>
      </c>
      <c r="O1347" s="12"/>
      <c r="P1347" s="13"/>
      <c r="Q1347" s="14">
        <f>Tabela1[[#This Row],[QTDE/ Fabricação]]-Tabela1[[#This Row],[QTE]]</f>
        <v>-45</v>
      </c>
      <c r="R1347" s="18">
        <v>0</v>
      </c>
      <c r="S1347" s="18">
        <f t="shared" si="397"/>
        <v>0</v>
      </c>
      <c r="T1347" s="19">
        <f t="shared" si="398"/>
        <v>-342</v>
      </c>
      <c r="U1347" s="16">
        <f>IFERROR(SUMIF('LISTA DE EMBARQUE'!B:B,MICRO!E:E,'LISTA DE EMBARQUE'!G:G),"")</f>
        <v>0</v>
      </c>
      <c r="V1347" s="12" t="str">
        <f>IFERROR(VLOOKUP(Tabela1[[#This Row],[COD.MDE]],'LISTA DE EMBARQUE'!B:L,11,0),"")</f>
        <v/>
      </c>
      <c r="W1347" s="13" t="str">
        <f>IFERROR(VLOOKUP(Tabela1[[#This Row],[COD.MDE]],'LISTA DE EMBARQUE'!B:M,12,0),"")</f>
        <v/>
      </c>
      <c r="X1347" s="14">
        <f>IFERROR(Tabela1[[#This Row],[QIANTIDADE EXPEDIDA]]*Tabela1[[#This Row],[PESO UNI]],"")</f>
        <v>0</v>
      </c>
      <c r="Y1347" s="14">
        <f t="shared" si="399"/>
        <v>-45</v>
      </c>
      <c r="Z1347" s="20">
        <f>Tabela1[[#This Row],[PESO TOTAL]]-Tabela1[[#This Row],[Peso Expedido]]</f>
        <v>342</v>
      </c>
      <c r="AA1347" s="17">
        <v>0</v>
      </c>
      <c r="AB1347" s="33"/>
      <c r="AC1347" s="33"/>
      <c r="AD1347" s="33"/>
      <c r="AE1347" s="33"/>
      <c r="AF1347" s="33"/>
      <c r="AG1347" s="33"/>
      <c r="AH1347" s="33"/>
      <c r="AI1347" s="33"/>
      <c r="AJ1347"/>
      <c r="AK1347"/>
      <c r="AL1347"/>
      <c r="AM1347"/>
      <c r="AN1347"/>
      <c r="AO1347"/>
      <c r="AP1347"/>
      <c r="AQ1347" s="22"/>
      <c r="AR1347" s="24"/>
      <c r="AS1347" s="37"/>
      <c r="AT1347" s="37"/>
      <c r="AU1347" s="37"/>
      <c r="AV1347" s="37"/>
      <c r="AW1347" s="37"/>
    </row>
    <row r="1348" spans="1:49" ht="15.75" hidden="1" customHeight="1" x14ac:dyDescent="0.25">
      <c r="A1348" s="1" t="s">
        <v>6076</v>
      </c>
      <c r="B1348" s="21" t="s">
        <v>6077</v>
      </c>
      <c r="C1348" s="1">
        <v>2</v>
      </c>
      <c r="D1348" s="1" t="s">
        <v>6079</v>
      </c>
      <c r="E1348" s="7">
        <v>5031</v>
      </c>
      <c r="F1348" s="7">
        <v>93</v>
      </c>
      <c r="G1348" s="1">
        <v>2</v>
      </c>
      <c r="H1348" s="34">
        <f>Tabela1[[#This Row],[PESO UNI]]*Tabela1[[#This Row],[QTE]]</f>
        <v>4</v>
      </c>
      <c r="I1348" s="7">
        <v>0</v>
      </c>
      <c r="J1348" s="8" t="s">
        <v>3045</v>
      </c>
      <c r="K1348" s="8" t="s">
        <v>44</v>
      </c>
      <c r="L1348" s="9" t="s">
        <v>2984</v>
      </c>
      <c r="M1348" s="10">
        <v>46302</v>
      </c>
      <c r="N1348" s="8" t="s">
        <v>38</v>
      </c>
      <c r="O1348" s="12"/>
      <c r="P1348" s="13"/>
      <c r="Q1348" s="14">
        <f>Tabela1[[#This Row],[QTDE/ Fabricação]]-Tabela1[[#This Row],[QTE]]</f>
        <v>-2</v>
      </c>
      <c r="R1348" s="18">
        <v>0</v>
      </c>
      <c r="S1348" s="18">
        <f t="shared" si="397"/>
        <v>0</v>
      </c>
      <c r="T1348" s="19">
        <f t="shared" si="398"/>
        <v>-4</v>
      </c>
      <c r="U1348" s="16">
        <f>IFERROR(SUMIF('LISTA DE EMBARQUE'!B:B,MICRO!E:E,'LISTA DE EMBARQUE'!G:G),"")</f>
        <v>0</v>
      </c>
      <c r="V1348" s="12" t="str">
        <f>IFERROR(VLOOKUP(Tabela1[[#This Row],[COD.MDE]],'LISTA DE EMBARQUE'!B:L,11,0),"")</f>
        <v/>
      </c>
      <c r="W1348" s="13" t="str">
        <f>IFERROR(VLOOKUP(Tabela1[[#This Row],[COD.MDE]],'LISTA DE EMBARQUE'!B:M,12,0),"")</f>
        <v/>
      </c>
      <c r="X1348" s="14">
        <f>IFERROR(Tabela1[[#This Row],[QIANTIDADE EXPEDIDA]]*Tabela1[[#This Row],[PESO UNI]],"")</f>
        <v>0</v>
      </c>
      <c r="Y1348" s="14">
        <f t="shared" si="399"/>
        <v>-2</v>
      </c>
      <c r="Z1348" s="20">
        <f>Tabela1[[#This Row],[PESO TOTAL]]-Tabela1[[#This Row],[Peso Expedido]]</f>
        <v>4</v>
      </c>
      <c r="AA1348" s="17">
        <v>0</v>
      </c>
      <c r="AB1348" s="33"/>
      <c r="AC1348" s="33"/>
      <c r="AD1348" s="33"/>
      <c r="AE1348" s="33"/>
      <c r="AF1348" s="33"/>
      <c r="AG1348" s="33"/>
      <c r="AH1348" s="33"/>
      <c r="AI1348" s="33"/>
      <c r="AJ1348"/>
      <c r="AK1348"/>
      <c r="AL1348"/>
      <c r="AM1348"/>
      <c r="AN1348"/>
      <c r="AO1348"/>
      <c r="AP1348"/>
      <c r="AQ1348" s="22"/>
      <c r="AR1348" s="24"/>
      <c r="AS1348" s="37"/>
      <c r="AT1348" s="37"/>
      <c r="AU1348" s="37"/>
      <c r="AV1348" s="37"/>
      <c r="AW1348" s="37"/>
    </row>
    <row r="1349" spans="1:49" ht="15.75" hidden="1" customHeight="1" x14ac:dyDescent="0.25">
      <c r="A1349" s="1" t="s">
        <v>6076</v>
      </c>
      <c r="B1349" s="21" t="s">
        <v>6077</v>
      </c>
      <c r="C1349" s="1">
        <v>2</v>
      </c>
      <c r="D1349" s="1" t="s">
        <v>6080</v>
      </c>
      <c r="E1349" s="7">
        <v>5032</v>
      </c>
      <c r="F1349" s="7">
        <v>93</v>
      </c>
      <c r="G1349" s="1">
        <v>3.6</v>
      </c>
      <c r="H1349" s="34">
        <f>Tabela1[[#This Row],[PESO UNI]]*Tabela1[[#This Row],[QTE]]</f>
        <v>7.2</v>
      </c>
      <c r="I1349" s="7">
        <v>0</v>
      </c>
      <c r="J1349" s="8" t="s">
        <v>3045</v>
      </c>
      <c r="K1349" s="8" t="s">
        <v>44</v>
      </c>
      <c r="L1349" s="9" t="s">
        <v>2984</v>
      </c>
      <c r="M1349" s="10">
        <v>46302</v>
      </c>
      <c r="N1349" s="8" t="s">
        <v>38</v>
      </c>
      <c r="O1349" s="12"/>
      <c r="P1349" s="13"/>
      <c r="Q1349" s="14">
        <f>Tabela1[[#This Row],[QTDE/ Fabricação]]-Tabela1[[#This Row],[QTE]]</f>
        <v>-2</v>
      </c>
      <c r="R1349" s="18">
        <v>0</v>
      </c>
      <c r="S1349" s="18">
        <f t="shared" si="397"/>
        <v>0</v>
      </c>
      <c r="T1349" s="19">
        <f t="shared" si="398"/>
        <v>-7.2</v>
      </c>
      <c r="U1349" s="16">
        <f>IFERROR(SUMIF('LISTA DE EMBARQUE'!B:B,MICRO!E:E,'LISTA DE EMBARQUE'!G:G),"")</f>
        <v>0</v>
      </c>
      <c r="V1349" s="12" t="str">
        <f>IFERROR(VLOOKUP(Tabela1[[#This Row],[COD.MDE]],'LISTA DE EMBARQUE'!B:L,11,0),"")</f>
        <v/>
      </c>
      <c r="W1349" s="13" t="str">
        <f>IFERROR(VLOOKUP(Tabela1[[#This Row],[COD.MDE]],'LISTA DE EMBARQUE'!B:M,12,0),"")</f>
        <v/>
      </c>
      <c r="X1349" s="14">
        <f>IFERROR(Tabela1[[#This Row],[QIANTIDADE EXPEDIDA]]*Tabela1[[#This Row],[PESO UNI]],"")</f>
        <v>0</v>
      </c>
      <c r="Y1349" s="14">
        <f t="shared" si="399"/>
        <v>-2</v>
      </c>
      <c r="Z1349" s="20">
        <f>Tabela1[[#This Row],[PESO TOTAL]]-Tabela1[[#This Row],[Peso Expedido]]</f>
        <v>7.2</v>
      </c>
      <c r="AA1349" s="17">
        <v>0</v>
      </c>
      <c r="AB1349" s="33"/>
      <c r="AC1349" s="33"/>
      <c r="AD1349" s="33"/>
      <c r="AE1349" s="33"/>
      <c r="AF1349" s="33"/>
      <c r="AG1349" s="33"/>
      <c r="AH1349" s="33"/>
      <c r="AI1349" s="33"/>
      <c r="AJ1349"/>
      <c r="AK1349"/>
      <c r="AL1349"/>
      <c r="AM1349"/>
      <c r="AN1349"/>
      <c r="AO1349"/>
      <c r="AP1349"/>
      <c r="AQ1349" s="22"/>
      <c r="AR1349" s="24"/>
      <c r="AS1349" s="37"/>
      <c r="AT1349" s="37"/>
      <c r="AU1349" s="37"/>
      <c r="AV1349" s="37"/>
      <c r="AW1349" s="37"/>
    </row>
    <row r="1350" spans="1:49" ht="15.75" hidden="1" customHeight="1" x14ac:dyDescent="0.25">
      <c r="A1350" s="1" t="s">
        <v>6076</v>
      </c>
      <c r="B1350" s="21" t="s">
        <v>6077</v>
      </c>
      <c r="C1350" s="1">
        <v>2</v>
      </c>
      <c r="D1350" s="1" t="s">
        <v>6081</v>
      </c>
      <c r="E1350" s="7">
        <v>5033</v>
      </c>
      <c r="F1350" s="7">
        <v>93</v>
      </c>
      <c r="G1350" s="1">
        <v>5.2</v>
      </c>
      <c r="H1350" s="34">
        <f>Tabela1[[#This Row],[PESO UNI]]*Tabela1[[#This Row],[QTE]]</f>
        <v>10.4</v>
      </c>
      <c r="I1350" s="7">
        <v>0</v>
      </c>
      <c r="J1350" s="8" t="s">
        <v>3045</v>
      </c>
      <c r="K1350" s="8" t="s">
        <v>44</v>
      </c>
      <c r="L1350" s="9" t="s">
        <v>2984</v>
      </c>
      <c r="M1350" s="10">
        <v>46302</v>
      </c>
      <c r="N1350" s="8" t="s">
        <v>38</v>
      </c>
      <c r="O1350" s="12"/>
      <c r="P1350" s="13"/>
      <c r="Q1350" s="14">
        <f>Tabela1[[#This Row],[QTDE/ Fabricação]]-Tabela1[[#This Row],[QTE]]</f>
        <v>-2</v>
      </c>
      <c r="R1350" s="18">
        <v>0</v>
      </c>
      <c r="S1350" s="18">
        <f t="shared" si="397"/>
        <v>0</v>
      </c>
      <c r="T1350" s="19">
        <f t="shared" si="398"/>
        <v>-10.4</v>
      </c>
      <c r="U1350" s="16">
        <f>IFERROR(SUMIF('LISTA DE EMBARQUE'!B:B,MICRO!E:E,'LISTA DE EMBARQUE'!G:G),"")</f>
        <v>0</v>
      </c>
      <c r="V1350" s="12" t="str">
        <f>IFERROR(VLOOKUP(Tabela1[[#This Row],[COD.MDE]],'LISTA DE EMBARQUE'!B:L,11,0),"")</f>
        <v/>
      </c>
      <c r="W1350" s="13" t="str">
        <f>IFERROR(VLOOKUP(Tabela1[[#This Row],[COD.MDE]],'LISTA DE EMBARQUE'!B:M,12,0),"")</f>
        <v/>
      </c>
      <c r="X1350" s="14">
        <f>IFERROR(Tabela1[[#This Row],[QIANTIDADE EXPEDIDA]]*Tabela1[[#This Row],[PESO UNI]],"")</f>
        <v>0</v>
      </c>
      <c r="Y1350" s="14">
        <f t="shared" si="399"/>
        <v>-2</v>
      </c>
      <c r="Z1350" s="20">
        <f>Tabela1[[#This Row],[PESO TOTAL]]-Tabela1[[#This Row],[Peso Expedido]]</f>
        <v>10.4</v>
      </c>
      <c r="AA1350" s="17">
        <v>0</v>
      </c>
      <c r="AB1350" s="33"/>
      <c r="AC1350" s="33"/>
      <c r="AD1350" s="33"/>
      <c r="AE1350" s="33"/>
      <c r="AF1350" s="33"/>
      <c r="AG1350" s="33"/>
      <c r="AH1350" s="33"/>
      <c r="AI1350" s="33"/>
      <c r="AJ1350"/>
      <c r="AK1350"/>
      <c r="AL1350"/>
      <c r="AM1350"/>
      <c r="AN1350"/>
      <c r="AO1350"/>
      <c r="AP1350"/>
      <c r="AQ1350" s="22"/>
      <c r="AR1350" s="24"/>
      <c r="AS1350" s="37"/>
      <c r="AT1350" s="37"/>
      <c r="AU1350" s="37"/>
      <c r="AV1350" s="37"/>
      <c r="AW1350" s="37"/>
    </row>
    <row r="1351" spans="1:49" ht="15.75" hidden="1" customHeight="1" x14ac:dyDescent="0.25">
      <c r="A1351" s="1" t="s">
        <v>6076</v>
      </c>
      <c r="B1351" s="21" t="s">
        <v>6077</v>
      </c>
      <c r="C1351" s="1">
        <v>2</v>
      </c>
      <c r="D1351" s="1" t="s">
        <v>6082</v>
      </c>
      <c r="E1351" s="7">
        <v>5034</v>
      </c>
      <c r="F1351" s="7">
        <v>93</v>
      </c>
      <c r="G1351" s="1">
        <v>6.7</v>
      </c>
      <c r="H1351" s="34">
        <f>Tabela1[[#This Row],[PESO UNI]]*Tabela1[[#This Row],[QTE]]</f>
        <v>13.4</v>
      </c>
      <c r="I1351" s="7">
        <v>0</v>
      </c>
      <c r="J1351" s="8" t="s">
        <v>3045</v>
      </c>
      <c r="K1351" s="8" t="s">
        <v>44</v>
      </c>
      <c r="L1351" s="9" t="s">
        <v>2984</v>
      </c>
      <c r="M1351" s="10">
        <v>46302</v>
      </c>
      <c r="N1351" s="8" t="s">
        <v>38</v>
      </c>
      <c r="O1351" s="12"/>
      <c r="P1351" s="13"/>
      <c r="Q1351" s="14">
        <f>Tabela1[[#This Row],[QTDE/ Fabricação]]-Tabela1[[#This Row],[QTE]]</f>
        <v>-2</v>
      </c>
      <c r="R1351" s="18">
        <v>0</v>
      </c>
      <c r="S1351" s="18">
        <f t="shared" si="397"/>
        <v>0</v>
      </c>
      <c r="T1351" s="19">
        <f t="shared" si="398"/>
        <v>-13.4</v>
      </c>
      <c r="U1351" s="16">
        <f>IFERROR(SUMIF('LISTA DE EMBARQUE'!B:B,MICRO!E:E,'LISTA DE EMBARQUE'!G:G),"")</f>
        <v>0</v>
      </c>
      <c r="V1351" s="12" t="str">
        <f>IFERROR(VLOOKUP(Tabela1[[#This Row],[COD.MDE]],'LISTA DE EMBARQUE'!B:L,11,0),"")</f>
        <v/>
      </c>
      <c r="W1351" s="13" t="str">
        <f>IFERROR(VLOOKUP(Tabela1[[#This Row],[COD.MDE]],'LISTA DE EMBARQUE'!B:M,12,0),"")</f>
        <v/>
      </c>
      <c r="X1351" s="14">
        <f>IFERROR(Tabela1[[#This Row],[QIANTIDADE EXPEDIDA]]*Tabela1[[#This Row],[PESO UNI]],"")</f>
        <v>0</v>
      </c>
      <c r="Y1351" s="14">
        <f t="shared" si="399"/>
        <v>-2</v>
      </c>
      <c r="Z1351" s="20">
        <f>Tabela1[[#This Row],[PESO TOTAL]]-Tabela1[[#This Row],[Peso Expedido]]</f>
        <v>13.4</v>
      </c>
      <c r="AA1351" s="17">
        <v>0</v>
      </c>
      <c r="AB1351" s="33"/>
      <c r="AC1351" s="33"/>
      <c r="AD1351" s="33"/>
      <c r="AE1351" s="33"/>
      <c r="AF1351" s="33"/>
      <c r="AG1351" s="33"/>
      <c r="AH1351" s="33"/>
      <c r="AI1351" s="33"/>
      <c r="AJ1351"/>
      <c r="AK1351"/>
      <c r="AL1351"/>
      <c r="AM1351"/>
      <c r="AN1351"/>
      <c r="AO1351"/>
      <c r="AP1351"/>
      <c r="AQ1351" s="22"/>
      <c r="AR1351" s="24"/>
      <c r="AS1351" s="37"/>
      <c r="AT1351" s="37"/>
      <c r="AU1351" s="37"/>
      <c r="AV1351" s="37"/>
      <c r="AW1351" s="37"/>
    </row>
    <row r="1352" spans="1:49" ht="15.75" hidden="1" customHeight="1" x14ac:dyDescent="0.25">
      <c r="A1352" s="1" t="s">
        <v>6076</v>
      </c>
      <c r="B1352" s="21" t="s">
        <v>6077</v>
      </c>
      <c r="C1352" s="1">
        <v>4</v>
      </c>
      <c r="D1352" s="1" t="s">
        <v>6083</v>
      </c>
      <c r="E1352" s="7">
        <v>5035</v>
      </c>
      <c r="F1352" s="7">
        <v>93</v>
      </c>
      <c r="G1352" s="1">
        <v>7.6</v>
      </c>
      <c r="H1352" s="34">
        <f>Tabela1[[#This Row],[PESO UNI]]*Tabela1[[#This Row],[QTE]]</f>
        <v>30.4</v>
      </c>
      <c r="I1352" s="7">
        <v>0</v>
      </c>
      <c r="J1352" s="8" t="s">
        <v>3045</v>
      </c>
      <c r="K1352" s="8" t="s">
        <v>44</v>
      </c>
      <c r="L1352" s="9" t="s">
        <v>2984</v>
      </c>
      <c r="M1352" s="10">
        <v>46302</v>
      </c>
      <c r="N1352" s="8" t="s">
        <v>38</v>
      </c>
      <c r="O1352" s="12"/>
      <c r="P1352" s="13"/>
      <c r="Q1352" s="14">
        <f>Tabela1[[#This Row],[QTDE/ Fabricação]]-Tabela1[[#This Row],[QTE]]</f>
        <v>-4</v>
      </c>
      <c r="R1352" s="18">
        <v>0</v>
      </c>
      <c r="S1352" s="18">
        <f t="shared" si="397"/>
        <v>0</v>
      </c>
      <c r="T1352" s="19">
        <f t="shared" si="398"/>
        <v>-30.4</v>
      </c>
      <c r="U1352" s="16">
        <f>IFERROR(SUMIF('LISTA DE EMBARQUE'!B:B,MICRO!E:E,'LISTA DE EMBARQUE'!G:G),"")</f>
        <v>0</v>
      </c>
      <c r="V1352" s="12" t="str">
        <f>IFERROR(VLOOKUP(Tabela1[[#This Row],[COD.MDE]],'LISTA DE EMBARQUE'!B:L,11,0),"")</f>
        <v/>
      </c>
      <c r="W1352" s="13" t="str">
        <f>IFERROR(VLOOKUP(Tabela1[[#This Row],[COD.MDE]],'LISTA DE EMBARQUE'!B:M,12,0),"")</f>
        <v/>
      </c>
      <c r="X1352" s="14">
        <f>IFERROR(Tabela1[[#This Row],[QIANTIDADE EXPEDIDA]]*Tabela1[[#This Row],[PESO UNI]],"")</f>
        <v>0</v>
      </c>
      <c r="Y1352" s="14">
        <f t="shared" si="399"/>
        <v>-4</v>
      </c>
      <c r="Z1352" s="20">
        <f>Tabela1[[#This Row],[PESO TOTAL]]-Tabela1[[#This Row],[Peso Expedido]]</f>
        <v>30.4</v>
      </c>
      <c r="AA1352" s="17">
        <v>0</v>
      </c>
      <c r="AB1352" s="33"/>
      <c r="AC1352" s="33"/>
      <c r="AD1352" s="33"/>
      <c r="AE1352" s="33"/>
      <c r="AF1352" s="33"/>
      <c r="AG1352" s="33"/>
      <c r="AH1352" s="33"/>
      <c r="AI1352" s="33"/>
      <c r="AJ1352"/>
      <c r="AK1352"/>
      <c r="AL1352"/>
      <c r="AM1352"/>
      <c r="AN1352"/>
      <c r="AO1352"/>
      <c r="AP1352"/>
      <c r="AQ1352" s="22"/>
      <c r="AR1352" s="24"/>
      <c r="AS1352" s="37"/>
      <c r="AT1352" s="37"/>
      <c r="AU1352" s="37"/>
      <c r="AV1352" s="37"/>
      <c r="AW1352" s="37"/>
    </row>
    <row r="1353" spans="1:49" ht="15.75" hidden="1" customHeight="1" x14ac:dyDescent="0.25">
      <c r="A1353" s="1" t="s">
        <v>6076</v>
      </c>
      <c r="B1353" s="21" t="s">
        <v>6077</v>
      </c>
      <c r="C1353" s="1">
        <v>2</v>
      </c>
      <c r="D1353" s="1" t="s">
        <v>6084</v>
      </c>
      <c r="E1353" s="7">
        <v>5036</v>
      </c>
      <c r="F1353" s="7">
        <v>93</v>
      </c>
      <c r="G1353" s="1">
        <v>3.6</v>
      </c>
      <c r="H1353" s="34">
        <f>Tabela1[[#This Row],[PESO UNI]]*Tabela1[[#This Row],[QTE]]</f>
        <v>7.2</v>
      </c>
      <c r="I1353" s="7">
        <v>0</v>
      </c>
      <c r="J1353" s="8" t="s">
        <v>3045</v>
      </c>
      <c r="K1353" s="8" t="s">
        <v>44</v>
      </c>
      <c r="L1353" s="9" t="s">
        <v>2984</v>
      </c>
      <c r="M1353" s="10">
        <v>46302</v>
      </c>
      <c r="N1353" s="8" t="s">
        <v>38</v>
      </c>
      <c r="O1353" s="12"/>
      <c r="P1353" s="13"/>
      <c r="Q1353" s="14">
        <f>Tabela1[[#This Row],[QTDE/ Fabricação]]-Tabela1[[#This Row],[QTE]]</f>
        <v>-2</v>
      </c>
      <c r="R1353" s="18">
        <v>0</v>
      </c>
      <c r="S1353" s="18">
        <f t="shared" si="397"/>
        <v>0</v>
      </c>
      <c r="T1353" s="19">
        <f t="shared" si="398"/>
        <v>-7.2</v>
      </c>
      <c r="U1353" s="16">
        <f>IFERROR(SUMIF('LISTA DE EMBARQUE'!B:B,MICRO!E:E,'LISTA DE EMBARQUE'!G:G),"")</f>
        <v>0</v>
      </c>
      <c r="V1353" s="12" t="str">
        <f>IFERROR(VLOOKUP(Tabela1[[#This Row],[COD.MDE]],'LISTA DE EMBARQUE'!B:L,11,0),"")</f>
        <v/>
      </c>
      <c r="W1353" s="13" t="str">
        <f>IFERROR(VLOOKUP(Tabela1[[#This Row],[COD.MDE]],'LISTA DE EMBARQUE'!B:M,12,0),"")</f>
        <v/>
      </c>
      <c r="X1353" s="14">
        <f>IFERROR(Tabela1[[#This Row],[QIANTIDADE EXPEDIDA]]*Tabela1[[#This Row],[PESO UNI]],"")</f>
        <v>0</v>
      </c>
      <c r="Y1353" s="14">
        <f t="shared" si="399"/>
        <v>-2</v>
      </c>
      <c r="Z1353" s="20">
        <f>Tabela1[[#This Row],[PESO TOTAL]]-Tabela1[[#This Row],[Peso Expedido]]</f>
        <v>7.2</v>
      </c>
      <c r="AA1353" s="17">
        <v>0</v>
      </c>
      <c r="AB1353" s="33"/>
      <c r="AC1353" s="33"/>
      <c r="AD1353" s="33"/>
      <c r="AE1353" s="33"/>
      <c r="AF1353" s="33"/>
      <c r="AG1353" s="33"/>
      <c r="AH1353" s="33"/>
      <c r="AI1353" s="33"/>
      <c r="AJ1353"/>
      <c r="AK1353"/>
      <c r="AL1353"/>
      <c r="AM1353"/>
      <c r="AN1353"/>
      <c r="AO1353"/>
      <c r="AP1353"/>
      <c r="AQ1353" s="22"/>
      <c r="AR1353" s="24"/>
      <c r="AS1353" s="37"/>
      <c r="AT1353" s="37"/>
      <c r="AU1353" s="37"/>
      <c r="AV1353" s="37"/>
      <c r="AW1353" s="37"/>
    </row>
    <row r="1354" spans="1:49" ht="15.75" hidden="1" customHeight="1" x14ac:dyDescent="0.25">
      <c r="A1354" s="1" t="s">
        <v>6076</v>
      </c>
      <c r="B1354" s="21" t="s">
        <v>6077</v>
      </c>
      <c r="C1354" s="1">
        <v>4</v>
      </c>
      <c r="D1354" s="1" t="s">
        <v>6085</v>
      </c>
      <c r="E1354" s="7">
        <v>5037</v>
      </c>
      <c r="F1354" s="7">
        <v>93</v>
      </c>
      <c r="G1354" s="1">
        <v>6.6</v>
      </c>
      <c r="H1354" s="34">
        <f>Tabela1[[#This Row],[PESO UNI]]*Tabela1[[#This Row],[QTE]]</f>
        <v>26.4</v>
      </c>
      <c r="I1354" s="7">
        <v>0</v>
      </c>
      <c r="J1354" s="8" t="s">
        <v>3045</v>
      </c>
      <c r="K1354" s="8" t="s">
        <v>44</v>
      </c>
      <c r="L1354" s="9" t="s">
        <v>2984</v>
      </c>
      <c r="M1354" s="10">
        <v>46302</v>
      </c>
      <c r="N1354" s="8" t="s">
        <v>38</v>
      </c>
      <c r="O1354" s="12"/>
      <c r="P1354" s="13"/>
      <c r="Q1354" s="14">
        <f>Tabela1[[#This Row],[QTDE/ Fabricação]]-Tabela1[[#This Row],[QTE]]</f>
        <v>-4</v>
      </c>
      <c r="R1354" s="18">
        <v>0</v>
      </c>
      <c r="S1354" s="18">
        <f t="shared" si="397"/>
        <v>0</v>
      </c>
      <c r="T1354" s="19">
        <f t="shared" si="398"/>
        <v>-26.4</v>
      </c>
      <c r="U1354" s="16">
        <f>IFERROR(SUMIF('LISTA DE EMBARQUE'!B:B,MICRO!E:E,'LISTA DE EMBARQUE'!G:G),"")</f>
        <v>0</v>
      </c>
      <c r="V1354" s="12" t="str">
        <f>IFERROR(VLOOKUP(Tabela1[[#This Row],[COD.MDE]],'LISTA DE EMBARQUE'!B:L,11,0),"")</f>
        <v/>
      </c>
      <c r="W1354" s="13" t="str">
        <f>IFERROR(VLOOKUP(Tabela1[[#This Row],[COD.MDE]],'LISTA DE EMBARQUE'!B:M,12,0),"")</f>
        <v/>
      </c>
      <c r="X1354" s="14">
        <f>IFERROR(Tabela1[[#This Row],[QIANTIDADE EXPEDIDA]]*Tabela1[[#This Row],[PESO UNI]],"")</f>
        <v>0</v>
      </c>
      <c r="Y1354" s="14">
        <f t="shared" si="399"/>
        <v>-4</v>
      </c>
      <c r="Z1354" s="20">
        <f>Tabela1[[#This Row],[PESO TOTAL]]-Tabela1[[#This Row],[Peso Expedido]]</f>
        <v>26.4</v>
      </c>
      <c r="AA1354" s="17">
        <v>0</v>
      </c>
      <c r="AB1354" s="33"/>
      <c r="AC1354" s="33"/>
      <c r="AD1354" s="33"/>
      <c r="AE1354" s="33"/>
      <c r="AF1354" s="33"/>
      <c r="AG1354" s="33"/>
      <c r="AH1354" s="33"/>
      <c r="AI1354" s="33"/>
      <c r="AJ1354"/>
      <c r="AK1354"/>
      <c r="AL1354"/>
      <c r="AM1354"/>
      <c r="AN1354"/>
      <c r="AO1354"/>
      <c r="AP1354"/>
      <c r="AQ1354" s="22"/>
      <c r="AR1354" s="24"/>
      <c r="AS1354" s="37"/>
      <c r="AT1354" s="37"/>
      <c r="AU1354" s="37"/>
      <c r="AV1354" s="37"/>
      <c r="AW1354" s="37"/>
    </row>
    <row r="1355" spans="1:49" ht="15.75" hidden="1" customHeight="1" x14ac:dyDescent="0.25">
      <c r="A1355" s="1" t="s">
        <v>6076</v>
      </c>
      <c r="B1355" s="21" t="s">
        <v>6077</v>
      </c>
      <c r="C1355" s="1">
        <v>2</v>
      </c>
      <c r="D1355" s="1" t="s">
        <v>6086</v>
      </c>
      <c r="E1355" s="7">
        <v>5038</v>
      </c>
      <c r="F1355" s="7">
        <v>93</v>
      </c>
      <c r="G1355" s="1">
        <v>4.8</v>
      </c>
      <c r="H1355" s="34">
        <f>Tabela1[[#This Row],[PESO UNI]]*Tabela1[[#This Row],[QTE]]</f>
        <v>9.6</v>
      </c>
      <c r="I1355" s="7">
        <v>0</v>
      </c>
      <c r="J1355" s="8" t="s">
        <v>3045</v>
      </c>
      <c r="K1355" s="8" t="s">
        <v>44</v>
      </c>
      <c r="L1355" s="9" t="s">
        <v>2984</v>
      </c>
      <c r="M1355" s="10">
        <v>46302</v>
      </c>
      <c r="N1355" s="8" t="s">
        <v>38</v>
      </c>
      <c r="O1355" s="12"/>
      <c r="P1355" s="13"/>
      <c r="Q1355" s="14">
        <f>Tabela1[[#This Row],[QTDE/ Fabricação]]-Tabela1[[#This Row],[QTE]]</f>
        <v>-2</v>
      </c>
      <c r="R1355" s="18">
        <v>0</v>
      </c>
      <c r="S1355" s="18">
        <f t="shared" si="397"/>
        <v>0</v>
      </c>
      <c r="T1355" s="19">
        <f t="shared" si="398"/>
        <v>-9.6</v>
      </c>
      <c r="U1355" s="16">
        <f>IFERROR(SUMIF('LISTA DE EMBARQUE'!B:B,MICRO!E:E,'LISTA DE EMBARQUE'!G:G),"")</f>
        <v>0</v>
      </c>
      <c r="V1355" s="12" t="str">
        <f>IFERROR(VLOOKUP(Tabela1[[#This Row],[COD.MDE]],'LISTA DE EMBARQUE'!B:L,11,0),"")</f>
        <v/>
      </c>
      <c r="W1355" s="13" t="str">
        <f>IFERROR(VLOOKUP(Tabela1[[#This Row],[COD.MDE]],'LISTA DE EMBARQUE'!B:M,12,0),"")</f>
        <v/>
      </c>
      <c r="X1355" s="14">
        <f>IFERROR(Tabela1[[#This Row],[QIANTIDADE EXPEDIDA]]*Tabela1[[#This Row],[PESO UNI]],"")</f>
        <v>0</v>
      </c>
      <c r="Y1355" s="14">
        <f t="shared" si="399"/>
        <v>-2</v>
      </c>
      <c r="Z1355" s="20">
        <f>Tabela1[[#This Row],[PESO TOTAL]]-Tabela1[[#This Row],[Peso Expedido]]</f>
        <v>9.6</v>
      </c>
      <c r="AA1355" s="17">
        <v>0</v>
      </c>
      <c r="AB1355" s="33"/>
      <c r="AC1355" s="33"/>
      <c r="AD1355" s="33"/>
      <c r="AE1355" s="33"/>
      <c r="AF1355" s="33"/>
      <c r="AG1355" s="33"/>
      <c r="AH1355" s="33"/>
      <c r="AI1355" s="33"/>
      <c r="AJ1355"/>
      <c r="AK1355"/>
      <c r="AL1355"/>
      <c r="AM1355"/>
      <c r="AN1355"/>
      <c r="AO1355"/>
      <c r="AP1355"/>
      <c r="AQ1355" s="22"/>
      <c r="AR1355" s="24"/>
      <c r="AS1355" s="37"/>
      <c r="AT1355" s="37"/>
      <c r="AU1355" s="37"/>
      <c r="AV1355" s="37"/>
      <c r="AW1355" s="37"/>
    </row>
    <row r="1356" spans="1:49" ht="15.75" hidden="1" customHeight="1" x14ac:dyDescent="0.25">
      <c r="A1356" s="1" t="s">
        <v>6076</v>
      </c>
      <c r="B1356" s="21" t="s">
        <v>6077</v>
      </c>
      <c r="C1356" s="1">
        <v>2</v>
      </c>
      <c r="D1356" s="1" t="s">
        <v>6087</v>
      </c>
      <c r="E1356" s="7">
        <v>5039</v>
      </c>
      <c r="F1356" s="7">
        <v>93</v>
      </c>
      <c r="G1356" s="1">
        <v>4.3</v>
      </c>
      <c r="H1356" s="34">
        <f>Tabela1[[#This Row],[PESO UNI]]*Tabela1[[#This Row],[QTE]]</f>
        <v>8.6</v>
      </c>
      <c r="I1356" s="7">
        <v>0</v>
      </c>
      <c r="J1356" s="8" t="s">
        <v>3045</v>
      </c>
      <c r="K1356" s="8" t="s">
        <v>44</v>
      </c>
      <c r="L1356" s="9" t="s">
        <v>2984</v>
      </c>
      <c r="M1356" s="10">
        <v>46302</v>
      </c>
      <c r="N1356" s="8" t="s">
        <v>38</v>
      </c>
      <c r="O1356" s="12"/>
      <c r="P1356" s="13"/>
      <c r="Q1356" s="14">
        <f>Tabela1[[#This Row],[QTDE/ Fabricação]]-Tabela1[[#This Row],[QTE]]</f>
        <v>-2</v>
      </c>
      <c r="R1356" s="18">
        <v>0</v>
      </c>
      <c r="S1356" s="18">
        <f t="shared" si="397"/>
        <v>0</v>
      </c>
      <c r="T1356" s="19">
        <f t="shared" si="398"/>
        <v>-8.6</v>
      </c>
      <c r="U1356" s="16">
        <f>IFERROR(SUMIF('LISTA DE EMBARQUE'!B:B,MICRO!E:E,'LISTA DE EMBARQUE'!G:G),"")</f>
        <v>0</v>
      </c>
      <c r="V1356" s="12" t="str">
        <f>IFERROR(VLOOKUP(Tabela1[[#This Row],[COD.MDE]],'LISTA DE EMBARQUE'!B:L,11,0),"")</f>
        <v/>
      </c>
      <c r="W1356" s="13" t="str">
        <f>IFERROR(VLOOKUP(Tabela1[[#This Row],[COD.MDE]],'LISTA DE EMBARQUE'!B:M,12,0),"")</f>
        <v/>
      </c>
      <c r="X1356" s="14">
        <f>IFERROR(Tabela1[[#This Row],[QIANTIDADE EXPEDIDA]]*Tabela1[[#This Row],[PESO UNI]],"")</f>
        <v>0</v>
      </c>
      <c r="Y1356" s="14">
        <f t="shared" si="399"/>
        <v>-2</v>
      </c>
      <c r="Z1356" s="20">
        <f>Tabela1[[#This Row],[PESO TOTAL]]-Tabela1[[#This Row],[Peso Expedido]]</f>
        <v>8.6</v>
      </c>
      <c r="AA1356" s="17">
        <v>0</v>
      </c>
      <c r="AB1356" s="33"/>
      <c r="AC1356" s="33"/>
      <c r="AD1356" s="33"/>
      <c r="AE1356" s="33"/>
      <c r="AF1356" s="33"/>
      <c r="AG1356" s="33"/>
      <c r="AH1356" s="33"/>
      <c r="AI1356" s="33"/>
      <c r="AJ1356"/>
      <c r="AK1356"/>
      <c r="AL1356"/>
      <c r="AM1356"/>
      <c r="AN1356"/>
      <c r="AO1356"/>
      <c r="AP1356"/>
      <c r="AQ1356" s="22"/>
      <c r="AR1356" s="24"/>
      <c r="AS1356" s="37"/>
      <c r="AT1356" s="37"/>
      <c r="AU1356" s="37"/>
      <c r="AV1356" s="37"/>
      <c r="AW1356" s="37"/>
    </row>
    <row r="1357" spans="1:49" ht="15.75" hidden="1" customHeight="1" x14ac:dyDescent="0.25">
      <c r="A1357" s="1" t="s">
        <v>6076</v>
      </c>
      <c r="B1357" s="21" t="s">
        <v>6077</v>
      </c>
      <c r="C1357" s="1">
        <v>2</v>
      </c>
      <c r="D1357" s="1" t="s">
        <v>6088</v>
      </c>
      <c r="E1357" s="7">
        <v>5040</v>
      </c>
      <c r="F1357" s="7">
        <v>93</v>
      </c>
      <c r="G1357" s="1">
        <v>5</v>
      </c>
      <c r="H1357" s="34">
        <f>Tabela1[[#This Row],[PESO UNI]]*Tabela1[[#This Row],[QTE]]</f>
        <v>10</v>
      </c>
      <c r="I1357" s="7">
        <v>0</v>
      </c>
      <c r="J1357" s="8" t="s">
        <v>3045</v>
      </c>
      <c r="K1357" s="8" t="s">
        <v>44</v>
      </c>
      <c r="L1357" s="9" t="s">
        <v>2984</v>
      </c>
      <c r="M1357" s="10">
        <v>46302</v>
      </c>
      <c r="N1357" s="8" t="s">
        <v>38</v>
      </c>
      <c r="O1357" s="12"/>
      <c r="P1357" s="13"/>
      <c r="Q1357" s="14">
        <f>Tabela1[[#This Row],[QTDE/ Fabricação]]-Tabela1[[#This Row],[QTE]]</f>
        <v>-2</v>
      </c>
      <c r="R1357" s="18">
        <v>0</v>
      </c>
      <c r="S1357" s="18">
        <f t="shared" si="397"/>
        <v>0</v>
      </c>
      <c r="T1357" s="19">
        <f t="shared" si="398"/>
        <v>-10</v>
      </c>
      <c r="U1357" s="16">
        <f>IFERROR(SUMIF('LISTA DE EMBARQUE'!B:B,MICRO!E:E,'LISTA DE EMBARQUE'!G:G),"")</f>
        <v>0</v>
      </c>
      <c r="V1357" s="12" t="str">
        <f>IFERROR(VLOOKUP(Tabela1[[#This Row],[COD.MDE]],'LISTA DE EMBARQUE'!B:L,11,0),"")</f>
        <v/>
      </c>
      <c r="W1357" s="13" t="str">
        <f>IFERROR(VLOOKUP(Tabela1[[#This Row],[COD.MDE]],'LISTA DE EMBARQUE'!B:M,12,0),"")</f>
        <v/>
      </c>
      <c r="X1357" s="14">
        <f>IFERROR(Tabela1[[#This Row],[QIANTIDADE EXPEDIDA]]*Tabela1[[#This Row],[PESO UNI]],"")</f>
        <v>0</v>
      </c>
      <c r="Y1357" s="14">
        <f t="shared" si="399"/>
        <v>-2</v>
      </c>
      <c r="Z1357" s="20">
        <f>Tabela1[[#This Row],[PESO TOTAL]]-Tabela1[[#This Row],[Peso Expedido]]</f>
        <v>10</v>
      </c>
      <c r="AA1357" s="17">
        <v>0</v>
      </c>
      <c r="AB1357" s="33"/>
      <c r="AC1357" s="33"/>
      <c r="AD1357" s="33"/>
      <c r="AE1357" s="33"/>
      <c r="AF1357" s="33"/>
      <c r="AG1357" s="33"/>
      <c r="AH1357" s="33"/>
      <c r="AI1357" s="33"/>
      <c r="AJ1357"/>
      <c r="AK1357"/>
      <c r="AL1357"/>
      <c r="AM1357"/>
      <c r="AN1357"/>
      <c r="AO1357"/>
      <c r="AP1357"/>
      <c r="AQ1357" s="22"/>
      <c r="AR1357" s="24"/>
      <c r="AS1357" s="37"/>
      <c r="AT1357" s="37"/>
      <c r="AU1357" s="37"/>
      <c r="AV1357" s="37"/>
      <c r="AW1357" s="37"/>
    </row>
    <row r="1358" spans="1:49" ht="15.75" hidden="1" customHeight="1" x14ac:dyDescent="0.25">
      <c r="A1358" s="1" t="s">
        <v>6076</v>
      </c>
      <c r="B1358" s="21" t="s">
        <v>6077</v>
      </c>
      <c r="C1358" s="1">
        <v>14</v>
      </c>
      <c r="D1358" s="1" t="s">
        <v>6089</v>
      </c>
      <c r="E1358" s="7">
        <v>5041</v>
      </c>
      <c r="F1358" s="7">
        <v>93</v>
      </c>
      <c r="G1358" s="1">
        <v>1.5</v>
      </c>
      <c r="H1358" s="34">
        <f>Tabela1[[#This Row],[PESO UNI]]*Tabela1[[#This Row],[QTE]]</f>
        <v>21</v>
      </c>
      <c r="I1358" s="7">
        <v>0</v>
      </c>
      <c r="J1358" s="8" t="s">
        <v>3045</v>
      </c>
      <c r="K1358" s="8" t="s">
        <v>44</v>
      </c>
      <c r="L1358" s="9" t="s">
        <v>2984</v>
      </c>
      <c r="M1358" s="10">
        <v>46302</v>
      </c>
      <c r="N1358" s="8" t="s">
        <v>38</v>
      </c>
      <c r="O1358" s="12"/>
      <c r="P1358" s="13"/>
      <c r="Q1358" s="14">
        <f>Tabela1[[#This Row],[QTDE/ Fabricação]]-Tabela1[[#This Row],[QTE]]</f>
        <v>-14</v>
      </c>
      <c r="R1358" s="18">
        <v>0</v>
      </c>
      <c r="S1358" s="18">
        <f t="shared" si="397"/>
        <v>0</v>
      </c>
      <c r="T1358" s="19">
        <f t="shared" si="398"/>
        <v>-21</v>
      </c>
      <c r="U1358" s="16">
        <f>IFERROR(SUMIF('LISTA DE EMBARQUE'!B:B,MICRO!E:E,'LISTA DE EMBARQUE'!G:G),"")</f>
        <v>0</v>
      </c>
      <c r="V1358" s="12" t="str">
        <f>IFERROR(VLOOKUP(Tabela1[[#This Row],[COD.MDE]],'LISTA DE EMBARQUE'!B:L,11,0),"")</f>
        <v/>
      </c>
      <c r="W1358" s="13" t="str">
        <f>IFERROR(VLOOKUP(Tabela1[[#This Row],[COD.MDE]],'LISTA DE EMBARQUE'!B:M,12,0),"")</f>
        <v/>
      </c>
      <c r="X1358" s="14">
        <f>IFERROR(Tabela1[[#This Row],[QIANTIDADE EXPEDIDA]]*Tabela1[[#This Row],[PESO UNI]],"")</f>
        <v>0</v>
      </c>
      <c r="Y1358" s="14">
        <f t="shared" si="399"/>
        <v>-14</v>
      </c>
      <c r="Z1358" s="20">
        <f>Tabela1[[#This Row],[PESO TOTAL]]-Tabela1[[#This Row],[Peso Expedido]]</f>
        <v>21</v>
      </c>
      <c r="AA1358" s="17">
        <v>0</v>
      </c>
      <c r="AB1358" s="33"/>
      <c r="AC1358" s="33"/>
      <c r="AD1358" s="33"/>
      <c r="AE1358" s="33"/>
      <c r="AF1358" s="33"/>
      <c r="AG1358" s="33"/>
      <c r="AH1358" s="33"/>
      <c r="AI1358" s="33"/>
      <c r="AJ1358"/>
      <c r="AK1358"/>
      <c r="AL1358"/>
      <c r="AM1358"/>
      <c r="AN1358"/>
      <c r="AO1358"/>
      <c r="AP1358"/>
      <c r="AQ1358" s="22"/>
      <c r="AR1358" s="24"/>
      <c r="AS1358" s="37"/>
      <c r="AT1358" s="37"/>
      <c r="AU1358" s="37"/>
      <c r="AV1358" s="37"/>
      <c r="AW1358" s="37"/>
    </row>
    <row r="1359" spans="1:49" ht="15.75" hidden="1" customHeight="1" x14ac:dyDescent="0.25">
      <c r="A1359" s="1" t="s">
        <v>6076</v>
      </c>
      <c r="B1359" s="21" t="s">
        <v>6077</v>
      </c>
      <c r="C1359" s="1">
        <v>1</v>
      </c>
      <c r="D1359" s="1" t="s">
        <v>6090</v>
      </c>
      <c r="E1359" s="7">
        <v>5042</v>
      </c>
      <c r="F1359" s="7">
        <v>93</v>
      </c>
      <c r="G1359" s="1">
        <v>4.2</v>
      </c>
      <c r="H1359" s="34">
        <f>Tabela1[[#This Row],[PESO UNI]]*Tabela1[[#This Row],[QTE]]</f>
        <v>4.2</v>
      </c>
      <c r="I1359" s="7">
        <v>0</v>
      </c>
      <c r="J1359" s="8" t="s">
        <v>3045</v>
      </c>
      <c r="K1359" s="8" t="s">
        <v>44</v>
      </c>
      <c r="L1359" s="9" t="s">
        <v>2984</v>
      </c>
      <c r="M1359" s="10">
        <v>46302</v>
      </c>
      <c r="N1359" s="8" t="s">
        <v>38</v>
      </c>
      <c r="O1359" s="12"/>
      <c r="P1359" s="13"/>
      <c r="Q1359" s="14">
        <f>Tabela1[[#This Row],[QTDE/ Fabricação]]-Tabela1[[#This Row],[QTE]]</f>
        <v>-1</v>
      </c>
      <c r="R1359" s="18">
        <v>0</v>
      </c>
      <c r="S1359" s="18">
        <f t="shared" si="397"/>
        <v>0</v>
      </c>
      <c r="T1359" s="19">
        <f t="shared" si="398"/>
        <v>-4.2</v>
      </c>
      <c r="U1359" s="16">
        <f>IFERROR(SUMIF('LISTA DE EMBARQUE'!B:B,MICRO!E:E,'LISTA DE EMBARQUE'!G:G),"")</f>
        <v>0</v>
      </c>
      <c r="V1359" s="12" t="str">
        <f>IFERROR(VLOOKUP(Tabela1[[#This Row],[COD.MDE]],'LISTA DE EMBARQUE'!B:L,11,0),"")</f>
        <v/>
      </c>
      <c r="W1359" s="13" t="str">
        <f>IFERROR(VLOOKUP(Tabela1[[#This Row],[COD.MDE]],'LISTA DE EMBARQUE'!B:M,12,0),"")</f>
        <v/>
      </c>
      <c r="X1359" s="14">
        <f>IFERROR(Tabela1[[#This Row],[QIANTIDADE EXPEDIDA]]*Tabela1[[#This Row],[PESO UNI]],"")</f>
        <v>0</v>
      </c>
      <c r="Y1359" s="14">
        <f t="shared" si="399"/>
        <v>-1</v>
      </c>
      <c r="Z1359" s="20">
        <f>Tabela1[[#This Row],[PESO TOTAL]]-Tabela1[[#This Row],[Peso Expedido]]</f>
        <v>4.2</v>
      </c>
      <c r="AA1359" s="17">
        <v>0</v>
      </c>
      <c r="AB1359" s="33"/>
      <c r="AC1359" s="33"/>
      <c r="AD1359" s="33"/>
      <c r="AE1359" s="33"/>
      <c r="AF1359" s="33"/>
      <c r="AG1359" s="33"/>
      <c r="AH1359" s="33"/>
      <c r="AI1359" s="33"/>
      <c r="AJ1359"/>
      <c r="AK1359"/>
      <c r="AL1359"/>
      <c r="AM1359"/>
      <c r="AN1359"/>
      <c r="AO1359"/>
      <c r="AP1359"/>
      <c r="AQ1359" s="22"/>
      <c r="AR1359" s="24"/>
      <c r="AS1359" s="37"/>
      <c r="AT1359" s="37"/>
      <c r="AU1359" s="37"/>
      <c r="AV1359" s="37"/>
      <c r="AW1359" s="37"/>
    </row>
    <row r="1360" spans="1:49" ht="15.75" hidden="1" customHeight="1" x14ac:dyDescent="0.25">
      <c r="A1360" s="1" t="s">
        <v>6076</v>
      </c>
      <c r="B1360" s="21" t="s">
        <v>6077</v>
      </c>
      <c r="C1360" s="1">
        <v>1</v>
      </c>
      <c r="D1360" s="1" t="s">
        <v>6091</v>
      </c>
      <c r="E1360" s="7">
        <v>5043</v>
      </c>
      <c r="F1360" s="7">
        <v>93</v>
      </c>
      <c r="G1360" s="1">
        <v>7.6</v>
      </c>
      <c r="H1360" s="34">
        <f>Tabela1[[#This Row],[PESO UNI]]*Tabela1[[#This Row],[QTE]]</f>
        <v>7.6</v>
      </c>
      <c r="I1360" s="7">
        <v>0</v>
      </c>
      <c r="J1360" s="8" t="s">
        <v>3045</v>
      </c>
      <c r="K1360" s="8" t="s">
        <v>44</v>
      </c>
      <c r="L1360" s="9" t="s">
        <v>2984</v>
      </c>
      <c r="M1360" s="10">
        <v>46302</v>
      </c>
      <c r="N1360" s="8" t="s">
        <v>38</v>
      </c>
      <c r="O1360" s="12"/>
      <c r="P1360" s="13"/>
      <c r="Q1360" s="14">
        <f>Tabela1[[#This Row],[QTDE/ Fabricação]]-Tabela1[[#This Row],[QTE]]</f>
        <v>-1</v>
      </c>
      <c r="R1360" s="18">
        <v>0</v>
      </c>
      <c r="S1360" s="18">
        <f t="shared" si="397"/>
        <v>0</v>
      </c>
      <c r="T1360" s="19">
        <f t="shared" si="398"/>
        <v>-7.6</v>
      </c>
      <c r="U1360" s="16">
        <f>IFERROR(SUMIF('LISTA DE EMBARQUE'!B:B,MICRO!E:E,'LISTA DE EMBARQUE'!G:G),"")</f>
        <v>0</v>
      </c>
      <c r="V1360" s="12" t="str">
        <f>IFERROR(VLOOKUP(Tabela1[[#This Row],[COD.MDE]],'LISTA DE EMBARQUE'!B:L,11,0),"")</f>
        <v/>
      </c>
      <c r="W1360" s="13" t="str">
        <f>IFERROR(VLOOKUP(Tabela1[[#This Row],[COD.MDE]],'LISTA DE EMBARQUE'!B:M,12,0),"")</f>
        <v/>
      </c>
      <c r="X1360" s="14">
        <f>IFERROR(Tabela1[[#This Row],[QIANTIDADE EXPEDIDA]]*Tabela1[[#This Row],[PESO UNI]],"")</f>
        <v>0</v>
      </c>
      <c r="Y1360" s="14">
        <f t="shared" si="399"/>
        <v>-1</v>
      </c>
      <c r="Z1360" s="20">
        <f>Tabela1[[#This Row],[PESO TOTAL]]-Tabela1[[#This Row],[Peso Expedido]]</f>
        <v>7.6</v>
      </c>
      <c r="AA1360" s="17">
        <v>0</v>
      </c>
      <c r="AB1360" s="33"/>
      <c r="AC1360" s="33"/>
      <c r="AD1360" s="33"/>
      <c r="AE1360" s="33"/>
      <c r="AF1360" s="33"/>
      <c r="AG1360" s="33"/>
      <c r="AH1360" s="33"/>
      <c r="AI1360" s="33"/>
      <c r="AJ1360"/>
      <c r="AK1360"/>
      <c r="AL1360"/>
      <c r="AM1360"/>
      <c r="AN1360"/>
      <c r="AO1360"/>
      <c r="AP1360"/>
      <c r="AQ1360" s="22"/>
      <c r="AR1360" s="24"/>
      <c r="AS1360" s="37"/>
      <c r="AT1360" s="37"/>
      <c r="AU1360" s="37"/>
      <c r="AV1360" s="37"/>
      <c r="AW1360" s="37"/>
    </row>
    <row r="1361" spans="1:49" ht="15.75" hidden="1" customHeight="1" x14ac:dyDescent="0.25">
      <c r="A1361" s="1" t="s">
        <v>6076</v>
      </c>
      <c r="B1361" s="21" t="s">
        <v>6077</v>
      </c>
      <c r="C1361" s="1">
        <v>1</v>
      </c>
      <c r="D1361" s="1" t="s">
        <v>6092</v>
      </c>
      <c r="E1361" s="7">
        <v>5044</v>
      </c>
      <c r="F1361" s="7">
        <v>93</v>
      </c>
      <c r="G1361" s="1">
        <v>4.2</v>
      </c>
      <c r="H1361" s="34">
        <f>Tabela1[[#This Row],[PESO UNI]]*Tabela1[[#This Row],[QTE]]</f>
        <v>4.2</v>
      </c>
      <c r="I1361" s="7">
        <v>0</v>
      </c>
      <c r="J1361" s="8" t="s">
        <v>3045</v>
      </c>
      <c r="K1361" s="8" t="s">
        <v>44</v>
      </c>
      <c r="L1361" s="9" t="s">
        <v>2984</v>
      </c>
      <c r="M1361" s="10">
        <v>46302</v>
      </c>
      <c r="N1361" s="8" t="s">
        <v>38</v>
      </c>
      <c r="O1361" s="12"/>
      <c r="P1361" s="13"/>
      <c r="Q1361" s="14">
        <f>Tabela1[[#This Row],[QTDE/ Fabricação]]-Tabela1[[#This Row],[QTE]]</f>
        <v>-1</v>
      </c>
      <c r="R1361" s="18">
        <v>0</v>
      </c>
      <c r="S1361" s="18">
        <f t="shared" si="397"/>
        <v>0</v>
      </c>
      <c r="T1361" s="19">
        <f t="shared" si="398"/>
        <v>-4.2</v>
      </c>
      <c r="U1361" s="16">
        <f>IFERROR(SUMIF('LISTA DE EMBARQUE'!B:B,MICRO!E:E,'LISTA DE EMBARQUE'!G:G),"")</f>
        <v>0</v>
      </c>
      <c r="V1361" s="12" t="str">
        <f>IFERROR(VLOOKUP(Tabela1[[#This Row],[COD.MDE]],'LISTA DE EMBARQUE'!B:L,11,0),"")</f>
        <v/>
      </c>
      <c r="W1361" s="13" t="str">
        <f>IFERROR(VLOOKUP(Tabela1[[#This Row],[COD.MDE]],'LISTA DE EMBARQUE'!B:M,12,0),"")</f>
        <v/>
      </c>
      <c r="X1361" s="14">
        <f>IFERROR(Tabela1[[#This Row],[QIANTIDADE EXPEDIDA]]*Tabela1[[#This Row],[PESO UNI]],"")</f>
        <v>0</v>
      </c>
      <c r="Y1361" s="14">
        <f t="shared" si="399"/>
        <v>-1</v>
      </c>
      <c r="Z1361" s="20">
        <f>Tabela1[[#This Row],[PESO TOTAL]]-Tabela1[[#This Row],[Peso Expedido]]</f>
        <v>4.2</v>
      </c>
      <c r="AA1361" s="17">
        <v>0</v>
      </c>
      <c r="AB1361" s="33"/>
      <c r="AC1361" s="33"/>
      <c r="AD1361" s="33"/>
      <c r="AE1361" s="33"/>
      <c r="AF1361" s="33"/>
      <c r="AG1361" s="33"/>
      <c r="AH1361" s="33"/>
      <c r="AI1361" s="33"/>
      <c r="AJ1361"/>
      <c r="AK1361"/>
      <c r="AL1361"/>
      <c r="AM1361"/>
      <c r="AN1361"/>
      <c r="AO1361"/>
      <c r="AP1361"/>
      <c r="AQ1361" s="22"/>
      <c r="AR1361" s="24"/>
      <c r="AS1361" s="37"/>
      <c r="AT1361" s="37"/>
      <c r="AU1361" s="37"/>
      <c r="AV1361" s="37"/>
      <c r="AW1361" s="37"/>
    </row>
    <row r="1362" spans="1:49" ht="15.75" hidden="1" customHeight="1" x14ac:dyDescent="0.25">
      <c r="A1362" s="1" t="s">
        <v>6076</v>
      </c>
      <c r="B1362" s="21" t="s">
        <v>6077</v>
      </c>
      <c r="C1362" s="1">
        <v>2</v>
      </c>
      <c r="D1362" s="1" t="s">
        <v>6093</v>
      </c>
      <c r="E1362" s="7">
        <v>5045</v>
      </c>
      <c r="F1362" s="7">
        <v>93</v>
      </c>
      <c r="G1362" s="1">
        <v>5.3</v>
      </c>
      <c r="H1362" s="34">
        <f>Tabela1[[#This Row],[PESO UNI]]*Tabela1[[#This Row],[QTE]]</f>
        <v>10.6</v>
      </c>
      <c r="I1362" s="7">
        <v>0</v>
      </c>
      <c r="J1362" s="8" t="s">
        <v>3045</v>
      </c>
      <c r="K1362" s="8" t="s">
        <v>44</v>
      </c>
      <c r="L1362" s="9" t="s">
        <v>2984</v>
      </c>
      <c r="M1362" s="10">
        <v>46302</v>
      </c>
      <c r="N1362" s="8" t="s">
        <v>38</v>
      </c>
      <c r="O1362" s="12"/>
      <c r="P1362" s="13"/>
      <c r="Q1362" s="14">
        <f>Tabela1[[#This Row],[QTDE/ Fabricação]]-Tabela1[[#This Row],[QTE]]</f>
        <v>-2</v>
      </c>
      <c r="R1362" s="18">
        <v>0</v>
      </c>
      <c r="S1362" s="18">
        <f t="shared" si="397"/>
        <v>0</v>
      </c>
      <c r="T1362" s="19">
        <f t="shared" si="398"/>
        <v>-10.6</v>
      </c>
      <c r="U1362" s="16">
        <f>IFERROR(SUMIF('LISTA DE EMBARQUE'!B:B,MICRO!E:E,'LISTA DE EMBARQUE'!G:G),"")</f>
        <v>0</v>
      </c>
      <c r="V1362" s="12" t="str">
        <f>IFERROR(VLOOKUP(Tabela1[[#This Row],[COD.MDE]],'LISTA DE EMBARQUE'!B:L,11,0),"")</f>
        <v/>
      </c>
      <c r="W1362" s="13" t="str">
        <f>IFERROR(VLOOKUP(Tabela1[[#This Row],[COD.MDE]],'LISTA DE EMBARQUE'!B:M,12,0),"")</f>
        <v/>
      </c>
      <c r="X1362" s="14">
        <f>IFERROR(Tabela1[[#This Row],[QIANTIDADE EXPEDIDA]]*Tabela1[[#This Row],[PESO UNI]],"")</f>
        <v>0</v>
      </c>
      <c r="Y1362" s="14">
        <f t="shared" si="399"/>
        <v>-2</v>
      </c>
      <c r="Z1362" s="20">
        <f>Tabela1[[#This Row],[PESO TOTAL]]-Tabela1[[#This Row],[Peso Expedido]]</f>
        <v>10.6</v>
      </c>
      <c r="AA1362" s="17">
        <v>0</v>
      </c>
      <c r="AB1362" s="33"/>
      <c r="AC1362" s="33"/>
      <c r="AD1362" s="33"/>
      <c r="AE1362" s="33"/>
      <c r="AF1362" s="33"/>
      <c r="AG1362" s="33"/>
      <c r="AH1362" s="33"/>
      <c r="AI1362" s="33"/>
      <c r="AJ1362"/>
      <c r="AK1362"/>
      <c r="AL1362"/>
      <c r="AM1362"/>
      <c r="AN1362"/>
      <c r="AO1362"/>
      <c r="AP1362"/>
      <c r="AQ1362" s="22"/>
      <c r="AR1362" s="24"/>
      <c r="AS1362" s="37"/>
      <c r="AT1362" s="37"/>
      <c r="AU1362" s="37"/>
      <c r="AV1362" s="37"/>
      <c r="AW1362" s="37"/>
    </row>
    <row r="1363" spans="1:49" ht="15.75" hidden="1" customHeight="1" x14ac:dyDescent="0.25">
      <c r="A1363" s="1" t="s">
        <v>6076</v>
      </c>
      <c r="B1363" s="21" t="s">
        <v>6077</v>
      </c>
      <c r="C1363" s="1">
        <v>2</v>
      </c>
      <c r="D1363" s="1" t="s">
        <v>6094</v>
      </c>
      <c r="E1363" s="7">
        <v>5046</v>
      </c>
      <c r="F1363" s="7">
        <v>93</v>
      </c>
      <c r="G1363" s="1">
        <v>7.6</v>
      </c>
      <c r="H1363" s="34">
        <f>Tabela1[[#This Row],[PESO UNI]]*Tabela1[[#This Row],[QTE]]</f>
        <v>15.2</v>
      </c>
      <c r="I1363" s="7">
        <v>0</v>
      </c>
      <c r="J1363" s="8" t="s">
        <v>3045</v>
      </c>
      <c r="K1363" s="8" t="s">
        <v>44</v>
      </c>
      <c r="L1363" s="9" t="s">
        <v>2984</v>
      </c>
      <c r="M1363" s="10">
        <v>46302</v>
      </c>
      <c r="N1363" s="8" t="s">
        <v>38</v>
      </c>
      <c r="O1363" s="12"/>
      <c r="P1363" s="13"/>
      <c r="Q1363" s="14">
        <f>Tabela1[[#This Row],[QTDE/ Fabricação]]-Tabela1[[#This Row],[QTE]]</f>
        <v>-2</v>
      </c>
      <c r="R1363" s="18">
        <v>0</v>
      </c>
      <c r="S1363" s="18">
        <f t="shared" si="397"/>
        <v>0</v>
      </c>
      <c r="T1363" s="19">
        <f t="shared" si="398"/>
        <v>-15.2</v>
      </c>
      <c r="U1363" s="16">
        <f>IFERROR(SUMIF('LISTA DE EMBARQUE'!B:B,MICRO!E:E,'LISTA DE EMBARQUE'!G:G),"")</f>
        <v>0</v>
      </c>
      <c r="V1363" s="12" t="str">
        <f>IFERROR(VLOOKUP(Tabela1[[#This Row],[COD.MDE]],'LISTA DE EMBARQUE'!B:L,11,0),"")</f>
        <v/>
      </c>
      <c r="W1363" s="13" t="str">
        <f>IFERROR(VLOOKUP(Tabela1[[#This Row],[COD.MDE]],'LISTA DE EMBARQUE'!B:M,12,0),"")</f>
        <v/>
      </c>
      <c r="X1363" s="14">
        <f>IFERROR(Tabela1[[#This Row],[QIANTIDADE EXPEDIDA]]*Tabela1[[#This Row],[PESO UNI]],"")</f>
        <v>0</v>
      </c>
      <c r="Y1363" s="14">
        <f t="shared" si="399"/>
        <v>-2</v>
      </c>
      <c r="Z1363" s="20">
        <f>Tabela1[[#This Row],[PESO TOTAL]]-Tabela1[[#This Row],[Peso Expedido]]</f>
        <v>15.2</v>
      </c>
      <c r="AA1363" s="17">
        <v>0</v>
      </c>
      <c r="AB1363" s="33"/>
      <c r="AC1363" s="33"/>
      <c r="AD1363" s="33"/>
      <c r="AE1363" s="33"/>
      <c r="AF1363" s="33"/>
      <c r="AG1363" s="33"/>
      <c r="AH1363" s="33"/>
      <c r="AI1363" s="33"/>
      <c r="AJ1363"/>
      <c r="AK1363"/>
      <c r="AL1363"/>
      <c r="AM1363"/>
      <c r="AN1363"/>
      <c r="AO1363"/>
      <c r="AP1363"/>
      <c r="AQ1363" s="22"/>
      <c r="AR1363" s="24"/>
      <c r="AS1363" s="37"/>
      <c r="AT1363" s="37"/>
      <c r="AU1363" s="37"/>
      <c r="AV1363" s="37"/>
      <c r="AW1363" s="37"/>
    </row>
    <row r="1364" spans="1:49" ht="15.75" hidden="1" customHeight="1" x14ac:dyDescent="0.25">
      <c r="A1364" s="1" t="s">
        <v>6076</v>
      </c>
      <c r="B1364" s="21" t="s">
        <v>6077</v>
      </c>
      <c r="C1364" s="1">
        <v>2</v>
      </c>
      <c r="D1364" s="1" t="s">
        <v>6095</v>
      </c>
      <c r="E1364" s="7">
        <v>5047</v>
      </c>
      <c r="F1364" s="7">
        <v>93</v>
      </c>
      <c r="G1364" s="1">
        <v>5.4</v>
      </c>
      <c r="H1364" s="34">
        <f>Tabela1[[#This Row],[PESO UNI]]*Tabela1[[#This Row],[QTE]]</f>
        <v>10.8</v>
      </c>
      <c r="I1364" s="7">
        <v>0</v>
      </c>
      <c r="J1364" s="8" t="s">
        <v>3045</v>
      </c>
      <c r="K1364" s="8" t="s">
        <v>44</v>
      </c>
      <c r="L1364" s="9" t="s">
        <v>2984</v>
      </c>
      <c r="M1364" s="10">
        <v>46302</v>
      </c>
      <c r="N1364" s="8" t="s">
        <v>38</v>
      </c>
      <c r="O1364" s="12"/>
      <c r="P1364" s="13"/>
      <c r="Q1364" s="14">
        <f>Tabela1[[#This Row],[QTDE/ Fabricação]]-Tabela1[[#This Row],[QTE]]</f>
        <v>-2</v>
      </c>
      <c r="R1364" s="18">
        <v>0</v>
      </c>
      <c r="S1364" s="18">
        <f t="shared" si="397"/>
        <v>0</v>
      </c>
      <c r="T1364" s="19">
        <f t="shared" si="398"/>
        <v>-10.8</v>
      </c>
      <c r="U1364" s="16">
        <f>IFERROR(SUMIF('LISTA DE EMBARQUE'!B:B,MICRO!E:E,'LISTA DE EMBARQUE'!G:G),"")</f>
        <v>0</v>
      </c>
      <c r="V1364" s="12" t="str">
        <f>IFERROR(VLOOKUP(Tabela1[[#This Row],[COD.MDE]],'LISTA DE EMBARQUE'!B:L,11,0),"")</f>
        <v/>
      </c>
      <c r="W1364" s="13" t="str">
        <f>IFERROR(VLOOKUP(Tabela1[[#This Row],[COD.MDE]],'LISTA DE EMBARQUE'!B:M,12,0),"")</f>
        <v/>
      </c>
      <c r="X1364" s="14">
        <f>IFERROR(Tabela1[[#This Row],[QIANTIDADE EXPEDIDA]]*Tabela1[[#This Row],[PESO UNI]],"")</f>
        <v>0</v>
      </c>
      <c r="Y1364" s="14">
        <f t="shared" si="399"/>
        <v>-2</v>
      </c>
      <c r="Z1364" s="20">
        <f>Tabela1[[#This Row],[PESO TOTAL]]-Tabela1[[#This Row],[Peso Expedido]]</f>
        <v>10.8</v>
      </c>
      <c r="AA1364" s="17">
        <v>0</v>
      </c>
      <c r="AB1364" s="33"/>
      <c r="AC1364" s="33"/>
      <c r="AD1364" s="33"/>
      <c r="AE1364" s="33"/>
      <c r="AF1364" s="33"/>
      <c r="AG1364" s="33"/>
      <c r="AH1364" s="33"/>
      <c r="AI1364" s="33"/>
      <c r="AJ1364"/>
      <c r="AK1364"/>
      <c r="AL1364"/>
      <c r="AM1364"/>
      <c r="AN1364"/>
      <c r="AO1364"/>
      <c r="AP1364"/>
      <c r="AQ1364" s="22"/>
      <c r="AR1364" s="24"/>
      <c r="AS1364" s="37"/>
      <c r="AT1364" s="37"/>
      <c r="AU1364" s="37"/>
      <c r="AV1364" s="37"/>
      <c r="AW1364" s="37"/>
    </row>
    <row r="1365" spans="1:49" ht="15.75" hidden="1" customHeight="1" x14ac:dyDescent="0.25">
      <c r="A1365" s="1" t="s">
        <v>6076</v>
      </c>
      <c r="B1365" s="21" t="s">
        <v>6077</v>
      </c>
      <c r="C1365" s="1">
        <v>2</v>
      </c>
      <c r="D1365" s="1" t="s">
        <v>6096</v>
      </c>
      <c r="E1365" s="7">
        <v>5048</v>
      </c>
      <c r="F1365" s="7">
        <v>93</v>
      </c>
      <c r="G1365" s="1">
        <v>3.3</v>
      </c>
      <c r="H1365" s="34">
        <f>Tabela1[[#This Row],[PESO UNI]]*Tabela1[[#This Row],[QTE]]</f>
        <v>6.6</v>
      </c>
      <c r="I1365" s="7">
        <v>0</v>
      </c>
      <c r="J1365" s="8" t="s">
        <v>3045</v>
      </c>
      <c r="K1365" s="8" t="s">
        <v>44</v>
      </c>
      <c r="L1365" s="9" t="s">
        <v>2984</v>
      </c>
      <c r="M1365" s="10">
        <v>46302</v>
      </c>
      <c r="N1365" s="8" t="s">
        <v>38</v>
      </c>
      <c r="O1365" s="12"/>
      <c r="P1365" s="13"/>
      <c r="Q1365" s="14">
        <f>Tabela1[[#This Row],[QTDE/ Fabricação]]-Tabela1[[#This Row],[QTE]]</f>
        <v>-2</v>
      </c>
      <c r="R1365" s="18">
        <v>0</v>
      </c>
      <c r="S1365" s="18">
        <f t="shared" si="397"/>
        <v>0</v>
      </c>
      <c r="T1365" s="19">
        <f t="shared" si="398"/>
        <v>-6.6</v>
      </c>
      <c r="U1365" s="16">
        <f>IFERROR(SUMIF('LISTA DE EMBARQUE'!B:B,MICRO!E:E,'LISTA DE EMBARQUE'!G:G),"")</f>
        <v>0</v>
      </c>
      <c r="V1365" s="12" t="str">
        <f>IFERROR(VLOOKUP(Tabela1[[#This Row],[COD.MDE]],'LISTA DE EMBARQUE'!B:L,11,0),"")</f>
        <v/>
      </c>
      <c r="W1365" s="13" t="str">
        <f>IFERROR(VLOOKUP(Tabela1[[#This Row],[COD.MDE]],'LISTA DE EMBARQUE'!B:M,12,0),"")</f>
        <v/>
      </c>
      <c r="X1365" s="14">
        <f>IFERROR(Tabela1[[#This Row],[QIANTIDADE EXPEDIDA]]*Tabela1[[#This Row],[PESO UNI]],"")</f>
        <v>0</v>
      </c>
      <c r="Y1365" s="14">
        <f t="shared" si="399"/>
        <v>-2</v>
      </c>
      <c r="Z1365" s="20">
        <f>Tabela1[[#This Row],[PESO TOTAL]]-Tabela1[[#This Row],[Peso Expedido]]</f>
        <v>6.6</v>
      </c>
      <c r="AA1365" s="17">
        <v>0</v>
      </c>
      <c r="AB1365" s="33"/>
      <c r="AC1365" s="33"/>
      <c r="AD1365" s="33"/>
      <c r="AE1365" s="33"/>
      <c r="AF1365" s="33"/>
      <c r="AG1365" s="33"/>
      <c r="AH1365" s="33"/>
      <c r="AI1365" s="33"/>
      <c r="AJ1365"/>
      <c r="AK1365"/>
      <c r="AL1365"/>
      <c r="AM1365"/>
      <c r="AN1365"/>
      <c r="AO1365"/>
      <c r="AP1365"/>
      <c r="AQ1365" s="22"/>
      <c r="AR1365" s="24"/>
      <c r="AS1365" s="37"/>
      <c r="AT1365" s="37"/>
      <c r="AU1365" s="37"/>
      <c r="AV1365" s="37"/>
      <c r="AW1365" s="37"/>
    </row>
    <row r="1366" spans="1:49" ht="15.75" hidden="1" customHeight="1" x14ac:dyDescent="0.25">
      <c r="A1366" s="1" t="s">
        <v>6076</v>
      </c>
      <c r="B1366" s="21" t="s">
        <v>6077</v>
      </c>
      <c r="C1366" s="1">
        <v>2</v>
      </c>
      <c r="D1366" s="1" t="s">
        <v>6097</v>
      </c>
      <c r="E1366" s="7">
        <v>5049</v>
      </c>
      <c r="F1366" s="7">
        <v>93</v>
      </c>
      <c r="G1366" s="1">
        <v>3</v>
      </c>
      <c r="H1366" s="34">
        <f>Tabela1[[#This Row],[PESO UNI]]*Tabela1[[#This Row],[QTE]]</f>
        <v>6</v>
      </c>
      <c r="I1366" s="7">
        <v>0</v>
      </c>
      <c r="J1366" s="8" t="s">
        <v>3045</v>
      </c>
      <c r="K1366" s="8" t="s">
        <v>44</v>
      </c>
      <c r="L1366" s="9" t="s">
        <v>2984</v>
      </c>
      <c r="M1366" s="10">
        <v>46302</v>
      </c>
      <c r="N1366" s="8" t="s">
        <v>38</v>
      </c>
      <c r="O1366" s="12"/>
      <c r="P1366" s="13"/>
      <c r="Q1366" s="14">
        <f>Tabela1[[#This Row],[QTDE/ Fabricação]]-Tabela1[[#This Row],[QTE]]</f>
        <v>-2</v>
      </c>
      <c r="R1366" s="18">
        <v>0</v>
      </c>
      <c r="S1366" s="18">
        <f t="shared" si="397"/>
        <v>0</v>
      </c>
      <c r="T1366" s="19">
        <f t="shared" si="398"/>
        <v>-6</v>
      </c>
      <c r="U1366" s="16">
        <f>IFERROR(SUMIF('LISTA DE EMBARQUE'!B:B,MICRO!E:E,'LISTA DE EMBARQUE'!G:G),"")</f>
        <v>0</v>
      </c>
      <c r="V1366" s="12" t="str">
        <f>IFERROR(VLOOKUP(Tabela1[[#This Row],[COD.MDE]],'LISTA DE EMBARQUE'!B:L,11,0),"")</f>
        <v/>
      </c>
      <c r="W1366" s="13" t="str">
        <f>IFERROR(VLOOKUP(Tabela1[[#This Row],[COD.MDE]],'LISTA DE EMBARQUE'!B:M,12,0),"")</f>
        <v/>
      </c>
      <c r="X1366" s="14">
        <f>IFERROR(Tabela1[[#This Row],[QIANTIDADE EXPEDIDA]]*Tabela1[[#This Row],[PESO UNI]],"")</f>
        <v>0</v>
      </c>
      <c r="Y1366" s="14">
        <f t="shared" ref="Y1366:Y1376" si="400">U1366-C1366</f>
        <v>-2</v>
      </c>
      <c r="Z1366" s="20">
        <f>Tabela1[[#This Row],[PESO TOTAL]]-Tabela1[[#This Row],[Peso Expedido]]</f>
        <v>6</v>
      </c>
      <c r="AA1366" s="17">
        <v>0</v>
      </c>
      <c r="AB1366" s="33"/>
      <c r="AC1366" s="33"/>
      <c r="AD1366" s="33"/>
      <c r="AE1366" s="33"/>
      <c r="AF1366" s="33"/>
      <c r="AG1366" s="33"/>
      <c r="AH1366" s="33"/>
      <c r="AI1366" s="33"/>
      <c r="AJ1366"/>
      <c r="AK1366"/>
      <c r="AL1366"/>
      <c r="AM1366"/>
      <c r="AN1366"/>
      <c r="AO1366"/>
      <c r="AP1366"/>
      <c r="AQ1366" s="22"/>
      <c r="AR1366" s="24"/>
      <c r="AS1366" s="37"/>
      <c r="AT1366" s="37"/>
      <c r="AU1366" s="37"/>
      <c r="AV1366" s="37"/>
      <c r="AW1366" s="37"/>
    </row>
    <row r="1367" spans="1:49" ht="15.75" hidden="1" customHeight="1" x14ac:dyDescent="0.25">
      <c r="A1367" s="6" t="s">
        <v>4259</v>
      </c>
      <c r="B1367" s="21" t="s">
        <v>6099</v>
      </c>
      <c r="C1367" s="7">
        <v>18</v>
      </c>
      <c r="D1367" s="39" t="s">
        <v>6285</v>
      </c>
      <c r="E1367" s="7">
        <v>5050</v>
      </c>
      <c r="F1367" s="7">
        <v>26</v>
      </c>
      <c r="G1367" s="23">
        <v>16.3</v>
      </c>
      <c r="H1367" s="34">
        <f>Tabela1[[#This Row],[PESO UNI]]*Tabela1[[#This Row],[QTE]]</f>
        <v>293.40000000000003</v>
      </c>
      <c r="I1367" s="7">
        <v>1</v>
      </c>
      <c r="J1367" s="8" t="s">
        <v>2274</v>
      </c>
      <c r="K1367" s="8" t="s">
        <v>4320</v>
      </c>
      <c r="L1367" s="9" t="s">
        <v>2069</v>
      </c>
      <c r="M1367" s="10">
        <v>46134</v>
      </c>
      <c r="N1367" s="8" t="s">
        <v>5101</v>
      </c>
      <c r="O1367" s="12"/>
      <c r="P1367" s="13"/>
      <c r="Q1367" s="14">
        <f>Tabela1[[#This Row],[QTDE/ Fabricação]]-Tabela1[[#This Row],[QTE]]</f>
        <v>-18</v>
      </c>
      <c r="R1367" s="18">
        <f t="shared" ref="R1367" si="401">IFERROR(H1367*((AA1367*0.25)+(AC1367*0.25)+(AD1367*0.225)+(AE1367*0.225)+(AF1367*0.05)),"")</f>
        <v>0</v>
      </c>
      <c r="S1367" s="18">
        <f t="shared" si="397"/>
        <v>0</v>
      </c>
      <c r="T1367" s="19">
        <f t="shared" si="398"/>
        <v>-293.40000000000003</v>
      </c>
      <c r="U1367" s="16">
        <f>IFERROR(SUMIF('LISTA DE EMBARQUE'!B:B,MICRO!E:E,'LISTA DE EMBARQUE'!G:G),"")</f>
        <v>0</v>
      </c>
      <c r="V1367" s="12"/>
      <c r="W1367" s="13"/>
      <c r="X1367" s="14"/>
      <c r="Y1367" s="14">
        <f t="shared" si="400"/>
        <v>-18</v>
      </c>
      <c r="Z1367" s="20">
        <f>Tabela1[[#This Row],[PESO TOTAL]]-Tabela1[[#This Row],[Peso Expedido]]</f>
        <v>293.40000000000003</v>
      </c>
      <c r="AA1367" s="17"/>
      <c r="AB1367" s="33"/>
      <c r="AC1367" s="33"/>
      <c r="AD1367" s="33"/>
      <c r="AE1367" s="33"/>
      <c r="AF1367" s="33"/>
      <c r="AG1367" s="33"/>
      <c r="AH1367" s="33"/>
      <c r="AI1367" s="33"/>
      <c r="AJ1367" s="5"/>
      <c r="AK1367" t="str">
        <f>Tabela1[[#This Row],[Coluna1]]&amp;Tabela1[[#This Row],[PEDIDO]]</f>
        <v>P-188</v>
      </c>
      <c r="AL1367"/>
      <c r="AM1367"/>
      <c r="AN1367"/>
      <c r="AO1367" t="str">
        <f t="shared" ref="AO1367" si="402">A1367&amp;"/"&amp;J1367</f>
        <v>T-072929-1/1073-TC-006</v>
      </c>
      <c r="AP1367" t="str">
        <f>Tabela1[[#This Row],[TAG]]&amp;Tabela1[[#This Row],[PEDIDO]]&amp;Tabela1[[#This Row],[PRODUTO]]</f>
        <v xml:space="preserve">1073-TC-006P-188ESTRUTURA </v>
      </c>
      <c r="AQ1367" s="22" t="str">
        <f>Tabela1[[#This Row],[PRODUTO]]&amp;Tabela1[[#This Row],[TAG]]</f>
        <v>ESTRUTURA 1073-TC-006</v>
      </c>
      <c r="AR1367" s="24" t="str">
        <f>Tabela1[[#This Row],[PEDIDO]]&amp;Tabela1[[#This Row],[PRODUTO]]</f>
        <v xml:space="preserve">P-188ESTRUTURA </v>
      </c>
      <c r="AS1367" s="37">
        <f>IF(AF1367="",0,IF(ISTEXT(AF1367),H1367*VALUE(SUBSTITUTE(AF1367,"%",""))/100,H1367*AF1367))-Tabela1[[#This Row],[PRONTO ACABADO2]]</f>
        <v>0</v>
      </c>
      <c r="AT1367" s="37">
        <f>IF(AG1367="",0,IF(ISTEXT(AG1367),H1367*VALUE(SUBSTITUTE(AG1367,"%",""))/100,H1367*AG1367))-Tabela1[[#This Row],[PESO EXPEDIDO2]]</f>
        <v>0</v>
      </c>
      <c r="AU1367" s="37">
        <f t="shared" ref="AU1367" si="403">IF(AH1367="",0,IF(ISTEXT(AH1367),H1367*VALUE(SUBSTITUTE(AH1367,"%",""))/100,H1367*AH1367))</f>
        <v>0</v>
      </c>
      <c r="AV1367" s="37">
        <f t="shared" ref="AV1367" si="404">IF(AG1367="",0,IF(ISTEXT(AG1367),H1367*VALUE(SUBSTITUTE(AG1367,"%",""))/100,H1367*AG1367))</f>
        <v>0</v>
      </c>
      <c r="AW1367" s="37"/>
    </row>
    <row r="1368" spans="1:49" ht="15.75" hidden="1" customHeight="1" x14ac:dyDescent="0.25">
      <c r="A1368" s="6" t="s">
        <v>4259</v>
      </c>
      <c r="B1368" s="21" t="s">
        <v>6099</v>
      </c>
      <c r="C1368" s="7">
        <v>18</v>
      </c>
      <c r="D1368" s="39" t="s">
        <v>6286</v>
      </c>
      <c r="E1368" s="7">
        <v>5051</v>
      </c>
      <c r="F1368" s="7">
        <v>26</v>
      </c>
      <c r="G1368" s="23">
        <v>16.3</v>
      </c>
      <c r="H1368" s="34">
        <f>Tabela1[[#This Row],[PESO UNI]]*Tabela1[[#This Row],[QTE]]</f>
        <v>293.40000000000003</v>
      </c>
      <c r="I1368" s="7">
        <v>1</v>
      </c>
      <c r="J1368" s="8" t="s">
        <v>2276</v>
      </c>
      <c r="K1368" s="8" t="s">
        <v>4320</v>
      </c>
      <c r="L1368" s="9" t="s">
        <v>2069</v>
      </c>
      <c r="M1368" s="10">
        <v>46134</v>
      </c>
      <c r="N1368" s="8" t="s">
        <v>5101</v>
      </c>
      <c r="O1368" s="12"/>
      <c r="P1368" s="13"/>
      <c r="Q1368" s="14">
        <f>Tabela1[[#This Row],[QTDE/ Fabricação]]-Tabela1[[#This Row],[QTE]]</f>
        <v>-18</v>
      </c>
      <c r="R1368" s="18">
        <f t="shared" ref="R1368" si="405">IFERROR(H1368*((AA1368*0.25)+(AC1368*0.25)+(AD1368*0.225)+(AE1368*0.225)+(AF1368*0.05)),"")</f>
        <v>0</v>
      </c>
      <c r="S1368" s="18">
        <f t="shared" ref="S1368" si="406">IFERROR(H1368*AG1368,"")</f>
        <v>0</v>
      </c>
      <c r="T1368" s="19">
        <f t="shared" ref="T1368" si="407">IFERROR(S1368-H1368,"")</f>
        <v>-293.40000000000003</v>
      </c>
      <c r="U1368" s="16">
        <f>IFERROR(SUMIF('LISTA DE EMBARQUE'!B:B,MICRO!E:E,'LISTA DE EMBARQUE'!G:G),"")</f>
        <v>0</v>
      </c>
      <c r="V1368" s="12"/>
      <c r="W1368" s="13"/>
      <c r="X1368" s="14"/>
      <c r="Y1368" s="14">
        <f t="shared" si="400"/>
        <v>-18</v>
      </c>
      <c r="Z1368" s="20">
        <f>Tabela1[[#This Row],[PESO TOTAL]]-Tabela1[[#This Row],[Peso Expedido]]</f>
        <v>293.40000000000003</v>
      </c>
      <c r="AA1368" s="17"/>
      <c r="AB1368" s="33"/>
      <c r="AC1368" s="33"/>
      <c r="AD1368" s="33"/>
      <c r="AE1368" s="33"/>
      <c r="AF1368" s="33"/>
      <c r="AG1368" s="33"/>
      <c r="AH1368" s="33"/>
      <c r="AI1368" s="33"/>
      <c r="AJ1368" s="5"/>
      <c r="AK1368" t="str">
        <f>Tabela1[[#This Row],[Coluna1]]&amp;Tabela1[[#This Row],[PEDIDO]]</f>
        <v>P-188</v>
      </c>
      <c r="AL1368"/>
      <c r="AM1368"/>
      <c r="AN1368"/>
      <c r="AO1368" t="str">
        <f t="shared" ref="AO1368" si="408">A1368&amp;"/"&amp;J1368</f>
        <v>T-072929-1/1073-TC-007</v>
      </c>
      <c r="AP1368" t="str">
        <f>Tabela1[[#This Row],[TAG]]&amp;Tabela1[[#This Row],[PEDIDO]]&amp;Tabela1[[#This Row],[PRODUTO]]</f>
        <v xml:space="preserve">1073-TC-007P-188ESTRUTURA </v>
      </c>
      <c r="AQ1368" s="22" t="str">
        <f>Tabela1[[#This Row],[PRODUTO]]&amp;Tabela1[[#This Row],[TAG]]</f>
        <v>ESTRUTURA 1073-TC-007</v>
      </c>
      <c r="AR1368" s="24" t="str">
        <f>Tabela1[[#This Row],[PEDIDO]]&amp;Tabela1[[#This Row],[PRODUTO]]</f>
        <v xml:space="preserve">P-188ESTRUTURA </v>
      </c>
      <c r="AS1368" s="37">
        <f>IF(AF1368="",0,IF(ISTEXT(AF1368),H1368*VALUE(SUBSTITUTE(AF1368,"%",""))/100,H1368*AF1368))-Tabela1[[#This Row],[PRONTO ACABADO2]]</f>
        <v>0</v>
      </c>
      <c r="AT1368" s="37">
        <f>IF(AG1368="",0,IF(ISTEXT(AG1368),H1368*VALUE(SUBSTITUTE(AG1368,"%",""))/100,H1368*AG1368))-Tabela1[[#This Row],[PESO EXPEDIDO2]]</f>
        <v>0</v>
      </c>
      <c r="AU1368" s="37">
        <f t="shared" ref="AU1368" si="409">IF(AH1368="",0,IF(ISTEXT(AH1368),H1368*VALUE(SUBSTITUTE(AH1368,"%",""))/100,H1368*AH1368))</f>
        <v>0</v>
      </c>
      <c r="AV1368" s="37">
        <f t="shared" ref="AV1368" si="410">IF(AG1368="",0,IF(ISTEXT(AG1368),H1368*VALUE(SUBSTITUTE(AG1368,"%",""))/100,H1368*AG1368))</f>
        <v>0</v>
      </c>
      <c r="AW1368" s="37"/>
    </row>
    <row r="1369" spans="1:49" ht="15.75" hidden="1" customHeight="1" x14ac:dyDescent="0.25">
      <c r="A1369" s="6" t="s">
        <v>4259</v>
      </c>
      <c r="B1369" s="21" t="s">
        <v>6099</v>
      </c>
      <c r="C1369" s="7">
        <v>1</v>
      </c>
      <c r="D1369" s="39" t="s">
        <v>6287</v>
      </c>
      <c r="E1369" s="7">
        <v>5052</v>
      </c>
      <c r="F1369" s="7">
        <v>26</v>
      </c>
      <c r="G1369" s="23">
        <v>10</v>
      </c>
      <c r="H1369" s="34">
        <f>Tabela1[[#This Row],[PESO UNI]]*Tabela1[[#This Row],[QTE]]</f>
        <v>10</v>
      </c>
      <c r="I1369" s="7">
        <v>1</v>
      </c>
      <c r="J1369" s="8" t="s">
        <v>2274</v>
      </c>
      <c r="K1369" s="8" t="s">
        <v>4320</v>
      </c>
      <c r="L1369" s="9" t="s">
        <v>2069</v>
      </c>
      <c r="M1369" s="10">
        <v>46134</v>
      </c>
      <c r="N1369" s="8" t="s">
        <v>5101</v>
      </c>
      <c r="O1369" s="12"/>
      <c r="P1369" s="13"/>
      <c r="Q1369" s="14">
        <f>Tabela1[[#This Row],[QTDE/ Fabricação]]-Tabela1[[#This Row],[QTE]]</f>
        <v>-1</v>
      </c>
      <c r="R1369" s="18">
        <f t="shared" ref="R1369" si="411">IFERROR(H1369*((AA1369*0.25)+(AC1369*0.25)+(AD1369*0.225)+(AE1369*0.225)+(AF1369*0.05)),"")</f>
        <v>0</v>
      </c>
      <c r="S1369" s="18">
        <f t="shared" ref="S1369" si="412">IFERROR(H1369*AG1369,"")</f>
        <v>0</v>
      </c>
      <c r="T1369" s="19">
        <f t="shared" ref="T1369" si="413">IFERROR(S1369-H1369,"")</f>
        <v>-10</v>
      </c>
      <c r="U1369" s="16">
        <f>IFERROR(SUMIF('LISTA DE EMBARQUE'!B:B,MICRO!E:E,'LISTA DE EMBARQUE'!G:G),"")</f>
        <v>0</v>
      </c>
      <c r="V1369" s="12"/>
      <c r="W1369" s="13"/>
      <c r="X1369" s="14"/>
      <c r="Y1369" s="14">
        <f t="shared" si="400"/>
        <v>-1</v>
      </c>
      <c r="Z1369" s="20">
        <f>Tabela1[[#This Row],[PESO TOTAL]]-Tabela1[[#This Row],[Peso Expedido]]</f>
        <v>10</v>
      </c>
      <c r="AA1369" s="17"/>
      <c r="AB1369" s="33"/>
      <c r="AC1369" s="33"/>
      <c r="AD1369" s="33"/>
      <c r="AE1369" s="33"/>
      <c r="AF1369" s="33"/>
      <c r="AG1369" s="33"/>
      <c r="AH1369" s="33"/>
      <c r="AI1369" s="33"/>
      <c r="AJ1369" s="5"/>
      <c r="AK1369" t="str">
        <f>Tabela1[[#This Row],[Coluna1]]&amp;Tabela1[[#This Row],[PEDIDO]]</f>
        <v>P-188</v>
      </c>
      <c r="AL1369"/>
      <c r="AM1369"/>
      <c r="AN1369"/>
      <c r="AO1369" t="str">
        <f t="shared" ref="AO1369" si="414">A1369&amp;"/"&amp;J1369</f>
        <v>T-072929-1/1073-TC-006</v>
      </c>
      <c r="AP1369" t="str">
        <f>Tabela1[[#This Row],[TAG]]&amp;Tabela1[[#This Row],[PEDIDO]]&amp;Tabela1[[#This Row],[PRODUTO]]</f>
        <v xml:space="preserve">1073-TC-006P-188ESTRUTURA </v>
      </c>
      <c r="AQ1369" s="22" t="str">
        <f>Tabela1[[#This Row],[PRODUTO]]&amp;Tabela1[[#This Row],[TAG]]</f>
        <v>ESTRUTURA 1073-TC-006</v>
      </c>
      <c r="AR1369" s="24" t="str">
        <f>Tabela1[[#This Row],[PEDIDO]]&amp;Tabela1[[#This Row],[PRODUTO]]</f>
        <v xml:space="preserve">P-188ESTRUTURA </v>
      </c>
      <c r="AS1369" s="37">
        <f>IF(AF1369="",0,IF(ISTEXT(AF1369),H1369*VALUE(SUBSTITUTE(AF1369,"%",""))/100,H1369*AF1369))-Tabela1[[#This Row],[PRONTO ACABADO2]]</f>
        <v>0</v>
      </c>
      <c r="AT1369" s="37">
        <f>IF(AG1369="",0,IF(ISTEXT(AG1369),H1369*VALUE(SUBSTITUTE(AG1369,"%",""))/100,H1369*AG1369))-Tabela1[[#This Row],[PESO EXPEDIDO2]]</f>
        <v>0</v>
      </c>
      <c r="AU1369" s="37">
        <f t="shared" ref="AU1369" si="415">IF(AH1369="",0,IF(ISTEXT(AH1369),H1369*VALUE(SUBSTITUTE(AH1369,"%",""))/100,H1369*AH1369))</f>
        <v>0</v>
      </c>
      <c r="AV1369" s="37">
        <f t="shared" ref="AV1369" si="416">IF(AG1369="",0,IF(ISTEXT(AG1369),H1369*VALUE(SUBSTITUTE(AG1369,"%",""))/100,H1369*AG1369))</f>
        <v>0</v>
      </c>
      <c r="AW1369" s="37"/>
    </row>
    <row r="1370" spans="1:49" ht="15.75" hidden="1" customHeight="1" x14ac:dyDescent="0.25">
      <c r="A1370" s="6" t="s">
        <v>4259</v>
      </c>
      <c r="B1370" s="21" t="s">
        <v>6099</v>
      </c>
      <c r="C1370" s="7">
        <v>1</v>
      </c>
      <c r="D1370" s="39" t="s">
        <v>6288</v>
      </c>
      <c r="E1370" s="7">
        <v>5053</v>
      </c>
      <c r="F1370" s="7">
        <v>26</v>
      </c>
      <c r="G1370" s="23">
        <v>10</v>
      </c>
      <c r="H1370" s="34">
        <f>Tabela1[[#This Row],[PESO UNI]]*Tabela1[[#This Row],[QTE]]</f>
        <v>10</v>
      </c>
      <c r="I1370" s="7">
        <v>1</v>
      </c>
      <c r="J1370" s="8" t="s">
        <v>2276</v>
      </c>
      <c r="K1370" s="8" t="s">
        <v>4320</v>
      </c>
      <c r="L1370" s="9" t="s">
        <v>2069</v>
      </c>
      <c r="M1370" s="10">
        <v>46134</v>
      </c>
      <c r="N1370" s="8" t="s">
        <v>5101</v>
      </c>
      <c r="O1370" s="12"/>
      <c r="P1370" s="13"/>
      <c r="Q1370" s="14">
        <f>Tabela1[[#This Row],[QTDE/ Fabricação]]-Tabela1[[#This Row],[QTE]]</f>
        <v>-1</v>
      </c>
      <c r="R1370" s="18">
        <f t="shared" ref="R1370" si="417">IFERROR(H1370*((AA1370*0.25)+(AC1370*0.25)+(AD1370*0.225)+(AE1370*0.225)+(AF1370*0.05)),"")</f>
        <v>0</v>
      </c>
      <c r="S1370" s="18">
        <f t="shared" ref="S1370" si="418">IFERROR(H1370*AG1370,"")</f>
        <v>0</v>
      </c>
      <c r="T1370" s="19">
        <f t="shared" ref="T1370" si="419">IFERROR(S1370-H1370,"")</f>
        <v>-10</v>
      </c>
      <c r="U1370" s="16">
        <f>IFERROR(SUMIF('LISTA DE EMBARQUE'!B:B,MICRO!E:E,'LISTA DE EMBARQUE'!G:G),"")</f>
        <v>0</v>
      </c>
      <c r="V1370" s="12"/>
      <c r="W1370" s="13"/>
      <c r="X1370" s="14"/>
      <c r="Y1370" s="14">
        <f t="shared" si="400"/>
        <v>-1</v>
      </c>
      <c r="Z1370" s="20">
        <f>Tabela1[[#This Row],[PESO TOTAL]]-Tabela1[[#This Row],[Peso Expedido]]</f>
        <v>10</v>
      </c>
      <c r="AA1370" s="17"/>
      <c r="AB1370" s="33"/>
      <c r="AC1370" s="33"/>
      <c r="AD1370" s="33"/>
      <c r="AE1370" s="33"/>
      <c r="AF1370" s="33"/>
      <c r="AG1370" s="33"/>
      <c r="AH1370" s="33"/>
      <c r="AI1370" s="33"/>
      <c r="AJ1370" s="5"/>
      <c r="AK1370" t="str">
        <f>Tabela1[[#This Row],[Coluna1]]&amp;Tabela1[[#This Row],[PEDIDO]]</f>
        <v>P-188</v>
      </c>
      <c r="AL1370"/>
      <c r="AM1370"/>
      <c r="AN1370"/>
      <c r="AO1370" t="str">
        <f t="shared" ref="AO1370" si="420">A1370&amp;"/"&amp;J1370</f>
        <v>T-072929-1/1073-TC-007</v>
      </c>
      <c r="AP1370" t="str">
        <f>Tabela1[[#This Row],[TAG]]&amp;Tabela1[[#This Row],[PEDIDO]]&amp;Tabela1[[#This Row],[PRODUTO]]</f>
        <v xml:space="preserve">1073-TC-007P-188ESTRUTURA </v>
      </c>
      <c r="AQ1370" s="22" t="str">
        <f>Tabela1[[#This Row],[PRODUTO]]&amp;Tabela1[[#This Row],[TAG]]</f>
        <v>ESTRUTURA 1073-TC-007</v>
      </c>
      <c r="AR1370" s="24" t="str">
        <f>Tabela1[[#This Row],[PEDIDO]]&amp;Tabela1[[#This Row],[PRODUTO]]</f>
        <v xml:space="preserve">P-188ESTRUTURA </v>
      </c>
      <c r="AS1370" s="37">
        <f>IF(AF1370="",0,IF(ISTEXT(AF1370),H1370*VALUE(SUBSTITUTE(AF1370,"%",""))/100,H1370*AF1370))-Tabela1[[#This Row],[PRONTO ACABADO2]]</f>
        <v>0</v>
      </c>
      <c r="AT1370" s="37">
        <f>IF(AG1370="",0,IF(ISTEXT(AG1370),H1370*VALUE(SUBSTITUTE(AG1370,"%",""))/100,H1370*AG1370))-Tabela1[[#This Row],[PESO EXPEDIDO2]]</f>
        <v>0</v>
      </c>
      <c r="AU1370" s="37">
        <f t="shared" ref="AU1370" si="421">IF(AH1370="",0,IF(ISTEXT(AH1370),H1370*VALUE(SUBSTITUTE(AH1370,"%",""))/100,H1370*AH1370))</f>
        <v>0</v>
      </c>
      <c r="AV1370" s="37">
        <f t="shared" ref="AV1370" si="422">IF(AG1370="",0,IF(ISTEXT(AG1370),H1370*VALUE(SUBSTITUTE(AG1370,"%",""))/100,H1370*AG1370))</f>
        <v>0</v>
      </c>
      <c r="AW1370" s="37"/>
    </row>
    <row r="1371" spans="1:49" ht="15.75" hidden="1" customHeight="1" x14ac:dyDescent="0.25">
      <c r="A1371" s="6" t="s">
        <v>4259</v>
      </c>
      <c r="B1371" s="21" t="s">
        <v>6099</v>
      </c>
      <c r="C1371" s="7">
        <v>3</v>
      </c>
      <c r="D1371" s="39" t="s">
        <v>6289</v>
      </c>
      <c r="E1371" s="7">
        <v>5054</v>
      </c>
      <c r="F1371" s="7">
        <v>26</v>
      </c>
      <c r="G1371" s="23">
        <v>12.9</v>
      </c>
      <c r="H1371" s="34">
        <f>Tabela1[[#This Row],[PESO UNI]]*Tabela1[[#This Row],[QTE]]</f>
        <v>38.700000000000003</v>
      </c>
      <c r="I1371" s="7">
        <v>1</v>
      </c>
      <c r="J1371" s="8" t="s">
        <v>2274</v>
      </c>
      <c r="K1371" s="8" t="s">
        <v>4320</v>
      </c>
      <c r="L1371" s="9" t="s">
        <v>2069</v>
      </c>
      <c r="M1371" s="10">
        <v>46134</v>
      </c>
      <c r="N1371" s="8" t="s">
        <v>5101</v>
      </c>
      <c r="O1371" s="12"/>
      <c r="P1371" s="13"/>
      <c r="Q1371" s="14">
        <f>Tabela1[[#This Row],[QTDE/ Fabricação]]-Tabela1[[#This Row],[QTE]]</f>
        <v>-3</v>
      </c>
      <c r="R1371" s="18">
        <f t="shared" ref="R1371" si="423">IFERROR(H1371*((AA1371*0.25)+(AC1371*0.25)+(AD1371*0.225)+(AE1371*0.225)+(AF1371*0.05)),"")</f>
        <v>0</v>
      </c>
      <c r="S1371" s="18">
        <f t="shared" ref="S1371" si="424">IFERROR(H1371*AG1371,"")</f>
        <v>0</v>
      </c>
      <c r="T1371" s="19">
        <f t="shared" ref="T1371" si="425">IFERROR(S1371-H1371,"")</f>
        <v>-38.700000000000003</v>
      </c>
      <c r="U1371" s="16">
        <f>IFERROR(SUMIF('LISTA DE EMBARQUE'!B:B,MICRO!E:E,'LISTA DE EMBARQUE'!G:G),"")</f>
        <v>0</v>
      </c>
      <c r="V1371" s="12"/>
      <c r="W1371" s="13"/>
      <c r="X1371" s="14"/>
      <c r="Y1371" s="14">
        <f t="shared" si="400"/>
        <v>-3</v>
      </c>
      <c r="Z1371" s="20">
        <f>Tabela1[[#This Row],[PESO TOTAL]]-Tabela1[[#This Row],[Peso Expedido]]</f>
        <v>38.700000000000003</v>
      </c>
      <c r="AA1371" s="17"/>
      <c r="AB1371" s="33"/>
      <c r="AC1371" s="33"/>
      <c r="AD1371" s="33"/>
      <c r="AE1371" s="33"/>
      <c r="AF1371" s="33"/>
      <c r="AG1371" s="33"/>
      <c r="AH1371" s="33"/>
      <c r="AI1371" s="33"/>
      <c r="AJ1371" s="5"/>
      <c r="AK1371" t="str">
        <f>Tabela1[[#This Row],[Coluna1]]&amp;Tabela1[[#This Row],[PEDIDO]]</f>
        <v>P-188</v>
      </c>
      <c r="AL1371"/>
      <c r="AM1371"/>
      <c r="AN1371"/>
      <c r="AO1371" t="str">
        <f t="shared" ref="AO1371" si="426">A1371&amp;"/"&amp;J1371</f>
        <v>T-072929-1/1073-TC-006</v>
      </c>
      <c r="AP1371" t="str">
        <f>Tabela1[[#This Row],[TAG]]&amp;Tabela1[[#This Row],[PEDIDO]]&amp;Tabela1[[#This Row],[PRODUTO]]</f>
        <v xml:space="preserve">1073-TC-006P-188ESTRUTURA </v>
      </c>
      <c r="AQ1371" s="22" t="str">
        <f>Tabela1[[#This Row],[PRODUTO]]&amp;Tabela1[[#This Row],[TAG]]</f>
        <v>ESTRUTURA 1073-TC-006</v>
      </c>
      <c r="AR1371" s="24" t="str">
        <f>Tabela1[[#This Row],[PEDIDO]]&amp;Tabela1[[#This Row],[PRODUTO]]</f>
        <v xml:space="preserve">P-188ESTRUTURA </v>
      </c>
      <c r="AS1371" s="37">
        <f>IF(AF1371="",0,IF(ISTEXT(AF1371),H1371*VALUE(SUBSTITUTE(AF1371,"%",""))/100,H1371*AF1371))-Tabela1[[#This Row],[PRONTO ACABADO2]]</f>
        <v>0</v>
      </c>
      <c r="AT1371" s="37">
        <f>IF(AG1371="",0,IF(ISTEXT(AG1371),H1371*VALUE(SUBSTITUTE(AG1371,"%",""))/100,H1371*AG1371))-Tabela1[[#This Row],[PESO EXPEDIDO2]]</f>
        <v>0</v>
      </c>
      <c r="AU1371" s="37">
        <f t="shared" ref="AU1371" si="427">IF(AH1371="",0,IF(ISTEXT(AH1371),H1371*VALUE(SUBSTITUTE(AH1371,"%",""))/100,H1371*AH1371))</f>
        <v>0</v>
      </c>
      <c r="AV1371" s="37">
        <f t="shared" ref="AV1371" si="428">IF(AG1371="",0,IF(ISTEXT(AG1371),H1371*VALUE(SUBSTITUTE(AG1371,"%",""))/100,H1371*AG1371))</f>
        <v>0</v>
      </c>
      <c r="AW1371" s="37"/>
    </row>
    <row r="1372" spans="1:49" ht="15.75" hidden="1" customHeight="1" x14ac:dyDescent="0.25">
      <c r="A1372" s="6" t="s">
        <v>4259</v>
      </c>
      <c r="B1372" s="21" t="s">
        <v>6099</v>
      </c>
      <c r="C1372" s="7">
        <v>3</v>
      </c>
      <c r="D1372" s="39" t="s">
        <v>6289</v>
      </c>
      <c r="E1372" s="7">
        <v>5055</v>
      </c>
      <c r="F1372" s="7">
        <v>26</v>
      </c>
      <c r="G1372" s="23">
        <v>12.9</v>
      </c>
      <c r="H1372" s="34">
        <f>Tabela1[[#This Row],[PESO UNI]]*Tabela1[[#This Row],[QTE]]</f>
        <v>38.700000000000003</v>
      </c>
      <c r="I1372" s="7">
        <v>1</v>
      </c>
      <c r="J1372" s="8" t="s">
        <v>2276</v>
      </c>
      <c r="K1372" s="8" t="s">
        <v>4320</v>
      </c>
      <c r="L1372" s="9" t="s">
        <v>2069</v>
      </c>
      <c r="M1372" s="10">
        <v>46134</v>
      </c>
      <c r="N1372" s="8" t="s">
        <v>5101</v>
      </c>
      <c r="O1372" s="12"/>
      <c r="P1372" s="13"/>
      <c r="Q1372" s="14">
        <f>Tabela1[[#This Row],[QTDE/ Fabricação]]-Tabela1[[#This Row],[QTE]]</f>
        <v>-3</v>
      </c>
      <c r="R1372" s="18">
        <f t="shared" ref="R1372" si="429">IFERROR(H1372*((AA1372*0.25)+(AC1372*0.25)+(AD1372*0.225)+(AE1372*0.225)+(AF1372*0.05)),"")</f>
        <v>0</v>
      </c>
      <c r="S1372" s="18">
        <f t="shared" ref="S1372" si="430">IFERROR(H1372*AG1372,"")</f>
        <v>0</v>
      </c>
      <c r="T1372" s="19">
        <f t="shared" ref="T1372" si="431">IFERROR(S1372-H1372,"")</f>
        <v>-38.700000000000003</v>
      </c>
      <c r="U1372" s="16">
        <f>IFERROR(SUMIF('LISTA DE EMBARQUE'!B:B,MICRO!E:E,'LISTA DE EMBARQUE'!G:G),"")</f>
        <v>0</v>
      </c>
      <c r="V1372" s="12"/>
      <c r="W1372" s="13"/>
      <c r="X1372" s="14"/>
      <c r="Y1372" s="14">
        <f t="shared" si="400"/>
        <v>-3</v>
      </c>
      <c r="Z1372" s="20">
        <f>Tabela1[[#This Row],[PESO TOTAL]]-Tabela1[[#This Row],[Peso Expedido]]</f>
        <v>38.700000000000003</v>
      </c>
      <c r="AA1372" s="17"/>
      <c r="AB1372" s="33"/>
      <c r="AC1372" s="33"/>
      <c r="AD1372" s="33"/>
      <c r="AE1372" s="33"/>
      <c r="AF1372" s="33"/>
      <c r="AG1372" s="33"/>
      <c r="AH1372" s="33"/>
      <c r="AI1372" s="33"/>
      <c r="AJ1372" s="5"/>
      <c r="AK1372" t="str">
        <f>Tabela1[[#This Row],[Coluna1]]&amp;Tabela1[[#This Row],[PEDIDO]]</f>
        <v>P-188</v>
      </c>
      <c r="AL1372"/>
      <c r="AM1372"/>
      <c r="AN1372"/>
      <c r="AO1372" t="str">
        <f t="shared" ref="AO1372" si="432">A1372&amp;"/"&amp;J1372</f>
        <v>T-072929-1/1073-TC-007</v>
      </c>
      <c r="AP1372" t="str">
        <f>Tabela1[[#This Row],[TAG]]&amp;Tabela1[[#This Row],[PEDIDO]]&amp;Tabela1[[#This Row],[PRODUTO]]</f>
        <v xml:space="preserve">1073-TC-007P-188ESTRUTURA </v>
      </c>
      <c r="AQ1372" s="22" t="str">
        <f>Tabela1[[#This Row],[PRODUTO]]&amp;Tabela1[[#This Row],[TAG]]</f>
        <v>ESTRUTURA 1073-TC-007</v>
      </c>
      <c r="AR1372" s="24" t="str">
        <f>Tabela1[[#This Row],[PEDIDO]]&amp;Tabela1[[#This Row],[PRODUTO]]</f>
        <v xml:space="preserve">P-188ESTRUTURA </v>
      </c>
      <c r="AS1372" s="37">
        <f>IF(AF1372="",0,IF(ISTEXT(AF1372),H1372*VALUE(SUBSTITUTE(AF1372,"%",""))/100,H1372*AF1372))-Tabela1[[#This Row],[PRONTO ACABADO2]]</f>
        <v>0</v>
      </c>
      <c r="AT1372" s="37">
        <f>IF(AG1372="",0,IF(ISTEXT(AG1372),H1372*VALUE(SUBSTITUTE(AG1372,"%",""))/100,H1372*AG1372))-Tabela1[[#This Row],[PESO EXPEDIDO2]]</f>
        <v>0</v>
      </c>
      <c r="AU1372" s="37">
        <f t="shared" ref="AU1372" si="433">IF(AH1372="",0,IF(ISTEXT(AH1372),H1372*VALUE(SUBSTITUTE(AH1372,"%",""))/100,H1372*AH1372))</f>
        <v>0</v>
      </c>
      <c r="AV1372" s="37">
        <f t="shared" ref="AV1372" si="434">IF(AG1372="",0,IF(ISTEXT(AG1372),H1372*VALUE(SUBSTITUTE(AG1372,"%",""))/100,H1372*AG1372))</f>
        <v>0</v>
      </c>
      <c r="AW1372" s="37"/>
    </row>
    <row r="1373" spans="1:49" ht="15.75" hidden="1" customHeight="1" x14ac:dyDescent="0.25">
      <c r="A1373" s="6" t="s">
        <v>4259</v>
      </c>
      <c r="B1373" s="21" t="s">
        <v>6099</v>
      </c>
      <c r="C1373" s="7">
        <v>2</v>
      </c>
      <c r="D1373" s="39" t="s">
        <v>6290</v>
      </c>
      <c r="E1373" s="7">
        <v>5056</v>
      </c>
      <c r="F1373" s="7">
        <v>26</v>
      </c>
      <c r="G1373" s="23">
        <v>9.9</v>
      </c>
      <c r="H1373" s="34">
        <f>Tabela1[[#This Row],[PESO UNI]]*Tabela1[[#This Row],[QTE]]</f>
        <v>19.8</v>
      </c>
      <c r="I1373" s="7">
        <v>1</v>
      </c>
      <c r="J1373" s="8" t="s">
        <v>2274</v>
      </c>
      <c r="K1373" s="8" t="s">
        <v>4320</v>
      </c>
      <c r="L1373" s="9" t="s">
        <v>2069</v>
      </c>
      <c r="M1373" s="10">
        <v>46134</v>
      </c>
      <c r="N1373" s="8" t="s">
        <v>5101</v>
      </c>
      <c r="O1373" s="12"/>
      <c r="P1373" s="13"/>
      <c r="Q1373" s="14">
        <f>Tabela1[[#This Row],[QTDE/ Fabricação]]-Tabela1[[#This Row],[QTE]]</f>
        <v>-2</v>
      </c>
      <c r="R1373" s="18">
        <f t="shared" ref="R1373" si="435">IFERROR(H1373*((AA1373*0.25)+(AC1373*0.25)+(AD1373*0.225)+(AE1373*0.225)+(AF1373*0.05)),"")</f>
        <v>0</v>
      </c>
      <c r="S1373" s="18">
        <f t="shared" ref="S1373" si="436">IFERROR(H1373*AG1373,"")</f>
        <v>0</v>
      </c>
      <c r="T1373" s="19">
        <f t="shared" ref="T1373" si="437">IFERROR(S1373-H1373,"")</f>
        <v>-19.8</v>
      </c>
      <c r="U1373" s="16">
        <f>IFERROR(SUMIF('LISTA DE EMBARQUE'!B:B,MICRO!E:E,'LISTA DE EMBARQUE'!G:G),"")</f>
        <v>0</v>
      </c>
      <c r="V1373" s="12"/>
      <c r="W1373" s="13"/>
      <c r="X1373" s="14"/>
      <c r="Y1373" s="14">
        <f t="shared" si="400"/>
        <v>-2</v>
      </c>
      <c r="Z1373" s="20">
        <f>Tabela1[[#This Row],[PESO TOTAL]]-Tabela1[[#This Row],[Peso Expedido]]</f>
        <v>19.8</v>
      </c>
      <c r="AA1373" s="17"/>
      <c r="AB1373" s="33"/>
      <c r="AC1373" s="33"/>
      <c r="AD1373" s="33"/>
      <c r="AE1373" s="33"/>
      <c r="AF1373" s="33"/>
      <c r="AG1373" s="33"/>
      <c r="AH1373" s="33"/>
      <c r="AI1373" s="33"/>
      <c r="AJ1373" s="5"/>
      <c r="AK1373" t="str">
        <f>Tabela1[[#This Row],[Coluna1]]&amp;Tabela1[[#This Row],[PEDIDO]]</f>
        <v>P-188</v>
      </c>
      <c r="AL1373"/>
      <c r="AM1373"/>
      <c r="AN1373"/>
      <c r="AO1373" t="str">
        <f t="shared" ref="AO1373" si="438">A1373&amp;"/"&amp;J1373</f>
        <v>T-072929-1/1073-TC-006</v>
      </c>
      <c r="AP1373" t="str">
        <f>Tabela1[[#This Row],[TAG]]&amp;Tabela1[[#This Row],[PEDIDO]]&amp;Tabela1[[#This Row],[PRODUTO]]</f>
        <v xml:space="preserve">1073-TC-006P-188ESTRUTURA </v>
      </c>
      <c r="AQ1373" s="22" t="str">
        <f>Tabela1[[#This Row],[PRODUTO]]&amp;Tabela1[[#This Row],[TAG]]</f>
        <v>ESTRUTURA 1073-TC-006</v>
      </c>
      <c r="AR1373" s="24" t="str">
        <f>Tabela1[[#This Row],[PEDIDO]]&amp;Tabela1[[#This Row],[PRODUTO]]</f>
        <v xml:space="preserve">P-188ESTRUTURA </v>
      </c>
      <c r="AS1373" s="37">
        <f>IF(AF1373="",0,IF(ISTEXT(AF1373),H1373*VALUE(SUBSTITUTE(AF1373,"%",""))/100,H1373*AF1373))-Tabela1[[#This Row],[PRONTO ACABADO2]]</f>
        <v>0</v>
      </c>
      <c r="AT1373" s="37">
        <f>IF(AG1373="",0,IF(ISTEXT(AG1373),H1373*VALUE(SUBSTITUTE(AG1373,"%",""))/100,H1373*AG1373))-Tabela1[[#This Row],[PESO EXPEDIDO2]]</f>
        <v>0</v>
      </c>
      <c r="AU1373" s="37">
        <f t="shared" ref="AU1373" si="439">IF(AH1373="",0,IF(ISTEXT(AH1373),H1373*VALUE(SUBSTITUTE(AH1373,"%",""))/100,H1373*AH1373))</f>
        <v>0</v>
      </c>
      <c r="AV1373" s="37">
        <f t="shared" ref="AV1373" si="440">IF(AG1373="",0,IF(ISTEXT(AG1373),H1373*VALUE(SUBSTITUTE(AG1373,"%",""))/100,H1373*AG1373))</f>
        <v>0</v>
      </c>
      <c r="AW1373" s="37"/>
    </row>
    <row r="1374" spans="1:49" ht="15.75" hidden="1" customHeight="1" x14ac:dyDescent="0.25">
      <c r="A1374" s="6" t="s">
        <v>4259</v>
      </c>
      <c r="B1374" s="21" t="s">
        <v>6099</v>
      </c>
      <c r="C1374" s="7">
        <v>2</v>
      </c>
      <c r="D1374" s="39" t="s">
        <v>6290</v>
      </c>
      <c r="E1374" s="7">
        <v>5057</v>
      </c>
      <c r="F1374" s="7">
        <v>26</v>
      </c>
      <c r="G1374" s="23">
        <v>9.9</v>
      </c>
      <c r="H1374" s="34">
        <f>Tabela1[[#This Row],[PESO UNI]]*Tabela1[[#This Row],[QTE]]</f>
        <v>19.8</v>
      </c>
      <c r="I1374" s="7">
        <v>1</v>
      </c>
      <c r="J1374" s="8" t="s">
        <v>2276</v>
      </c>
      <c r="K1374" s="8" t="s">
        <v>4320</v>
      </c>
      <c r="L1374" s="9" t="s">
        <v>2069</v>
      </c>
      <c r="M1374" s="10">
        <v>46134</v>
      </c>
      <c r="N1374" s="8" t="s">
        <v>5101</v>
      </c>
      <c r="O1374" s="12"/>
      <c r="P1374" s="13"/>
      <c r="Q1374" s="14">
        <f>Tabela1[[#This Row],[QTDE/ Fabricação]]-Tabela1[[#This Row],[QTE]]</f>
        <v>-2</v>
      </c>
      <c r="R1374" s="18">
        <f t="shared" ref="R1374" si="441">IFERROR(H1374*((AA1374*0.25)+(AC1374*0.25)+(AD1374*0.225)+(AE1374*0.225)+(AF1374*0.05)),"")</f>
        <v>0</v>
      </c>
      <c r="S1374" s="18">
        <f t="shared" ref="S1374" si="442">IFERROR(H1374*AG1374,"")</f>
        <v>0</v>
      </c>
      <c r="T1374" s="19">
        <f t="shared" ref="T1374" si="443">IFERROR(S1374-H1374,"")</f>
        <v>-19.8</v>
      </c>
      <c r="U1374" s="16">
        <f>IFERROR(SUMIF('LISTA DE EMBARQUE'!B:B,MICRO!E:E,'LISTA DE EMBARQUE'!G:G),"")</f>
        <v>0</v>
      </c>
      <c r="V1374" s="12"/>
      <c r="W1374" s="13"/>
      <c r="X1374" s="14"/>
      <c r="Y1374" s="14">
        <f t="shared" si="400"/>
        <v>-2</v>
      </c>
      <c r="Z1374" s="20">
        <f>Tabela1[[#This Row],[PESO TOTAL]]-Tabela1[[#This Row],[Peso Expedido]]</f>
        <v>19.8</v>
      </c>
      <c r="AA1374" s="17"/>
      <c r="AB1374" s="33"/>
      <c r="AC1374" s="33"/>
      <c r="AD1374" s="33"/>
      <c r="AE1374" s="33"/>
      <c r="AF1374" s="33"/>
      <c r="AG1374" s="33"/>
      <c r="AH1374" s="33"/>
      <c r="AI1374" s="33"/>
      <c r="AJ1374" s="5"/>
      <c r="AK1374" t="str">
        <f>Tabela1[[#This Row],[Coluna1]]&amp;Tabela1[[#This Row],[PEDIDO]]</f>
        <v>P-188</v>
      </c>
      <c r="AL1374"/>
      <c r="AM1374"/>
      <c r="AN1374"/>
      <c r="AO1374" t="str">
        <f t="shared" ref="AO1374" si="444">A1374&amp;"/"&amp;J1374</f>
        <v>T-072929-1/1073-TC-007</v>
      </c>
      <c r="AP1374" t="str">
        <f>Tabela1[[#This Row],[TAG]]&amp;Tabela1[[#This Row],[PEDIDO]]&amp;Tabela1[[#This Row],[PRODUTO]]</f>
        <v xml:space="preserve">1073-TC-007P-188ESTRUTURA </v>
      </c>
      <c r="AQ1374" s="22" t="str">
        <f>Tabela1[[#This Row],[PRODUTO]]&amp;Tabela1[[#This Row],[TAG]]</f>
        <v>ESTRUTURA 1073-TC-007</v>
      </c>
      <c r="AR1374" s="24" t="str">
        <f>Tabela1[[#This Row],[PEDIDO]]&amp;Tabela1[[#This Row],[PRODUTO]]</f>
        <v xml:space="preserve">P-188ESTRUTURA </v>
      </c>
      <c r="AS1374" s="37">
        <f>IF(AF1374="",0,IF(ISTEXT(AF1374),H1374*VALUE(SUBSTITUTE(AF1374,"%",""))/100,H1374*AF1374))-Tabela1[[#This Row],[PRONTO ACABADO2]]</f>
        <v>0</v>
      </c>
      <c r="AT1374" s="37">
        <f>IF(AG1374="",0,IF(ISTEXT(AG1374),H1374*VALUE(SUBSTITUTE(AG1374,"%",""))/100,H1374*AG1374))-Tabela1[[#This Row],[PESO EXPEDIDO2]]</f>
        <v>0</v>
      </c>
      <c r="AU1374" s="37">
        <f t="shared" ref="AU1374" si="445">IF(AH1374="",0,IF(ISTEXT(AH1374),H1374*VALUE(SUBSTITUTE(AH1374,"%",""))/100,H1374*AH1374))</f>
        <v>0</v>
      </c>
      <c r="AV1374" s="37">
        <f t="shared" ref="AV1374" si="446">IF(AG1374="",0,IF(ISTEXT(AG1374),H1374*VALUE(SUBSTITUTE(AG1374,"%",""))/100,H1374*AG1374))</f>
        <v>0</v>
      </c>
      <c r="AW1374" s="37"/>
    </row>
    <row r="1375" spans="1:49" ht="15.75" hidden="1" customHeight="1" x14ac:dyDescent="0.25">
      <c r="A1375" s="6" t="s">
        <v>4259</v>
      </c>
      <c r="B1375" s="21" t="s">
        <v>6099</v>
      </c>
      <c r="C1375" s="7">
        <v>1</v>
      </c>
      <c r="D1375" s="39" t="s">
        <v>6291</v>
      </c>
      <c r="E1375" s="7">
        <v>5058</v>
      </c>
      <c r="F1375" s="7">
        <v>26</v>
      </c>
      <c r="G1375" s="23">
        <v>8.4</v>
      </c>
      <c r="H1375" s="34">
        <f>Tabela1[[#This Row],[PESO UNI]]*Tabela1[[#This Row],[QTE]]</f>
        <v>8.4</v>
      </c>
      <c r="I1375" s="7">
        <v>1</v>
      </c>
      <c r="J1375" s="8" t="s">
        <v>2274</v>
      </c>
      <c r="K1375" s="8" t="s">
        <v>4320</v>
      </c>
      <c r="L1375" s="9" t="s">
        <v>2069</v>
      </c>
      <c r="M1375" s="10">
        <v>46134</v>
      </c>
      <c r="N1375" s="8" t="s">
        <v>5101</v>
      </c>
      <c r="O1375" s="12"/>
      <c r="P1375" s="13"/>
      <c r="Q1375" s="14">
        <f>Tabela1[[#This Row],[QTDE/ Fabricação]]-Tabela1[[#This Row],[QTE]]</f>
        <v>-1</v>
      </c>
      <c r="R1375" s="18">
        <f t="shared" ref="R1375" si="447">IFERROR(H1375*((AA1375*0.25)+(AC1375*0.25)+(AD1375*0.225)+(AE1375*0.225)+(AF1375*0.05)),"")</f>
        <v>0</v>
      </c>
      <c r="S1375" s="18">
        <f t="shared" ref="S1375" si="448">IFERROR(H1375*AG1375,"")</f>
        <v>0</v>
      </c>
      <c r="T1375" s="19">
        <f t="shared" ref="T1375" si="449">IFERROR(S1375-H1375,"")</f>
        <v>-8.4</v>
      </c>
      <c r="U1375" s="16">
        <f>IFERROR(SUMIF('LISTA DE EMBARQUE'!B:B,MICRO!E:E,'LISTA DE EMBARQUE'!G:G),"")</f>
        <v>0</v>
      </c>
      <c r="V1375" s="12"/>
      <c r="W1375" s="13"/>
      <c r="X1375" s="14"/>
      <c r="Y1375" s="14">
        <f t="shared" si="400"/>
        <v>-1</v>
      </c>
      <c r="Z1375" s="20">
        <f>Tabela1[[#This Row],[PESO TOTAL]]-Tabela1[[#This Row],[Peso Expedido]]</f>
        <v>8.4</v>
      </c>
      <c r="AA1375" s="17"/>
      <c r="AB1375" s="33"/>
      <c r="AC1375" s="33"/>
      <c r="AD1375" s="33"/>
      <c r="AE1375" s="33"/>
      <c r="AF1375" s="33"/>
      <c r="AG1375" s="33"/>
      <c r="AH1375" s="33"/>
      <c r="AI1375" s="33"/>
      <c r="AJ1375" s="5"/>
      <c r="AK1375" t="str">
        <f>Tabela1[[#This Row],[Coluna1]]&amp;Tabela1[[#This Row],[PEDIDO]]</f>
        <v>P-188</v>
      </c>
      <c r="AL1375"/>
      <c r="AM1375"/>
      <c r="AN1375"/>
      <c r="AO1375" t="str">
        <f t="shared" ref="AO1375" si="450">A1375&amp;"/"&amp;J1375</f>
        <v>T-072929-1/1073-TC-006</v>
      </c>
      <c r="AP1375" t="str">
        <f>Tabela1[[#This Row],[TAG]]&amp;Tabela1[[#This Row],[PEDIDO]]&amp;Tabela1[[#This Row],[PRODUTO]]</f>
        <v xml:space="preserve">1073-TC-006P-188ESTRUTURA </v>
      </c>
      <c r="AQ1375" s="22" t="str">
        <f>Tabela1[[#This Row],[PRODUTO]]&amp;Tabela1[[#This Row],[TAG]]</f>
        <v>ESTRUTURA 1073-TC-006</v>
      </c>
      <c r="AR1375" s="24" t="str">
        <f>Tabela1[[#This Row],[PEDIDO]]&amp;Tabela1[[#This Row],[PRODUTO]]</f>
        <v xml:space="preserve">P-188ESTRUTURA </v>
      </c>
      <c r="AS1375" s="37">
        <f>IF(AF1375="",0,IF(ISTEXT(AF1375),H1375*VALUE(SUBSTITUTE(AF1375,"%",""))/100,H1375*AF1375))-Tabela1[[#This Row],[PRONTO ACABADO2]]</f>
        <v>0</v>
      </c>
      <c r="AT1375" s="37">
        <f>IF(AG1375="",0,IF(ISTEXT(AG1375),H1375*VALUE(SUBSTITUTE(AG1375,"%",""))/100,H1375*AG1375))-Tabela1[[#This Row],[PESO EXPEDIDO2]]</f>
        <v>0</v>
      </c>
      <c r="AU1375" s="37">
        <f t="shared" ref="AU1375" si="451">IF(AH1375="",0,IF(ISTEXT(AH1375),H1375*VALUE(SUBSTITUTE(AH1375,"%",""))/100,H1375*AH1375))</f>
        <v>0</v>
      </c>
      <c r="AV1375" s="37">
        <f t="shared" ref="AV1375" si="452">IF(AG1375="",0,IF(ISTEXT(AG1375),H1375*VALUE(SUBSTITUTE(AG1375,"%",""))/100,H1375*AG1375))</f>
        <v>0</v>
      </c>
      <c r="AW1375" s="37"/>
    </row>
    <row r="1376" spans="1:49" ht="15.75" hidden="1" customHeight="1" x14ac:dyDescent="0.25">
      <c r="A1376" s="6" t="s">
        <v>4259</v>
      </c>
      <c r="B1376" s="21" t="s">
        <v>6099</v>
      </c>
      <c r="C1376" s="7">
        <v>1</v>
      </c>
      <c r="D1376" s="39" t="s">
        <v>6291</v>
      </c>
      <c r="E1376" s="7">
        <v>5059</v>
      </c>
      <c r="F1376" s="7">
        <v>26</v>
      </c>
      <c r="G1376" s="23">
        <v>8.4</v>
      </c>
      <c r="H1376" s="34">
        <f>Tabela1[[#This Row],[PESO UNI]]*Tabela1[[#This Row],[QTE]]</f>
        <v>8.4</v>
      </c>
      <c r="I1376" s="7">
        <v>1</v>
      </c>
      <c r="J1376" s="8" t="s">
        <v>2276</v>
      </c>
      <c r="K1376" s="8" t="s">
        <v>4320</v>
      </c>
      <c r="L1376" s="9" t="s">
        <v>2069</v>
      </c>
      <c r="M1376" s="10">
        <v>46134</v>
      </c>
      <c r="N1376" s="8" t="s">
        <v>5101</v>
      </c>
      <c r="O1376" s="12"/>
      <c r="P1376" s="13"/>
      <c r="Q1376" s="14">
        <f>Tabela1[[#This Row],[QTDE/ Fabricação]]-Tabela1[[#This Row],[QTE]]</f>
        <v>-1</v>
      </c>
      <c r="R1376" s="18">
        <f t="shared" ref="R1376" si="453">IFERROR(H1376*((AA1376*0.25)+(AC1376*0.25)+(AD1376*0.225)+(AE1376*0.225)+(AF1376*0.05)),"")</f>
        <v>0</v>
      </c>
      <c r="S1376" s="18">
        <f t="shared" ref="S1376" si="454">IFERROR(H1376*AG1376,"")</f>
        <v>0</v>
      </c>
      <c r="T1376" s="19">
        <f t="shared" ref="T1376" si="455">IFERROR(S1376-H1376,"")</f>
        <v>-8.4</v>
      </c>
      <c r="U1376" s="16">
        <f>IFERROR(SUMIF('LISTA DE EMBARQUE'!B:B,MICRO!E:E,'LISTA DE EMBARQUE'!G:G),"")</f>
        <v>0</v>
      </c>
      <c r="V1376" s="12"/>
      <c r="W1376" s="13"/>
      <c r="X1376" s="14"/>
      <c r="Y1376" s="14">
        <f t="shared" si="400"/>
        <v>-1</v>
      </c>
      <c r="Z1376" s="20">
        <f>Tabela1[[#This Row],[PESO TOTAL]]-Tabela1[[#This Row],[Peso Expedido]]</f>
        <v>8.4</v>
      </c>
      <c r="AA1376" s="17"/>
      <c r="AB1376" s="33"/>
      <c r="AC1376" s="33"/>
      <c r="AD1376" s="33"/>
      <c r="AE1376" s="33"/>
      <c r="AF1376" s="33"/>
      <c r="AG1376" s="33"/>
      <c r="AH1376" s="33"/>
      <c r="AI1376" s="33"/>
      <c r="AJ1376" s="5"/>
      <c r="AK1376" t="str">
        <f>Tabela1[[#This Row],[Coluna1]]&amp;Tabela1[[#This Row],[PEDIDO]]</f>
        <v>P-188</v>
      </c>
      <c r="AL1376"/>
      <c r="AM1376"/>
      <c r="AN1376"/>
      <c r="AO1376" t="str">
        <f t="shared" ref="AO1376" si="456">A1376&amp;"/"&amp;J1376</f>
        <v>T-072929-1/1073-TC-007</v>
      </c>
      <c r="AP1376" t="str">
        <f>Tabela1[[#This Row],[TAG]]&amp;Tabela1[[#This Row],[PEDIDO]]&amp;Tabela1[[#This Row],[PRODUTO]]</f>
        <v xml:space="preserve">1073-TC-007P-188ESTRUTURA </v>
      </c>
      <c r="AQ1376" s="22" t="str">
        <f>Tabela1[[#This Row],[PRODUTO]]&amp;Tabela1[[#This Row],[TAG]]</f>
        <v>ESTRUTURA 1073-TC-007</v>
      </c>
      <c r="AR1376" s="24" t="str">
        <f>Tabela1[[#This Row],[PEDIDO]]&amp;Tabela1[[#This Row],[PRODUTO]]</f>
        <v xml:space="preserve">P-188ESTRUTURA </v>
      </c>
      <c r="AS1376" s="37">
        <f>IF(AF1376="",0,IF(ISTEXT(AF1376),H1376*VALUE(SUBSTITUTE(AF1376,"%",""))/100,H1376*AF1376))-Tabela1[[#This Row],[PRONTO ACABADO2]]</f>
        <v>0</v>
      </c>
      <c r="AT1376" s="37">
        <f>IF(AG1376="",0,IF(ISTEXT(AG1376),H1376*VALUE(SUBSTITUTE(AG1376,"%",""))/100,H1376*AG1376))-Tabela1[[#This Row],[PESO EXPEDIDO2]]</f>
        <v>0</v>
      </c>
      <c r="AU1376" s="37">
        <f t="shared" ref="AU1376" si="457">IF(AH1376="",0,IF(ISTEXT(AH1376),H1376*VALUE(SUBSTITUTE(AH1376,"%",""))/100,H1376*AH1376))</f>
        <v>0</v>
      </c>
      <c r="AV1376" s="37">
        <f t="shared" ref="AV1376" si="458">IF(AG1376="",0,IF(ISTEXT(AG1376),H1376*VALUE(SUBSTITUTE(AG1376,"%",""))/100,H1376*AG1376))</f>
        <v>0</v>
      </c>
      <c r="AW1376" s="37"/>
    </row>
    <row r="1377" spans="1:49" ht="15.75" hidden="1" customHeight="1" x14ac:dyDescent="0.25">
      <c r="A1377" s="6" t="s">
        <v>6106</v>
      </c>
      <c r="B1377" s="21"/>
      <c r="C1377" s="7">
        <v>650</v>
      </c>
      <c r="D1377" s="39" t="s">
        <v>6292</v>
      </c>
      <c r="E1377" s="7">
        <v>5060</v>
      </c>
      <c r="F1377" s="7">
        <v>23</v>
      </c>
      <c r="G1377" s="23">
        <v>0.9</v>
      </c>
      <c r="H1377" s="34">
        <f>Tabela1[[#This Row],[PESO UNI]]*Tabela1[[#This Row],[QTE]]</f>
        <v>585</v>
      </c>
      <c r="I1377" s="7">
        <v>3</v>
      </c>
      <c r="J1377" s="8" t="s">
        <v>5983</v>
      </c>
      <c r="K1377" s="8" t="s">
        <v>4320</v>
      </c>
      <c r="L1377" s="9" t="s">
        <v>5251</v>
      </c>
      <c r="M1377" s="10">
        <v>46304</v>
      </c>
      <c r="N1377" s="8" t="s">
        <v>38</v>
      </c>
      <c r="O1377" s="12"/>
      <c r="P1377" s="13"/>
      <c r="Q1377" s="14">
        <f>Tabela1[[#This Row],[QTDE/ Fabricação]]-Tabela1[[#This Row],[QTE]]</f>
        <v>-650</v>
      </c>
      <c r="R1377" s="18">
        <f t="shared" ref="R1377:R1381" si="459">IFERROR(H1377*((AA1377*0.25)+(AC1377*0.25)+(AD1377*0.225)+(AE1377*0.225)+(AF1377*0.05)),"")</f>
        <v>0</v>
      </c>
      <c r="S1377" s="18">
        <f t="shared" ref="S1377:S1381" si="460">IFERROR(H1377*AG1377,"")</f>
        <v>0</v>
      </c>
      <c r="T1377" s="19">
        <f t="shared" ref="T1377:T1381" si="461">IFERROR(S1377-H1377,"")</f>
        <v>-585</v>
      </c>
      <c r="U1377" s="16">
        <f>IFERROR(SUMIF('LISTA DE EMBARQUE'!B:B,MICRO!E:E,'LISTA DE EMBARQUE'!G:G),"")</f>
        <v>0</v>
      </c>
      <c r="V1377" s="12"/>
      <c r="W1377" s="13"/>
      <c r="X1377" s="14"/>
      <c r="Y1377" s="14"/>
      <c r="Z1377" s="20"/>
      <c r="AA1377" s="17"/>
      <c r="AB1377" s="33"/>
      <c r="AC1377" s="33"/>
      <c r="AD1377" s="33"/>
      <c r="AE1377" s="33"/>
      <c r="AF1377" s="33"/>
      <c r="AG1377" s="33"/>
      <c r="AH1377" s="33"/>
      <c r="AI1377" s="33"/>
      <c r="AJ1377" s="5"/>
      <c r="AK1377" t="str">
        <f>Tabela1[[#This Row],[Coluna1]]&amp;Tabela1[[#This Row],[PEDIDO]]</f>
        <v>P-206</v>
      </c>
      <c r="AL1377"/>
      <c r="AM1377"/>
      <c r="AN1377"/>
      <c r="AO1377" t="str">
        <f>A1377&amp;"/"&amp;J1377</f>
        <v>T-073148-3/TR-01</v>
      </c>
      <c r="AP1377" t="str">
        <f>Tabela1[[#This Row],[TAG]]&amp;Tabela1[[#This Row],[PEDIDO]]&amp;Tabela1[[#This Row],[PRODUTO]]</f>
        <v xml:space="preserve">TR-01P-206ESTRUTURA </v>
      </c>
      <c r="AQ1377" s="22" t="str">
        <f>Tabela1[[#This Row],[PRODUTO]]&amp;Tabela1[[#This Row],[TAG]]</f>
        <v>ESTRUTURA TR-01</v>
      </c>
      <c r="AR1377" s="24"/>
      <c r="AS1377" s="37"/>
      <c r="AT1377" s="37"/>
      <c r="AU1377" s="37"/>
      <c r="AV1377" s="37"/>
      <c r="AW1377" s="37"/>
    </row>
    <row r="1378" spans="1:49" ht="15.75" hidden="1" customHeight="1" x14ac:dyDescent="0.25">
      <c r="A1378" s="6" t="s">
        <v>6106</v>
      </c>
      <c r="B1378" s="21"/>
      <c r="C1378" s="7">
        <v>650</v>
      </c>
      <c r="D1378" s="39" t="s">
        <v>6292</v>
      </c>
      <c r="E1378" s="7">
        <v>5061</v>
      </c>
      <c r="F1378" s="7">
        <v>23</v>
      </c>
      <c r="G1378" s="23">
        <v>0.9</v>
      </c>
      <c r="H1378" s="34">
        <f>Tabela1[[#This Row],[PESO UNI]]*Tabela1[[#This Row],[QTE]]</f>
        <v>585</v>
      </c>
      <c r="I1378" s="7">
        <v>3</v>
      </c>
      <c r="J1378" s="8" t="s">
        <v>5984</v>
      </c>
      <c r="K1378" s="8" t="s">
        <v>4320</v>
      </c>
      <c r="L1378" s="9" t="s">
        <v>5251</v>
      </c>
      <c r="M1378" s="10">
        <v>46304</v>
      </c>
      <c r="N1378" s="8" t="s">
        <v>38</v>
      </c>
      <c r="O1378" s="12"/>
      <c r="P1378" s="13"/>
      <c r="Q1378" s="14">
        <f>Tabela1[[#This Row],[QTDE/ Fabricação]]-Tabela1[[#This Row],[QTE]]</f>
        <v>-650</v>
      </c>
      <c r="R1378" s="18">
        <f t="shared" si="459"/>
        <v>0</v>
      </c>
      <c r="S1378" s="18">
        <f t="shared" si="460"/>
        <v>0</v>
      </c>
      <c r="T1378" s="19">
        <f t="shared" si="461"/>
        <v>-585</v>
      </c>
      <c r="U1378" s="16">
        <f>IFERROR(SUMIF('LISTA DE EMBARQUE'!B:B,MICRO!E:E,'LISTA DE EMBARQUE'!G:G),"")</f>
        <v>0</v>
      </c>
      <c r="V1378" s="12"/>
      <c r="W1378" s="13"/>
      <c r="X1378" s="14"/>
      <c r="Y1378" s="14"/>
      <c r="Z1378" s="20"/>
      <c r="AA1378" s="17"/>
      <c r="AB1378" s="33"/>
      <c r="AC1378" s="33"/>
      <c r="AD1378" s="33"/>
      <c r="AE1378" s="33"/>
      <c r="AF1378" s="33"/>
      <c r="AG1378" s="33"/>
      <c r="AH1378" s="33"/>
      <c r="AI1378" s="33"/>
      <c r="AJ1378" s="5"/>
      <c r="AK1378" t="str">
        <f>Tabela1[[#This Row],[Coluna1]]&amp;Tabela1[[#This Row],[PEDIDO]]</f>
        <v>P-206</v>
      </c>
      <c r="AL1378"/>
      <c r="AM1378"/>
      <c r="AN1378"/>
      <c r="AO1378" t="str">
        <f>A1378&amp;"/"&amp;J1378</f>
        <v>T-073148-3/TR-02</v>
      </c>
      <c r="AP1378" t="str">
        <f>Tabela1[[#This Row],[TAG]]&amp;Tabela1[[#This Row],[PEDIDO]]&amp;Tabela1[[#This Row],[PRODUTO]]</f>
        <v xml:space="preserve">TR-02P-206ESTRUTURA </v>
      </c>
      <c r="AQ1378" s="22" t="str">
        <f>Tabela1[[#This Row],[PRODUTO]]&amp;Tabela1[[#This Row],[TAG]]</f>
        <v>ESTRUTURA TR-02</v>
      </c>
      <c r="AR1378" s="24"/>
      <c r="AS1378" s="37"/>
      <c r="AT1378" s="37"/>
      <c r="AU1378" s="37"/>
      <c r="AV1378" s="37"/>
      <c r="AW1378" s="37"/>
    </row>
    <row r="1379" spans="1:49" ht="15.75" hidden="1" customHeight="1" x14ac:dyDescent="0.25">
      <c r="A1379" s="6" t="s">
        <v>414</v>
      </c>
      <c r="B1379" s="21"/>
      <c r="C1379" s="7">
        <v>10</v>
      </c>
      <c r="D1379" s="39" t="s">
        <v>6107</v>
      </c>
      <c r="E1379" s="7">
        <v>5062</v>
      </c>
      <c r="F1379" s="7">
        <v>1</v>
      </c>
      <c r="G1379" s="23">
        <v>5</v>
      </c>
      <c r="H1379" s="34">
        <f>Tabela1[[#This Row],[PESO UNI]]*Tabela1[[#This Row],[QTE]]</f>
        <v>50</v>
      </c>
      <c r="I1379" s="7" t="s">
        <v>43</v>
      </c>
      <c r="J1379" s="8" t="s">
        <v>6108</v>
      </c>
      <c r="K1379" s="8" t="s">
        <v>23</v>
      </c>
      <c r="L1379" s="9" t="s">
        <v>6109</v>
      </c>
      <c r="M1379" s="10">
        <v>46304</v>
      </c>
      <c r="N1379" s="8" t="s">
        <v>38</v>
      </c>
      <c r="O1379" s="12"/>
      <c r="P1379" s="13"/>
      <c r="Q1379" s="14">
        <f>Tabela1[[#This Row],[QTDE/ Fabricação]]-Tabela1[[#This Row],[QTE]]</f>
        <v>-10</v>
      </c>
      <c r="R1379" s="18">
        <f t="shared" si="459"/>
        <v>0</v>
      </c>
      <c r="S1379" s="18">
        <f t="shared" si="460"/>
        <v>0</v>
      </c>
      <c r="T1379" s="19">
        <f t="shared" si="461"/>
        <v>-50</v>
      </c>
      <c r="U1379" s="16">
        <f>IFERROR(SUMIF('LISTA DE EMBARQUE'!B:B,MICRO!E:E,'LISTA DE EMBARQUE'!G:G),"")</f>
        <v>0</v>
      </c>
      <c r="V1379" s="12"/>
      <c r="W1379" s="13"/>
      <c r="X1379" s="14"/>
      <c r="Y1379" s="14"/>
      <c r="Z1379" s="20"/>
      <c r="AA1379" s="17"/>
      <c r="AB1379" s="33"/>
      <c r="AC1379" s="33"/>
      <c r="AD1379" s="33"/>
      <c r="AE1379" s="33"/>
      <c r="AF1379" s="33"/>
      <c r="AG1379" s="33"/>
      <c r="AH1379" s="33"/>
      <c r="AI1379" s="33"/>
      <c r="AJ1379" s="5"/>
      <c r="AK1379"/>
      <c r="AL1379"/>
      <c r="AM1379"/>
      <c r="AN1379"/>
      <c r="AO1379"/>
      <c r="AP1379"/>
      <c r="AQ1379" s="22"/>
      <c r="AR1379" s="24"/>
      <c r="AS1379" s="37"/>
      <c r="AT1379" s="37"/>
      <c r="AU1379" s="37"/>
      <c r="AV1379" s="37"/>
      <c r="AW1379" s="37"/>
    </row>
    <row r="1380" spans="1:49" ht="15.75" hidden="1" customHeight="1" x14ac:dyDescent="0.25">
      <c r="A1380" s="6" t="s">
        <v>414</v>
      </c>
      <c r="B1380" s="21"/>
      <c r="C1380" s="7">
        <v>2</v>
      </c>
      <c r="D1380" s="39" t="s">
        <v>6107</v>
      </c>
      <c r="E1380" s="7">
        <v>5063</v>
      </c>
      <c r="F1380" s="7">
        <v>1</v>
      </c>
      <c r="G1380" s="23">
        <v>5</v>
      </c>
      <c r="H1380" s="34">
        <f>Tabela1[[#This Row],[PESO UNI]]*Tabela1[[#This Row],[QTE]]</f>
        <v>10</v>
      </c>
      <c r="I1380" s="7" t="s">
        <v>43</v>
      </c>
      <c r="J1380" s="8" t="s">
        <v>6112</v>
      </c>
      <c r="K1380" s="8" t="s">
        <v>23</v>
      </c>
      <c r="L1380" s="9" t="s">
        <v>6113</v>
      </c>
      <c r="M1380" s="10">
        <v>46304</v>
      </c>
      <c r="N1380" s="8" t="s">
        <v>38</v>
      </c>
      <c r="O1380" s="12"/>
      <c r="P1380" s="13"/>
      <c r="Q1380" s="14">
        <f>Tabela1[[#This Row],[QTDE/ Fabricação]]-Tabela1[[#This Row],[QTE]]</f>
        <v>-2</v>
      </c>
      <c r="R1380" s="18">
        <f t="shared" si="459"/>
        <v>0</v>
      </c>
      <c r="S1380" s="18">
        <f t="shared" si="460"/>
        <v>0</v>
      </c>
      <c r="T1380" s="19">
        <f t="shared" si="461"/>
        <v>-10</v>
      </c>
      <c r="U1380" s="16">
        <f>IFERROR(SUMIF('LISTA DE EMBARQUE'!B:B,MICRO!E:E,'LISTA DE EMBARQUE'!G:G),"")</f>
        <v>0</v>
      </c>
      <c r="V1380" s="12"/>
      <c r="W1380" s="13"/>
      <c r="X1380" s="14"/>
      <c r="Y1380" s="14"/>
      <c r="Z1380" s="20"/>
      <c r="AA1380" s="17"/>
      <c r="AB1380" s="33"/>
      <c r="AC1380" s="33"/>
      <c r="AD1380" s="33"/>
      <c r="AE1380" s="33"/>
      <c r="AF1380" s="33"/>
      <c r="AG1380" s="33"/>
      <c r="AH1380" s="33"/>
      <c r="AI1380" s="33"/>
      <c r="AJ1380" s="5"/>
      <c r="AK1380"/>
      <c r="AL1380"/>
      <c r="AM1380"/>
      <c r="AN1380"/>
      <c r="AO1380"/>
      <c r="AP1380"/>
      <c r="AQ1380" s="22"/>
      <c r="AR1380" s="24"/>
      <c r="AS1380" s="37"/>
      <c r="AT1380" s="37"/>
      <c r="AU1380" s="37"/>
      <c r="AV1380" s="37"/>
      <c r="AW1380" s="37"/>
    </row>
    <row r="1381" spans="1:49" ht="15.75" hidden="1" customHeight="1" x14ac:dyDescent="0.25">
      <c r="A1381" s="6" t="s">
        <v>4547</v>
      </c>
      <c r="B1381" s="21"/>
      <c r="C1381" s="7">
        <v>20</v>
      </c>
      <c r="D1381" s="39" t="s">
        <v>6114</v>
      </c>
      <c r="E1381" s="7">
        <v>5064</v>
      </c>
      <c r="F1381" s="7">
        <v>1</v>
      </c>
      <c r="G1381" s="23">
        <v>11.5</v>
      </c>
      <c r="H1381" s="34">
        <f>Tabela1[[#This Row],[PESO UNI]]*Tabela1[[#This Row],[QTE]]</f>
        <v>230</v>
      </c>
      <c r="I1381" s="7">
        <v>0</v>
      </c>
      <c r="J1381" s="8" t="s">
        <v>6115</v>
      </c>
      <c r="K1381" s="8" t="s">
        <v>23</v>
      </c>
      <c r="L1381" s="9" t="s">
        <v>6116</v>
      </c>
      <c r="M1381" s="10">
        <v>46304</v>
      </c>
      <c r="N1381" s="8" t="s">
        <v>38</v>
      </c>
      <c r="O1381" s="12"/>
      <c r="P1381" s="13"/>
      <c r="Q1381" s="14">
        <f>Tabela1[[#This Row],[QTDE/ Fabricação]]-Tabela1[[#This Row],[QTE]]</f>
        <v>-20</v>
      </c>
      <c r="R1381" s="18">
        <f t="shared" si="459"/>
        <v>0</v>
      </c>
      <c r="S1381" s="18">
        <f t="shared" si="460"/>
        <v>0</v>
      </c>
      <c r="T1381" s="19">
        <f t="shared" si="461"/>
        <v>-230</v>
      </c>
      <c r="U1381" s="16">
        <f>IFERROR(SUMIF('LISTA DE EMBARQUE'!B:B,MICRO!E:E,'LISTA DE EMBARQUE'!G:G),"")</f>
        <v>0</v>
      </c>
      <c r="V1381" s="12"/>
      <c r="W1381" s="13"/>
      <c r="X1381" s="14"/>
      <c r="Y1381" s="14"/>
      <c r="Z1381" s="20"/>
      <c r="AA1381" s="17"/>
      <c r="AB1381" s="33"/>
      <c r="AC1381" s="33"/>
      <c r="AD1381" s="33"/>
      <c r="AE1381" s="33"/>
      <c r="AF1381" s="33"/>
      <c r="AG1381" s="33"/>
      <c r="AH1381" s="33"/>
      <c r="AI1381" s="33"/>
      <c r="AJ1381" s="5"/>
      <c r="AK1381"/>
      <c r="AL1381"/>
      <c r="AM1381"/>
      <c r="AN1381"/>
      <c r="AO1381"/>
      <c r="AP1381"/>
      <c r="AQ1381" s="22"/>
      <c r="AR1381" s="24"/>
      <c r="AS1381" s="37"/>
      <c r="AT1381" s="37"/>
      <c r="AU1381" s="37"/>
      <c r="AV1381" s="37"/>
      <c r="AW1381" s="37"/>
    </row>
    <row r="1382" spans="1:49" ht="15.75" hidden="1" customHeight="1" x14ac:dyDescent="0.25">
      <c r="A1382" s="6" t="s">
        <v>6118</v>
      </c>
      <c r="B1382" s="21" t="s">
        <v>6119</v>
      </c>
      <c r="C1382" s="7">
        <v>2</v>
      </c>
      <c r="D1382" s="39" t="s">
        <v>6282</v>
      </c>
      <c r="E1382" s="7">
        <v>5065</v>
      </c>
      <c r="F1382" s="7">
        <v>94</v>
      </c>
      <c r="G1382" s="23">
        <v>136.19999999999999</v>
      </c>
      <c r="H1382" s="34">
        <f>Tabela1[[#This Row],[PESO UNI]]*Tabela1[[#This Row],[QTE]]</f>
        <v>272.39999999999998</v>
      </c>
      <c r="I1382" s="7">
        <v>0</v>
      </c>
      <c r="J1382" s="8" t="s">
        <v>3093</v>
      </c>
      <c r="K1382" s="8" t="s">
        <v>4320</v>
      </c>
      <c r="L1382" s="9" t="s">
        <v>2984</v>
      </c>
      <c r="M1382" s="10">
        <v>46304</v>
      </c>
      <c r="N1382" s="8" t="s">
        <v>38</v>
      </c>
      <c r="O1382" s="12"/>
      <c r="P1382" s="13"/>
      <c r="Q1382" s="14">
        <f>Tabela1[[#This Row],[QTDE/ Fabricação]]-Tabela1[[#This Row],[QTE]]</f>
        <v>-2</v>
      </c>
      <c r="R1382" s="18">
        <f t="shared" ref="R1382:R1404" si="462">IFERROR(H1382*((AA1382*0.25)+(AC1382*0.25)+(AD1382*0.225)+(AE1382*0.225)+(AF1382*0.05)),"")</f>
        <v>0</v>
      </c>
      <c r="S1382" s="18">
        <f t="shared" ref="S1382:S1404" si="463">IFERROR(H1382*AG1382,"")</f>
        <v>0</v>
      </c>
      <c r="T1382" s="19">
        <f t="shared" ref="T1382:T1404" si="464">IFERROR(S1382-H1382,"")</f>
        <v>-272.39999999999998</v>
      </c>
      <c r="U1382" s="16">
        <f>IFERROR(SUMIF('LISTA DE EMBARQUE'!B:B,MICRO!E:E,'LISTA DE EMBARQUE'!G:G),"")</f>
        <v>0</v>
      </c>
      <c r="V1382" s="12" t="str">
        <f>IFERROR(VLOOKUP(Tabela1[[#This Row],[COD.MDE]],'LISTA DE EMBARQUE'!B:L,11,0),"")</f>
        <v/>
      </c>
      <c r="W1382" s="13" t="str">
        <f>IFERROR(VLOOKUP(Tabela1[[#This Row],[COD.MDE]],'LISTA DE EMBARQUE'!B:M,12,0),"")</f>
        <v/>
      </c>
      <c r="X1382" s="14">
        <f>IFERROR(Tabela1[[#This Row],[QIANTIDADE EXPEDIDA]]*Tabela1[[#This Row],[PESO UNI]],"")</f>
        <v>0</v>
      </c>
      <c r="Y1382" s="14">
        <f>U1382-C1382</f>
        <v>-2</v>
      </c>
      <c r="Z1382" s="20">
        <f>Tabela1[[#This Row],[PESO TOTAL]]-Tabela1[[#This Row],[Peso Expedido]]</f>
        <v>272.39999999999998</v>
      </c>
      <c r="AA1382" s="17">
        <v>0</v>
      </c>
      <c r="AB1382" s="33"/>
      <c r="AC1382" s="33"/>
      <c r="AD1382" s="33"/>
      <c r="AE1382" s="33"/>
      <c r="AF1382" s="33"/>
      <c r="AG1382" s="33"/>
      <c r="AH1382" s="33"/>
      <c r="AI1382" s="33"/>
      <c r="AJ1382" s="5"/>
      <c r="AK1382"/>
      <c r="AL1382"/>
      <c r="AM1382"/>
      <c r="AN1382"/>
      <c r="AO1382"/>
      <c r="AP1382"/>
      <c r="AQ1382" s="22"/>
      <c r="AR1382" s="24"/>
      <c r="AS1382" s="37"/>
      <c r="AT1382" s="37"/>
      <c r="AU1382" s="37"/>
      <c r="AV1382" s="37"/>
      <c r="AW1382" s="37"/>
    </row>
    <row r="1383" spans="1:49" ht="15.75" hidden="1" customHeight="1" x14ac:dyDescent="0.25">
      <c r="A1383" s="6" t="s">
        <v>6121</v>
      </c>
      <c r="B1383" s="21"/>
      <c r="C1383" s="7">
        <v>10</v>
      </c>
      <c r="D1383" s="39" t="s">
        <v>6281</v>
      </c>
      <c r="E1383" s="7">
        <v>5066</v>
      </c>
      <c r="F1383" s="7">
        <v>24</v>
      </c>
      <c r="G1383" s="23">
        <v>22.22</v>
      </c>
      <c r="H1383" s="34">
        <f>Tabela1[[#This Row],[PESO UNI]]*Tabela1[[#This Row],[QTE]]</f>
        <v>222.2</v>
      </c>
      <c r="I1383" s="7">
        <v>0</v>
      </c>
      <c r="J1383" s="8" t="s">
        <v>5983</v>
      </c>
      <c r="K1383" s="8" t="s">
        <v>33</v>
      </c>
      <c r="L1383" s="9" t="s">
        <v>5251</v>
      </c>
      <c r="M1383" s="10">
        <v>46308</v>
      </c>
      <c r="N1383" s="8" t="s">
        <v>38</v>
      </c>
      <c r="O1383" s="12"/>
      <c r="P1383" s="13"/>
      <c r="Q1383" s="14">
        <f>Tabela1[[#This Row],[QTDE/ Fabricação]]-Tabela1[[#This Row],[QTE]]</f>
        <v>-10</v>
      </c>
      <c r="R1383" s="18">
        <f>IFERROR(H1383*((AA1383*0.25)+(AC1383*0.25)+(AD1383*0.225)+(AE1383*0.225)+(AF1383*0.05)),"")</f>
        <v>55.55</v>
      </c>
      <c r="S1383" s="18">
        <f t="shared" si="463"/>
        <v>0</v>
      </c>
      <c r="T1383" s="19">
        <f t="shared" si="464"/>
        <v>-222.2</v>
      </c>
      <c r="U1383" s="16">
        <f>IFERROR(SUMIF('LISTA DE EMBARQUE'!B:B,MICRO!E:E,'LISTA DE EMBARQUE'!G:G),"")</f>
        <v>0</v>
      </c>
      <c r="V1383" s="12"/>
      <c r="W1383" s="13"/>
      <c r="X1383" s="14"/>
      <c r="Y1383" s="14"/>
      <c r="Z1383" s="20"/>
      <c r="AA1383" s="17">
        <v>0.7</v>
      </c>
      <c r="AB1383" s="33"/>
      <c r="AC1383" s="33">
        <v>0.3</v>
      </c>
      <c r="AD1383" s="33"/>
      <c r="AE1383" s="33"/>
      <c r="AF1383" s="33"/>
      <c r="AG1383" s="33"/>
      <c r="AH1383" s="33"/>
      <c r="AI1383" s="33"/>
      <c r="AJ1383" s="5"/>
      <c r="AK1383"/>
      <c r="AL1383"/>
      <c r="AM1383"/>
      <c r="AN1383"/>
      <c r="AO1383"/>
      <c r="AP1383"/>
      <c r="AQ1383" s="22"/>
      <c r="AR1383" s="24"/>
      <c r="AS1383" s="37"/>
      <c r="AT1383" s="37"/>
      <c r="AU1383" s="37"/>
      <c r="AV1383" s="37"/>
      <c r="AW1383" s="37"/>
    </row>
    <row r="1384" spans="1:49" ht="15.75" hidden="1" customHeight="1" x14ac:dyDescent="0.25">
      <c r="A1384" s="6" t="s">
        <v>6121</v>
      </c>
      <c r="B1384" s="21"/>
      <c r="C1384" s="7">
        <v>20</v>
      </c>
      <c r="D1384" s="39" t="s">
        <v>6280</v>
      </c>
      <c r="E1384" s="7">
        <v>5067</v>
      </c>
      <c r="F1384" s="7">
        <v>24</v>
      </c>
      <c r="G1384" s="23">
        <v>20.8</v>
      </c>
      <c r="H1384" s="34">
        <f>Tabela1[[#This Row],[PESO UNI]]*Tabela1[[#This Row],[QTE]]</f>
        <v>416</v>
      </c>
      <c r="I1384" s="7">
        <v>0</v>
      </c>
      <c r="J1384" s="8" t="s">
        <v>5983</v>
      </c>
      <c r="K1384" s="8" t="s">
        <v>33</v>
      </c>
      <c r="L1384" s="9" t="s">
        <v>5251</v>
      </c>
      <c r="M1384" s="10">
        <v>46308</v>
      </c>
      <c r="N1384" s="8" t="s">
        <v>38</v>
      </c>
      <c r="O1384" s="12"/>
      <c r="P1384" s="13"/>
      <c r="Q1384" s="14">
        <f>Tabela1[[#This Row],[QTDE/ Fabricação]]-Tabela1[[#This Row],[QTE]]</f>
        <v>-20</v>
      </c>
      <c r="R1384" s="18">
        <f>IFERROR(H1384*((AA1384*0.25)+(AC1384*0.25)+(AD1384*0.225)+(AE1384*0.225)+(AF1384*0.05)),"")</f>
        <v>104</v>
      </c>
      <c r="S1384" s="18">
        <f t="shared" si="463"/>
        <v>0</v>
      </c>
      <c r="T1384" s="19">
        <f t="shared" si="464"/>
        <v>-416</v>
      </c>
      <c r="U1384" s="16">
        <f>IFERROR(SUMIF('LISTA DE EMBARQUE'!B:B,MICRO!E:E,'LISTA DE EMBARQUE'!G:G),"")</f>
        <v>0</v>
      </c>
      <c r="V1384" s="12"/>
      <c r="W1384" s="13"/>
      <c r="X1384" s="14"/>
      <c r="Y1384" s="14"/>
      <c r="Z1384" s="20"/>
      <c r="AA1384" s="17">
        <v>0.7</v>
      </c>
      <c r="AB1384" s="33"/>
      <c r="AC1384" s="33">
        <v>0.3</v>
      </c>
      <c r="AD1384" s="33"/>
      <c r="AE1384" s="33"/>
      <c r="AF1384" s="33"/>
      <c r="AG1384" s="33"/>
      <c r="AH1384" s="33"/>
      <c r="AI1384" s="33"/>
      <c r="AJ1384" s="5"/>
      <c r="AK1384"/>
      <c r="AL1384"/>
      <c r="AM1384"/>
      <c r="AN1384"/>
      <c r="AO1384"/>
      <c r="AP1384"/>
      <c r="AQ1384" s="22"/>
      <c r="AR1384" s="24"/>
      <c r="AS1384" s="37"/>
      <c r="AT1384" s="37"/>
      <c r="AU1384" s="37"/>
      <c r="AV1384" s="37"/>
      <c r="AW1384" s="37"/>
    </row>
    <row r="1385" spans="1:49" ht="15.75" hidden="1" customHeight="1" x14ac:dyDescent="0.25">
      <c r="A1385" s="6" t="s">
        <v>6121</v>
      </c>
      <c r="B1385" s="21"/>
      <c r="C1385" s="7">
        <v>20</v>
      </c>
      <c r="D1385" s="39" t="s">
        <v>6281</v>
      </c>
      <c r="E1385" s="7">
        <v>5068</v>
      </c>
      <c r="F1385" s="7">
        <v>24</v>
      </c>
      <c r="G1385" s="23">
        <v>22.22</v>
      </c>
      <c r="H1385" s="34">
        <f>Tabela1[[#This Row],[PESO UNI]]*Tabela1[[#This Row],[QTE]]</f>
        <v>444.4</v>
      </c>
      <c r="I1385" s="7">
        <v>0</v>
      </c>
      <c r="J1385" s="8" t="s">
        <v>5984</v>
      </c>
      <c r="K1385" s="8" t="s">
        <v>33</v>
      </c>
      <c r="L1385" s="9" t="s">
        <v>5251</v>
      </c>
      <c r="M1385" s="10">
        <v>46308</v>
      </c>
      <c r="N1385" s="8" t="s">
        <v>38</v>
      </c>
      <c r="O1385" s="12"/>
      <c r="P1385" s="13"/>
      <c r="Q1385" s="14">
        <f>Tabela1[[#This Row],[QTDE/ Fabricação]]-Tabela1[[#This Row],[QTE]]</f>
        <v>-20</v>
      </c>
      <c r="R1385" s="18">
        <f t="shared" si="462"/>
        <v>111.1</v>
      </c>
      <c r="S1385" s="18">
        <f t="shared" si="463"/>
        <v>0</v>
      </c>
      <c r="T1385" s="19">
        <f t="shared" si="464"/>
        <v>-444.4</v>
      </c>
      <c r="U1385" s="16">
        <f>IFERROR(SUMIF('LISTA DE EMBARQUE'!B:B,MICRO!E:E,'LISTA DE EMBARQUE'!G:G),"")</f>
        <v>0</v>
      </c>
      <c r="V1385" s="12"/>
      <c r="W1385" s="13"/>
      <c r="X1385" s="14"/>
      <c r="Y1385" s="14"/>
      <c r="Z1385" s="20"/>
      <c r="AA1385" s="17">
        <v>0.7</v>
      </c>
      <c r="AB1385" s="33"/>
      <c r="AC1385" s="33">
        <v>0.3</v>
      </c>
      <c r="AD1385" s="33"/>
      <c r="AE1385" s="33"/>
      <c r="AF1385" s="33"/>
      <c r="AG1385" s="33"/>
      <c r="AH1385" s="33"/>
      <c r="AI1385" s="33"/>
      <c r="AJ1385" s="5"/>
      <c r="AK1385"/>
      <c r="AL1385"/>
      <c r="AM1385"/>
      <c r="AN1385"/>
      <c r="AO1385"/>
      <c r="AP1385"/>
      <c r="AQ1385" s="22"/>
      <c r="AR1385" s="24"/>
      <c r="AS1385" s="37"/>
      <c r="AT1385" s="37"/>
      <c r="AU1385" s="37"/>
      <c r="AV1385" s="37"/>
      <c r="AW1385" s="37"/>
    </row>
    <row r="1386" spans="1:49" ht="15.75" hidden="1" customHeight="1" x14ac:dyDescent="0.25">
      <c r="A1386" s="6" t="s">
        <v>6121</v>
      </c>
      <c r="B1386" s="21"/>
      <c r="C1386" s="7">
        <v>40</v>
      </c>
      <c r="D1386" s="39" t="s">
        <v>6280</v>
      </c>
      <c r="E1386" s="7">
        <v>5069</v>
      </c>
      <c r="F1386" s="7">
        <v>24</v>
      </c>
      <c r="G1386" s="23">
        <v>20.8</v>
      </c>
      <c r="H1386" s="34">
        <f>Tabela1[[#This Row],[PESO UNI]]*Tabela1[[#This Row],[QTE]]</f>
        <v>832</v>
      </c>
      <c r="I1386" s="7">
        <v>0</v>
      </c>
      <c r="J1386" s="8" t="s">
        <v>5984</v>
      </c>
      <c r="K1386" s="8" t="s">
        <v>33</v>
      </c>
      <c r="L1386" s="9" t="s">
        <v>5251</v>
      </c>
      <c r="M1386" s="10">
        <v>46308</v>
      </c>
      <c r="N1386" s="8" t="s">
        <v>38</v>
      </c>
      <c r="O1386" s="12"/>
      <c r="P1386" s="13"/>
      <c r="Q1386" s="14">
        <f>Tabela1[[#This Row],[QTDE/ Fabricação]]-Tabela1[[#This Row],[QTE]]</f>
        <v>-40</v>
      </c>
      <c r="R1386" s="18">
        <f t="shared" si="462"/>
        <v>208</v>
      </c>
      <c r="S1386" s="18">
        <f t="shared" si="463"/>
        <v>0</v>
      </c>
      <c r="T1386" s="19">
        <f t="shared" si="464"/>
        <v>-832</v>
      </c>
      <c r="U1386" s="16">
        <f>IFERROR(SUMIF('LISTA DE EMBARQUE'!B:B,MICRO!E:E,'LISTA DE EMBARQUE'!G:G),"")</f>
        <v>0</v>
      </c>
      <c r="V1386" s="12"/>
      <c r="W1386" s="13"/>
      <c r="X1386" s="14"/>
      <c r="Y1386" s="14"/>
      <c r="Z1386" s="20"/>
      <c r="AA1386" s="17">
        <v>0.7</v>
      </c>
      <c r="AB1386" s="33"/>
      <c r="AC1386" s="33">
        <v>0.3</v>
      </c>
      <c r="AD1386" s="33"/>
      <c r="AE1386" s="33"/>
      <c r="AF1386" s="33"/>
      <c r="AG1386" s="33"/>
      <c r="AH1386" s="33"/>
      <c r="AI1386" s="33"/>
      <c r="AJ1386" s="5"/>
      <c r="AK1386"/>
      <c r="AL1386"/>
      <c r="AM1386"/>
      <c r="AN1386"/>
      <c r="AO1386"/>
      <c r="AP1386"/>
      <c r="AQ1386" s="22"/>
      <c r="AR1386" s="24"/>
      <c r="AS1386" s="37"/>
      <c r="AT1386" s="37"/>
      <c r="AU1386" s="37"/>
      <c r="AV1386" s="37"/>
      <c r="AW1386" s="37"/>
    </row>
    <row r="1387" spans="1:49" ht="15.75" hidden="1" customHeight="1" x14ac:dyDescent="0.25">
      <c r="A1387" s="6" t="s">
        <v>6121</v>
      </c>
      <c r="B1387" s="21"/>
      <c r="C1387" s="7">
        <v>2</v>
      </c>
      <c r="D1387" s="39" t="s">
        <v>6279</v>
      </c>
      <c r="E1387" s="7">
        <v>5070</v>
      </c>
      <c r="F1387" s="7">
        <v>24</v>
      </c>
      <c r="G1387" s="23">
        <v>22.2</v>
      </c>
      <c r="H1387" s="34">
        <f>Tabela1[[#This Row],[PESO UNI]]*Tabela1[[#This Row],[QTE]]</f>
        <v>44.4</v>
      </c>
      <c r="I1387" s="7">
        <v>0</v>
      </c>
      <c r="J1387" s="8" t="s">
        <v>5996</v>
      </c>
      <c r="K1387" s="8" t="s">
        <v>33</v>
      </c>
      <c r="L1387" s="9" t="s">
        <v>5251</v>
      </c>
      <c r="M1387" s="10">
        <v>46308</v>
      </c>
      <c r="N1387" s="8" t="s">
        <v>38</v>
      </c>
      <c r="O1387" s="12"/>
      <c r="P1387" s="13"/>
      <c r="Q1387" s="14">
        <f>Tabela1[[#This Row],[QTDE/ Fabricação]]-Tabela1[[#This Row],[QTE]]</f>
        <v>-2</v>
      </c>
      <c r="R1387" s="18">
        <f t="shared" si="462"/>
        <v>11.1</v>
      </c>
      <c r="S1387" s="18">
        <f t="shared" si="463"/>
        <v>0</v>
      </c>
      <c r="T1387" s="19">
        <f t="shared" si="464"/>
        <v>-44.4</v>
      </c>
      <c r="U1387" s="16">
        <f>IFERROR(SUMIF('LISTA DE EMBARQUE'!B:B,MICRO!E:E,'LISTA DE EMBARQUE'!G:G),"")</f>
        <v>0</v>
      </c>
      <c r="V1387" s="12"/>
      <c r="W1387" s="13"/>
      <c r="X1387" s="14"/>
      <c r="Y1387" s="14"/>
      <c r="Z1387" s="20"/>
      <c r="AA1387" s="17">
        <v>0.7</v>
      </c>
      <c r="AB1387" s="33"/>
      <c r="AC1387" s="33">
        <v>0.3</v>
      </c>
      <c r="AD1387" s="33"/>
      <c r="AE1387" s="33"/>
      <c r="AF1387" s="33"/>
      <c r="AG1387" s="33"/>
      <c r="AH1387" s="33"/>
      <c r="AI1387" s="33"/>
      <c r="AJ1387" s="5"/>
      <c r="AK1387"/>
      <c r="AL1387"/>
      <c r="AM1387"/>
      <c r="AN1387"/>
      <c r="AO1387"/>
      <c r="AP1387"/>
      <c r="AQ1387" s="22"/>
      <c r="AR1387" s="24"/>
      <c r="AS1387" s="37"/>
      <c r="AT1387" s="37"/>
      <c r="AU1387" s="37"/>
      <c r="AV1387" s="37"/>
      <c r="AW1387" s="37"/>
    </row>
    <row r="1388" spans="1:49" ht="15.75" hidden="1" customHeight="1" x14ac:dyDescent="0.25">
      <c r="A1388" s="6" t="s">
        <v>6121</v>
      </c>
      <c r="B1388" s="21"/>
      <c r="C1388" s="7">
        <v>4</v>
      </c>
      <c r="D1388" s="39" t="s">
        <v>6278</v>
      </c>
      <c r="E1388" s="7">
        <v>5071</v>
      </c>
      <c r="F1388" s="7">
        <v>24</v>
      </c>
      <c r="G1388" s="23">
        <v>20.8</v>
      </c>
      <c r="H1388" s="34">
        <f>Tabela1[[#This Row],[PESO UNI]]*Tabela1[[#This Row],[QTE]]</f>
        <v>83.2</v>
      </c>
      <c r="I1388" s="7">
        <v>0</v>
      </c>
      <c r="J1388" s="8" t="s">
        <v>5996</v>
      </c>
      <c r="K1388" s="8" t="s">
        <v>33</v>
      </c>
      <c r="L1388" s="9" t="s">
        <v>5251</v>
      </c>
      <c r="M1388" s="10">
        <v>46308</v>
      </c>
      <c r="N1388" s="8" t="s">
        <v>38</v>
      </c>
      <c r="O1388" s="12"/>
      <c r="P1388" s="13"/>
      <c r="Q1388" s="14">
        <f>Tabela1[[#This Row],[QTDE/ Fabricação]]-Tabela1[[#This Row],[QTE]]</f>
        <v>-4</v>
      </c>
      <c r="R1388" s="18">
        <f t="shared" si="462"/>
        <v>20.8</v>
      </c>
      <c r="S1388" s="18">
        <f t="shared" si="463"/>
        <v>0</v>
      </c>
      <c r="T1388" s="19">
        <f t="shared" si="464"/>
        <v>-83.2</v>
      </c>
      <c r="U1388" s="16">
        <f>IFERROR(SUMIF('LISTA DE EMBARQUE'!B:B,MICRO!E:E,'LISTA DE EMBARQUE'!G:G),"")</f>
        <v>0</v>
      </c>
      <c r="V1388" s="12"/>
      <c r="W1388" s="13"/>
      <c r="X1388" s="14"/>
      <c r="Y1388" s="14"/>
      <c r="Z1388" s="20"/>
      <c r="AA1388" s="17">
        <v>0.7</v>
      </c>
      <c r="AB1388" s="33"/>
      <c r="AC1388" s="33">
        <v>0.3</v>
      </c>
      <c r="AD1388" s="33"/>
      <c r="AE1388" s="33"/>
      <c r="AF1388" s="33"/>
      <c r="AG1388" s="33"/>
      <c r="AH1388" s="33"/>
      <c r="AI1388" s="33"/>
      <c r="AJ1388" s="5"/>
      <c r="AK1388"/>
      <c r="AL1388"/>
      <c r="AM1388"/>
      <c r="AN1388"/>
      <c r="AO1388"/>
      <c r="AP1388"/>
      <c r="AQ1388" s="22"/>
      <c r="AR1388" s="24"/>
      <c r="AS1388" s="37"/>
      <c r="AT1388" s="37"/>
      <c r="AU1388" s="37"/>
      <c r="AV1388" s="37"/>
      <c r="AW1388" s="37"/>
    </row>
    <row r="1389" spans="1:49" ht="15.75" hidden="1" customHeight="1" x14ac:dyDescent="0.25">
      <c r="A1389" s="6" t="s">
        <v>6122</v>
      </c>
      <c r="B1389" s="21"/>
      <c r="C1389" s="7">
        <v>3</v>
      </c>
      <c r="D1389" s="39" t="s">
        <v>6277</v>
      </c>
      <c r="E1389" s="7">
        <v>5072</v>
      </c>
      <c r="F1389" s="7">
        <v>24</v>
      </c>
      <c r="G1389" s="23">
        <v>22.2</v>
      </c>
      <c r="H1389" s="34">
        <f>Tabela1[[#This Row],[PESO UNI]]*Tabela1[[#This Row],[QTE]]</f>
        <v>66.599999999999994</v>
      </c>
      <c r="I1389" s="7">
        <v>0</v>
      </c>
      <c r="J1389" s="8" t="s">
        <v>5983</v>
      </c>
      <c r="K1389" s="8" t="s">
        <v>33</v>
      </c>
      <c r="L1389" s="9" t="s">
        <v>5251</v>
      </c>
      <c r="M1389" s="10">
        <v>46308</v>
      </c>
      <c r="N1389" s="8" t="s">
        <v>38</v>
      </c>
      <c r="O1389" s="12"/>
      <c r="P1389" s="13"/>
      <c r="Q1389" s="14">
        <f>Tabela1[[#This Row],[QTDE/ Fabricação]]-Tabela1[[#This Row],[QTE]]</f>
        <v>-3</v>
      </c>
      <c r="R1389" s="18">
        <f t="shared" si="462"/>
        <v>16.649999999999999</v>
      </c>
      <c r="S1389" s="18">
        <f t="shared" si="463"/>
        <v>0</v>
      </c>
      <c r="T1389" s="19">
        <f t="shared" si="464"/>
        <v>-66.599999999999994</v>
      </c>
      <c r="U1389" s="16">
        <f>IFERROR(SUMIF('LISTA DE EMBARQUE'!B:B,MICRO!E:E,'LISTA DE EMBARQUE'!G:G),"")</f>
        <v>0</v>
      </c>
      <c r="V1389" s="12"/>
      <c r="W1389" s="13"/>
      <c r="X1389" s="14"/>
      <c r="Y1389" s="14"/>
      <c r="Z1389" s="20"/>
      <c r="AA1389" s="17">
        <v>0.7</v>
      </c>
      <c r="AB1389" s="33"/>
      <c r="AC1389" s="33">
        <v>0.3</v>
      </c>
      <c r="AD1389" s="33"/>
      <c r="AE1389" s="33"/>
      <c r="AF1389" s="33"/>
      <c r="AG1389" s="33"/>
      <c r="AH1389" s="33"/>
      <c r="AI1389" s="33"/>
      <c r="AJ1389" s="5"/>
      <c r="AK1389"/>
      <c r="AL1389"/>
      <c r="AM1389"/>
      <c r="AN1389"/>
      <c r="AO1389"/>
      <c r="AP1389"/>
      <c r="AQ1389" s="22"/>
      <c r="AR1389" s="24"/>
      <c r="AS1389" s="37"/>
      <c r="AT1389" s="37"/>
      <c r="AU1389" s="37"/>
      <c r="AV1389" s="37"/>
      <c r="AW1389" s="37"/>
    </row>
    <row r="1390" spans="1:49" ht="15.75" hidden="1" customHeight="1" x14ac:dyDescent="0.25">
      <c r="A1390" s="6" t="s">
        <v>6122</v>
      </c>
      <c r="B1390" s="21"/>
      <c r="C1390" s="7">
        <v>6</v>
      </c>
      <c r="D1390" s="39" t="s">
        <v>6276</v>
      </c>
      <c r="E1390" s="7">
        <v>5073</v>
      </c>
      <c r="F1390" s="7">
        <v>24</v>
      </c>
      <c r="G1390" s="23">
        <v>21.8</v>
      </c>
      <c r="H1390" s="34">
        <f>Tabela1[[#This Row],[PESO UNI]]*Tabela1[[#This Row],[QTE]]</f>
        <v>130.80000000000001</v>
      </c>
      <c r="I1390" s="7">
        <v>0</v>
      </c>
      <c r="J1390" s="8" t="s">
        <v>5983</v>
      </c>
      <c r="K1390" s="8" t="s">
        <v>33</v>
      </c>
      <c r="L1390" s="9" t="s">
        <v>5251</v>
      </c>
      <c r="M1390" s="10">
        <v>46308</v>
      </c>
      <c r="N1390" s="8" t="s">
        <v>38</v>
      </c>
      <c r="O1390" s="12"/>
      <c r="P1390" s="13"/>
      <c r="Q1390" s="14">
        <f>Tabela1[[#This Row],[QTDE/ Fabricação]]-Tabela1[[#This Row],[QTE]]</f>
        <v>-6</v>
      </c>
      <c r="R1390" s="18">
        <f t="shared" si="462"/>
        <v>32.700000000000003</v>
      </c>
      <c r="S1390" s="18">
        <f t="shared" si="463"/>
        <v>0</v>
      </c>
      <c r="T1390" s="19">
        <f t="shared" si="464"/>
        <v>-130.80000000000001</v>
      </c>
      <c r="U1390" s="16">
        <f>IFERROR(SUMIF('LISTA DE EMBARQUE'!B:B,MICRO!E:E,'LISTA DE EMBARQUE'!G:G),"")</f>
        <v>0</v>
      </c>
      <c r="V1390" s="12"/>
      <c r="W1390" s="13"/>
      <c r="X1390" s="14"/>
      <c r="Y1390" s="14"/>
      <c r="Z1390" s="20"/>
      <c r="AA1390" s="17">
        <v>0.7</v>
      </c>
      <c r="AB1390" s="33"/>
      <c r="AC1390" s="33">
        <v>0.3</v>
      </c>
      <c r="AD1390" s="33"/>
      <c r="AE1390" s="33"/>
      <c r="AF1390" s="33"/>
      <c r="AG1390" s="33"/>
      <c r="AH1390" s="33"/>
      <c r="AI1390" s="33"/>
      <c r="AJ1390" s="5"/>
      <c r="AK1390"/>
      <c r="AL1390"/>
      <c r="AM1390"/>
      <c r="AN1390"/>
      <c r="AO1390"/>
      <c r="AP1390"/>
      <c r="AQ1390" s="22"/>
      <c r="AR1390" s="24"/>
      <c r="AS1390" s="37"/>
      <c r="AT1390" s="37"/>
      <c r="AU1390" s="37"/>
      <c r="AV1390" s="37"/>
      <c r="AW1390" s="37"/>
    </row>
    <row r="1391" spans="1:49" ht="15.75" hidden="1" customHeight="1" x14ac:dyDescent="0.25">
      <c r="A1391" s="6" t="s">
        <v>6122</v>
      </c>
      <c r="B1391" s="21"/>
      <c r="C1391" s="7">
        <v>6</v>
      </c>
      <c r="D1391" s="39" t="s">
        <v>6277</v>
      </c>
      <c r="E1391" s="7">
        <v>5074</v>
      </c>
      <c r="F1391" s="7">
        <v>24</v>
      </c>
      <c r="G1391" s="23">
        <v>22.2</v>
      </c>
      <c r="H1391" s="34">
        <f>Tabela1[[#This Row],[PESO UNI]]*Tabela1[[#This Row],[QTE]]</f>
        <v>133.19999999999999</v>
      </c>
      <c r="I1391" s="7">
        <v>0</v>
      </c>
      <c r="J1391" s="8" t="s">
        <v>5984</v>
      </c>
      <c r="K1391" s="8" t="s">
        <v>33</v>
      </c>
      <c r="L1391" s="9" t="s">
        <v>5251</v>
      </c>
      <c r="M1391" s="10">
        <v>46308</v>
      </c>
      <c r="N1391" s="8" t="s">
        <v>38</v>
      </c>
      <c r="O1391" s="12"/>
      <c r="P1391" s="13"/>
      <c r="Q1391" s="14">
        <f>Tabela1[[#This Row],[QTDE/ Fabricação]]-Tabela1[[#This Row],[QTE]]</f>
        <v>-6</v>
      </c>
      <c r="R1391" s="18">
        <f t="shared" si="462"/>
        <v>33.299999999999997</v>
      </c>
      <c r="S1391" s="18">
        <f t="shared" si="463"/>
        <v>0</v>
      </c>
      <c r="T1391" s="19">
        <f t="shared" si="464"/>
        <v>-133.19999999999999</v>
      </c>
      <c r="U1391" s="16">
        <f>IFERROR(SUMIF('LISTA DE EMBARQUE'!B:B,MICRO!E:E,'LISTA DE EMBARQUE'!G:G),"")</f>
        <v>0</v>
      </c>
      <c r="V1391" s="12"/>
      <c r="W1391" s="13"/>
      <c r="X1391" s="14"/>
      <c r="Y1391" s="14"/>
      <c r="Z1391" s="20"/>
      <c r="AA1391" s="17">
        <v>0.7</v>
      </c>
      <c r="AB1391" s="33"/>
      <c r="AC1391" s="33">
        <v>0.3</v>
      </c>
      <c r="AD1391" s="33"/>
      <c r="AE1391" s="33"/>
      <c r="AF1391" s="33"/>
      <c r="AG1391" s="33"/>
      <c r="AH1391" s="33"/>
      <c r="AI1391" s="33"/>
      <c r="AJ1391" s="5"/>
      <c r="AK1391"/>
      <c r="AL1391"/>
      <c r="AM1391"/>
      <c r="AN1391"/>
      <c r="AO1391"/>
      <c r="AP1391"/>
      <c r="AQ1391" s="22"/>
      <c r="AR1391" s="24"/>
      <c r="AS1391" s="37"/>
      <c r="AT1391" s="37"/>
      <c r="AU1391" s="37"/>
      <c r="AV1391" s="37"/>
      <c r="AW1391" s="37"/>
    </row>
    <row r="1392" spans="1:49" ht="15.75" hidden="1" customHeight="1" x14ac:dyDescent="0.25">
      <c r="A1392" s="6" t="s">
        <v>6122</v>
      </c>
      <c r="B1392" s="21"/>
      <c r="C1392" s="7">
        <v>12</v>
      </c>
      <c r="D1392" s="39" t="s">
        <v>6276</v>
      </c>
      <c r="E1392" s="7">
        <v>5075</v>
      </c>
      <c r="F1392" s="7">
        <v>24</v>
      </c>
      <c r="G1392" s="23">
        <v>21.8</v>
      </c>
      <c r="H1392" s="34">
        <f>Tabela1[[#This Row],[PESO UNI]]*Tabela1[[#This Row],[QTE]]</f>
        <v>261.60000000000002</v>
      </c>
      <c r="I1392" s="7">
        <v>0</v>
      </c>
      <c r="J1392" s="8" t="s">
        <v>5984</v>
      </c>
      <c r="K1392" s="8" t="s">
        <v>33</v>
      </c>
      <c r="L1392" s="9" t="s">
        <v>5251</v>
      </c>
      <c r="M1392" s="10">
        <v>46308</v>
      </c>
      <c r="N1392" s="8" t="s">
        <v>38</v>
      </c>
      <c r="O1392" s="12"/>
      <c r="P1392" s="13"/>
      <c r="Q1392" s="14">
        <f>Tabela1[[#This Row],[QTDE/ Fabricação]]-Tabela1[[#This Row],[QTE]]</f>
        <v>-12</v>
      </c>
      <c r="R1392" s="18">
        <f t="shared" si="462"/>
        <v>65.400000000000006</v>
      </c>
      <c r="S1392" s="18">
        <f t="shared" si="463"/>
        <v>0</v>
      </c>
      <c r="T1392" s="19">
        <f t="shared" si="464"/>
        <v>-261.60000000000002</v>
      </c>
      <c r="U1392" s="16">
        <f>IFERROR(SUMIF('LISTA DE EMBARQUE'!B:B,MICRO!E:E,'LISTA DE EMBARQUE'!G:G),"")</f>
        <v>0</v>
      </c>
      <c r="V1392" s="12"/>
      <c r="W1392" s="13"/>
      <c r="X1392" s="14"/>
      <c r="Y1392" s="14"/>
      <c r="Z1392" s="20"/>
      <c r="AA1392" s="17">
        <v>0.7</v>
      </c>
      <c r="AB1392" s="33"/>
      <c r="AC1392" s="33">
        <v>0.3</v>
      </c>
      <c r="AD1392" s="33"/>
      <c r="AE1392" s="33"/>
      <c r="AF1392" s="33"/>
      <c r="AG1392" s="33"/>
      <c r="AH1392" s="33"/>
      <c r="AI1392" s="33"/>
      <c r="AJ1392" s="5"/>
      <c r="AK1392"/>
      <c r="AL1392"/>
      <c r="AM1392"/>
      <c r="AN1392"/>
      <c r="AO1392"/>
      <c r="AP1392"/>
      <c r="AQ1392" s="22"/>
      <c r="AR1392" s="24"/>
      <c r="AS1392" s="37"/>
      <c r="AT1392" s="37"/>
      <c r="AU1392" s="37"/>
      <c r="AV1392" s="37"/>
      <c r="AW1392" s="37"/>
    </row>
    <row r="1393" spans="1:49" ht="15.75" hidden="1" customHeight="1" x14ac:dyDescent="0.25">
      <c r="A1393" s="6" t="s">
        <v>6123</v>
      </c>
      <c r="B1393" s="21"/>
      <c r="C1393" s="7">
        <v>25</v>
      </c>
      <c r="D1393" s="39" t="s">
        <v>6274</v>
      </c>
      <c r="E1393" s="7">
        <v>5076</v>
      </c>
      <c r="F1393" s="7">
        <v>24</v>
      </c>
      <c r="G1393" s="23">
        <v>22.2</v>
      </c>
      <c r="H1393" s="34">
        <f>Tabela1[[#This Row],[PESO UNI]]*Tabela1[[#This Row],[QTE]]</f>
        <v>555</v>
      </c>
      <c r="I1393" s="7" t="s">
        <v>6135</v>
      </c>
      <c r="J1393" s="8" t="s">
        <v>5983</v>
      </c>
      <c r="K1393" s="8" t="s">
        <v>33</v>
      </c>
      <c r="L1393" s="9" t="s">
        <v>5251</v>
      </c>
      <c r="M1393" s="10">
        <v>46308</v>
      </c>
      <c r="N1393" s="8" t="s">
        <v>38</v>
      </c>
      <c r="O1393" s="12"/>
      <c r="P1393" s="13"/>
      <c r="Q1393" s="14">
        <f>Tabela1[[#This Row],[QTDE/ Fabricação]]-Tabela1[[#This Row],[QTE]]</f>
        <v>-25</v>
      </c>
      <c r="R1393" s="18">
        <f t="shared" si="462"/>
        <v>138.75</v>
      </c>
      <c r="S1393" s="18">
        <f t="shared" si="463"/>
        <v>0</v>
      </c>
      <c r="T1393" s="19">
        <f t="shared" si="464"/>
        <v>-555</v>
      </c>
      <c r="U1393" s="16">
        <f>IFERROR(SUMIF('LISTA DE EMBARQUE'!B:B,MICRO!E:E,'LISTA DE EMBARQUE'!G:G),"")</f>
        <v>0</v>
      </c>
      <c r="V1393" s="12"/>
      <c r="W1393" s="13"/>
      <c r="X1393" s="14"/>
      <c r="Y1393" s="14"/>
      <c r="Z1393" s="20"/>
      <c r="AA1393" s="17">
        <v>0.7</v>
      </c>
      <c r="AB1393" s="33"/>
      <c r="AC1393" s="33">
        <v>0.3</v>
      </c>
      <c r="AD1393" s="33"/>
      <c r="AE1393" s="33"/>
      <c r="AF1393" s="33"/>
      <c r="AG1393" s="33"/>
      <c r="AH1393" s="33"/>
      <c r="AI1393" s="33"/>
      <c r="AJ1393" s="5"/>
      <c r="AK1393"/>
      <c r="AL1393"/>
      <c r="AM1393"/>
      <c r="AN1393"/>
      <c r="AO1393"/>
      <c r="AP1393"/>
      <c r="AQ1393" s="22"/>
      <c r="AR1393" s="24"/>
      <c r="AS1393" s="37"/>
      <c r="AT1393" s="37"/>
      <c r="AU1393" s="37"/>
      <c r="AV1393" s="37"/>
      <c r="AW1393" s="37"/>
    </row>
    <row r="1394" spans="1:49" ht="15.75" hidden="1" customHeight="1" x14ac:dyDescent="0.25">
      <c r="A1394" s="6" t="s">
        <v>6123</v>
      </c>
      <c r="B1394" s="21"/>
      <c r="C1394" s="7">
        <v>50</v>
      </c>
      <c r="D1394" s="39" t="s">
        <v>6275</v>
      </c>
      <c r="E1394" s="7">
        <v>5077</v>
      </c>
      <c r="F1394" s="7">
        <v>24</v>
      </c>
      <c r="G1394" s="23">
        <v>21.8</v>
      </c>
      <c r="H1394" s="34">
        <f>Tabela1[[#This Row],[PESO UNI]]*Tabela1[[#This Row],[QTE]]</f>
        <v>1090</v>
      </c>
      <c r="I1394" s="7" t="s">
        <v>6135</v>
      </c>
      <c r="J1394" s="8" t="s">
        <v>5983</v>
      </c>
      <c r="K1394" s="8" t="s">
        <v>33</v>
      </c>
      <c r="L1394" s="9" t="s">
        <v>5251</v>
      </c>
      <c r="M1394" s="10">
        <v>46308</v>
      </c>
      <c r="N1394" s="8" t="s">
        <v>38</v>
      </c>
      <c r="O1394" s="12"/>
      <c r="P1394" s="13"/>
      <c r="Q1394" s="14">
        <f>Tabela1[[#This Row],[QTDE/ Fabricação]]-Tabela1[[#This Row],[QTE]]</f>
        <v>-50</v>
      </c>
      <c r="R1394" s="18">
        <f t="shared" si="462"/>
        <v>272.5</v>
      </c>
      <c r="S1394" s="18">
        <f t="shared" si="463"/>
        <v>0</v>
      </c>
      <c r="T1394" s="19">
        <f t="shared" si="464"/>
        <v>-1090</v>
      </c>
      <c r="U1394" s="16">
        <f>IFERROR(SUMIF('LISTA DE EMBARQUE'!B:B,MICRO!E:E,'LISTA DE EMBARQUE'!G:G),"")</f>
        <v>0</v>
      </c>
      <c r="V1394" s="12"/>
      <c r="W1394" s="13"/>
      <c r="X1394" s="14"/>
      <c r="Y1394" s="14"/>
      <c r="Z1394" s="20"/>
      <c r="AA1394" s="17">
        <v>0.7</v>
      </c>
      <c r="AB1394" s="33"/>
      <c r="AC1394" s="33">
        <v>0.3</v>
      </c>
      <c r="AD1394" s="33"/>
      <c r="AE1394" s="33"/>
      <c r="AF1394" s="33"/>
      <c r="AG1394" s="33"/>
      <c r="AH1394" s="33"/>
      <c r="AI1394" s="33"/>
      <c r="AJ1394" s="5"/>
      <c r="AK1394"/>
      <c r="AL1394"/>
      <c r="AM1394"/>
      <c r="AN1394"/>
      <c r="AO1394"/>
      <c r="AP1394"/>
      <c r="AQ1394" s="22"/>
      <c r="AR1394" s="24"/>
      <c r="AS1394" s="37"/>
      <c r="AT1394" s="37"/>
      <c r="AU1394" s="37"/>
      <c r="AV1394" s="37"/>
      <c r="AW1394" s="37"/>
    </row>
    <row r="1395" spans="1:49" ht="15.75" hidden="1" customHeight="1" x14ac:dyDescent="0.25">
      <c r="A1395" s="6" t="s">
        <v>6123</v>
      </c>
      <c r="B1395" s="21"/>
      <c r="C1395" s="7">
        <v>70</v>
      </c>
      <c r="D1395" s="39" t="s">
        <v>6274</v>
      </c>
      <c r="E1395" s="7">
        <v>5078</v>
      </c>
      <c r="F1395" s="7">
        <v>24</v>
      </c>
      <c r="G1395" s="23">
        <v>22.2</v>
      </c>
      <c r="H1395" s="34">
        <f>Tabela1[[#This Row],[PESO UNI]]*Tabela1[[#This Row],[QTE]]</f>
        <v>1554</v>
      </c>
      <c r="I1395" s="7" t="s">
        <v>6135</v>
      </c>
      <c r="J1395" s="8" t="s">
        <v>5984</v>
      </c>
      <c r="K1395" s="8" t="s">
        <v>33</v>
      </c>
      <c r="L1395" s="9" t="s">
        <v>5251</v>
      </c>
      <c r="M1395" s="10">
        <v>46308</v>
      </c>
      <c r="N1395" s="8" t="s">
        <v>38</v>
      </c>
      <c r="O1395" s="12"/>
      <c r="P1395" s="13"/>
      <c r="Q1395" s="14">
        <f>Tabela1[[#This Row],[QTDE/ Fabricação]]-Tabela1[[#This Row],[QTE]]</f>
        <v>-70</v>
      </c>
      <c r="R1395" s="18">
        <f t="shared" si="462"/>
        <v>388.5</v>
      </c>
      <c r="S1395" s="18">
        <f t="shared" si="463"/>
        <v>0</v>
      </c>
      <c r="T1395" s="19">
        <f t="shared" si="464"/>
        <v>-1554</v>
      </c>
      <c r="U1395" s="16">
        <f>IFERROR(SUMIF('LISTA DE EMBARQUE'!B:B,MICRO!E:E,'LISTA DE EMBARQUE'!G:G),"")</f>
        <v>0</v>
      </c>
      <c r="V1395" s="12"/>
      <c r="W1395" s="13"/>
      <c r="X1395" s="14"/>
      <c r="Y1395" s="14"/>
      <c r="Z1395" s="20"/>
      <c r="AA1395" s="17">
        <v>0.7</v>
      </c>
      <c r="AB1395" s="33"/>
      <c r="AC1395" s="33">
        <v>0.3</v>
      </c>
      <c r="AD1395" s="33"/>
      <c r="AE1395" s="33"/>
      <c r="AF1395" s="33"/>
      <c r="AG1395" s="33"/>
      <c r="AH1395" s="33"/>
      <c r="AI1395" s="33"/>
      <c r="AJ1395" s="5"/>
      <c r="AK1395"/>
      <c r="AL1395"/>
      <c r="AM1395"/>
      <c r="AN1395"/>
      <c r="AO1395"/>
      <c r="AP1395"/>
      <c r="AQ1395" s="22"/>
      <c r="AR1395" s="24"/>
      <c r="AS1395" s="37"/>
      <c r="AT1395" s="37"/>
      <c r="AU1395" s="37"/>
      <c r="AV1395" s="37"/>
      <c r="AW1395" s="37"/>
    </row>
    <row r="1396" spans="1:49" ht="15.75" hidden="1" customHeight="1" x14ac:dyDescent="0.25">
      <c r="A1396" s="6" t="s">
        <v>6123</v>
      </c>
      <c r="B1396" s="21"/>
      <c r="C1396" s="7">
        <v>140</v>
      </c>
      <c r="D1396" s="39" t="s">
        <v>6275</v>
      </c>
      <c r="E1396" s="7">
        <v>5079</v>
      </c>
      <c r="F1396" s="7">
        <v>24</v>
      </c>
      <c r="G1396" s="23">
        <v>21.8</v>
      </c>
      <c r="H1396" s="34">
        <f>Tabela1[[#This Row],[PESO UNI]]*Tabela1[[#This Row],[QTE]]</f>
        <v>3052</v>
      </c>
      <c r="I1396" s="7" t="s">
        <v>6135</v>
      </c>
      <c r="J1396" s="8" t="s">
        <v>5984</v>
      </c>
      <c r="K1396" s="8" t="s">
        <v>33</v>
      </c>
      <c r="L1396" s="9" t="s">
        <v>5251</v>
      </c>
      <c r="M1396" s="10">
        <v>46308</v>
      </c>
      <c r="N1396" s="8" t="s">
        <v>38</v>
      </c>
      <c r="O1396" s="12"/>
      <c r="P1396" s="13"/>
      <c r="Q1396" s="14">
        <f>Tabela1[[#This Row],[QTDE/ Fabricação]]-Tabela1[[#This Row],[QTE]]</f>
        <v>-140</v>
      </c>
      <c r="R1396" s="18">
        <f t="shared" si="462"/>
        <v>763</v>
      </c>
      <c r="S1396" s="18">
        <f t="shared" si="463"/>
        <v>0</v>
      </c>
      <c r="T1396" s="19">
        <f t="shared" si="464"/>
        <v>-3052</v>
      </c>
      <c r="U1396" s="16">
        <f>IFERROR(SUMIF('LISTA DE EMBARQUE'!B:B,MICRO!E:E,'LISTA DE EMBARQUE'!G:G),"")</f>
        <v>0</v>
      </c>
      <c r="V1396" s="12"/>
      <c r="W1396" s="13"/>
      <c r="X1396" s="14"/>
      <c r="Y1396" s="14"/>
      <c r="Z1396" s="20"/>
      <c r="AA1396" s="17">
        <v>0.7</v>
      </c>
      <c r="AB1396" s="33"/>
      <c r="AC1396" s="33">
        <v>0.3</v>
      </c>
      <c r="AD1396" s="33"/>
      <c r="AE1396" s="33"/>
      <c r="AF1396" s="33"/>
      <c r="AG1396" s="33"/>
      <c r="AH1396" s="33"/>
      <c r="AI1396" s="33"/>
      <c r="AJ1396" s="5"/>
      <c r="AK1396"/>
      <c r="AL1396"/>
      <c r="AM1396"/>
      <c r="AN1396"/>
      <c r="AO1396"/>
      <c r="AP1396"/>
      <c r="AQ1396" s="22"/>
      <c r="AR1396" s="24"/>
      <c r="AS1396" s="37"/>
      <c r="AT1396" s="37"/>
      <c r="AU1396" s="37"/>
      <c r="AV1396" s="37"/>
      <c r="AW1396" s="37"/>
    </row>
    <row r="1397" spans="1:49" ht="15.75" hidden="1" customHeight="1" x14ac:dyDescent="0.25">
      <c r="A1397" s="6" t="s">
        <v>6123</v>
      </c>
      <c r="B1397" s="21"/>
      <c r="C1397" s="7">
        <v>8</v>
      </c>
      <c r="D1397" s="39" t="s">
        <v>6274</v>
      </c>
      <c r="E1397" s="7">
        <v>5080</v>
      </c>
      <c r="F1397" s="7">
        <v>24</v>
      </c>
      <c r="G1397" s="23">
        <v>22.2</v>
      </c>
      <c r="H1397" s="34">
        <f>Tabela1[[#This Row],[PESO UNI]]*Tabela1[[#This Row],[QTE]]</f>
        <v>177.6</v>
      </c>
      <c r="I1397" s="7" t="s">
        <v>6135</v>
      </c>
      <c r="J1397" s="8" t="s">
        <v>5996</v>
      </c>
      <c r="K1397" s="8" t="s">
        <v>33</v>
      </c>
      <c r="L1397" s="9" t="s">
        <v>5251</v>
      </c>
      <c r="M1397" s="10">
        <v>46308</v>
      </c>
      <c r="N1397" s="8" t="s">
        <v>38</v>
      </c>
      <c r="O1397" s="12"/>
      <c r="P1397" s="13"/>
      <c r="Q1397" s="14">
        <f>Tabela1[[#This Row],[QTDE/ Fabricação]]-Tabela1[[#This Row],[QTE]]</f>
        <v>-8</v>
      </c>
      <c r="R1397" s="18">
        <f t="shared" si="462"/>
        <v>44.4</v>
      </c>
      <c r="S1397" s="18">
        <f t="shared" si="463"/>
        <v>0</v>
      </c>
      <c r="T1397" s="19">
        <f t="shared" si="464"/>
        <v>-177.6</v>
      </c>
      <c r="U1397" s="16">
        <f>IFERROR(SUMIF('LISTA DE EMBARQUE'!B:B,MICRO!E:E,'LISTA DE EMBARQUE'!G:G),"")</f>
        <v>0</v>
      </c>
      <c r="V1397" s="12"/>
      <c r="W1397" s="13"/>
      <c r="X1397" s="14"/>
      <c r="Y1397" s="14"/>
      <c r="Z1397" s="20"/>
      <c r="AA1397" s="17">
        <v>0.7</v>
      </c>
      <c r="AB1397" s="33"/>
      <c r="AC1397" s="33">
        <v>0.3</v>
      </c>
      <c r="AD1397" s="33"/>
      <c r="AE1397" s="33"/>
      <c r="AF1397" s="33"/>
      <c r="AG1397" s="33"/>
      <c r="AH1397" s="33"/>
      <c r="AI1397" s="33"/>
      <c r="AJ1397" s="5"/>
      <c r="AK1397"/>
      <c r="AL1397"/>
      <c r="AM1397"/>
      <c r="AN1397"/>
      <c r="AO1397"/>
      <c r="AP1397"/>
      <c r="AQ1397" s="22"/>
      <c r="AR1397" s="24"/>
      <c r="AS1397" s="37"/>
      <c r="AT1397" s="37"/>
      <c r="AU1397" s="37"/>
      <c r="AV1397" s="37"/>
      <c r="AW1397" s="37"/>
    </row>
    <row r="1398" spans="1:49" ht="15.75" hidden="1" customHeight="1" x14ac:dyDescent="0.25">
      <c r="A1398" s="6" t="s">
        <v>6123</v>
      </c>
      <c r="B1398" s="21"/>
      <c r="C1398" s="7">
        <v>16</v>
      </c>
      <c r="D1398" s="39" t="s">
        <v>6273</v>
      </c>
      <c r="E1398" s="7">
        <v>5081</v>
      </c>
      <c r="F1398" s="7">
        <v>24</v>
      </c>
      <c r="G1398" s="23">
        <v>21.8</v>
      </c>
      <c r="H1398" s="34">
        <f>Tabela1[[#This Row],[PESO UNI]]*Tabela1[[#This Row],[QTE]]</f>
        <v>348.8</v>
      </c>
      <c r="I1398" s="7" t="s">
        <v>6135</v>
      </c>
      <c r="J1398" s="8" t="s">
        <v>5996</v>
      </c>
      <c r="K1398" s="8" t="s">
        <v>33</v>
      </c>
      <c r="L1398" s="9" t="s">
        <v>5251</v>
      </c>
      <c r="M1398" s="10">
        <v>46308</v>
      </c>
      <c r="N1398" s="8" t="s">
        <v>38</v>
      </c>
      <c r="O1398" s="12"/>
      <c r="P1398" s="13"/>
      <c r="Q1398" s="14">
        <f>Tabela1[[#This Row],[QTDE/ Fabricação]]-Tabela1[[#This Row],[QTE]]</f>
        <v>-16</v>
      </c>
      <c r="R1398" s="18">
        <f t="shared" si="462"/>
        <v>87.2</v>
      </c>
      <c r="S1398" s="18">
        <f t="shared" si="463"/>
        <v>0</v>
      </c>
      <c r="T1398" s="19">
        <f t="shared" si="464"/>
        <v>-348.8</v>
      </c>
      <c r="U1398" s="16">
        <f>IFERROR(SUMIF('LISTA DE EMBARQUE'!B:B,MICRO!E:E,'LISTA DE EMBARQUE'!G:G),"")</f>
        <v>0</v>
      </c>
      <c r="V1398" s="12"/>
      <c r="W1398" s="13"/>
      <c r="X1398" s="14"/>
      <c r="Y1398" s="14"/>
      <c r="Z1398" s="20"/>
      <c r="AA1398" s="17">
        <v>0.7</v>
      </c>
      <c r="AB1398" s="33"/>
      <c r="AC1398" s="33">
        <v>0.3</v>
      </c>
      <c r="AD1398" s="33"/>
      <c r="AE1398" s="33"/>
      <c r="AF1398" s="33"/>
      <c r="AG1398" s="33"/>
      <c r="AH1398" s="33"/>
      <c r="AI1398" s="33"/>
      <c r="AJ1398" s="5"/>
      <c r="AK1398"/>
      <c r="AL1398"/>
      <c r="AM1398"/>
      <c r="AN1398"/>
      <c r="AO1398"/>
      <c r="AP1398"/>
      <c r="AQ1398" s="22"/>
      <c r="AR1398" s="24"/>
      <c r="AS1398" s="37"/>
      <c r="AT1398" s="37"/>
      <c r="AU1398" s="37"/>
      <c r="AV1398" s="37"/>
      <c r="AW1398" s="37"/>
    </row>
    <row r="1399" spans="1:49" ht="15.75" hidden="1" customHeight="1" x14ac:dyDescent="0.25">
      <c r="A1399" s="6" t="s">
        <v>6124</v>
      </c>
      <c r="B1399" s="21"/>
      <c r="C1399" s="7">
        <v>2</v>
      </c>
      <c r="D1399" s="39" t="s">
        <v>6272</v>
      </c>
      <c r="E1399" s="7">
        <v>5082</v>
      </c>
      <c r="F1399" s="7">
        <v>24</v>
      </c>
      <c r="G1399" s="23">
        <v>22.2</v>
      </c>
      <c r="H1399" s="34">
        <f>Tabela1[[#This Row],[PESO UNI]]*Tabela1[[#This Row],[QTE]]</f>
        <v>44.4</v>
      </c>
      <c r="I1399" s="7">
        <v>0</v>
      </c>
      <c r="J1399" s="8" t="s">
        <v>5983</v>
      </c>
      <c r="K1399" s="8" t="s">
        <v>33</v>
      </c>
      <c r="L1399" s="9" t="s">
        <v>5251</v>
      </c>
      <c r="M1399" s="10">
        <v>46308</v>
      </c>
      <c r="N1399" s="8" t="s">
        <v>38</v>
      </c>
      <c r="O1399" s="12"/>
      <c r="P1399" s="13"/>
      <c r="Q1399" s="14">
        <f>Tabela1[[#This Row],[QTDE/ Fabricação]]-Tabela1[[#This Row],[QTE]]</f>
        <v>-2</v>
      </c>
      <c r="R1399" s="18">
        <f t="shared" si="462"/>
        <v>11.1</v>
      </c>
      <c r="S1399" s="18">
        <f t="shared" si="463"/>
        <v>0</v>
      </c>
      <c r="T1399" s="19">
        <f t="shared" si="464"/>
        <v>-44.4</v>
      </c>
      <c r="U1399" s="16">
        <f>IFERROR(SUMIF('LISTA DE EMBARQUE'!B:B,MICRO!E:E,'LISTA DE EMBARQUE'!G:G),"")</f>
        <v>0</v>
      </c>
      <c r="V1399" s="12"/>
      <c r="W1399" s="13"/>
      <c r="X1399" s="14"/>
      <c r="Y1399" s="14"/>
      <c r="Z1399" s="20"/>
      <c r="AA1399" s="17">
        <v>0.7</v>
      </c>
      <c r="AB1399" s="33"/>
      <c r="AC1399" s="33">
        <v>0.3</v>
      </c>
      <c r="AD1399" s="33"/>
      <c r="AE1399" s="33"/>
      <c r="AF1399" s="33"/>
      <c r="AG1399" s="33"/>
      <c r="AH1399" s="33"/>
      <c r="AI1399" s="33"/>
      <c r="AJ1399" s="5"/>
      <c r="AK1399"/>
      <c r="AL1399"/>
      <c r="AM1399"/>
      <c r="AN1399"/>
      <c r="AO1399"/>
      <c r="AP1399"/>
      <c r="AQ1399" s="22"/>
      <c r="AR1399" s="24"/>
      <c r="AS1399" s="37"/>
      <c r="AT1399" s="37"/>
      <c r="AU1399" s="37"/>
      <c r="AV1399" s="37"/>
      <c r="AW1399" s="37"/>
    </row>
    <row r="1400" spans="1:49" ht="15.75" hidden="1" customHeight="1" x14ac:dyDescent="0.25">
      <c r="A1400" s="6" t="s">
        <v>6124</v>
      </c>
      <c r="B1400" s="21"/>
      <c r="C1400" s="7">
        <v>4</v>
      </c>
      <c r="D1400" s="39" t="s">
        <v>6271</v>
      </c>
      <c r="E1400" s="7">
        <v>5083</v>
      </c>
      <c r="F1400" s="7">
        <v>24</v>
      </c>
      <c r="G1400" s="23">
        <v>21.8</v>
      </c>
      <c r="H1400" s="34">
        <f>Tabela1[[#This Row],[PESO UNI]]*Tabela1[[#This Row],[QTE]]</f>
        <v>87.2</v>
      </c>
      <c r="I1400" s="7">
        <v>0</v>
      </c>
      <c r="J1400" s="8" t="s">
        <v>5983</v>
      </c>
      <c r="K1400" s="8" t="s">
        <v>33</v>
      </c>
      <c r="L1400" s="9" t="s">
        <v>5251</v>
      </c>
      <c r="M1400" s="10">
        <v>46308</v>
      </c>
      <c r="N1400" s="8" t="s">
        <v>38</v>
      </c>
      <c r="O1400" s="12"/>
      <c r="P1400" s="13"/>
      <c r="Q1400" s="14">
        <f>Tabela1[[#This Row],[QTDE/ Fabricação]]-Tabela1[[#This Row],[QTE]]</f>
        <v>-4</v>
      </c>
      <c r="R1400" s="18">
        <f t="shared" si="462"/>
        <v>21.8</v>
      </c>
      <c r="S1400" s="18">
        <f t="shared" si="463"/>
        <v>0</v>
      </c>
      <c r="T1400" s="19">
        <f t="shared" si="464"/>
        <v>-87.2</v>
      </c>
      <c r="U1400" s="16">
        <f>IFERROR(SUMIF('LISTA DE EMBARQUE'!B:B,MICRO!E:E,'LISTA DE EMBARQUE'!G:G),"")</f>
        <v>0</v>
      </c>
      <c r="V1400" s="12"/>
      <c r="W1400" s="13"/>
      <c r="X1400" s="14"/>
      <c r="Y1400" s="14"/>
      <c r="Z1400" s="20"/>
      <c r="AA1400" s="17">
        <v>0.7</v>
      </c>
      <c r="AB1400" s="33"/>
      <c r="AC1400" s="33">
        <v>0.3</v>
      </c>
      <c r="AD1400" s="33"/>
      <c r="AE1400" s="33"/>
      <c r="AF1400" s="33"/>
      <c r="AG1400" s="33"/>
      <c r="AH1400" s="33"/>
      <c r="AI1400" s="33"/>
      <c r="AJ1400" s="5"/>
      <c r="AK1400"/>
      <c r="AL1400"/>
      <c r="AM1400"/>
      <c r="AN1400"/>
      <c r="AO1400"/>
      <c r="AP1400"/>
      <c r="AQ1400" s="22"/>
      <c r="AR1400" s="24"/>
      <c r="AS1400" s="37"/>
      <c r="AT1400" s="37"/>
      <c r="AU1400" s="37"/>
      <c r="AV1400" s="37"/>
      <c r="AW1400" s="37"/>
    </row>
    <row r="1401" spans="1:49" ht="15.75" hidden="1" customHeight="1" x14ac:dyDescent="0.25">
      <c r="A1401" s="6" t="s">
        <v>6124</v>
      </c>
      <c r="B1401" s="21"/>
      <c r="C1401" s="7">
        <v>2</v>
      </c>
      <c r="D1401" s="39" t="s">
        <v>6272</v>
      </c>
      <c r="E1401" s="7">
        <v>5084</v>
      </c>
      <c r="F1401" s="7">
        <v>24</v>
      </c>
      <c r="G1401" s="23">
        <v>22.2</v>
      </c>
      <c r="H1401" s="34">
        <f>Tabela1[[#This Row],[PESO UNI]]*Tabela1[[#This Row],[QTE]]</f>
        <v>44.4</v>
      </c>
      <c r="I1401" s="7">
        <v>0</v>
      </c>
      <c r="J1401" s="8" t="s">
        <v>5984</v>
      </c>
      <c r="K1401" s="8" t="s">
        <v>33</v>
      </c>
      <c r="L1401" s="9" t="s">
        <v>5251</v>
      </c>
      <c r="M1401" s="10">
        <v>46308</v>
      </c>
      <c r="N1401" s="8" t="s">
        <v>38</v>
      </c>
      <c r="O1401" s="12"/>
      <c r="P1401" s="13"/>
      <c r="Q1401" s="14">
        <f>Tabela1[[#This Row],[QTDE/ Fabricação]]-Tabela1[[#This Row],[QTE]]</f>
        <v>-2</v>
      </c>
      <c r="R1401" s="18">
        <f t="shared" si="462"/>
        <v>11.1</v>
      </c>
      <c r="S1401" s="18">
        <f t="shared" si="463"/>
        <v>0</v>
      </c>
      <c r="T1401" s="19">
        <f t="shared" si="464"/>
        <v>-44.4</v>
      </c>
      <c r="U1401" s="16">
        <f>IFERROR(SUMIF('LISTA DE EMBARQUE'!B:B,MICRO!E:E,'LISTA DE EMBARQUE'!G:G),"")</f>
        <v>0</v>
      </c>
      <c r="V1401" s="12"/>
      <c r="W1401" s="13"/>
      <c r="X1401" s="14"/>
      <c r="Y1401" s="14"/>
      <c r="Z1401" s="20"/>
      <c r="AA1401" s="17">
        <v>0.7</v>
      </c>
      <c r="AB1401" s="33"/>
      <c r="AC1401" s="33">
        <v>0.3</v>
      </c>
      <c r="AD1401" s="33"/>
      <c r="AE1401" s="33"/>
      <c r="AF1401" s="33"/>
      <c r="AG1401" s="33"/>
      <c r="AH1401" s="33"/>
      <c r="AI1401" s="33"/>
      <c r="AJ1401" s="5"/>
      <c r="AK1401"/>
      <c r="AL1401"/>
      <c r="AM1401"/>
      <c r="AN1401"/>
      <c r="AO1401"/>
      <c r="AP1401"/>
      <c r="AQ1401" s="22"/>
      <c r="AR1401" s="24"/>
      <c r="AS1401" s="37"/>
      <c r="AT1401" s="37"/>
      <c r="AU1401" s="37"/>
      <c r="AV1401" s="37"/>
      <c r="AW1401" s="37"/>
    </row>
    <row r="1402" spans="1:49" ht="15.75" hidden="1" customHeight="1" x14ac:dyDescent="0.25">
      <c r="A1402" s="6" t="s">
        <v>6124</v>
      </c>
      <c r="B1402" s="21"/>
      <c r="C1402" s="7">
        <v>4</v>
      </c>
      <c r="D1402" s="39" t="s">
        <v>6271</v>
      </c>
      <c r="E1402" s="7">
        <v>5085</v>
      </c>
      <c r="F1402" s="7">
        <v>24</v>
      </c>
      <c r="G1402" s="23">
        <v>21.8</v>
      </c>
      <c r="H1402" s="34">
        <f>Tabela1[[#This Row],[PESO UNI]]*Tabela1[[#This Row],[QTE]]</f>
        <v>87.2</v>
      </c>
      <c r="I1402" s="7">
        <v>0</v>
      </c>
      <c r="J1402" s="8" t="s">
        <v>5984</v>
      </c>
      <c r="K1402" s="8" t="s">
        <v>33</v>
      </c>
      <c r="L1402" s="9" t="s">
        <v>5251</v>
      </c>
      <c r="M1402" s="10">
        <v>46308</v>
      </c>
      <c r="N1402" s="8" t="s">
        <v>38</v>
      </c>
      <c r="O1402" s="12"/>
      <c r="P1402" s="13"/>
      <c r="Q1402" s="14">
        <f>Tabela1[[#This Row],[QTDE/ Fabricação]]-Tabela1[[#This Row],[QTE]]</f>
        <v>-4</v>
      </c>
      <c r="R1402" s="18">
        <f t="shared" si="462"/>
        <v>21.8</v>
      </c>
      <c r="S1402" s="18">
        <f t="shared" si="463"/>
        <v>0</v>
      </c>
      <c r="T1402" s="19">
        <f t="shared" si="464"/>
        <v>-87.2</v>
      </c>
      <c r="U1402" s="16">
        <f>IFERROR(SUMIF('LISTA DE EMBARQUE'!B:B,MICRO!E:E,'LISTA DE EMBARQUE'!G:G),"")</f>
        <v>0</v>
      </c>
      <c r="V1402" s="12"/>
      <c r="W1402" s="13"/>
      <c r="X1402" s="14"/>
      <c r="Y1402" s="14"/>
      <c r="Z1402" s="20"/>
      <c r="AA1402" s="17">
        <v>0.7</v>
      </c>
      <c r="AB1402" s="33"/>
      <c r="AC1402" s="33">
        <v>0.3</v>
      </c>
      <c r="AD1402" s="33"/>
      <c r="AE1402" s="33"/>
      <c r="AF1402" s="33"/>
      <c r="AG1402" s="33"/>
      <c r="AH1402" s="33"/>
      <c r="AI1402" s="33"/>
      <c r="AJ1402" s="5"/>
      <c r="AK1402"/>
      <c r="AL1402"/>
      <c r="AM1402"/>
      <c r="AN1402"/>
      <c r="AO1402"/>
      <c r="AP1402"/>
      <c r="AQ1402" s="22"/>
      <c r="AR1402" s="24"/>
      <c r="AS1402" s="37"/>
      <c r="AT1402" s="37"/>
      <c r="AU1402" s="37"/>
      <c r="AV1402" s="37"/>
      <c r="AW1402" s="37"/>
    </row>
    <row r="1403" spans="1:49" ht="15.75" hidden="1" customHeight="1" x14ac:dyDescent="0.25">
      <c r="A1403" s="6" t="s">
        <v>6124</v>
      </c>
      <c r="B1403" s="21"/>
      <c r="C1403" s="7">
        <v>2</v>
      </c>
      <c r="D1403" s="39" t="s">
        <v>6272</v>
      </c>
      <c r="E1403" s="7">
        <v>5086</v>
      </c>
      <c r="F1403" s="7">
        <v>24</v>
      </c>
      <c r="G1403" s="23">
        <v>22.2</v>
      </c>
      <c r="H1403" s="34">
        <f>Tabela1[[#This Row],[PESO UNI]]*Tabela1[[#This Row],[QTE]]</f>
        <v>44.4</v>
      </c>
      <c r="I1403" s="7">
        <v>0</v>
      </c>
      <c r="J1403" s="8" t="s">
        <v>5996</v>
      </c>
      <c r="K1403" s="8" t="s">
        <v>33</v>
      </c>
      <c r="L1403" s="9" t="s">
        <v>5251</v>
      </c>
      <c r="M1403" s="10">
        <v>46308</v>
      </c>
      <c r="N1403" s="8" t="s">
        <v>38</v>
      </c>
      <c r="O1403" s="12"/>
      <c r="P1403" s="13"/>
      <c r="Q1403" s="14">
        <f>Tabela1[[#This Row],[QTDE/ Fabricação]]-Tabela1[[#This Row],[QTE]]</f>
        <v>-2</v>
      </c>
      <c r="R1403" s="18">
        <f t="shared" si="462"/>
        <v>11.1</v>
      </c>
      <c r="S1403" s="18">
        <f t="shared" si="463"/>
        <v>0</v>
      </c>
      <c r="T1403" s="19">
        <f t="shared" si="464"/>
        <v>-44.4</v>
      </c>
      <c r="U1403" s="16">
        <f>IFERROR(SUMIF('LISTA DE EMBARQUE'!B:B,MICRO!E:E,'LISTA DE EMBARQUE'!G:G),"")</f>
        <v>0</v>
      </c>
      <c r="V1403" s="12"/>
      <c r="W1403" s="13"/>
      <c r="X1403" s="14"/>
      <c r="Y1403" s="14"/>
      <c r="Z1403" s="20"/>
      <c r="AA1403" s="17">
        <v>0.7</v>
      </c>
      <c r="AB1403" s="33"/>
      <c r="AC1403" s="33">
        <v>0.3</v>
      </c>
      <c r="AD1403" s="33"/>
      <c r="AE1403" s="33"/>
      <c r="AF1403" s="33"/>
      <c r="AG1403" s="33"/>
      <c r="AH1403" s="33"/>
      <c r="AI1403" s="33"/>
      <c r="AJ1403" s="5"/>
      <c r="AK1403"/>
      <c r="AL1403"/>
      <c r="AM1403"/>
      <c r="AN1403"/>
      <c r="AO1403"/>
      <c r="AP1403"/>
      <c r="AQ1403" s="22"/>
      <c r="AR1403" s="24"/>
      <c r="AS1403" s="37"/>
      <c r="AT1403" s="37"/>
      <c r="AU1403" s="37"/>
      <c r="AV1403" s="37"/>
      <c r="AW1403" s="37"/>
    </row>
    <row r="1404" spans="1:49" ht="15.75" hidden="1" customHeight="1" x14ac:dyDescent="0.25">
      <c r="A1404" s="6" t="s">
        <v>6124</v>
      </c>
      <c r="B1404" s="21"/>
      <c r="C1404" s="7">
        <v>4</v>
      </c>
      <c r="D1404" s="39" t="s">
        <v>6271</v>
      </c>
      <c r="E1404" s="7">
        <v>5087</v>
      </c>
      <c r="F1404" s="7">
        <v>24</v>
      </c>
      <c r="G1404" s="23">
        <v>21.8</v>
      </c>
      <c r="H1404" s="34">
        <f>Tabela1[[#This Row],[PESO UNI]]*Tabela1[[#This Row],[QTE]]</f>
        <v>87.2</v>
      </c>
      <c r="I1404" s="7">
        <v>0</v>
      </c>
      <c r="J1404" s="8" t="s">
        <v>5996</v>
      </c>
      <c r="K1404" s="8" t="s">
        <v>33</v>
      </c>
      <c r="L1404" s="9" t="s">
        <v>5251</v>
      </c>
      <c r="M1404" s="10">
        <v>46308</v>
      </c>
      <c r="N1404" s="8" t="s">
        <v>38</v>
      </c>
      <c r="O1404" s="12"/>
      <c r="P1404" s="13"/>
      <c r="Q1404" s="14">
        <f>Tabela1[[#This Row],[QTDE/ Fabricação]]-Tabela1[[#This Row],[QTE]]</f>
        <v>-4</v>
      </c>
      <c r="R1404" s="18">
        <f t="shared" si="462"/>
        <v>21.8</v>
      </c>
      <c r="S1404" s="18">
        <f t="shared" si="463"/>
        <v>0</v>
      </c>
      <c r="T1404" s="19">
        <f t="shared" si="464"/>
        <v>-87.2</v>
      </c>
      <c r="U1404" s="16">
        <f>IFERROR(SUMIF('LISTA DE EMBARQUE'!B:B,MICRO!E:E,'LISTA DE EMBARQUE'!G:G),"")</f>
        <v>0</v>
      </c>
      <c r="V1404" s="12"/>
      <c r="W1404" s="13"/>
      <c r="X1404" s="14"/>
      <c r="Y1404" s="14"/>
      <c r="Z1404" s="20"/>
      <c r="AA1404" s="17">
        <v>0.7</v>
      </c>
      <c r="AB1404" s="33"/>
      <c r="AC1404" s="33">
        <v>0.3</v>
      </c>
      <c r="AD1404" s="33"/>
      <c r="AE1404" s="33"/>
      <c r="AF1404" s="33"/>
      <c r="AG1404" s="33"/>
      <c r="AH1404" s="33"/>
      <c r="AI1404" s="33"/>
      <c r="AJ1404" s="5"/>
      <c r="AK1404"/>
      <c r="AL1404"/>
      <c r="AM1404"/>
      <c r="AN1404"/>
      <c r="AO1404"/>
      <c r="AP1404"/>
      <c r="AQ1404" s="22"/>
      <c r="AR1404" s="24"/>
      <c r="AS1404" s="37"/>
      <c r="AT1404" s="37"/>
      <c r="AU1404" s="37"/>
      <c r="AV1404" s="37"/>
      <c r="AW1404" s="37"/>
    </row>
    <row r="1405" spans="1:49" ht="15.75" hidden="1" customHeight="1" x14ac:dyDescent="0.25">
      <c r="A1405" s="6" t="s">
        <v>6125</v>
      </c>
      <c r="B1405" s="21"/>
      <c r="C1405" s="7">
        <v>1</v>
      </c>
      <c r="D1405" s="39" t="s">
        <v>6270</v>
      </c>
      <c r="E1405" s="7">
        <v>5088</v>
      </c>
      <c r="F1405" s="7">
        <v>24</v>
      </c>
      <c r="G1405" s="23">
        <v>22.2</v>
      </c>
      <c r="H1405" s="34">
        <f>Tabela1[[#This Row],[PESO UNI]]*Tabela1[[#This Row],[QTE]]</f>
        <v>22.2</v>
      </c>
      <c r="I1405" s="7">
        <v>0</v>
      </c>
      <c r="J1405" s="8" t="s">
        <v>5984</v>
      </c>
      <c r="K1405" s="8" t="s">
        <v>33</v>
      </c>
      <c r="L1405" s="9" t="s">
        <v>5251</v>
      </c>
      <c r="M1405" s="10">
        <v>46308</v>
      </c>
      <c r="N1405" s="8" t="s">
        <v>38</v>
      </c>
      <c r="O1405" s="12"/>
      <c r="P1405" s="13"/>
      <c r="Q1405" s="14">
        <f>Tabela1[[#This Row],[QTDE/ Fabricação]]-Tabela1[[#This Row],[QTE]]</f>
        <v>-1</v>
      </c>
      <c r="R1405" s="18">
        <f t="shared" ref="R1405:R1428" si="465">IFERROR(H1405*((AA1405*0.25)+(AC1405*0.25)+(AD1405*0.225)+(AE1405*0.225)+(AF1405*0.05)),"")</f>
        <v>5.55</v>
      </c>
      <c r="S1405" s="18">
        <f t="shared" ref="S1405:S1428" si="466">IFERROR(H1405*AG1405,"")</f>
        <v>0</v>
      </c>
      <c r="T1405" s="19">
        <f t="shared" ref="T1405:T1428" si="467">IFERROR(S1405-H1405,"")</f>
        <v>-22.2</v>
      </c>
      <c r="U1405" s="16">
        <f>IFERROR(SUMIF('LISTA DE EMBARQUE'!B:B,MICRO!E:E,'LISTA DE EMBARQUE'!G:G),"")</f>
        <v>0</v>
      </c>
      <c r="V1405" s="12"/>
      <c r="W1405" s="13"/>
      <c r="X1405" s="14"/>
      <c r="Y1405" s="14"/>
      <c r="Z1405" s="20"/>
      <c r="AA1405" s="17">
        <v>0.7</v>
      </c>
      <c r="AB1405" s="33"/>
      <c r="AC1405" s="33">
        <v>0.3</v>
      </c>
      <c r="AD1405" s="33"/>
      <c r="AE1405" s="33"/>
      <c r="AF1405" s="33"/>
      <c r="AG1405" s="33"/>
      <c r="AH1405" s="33"/>
      <c r="AI1405" s="33"/>
      <c r="AJ1405" s="5"/>
      <c r="AK1405"/>
      <c r="AL1405"/>
      <c r="AM1405"/>
      <c r="AN1405"/>
      <c r="AO1405"/>
      <c r="AP1405"/>
      <c r="AQ1405" s="22"/>
      <c r="AR1405" s="24"/>
      <c r="AS1405" s="37"/>
      <c r="AT1405" s="37"/>
      <c r="AU1405" s="37"/>
      <c r="AV1405" s="37"/>
      <c r="AW1405" s="37"/>
    </row>
    <row r="1406" spans="1:49" ht="15.75" hidden="1" customHeight="1" x14ac:dyDescent="0.25">
      <c r="A1406" s="6" t="s">
        <v>6125</v>
      </c>
      <c r="B1406" s="21"/>
      <c r="C1406" s="7">
        <v>2</v>
      </c>
      <c r="D1406" s="39" t="s">
        <v>6269</v>
      </c>
      <c r="E1406" s="7">
        <v>5089</v>
      </c>
      <c r="F1406" s="7">
        <v>24</v>
      </c>
      <c r="G1406" s="23">
        <v>21.8</v>
      </c>
      <c r="H1406" s="34">
        <f>Tabela1[[#This Row],[PESO UNI]]*Tabela1[[#This Row],[QTE]]</f>
        <v>43.6</v>
      </c>
      <c r="I1406" s="7">
        <v>0</v>
      </c>
      <c r="J1406" s="8" t="s">
        <v>5984</v>
      </c>
      <c r="K1406" s="8" t="s">
        <v>33</v>
      </c>
      <c r="L1406" s="9" t="s">
        <v>5251</v>
      </c>
      <c r="M1406" s="10">
        <v>46308</v>
      </c>
      <c r="N1406" s="8" t="s">
        <v>38</v>
      </c>
      <c r="O1406" s="12"/>
      <c r="P1406" s="13"/>
      <c r="Q1406" s="14">
        <f>Tabela1[[#This Row],[QTDE/ Fabricação]]-Tabela1[[#This Row],[QTE]]</f>
        <v>-2</v>
      </c>
      <c r="R1406" s="18">
        <f t="shared" si="465"/>
        <v>10.9</v>
      </c>
      <c r="S1406" s="18">
        <f t="shared" si="466"/>
        <v>0</v>
      </c>
      <c r="T1406" s="19">
        <f t="shared" si="467"/>
        <v>-43.6</v>
      </c>
      <c r="U1406" s="16">
        <f>IFERROR(SUMIF('LISTA DE EMBARQUE'!B:B,MICRO!E:E,'LISTA DE EMBARQUE'!G:G),"")</f>
        <v>0</v>
      </c>
      <c r="V1406" s="12"/>
      <c r="W1406" s="13"/>
      <c r="X1406" s="14"/>
      <c r="Y1406" s="14"/>
      <c r="Z1406" s="20"/>
      <c r="AA1406" s="17">
        <v>0.7</v>
      </c>
      <c r="AB1406" s="33"/>
      <c r="AC1406" s="33">
        <v>0.3</v>
      </c>
      <c r="AD1406" s="33"/>
      <c r="AE1406" s="33"/>
      <c r="AF1406" s="33"/>
      <c r="AG1406" s="33"/>
      <c r="AH1406" s="33"/>
      <c r="AI1406" s="33"/>
      <c r="AJ1406" s="5"/>
      <c r="AK1406"/>
      <c r="AL1406"/>
      <c r="AM1406"/>
      <c r="AN1406"/>
      <c r="AO1406"/>
      <c r="AP1406"/>
      <c r="AQ1406" s="22"/>
      <c r="AR1406" s="24"/>
      <c r="AS1406" s="37"/>
      <c r="AT1406" s="37"/>
      <c r="AU1406" s="37"/>
      <c r="AV1406" s="37"/>
      <c r="AW1406" s="37"/>
    </row>
    <row r="1407" spans="1:49" ht="15.75" hidden="1" customHeight="1" x14ac:dyDescent="0.25">
      <c r="A1407" s="6" t="s">
        <v>6126</v>
      </c>
      <c r="B1407" s="21"/>
      <c r="C1407" s="7">
        <v>2</v>
      </c>
      <c r="D1407" s="39" t="s">
        <v>6268</v>
      </c>
      <c r="E1407" s="7">
        <v>5090</v>
      </c>
      <c r="F1407" s="7">
        <v>24</v>
      </c>
      <c r="G1407" s="23">
        <v>49.51</v>
      </c>
      <c r="H1407" s="34">
        <f>Tabela1[[#This Row],[PESO UNI]]*Tabela1[[#This Row],[QTE]]</f>
        <v>99.02</v>
      </c>
      <c r="I1407" s="7">
        <v>0</v>
      </c>
      <c r="J1407" s="8" t="s">
        <v>5983</v>
      </c>
      <c r="K1407" s="8" t="s">
        <v>33</v>
      </c>
      <c r="L1407" s="9" t="s">
        <v>5251</v>
      </c>
      <c r="M1407" s="10">
        <v>46308</v>
      </c>
      <c r="N1407" s="8" t="s">
        <v>38</v>
      </c>
      <c r="O1407" s="12"/>
      <c r="P1407" s="13"/>
      <c r="Q1407" s="14">
        <f>Tabela1[[#This Row],[QTDE/ Fabricação]]-Tabela1[[#This Row],[QTE]]</f>
        <v>-2</v>
      </c>
      <c r="R1407" s="18">
        <f t="shared" si="465"/>
        <v>24.754999999999999</v>
      </c>
      <c r="S1407" s="18">
        <f t="shared" si="466"/>
        <v>0</v>
      </c>
      <c r="T1407" s="19">
        <f t="shared" si="467"/>
        <v>-99.02</v>
      </c>
      <c r="U1407" s="16">
        <f>IFERROR(SUMIF('LISTA DE EMBARQUE'!B:B,MICRO!E:E,'LISTA DE EMBARQUE'!G:G),"")</f>
        <v>0</v>
      </c>
      <c r="V1407" s="12"/>
      <c r="W1407" s="13"/>
      <c r="X1407" s="14"/>
      <c r="Y1407" s="14"/>
      <c r="Z1407" s="20"/>
      <c r="AA1407" s="17">
        <v>0.7</v>
      </c>
      <c r="AB1407" s="33"/>
      <c r="AC1407" s="33">
        <v>0.3</v>
      </c>
      <c r="AD1407" s="33"/>
      <c r="AE1407" s="33"/>
      <c r="AF1407" s="33"/>
      <c r="AG1407" s="33"/>
      <c r="AH1407" s="33"/>
      <c r="AI1407" s="33"/>
      <c r="AJ1407" s="5"/>
      <c r="AK1407"/>
      <c r="AL1407"/>
      <c r="AM1407"/>
      <c r="AN1407"/>
      <c r="AO1407"/>
      <c r="AP1407"/>
      <c r="AQ1407" s="22"/>
      <c r="AR1407" s="24"/>
      <c r="AS1407" s="37"/>
      <c r="AT1407" s="37"/>
      <c r="AU1407" s="37"/>
      <c r="AV1407" s="37"/>
      <c r="AW1407" s="37"/>
    </row>
    <row r="1408" spans="1:49" ht="15.75" hidden="1" customHeight="1" x14ac:dyDescent="0.25">
      <c r="A1408" s="6" t="s">
        <v>6126</v>
      </c>
      <c r="B1408" s="21"/>
      <c r="C1408" s="7">
        <v>3</v>
      </c>
      <c r="D1408" s="39" t="s">
        <v>6268</v>
      </c>
      <c r="E1408" s="7">
        <v>5091</v>
      </c>
      <c r="F1408" s="7">
        <v>24</v>
      </c>
      <c r="G1408" s="23">
        <v>49.51</v>
      </c>
      <c r="H1408" s="34">
        <f>Tabela1[[#This Row],[PESO UNI]]*Tabela1[[#This Row],[QTE]]</f>
        <v>148.53</v>
      </c>
      <c r="I1408" s="7">
        <v>0</v>
      </c>
      <c r="J1408" s="8" t="s">
        <v>5984</v>
      </c>
      <c r="K1408" s="8" t="s">
        <v>33</v>
      </c>
      <c r="L1408" s="9" t="s">
        <v>5251</v>
      </c>
      <c r="M1408" s="10">
        <v>46308</v>
      </c>
      <c r="N1408" s="8" t="s">
        <v>38</v>
      </c>
      <c r="O1408" s="12"/>
      <c r="P1408" s="13"/>
      <c r="Q1408" s="14">
        <f>Tabela1[[#This Row],[QTDE/ Fabricação]]-Tabela1[[#This Row],[QTE]]</f>
        <v>-3</v>
      </c>
      <c r="R1408" s="18">
        <f t="shared" si="465"/>
        <v>37.1325</v>
      </c>
      <c r="S1408" s="18">
        <f t="shared" si="466"/>
        <v>0</v>
      </c>
      <c r="T1408" s="19">
        <f t="shared" si="467"/>
        <v>-148.53</v>
      </c>
      <c r="U1408" s="16">
        <f>IFERROR(SUMIF('LISTA DE EMBARQUE'!B:B,MICRO!E:E,'LISTA DE EMBARQUE'!G:G),"")</f>
        <v>0</v>
      </c>
      <c r="V1408" s="12"/>
      <c r="W1408" s="13"/>
      <c r="X1408" s="14"/>
      <c r="Y1408" s="14"/>
      <c r="Z1408" s="20"/>
      <c r="AA1408" s="17">
        <v>0.7</v>
      </c>
      <c r="AB1408" s="33"/>
      <c r="AC1408" s="33">
        <v>0.3</v>
      </c>
      <c r="AD1408" s="33"/>
      <c r="AE1408" s="33"/>
      <c r="AF1408" s="33"/>
      <c r="AG1408" s="33"/>
      <c r="AH1408" s="33"/>
      <c r="AI1408" s="33"/>
      <c r="AJ1408" s="5"/>
      <c r="AK1408"/>
      <c r="AL1408"/>
      <c r="AM1408"/>
      <c r="AN1408"/>
      <c r="AO1408"/>
      <c r="AP1408"/>
      <c r="AQ1408" s="22"/>
      <c r="AR1408" s="24"/>
      <c r="AS1408" s="37"/>
      <c r="AT1408" s="37"/>
      <c r="AU1408" s="37"/>
      <c r="AV1408" s="37"/>
      <c r="AW1408" s="37"/>
    </row>
    <row r="1409" spans="1:49" ht="15.75" hidden="1" customHeight="1" x14ac:dyDescent="0.25">
      <c r="A1409" s="6" t="s">
        <v>6127</v>
      </c>
      <c r="B1409" s="21"/>
      <c r="C1409" s="7">
        <v>12</v>
      </c>
      <c r="D1409" s="39" t="s">
        <v>6267</v>
      </c>
      <c r="E1409" s="7">
        <v>5092</v>
      </c>
      <c r="F1409" s="7">
        <v>24</v>
      </c>
      <c r="G1409" s="23">
        <v>4.4000000000000004</v>
      </c>
      <c r="H1409" s="34">
        <f>Tabela1[[#This Row],[PESO UNI]]*Tabela1[[#This Row],[QTE]]</f>
        <v>52.800000000000004</v>
      </c>
      <c r="I1409" s="7">
        <v>0</v>
      </c>
      <c r="J1409" s="8" t="s">
        <v>5983</v>
      </c>
      <c r="K1409" s="8" t="s">
        <v>33</v>
      </c>
      <c r="L1409" s="9" t="s">
        <v>5251</v>
      </c>
      <c r="M1409" s="10">
        <v>46308</v>
      </c>
      <c r="N1409" s="8" t="s">
        <v>38</v>
      </c>
      <c r="O1409" s="12"/>
      <c r="P1409" s="13"/>
      <c r="Q1409" s="14">
        <f>Tabela1[[#This Row],[QTDE/ Fabricação]]-Tabela1[[#This Row],[QTE]]</f>
        <v>-12</v>
      </c>
      <c r="R1409" s="18">
        <f t="shared" si="465"/>
        <v>13.200000000000001</v>
      </c>
      <c r="S1409" s="18">
        <f t="shared" si="466"/>
        <v>0</v>
      </c>
      <c r="T1409" s="19">
        <f t="shared" si="467"/>
        <v>-52.800000000000004</v>
      </c>
      <c r="U1409" s="16">
        <f>IFERROR(SUMIF('LISTA DE EMBARQUE'!B:B,MICRO!E:E,'LISTA DE EMBARQUE'!G:G),"")</f>
        <v>0</v>
      </c>
      <c r="V1409" s="12"/>
      <c r="W1409" s="13"/>
      <c r="X1409" s="14"/>
      <c r="Y1409" s="14"/>
      <c r="Z1409" s="20"/>
      <c r="AA1409" s="17">
        <v>0.7</v>
      </c>
      <c r="AB1409" s="33"/>
      <c r="AC1409" s="33">
        <v>0.3</v>
      </c>
      <c r="AD1409" s="33"/>
      <c r="AE1409" s="33"/>
      <c r="AF1409" s="33"/>
      <c r="AG1409" s="33"/>
      <c r="AH1409" s="33"/>
      <c r="AI1409" s="33"/>
      <c r="AJ1409" s="5"/>
      <c r="AK1409"/>
      <c r="AL1409"/>
      <c r="AM1409"/>
      <c r="AN1409"/>
      <c r="AO1409"/>
      <c r="AP1409"/>
      <c r="AQ1409" s="22"/>
      <c r="AR1409" s="24"/>
      <c r="AS1409" s="37"/>
      <c r="AT1409" s="37"/>
      <c r="AU1409" s="37"/>
      <c r="AV1409" s="37"/>
      <c r="AW1409" s="37"/>
    </row>
    <row r="1410" spans="1:49" ht="15.75" hidden="1" customHeight="1" x14ac:dyDescent="0.25">
      <c r="A1410" s="6" t="s">
        <v>6127</v>
      </c>
      <c r="B1410" s="21"/>
      <c r="C1410" s="7">
        <v>31</v>
      </c>
      <c r="D1410" s="39" t="s">
        <v>6267</v>
      </c>
      <c r="E1410" s="7">
        <v>5093</v>
      </c>
      <c r="F1410" s="7">
        <v>24</v>
      </c>
      <c r="G1410" s="23">
        <v>4.4000000000000004</v>
      </c>
      <c r="H1410" s="34">
        <f>Tabela1[[#This Row],[PESO UNI]]*Tabela1[[#This Row],[QTE]]</f>
        <v>136.4</v>
      </c>
      <c r="I1410" s="7">
        <v>0</v>
      </c>
      <c r="J1410" s="8" t="s">
        <v>5984</v>
      </c>
      <c r="K1410" s="8" t="s">
        <v>33</v>
      </c>
      <c r="L1410" s="9" t="s">
        <v>5251</v>
      </c>
      <c r="M1410" s="10">
        <v>46308</v>
      </c>
      <c r="N1410" s="8" t="s">
        <v>38</v>
      </c>
      <c r="O1410" s="12"/>
      <c r="P1410" s="13"/>
      <c r="Q1410" s="14">
        <f>Tabela1[[#This Row],[QTDE/ Fabricação]]-Tabela1[[#This Row],[QTE]]</f>
        <v>-31</v>
      </c>
      <c r="R1410" s="18">
        <f t="shared" si="465"/>
        <v>34.1</v>
      </c>
      <c r="S1410" s="18">
        <f t="shared" si="466"/>
        <v>0</v>
      </c>
      <c r="T1410" s="19">
        <f t="shared" si="467"/>
        <v>-136.4</v>
      </c>
      <c r="U1410" s="16">
        <f>IFERROR(SUMIF('LISTA DE EMBARQUE'!B:B,MICRO!E:E,'LISTA DE EMBARQUE'!G:G),"")</f>
        <v>0</v>
      </c>
      <c r="V1410" s="12"/>
      <c r="W1410" s="13"/>
      <c r="X1410" s="14"/>
      <c r="Y1410" s="14"/>
      <c r="Z1410" s="20"/>
      <c r="AA1410" s="17">
        <v>0.7</v>
      </c>
      <c r="AB1410" s="33"/>
      <c r="AC1410" s="33">
        <v>0.3</v>
      </c>
      <c r="AD1410" s="33"/>
      <c r="AE1410" s="33"/>
      <c r="AF1410" s="33"/>
      <c r="AG1410" s="33"/>
      <c r="AH1410" s="33"/>
      <c r="AI1410" s="33"/>
      <c r="AJ1410" s="5"/>
      <c r="AK1410"/>
      <c r="AL1410"/>
      <c r="AM1410"/>
      <c r="AN1410"/>
      <c r="AO1410"/>
      <c r="AP1410"/>
      <c r="AQ1410" s="22"/>
      <c r="AR1410" s="24"/>
      <c r="AS1410" s="37"/>
      <c r="AT1410" s="37"/>
      <c r="AU1410" s="37"/>
      <c r="AV1410" s="37"/>
      <c r="AW1410" s="37"/>
    </row>
    <row r="1411" spans="1:49" ht="15.75" hidden="1" customHeight="1" x14ac:dyDescent="0.25">
      <c r="A1411" s="6" t="s">
        <v>6128</v>
      </c>
      <c r="B1411" s="21"/>
      <c r="C1411" s="7">
        <v>2</v>
      </c>
      <c r="D1411" s="39" t="s">
        <v>6266</v>
      </c>
      <c r="E1411" s="7">
        <v>5094</v>
      </c>
      <c r="F1411" s="7">
        <v>24</v>
      </c>
      <c r="G1411" s="23">
        <v>171.2</v>
      </c>
      <c r="H1411" s="34">
        <f>Tabela1[[#This Row],[PESO UNI]]*Tabela1[[#This Row],[QTE]]</f>
        <v>342.4</v>
      </c>
      <c r="I1411" s="7">
        <v>0</v>
      </c>
      <c r="J1411" s="8" t="s">
        <v>5983</v>
      </c>
      <c r="K1411" s="8" t="s">
        <v>33</v>
      </c>
      <c r="L1411" s="9" t="s">
        <v>5251</v>
      </c>
      <c r="M1411" s="10">
        <v>46308</v>
      </c>
      <c r="N1411" s="8" t="s">
        <v>38</v>
      </c>
      <c r="O1411" s="12"/>
      <c r="P1411" s="13"/>
      <c r="Q1411" s="14">
        <f>Tabela1[[#This Row],[QTDE/ Fabricação]]-Tabela1[[#This Row],[QTE]]</f>
        <v>-2</v>
      </c>
      <c r="R1411" s="18">
        <f t="shared" si="465"/>
        <v>85.6</v>
      </c>
      <c r="S1411" s="18">
        <f t="shared" si="466"/>
        <v>0</v>
      </c>
      <c r="T1411" s="19">
        <f t="shared" si="467"/>
        <v>-342.4</v>
      </c>
      <c r="U1411" s="16">
        <f>IFERROR(SUMIF('LISTA DE EMBARQUE'!B:B,MICRO!E:E,'LISTA DE EMBARQUE'!G:G),"")</f>
        <v>0</v>
      </c>
      <c r="V1411" s="12"/>
      <c r="W1411" s="13"/>
      <c r="X1411" s="14"/>
      <c r="Y1411" s="14"/>
      <c r="Z1411" s="20"/>
      <c r="AA1411" s="17">
        <v>0.7</v>
      </c>
      <c r="AB1411" s="33"/>
      <c r="AC1411" s="33">
        <v>0.3</v>
      </c>
      <c r="AD1411" s="33"/>
      <c r="AE1411" s="33"/>
      <c r="AF1411" s="33"/>
      <c r="AG1411" s="33"/>
      <c r="AH1411" s="33"/>
      <c r="AI1411" s="33"/>
      <c r="AJ1411" s="5"/>
      <c r="AK1411"/>
      <c r="AL1411"/>
      <c r="AM1411"/>
      <c r="AN1411"/>
      <c r="AO1411"/>
      <c r="AP1411"/>
      <c r="AQ1411" s="22"/>
      <c r="AR1411" s="24"/>
      <c r="AS1411" s="37"/>
      <c r="AT1411" s="37"/>
      <c r="AU1411" s="37"/>
      <c r="AV1411" s="37"/>
      <c r="AW1411" s="37"/>
    </row>
    <row r="1412" spans="1:49" ht="15.75" hidden="1" customHeight="1" x14ac:dyDescent="0.25">
      <c r="A1412" s="6" t="s">
        <v>6128</v>
      </c>
      <c r="B1412" s="21"/>
      <c r="C1412" s="7">
        <v>2</v>
      </c>
      <c r="D1412" s="39" t="s">
        <v>6265</v>
      </c>
      <c r="E1412" s="7">
        <v>5095</v>
      </c>
      <c r="F1412" s="7">
        <v>24</v>
      </c>
      <c r="G1412" s="23">
        <v>171.2</v>
      </c>
      <c r="H1412" s="34">
        <f>Tabela1[[#This Row],[PESO UNI]]*Tabela1[[#This Row],[QTE]]</f>
        <v>342.4</v>
      </c>
      <c r="I1412" s="7">
        <v>0</v>
      </c>
      <c r="J1412" s="8" t="s">
        <v>5983</v>
      </c>
      <c r="K1412" s="8" t="s">
        <v>33</v>
      </c>
      <c r="L1412" s="9" t="s">
        <v>5251</v>
      </c>
      <c r="M1412" s="10">
        <v>46308</v>
      </c>
      <c r="N1412" s="8" t="s">
        <v>38</v>
      </c>
      <c r="O1412" s="12"/>
      <c r="P1412" s="13"/>
      <c r="Q1412" s="14">
        <f>Tabela1[[#This Row],[QTDE/ Fabricação]]-Tabela1[[#This Row],[QTE]]</f>
        <v>-2</v>
      </c>
      <c r="R1412" s="18">
        <f t="shared" si="465"/>
        <v>85.6</v>
      </c>
      <c r="S1412" s="18">
        <f t="shared" si="466"/>
        <v>0</v>
      </c>
      <c r="T1412" s="19">
        <f t="shared" si="467"/>
        <v>-342.4</v>
      </c>
      <c r="U1412" s="16">
        <f>IFERROR(SUMIF('LISTA DE EMBARQUE'!B:B,MICRO!E:E,'LISTA DE EMBARQUE'!G:G),"")</f>
        <v>0</v>
      </c>
      <c r="V1412" s="12"/>
      <c r="W1412" s="13"/>
      <c r="X1412" s="14"/>
      <c r="Y1412" s="14"/>
      <c r="Z1412" s="20"/>
      <c r="AA1412" s="17">
        <v>0.7</v>
      </c>
      <c r="AB1412" s="33"/>
      <c r="AC1412" s="33">
        <v>0.3</v>
      </c>
      <c r="AD1412" s="33"/>
      <c r="AE1412" s="33"/>
      <c r="AF1412" s="33"/>
      <c r="AG1412" s="33"/>
      <c r="AH1412" s="33"/>
      <c r="AI1412" s="33"/>
      <c r="AJ1412" s="5"/>
      <c r="AK1412"/>
      <c r="AL1412"/>
      <c r="AM1412"/>
      <c r="AN1412"/>
      <c r="AO1412"/>
      <c r="AP1412"/>
      <c r="AQ1412" s="22"/>
      <c r="AR1412" s="24"/>
      <c r="AS1412" s="37"/>
      <c r="AT1412" s="37"/>
      <c r="AU1412" s="37"/>
      <c r="AV1412" s="37"/>
      <c r="AW1412" s="37"/>
    </row>
    <row r="1413" spans="1:49" ht="15.75" hidden="1" customHeight="1" x14ac:dyDescent="0.25">
      <c r="A1413" s="6" t="s">
        <v>6128</v>
      </c>
      <c r="B1413" s="21"/>
      <c r="C1413" s="7">
        <v>20</v>
      </c>
      <c r="D1413" s="39" t="s">
        <v>6264</v>
      </c>
      <c r="E1413" s="7">
        <v>5096</v>
      </c>
      <c r="F1413" s="7">
        <v>24</v>
      </c>
      <c r="G1413" s="23">
        <v>5</v>
      </c>
      <c r="H1413" s="34">
        <f>Tabela1[[#This Row],[PESO UNI]]*Tabela1[[#This Row],[QTE]]</f>
        <v>100</v>
      </c>
      <c r="I1413" s="7">
        <v>0</v>
      </c>
      <c r="J1413" s="8" t="s">
        <v>5983</v>
      </c>
      <c r="K1413" s="8" t="s">
        <v>33</v>
      </c>
      <c r="L1413" s="9" t="s">
        <v>5251</v>
      </c>
      <c r="M1413" s="10">
        <v>46308</v>
      </c>
      <c r="N1413" s="8" t="s">
        <v>38</v>
      </c>
      <c r="O1413" s="12"/>
      <c r="P1413" s="13"/>
      <c r="Q1413" s="14">
        <f>Tabela1[[#This Row],[QTDE/ Fabricação]]-Tabela1[[#This Row],[QTE]]</f>
        <v>-20</v>
      </c>
      <c r="R1413" s="18">
        <f t="shared" si="465"/>
        <v>25</v>
      </c>
      <c r="S1413" s="18">
        <f t="shared" si="466"/>
        <v>0</v>
      </c>
      <c r="T1413" s="19">
        <f t="shared" si="467"/>
        <v>-100</v>
      </c>
      <c r="U1413" s="16">
        <f>IFERROR(SUMIF('LISTA DE EMBARQUE'!B:B,MICRO!E:E,'LISTA DE EMBARQUE'!G:G),"")</f>
        <v>0</v>
      </c>
      <c r="V1413" s="12"/>
      <c r="W1413" s="13"/>
      <c r="X1413" s="14"/>
      <c r="Y1413" s="14"/>
      <c r="Z1413" s="20"/>
      <c r="AA1413" s="17">
        <v>0.7</v>
      </c>
      <c r="AB1413" s="33"/>
      <c r="AC1413" s="33">
        <v>0.3</v>
      </c>
      <c r="AD1413" s="33"/>
      <c r="AE1413" s="33"/>
      <c r="AF1413" s="33"/>
      <c r="AG1413" s="33"/>
      <c r="AH1413" s="33"/>
      <c r="AI1413" s="33"/>
      <c r="AJ1413" s="5"/>
      <c r="AK1413"/>
      <c r="AL1413"/>
      <c r="AM1413"/>
      <c r="AN1413"/>
      <c r="AO1413"/>
      <c r="AP1413"/>
      <c r="AQ1413" s="22"/>
      <c r="AR1413" s="24"/>
      <c r="AS1413" s="37"/>
      <c r="AT1413" s="37"/>
      <c r="AU1413" s="37"/>
      <c r="AV1413" s="37"/>
      <c r="AW1413" s="37"/>
    </row>
    <row r="1414" spans="1:49" ht="15.75" hidden="1" customHeight="1" x14ac:dyDescent="0.25">
      <c r="A1414" s="6" t="s">
        <v>6128</v>
      </c>
      <c r="B1414" s="21"/>
      <c r="C1414" s="7">
        <v>1</v>
      </c>
      <c r="D1414" s="39" t="s">
        <v>6266</v>
      </c>
      <c r="E1414" s="7">
        <v>5095</v>
      </c>
      <c r="F1414" s="7">
        <v>24</v>
      </c>
      <c r="G1414" s="23">
        <v>171.2</v>
      </c>
      <c r="H1414" s="34">
        <f>Tabela1[[#This Row],[PESO UNI]]*Tabela1[[#This Row],[QTE]]</f>
        <v>171.2</v>
      </c>
      <c r="I1414" s="7">
        <v>0</v>
      </c>
      <c r="J1414" s="8" t="s">
        <v>5984</v>
      </c>
      <c r="K1414" s="8" t="s">
        <v>33</v>
      </c>
      <c r="L1414" s="9" t="s">
        <v>5251</v>
      </c>
      <c r="M1414" s="10">
        <v>46308</v>
      </c>
      <c r="N1414" s="8" t="s">
        <v>38</v>
      </c>
      <c r="O1414" s="12"/>
      <c r="P1414" s="13"/>
      <c r="Q1414" s="14">
        <f>Tabela1[[#This Row],[QTDE/ Fabricação]]-Tabela1[[#This Row],[QTE]]</f>
        <v>-1</v>
      </c>
      <c r="R1414" s="18">
        <f t="shared" si="465"/>
        <v>42.8</v>
      </c>
      <c r="S1414" s="18">
        <f t="shared" si="466"/>
        <v>0</v>
      </c>
      <c r="T1414" s="19">
        <f t="shared" si="467"/>
        <v>-171.2</v>
      </c>
      <c r="U1414" s="16">
        <f>IFERROR(SUMIF('LISTA DE EMBARQUE'!B:B,MICRO!E:E,'LISTA DE EMBARQUE'!G:G),"")</f>
        <v>0</v>
      </c>
      <c r="V1414" s="12"/>
      <c r="W1414" s="13"/>
      <c r="X1414" s="14"/>
      <c r="Y1414" s="14"/>
      <c r="Z1414" s="20"/>
      <c r="AA1414" s="17">
        <v>0.7</v>
      </c>
      <c r="AB1414" s="33"/>
      <c r="AC1414" s="33">
        <v>0.3</v>
      </c>
      <c r="AD1414" s="33"/>
      <c r="AE1414" s="33"/>
      <c r="AF1414" s="33"/>
      <c r="AG1414" s="33"/>
      <c r="AH1414" s="33"/>
      <c r="AI1414" s="33"/>
      <c r="AJ1414" s="5"/>
      <c r="AK1414"/>
      <c r="AL1414"/>
      <c r="AM1414"/>
      <c r="AN1414"/>
      <c r="AO1414"/>
      <c r="AP1414"/>
      <c r="AQ1414" s="22"/>
      <c r="AR1414" s="24"/>
      <c r="AS1414" s="37"/>
      <c r="AT1414" s="37"/>
      <c r="AU1414" s="37"/>
      <c r="AV1414" s="37"/>
      <c r="AW1414" s="37"/>
    </row>
    <row r="1415" spans="1:49" ht="15.75" hidden="1" customHeight="1" x14ac:dyDescent="0.25">
      <c r="A1415" s="6" t="s">
        <v>6128</v>
      </c>
      <c r="B1415" s="21"/>
      <c r="C1415" s="7">
        <v>1</v>
      </c>
      <c r="D1415" s="39" t="s">
        <v>6265</v>
      </c>
      <c r="E1415" s="7">
        <v>5096</v>
      </c>
      <c r="F1415" s="7">
        <v>24</v>
      </c>
      <c r="G1415" s="23">
        <v>171.2</v>
      </c>
      <c r="H1415" s="34">
        <f>Tabela1[[#This Row],[PESO UNI]]*Tabela1[[#This Row],[QTE]]</f>
        <v>171.2</v>
      </c>
      <c r="I1415" s="7">
        <v>0</v>
      </c>
      <c r="J1415" s="8" t="s">
        <v>5984</v>
      </c>
      <c r="K1415" s="8" t="s">
        <v>33</v>
      </c>
      <c r="L1415" s="9" t="s">
        <v>5251</v>
      </c>
      <c r="M1415" s="10">
        <v>46308</v>
      </c>
      <c r="N1415" s="8" t="s">
        <v>38</v>
      </c>
      <c r="O1415" s="12"/>
      <c r="P1415" s="13"/>
      <c r="Q1415" s="14">
        <f>Tabela1[[#This Row],[QTDE/ Fabricação]]-Tabela1[[#This Row],[QTE]]</f>
        <v>-1</v>
      </c>
      <c r="R1415" s="18">
        <f t="shared" si="465"/>
        <v>42.8</v>
      </c>
      <c r="S1415" s="18">
        <f t="shared" si="466"/>
        <v>0</v>
      </c>
      <c r="T1415" s="19">
        <f t="shared" si="467"/>
        <v>-171.2</v>
      </c>
      <c r="U1415" s="16">
        <f>IFERROR(SUMIF('LISTA DE EMBARQUE'!B:B,MICRO!E:E,'LISTA DE EMBARQUE'!G:G),"")</f>
        <v>0</v>
      </c>
      <c r="V1415" s="12"/>
      <c r="W1415" s="13"/>
      <c r="X1415" s="14"/>
      <c r="Y1415" s="14"/>
      <c r="Z1415" s="20"/>
      <c r="AA1415" s="17">
        <v>0.7</v>
      </c>
      <c r="AB1415" s="33"/>
      <c r="AC1415" s="33">
        <v>0.3</v>
      </c>
      <c r="AD1415" s="33"/>
      <c r="AE1415" s="33"/>
      <c r="AF1415" s="33"/>
      <c r="AG1415" s="33"/>
      <c r="AH1415" s="33"/>
      <c r="AI1415" s="33"/>
      <c r="AJ1415" s="5"/>
      <c r="AK1415"/>
      <c r="AL1415"/>
      <c r="AM1415"/>
      <c r="AN1415"/>
      <c r="AO1415"/>
      <c r="AP1415"/>
      <c r="AQ1415" s="22"/>
      <c r="AR1415" s="24"/>
      <c r="AS1415" s="37"/>
      <c r="AT1415" s="37"/>
      <c r="AU1415" s="37"/>
      <c r="AV1415" s="37"/>
      <c r="AW1415" s="37"/>
    </row>
    <row r="1416" spans="1:49" ht="15.75" hidden="1" customHeight="1" x14ac:dyDescent="0.25">
      <c r="A1416" s="6" t="s">
        <v>6128</v>
      </c>
      <c r="B1416" s="21"/>
      <c r="C1416" s="7">
        <v>10</v>
      </c>
      <c r="D1416" s="39" t="s">
        <v>6264</v>
      </c>
      <c r="E1416" s="7">
        <v>5097</v>
      </c>
      <c r="F1416" s="7">
        <v>24</v>
      </c>
      <c r="G1416" s="23">
        <v>5</v>
      </c>
      <c r="H1416" s="34">
        <f>Tabela1[[#This Row],[PESO UNI]]*Tabela1[[#This Row],[QTE]]</f>
        <v>50</v>
      </c>
      <c r="I1416" s="7">
        <v>0</v>
      </c>
      <c r="J1416" s="8" t="s">
        <v>5984</v>
      </c>
      <c r="K1416" s="8" t="s">
        <v>33</v>
      </c>
      <c r="L1416" s="9" t="s">
        <v>5251</v>
      </c>
      <c r="M1416" s="10">
        <v>46308</v>
      </c>
      <c r="N1416" s="8" t="s">
        <v>38</v>
      </c>
      <c r="O1416" s="12"/>
      <c r="P1416" s="13"/>
      <c r="Q1416" s="14">
        <f>Tabela1[[#This Row],[QTDE/ Fabricação]]-Tabela1[[#This Row],[QTE]]</f>
        <v>-10</v>
      </c>
      <c r="R1416" s="18">
        <f t="shared" si="465"/>
        <v>12.5</v>
      </c>
      <c r="S1416" s="18">
        <f t="shared" si="466"/>
        <v>0</v>
      </c>
      <c r="T1416" s="19">
        <f t="shared" si="467"/>
        <v>-50</v>
      </c>
      <c r="U1416" s="16">
        <f>IFERROR(SUMIF('LISTA DE EMBARQUE'!B:B,MICRO!E:E,'LISTA DE EMBARQUE'!G:G),"")</f>
        <v>0</v>
      </c>
      <c r="V1416" s="12"/>
      <c r="W1416" s="13"/>
      <c r="X1416" s="14"/>
      <c r="Y1416" s="14"/>
      <c r="Z1416" s="20"/>
      <c r="AA1416" s="17">
        <v>0.7</v>
      </c>
      <c r="AB1416" s="33"/>
      <c r="AC1416" s="33">
        <v>0.3</v>
      </c>
      <c r="AD1416" s="33"/>
      <c r="AE1416" s="33"/>
      <c r="AF1416" s="33"/>
      <c r="AG1416" s="33"/>
      <c r="AH1416" s="33"/>
      <c r="AI1416" s="33"/>
      <c r="AJ1416" s="5"/>
      <c r="AK1416"/>
      <c r="AL1416"/>
      <c r="AM1416"/>
      <c r="AN1416"/>
      <c r="AO1416"/>
      <c r="AP1416"/>
      <c r="AQ1416" s="22"/>
      <c r="AR1416" s="24"/>
      <c r="AS1416" s="37"/>
      <c r="AT1416" s="37"/>
      <c r="AU1416" s="37"/>
      <c r="AV1416" s="37"/>
      <c r="AW1416" s="37"/>
    </row>
    <row r="1417" spans="1:49" ht="15.75" hidden="1" customHeight="1" x14ac:dyDescent="0.25">
      <c r="A1417" s="6" t="s">
        <v>2277</v>
      </c>
      <c r="B1417" s="21"/>
      <c r="C1417" s="7">
        <v>4</v>
      </c>
      <c r="D1417" s="39" t="s">
        <v>6263</v>
      </c>
      <c r="E1417" s="7">
        <v>5098</v>
      </c>
      <c r="F1417" s="7">
        <v>24</v>
      </c>
      <c r="G1417" s="23">
        <v>2.7</v>
      </c>
      <c r="H1417" s="34">
        <f>Tabela1[[#This Row],[PESO UNI]]*Tabela1[[#This Row],[QTE]]</f>
        <v>10.8</v>
      </c>
      <c r="I1417" s="7" t="s">
        <v>6134</v>
      </c>
      <c r="J1417" s="8" t="s">
        <v>5983</v>
      </c>
      <c r="K1417" s="8" t="s">
        <v>33</v>
      </c>
      <c r="L1417" s="9" t="s">
        <v>5251</v>
      </c>
      <c r="M1417" s="10">
        <v>46308</v>
      </c>
      <c r="N1417" s="8" t="s">
        <v>38</v>
      </c>
      <c r="O1417" s="12"/>
      <c r="P1417" s="13"/>
      <c r="Q1417" s="14">
        <f>Tabela1[[#This Row],[QTDE/ Fabricação]]-Tabela1[[#This Row],[QTE]]</f>
        <v>-4</v>
      </c>
      <c r="R1417" s="18">
        <f t="shared" si="465"/>
        <v>2.7</v>
      </c>
      <c r="S1417" s="18">
        <f t="shared" si="466"/>
        <v>0</v>
      </c>
      <c r="T1417" s="19">
        <f t="shared" si="467"/>
        <v>-10.8</v>
      </c>
      <c r="U1417" s="16">
        <f>IFERROR(SUMIF('LISTA DE EMBARQUE'!B:B,MICRO!E:E,'LISTA DE EMBARQUE'!G:G),"")</f>
        <v>0</v>
      </c>
      <c r="V1417" s="12"/>
      <c r="W1417" s="13"/>
      <c r="X1417" s="14"/>
      <c r="Y1417" s="14"/>
      <c r="Z1417" s="20"/>
      <c r="AA1417" s="17">
        <v>0.7</v>
      </c>
      <c r="AB1417" s="33"/>
      <c r="AC1417" s="33">
        <v>0.3</v>
      </c>
      <c r="AD1417" s="33"/>
      <c r="AE1417" s="33"/>
      <c r="AF1417" s="33"/>
      <c r="AG1417" s="33"/>
      <c r="AH1417" s="33"/>
      <c r="AI1417" s="33"/>
      <c r="AJ1417" s="5"/>
      <c r="AK1417"/>
      <c r="AL1417"/>
      <c r="AM1417"/>
      <c r="AN1417"/>
      <c r="AO1417"/>
      <c r="AP1417"/>
      <c r="AQ1417" s="22"/>
      <c r="AR1417" s="24"/>
      <c r="AS1417" s="37"/>
      <c r="AT1417" s="37"/>
      <c r="AU1417" s="37"/>
      <c r="AV1417" s="37"/>
      <c r="AW1417" s="37"/>
    </row>
    <row r="1418" spans="1:49" ht="15.75" hidden="1" customHeight="1" x14ac:dyDescent="0.25">
      <c r="A1418" s="6" t="s">
        <v>2277</v>
      </c>
      <c r="B1418" s="21"/>
      <c r="C1418" s="7">
        <v>4</v>
      </c>
      <c r="D1418" s="39" t="s">
        <v>6263</v>
      </c>
      <c r="E1418" s="7">
        <v>5099</v>
      </c>
      <c r="F1418" s="7">
        <v>24</v>
      </c>
      <c r="G1418" s="23">
        <v>2.7</v>
      </c>
      <c r="H1418" s="34">
        <f>Tabela1[[#This Row],[PESO UNI]]*Tabela1[[#This Row],[QTE]]</f>
        <v>10.8</v>
      </c>
      <c r="I1418" s="7" t="s">
        <v>6134</v>
      </c>
      <c r="J1418" s="8" t="s">
        <v>5984</v>
      </c>
      <c r="K1418" s="8" t="s">
        <v>33</v>
      </c>
      <c r="L1418" s="9" t="s">
        <v>5251</v>
      </c>
      <c r="M1418" s="10">
        <v>46308</v>
      </c>
      <c r="N1418" s="8" t="s">
        <v>38</v>
      </c>
      <c r="O1418" s="12"/>
      <c r="P1418" s="13"/>
      <c r="Q1418" s="14">
        <f>Tabela1[[#This Row],[QTDE/ Fabricação]]-Tabela1[[#This Row],[QTE]]</f>
        <v>-4</v>
      </c>
      <c r="R1418" s="18">
        <f t="shared" si="465"/>
        <v>2.7</v>
      </c>
      <c r="S1418" s="18">
        <f t="shared" si="466"/>
        <v>0</v>
      </c>
      <c r="T1418" s="19">
        <f t="shared" si="467"/>
        <v>-10.8</v>
      </c>
      <c r="U1418" s="16">
        <f>IFERROR(SUMIF('LISTA DE EMBARQUE'!B:B,MICRO!E:E,'LISTA DE EMBARQUE'!G:G),"")</f>
        <v>0</v>
      </c>
      <c r="V1418" s="12"/>
      <c r="W1418" s="13"/>
      <c r="X1418" s="14"/>
      <c r="Y1418" s="14"/>
      <c r="Z1418" s="20"/>
      <c r="AA1418" s="17">
        <v>0.7</v>
      </c>
      <c r="AB1418" s="33"/>
      <c r="AC1418" s="33">
        <v>0.3</v>
      </c>
      <c r="AD1418" s="33"/>
      <c r="AE1418" s="33"/>
      <c r="AF1418" s="33"/>
      <c r="AG1418" s="33"/>
      <c r="AH1418" s="33"/>
      <c r="AI1418" s="33"/>
      <c r="AJ1418" s="5"/>
      <c r="AK1418"/>
      <c r="AL1418"/>
      <c r="AM1418"/>
      <c r="AN1418"/>
      <c r="AO1418"/>
      <c r="AP1418"/>
      <c r="AQ1418" s="22"/>
      <c r="AR1418" s="24"/>
      <c r="AS1418" s="37"/>
      <c r="AT1418" s="37"/>
      <c r="AU1418" s="37"/>
      <c r="AV1418" s="37"/>
      <c r="AW1418" s="37"/>
    </row>
    <row r="1419" spans="1:49" ht="15.75" hidden="1" customHeight="1" x14ac:dyDescent="0.25">
      <c r="A1419" s="6" t="s">
        <v>6130</v>
      </c>
      <c r="B1419" s="21" t="s">
        <v>6131</v>
      </c>
      <c r="C1419" s="7">
        <v>4</v>
      </c>
      <c r="D1419" s="39" t="s">
        <v>6293</v>
      </c>
      <c r="E1419" s="7">
        <v>6000</v>
      </c>
      <c r="F1419" s="7">
        <v>95</v>
      </c>
      <c r="G1419" s="23">
        <v>1.5</v>
      </c>
      <c r="H1419" s="34">
        <f>Tabela1[[#This Row],[PESO UNI]]*Tabela1[[#This Row],[QTE]]</f>
        <v>6</v>
      </c>
      <c r="I1419" s="7" t="s">
        <v>6679</v>
      </c>
      <c r="J1419" s="8" t="s">
        <v>3093</v>
      </c>
      <c r="K1419" s="8" t="s">
        <v>4320</v>
      </c>
      <c r="L1419" s="9" t="s">
        <v>2984</v>
      </c>
      <c r="M1419" s="10">
        <v>46309</v>
      </c>
      <c r="N1419" s="8" t="s">
        <v>38</v>
      </c>
      <c r="O1419" s="12"/>
      <c r="P1419" s="13"/>
      <c r="Q1419" s="14">
        <f>Tabela1[[#This Row],[QTDE/ Fabricação]]-Tabela1[[#This Row],[QTE]]</f>
        <v>-4</v>
      </c>
      <c r="R1419" s="18">
        <f t="shared" si="465"/>
        <v>0</v>
      </c>
      <c r="S1419" s="18">
        <f t="shared" si="466"/>
        <v>0</v>
      </c>
      <c r="T1419" s="19">
        <f t="shared" si="467"/>
        <v>-6</v>
      </c>
      <c r="U1419" s="16">
        <f>IFERROR(SUMIF('LISTA DE EMBARQUE'!B:B,MICRO!E:E,'LISTA DE EMBARQUE'!G:G),"")</f>
        <v>0</v>
      </c>
      <c r="V1419" s="12"/>
      <c r="W1419" s="13"/>
      <c r="X1419" s="14"/>
      <c r="Y1419" s="14"/>
      <c r="Z1419" s="20"/>
      <c r="AA1419" s="17"/>
      <c r="AB1419" s="33"/>
      <c r="AC1419" s="33"/>
      <c r="AD1419" s="33"/>
      <c r="AE1419" s="33"/>
      <c r="AF1419" s="33"/>
      <c r="AG1419" s="33"/>
      <c r="AH1419" s="33"/>
      <c r="AI1419" s="33"/>
      <c r="AJ1419" s="5"/>
      <c r="AK1419"/>
      <c r="AL1419"/>
      <c r="AM1419"/>
      <c r="AN1419"/>
      <c r="AO1419"/>
      <c r="AP1419"/>
      <c r="AQ1419" s="22"/>
      <c r="AR1419" s="24"/>
      <c r="AS1419" s="37"/>
      <c r="AT1419" s="37"/>
      <c r="AU1419" s="37"/>
      <c r="AV1419" s="37"/>
      <c r="AW1419" s="37"/>
    </row>
    <row r="1420" spans="1:49" ht="15.75" hidden="1" customHeight="1" x14ac:dyDescent="0.25">
      <c r="A1420" s="6" t="s">
        <v>6130</v>
      </c>
      <c r="B1420" s="21" t="s">
        <v>6131</v>
      </c>
      <c r="C1420" s="7">
        <v>4</v>
      </c>
      <c r="D1420" s="39" t="s">
        <v>6294</v>
      </c>
      <c r="E1420" s="7">
        <v>6001</v>
      </c>
      <c r="F1420" s="7">
        <v>95</v>
      </c>
      <c r="G1420" s="23">
        <v>1.5</v>
      </c>
      <c r="H1420" s="34">
        <f>Tabela1[[#This Row],[PESO UNI]]*Tabela1[[#This Row],[QTE]]</f>
        <v>6</v>
      </c>
      <c r="I1420" s="7" t="s">
        <v>6679</v>
      </c>
      <c r="J1420" s="8" t="s">
        <v>3093</v>
      </c>
      <c r="K1420" s="8" t="s">
        <v>4320</v>
      </c>
      <c r="L1420" s="9" t="s">
        <v>2984</v>
      </c>
      <c r="M1420" s="10">
        <v>46309</v>
      </c>
      <c r="N1420" s="8" t="s">
        <v>38</v>
      </c>
      <c r="O1420" s="12"/>
      <c r="P1420" s="13"/>
      <c r="Q1420" s="14">
        <f>Tabela1[[#This Row],[QTDE/ Fabricação]]-Tabela1[[#This Row],[QTE]]</f>
        <v>-4</v>
      </c>
      <c r="R1420" s="18">
        <f t="shared" si="465"/>
        <v>0</v>
      </c>
      <c r="S1420" s="18">
        <f t="shared" si="466"/>
        <v>0</v>
      </c>
      <c r="T1420" s="19">
        <f t="shared" si="467"/>
        <v>-6</v>
      </c>
      <c r="U1420" s="16">
        <f>IFERROR(SUMIF('LISTA DE EMBARQUE'!B:B,MICRO!E:E,'LISTA DE EMBARQUE'!G:G),"")</f>
        <v>0</v>
      </c>
      <c r="V1420" s="12"/>
      <c r="W1420" s="13"/>
      <c r="X1420" s="14"/>
      <c r="Y1420" s="14"/>
      <c r="Z1420" s="20"/>
      <c r="AA1420" s="17"/>
      <c r="AB1420" s="33"/>
      <c r="AC1420" s="33"/>
      <c r="AD1420" s="33"/>
      <c r="AE1420" s="33"/>
      <c r="AF1420" s="33"/>
      <c r="AG1420" s="33"/>
      <c r="AH1420" s="33"/>
      <c r="AI1420" s="33"/>
      <c r="AJ1420" s="5"/>
      <c r="AK1420"/>
      <c r="AL1420"/>
      <c r="AM1420"/>
      <c r="AN1420"/>
      <c r="AO1420"/>
      <c r="AP1420"/>
      <c r="AQ1420" s="22"/>
      <c r="AR1420" s="24"/>
      <c r="AS1420" s="37"/>
      <c r="AT1420" s="37"/>
      <c r="AU1420" s="37"/>
      <c r="AV1420" s="37"/>
      <c r="AW1420" s="37"/>
    </row>
    <row r="1421" spans="1:49" ht="15.75" hidden="1" customHeight="1" x14ac:dyDescent="0.25">
      <c r="A1421" s="6" t="s">
        <v>6130</v>
      </c>
      <c r="B1421" s="21" t="s">
        <v>6131</v>
      </c>
      <c r="C1421" s="7">
        <v>24</v>
      </c>
      <c r="D1421" s="39" t="s">
        <v>6295</v>
      </c>
      <c r="E1421" s="7">
        <v>6002</v>
      </c>
      <c r="F1421" s="7">
        <v>95</v>
      </c>
      <c r="G1421" s="23">
        <v>1.8</v>
      </c>
      <c r="H1421" s="34">
        <f>Tabela1[[#This Row],[PESO UNI]]*Tabela1[[#This Row],[QTE]]</f>
        <v>43.2</v>
      </c>
      <c r="I1421" s="7" t="s">
        <v>6679</v>
      </c>
      <c r="J1421" s="8" t="s">
        <v>3093</v>
      </c>
      <c r="K1421" s="8" t="s">
        <v>4320</v>
      </c>
      <c r="L1421" s="9" t="s">
        <v>2984</v>
      </c>
      <c r="M1421" s="10">
        <v>46309</v>
      </c>
      <c r="N1421" s="8" t="s">
        <v>38</v>
      </c>
      <c r="O1421" s="12"/>
      <c r="P1421" s="13"/>
      <c r="Q1421" s="14">
        <f>Tabela1[[#This Row],[QTDE/ Fabricação]]-Tabela1[[#This Row],[QTE]]</f>
        <v>-24</v>
      </c>
      <c r="R1421" s="18">
        <f t="shared" si="465"/>
        <v>0</v>
      </c>
      <c r="S1421" s="18">
        <f t="shared" si="466"/>
        <v>0</v>
      </c>
      <c r="T1421" s="19">
        <f t="shared" si="467"/>
        <v>-43.2</v>
      </c>
      <c r="U1421" s="16">
        <f>IFERROR(SUMIF('LISTA DE EMBARQUE'!B:B,MICRO!E:E,'LISTA DE EMBARQUE'!G:G),"")</f>
        <v>0</v>
      </c>
      <c r="V1421" s="12"/>
      <c r="W1421" s="13"/>
      <c r="X1421" s="14"/>
      <c r="Y1421" s="14"/>
      <c r="Z1421" s="20"/>
      <c r="AA1421" s="17"/>
      <c r="AB1421" s="33"/>
      <c r="AC1421" s="33"/>
      <c r="AD1421" s="33"/>
      <c r="AE1421" s="33"/>
      <c r="AF1421" s="33"/>
      <c r="AG1421" s="33"/>
      <c r="AH1421" s="33"/>
      <c r="AI1421" s="33"/>
      <c r="AJ1421" s="5"/>
      <c r="AK1421"/>
      <c r="AL1421"/>
      <c r="AM1421"/>
      <c r="AN1421"/>
      <c r="AO1421"/>
      <c r="AP1421"/>
      <c r="AQ1421" s="22"/>
      <c r="AR1421" s="24"/>
      <c r="AS1421" s="37"/>
      <c r="AT1421" s="37"/>
      <c r="AU1421" s="37"/>
      <c r="AV1421" s="37"/>
      <c r="AW1421" s="37"/>
    </row>
    <row r="1422" spans="1:49" ht="15.75" hidden="1" customHeight="1" x14ac:dyDescent="0.25">
      <c r="A1422" s="6" t="s">
        <v>6130</v>
      </c>
      <c r="B1422" s="21" t="s">
        <v>6131</v>
      </c>
      <c r="C1422" s="7">
        <v>4</v>
      </c>
      <c r="D1422" s="39" t="s">
        <v>6296</v>
      </c>
      <c r="E1422" s="7">
        <v>6003</v>
      </c>
      <c r="F1422" s="7">
        <v>95</v>
      </c>
      <c r="G1422" s="23">
        <v>3.1</v>
      </c>
      <c r="H1422" s="34">
        <f>Tabela1[[#This Row],[PESO UNI]]*Tabela1[[#This Row],[QTE]]</f>
        <v>12.4</v>
      </c>
      <c r="I1422" s="7" t="s">
        <v>6679</v>
      </c>
      <c r="J1422" s="8" t="s">
        <v>3093</v>
      </c>
      <c r="K1422" s="8" t="s">
        <v>4320</v>
      </c>
      <c r="L1422" s="9" t="s">
        <v>2984</v>
      </c>
      <c r="M1422" s="10">
        <v>46309</v>
      </c>
      <c r="N1422" s="8" t="s">
        <v>38</v>
      </c>
      <c r="O1422" s="12"/>
      <c r="P1422" s="13"/>
      <c r="Q1422" s="14">
        <f>Tabela1[[#This Row],[QTDE/ Fabricação]]-Tabela1[[#This Row],[QTE]]</f>
        <v>-4</v>
      </c>
      <c r="R1422" s="18">
        <f t="shared" si="465"/>
        <v>0</v>
      </c>
      <c r="S1422" s="18">
        <f t="shared" si="466"/>
        <v>0</v>
      </c>
      <c r="T1422" s="19">
        <f t="shared" si="467"/>
        <v>-12.4</v>
      </c>
      <c r="U1422" s="16">
        <f>IFERROR(SUMIF('LISTA DE EMBARQUE'!B:B,MICRO!E:E,'LISTA DE EMBARQUE'!G:G),"")</f>
        <v>0</v>
      </c>
      <c r="V1422" s="12"/>
      <c r="W1422" s="13"/>
      <c r="X1422" s="14"/>
      <c r="Y1422" s="14"/>
      <c r="Z1422" s="20"/>
      <c r="AA1422" s="17"/>
      <c r="AB1422" s="33"/>
      <c r="AC1422" s="33"/>
      <c r="AD1422" s="33"/>
      <c r="AE1422" s="33"/>
      <c r="AF1422" s="33"/>
      <c r="AG1422" s="33"/>
      <c r="AH1422" s="33"/>
      <c r="AI1422" s="33"/>
      <c r="AJ1422" s="5"/>
      <c r="AK1422"/>
      <c r="AL1422"/>
      <c r="AM1422"/>
      <c r="AN1422"/>
      <c r="AO1422"/>
      <c r="AP1422"/>
      <c r="AQ1422" s="22"/>
      <c r="AR1422" s="24"/>
      <c r="AS1422" s="37"/>
      <c r="AT1422" s="37"/>
      <c r="AU1422" s="37"/>
      <c r="AV1422" s="37"/>
      <c r="AW1422" s="37"/>
    </row>
    <row r="1423" spans="1:49" ht="15.75" hidden="1" customHeight="1" x14ac:dyDescent="0.25">
      <c r="A1423" s="6" t="s">
        <v>6130</v>
      </c>
      <c r="B1423" s="21" t="s">
        <v>6131</v>
      </c>
      <c r="C1423" s="7">
        <v>32</v>
      </c>
      <c r="D1423" s="39" t="s">
        <v>6297</v>
      </c>
      <c r="E1423" s="7">
        <v>6004</v>
      </c>
      <c r="F1423" s="7">
        <v>95</v>
      </c>
      <c r="G1423" s="23">
        <v>2.2000000000000002</v>
      </c>
      <c r="H1423" s="34">
        <f>Tabela1[[#This Row],[PESO UNI]]*Tabela1[[#This Row],[QTE]]</f>
        <v>70.400000000000006</v>
      </c>
      <c r="I1423" s="7" t="s">
        <v>6679</v>
      </c>
      <c r="J1423" s="8" t="s">
        <v>3093</v>
      </c>
      <c r="K1423" s="8" t="s">
        <v>4320</v>
      </c>
      <c r="L1423" s="9" t="s">
        <v>2984</v>
      </c>
      <c r="M1423" s="10">
        <v>46309</v>
      </c>
      <c r="N1423" s="8" t="s">
        <v>38</v>
      </c>
      <c r="O1423" s="12"/>
      <c r="P1423" s="13"/>
      <c r="Q1423" s="14">
        <f>Tabela1[[#This Row],[QTDE/ Fabricação]]-Tabela1[[#This Row],[QTE]]</f>
        <v>-32</v>
      </c>
      <c r="R1423" s="18">
        <f t="shared" si="465"/>
        <v>0</v>
      </c>
      <c r="S1423" s="18">
        <f t="shared" si="466"/>
        <v>0</v>
      </c>
      <c r="T1423" s="19">
        <f t="shared" si="467"/>
        <v>-70.400000000000006</v>
      </c>
      <c r="U1423" s="16">
        <f>IFERROR(SUMIF('LISTA DE EMBARQUE'!B:B,MICRO!E:E,'LISTA DE EMBARQUE'!G:G),"")</f>
        <v>0</v>
      </c>
      <c r="V1423" s="12"/>
      <c r="W1423" s="13"/>
      <c r="X1423" s="14"/>
      <c r="Y1423" s="14"/>
      <c r="Z1423" s="20"/>
      <c r="AA1423" s="17"/>
      <c r="AB1423" s="33"/>
      <c r="AC1423" s="33"/>
      <c r="AD1423" s="33"/>
      <c r="AE1423" s="33"/>
      <c r="AF1423" s="33"/>
      <c r="AG1423" s="33"/>
      <c r="AH1423" s="33"/>
      <c r="AI1423" s="33"/>
      <c r="AJ1423" s="5"/>
      <c r="AK1423"/>
      <c r="AL1423"/>
      <c r="AM1423"/>
      <c r="AN1423"/>
      <c r="AO1423"/>
      <c r="AP1423"/>
      <c r="AQ1423" s="22"/>
      <c r="AR1423" s="24"/>
      <c r="AS1423" s="37"/>
      <c r="AT1423" s="37"/>
      <c r="AU1423" s="37"/>
      <c r="AV1423" s="37"/>
      <c r="AW1423" s="37"/>
    </row>
    <row r="1424" spans="1:49" ht="15.75" hidden="1" customHeight="1" x14ac:dyDescent="0.25">
      <c r="A1424" s="6" t="s">
        <v>6132</v>
      </c>
      <c r="B1424" s="21" t="s">
        <v>6133</v>
      </c>
      <c r="C1424" s="7">
        <v>2</v>
      </c>
      <c r="D1424" s="39" t="s">
        <v>6298</v>
      </c>
      <c r="E1424" s="7">
        <v>6005</v>
      </c>
      <c r="F1424" s="7">
        <v>95</v>
      </c>
      <c r="G1424" s="23">
        <v>16.399999999999999</v>
      </c>
      <c r="H1424" s="34">
        <f>Tabela1[[#This Row],[PESO UNI]]*Tabela1[[#This Row],[QTE]]</f>
        <v>32.799999999999997</v>
      </c>
      <c r="I1424" s="7">
        <v>0</v>
      </c>
      <c r="J1424" s="8" t="s">
        <v>3093</v>
      </c>
      <c r="K1424" s="8" t="s">
        <v>4320</v>
      </c>
      <c r="L1424" s="9" t="s">
        <v>2984</v>
      </c>
      <c r="M1424" s="10">
        <v>46309</v>
      </c>
      <c r="N1424" s="8" t="s">
        <v>38</v>
      </c>
      <c r="O1424" s="12"/>
      <c r="P1424" s="13"/>
      <c r="Q1424" s="14">
        <f>Tabela1[[#This Row],[QTDE/ Fabricação]]-Tabela1[[#This Row],[QTE]]</f>
        <v>-2</v>
      </c>
      <c r="R1424" s="18">
        <f t="shared" si="465"/>
        <v>0</v>
      </c>
      <c r="S1424" s="18">
        <f t="shared" si="466"/>
        <v>0</v>
      </c>
      <c r="T1424" s="19">
        <f t="shared" si="467"/>
        <v>-32.799999999999997</v>
      </c>
      <c r="U1424" s="16">
        <f>IFERROR(SUMIF('LISTA DE EMBARQUE'!B:B,MICRO!E:E,'LISTA DE EMBARQUE'!G:G),"")</f>
        <v>0</v>
      </c>
      <c r="V1424" s="12"/>
      <c r="W1424" s="13"/>
      <c r="X1424" s="14"/>
      <c r="Y1424" s="14"/>
      <c r="Z1424" s="20"/>
      <c r="AA1424" s="17"/>
      <c r="AB1424" s="33"/>
      <c r="AC1424" s="33"/>
      <c r="AD1424" s="33"/>
      <c r="AE1424" s="33"/>
      <c r="AF1424" s="33"/>
      <c r="AG1424" s="33"/>
      <c r="AH1424" s="33"/>
      <c r="AI1424" s="33"/>
      <c r="AJ1424" s="5"/>
      <c r="AK1424"/>
      <c r="AL1424"/>
      <c r="AM1424"/>
      <c r="AN1424"/>
      <c r="AO1424"/>
      <c r="AP1424"/>
      <c r="AQ1424" s="22"/>
      <c r="AR1424" s="24"/>
      <c r="AS1424" s="37"/>
      <c r="AT1424" s="37"/>
      <c r="AU1424" s="37"/>
      <c r="AV1424" s="37"/>
      <c r="AW1424" s="37"/>
    </row>
    <row r="1425" spans="1:49" ht="15.75" hidden="1" customHeight="1" x14ac:dyDescent="0.25">
      <c r="A1425" s="6" t="s">
        <v>6132</v>
      </c>
      <c r="B1425" s="21" t="s">
        <v>6133</v>
      </c>
      <c r="C1425" s="7">
        <v>1</v>
      </c>
      <c r="D1425" s="39" t="s">
        <v>6299</v>
      </c>
      <c r="E1425" s="7">
        <v>6006</v>
      </c>
      <c r="F1425" s="7">
        <v>95</v>
      </c>
      <c r="G1425" s="23">
        <v>15.7</v>
      </c>
      <c r="H1425" s="34">
        <f>Tabela1[[#This Row],[PESO UNI]]*Tabela1[[#This Row],[QTE]]</f>
        <v>15.7</v>
      </c>
      <c r="I1425" s="7">
        <v>0</v>
      </c>
      <c r="J1425" s="8" t="s">
        <v>3093</v>
      </c>
      <c r="K1425" s="8" t="s">
        <v>4320</v>
      </c>
      <c r="L1425" s="9" t="s">
        <v>2984</v>
      </c>
      <c r="M1425" s="10">
        <v>46309</v>
      </c>
      <c r="N1425" s="8" t="s">
        <v>38</v>
      </c>
      <c r="O1425" s="12"/>
      <c r="P1425" s="13"/>
      <c r="Q1425" s="14">
        <f>Tabela1[[#This Row],[QTDE/ Fabricação]]-Tabela1[[#This Row],[QTE]]</f>
        <v>-1</v>
      </c>
      <c r="R1425" s="18">
        <f t="shared" si="465"/>
        <v>0</v>
      </c>
      <c r="S1425" s="18">
        <f t="shared" si="466"/>
        <v>0</v>
      </c>
      <c r="T1425" s="19">
        <f t="shared" si="467"/>
        <v>-15.7</v>
      </c>
      <c r="U1425" s="16">
        <f>IFERROR(SUMIF('LISTA DE EMBARQUE'!B:B,MICRO!E:E,'LISTA DE EMBARQUE'!G:G),"")</f>
        <v>0</v>
      </c>
      <c r="V1425" s="12"/>
      <c r="W1425" s="13"/>
      <c r="X1425" s="14"/>
      <c r="Y1425" s="14"/>
      <c r="Z1425" s="20"/>
      <c r="AA1425" s="17"/>
      <c r="AB1425" s="33"/>
      <c r="AC1425" s="33"/>
      <c r="AD1425" s="33"/>
      <c r="AE1425" s="33"/>
      <c r="AF1425" s="33"/>
      <c r="AG1425" s="33"/>
      <c r="AH1425" s="33"/>
      <c r="AI1425" s="33"/>
      <c r="AJ1425" s="5"/>
      <c r="AK1425"/>
      <c r="AL1425"/>
      <c r="AM1425"/>
      <c r="AN1425"/>
      <c r="AO1425"/>
      <c r="AP1425"/>
      <c r="AQ1425" s="22"/>
      <c r="AR1425" s="24"/>
      <c r="AS1425" s="37"/>
      <c r="AT1425" s="37"/>
      <c r="AU1425" s="37"/>
      <c r="AV1425" s="37"/>
      <c r="AW1425" s="37"/>
    </row>
    <row r="1426" spans="1:49" ht="15.75" hidden="1" customHeight="1" x14ac:dyDescent="0.25">
      <c r="A1426" s="6" t="s">
        <v>6132</v>
      </c>
      <c r="B1426" s="21" t="s">
        <v>6133</v>
      </c>
      <c r="C1426" s="7">
        <v>4</v>
      </c>
      <c r="D1426" s="39" t="s">
        <v>6300</v>
      </c>
      <c r="E1426" s="7">
        <v>6007</v>
      </c>
      <c r="F1426" s="7">
        <v>95</v>
      </c>
      <c r="G1426" s="23">
        <v>19.3</v>
      </c>
      <c r="H1426" s="34">
        <f>Tabela1[[#This Row],[PESO UNI]]*Tabela1[[#This Row],[QTE]]</f>
        <v>77.2</v>
      </c>
      <c r="I1426" s="7">
        <v>0</v>
      </c>
      <c r="J1426" s="8" t="s">
        <v>3093</v>
      </c>
      <c r="K1426" s="8" t="s">
        <v>4320</v>
      </c>
      <c r="L1426" s="9" t="s">
        <v>2984</v>
      </c>
      <c r="M1426" s="10">
        <v>46309</v>
      </c>
      <c r="N1426" s="8" t="s">
        <v>38</v>
      </c>
      <c r="O1426" s="12"/>
      <c r="P1426" s="13"/>
      <c r="Q1426" s="14">
        <f>Tabela1[[#This Row],[QTDE/ Fabricação]]-Tabela1[[#This Row],[QTE]]</f>
        <v>-4</v>
      </c>
      <c r="R1426" s="18">
        <f t="shared" si="465"/>
        <v>0</v>
      </c>
      <c r="S1426" s="18">
        <f t="shared" si="466"/>
        <v>0</v>
      </c>
      <c r="T1426" s="19">
        <f t="shared" si="467"/>
        <v>-77.2</v>
      </c>
      <c r="U1426" s="16">
        <f>IFERROR(SUMIF('LISTA DE EMBARQUE'!B:B,MICRO!E:E,'LISTA DE EMBARQUE'!G:G),"")</f>
        <v>0</v>
      </c>
      <c r="V1426" s="12"/>
      <c r="W1426" s="13"/>
      <c r="X1426" s="14"/>
      <c r="Y1426" s="14"/>
      <c r="Z1426" s="20"/>
      <c r="AA1426" s="17"/>
      <c r="AB1426" s="33"/>
      <c r="AC1426" s="33"/>
      <c r="AD1426" s="33"/>
      <c r="AE1426" s="33"/>
      <c r="AF1426" s="33"/>
      <c r="AG1426" s="33"/>
      <c r="AH1426" s="33"/>
      <c r="AI1426" s="33"/>
      <c r="AJ1426" s="5"/>
      <c r="AK1426"/>
      <c r="AL1426"/>
      <c r="AM1426"/>
      <c r="AN1426"/>
      <c r="AO1426"/>
      <c r="AP1426"/>
      <c r="AQ1426" s="22"/>
      <c r="AR1426" s="24"/>
      <c r="AS1426" s="37"/>
      <c r="AT1426" s="37"/>
      <c r="AU1426" s="37"/>
      <c r="AV1426" s="37"/>
      <c r="AW1426" s="37"/>
    </row>
    <row r="1427" spans="1:49" ht="15.75" hidden="1" customHeight="1" x14ac:dyDescent="0.25">
      <c r="A1427" s="6" t="s">
        <v>6132</v>
      </c>
      <c r="B1427" s="21" t="s">
        <v>6133</v>
      </c>
      <c r="C1427" s="7">
        <v>2</v>
      </c>
      <c r="D1427" s="39" t="s">
        <v>6301</v>
      </c>
      <c r="E1427" s="7">
        <v>6008</v>
      </c>
      <c r="F1427" s="7">
        <v>95</v>
      </c>
      <c r="G1427" s="23">
        <v>15.8</v>
      </c>
      <c r="H1427" s="34">
        <f>Tabela1[[#This Row],[PESO UNI]]*Tabela1[[#This Row],[QTE]]</f>
        <v>31.6</v>
      </c>
      <c r="I1427" s="7">
        <v>0</v>
      </c>
      <c r="J1427" s="8" t="s">
        <v>3093</v>
      </c>
      <c r="K1427" s="8" t="s">
        <v>4320</v>
      </c>
      <c r="L1427" s="9" t="s">
        <v>2984</v>
      </c>
      <c r="M1427" s="10">
        <v>46309</v>
      </c>
      <c r="N1427" s="8" t="s">
        <v>38</v>
      </c>
      <c r="O1427" s="12"/>
      <c r="P1427" s="13"/>
      <c r="Q1427" s="14">
        <f>Tabela1[[#This Row],[QTDE/ Fabricação]]-Tabela1[[#This Row],[QTE]]</f>
        <v>-2</v>
      </c>
      <c r="R1427" s="18">
        <f t="shared" si="465"/>
        <v>0</v>
      </c>
      <c r="S1427" s="18">
        <f t="shared" si="466"/>
        <v>0</v>
      </c>
      <c r="T1427" s="19">
        <f t="shared" si="467"/>
        <v>-31.6</v>
      </c>
      <c r="U1427" s="16">
        <f>IFERROR(SUMIF('LISTA DE EMBARQUE'!B:B,MICRO!E:E,'LISTA DE EMBARQUE'!G:G),"")</f>
        <v>0</v>
      </c>
      <c r="V1427" s="12"/>
      <c r="W1427" s="13"/>
      <c r="X1427" s="14"/>
      <c r="Y1427" s="14"/>
      <c r="Z1427" s="20"/>
      <c r="AA1427" s="17"/>
      <c r="AB1427" s="33"/>
      <c r="AC1427" s="33"/>
      <c r="AD1427" s="33"/>
      <c r="AE1427" s="33"/>
      <c r="AF1427" s="33"/>
      <c r="AG1427" s="33"/>
      <c r="AH1427" s="33"/>
      <c r="AI1427" s="33"/>
      <c r="AJ1427" s="5"/>
      <c r="AK1427"/>
      <c r="AL1427"/>
      <c r="AM1427"/>
      <c r="AN1427"/>
      <c r="AO1427"/>
      <c r="AP1427"/>
      <c r="AQ1427" s="22"/>
      <c r="AR1427" s="24"/>
      <c r="AS1427" s="37"/>
      <c r="AT1427" s="37"/>
      <c r="AU1427" s="37"/>
      <c r="AV1427" s="37"/>
      <c r="AW1427" s="37"/>
    </row>
    <row r="1428" spans="1:49" ht="15.75" hidden="1" customHeight="1" x14ac:dyDescent="0.25">
      <c r="A1428" s="6" t="s">
        <v>6132</v>
      </c>
      <c r="B1428" s="21" t="s">
        <v>6133</v>
      </c>
      <c r="C1428" s="7">
        <v>2</v>
      </c>
      <c r="D1428" s="39" t="s">
        <v>6302</v>
      </c>
      <c r="E1428" s="7">
        <v>6009</v>
      </c>
      <c r="F1428" s="7">
        <v>95</v>
      </c>
      <c r="G1428" s="23">
        <v>16.2</v>
      </c>
      <c r="H1428" s="34">
        <f>Tabela1[[#This Row],[PESO UNI]]*Tabela1[[#This Row],[QTE]]</f>
        <v>32.4</v>
      </c>
      <c r="I1428" s="7">
        <v>0</v>
      </c>
      <c r="J1428" s="8" t="s">
        <v>3093</v>
      </c>
      <c r="K1428" s="8" t="s">
        <v>4320</v>
      </c>
      <c r="L1428" s="9" t="s">
        <v>2984</v>
      </c>
      <c r="M1428" s="10">
        <v>46309</v>
      </c>
      <c r="N1428" s="8" t="s">
        <v>38</v>
      </c>
      <c r="O1428" s="12"/>
      <c r="P1428" s="13"/>
      <c r="Q1428" s="14">
        <f>Tabela1[[#This Row],[QTDE/ Fabricação]]-Tabela1[[#This Row],[QTE]]</f>
        <v>-2</v>
      </c>
      <c r="R1428" s="18">
        <f t="shared" si="465"/>
        <v>0</v>
      </c>
      <c r="S1428" s="18">
        <f t="shared" si="466"/>
        <v>0</v>
      </c>
      <c r="T1428" s="19">
        <f t="shared" si="467"/>
        <v>-32.4</v>
      </c>
      <c r="U1428" s="16">
        <f>IFERROR(SUMIF('LISTA DE EMBARQUE'!B:B,MICRO!E:E,'LISTA DE EMBARQUE'!G:G),"")</f>
        <v>0</v>
      </c>
      <c r="V1428" s="12"/>
      <c r="W1428" s="13"/>
      <c r="X1428" s="14"/>
      <c r="Y1428" s="14"/>
      <c r="Z1428" s="20"/>
      <c r="AA1428" s="17"/>
      <c r="AB1428" s="33"/>
      <c r="AC1428" s="33"/>
      <c r="AD1428" s="33"/>
      <c r="AE1428" s="33"/>
      <c r="AF1428" s="33"/>
      <c r="AG1428" s="33"/>
      <c r="AH1428" s="33"/>
      <c r="AI1428" s="33"/>
      <c r="AJ1428" s="5"/>
      <c r="AK1428"/>
      <c r="AL1428"/>
      <c r="AM1428"/>
      <c r="AN1428"/>
      <c r="AO1428"/>
      <c r="AP1428"/>
      <c r="AQ1428" s="22"/>
      <c r="AR1428" s="24"/>
      <c r="AS1428" s="37"/>
      <c r="AT1428" s="37"/>
      <c r="AU1428" s="37"/>
      <c r="AV1428" s="37"/>
      <c r="AW1428" s="37"/>
    </row>
    <row r="1429" spans="1:49" ht="15.75" hidden="1" customHeight="1" x14ac:dyDescent="0.25">
      <c r="A1429" s="6" t="s">
        <v>6132</v>
      </c>
      <c r="B1429" s="21" t="s">
        <v>6133</v>
      </c>
      <c r="C1429" s="7">
        <v>2</v>
      </c>
      <c r="D1429" s="39" t="s">
        <v>6303</v>
      </c>
      <c r="E1429" s="7">
        <v>6010</v>
      </c>
      <c r="F1429" s="7">
        <v>95</v>
      </c>
      <c r="G1429" s="23">
        <v>12.1</v>
      </c>
      <c r="H1429" s="34">
        <f>Tabela1[[#This Row],[PESO UNI]]*Tabela1[[#This Row],[QTE]]</f>
        <v>24.2</v>
      </c>
      <c r="I1429" s="7">
        <v>0</v>
      </c>
      <c r="J1429" s="8" t="s">
        <v>3093</v>
      </c>
      <c r="K1429" s="8" t="s">
        <v>4320</v>
      </c>
      <c r="L1429" s="9" t="s">
        <v>2984</v>
      </c>
      <c r="M1429" s="10">
        <v>46309</v>
      </c>
      <c r="N1429" s="8" t="s">
        <v>38</v>
      </c>
      <c r="O1429" s="12"/>
      <c r="P1429" s="13"/>
      <c r="Q1429" s="14">
        <f>Tabela1[[#This Row],[QTDE/ Fabricação]]-Tabela1[[#This Row],[QTE]]</f>
        <v>-2</v>
      </c>
      <c r="R1429" s="18">
        <f t="shared" ref="R1429:R1471" si="468">IFERROR(H1429*((AA1429*0.25)+(AC1429*0.25)+(AD1429*0.225)+(AE1429*0.225)+(AF1429*0.05)),"")</f>
        <v>0</v>
      </c>
      <c r="S1429" s="18">
        <f t="shared" ref="S1429:S1471" si="469">IFERROR(H1429*AG1429,"")</f>
        <v>0</v>
      </c>
      <c r="T1429" s="19">
        <f t="shared" ref="T1429:T1471" si="470">IFERROR(S1429-H1429,"")</f>
        <v>-24.2</v>
      </c>
      <c r="U1429" s="16">
        <f>IFERROR(SUMIF('LISTA DE EMBARQUE'!B:B,MICRO!E:E,'LISTA DE EMBARQUE'!G:G),"")</f>
        <v>0</v>
      </c>
      <c r="V1429" s="12"/>
      <c r="W1429" s="13"/>
      <c r="X1429" s="14"/>
      <c r="Y1429" s="14"/>
      <c r="Z1429" s="20"/>
      <c r="AA1429" s="17"/>
      <c r="AB1429" s="33"/>
      <c r="AC1429" s="33"/>
      <c r="AD1429" s="33"/>
      <c r="AE1429" s="33"/>
      <c r="AF1429" s="33"/>
      <c r="AG1429" s="33"/>
      <c r="AH1429" s="33"/>
      <c r="AI1429" s="33"/>
      <c r="AJ1429" s="5"/>
      <c r="AK1429"/>
      <c r="AL1429"/>
      <c r="AM1429"/>
      <c r="AN1429"/>
      <c r="AO1429"/>
      <c r="AP1429"/>
      <c r="AQ1429" s="22"/>
      <c r="AR1429" s="24"/>
      <c r="AS1429" s="37"/>
      <c r="AT1429" s="37"/>
      <c r="AU1429" s="37"/>
      <c r="AV1429" s="37"/>
      <c r="AW1429" s="37"/>
    </row>
    <row r="1430" spans="1:49" ht="15.75" hidden="1" customHeight="1" x14ac:dyDescent="0.25">
      <c r="A1430" s="6" t="s">
        <v>6380</v>
      </c>
      <c r="B1430" s="21" t="s">
        <v>6381</v>
      </c>
      <c r="C1430" s="7">
        <v>1</v>
      </c>
      <c r="D1430" s="39" t="s">
        <v>6382</v>
      </c>
      <c r="E1430" s="7">
        <v>6011</v>
      </c>
      <c r="F1430" s="7">
        <v>96</v>
      </c>
      <c r="G1430" s="23">
        <v>277.2</v>
      </c>
      <c r="H1430" s="34">
        <f>Tabela1[[#This Row],[PESO UNI]]*Tabela1[[#This Row],[QTE]]</f>
        <v>277.2</v>
      </c>
      <c r="I1430" s="7">
        <v>0</v>
      </c>
      <c r="J1430" s="8" t="s">
        <v>3045</v>
      </c>
      <c r="K1430" s="8" t="s">
        <v>4320</v>
      </c>
      <c r="L1430" s="9" t="s">
        <v>2984</v>
      </c>
      <c r="M1430" s="10">
        <v>46311</v>
      </c>
      <c r="N1430" s="8" t="s">
        <v>38</v>
      </c>
      <c r="O1430" s="12"/>
      <c r="P1430" s="13"/>
      <c r="Q1430" s="14">
        <f>Tabela1[[#This Row],[QTDE/ Fabricação]]-Tabela1[[#This Row],[QTE]]</f>
        <v>-1</v>
      </c>
      <c r="R1430" s="18">
        <f t="shared" si="468"/>
        <v>0</v>
      </c>
      <c r="S1430" s="18">
        <f t="shared" si="469"/>
        <v>0</v>
      </c>
      <c r="T1430" s="19">
        <f t="shared" si="470"/>
        <v>-277.2</v>
      </c>
      <c r="U1430" s="16">
        <f>IFERROR(SUMIF('LISTA DE EMBARQUE'!B:B,MICRO!E:E,'LISTA DE EMBARQUE'!G:G),"")</f>
        <v>0</v>
      </c>
      <c r="V1430" s="12"/>
      <c r="W1430" s="13"/>
      <c r="X1430" s="14"/>
      <c r="Y1430" s="14"/>
      <c r="Z1430" s="20"/>
      <c r="AA1430" s="17"/>
      <c r="AB1430" s="33"/>
      <c r="AC1430" s="33"/>
      <c r="AD1430" s="33"/>
      <c r="AE1430" s="33"/>
      <c r="AF1430" s="33"/>
      <c r="AG1430" s="33"/>
      <c r="AH1430" s="33"/>
      <c r="AI1430" s="33"/>
      <c r="AJ1430" s="5"/>
      <c r="AK1430"/>
      <c r="AL1430"/>
      <c r="AM1430"/>
      <c r="AN1430"/>
      <c r="AO1430"/>
      <c r="AP1430"/>
      <c r="AQ1430" s="22"/>
      <c r="AR1430" s="24"/>
      <c r="AS1430" s="37"/>
      <c r="AT1430" s="37"/>
      <c r="AU1430" s="37"/>
      <c r="AV1430" s="37"/>
      <c r="AW1430" s="37"/>
    </row>
    <row r="1431" spans="1:49" ht="15.75" hidden="1" customHeight="1" x14ac:dyDescent="0.25">
      <c r="A1431" s="6" t="s">
        <v>6380</v>
      </c>
      <c r="B1431" s="21" t="s">
        <v>6381</v>
      </c>
      <c r="C1431" s="7">
        <v>2</v>
      </c>
      <c r="D1431" s="39" t="s">
        <v>6383</v>
      </c>
      <c r="E1431" s="7">
        <v>6012</v>
      </c>
      <c r="F1431" s="7">
        <v>96</v>
      </c>
      <c r="G1431" s="23">
        <v>402.2</v>
      </c>
      <c r="H1431" s="34">
        <f>Tabela1[[#This Row],[PESO UNI]]*Tabela1[[#This Row],[QTE]]</f>
        <v>804.4</v>
      </c>
      <c r="I1431" s="7">
        <v>0</v>
      </c>
      <c r="J1431" s="8" t="s">
        <v>3045</v>
      </c>
      <c r="K1431" s="8" t="s">
        <v>4320</v>
      </c>
      <c r="L1431" s="9" t="s">
        <v>2984</v>
      </c>
      <c r="M1431" s="10">
        <v>46311</v>
      </c>
      <c r="N1431" s="8" t="s">
        <v>38</v>
      </c>
      <c r="O1431" s="12"/>
      <c r="P1431" s="13"/>
      <c r="Q1431" s="14">
        <f>Tabela1[[#This Row],[QTDE/ Fabricação]]-Tabela1[[#This Row],[QTE]]</f>
        <v>-2</v>
      </c>
      <c r="R1431" s="18">
        <f t="shared" si="468"/>
        <v>0</v>
      </c>
      <c r="S1431" s="18">
        <f t="shared" si="469"/>
        <v>0</v>
      </c>
      <c r="T1431" s="19">
        <f t="shared" si="470"/>
        <v>-804.4</v>
      </c>
      <c r="U1431" s="16">
        <f>IFERROR(SUMIF('LISTA DE EMBARQUE'!B:B,MICRO!E:E,'LISTA DE EMBARQUE'!G:G),"")</f>
        <v>0</v>
      </c>
      <c r="V1431" s="12"/>
      <c r="W1431" s="13"/>
      <c r="X1431" s="14"/>
      <c r="Y1431" s="14"/>
      <c r="Z1431" s="20"/>
      <c r="AA1431" s="17"/>
      <c r="AB1431" s="33"/>
      <c r="AC1431" s="33"/>
      <c r="AD1431" s="33"/>
      <c r="AE1431" s="33"/>
      <c r="AF1431" s="33"/>
      <c r="AG1431" s="33"/>
      <c r="AH1431" s="33"/>
      <c r="AI1431" s="33"/>
      <c r="AJ1431" s="5"/>
      <c r="AK1431"/>
      <c r="AL1431"/>
      <c r="AM1431"/>
      <c r="AN1431"/>
      <c r="AO1431"/>
      <c r="AP1431"/>
      <c r="AQ1431" s="22"/>
      <c r="AR1431" s="24"/>
      <c r="AS1431" s="37"/>
      <c r="AT1431" s="37"/>
      <c r="AU1431" s="37"/>
      <c r="AV1431" s="37"/>
      <c r="AW1431" s="37"/>
    </row>
    <row r="1432" spans="1:49" ht="15.75" hidden="1" customHeight="1" x14ac:dyDescent="0.25">
      <c r="A1432" s="6" t="s">
        <v>6380</v>
      </c>
      <c r="B1432" s="21" t="s">
        <v>6381</v>
      </c>
      <c r="C1432" s="7">
        <v>2</v>
      </c>
      <c r="D1432" s="39" t="s">
        <v>6384</v>
      </c>
      <c r="E1432" s="7">
        <v>6013</v>
      </c>
      <c r="F1432" s="7">
        <v>96</v>
      </c>
      <c r="G1432" s="23">
        <v>35.4</v>
      </c>
      <c r="H1432" s="34">
        <f>Tabela1[[#This Row],[PESO UNI]]*Tabela1[[#This Row],[QTE]]</f>
        <v>70.8</v>
      </c>
      <c r="I1432" s="7">
        <v>0</v>
      </c>
      <c r="J1432" s="8" t="s">
        <v>3045</v>
      </c>
      <c r="K1432" s="8" t="s">
        <v>4320</v>
      </c>
      <c r="L1432" s="9" t="s">
        <v>2984</v>
      </c>
      <c r="M1432" s="10">
        <v>46311</v>
      </c>
      <c r="N1432" s="8" t="s">
        <v>38</v>
      </c>
      <c r="O1432" s="12"/>
      <c r="P1432" s="13"/>
      <c r="Q1432" s="14">
        <f>Tabela1[[#This Row],[QTDE/ Fabricação]]-Tabela1[[#This Row],[QTE]]</f>
        <v>-2</v>
      </c>
      <c r="R1432" s="18">
        <f t="shared" si="468"/>
        <v>0</v>
      </c>
      <c r="S1432" s="18">
        <f t="shared" si="469"/>
        <v>0</v>
      </c>
      <c r="T1432" s="19">
        <f t="shared" si="470"/>
        <v>-70.8</v>
      </c>
      <c r="U1432" s="16">
        <f>IFERROR(SUMIF('LISTA DE EMBARQUE'!B:B,MICRO!E:E,'LISTA DE EMBARQUE'!G:G),"")</f>
        <v>0</v>
      </c>
      <c r="V1432" s="12"/>
      <c r="W1432" s="13"/>
      <c r="X1432" s="14"/>
      <c r="Y1432" s="14"/>
      <c r="Z1432" s="20"/>
      <c r="AA1432" s="17"/>
      <c r="AB1432" s="33"/>
      <c r="AC1432" s="33"/>
      <c r="AD1432" s="33"/>
      <c r="AE1432" s="33"/>
      <c r="AF1432" s="33"/>
      <c r="AG1432" s="33"/>
      <c r="AH1432" s="33"/>
      <c r="AI1432" s="33"/>
      <c r="AJ1432" s="5"/>
      <c r="AK1432"/>
      <c r="AL1432"/>
      <c r="AM1432"/>
      <c r="AN1432"/>
      <c r="AO1432"/>
      <c r="AP1432"/>
      <c r="AQ1432" s="22"/>
      <c r="AR1432" s="24"/>
      <c r="AS1432" s="37"/>
      <c r="AT1432" s="37"/>
      <c r="AU1432" s="37"/>
      <c r="AV1432" s="37"/>
      <c r="AW1432" s="37"/>
    </row>
    <row r="1433" spans="1:49" ht="15.75" hidden="1" customHeight="1" x14ac:dyDescent="0.25">
      <c r="A1433" s="6" t="s">
        <v>6380</v>
      </c>
      <c r="B1433" s="21" t="s">
        <v>6381</v>
      </c>
      <c r="C1433" s="7">
        <v>2</v>
      </c>
      <c r="D1433" s="39" t="s">
        <v>6385</v>
      </c>
      <c r="E1433" s="7">
        <v>6014</v>
      </c>
      <c r="F1433" s="7">
        <v>96</v>
      </c>
      <c r="G1433" s="23">
        <v>10.199999999999999</v>
      </c>
      <c r="H1433" s="34">
        <f>Tabela1[[#This Row],[PESO UNI]]*Tabela1[[#This Row],[QTE]]</f>
        <v>20.399999999999999</v>
      </c>
      <c r="I1433" s="7">
        <v>0</v>
      </c>
      <c r="J1433" s="8" t="s">
        <v>3045</v>
      </c>
      <c r="K1433" s="8" t="s">
        <v>4320</v>
      </c>
      <c r="L1433" s="9" t="s">
        <v>2984</v>
      </c>
      <c r="M1433" s="10">
        <v>46311</v>
      </c>
      <c r="N1433" s="8" t="s">
        <v>38</v>
      </c>
      <c r="O1433" s="12"/>
      <c r="P1433" s="13"/>
      <c r="Q1433" s="14">
        <f>Tabela1[[#This Row],[QTDE/ Fabricação]]-Tabela1[[#This Row],[QTE]]</f>
        <v>-2</v>
      </c>
      <c r="R1433" s="18">
        <f t="shared" si="468"/>
        <v>0</v>
      </c>
      <c r="S1433" s="18">
        <f t="shared" si="469"/>
        <v>0</v>
      </c>
      <c r="T1433" s="19">
        <f t="shared" si="470"/>
        <v>-20.399999999999999</v>
      </c>
      <c r="U1433" s="16">
        <f>IFERROR(SUMIF('LISTA DE EMBARQUE'!B:B,MICRO!E:E,'LISTA DE EMBARQUE'!G:G),"")</f>
        <v>0</v>
      </c>
      <c r="V1433" s="12"/>
      <c r="W1433" s="13"/>
      <c r="X1433" s="14"/>
      <c r="Y1433" s="14"/>
      <c r="Z1433" s="20"/>
      <c r="AA1433" s="17"/>
      <c r="AB1433" s="33"/>
      <c r="AC1433" s="33"/>
      <c r="AD1433" s="33"/>
      <c r="AE1433" s="33"/>
      <c r="AF1433" s="33"/>
      <c r="AG1433" s="33"/>
      <c r="AH1433" s="33"/>
      <c r="AI1433" s="33"/>
      <c r="AJ1433" s="5"/>
      <c r="AK1433"/>
      <c r="AL1433"/>
      <c r="AM1433"/>
      <c r="AN1433"/>
      <c r="AO1433"/>
      <c r="AP1433"/>
      <c r="AQ1433" s="22"/>
      <c r="AR1433" s="24"/>
      <c r="AS1433" s="37"/>
      <c r="AT1433" s="37"/>
      <c r="AU1433" s="37"/>
      <c r="AV1433" s="37"/>
      <c r="AW1433" s="37"/>
    </row>
    <row r="1434" spans="1:49" ht="15.75" hidden="1" customHeight="1" x14ac:dyDescent="0.25">
      <c r="A1434" s="6" t="s">
        <v>6380</v>
      </c>
      <c r="B1434" s="21" t="s">
        <v>6381</v>
      </c>
      <c r="C1434" s="7">
        <v>4</v>
      </c>
      <c r="D1434" s="39" t="s">
        <v>6386</v>
      </c>
      <c r="E1434" s="7">
        <v>6015</v>
      </c>
      <c r="F1434" s="7">
        <v>96</v>
      </c>
      <c r="G1434" s="23">
        <v>11.2</v>
      </c>
      <c r="H1434" s="34">
        <f>Tabela1[[#This Row],[PESO UNI]]*Tabela1[[#This Row],[QTE]]</f>
        <v>44.8</v>
      </c>
      <c r="I1434" s="7">
        <v>0</v>
      </c>
      <c r="J1434" s="8" t="s">
        <v>3045</v>
      </c>
      <c r="K1434" s="8" t="s">
        <v>4320</v>
      </c>
      <c r="L1434" s="9" t="s">
        <v>2984</v>
      </c>
      <c r="M1434" s="10">
        <v>46311</v>
      </c>
      <c r="N1434" s="8" t="s">
        <v>38</v>
      </c>
      <c r="O1434" s="12"/>
      <c r="P1434" s="13"/>
      <c r="Q1434" s="14">
        <f>Tabela1[[#This Row],[QTDE/ Fabricação]]-Tabela1[[#This Row],[QTE]]</f>
        <v>-4</v>
      </c>
      <c r="R1434" s="18">
        <f t="shared" si="468"/>
        <v>0</v>
      </c>
      <c r="S1434" s="18">
        <f t="shared" si="469"/>
        <v>0</v>
      </c>
      <c r="T1434" s="19">
        <f t="shared" si="470"/>
        <v>-44.8</v>
      </c>
      <c r="U1434" s="16">
        <f>IFERROR(SUMIF('LISTA DE EMBARQUE'!B:B,MICRO!E:E,'LISTA DE EMBARQUE'!G:G),"")</f>
        <v>0</v>
      </c>
      <c r="V1434" s="12"/>
      <c r="W1434" s="13"/>
      <c r="X1434" s="14"/>
      <c r="Y1434" s="14"/>
      <c r="Z1434" s="20"/>
      <c r="AA1434" s="17"/>
      <c r="AB1434" s="33"/>
      <c r="AC1434" s="33"/>
      <c r="AD1434" s="33"/>
      <c r="AE1434" s="33"/>
      <c r="AF1434" s="33"/>
      <c r="AG1434" s="33"/>
      <c r="AH1434" s="33"/>
      <c r="AI1434" s="33"/>
      <c r="AJ1434" s="5"/>
      <c r="AK1434"/>
      <c r="AL1434"/>
      <c r="AM1434"/>
      <c r="AN1434"/>
      <c r="AO1434"/>
      <c r="AP1434"/>
      <c r="AQ1434" s="22"/>
      <c r="AR1434" s="24"/>
      <c r="AS1434" s="37"/>
      <c r="AT1434" s="37"/>
      <c r="AU1434" s="37"/>
      <c r="AV1434" s="37"/>
      <c r="AW1434" s="37"/>
    </row>
    <row r="1435" spans="1:49" ht="15.75" hidden="1" customHeight="1" x14ac:dyDescent="0.25">
      <c r="A1435" s="6" t="s">
        <v>6380</v>
      </c>
      <c r="B1435" s="21" t="s">
        <v>6381</v>
      </c>
      <c r="C1435" s="7">
        <v>8</v>
      </c>
      <c r="D1435" s="39" t="s">
        <v>6387</v>
      </c>
      <c r="E1435" s="7">
        <v>6016</v>
      </c>
      <c r="F1435" s="7">
        <v>96</v>
      </c>
      <c r="G1435" s="23">
        <v>4.4000000000000004</v>
      </c>
      <c r="H1435" s="34">
        <f>Tabela1[[#This Row],[PESO UNI]]*Tabela1[[#This Row],[QTE]]</f>
        <v>35.200000000000003</v>
      </c>
      <c r="I1435" s="7">
        <v>0</v>
      </c>
      <c r="J1435" s="8" t="s">
        <v>3045</v>
      </c>
      <c r="K1435" s="8" t="s">
        <v>4320</v>
      </c>
      <c r="L1435" s="9" t="s">
        <v>2984</v>
      </c>
      <c r="M1435" s="10">
        <v>46311</v>
      </c>
      <c r="N1435" s="8" t="s">
        <v>38</v>
      </c>
      <c r="O1435" s="12"/>
      <c r="P1435" s="13"/>
      <c r="Q1435" s="14">
        <f>Tabela1[[#This Row],[QTDE/ Fabricação]]-Tabela1[[#This Row],[QTE]]</f>
        <v>-8</v>
      </c>
      <c r="R1435" s="18">
        <f t="shared" si="468"/>
        <v>0</v>
      </c>
      <c r="S1435" s="18">
        <f t="shared" si="469"/>
        <v>0</v>
      </c>
      <c r="T1435" s="19">
        <f t="shared" si="470"/>
        <v>-35.200000000000003</v>
      </c>
      <c r="U1435" s="16">
        <f>IFERROR(SUMIF('LISTA DE EMBARQUE'!B:B,MICRO!E:E,'LISTA DE EMBARQUE'!G:G),"")</f>
        <v>0</v>
      </c>
      <c r="V1435" s="12"/>
      <c r="W1435" s="13"/>
      <c r="X1435" s="14"/>
      <c r="Y1435" s="14"/>
      <c r="Z1435" s="20"/>
      <c r="AA1435" s="17"/>
      <c r="AB1435" s="33"/>
      <c r="AC1435" s="33"/>
      <c r="AD1435" s="33"/>
      <c r="AE1435" s="33"/>
      <c r="AF1435" s="33"/>
      <c r="AG1435" s="33"/>
      <c r="AH1435" s="33"/>
      <c r="AI1435" s="33"/>
      <c r="AJ1435" s="5"/>
      <c r="AK1435"/>
      <c r="AL1435"/>
      <c r="AM1435"/>
      <c r="AN1435"/>
      <c r="AO1435"/>
      <c r="AP1435"/>
      <c r="AQ1435" s="22"/>
      <c r="AR1435" s="24"/>
      <c r="AS1435" s="37"/>
      <c r="AT1435" s="37"/>
      <c r="AU1435" s="37"/>
      <c r="AV1435" s="37"/>
      <c r="AW1435" s="37"/>
    </row>
    <row r="1436" spans="1:49" ht="15.75" hidden="1" customHeight="1" x14ac:dyDescent="0.25">
      <c r="A1436" s="6" t="s">
        <v>6380</v>
      </c>
      <c r="B1436" s="21" t="s">
        <v>6381</v>
      </c>
      <c r="C1436" s="7">
        <v>4</v>
      </c>
      <c r="D1436" s="39" t="s">
        <v>6388</v>
      </c>
      <c r="E1436" s="7">
        <v>6017</v>
      </c>
      <c r="F1436" s="7">
        <v>96</v>
      </c>
      <c r="G1436" s="23">
        <v>22.4</v>
      </c>
      <c r="H1436" s="34">
        <f>Tabela1[[#This Row],[PESO UNI]]*Tabela1[[#This Row],[QTE]]</f>
        <v>89.6</v>
      </c>
      <c r="I1436" s="7">
        <v>0</v>
      </c>
      <c r="J1436" s="8" t="s">
        <v>3045</v>
      </c>
      <c r="K1436" s="8" t="s">
        <v>4320</v>
      </c>
      <c r="L1436" s="9" t="s">
        <v>2984</v>
      </c>
      <c r="M1436" s="10">
        <v>46311</v>
      </c>
      <c r="N1436" s="8" t="s">
        <v>38</v>
      </c>
      <c r="O1436" s="12"/>
      <c r="P1436" s="13"/>
      <c r="Q1436" s="14">
        <f>Tabela1[[#This Row],[QTDE/ Fabricação]]-Tabela1[[#This Row],[QTE]]</f>
        <v>-4</v>
      </c>
      <c r="R1436" s="18">
        <f t="shared" si="468"/>
        <v>0</v>
      </c>
      <c r="S1436" s="18">
        <f t="shared" si="469"/>
        <v>0</v>
      </c>
      <c r="T1436" s="19">
        <f t="shared" si="470"/>
        <v>-89.6</v>
      </c>
      <c r="U1436" s="16">
        <f>IFERROR(SUMIF('LISTA DE EMBARQUE'!B:B,MICRO!E:E,'LISTA DE EMBARQUE'!G:G),"")</f>
        <v>0</v>
      </c>
      <c r="V1436" s="12"/>
      <c r="W1436" s="13"/>
      <c r="X1436" s="14"/>
      <c r="Y1436" s="14"/>
      <c r="Z1436" s="20"/>
      <c r="AA1436" s="17"/>
      <c r="AB1436" s="33"/>
      <c r="AC1436" s="33"/>
      <c r="AD1436" s="33"/>
      <c r="AE1436" s="33"/>
      <c r="AF1436" s="33"/>
      <c r="AG1436" s="33"/>
      <c r="AH1436" s="33"/>
      <c r="AI1436" s="33"/>
      <c r="AJ1436" s="5"/>
      <c r="AK1436"/>
      <c r="AL1436"/>
      <c r="AM1436"/>
      <c r="AN1436"/>
      <c r="AO1436"/>
      <c r="AP1436"/>
      <c r="AQ1436" s="22"/>
      <c r="AR1436" s="24"/>
      <c r="AS1436" s="37"/>
      <c r="AT1436" s="37"/>
      <c r="AU1436" s="37"/>
      <c r="AV1436" s="37"/>
      <c r="AW1436" s="37"/>
    </row>
    <row r="1437" spans="1:49" ht="15.75" hidden="1" customHeight="1" x14ac:dyDescent="0.25">
      <c r="A1437" s="6" t="s">
        <v>6380</v>
      </c>
      <c r="B1437" s="21" t="s">
        <v>6381</v>
      </c>
      <c r="C1437" s="7">
        <v>4</v>
      </c>
      <c r="D1437" s="39" t="s">
        <v>6389</v>
      </c>
      <c r="E1437" s="7">
        <v>6018</v>
      </c>
      <c r="F1437" s="7">
        <v>96</v>
      </c>
      <c r="G1437" s="23">
        <v>2.7</v>
      </c>
      <c r="H1437" s="34">
        <f>Tabela1[[#This Row],[PESO UNI]]*Tabela1[[#This Row],[QTE]]</f>
        <v>10.8</v>
      </c>
      <c r="I1437" s="7">
        <v>0</v>
      </c>
      <c r="J1437" s="8" t="s">
        <v>3045</v>
      </c>
      <c r="K1437" s="8" t="s">
        <v>4320</v>
      </c>
      <c r="L1437" s="9" t="s">
        <v>2984</v>
      </c>
      <c r="M1437" s="10">
        <v>46311</v>
      </c>
      <c r="N1437" s="8" t="s">
        <v>38</v>
      </c>
      <c r="O1437" s="12"/>
      <c r="P1437" s="13"/>
      <c r="Q1437" s="14">
        <f>Tabela1[[#This Row],[QTDE/ Fabricação]]-Tabela1[[#This Row],[QTE]]</f>
        <v>-4</v>
      </c>
      <c r="R1437" s="18">
        <f t="shared" si="468"/>
        <v>0</v>
      </c>
      <c r="S1437" s="18">
        <f t="shared" si="469"/>
        <v>0</v>
      </c>
      <c r="T1437" s="19">
        <f t="shared" si="470"/>
        <v>-10.8</v>
      </c>
      <c r="U1437" s="16">
        <f>IFERROR(SUMIF('LISTA DE EMBARQUE'!B:B,MICRO!E:E,'LISTA DE EMBARQUE'!G:G),"")</f>
        <v>0</v>
      </c>
      <c r="V1437" s="12"/>
      <c r="W1437" s="13"/>
      <c r="X1437" s="14"/>
      <c r="Y1437" s="14"/>
      <c r="Z1437" s="20"/>
      <c r="AA1437" s="17"/>
      <c r="AB1437" s="33"/>
      <c r="AC1437" s="33"/>
      <c r="AD1437" s="33"/>
      <c r="AE1437" s="33"/>
      <c r="AF1437" s="33"/>
      <c r="AG1437" s="33"/>
      <c r="AH1437" s="33"/>
      <c r="AI1437" s="33"/>
      <c r="AJ1437" s="5"/>
      <c r="AK1437"/>
      <c r="AL1437"/>
      <c r="AM1437"/>
      <c r="AN1437"/>
      <c r="AO1437"/>
      <c r="AP1437"/>
      <c r="AQ1437" s="22"/>
      <c r="AR1437" s="24"/>
      <c r="AS1437" s="37"/>
      <c r="AT1437" s="37"/>
      <c r="AU1437" s="37"/>
      <c r="AV1437" s="37"/>
      <c r="AW1437" s="37"/>
    </row>
    <row r="1438" spans="1:49" ht="15.75" hidden="1" customHeight="1" x14ac:dyDescent="0.25">
      <c r="A1438" s="6" t="s">
        <v>6380</v>
      </c>
      <c r="B1438" s="21" t="s">
        <v>6381</v>
      </c>
      <c r="C1438" s="7">
        <v>8</v>
      </c>
      <c r="D1438" s="39" t="s">
        <v>6390</v>
      </c>
      <c r="E1438" s="7">
        <v>6019</v>
      </c>
      <c r="F1438" s="7">
        <v>96</v>
      </c>
      <c r="G1438" s="23">
        <v>1.6</v>
      </c>
      <c r="H1438" s="34">
        <f>Tabela1[[#This Row],[PESO UNI]]*Tabela1[[#This Row],[QTE]]</f>
        <v>12.8</v>
      </c>
      <c r="I1438" s="7">
        <v>0</v>
      </c>
      <c r="J1438" s="8" t="s">
        <v>3045</v>
      </c>
      <c r="K1438" s="8" t="s">
        <v>4320</v>
      </c>
      <c r="L1438" s="9" t="s">
        <v>2984</v>
      </c>
      <c r="M1438" s="10">
        <v>46311</v>
      </c>
      <c r="N1438" s="8" t="s">
        <v>38</v>
      </c>
      <c r="O1438" s="12"/>
      <c r="P1438" s="13"/>
      <c r="Q1438" s="14">
        <f>Tabela1[[#This Row],[QTDE/ Fabricação]]-Tabela1[[#This Row],[QTE]]</f>
        <v>-8</v>
      </c>
      <c r="R1438" s="18">
        <f t="shared" si="468"/>
        <v>0</v>
      </c>
      <c r="S1438" s="18">
        <f t="shared" si="469"/>
        <v>0</v>
      </c>
      <c r="T1438" s="19">
        <f t="shared" si="470"/>
        <v>-12.8</v>
      </c>
      <c r="U1438" s="16">
        <f>IFERROR(SUMIF('LISTA DE EMBARQUE'!B:B,MICRO!E:E,'LISTA DE EMBARQUE'!G:G),"")</f>
        <v>0</v>
      </c>
      <c r="V1438" s="12"/>
      <c r="W1438" s="13"/>
      <c r="X1438" s="14"/>
      <c r="Y1438" s="14"/>
      <c r="Z1438" s="20"/>
      <c r="AA1438" s="17"/>
      <c r="AB1438" s="33"/>
      <c r="AC1438" s="33"/>
      <c r="AD1438" s="33"/>
      <c r="AE1438" s="33"/>
      <c r="AF1438" s="33"/>
      <c r="AG1438" s="33"/>
      <c r="AH1438" s="33"/>
      <c r="AI1438" s="33"/>
      <c r="AJ1438" s="5"/>
      <c r="AK1438"/>
      <c r="AL1438"/>
      <c r="AM1438"/>
      <c r="AN1438"/>
      <c r="AO1438"/>
      <c r="AP1438"/>
      <c r="AQ1438" s="22"/>
      <c r="AR1438" s="24"/>
      <c r="AS1438" s="37"/>
      <c r="AT1438" s="37"/>
      <c r="AU1438" s="37"/>
      <c r="AV1438" s="37"/>
      <c r="AW1438" s="37"/>
    </row>
    <row r="1439" spans="1:49" ht="15.75" hidden="1" customHeight="1" x14ac:dyDescent="0.25">
      <c r="A1439" s="6" t="s">
        <v>6380</v>
      </c>
      <c r="B1439" s="21" t="s">
        <v>6381</v>
      </c>
      <c r="C1439" s="7">
        <v>4</v>
      </c>
      <c r="D1439" s="39" t="s">
        <v>6391</v>
      </c>
      <c r="E1439" s="7">
        <v>6020</v>
      </c>
      <c r="F1439" s="7">
        <v>96</v>
      </c>
      <c r="G1439" s="23">
        <v>1.3</v>
      </c>
      <c r="H1439" s="34">
        <f>Tabela1[[#This Row],[PESO UNI]]*Tabela1[[#This Row],[QTE]]</f>
        <v>5.2</v>
      </c>
      <c r="I1439" s="7">
        <v>0</v>
      </c>
      <c r="J1439" s="8" t="s">
        <v>3045</v>
      </c>
      <c r="K1439" s="8" t="s">
        <v>4320</v>
      </c>
      <c r="L1439" s="9" t="s">
        <v>2984</v>
      </c>
      <c r="M1439" s="10">
        <v>46311</v>
      </c>
      <c r="N1439" s="8" t="s">
        <v>38</v>
      </c>
      <c r="O1439" s="12"/>
      <c r="P1439" s="13"/>
      <c r="Q1439" s="14">
        <f>Tabela1[[#This Row],[QTDE/ Fabricação]]-Tabela1[[#This Row],[QTE]]</f>
        <v>-4</v>
      </c>
      <c r="R1439" s="18">
        <f t="shared" si="468"/>
        <v>0</v>
      </c>
      <c r="S1439" s="18">
        <f t="shared" si="469"/>
        <v>0</v>
      </c>
      <c r="T1439" s="19">
        <f t="shared" si="470"/>
        <v>-5.2</v>
      </c>
      <c r="U1439" s="16">
        <f>IFERROR(SUMIF('LISTA DE EMBARQUE'!B:B,MICRO!E:E,'LISTA DE EMBARQUE'!G:G),"")</f>
        <v>0</v>
      </c>
      <c r="V1439" s="12"/>
      <c r="W1439" s="13"/>
      <c r="X1439" s="14"/>
      <c r="Y1439" s="14"/>
      <c r="Z1439" s="20"/>
      <c r="AA1439" s="17"/>
      <c r="AB1439" s="33"/>
      <c r="AC1439" s="33"/>
      <c r="AD1439" s="33"/>
      <c r="AE1439" s="33"/>
      <c r="AF1439" s="33"/>
      <c r="AG1439" s="33"/>
      <c r="AH1439" s="33"/>
      <c r="AI1439" s="33"/>
      <c r="AJ1439" s="5"/>
      <c r="AK1439"/>
      <c r="AL1439"/>
      <c r="AM1439"/>
      <c r="AN1439"/>
      <c r="AO1439"/>
      <c r="AP1439"/>
      <c r="AQ1439" s="22"/>
      <c r="AR1439" s="24"/>
      <c r="AS1439" s="37"/>
      <c r="AT1439" s="37"/>
      <c r="AU1439" s="37"/>
      <c r="AV1439" s="37"/>
      <c r="AW1439" s="37"/>
    </row>
    <row r="1440" spans="1:49" ht="15.75" hidden="1" customHeight="1" x14ac:dyDescent="0.25">
      <c r="A1440" s="6" t="s">
        <v>6380</v>
      </c>
      <c r="B1440" s="21" t="s">
        <v>6381</v>
      </c>
      <c r="C1440" s="7">
        <v>2</v>
      </c>
      <c r="D1440" s="39" t="s">
        <v>6392</v>
      </c>
      <c r="E1440" s="7">
        <v>6021</v>
      </c>
      <c r="F1440" s="7">
        <v>96</v>
      </c>
      <c r="G1440" s="23">
        <v>12.3</v>
      </c>
      <c r="H1440" s="34">
        <f>Tabela1[[#This Row],[PESO UNI]]*Tabela1[[#This Row],[QTE]]</f>
        <v>24.6</v>
      </c>
      <c r="I1440" s="7">
        <v>0</v>
      </c>
      <c r="J1440" s="8" t="s">
        <v>3045</v>
      </c>
      <c r="K1440" s="8" t="s">
        <v>4320</v>
      </c>
      <c r="L1440" s="9" t="s">
        <v>2984</v>
      </c>
      <c r="M1440" s="10">
        <v>46311</v>
      </c>
      <c r="N1440" s="8" t="s">
        <v>38</v>
      </c>
      <c r="O1440" s="12"/>
      <c r="P1440" s="13"/>
      <c r="Q1440" s="14">
        <f>Tabela1[[#This Row],[QTDE/ Fabricação]]-Tabela1[[#This Row],[QTE]]</f>
        <v>-2</v>
      </c>
      <c r="R1440" s="18">
        <f t="shared" si="468"/>
        <v>0</v>
      </c>
      <c r="S1440" s="18">
        <f t="shared" si="469"/>
        <v>0</v>
      </c>
      <c r="T1440" s="19">
        <f t="shared" si="470"/>
        <v>-24.6</v>
      </c>
      <c r="U1440" s="16">
        <f>IFERROR(SUMIF('LISTA DE EMBARQUE'!B:B,MICRO!E:E,'LISTA DE EMBARQUE'!G:G),"")</f>
        <v>0</v>
      </c>
      <c r="V1440" s="12"/>
      <c r="W1440" s="13"/>
      <c r="X1440" s="14"/>
      <c r="Y1440" s="14"/>
      <c r="Z1440" s="20"/>
      <c r="AA1440" s="17"/>
      <c r="AB1440" s="33"/>
      <c r="AC1440" s="33"/>
      <c r="AD1440" s="33"/>
      <c r="AE1440" s="33"/>
      <c r="AF1440" s="33"/>
      <c r="AG1440" s="33"/>
      <c r="AH1440" s="33"/>
      <c r="AI1440" s="33"/>
      <c r="AJ1440" s="5"/>
      <c r="AK1440"/>
      <c r="AL1440"/>
      <c r="AM1440"/>
      <c r="AN1440"/>
      <c r="AO1440"/>
      <c r="AP1440"/>
      <c r="AQ1440" s="22"/>
      <c r="AR1440" s="24"/>
      <c r="AS1440" s="37"/>
      <c r="AT1440" s="37"/>
      <c r="AU1440" s="37"/>
      <c r="AV1440" s="37"/>
      <c r="AW1440" s="37"/>
    </row>
    <row r="1441" spans="1:49" ht="15.75" hidden="1" customHeight="1" x14ac:dyDescent="0.25">
      <c r="A1441" s="6" t="s">
        <v>6380</v>
      </c>
      <c r="B1441" s="21" t="s">
        <v>6381</v>
      </c>
      <c r="C1441" s="7">
        <v>2</v>
      </c>
      <c r="D1441" s="39" t="s">
        <v>6393</v>
      </c>
      <c r="E1441" s="7">
        <v>6022</v>
      </c>
      <c r="F1441" s="7">
        <v>96</v>
      </c>
      <c r="G1441" s="23">
        <v>11.9</v>
      </c>
      <c r="H1441" s="34">
        <f>Tabela1[[#This Row],[PESO UNI]]*Tabela1[[#This Row],[QTE]]</f>
        <v>23.8</v>
      </c>
      <c r="I1441" s="7">
        <v>0</v>
      </c>
      <c r="J1441" s="8" t="s">
        <v>3045</v>
      </c>
      <c r="K1441" s="8" t="s">
        <v>4320</v>
      </c>
      <c r="L1441" s="9" t="s">
        <v>2984</v>
      </c>
      <c r="M1441" s="10">
        <v>46311</v>
      </c>
      <c r="N1441" s="8" t="s">
        <v>38</v>
      </c>
      <c r="O1441" s="12"/>
      <c r="P1441" s="13"/>
      <c r="Q1441" s="14">
        <f>Tabela1[[#This Row],[QTDE/ Fabricação]]-Tabela1[[#This Row],[QTE]]</f>
        <v>-2</v>
      </c>
      <c r="R1441" s="18">
        <f t="shared" si="468"/>
        <v>0</v>
      </c>
      <c r="S1441" s="18">
        <f t="shared" si="469"/>
        <v>0</v>
      </c>
      <c r="T1441" s="19">
        <f t="shared" si="470"/>
        <v>-23.8</v>
      </c>
      <c r="U1441" s="16">
        <f>IFERROR(SUMIF('LISTA DE EMBARQUE'!B:B,MICRO!E:E,'LISTA DE EMBARQUE'!G:G),"")</f>
        <v>0</v>
      </c>
      <c r="V1441" s="12"/>
      <c r="W1441" s="13"/>
      <c r="X1441" s="14"/>
      <c r="Y1441" s="14"/>
      <c r="Z1441" s="20"/>
      <c r="AA1441" s="17"/>
      <c r="AB1441" s="33"/>
      <c r="AC1441" s="33"/>
      <c r="AD1441" s="33"/>
      <c r="AE1441" s="33"/>
      <c r="AF1441" s="33"/>
      <c r="AG1441" s="33"/>
      <c r="AH1441" s="33"/>
      <c r="AI1441" s="33"/>
      <c r="AJ1441" s="5"/>
      <c r="AK1441"/>
      <c r="AL1441"/>
      <c r="AM1441"/>
      <c r="AN1441"/>
      <c r="AO1441"/>
      <c r="AP1441"/>
      <c r="AQ1441" s="22"/>
      <c r="AR1441" s="24"/>
      <c r="AS1441" s="37"/>
      <c r="AT1441" s="37"/>
      <c r="AU1441" s="37"/>
      <c r="AV1441" s="37"/>
      <c r="AW1441" s="37"/>
    </row>
    <row r="1442" spans="1:49" ht="15.75" hidden="1" customHeight="1" x14ac:dyDescent="0.25">
      <c r="A1442" s="6" t="s">
        <v>6380</v>
      </c>
      <c r="B1442" s="21" t="s">
        <v>6381</v>
      </c>
      <c r="C1442" s="7">
        <v>2</v>
      </c>
      <c r="D1442" s="39" t="s">
        <v>6394</v>
      </c>
      <c r="E1442" s="7">
        <v>6023</v>
      </c>
      <c r="F1442" s="7">
        <v>96</v>
      </c>
      <c r="G1442" s="23">
        <v>0.4</v>
      </c>
      <c r="H1442" s="34">
        <f>Tabela1[[#This Row],[PESO UNI]]*Tabela1[[#This Row],[QTE]]</f>
        <v>0.8</v>
      </c>
      <c r="I1442" s="7">
        <v>0</v>
      </c>
      <c r="J1442" s="8" t="s">
        <v>3045</v>
      </c>
      <c r="K1442" s="8" t="s">
        <v>4320</v>
      </c>
      <c r="L1442" s="9" t="s">
        <v>2984</v>
      </c>
      <c r="M1442" s="10">
        <v>46311</v>
      </c>
      <c r="N1442" s="8" t="s">
        <v>38</v>
      </c>
      <c r="O1442" s="12"/>
      <c r="P1442" s="13"/>
      <c r="Q1442" s="14">
        <f>Tabela1[[#This Row],[QTDE/ Fabricação]]-Tabela1[[#This Row],[QTE]]</f>
        <v>-2</v>
      </c>
      <c r="R1442" s="18">
        <f t="shared" si="468"/>
        <v>0</v>
      </c>
      <c r="S1442" s="18">
        <f t="shared" si="469"/>
        <v>0</v>
      </c>
      <c r="T1442" s="19">
        <f t="shared" si="470"/>
        <v>-0.8</v>
      </c>
      <c r="U1442" s="16">
        <f>IFERROR(SUMIF('LISTA DE EMBARQUE'!B:B,MICRO!E:E,'LISTA DE EMBARQUE'!G:G),"")</f>
        <v>0</v>
      </c>
      <c r="V1442" s="12"/>
      <c r="W1442" s="13"/>
      <c r="X1442" s="14"/>
      <c r="Y1442" s="14"/>
      <c r="Z1442" s="20"/>
      <c r="AA1442" s="17"/>
      <c r="AB1442" s="33"/>
      <c r="AC1442" s="33"/>
      <c r="AD1442" s="33"/>
      <c r="AE1442" s="33"/>
      <c r="AF1442" s="33"/>
      <c r="AG1442" s="33"/>
      <c r="AH1442" s="33"/>
      <c r="AI1442" s="33"/>
      <c r="AJ1442" s="5"/>
      <c r="AK1442"/>
      <c r="AL1442"/>
      <c r="AM1442"/>
      <c r="AN1442"/>
      <c r="AO1442"/>
      <c r="AP1442"/>
      <c r="AQ1442" s="22"/>
      <c r="AR1442" s="24"/>
      <c r="AS1442" s="37"/>
      <c r="AT1442" s="37"/>
      <c r="AU1442" s="37"/>
      <c r="AV1442" s="37"/>
      <c r="AW1442" s="37"/>
    </row>
    <row r="1443" spans="1:49" ht="15.75" hidden="1" customHeight="1" x14ac:dyDescent="0.25">
      <c r="A1443" s="6" t="s">
        <v>6380</v>
      </c>
      <c r="B1443" s="21" t="s">
        <v>6381</v>
      </c>
      <c r="C1443" s="7">
        <v>2</v>
      </c>
      <c r="D1443" s="39" t="s">
        <v>6395</v>
      </c>
      <c r="E1443" s="7">
        <v>6024</v>
      </c>
      <c r="F1443" s="7">
        <v>96</v>
      </c>
      <c r="G1443" s="23">
        <v>0.2</v>
      </c>
      <c r="H1443" s="34">
        <f>Tabela1[[#This Row],[PESO UNI]]*Tabela1[[#This Row],[QTE]]</f>
        <v>0.4</v>
      </c>
      <c r="I1443" s="7">
        <v>0</v>
      </c>
      <c r="J1443" s="8" t="s">
        <v>3045</v>
      </c>
      <c r="K1443" s="8" t="s">
        <v>4320</v>
      </c>
      <c r="L1443" s="9" t="s">
        <v>2984</v>
      </c>
      <c r="M1443" s="10">
        <v>46311</v>
      </c>
      <c r="N1443" s="8" t="s">
        <v>38</v>
      </c>
      <c r="O1443" s="12"/>
      <c r="P1443" s="13"/>
      <c r="Q1443" s="14">
        <f>Tabela1[[#This Row],[QTDE/ Fabricação]]-Tabela1[[#This Row],[QTE]]</f>
        <v>-2</v>
      </c>
      <c r="R1443" s="18">
        <f t="shared" si="468"/>
        <v>0</v>
      </c>
      <c r="S1443" s="18">
        <f t="shared" si="469"/>
        <v>0</v>
      </c>
      <c r="T1443" s="19">
        <f t="shared" si="470"/>
        <v>-0.4</v>
      </c>
      <c r="U1443" s="16">
        <f>IFERROR(SUMIF('LISTA DE EMBARQUE'!B:B,MICRO!E:E,'LISTA DE EMBARQUE'!G:G),"")</f>
        <v>0</v>
      </c>
      <c r="V1443" s="12"/>
      <c r="W1443" s="13"/>
      <c r="X1443" s="14"/>
      <c r="Y1443" s="14"/>
      <c r="Z1443" s="20"/>
      <c r="AA1443" s="17"/>
      <c r="AB1443" s="33"/>
      <c r="AC1443" s="33"/>
      <c r="AD1443" s="33"/>
      <c r="AE1443" s="33"/>
      <c r="AF1443" s="33"/>
      <c r="AG1443" s="33"/>
      <c r="AH1443" s="33"/>
      <c r="AI1443" s="33"/>
      <c r="AJ1443" s="5"/>
      <c r="AK1443"/>
      <c r="AL1443"/>
      <c r="AM1443"/>
      <c r="AN1443"/>
      <c r="AO1443"/>
      <c r="AP1443"/>
      <c r="AQ1443" s="22"/>
      <c r="AR1443" s="24"/>
      <c r="AS1443" s="37"/>
      <c r="AT1443" s="37"/>
      <c r="AU1443" s="37"/>
      <c r="AV1443" s="37"/>
      <c r="AW1443" s="37"/>
    </row>
    <row r="1444" spans="1:49" ht="15.75" hidden="1" customHeight="1" x14ac:dyDescent="0.25">
      <c r="A1444" s="6" t="s">
        <v>6380</v>
      </c>
      <c r="B1444" s="21" t="s">
        <v>6381</v>
      </c>
      <c r="C1444" s="7">
        <v>2</v>
      </c>
      <c r="D1444" s="39" t="s">
        <v>6396</v>
      </c>
      <c r="E1444" s="7">
        <v>6025</v>
      </c>
      <c r="F1444" s="7">
        <v>96</v>
      </c>
      <c r="G1444" s="23">
        <v>0.5</v>
      </c>
      <c r="H1444" s="34">
        <f>Tabela1[[#This Row],[PESO UNI]]*Tabela1[[#This Row],[QTE]]</f>
        <v>1</v>
      </c>
      <c r="I1444" s="7">
        <v>0</v>
      </c>
      <c r="J1444" s="8" t="s">
        <v>3045</v>
      </c>
      <c r="K1444" s="8" t="s">
        <v>4320</v>
      </c>
      <c r="L1444" s="9" t="s">
        <v>2984</v>
      </c>
      <c r="M1444" s="10">
        <v>46311</v>
      </c>
      <c r="N1444" s="8" t="s">
        <v>38</v>
      </c>
      <c r="O1444" s="12"/>
      <c r="P1444" s="13"/>
      <c r="Q1444" s="14">
        <f>Tabela1[[#This Row],[QTDE/ Fabricação]]-Tabela1[[#This Row],[QTE]]</f>
        <v>-2</v>
      </c>
      <c r="R1444" s="18">
        <f t="shared" si="468"/>
        <v>0</v>
      </c>
      <c r="S1444" s="18">
        <f t="shared" si="469"/>
        <v>0</v>
      </c>
      <c r="T1444" s="19">
        <f t="shared" si="470"/>
        <v>-1</v>
      </c>
      <c r="U1444" s="16">
        <f>IFERROR(SUMIF('LISTA DE EMBARQUE'!B:B,MICRO!E:E,'LISTA DE EMBARQUE'!G:G),"")</f>
        <v>0</v>
      </c>
      <c r="V1444" s="12"/>
      <c r="W1444" s="13"/>
      <c r="X1444" s="14"/>
      <c r="Y1444" s="14"/>
      <c r="Z1444" s="20"/>
      <c r="AA1444" s="17"/>
      <c r="AB1444" s="33"/>
      <c r="AC1444" s="33"/>
      <c r="AD1444" s="33"/>
      <c r="AE1444" s="33"/>
      <c r="AF1444" s="33"/>
      <c r="AG1444" s="33"/>
      <c r="AH1444" s="33"/>
      <c r="AI1444" s="33"/>
      <c r="AJ1444" s="5"/>
      <c r="AK1444"/>
      <c r="AL1444"/>
      <c r="AM1444"/>
      <c r="AN1444"/>
      <c r="AO1444"/>
      <c r="AP1444"/>
      <c r="AQ1444" s="22"/>
      <c r="AR1444" s="24"/>
      <c r="AS1444" s="37"/>
      <c r="AT1444" s="37"/>
      <c r="AU1444" s="37"/>
      <c r="AV1444" s="37"/>
      <c r="AW1444" s="37"/>
    </row>
    <row r="1445" spans="1:49" ht="15.75" hidden="1" customHeight="1" x14ac:dyDescent="0.25">
      <c r="A1445" s="6" t="s">
        <v>6380</v>
      </c>
      <c r="B1445" s="21" t="s">
        <v>6381</v>
      </c>
      <c r="C1445" s="7">
        <v>2</v>
      </c>
      <c r="D1445" s="39" t="s">
        <v>6398</v>
      </c>
      <c r="E1445" s="7">
        <v>6026</v>
      </c>
      <c r="F1445" s="7">
        <v>96</v>
      </c>
      <c r="G1445" s="23">
        <v>37.799999999999997</v>
      </c>
      <c r="H1445" s="34">
        <f>Tabela1[[#This Row],[PESO UNI]]*Tabela1[[#This Row],[QTE]]</f>
        <v>75.599999999999994</v>
      </c>
      <c r="I1445" s="7">
        <v>0</v>
      </c>
      <c r="J1445" s="8" t="s">
        <v>3045</v>
      </c>
      <c r="K1445" s="8" t="s">
        <v>4320</v>
      </c>
      <c r="L1445" s="9" t="s">
        <v>2984</v>
      </c>
      <c r="M1445" s="10">
        <v>46311</v>
      </c>
      <c r="N1445" s="8" t="s">
        <v>38</v>
      </c>
      <c r="O1445" s="12"/>
      <c r="P1445" s="13"/>
      <c r="Q1445" s="14">
        <f>Tabela1[[#This Row],[QTDE/ Fabricação]]-Tabela1[[#This Row],[QTE]]</f>
        <v>-2</v>
      </c>
      <c r="R1445" s="18">
        <f t="shared" si="468"/>
        <v>0</v>
      </c>
      <c r="S1445" s="18">
        <f t="shared" si="469"/>
        <v>0</v>
      </c>
      <c r="T1445" s="19">
        <f t="shared" si="470"/>
        <v>-75.599999999999994</v>
      </c>
      <c r="U1445" s="16">
        <f>IFERROR(SUMIF('LISTA DE EMBARQUE'!B:B,MICRO!E:E,'LISTA DE EMBARQUE'!G:G),"")</f>
        <v>0</v>
      </c>
      <c r="V1445" s="12"/>
      <c r="W1445" s="13"/>
      <c r="X1445" s="14"/>
      <c r="Y1445" s="14"/>
      <c r="Z1445" s="20"/>
      <c r="AA1445" s="17"/>
      <c r="AB1445" s="33"/>
      <c r="AC1445" s="33"/>
      <c r="AD1445" s="33"/>
      <c r="AE1445" s="33"/>
      <c r="AF1445" s="33"/>
      <c r="AG1445" s="33"/>
      <c r="AH1445" s="33"/>
      <c r="AI1445" s="33"/>
      <c r="AJ1445" s="5"/>
      <c r="AK1445"/>
      <c r="AL1445"/>
      <c r="AM1445"/>
      <c r="AN1445"/>
      <c r="AO1445"/>
      <c r="AP1445"/>
      <c r="AQ1445" s="22"/>
      <c r="AR1445" s="24"/>
      <c r="AS1445" s="37"/>
      <c r="AT1445" s="37"/>
      <c r="AU1445" s="37"/>
      <c r="AV1445" s="37"/>
      <c r="AW1445" s="37"/>
    </row>
    <row r="1446" spans="1:49" ht="15.75" hidden="1" customHeight="1" x14ac:dyDescent="0.25">
      <c r="A1446" s="6" t="s">
        <v>6380</v>
      </c>
      <c r="B1446" s="21" t="s">
        <v>6381</v>
      </c>
      <c r="C1446" s="7">
        <v>2</v>
      </c>
      <c r="D1446" s="39" t="s">
        <v>6397</v>
      </c>
      <c r="E1446" s="7">
        <v>6027</v>
      </c>
      <c r="F1446" s="7">
        <v>96</v>
      </c>
      <c r="G1446" s="23">
        <v>88.4</v>
      </c>
      <c r="H1446" s="34">
        <f>Tabela1[[#This Row],[PESO UNI]]*Tabela1[[#This Row],[QTE]]</f>
        <v>176.8</v>
      </c>
      <c r="I1446" s="7">
        <v>0</v>
      </c>
      <c r="J1446" s="8" t="s">
        <v>3045</v>
      </c>
      <c r="K1446" s="8" t="s">
        <v>4320</v>
      </c>
      <c r="L1446" s="9" t="s">
        <v>2984</v>
      </c>
      <c r="M1446" s="10">
        <v>46311</v>
      </c>
      <c r="N1446" s="8" t="s">
        <v>38</v>
      </c>
      <c r="O1446" s="12"/>
      <c r="P1446" s="13"/>
      <c r="Q1446" s="14">
        <f>Tabela1[[#This Row],[QTDE/ Fabricação]]-Tabela1[[#This Row],[QTE]]</f>
        <v>-2</v>
      </c>
      <c r="R1446" s="18">
        <f t="shared" si="468"/>
        <v>0</v>
      </c>
      <c r="S1446" s="18">
        <f t="shared" si="469"/>
        <v>0</v>
      </c>
      <c r="T1446" s="19">
        <f t="shared" si="470"/>
        <v>-176.8</v>
      </c>
      <c r="U1446" s="16">
        <f>IFERROR(SUMIF('LISTA DE EMBARQUE'!B:B,MICRO!E:E,'LISTA DE EMBARQUE'!G:G),"")</f>
        <v>0</v>
      </c>
      <c r="V1446" s="12"/>
      <c r="W1446" s="13"/>
      <c r="X1446" s="14"/>
      <c r="Y1446" s="14"/>
      <c r="Z1446" s="20"/>
      <c r="AA1446" s="17"/>
      <c r="AB1446" s="33"/>
      <c r="AC1446" s="33"/>
      <c r="AD1446" s="33"/>
      <c r="AE1446" s="33"/>
      <c r="AF1446" s="33"/>
      <c r="AG1446" s="33"/>
      <c r="AH1446" s="33"/>
      <c r="AI1446" s="33"/>
      <c r="AJ1446" s="5"/>
      <c r="AK1446"/>
      <c r="AL1446"/>
      <c r="AM1446"/>
      <c r="AN1446"/>
      <c r="AO1446"/>
      <c r="AP1446"/>
      <c r="AQ1446" s="22"/>
      <c r="AR1446" s="24"/>
      <c r="AS1446" s="37"/>
      <c r="AT1446" s="37"/>
      <c r="AU1446" s="37"/>
      <c r="AV1446" s="37"/>
      <c r="AW1446" s="37"/>
    </row>
    <row r="1447" spans="1:49" ht="15.75" hidden="1" customHeight="1" x14ac:dyDescent="0.25">
      <c r="A1447" s="6" t="s">
        <v>6380</v>
      </c>
      <c r="B1447" s="21" t="s">
        <v>6381</v>
      </c>
      <c r="C1447" s="7">
        <v>2</v>
      </c>
      <c r="D1447" s="39" t="s">
        <v>6399</v>
      </c>
      <c r="E1447" s="7">
        <v>6028</v>
      </c>
      <c r="F1447" s="7">
        <v>96</v>
      </c>
      <c r="G1447" s="23">
        <v>2.2999999999999998</v>
      </c>
      <c r="H1447" s="34">
        <f>Tabela1[[#This Row],[PESO UNI]]*Tabela1[[#This Row],[QTE]]</f>
        <v>4.5999999999999996</v>
      </c>
      <c r="I1447" s="7">
        <v>0</v>
      </c>
      <c r="J1447" s="8" t="s">
        <v>3045</v>
      </c>
      <c r="K1447" s="8" t="s">
        <v>4320</v>
      </c>
      <c r="L1447" s="9" t="s">
        <v>2984</v>
      </c>
      <c r="M1447" s="10">
        <v>46311</v>
      </c>
      <c r="N1447" s="8" t="s">
        <v>38</v>
      </c>
      <c r="O1447" s="12"/>
      <c r="P1447" s="13"/>
      <c r="Q1447" s="14">
        <f>Tabela1[[#This Row],[QTDE/ Fabricação]]-Tabela1[[#This Row],[QTE]]</f>
        <v>-2</v>
      </c>
      <c r="R1447" s="18">
        <f t="shared" si="468"/>
        <v>0</v>
      </c>
      <c r="S1447" s="18">
        <f t="shared" si="469"/>
        <v>0</v>
      </c>
      <c r="T1447" s="19">
        <f t="shared" si="470"/>
        <v>-4.5999999999999996</v>
      </c>
      <c r="U1447" s="16">
        <f>IFERROR(SUMIF('LISTA DE EMBARQUE'!B:B,MICRO!E:E,'LISTA DE EMBARQUE'!G:G),"")</f>
        <v>0</v>
      </c>
      <c r="V1447" s="12"/>
      <c r="W1447" s="13"/>
      <c r="X1447" s="14"/>
      <c r="Y1447" s="14"/>
      <c r="Z1447" s="20"/>
      <c r="AA1447" s="17"/>
      <c r="AB1447" s="33"/>
      <c r="AC1447" s="33"/>
      <c r="AD1447" s="33"/>
      <c r="AE1447" s="33"/>
      <c r="AF1447" s="33"/>
      <c r="AG1447" s="33"/>
      <c r="AH1447" s="33"/>
      <c r="AI1447" s="33"/>
      <c r="AJ1447" s="5"/>
      <c r="AK1447"/>
      <c r="AL1447"/>
      <c r="AM1447"/>
      <c r="AN1447"/>
      <c r="AO1447"/>
      <c r="AP1447"/>
      <c r="AQ1447" s="22"/>
      <c r="AR1447" s="24"/>
      <c r="AS1447" s="37"/>
      <c r="AT1447" s="37"/>
      <c r="AU1447" s="37"/>
      <c r="AV1447" s="37"/>
      <c r="AW1447" s="37"/>
    </row>
    <row r="1448" spans="1:49" ht="15.75" hidden="1" customHeight="1" x14ac:dyDescent="0.25">
      <c r="A1448" s="6" t="s">
        <v>6400</v>
      </c>
      <c r="B1448" s="21" t="s">
        <v>6401</v>
      </c>
      <c r="C1448" s="7">
        <v>1</v>
      </c>
      <c r="D1448" s="39" t="s">
        <v>6402</v>
      </c>
      <c r="E1448" s="7">
        <v>6029</v>
      </c>
      <c r="F1448" s="7">
        <v>97</v>
      </c>
      <c r="G1448" s="23">
        <v>1037.8</v>
      </c>
      <c r="H1448" s="34">
        <f>Tabela1[[#This Row],[PESO UNI]]*Tabela1[[#This Row],[QTE]]</f>
        <v>1037.8</v>
      </c>
      <c r="I1448" s="7">
        <v>0</v>
      </c>
      <c r="J1448" s="8" t="s">
        <v>3045</v>
      </c>
      <c r="K1448" s="8" t="s">
        <v>4320</v>
      </c>
      <c r="L1448" s="9" t="s">
        <v>2984</v>
      </c>
      <c r="M1448" s="10">
        <v>46311</v>
      </c>
      <c r="N1448" s="8" t="s">
        <v>38</v>
      </c>
      <c r="O1448" s="12"/>
      <c r="P1448" s="13"/>
      <c r="Q1448" s="14">
        <f>Tabela1[[#This Row],[QTDE/ Fabricação]]-Tabela1[[#This Row],[QTE]]</f>
        <v>-1</v>
      </c>
      <c r="R1448" s="18">
        <f t="shared" si="468"/>
        <v>0</v>
      </c>
      <c r="S1448" s="18">
        <f t="shared" si="469"/>
        <v>0</v>
      </c>
      <c r="T1448" s="19">
        <f t="shared" si="470"/>
        <v>-1037.8</v>
      </c>
      <c r="U1448" s="16">
        <f>IFERROR(SUMIF('LISTA DE EMBARQUE'!B:B,MICRO!E:E,'LISTA DE EMBARQUE'!G:G),"")</f>
        <v>0</v>
      </c>
      <c r="V1448" s="12"/>
      <c r="W1448" s="13"/>
      <c r="X1448" s="14"/>
      <c r="Y1448" s="14"/>
      <c r="Z1448" s="20"/>
      <c r="AA1448" s="17"/>
      <c r="AB1448" s="33"/>
      <c r="AC1448" s="33"/>
      <c r="AD1448" s="33"/>
      <c r="AE1448" s="33"/>
      <c r="AF1448" s="33"/>
      <c r="AG1448" s="33"/>
      <c r="AH1448" s="33"/>
      <c r="AI1448" s="33"/>
      <c r="AJ1448" s="5"/>
      <c r="AK1448"/>
      <c r="AL1448"/>
      <c r="AM1448"/>
      <c r="AN1448"/>
      <c r="AO1448"/>
      <c r="AP1448"/>
      <c r="AQ1448" s="22"/>
      <c r="AR1448" s="24"/>
      <c r="AS1448" s="37"/>
      <c r="AT1448" s="37"/>
      <c r="AU1448" s="37"/>
      <c r="AV1448" s="37"/>
      <c r="AW1448" s="37"/>
    </row>
    <row r="1449" spans="1:49" ht="15.75" hidden="1" customHeight="1" x14ac:dyDescent="0.25">
      <c r="A1449" s="6" t="s">
        <v>6400</v>
      </c>
      <c r="B1449" s="21" t="s">
        <v>6401</v>
      </c>
      <c r="C1449" s="7">
        <v>1</v>
      </c>
      <c r="D1449" s="39" t="s">
        <v>6403</v>
      </c>
      <c r="E1449" s="7">
        <v>6030</v>
      </c>
      <c r="F1449" s="7">
        <v>97</v>
      </c>
      <c r="G1449" s="23">
        <v>21.6</v>
      </c>
      <c r="H1449" s="34">
        <f>Tabela1[[#This Row],[PESO UNI]]*Tabela1[[#This Row],[QTE]]</f>
        <v>21.6</v>
      </c>
      <c r="I1449" s="7">
        <v>0</v>
      </c>
      <c r="J1449" s="8" t="s">
        <v>3045</v>
      </c>
      <c r="K1449" s="8" t="s">
        <v>4320</v>
      </c>
      <c r="L1449" s="9" t="s">
        <v>2984</v>
      </c>
      <c r="M1449" s="10">
        <v>46311</v>
      </c>
      <c r="N1449" s="8" t="s">
        <v>38</v>
      </c>
      <c r="O1449" s="12"/>
      <c r="P1449" s="13"/>
      <c r="Q1449" s="14">
        <f>Tabela1[[#This Row],[QTDE/ Fabricação]]-Tabela1[[#This Row],[QTE]]</f>
        <v>-1</v>
      </c>
      <c r="R1449" s="18">
        <f t="shared" si="468"/>
        <v>0</v>
      </c>
      <c r="S1449" s="18">
        <f t="shared" si="469"/>
        <v>0</v>
      </c>
      <c r="T1449" s="19">
        <f t="shared" si="470"/>
        <v>-21.6</v>
      </c>
      <c r="U1449" s="16">
        <f>IFERROR(SUMIF('LISTA DE EMBARQUE'!B:B,MICRO!E:E,'LISTA DE EMBARQUE'!G:G),"")</f>
        <v>0</v>
      </c>
      <c r="V1449" s="12"/>
      <c r="W1449" s="13"/>
      <c r="X1449" s="14"/>
      <c r="Y1449" s="14"/>
      <c r="Z1449" s="20"/>
      <c r="AA1449" s="17"/>
      <c r="AB1449" s="33"/>
      <c r="AC1449" s="33"/>
      <c r="AD1449" s="33"/>
      <c r="AE1449" s="33"/>
      <c r="AF1449" s="33"/>
      <c r="AG1449" s="33"/>
      <c r="AH1449" s="33"/>
      <c r="AI1449" s="33"/>
      <c r="AJ1449" s="5"/>
      <c r="AK1449"/>
      <c r="AL1449"/>
      <c r="AM1449"/>
      <c r="AN1449"/>
      <c r="AO1449"/>
      <c r="AP1449"/>
      <c r="AQ1449" s="22"/>
      <c r="AR1449" s="24"/>
      <c r="AS1449" s="37"/>
      <c r="AT1449" s="37"/>
      <c r="AU1449" s="37"/>
      <c r="AV1449" s="37"/>
      <c r="AW1449" s="37"/>
    </row>
    <row r="1450" spans="1:49" ht="15.75" hidden="1" customHeight="1" x14ac:dyDescent="0.25">
      <c r="A1450" s="6" t="s">
        <v>6400</v>
      </c>
      <c r="B1450" s="21" t="s">
        <v>6401</v>
      </c>
      <c r="C1450" s="7">
        <v>31</v>
      </c>
      <c r="D1450" s="39" t="s">
        <v>6404</v>
      </c>
      <c r="E1450" s="7">
        <v>6031</v>
      </c>
      <c r="F1450" s="7">
        <v>97</v>
      </c>
      <c r="G1450" s="23">
        <v>15.3</v>
      </c>
      <c r="H1450" s="34">
        <f>Tabela1[[#This Row],[PESO UNI]]*Tabela1[[#This Row],[QTE]]</f>
        <v>474.3</v>
      </c>
      <c r="I1450" s="7">
        <v>0</v>
      </c>
      <c r="J1450" s="8" t="s">
        <v>3045</v>
      </c>
      <c r="K1450" s="8" t="s">
        <v>4320</v>
      </c>
      <c r="L1450" s="9" t="s">
        <v>2984</v>
      </c>
      <c r="M1450" s="10">
        <v>46311</v>
      </c>
      <c r="N1450" s="8" t="s">
        <v>38</v>
      </c>
      <c r="O1450" s="12"/>
      <c r="P1450" s="13"/>
      <c r="Q1450" s="14">
        <f>Tabela1[[#This Row],[QTDE/ Fabricação]]-Tabela1[[#This Row],[QTE]]</f>
        <v>-31</v>
      </c>
      <c r="R1450" s="18">
        <f t="shared" si="468"/>
        <v>0</v>
      </c>
      <c r="S1450" s="18">
        <f t="shared" si="469"/>
        <v>0</v>
      </c>
      <c r="T1450" s="19">
        <f t="shared" si="470"/>
        <v>-474.3</v>
      </c>
      <c r="U1450" s="16">
        <f>IFERROR(SUMIF('LISTA DE EMBARQUE'!B:B,MICRO!E:E,'LISTA DE EMBARQUE'!G:G),"")</f>
        <v>0</v>
      </c>
      <c r="V1450" s="12"/>
      <c r="W1450" s="13"/>
      <c r="X1450" s="14"/>
      <c r="Y1450" s="14"/>
      <c r="Z1450" s="20"/>
      <c r="AA1450" s="17"/>
      <c r="AB1450" s="33"/>
      <c r="AC1450" s="33"/>
      <c r="AD1450" s="33"/>
      <c r="AE1450" s="33"/>
      <c r="AF1450" s="33"/>
      <c r="AG1450" s="33"/>
      <c r="AH1450" s="33"/>
      <c r="AI1450" s="33"/>
      <c r="AJ1450" s="5"/>
      <c r="AK1450"/>
      <c r="AL1450"/>
      <c r="AM1450"/>
      <c r="AN1450"/>
      <c r="AO1450"/>
      <c r="AP1450"/>
      <c r="AQ1450" s="22"/>
      <c r="AR1450" s="24"/>
      <c r="AS1450" s="37"/>
      <c r="AT1450" s="37"/>
      <c r="AU1450" s="37"/>
      <c r="AV1450" s="37"/>
      <c r="AW1450" s="37"/>
    </row>
    <row r="1451" spans="1:49" ht="15.75" hidden="1" customHeight="1" x14ac:dyDescent="0.25">
      <c r="A1451" s="6" t="s">
        <v>6400</v>
      </c>
      <c r="B1451" s="21" t="s">
        <v>6401</v>
      </c>
      <c r="C1451" s="7">
        <v>4</v>
      </c>
      <c r="D1451" s="39" t="s">
        <v>6405</v>
      </c>
      <c r="E1451" s="7">
        <v>6032</v>
      </c>
      <c r="F1451" s="7">
        <v>97</v>
      </c>
      <c r="G1451" s="23">
        <v>7.6</v>
      </c>
      <c r="H1451" s="34">
        <f>Tabela1[[#This Row],[PESO UNI]]*Tabela1[[#This Row],[QTE]]</f>
        <v>30.4</v>
      </c>
      <c r="I1451" s="7">
        <v>0</v>
      </c>
      <c r="J1451" s="8" t="s">
        <v>3045</v>
      </c>
      <c r="K1451" s="8" t="s">
        <v>4320</v>
      </c>
      <c r="L1451" s="9" t="s">
        <v>2984</v>
      </c>
      <c r="M1451" s="10">
        <v>46311</v>
      </c>
      <c r="N1451" s="8" t="s">
        <v>38</v>
      </c>
      <c r="O1451" s="12"/>
      <c r="P1451" s="13"/>
      <c r="Q1451" s="14">
        <f>Tabela1[[#This Row],[QTDE/ Fabricação]]-Tabela1[[#This Row],[QTE]]</f>
        <v>-4</v>
      </c>
      <c r="R1451" s="18">
        <f t="shared" si="468"/>
        <v>0</v>
      </c>
      <c r="S1451" s="18">
        <f t="shared" si="469"/>
        <v>0</v>
      </c>
      <c r="T1451" s="19">
        <f t="shared" si="470"/>
        <v>-30.4</v>
      </c>
      <c r="U1451" s="16">
        <f>IFERROR(SUMIF('LISTA DE EMBARQUE'!B:B,MICRO!E:E,'LISTA DE EMBARQUE'!G:G),"")</f>
        <v>0</v>
      </c>
      <c r="V1451" s="12"/>
      <c r="W1451" s="13"/>
      <c r="X1451" s="14"/>
      <c r="Y1451" s="14"/>
      <c r="Z1451" s="20"/>
      <c r="AA1451" s="17"/>
      <c r="AB1451" s="33"/>
      <c r="AC1451" s="33"/>
      <c r="AD1451" s="33"/>
      <c r="AE1451" s="33"/>
      <c r="AF1451" s="33"/>
      <c r="AG1451" s="33"/>
      <c r="AH1451" s="33"/>
      <c r="AI1451" s="33"/>
      <c r="AJ1451" s="5"/>
      <c r="AK1451"/>
      <c r="AL1451"/>
      <c r="AM1451"/>
      <c r="AN1451"/>
      <c r="AO1451"/>
      <c r="AP1451"/>
      <c r="AQ1451" s="22"/>
      <c r="AR1451" s="24"/>
      <c r="AS1451" s="37"/>
      <c r="AT1451" s="37"/>
      <c r="AU1451" s="37"/>
      <c r="AV1451" s="37"/>
      <c r="AW1451" s="37"/>
    </row>
    <row r="1452" spans="1:49" ht="15.75" hidden="1" customHeight="1" x14ac:dyDescent="0.25">
      <c r="A1452" s="6" t="s">
        <v>6400</v>
      </c>
      <c r="B1452" s="21" t="s">
        <v>6401</v>
      </c>
      <c r="C1452" s="7">
        <v>4</v>
      </c>
      <c r="D1452" s="39" t="s">
        <v>6406</v>
      </c>
      <c r="E1452" s="7">
        <v>6033</v>
      </c>
      <c r="F1452" s="7">
        <v>97</v>
      </c>
      <c r="G1452" s="23">
        <v>6.7</v>
      </c>
      <c r="H1452" s="34">
        <f>Tabela1[[#This Row],[PESO UNI]]*Tabela1[[#This Row],[QTE]]</f>
        <v>26.8</v>
      </c>
      <c r="I1452" s="7">
        <v>0</v>
      </c>
      <c r="J1452" s="8" t="s">
        <v>3045</v>
      </c>
      <c r="K1452" s="8" t="s">
        <v>4320</v>
      </c>
      <c r="L1452" s="9" t="s">
        <v>2984</v>
      </c>
      <c r="M1452" s="10">
        <v>46311</v>
      </c>
      <c r="N1452" s="8" t="s">
        <v>38</v>
      </c>
      <c r="O1452" s="12"/>
      <c r="P1452" s="13"/>
      <c r="Q1452" s="14">
        <f>Tabela1[[#This Row],[QTDE/ Fabricação]]-Tabela1[[#This Row],[QTE]]</f>
        <v>-4</v>
      </c>
      <c r="R1452" s="18">
        <f t="shared" si="468"/>
        <v>0</v>
      </c>
      <c r="S1452" s="18">
        <f t="shared" si="469"/>
        <v>0</v>
      </c>
      <c r="T1452" s="19">
        <f t="shared" si="470"/>
        <v>-26.8</v>
      </c>
      <c r="U1452" s="16">
        <f>IFERROR(SUMIF('LISTA DE EMBARQUE'!B:B,MICRO!E:E,'LISTA DE EMBARQUE'!G:G),"")</f>
        <v>0</v>
      </c>
      <c r="V1452" s="12"/>
      <c r="W1452" s="13"/>
      <c r="X1452" s="14"/>
      <c r="Y1452" s="14"/>
      <c r="Z1452" s="20"/>
      <c r="AA1452" s="17"/>
      <c r="AB1452" s="33"/>
      <c r="AC1452" s="33"/>
      <c r="AD1452" s="33"/>
      <c r="AE1452" s="33"/>
      <c r="AF1452" s="33"/>
      <c r="AG1452" s="33"/>
      <c r="AH1452" s="33"/>
      <c r="AI1452" s="33"/>
      <c r="AJ1452" s="5"/>
      <c r="AK1452"/>
      <c r="AL1452"/>
      <c r="AM1452"/>
      <c r="AN1452"/>
      <c r="AO1452"/>
      <c r="AP1452"/>
      <c r="AQ1452" s="22"/>
      <c r="AR1452" s="24"/>
      <c r="AS1452" s="37"/>
      <c r="AT1452" s="37"/>
      <c r="AU1452" s="37"/>
      <c r="AV1452" s="37"/>
      <c r="AW1452" s="37"/>
    </row>
    <row r="1453" spans="1:49" ht="15.75" hidden="1" customHeight="1" x14ac:dyDescent="0.25">
      <c r="A1453" s="6" t="s">
        <v>6400</v>
      </c>
      <c r="B1453" s="21" t="s">
        <v>6401</v>
      </c>
      <c r="C1453" s="7">
        <v>4</v>
      </c>
      <c r="D1453" s="39" t="s">
        <v>6407</v>
      </c>
      <c r="E1453" s="7">
        <v>6034</v>
      </c>
      <c r="F1453" s="7">
        <v>97</v>
      </c>
      <c r="G1453" s="23">
        <v>12.6</v>
      </c>
      <c r="H1453" s="34">
        <f>Tabela1[[#This Row],[PESO UNI]]*Tabela1[[#This Row],[QTE]]</f>
        <v>50.4</v>
      </c>
      <c r="I1453" s="7">
        <v>0</v>
      </c>
      <c r="J1453" s="8" t="s">
        <v>3045</v>
      </c>
      <c r="K1453" s="8" t="s">
        <v>4320</v>
      </c>
      <c r="L1453" s="9" t="s">
        <v>2984</v>
      </c>
      <c r="M1453" s="10">
        <v>46311</v>
      </c>
      <c r="N1453" s="8" t="s">
        <v>38</v>
      </c>
      <c r="O1453" s="12"/>
      <c r="P1453" s="13"/>
      <c r="Q1453" s="14">
        <f>Tabela1[[#This Row],[QTDE/ Fabricação]]-Tabela1[[#This Row],[QTE]]</f>
        <v>-4</v>
      </c>
      <c r="R1453" s="18">
        <f t="shared" si="468"/>
        <v>0</v>
      </c>
      <c r="S1453" s="18">
        <f t="shared" si="469"/>
        <v>0</v>
      </c>
      <c r="T1453" s="19">
        <f t="shared" si="470"/>
        <v>-50.4</v>
      </c>
      <c r="U1453" s="16">
        <f>IFERROR(SUMIF('LISTA DE EMBARQUE'!B:B,MICRO!E:E,'LISTA DE EMBARQUE'!G:G),"")</f>
        <v>0</v>
      </c>
      <c r="V1453" s="12"/>
      <c r="W1453" s="13"/>
      <c r="X1453" s="14"/>
      <c r="Y1453" s="14"/>
      <c r="Z1453" s="20"/>
      <c r="AA1453" s="17"/>
      <c r="AB1453" s="33"/>
      <c r="AC1453" s="33"/>
      <c r="AD1453" s="33"/>
      <c r="AE1453" s="33"/>
      <c r="AF1453" s="33"/>
      <c r="AG1453" s="33"/>
      <c r="AH1453" s="33"/>
      <c r="AI1453" s="33"/>
      <c r="AJ1453" s="5"/>
      <c r="AK1453"/>
      <c r="AL1453"/>
      <c r="AM1453"/>
      <c r="AN1453"/>
      <c r="AO1453"/>
      <c r="AP1453"/>
      <c r="AQ1453" s="22"/>
      <c r="AR1453" s="24"/>
      <c r="AS1453" s="37"/>
      <c r="AT1453" s="37"/>
      <c r="AU1453" s="37"/>
      <c r="AV1453" s="37"/>
      <c r="AW1453" s="37"/>
    </row>
    <row r="1454" spans="1:49" ht="15.75" hidden="1" customHeight="1" x14ac:dyDescent="0.25">
      <c r="A1454" s="6" t="s">
        <v>6400</v>
      </c>
      <c r="B1454" s="21" t="s">
        <v>6401</v>
      </c>
      <c r="C1454" s="7">
        <v>4</v>
      </c>
      <c r="D1454" s="39" t="s">
        <v>6408</v>
      </c>
      <c r="E1454" s="7">
        <v>6035</v>
      </c>
      <c r="F1454" s="7">
        <v>97</v>
      </c>
      <c r="G1454" s="23">
        <v>18.600000000000001</v>
      </c>
      <c r="H1454" s="34">
        <f>Tabela1[[#This Row],[PESO UNI]]*Tabela1[[#This Row],[QTE]]</f>
        <v>74.400000000000006</v>
      </c>
      <c r="I1454" s="7">
        <v>0</v>
      </c>
      <c r="J1454" s="8" t="s">
        <v>3045</v>
      </c>
      <c r="K1454" s="8" t="s">
        <v>4320</v>
      </c>
      <c r="L1454" s="9" t="s">
        <v>2984</v>
      </c>
      <c r="M1454" s="10">
        <v>46311</v>
      </c>
      <c r="N1454" s="8" t="s">
        <v>38</v>
      </c>
      <c r="O1454" s="12"/>
      <c r="P1454" s="13"/>
      <c r="Q1454" s="14">
        <f>Tabela1[[#This Row],[QTDE/ Fabricação]]-Tabela1[[#This Row],[QTE]]</f>
        <v>-4</v>
      </c>
      <c r="R1454" s="18">
        <f t="shared" si="468"/>
        <v>0</v>
      </c>
      <c r="S1454" s="18">
        <f t="shared" si="469"/>
        <v>0</v>
      </c>
      <c r="T1454" s="19">
        <f t="shared" si="470"/>
        <v>-74.400000000000006</v>
      </c>
      <c r="U1454" s="16">
        <f>IFERROR(SUMIF('LISTA DE EMBARQUE'!B:B,MICRO!E:E,'LISTA DE EMBARQUE'!G:G),"")</f>
        <v>0</v>
      </c>
      <c r="V1454" s="12"/>
      <c r="W1454" s="13"/>
      <c r="X1454" s="14"/>
      <c r="Y1454" s="14"/>
      <c r="Z1454" s="20"/>
      <c r="AA1454" s="17"/>
      <c r="AB1454" s="33"/>
      <c r="AC1454" s="33"/>
      <c r="AD1454" s="33"/>
      <c r="AE1454" s="33"/>
      <c r="AF1454" s="33"/>
      <c r="AG1454" s="33"/>
      <c r="AH1454" s="33"/>
      <c r="AI1454" s="33"/>
      <c r="AJ1454" s="5"/>
      <c r="AK1454"/>
      <c r="AL1454"/>
      <c r="AM1454"/>
      <c r="AN1454"/>
      <c r="AO1454"/>
      <c r="AP1454"/>
      <c r="AQ1454" s="22"/>
      <c r="AR1454" s="24"/>
      <c r="AS1454" s="37"/>
      <c r="AT1454" s="37"/>
      <c r="AU1454" s="37"/>
      <c r="AV1454" s="37"/>
      <c r="AW1454" s="37"/>
    </row>
    <row r="1455" spans="1:49" ht="15.75" hidden="1" customHeight="1" x14ac:dyDescent="0.25">
      <c r="A1455" s="6" t="s">
        <v>6400</v>
      </c>
      <c r="B1455" s="21" t="s">
        <v>6401</v>
      </c>
      <c r="C1455" s="7">
        <v>4</v>
      </c>
      <c r="D1455" s="39" t="s">
        <v>6409</v>
      </c>
      <c r="E1455" s="7">
        <v>6036</v>
      </c>
      <c r="F1455" s="7">
        <v>97</v>
      </c>
      <c r="G1455" s="23">
        <v>9</v>
      </c>
      <c r="H1455" s="34">
        <f>Tabela1[[#This Row],[PESO UNI]]*Tabela1[[#This Row],[QTE]]</f>
        <v>36</v>
      </c>
      <c r="I1455" s="7">
        <v>0</v>
      </c>
      <c r="J1455" s="8" t="s">
        <v>3045</v>
      </c>
      <c r="K1455" s="8" t="s">
        <v>4320</v>
      </c>
      <c r="L1455" s="9" t="s">
        <v>2984</v>
      </c>
      <c r="M1455" s="10">
        <v>46311</v>
      </c>
      <c r="N1455" s="8" t="s">
        <v>38</v>
      </c>
      <c r="O1455" s="12"/>
      <c r="P1455" s="13"/>
      <c r="Q1455" s="14">
        <f>Tabela1[[#This Row],[QTDE/ Fabricação]]-Tabela1[[#This Row],[QTE]]</f>
        <v>-4</v>
      </c>
      <c r="R1455" s="18">
        <f t="shared" si="468"/>
        <v>0</v>
      </c>
      <c r="S1455" s="18">
        <f t="shared" si="469"/>
        <v>0</v>
      </c>
      <c r="T1455" s="19">
        <f t="shared" si="470"/>
        <v>-36</v>
      </c>
      <c r="U1455" s="16">
        <f>IFERROR(SUMIF('LISTA DE EMBARQUE'!B:B,MICRO!E:E,'LISTA DE EMBARQUE'!G:G),"")</f>
        <v>0</v>
      </c>
      <c r="V1455" s="12"/>
      <c r="W1455" s="13"/>
      <c r="X1455" s="14"/>
      <c r="Y1455" s="14"/>
      <c r="Z1455" s="20"/>
      <c r="AA1455" s="17"/>
      <c r="AB1455" s="33"/>
      <c r="AC1455" s="33"/>
      <c r="AD1455" s="33"/>
      <c r="AE1455" s="33"/>
      <c r="AF1455" s="33"/>
      <c r="AG1455" s="33"/>
      <c r="AH1455" s="33"/>
      <c r="AI1455" s="33"/>
      <c r="AJ1455" s="5"/>
      <c r="AK1455"/>
      <c r="AL1455"/>
      <c r="AM1455"/>
      <c r="AN1455"/>
      <c r="AO1455"/>
      <c r="AP1455"/>
      <c r="AQ1455" s="22"/>
      <c r="AR1455" s="24"/>
      <c r="AS1455" s="37"/>
      <c r="AT1455" s="37"/>
      <c r="AU1455" s="37"/>
      <c r="AV1455" s="37"/>
      <c r="AW1455" s="37"/>
    </row>
    <row r="1456" spans="1:49" ht="15.75" hidden="1" customHeight="1" x14ac:dyDescent="0.25">
      <c r="A1456" s="6" t="s">
        <v>6400</v>
      </c>
      <c r="B1456" s="21" t="s">
        <v>6401</v>
      </c>
      <c r="C1456" s="7">
        <v>4</v>
      </c>
      <c r="D1456" s="39" t="s">
        <v>6410</v>
      </c>
      <c r="E1456" s="7">
        <v>6037</v>
      </c>
      <c r="F1456" s="7">
        <v>97</v>
      </c>
      <c r="G1456" s="23">
        <v>13.1</v>
      </c>
      <c r="H1456" s="34">
        <f>Tabela1[[#This Row],[PESO UNI]]*Tabela1[[#This Row],[QTE]]</f>
        <v>52.4</v>
      </c>
      <c r="I1456" s="7">
        <v>0</v>
      </c>
      <c r="J1456" s="8" t="s">
        <v>3045</v>
      </c>
      <c r="K1456" s="8" t="s">
        <v>4320</v>
      </c>
      <c r="L1456" s="9" t="s">
        <v>2984</v>
      </c>
      <c r="M1456" s="10">
        <v>46311</v>
      </c>
      <c r="N1456" s="8" t="s">
        <v>38</v>
      </c>
      <c r="O1456" s="12"/>
      <c r="P1456" s="13"/>
      <c r="Q1456" s="14">
        <f>Tabela1[[#This Row],[QTDE/ Fabricação]]-Tabela1[[#This Row],[QTE]]</f>
        <v>-4</v>
      </c>
      <c r="R1456" s="18">
        <f t="shared" si="468"/>
        <v>0</v>
      </c>
      <c r="S1456" s="18">
        <f t="shared" si="469"/>
        <v>0</v>
      </c>
      <c r="T1456" s="19">
        <f t="shared" si="470"/>
        <v>-52.4</v>
      </c>
      <c r="U1456" s="16">
        <f>IFERROR(SUMIF('LISTA DE EMBARQUE'!B:B,MICRO!E:E,'LISTA DE EMBARQUE'!G:G),"")</f>
        <v>0</v>
      </c>
      <c r="V1456" s="12"/>
      <c r="W1456" s="13"/>
      <c r="X1456" s="14"/>
      <c r="Y1456" s="14"/>
      <c r="Z1456" s="20"/>
      <c r="AA1456" s="17"/>
      <c r="AB1456" s="33"/>
      <c r="AC1456" s="33"/>
      <c r="AD1456" s="33"/>
      <c r="AE1456" s="33"/>
      <c r="AF1456" s="33"/>
      <c r="AG1456" s="33"/>
      <c r="AH1456" s="33"/>
      <c r="AI1456" s="33"/>
      <c r="AJ1456" s="5"/>
      <c r="AK1456"/>
      <c r="AL1456"/>
      <c r="AM1456"/>
      <c r="AN1456"/>
      <c r="AO1456"/>
      <c r="AP1456"/>
      <c r="AQ1456" s="22"/>
      <c r="AR1456" s="24"/>
      <c r="AS1456" s="37"/>
      <c r="AT1456" s="37"/>
      <c r="AU1456" s="37"/>
      <c r="AV1456" s="37"/>
      <c r="AW1456" s="37"/>
    </row>
    <row r="1457" spans="1:49" ht="15.75" hidden="1" customHeight="1" x14ac:dyDescent="0.25">
      <c r="A1457" s="6" t="s">
        <v>6400</v>
      </c>
      <c r="B1457" s="21" t="s">
        <v>6401</v>
      </c>
      <c r="C1457" s="7">
        <v>4</v>
      </c>
      <c r="D1457" s="39" t="s">
        <v>6411</v>
      </c>
      <c r="E1457" s="7">
        <v>6038</v>
      </c>
      <c r="F1457" s="7">
        <v>97</v>
      </c>
      <c r="G1457" s="23">
        <v>11.1</v>
      </c>
      <c r="H1457" s="34">
        <f>Tabela1[[#This Row],[PESO UNI]]*Tabela1[[#This Row],[QTE]]</f>
        <v>44.4</v>
      </c>
      <c r="I1457" s="7">
        <v>0</v>
      </c>
      <c r="J1457" s="8" t="s">
        <v>3045</v>
      </c>
      <c r="K1457" s="8" t="s">
        <v>4320</v>
      </c>
      <c r="L1457" s="9" t="s">
        <v>2984</v>
      </c>
      <c r="M1457" s="10">
        <v>46311</v>
      </c>
      <c r="N1457" s="8" t="s">
        <v>38</v>
      </c>
      <c r="O1457" s="12"/>
      <c r="P1457" s="13"/>
      <c r="Q1457" s="14">
        <f>Tabela1[[#This Row],[QTDE/ Fabricação]]-Tabela1[[#This Row],[QTE]]</f>
        <v>-4</v>
      </c>
      <c r="R1457" s="18">
        <f t="shared" si="468"/>
        <v>0</v>
      </c>
      <c r="S1457" s="18">
        <f t="shared" si="469"/>
        <v>0</v>
      </c>
      <c r="T1457" s="19">
        <f t="shared" si="470"/>
        <v>-44.4</v>
      </c>
      <c r="U1457" s="16">
        <f>IFERROR(SUMIF('LISTA DE EMBARQUE'!B:B,MICRO!E:E,'LISTA DE EMBARQUE'!G:G),"")</f>
        <v>0</v>
      </c>
      <c r="V1457" s="12"/>
      <c r="W1457" s="13"/>
      <c r="X1457" s="14"/>
      <c r="Y1457" s="14"/>
      <c r="Z1457" s="20"/>
      <c r="AA1457" s="17"/>
      <c r="AB1457" s="33"/>
      <c r="AC1457" s="33"/>
      <c r="AD1457" s="33"/>
      <c r="AE1457" s="33"/>
      <c r="AF1457" s="33"/>
      <c r="AG1457" s="33"/>
      <c r="AH1457" s="33"/>
      <c r="AI1457" s="33"/>
      <c r="AJ1457" s="5"/>
      <c r="AK1457"/>
      <c r="AL1457"/>
      <c r="AM1457"/>
      <c r="AN1457"/>
      <c r="AO1457"/>
      <c r="AP1457"/>
      <c r="AQ1457" s="22"/>
      <c r="AR1457" s="24"/>
      <c r="AS1457" s="37"/>
      <c r="AT1457" s="37"/>
      <c r="AU1457" s="37"/>
      <c r="AV1457" s="37"/>
      <c r="AW1457" s="37"/>
    </row>
    <row r="1458" spans="1:49" ht="15.75" hidden="1" customHeight="1" x14ac:dyDescent="0.25">
      <c r="A1458" s="6" t="s">
        <v>6400</v>
      </c>
      <c r="B1458" s="21" t="s">
        <v>6401</v>
      </c>
      <c r="C1458" s="7">
        <v>4</v>
      </c>
      <c r="D1458" s="39" t="s">
        <v>6412</v>
      </c>
      <c r="E1458" s="7">
        <v>6039</v>
      </c>
      <c r="F1458" s="7">
        <v>97</v>
      </c>
      <c r="G1458" s="23">
        <v>16.8</v>
      </c>
      <c r="H1458" s="34">
        <f>Tabela1[[#This Row],[PESO UNI]]*Tabela1[[#This Row],[QTE]]</f>
        <v>67.2</v>
      </c>
      <c r="I1458" s="7">
        <v>0</v>
      </c>
      <c r="J1458" s="8" t="s">
        <v>3045</v>
      </c>
      <c r="K1458" s="8" t="s">
        <v>4320</v>
      </c>
      <c r="L1458" s="9" t="s">
        <v>2984</v>
      </c>
      <c r="M1458" s="10">
        <v>46311</v>
      </c>
      <c r="N1458" s="8" t="s">
        <v>38</v>
      </c>
      <c r="O1458" s="12"/>
      <c r="P1458" s="13"/>
      <c r="Q1458" s="14">
        <f>Tabela1[[#This Row],[QTDE/ Fabricação]]-Tabela1[[#This Row],[QTE]]</f>
        <v>-4</v>
      </c>
      <c r="R1458" s="18">
        <f t="shared" si="468"/>
        <v>0</v>
      </c>
      <c r="S1458" s="18">
        <f t="shared" si="469"/>
        <v>0</v>
      </c>
      <c r="T1458" s="19">
        <f t="shared" si="470"/>
        <v>-67.2</v>
      </c>
      <c r="U1458" s="16">
        <f>IFERROR(SUMIF('LISTA DE EMBARQUE'!B:B,MICRO!E:E,'LISTA DE EMBARQUE'!G:G),"")</f>
        <v>0</v>
      </c>
      <c r="V1458" s="12"/>
      <c r="W1458" s="13"/>
      <c r="X1458" s="14"/>
      <c r="Y1458" s="14"/>
      <c r="Z1458" s="20"/>
      <c r="AA1458" s="17"/>
      <c r="AB1458" s="33"/>
      <c r="AC1458" s="33"/>
      <c r="AD1458" s="33"/>
      <c r="AE1458" s="33"/>
      <c r="AF1458" s="33"/>
      <c r="AG1458" s="33"/>
      <c r="AH1458" s="33"/>
      <c r="AI1458" s="33"/>
      <c r="AJ1458" s="5"/>
      <c r="AK1458"/>
      <c r="AL1458"/>
      <c r="AM1458"/>
      <c r="AN1458"/>
      <c r="AO1458"/>
      <c r="AP1458"/>
      <c r="AQ1458" s="22"/>
      <c r="AR1458" s="24"/>
      <c r="AS1458" s="37"/>
      <c r="AT1458" s="37"/>
      <c r="AU1458" s="37"/>
      <c r="AV1458" s="37"/>
      <c r="AW1458" s="37"/>
    </row>
    <row r="1459" spans="1:49" ht="15.75" hidden="1" customHeight="1" x14ac:dyDescent="0.25">
      <c r="A1459" s="6" t="s">
        <v>6400</v>
      </c>
      <c r="B1459" s="21" t="s">
        <v>6401</v>
      </c>
      <c r="C1459" s="7">
        <v>4</v>
      </c>
      <c r="D1459" s="39" t="s">
        <v>6413</v>
      </c>
      <c r="E1459" s="7">
        <v>6040</v>
      </c>
      <c r="F1459" s="7">
        <v>97</v>
      </c>
      <c r="G1459" s="23">
        <v>19.5</v>
      </c>
      <c r="H1459" s="34">
        <f>Tabela1[[#This Row],[PESO UNI]]*Tabela1[[#This Row],[QTE]]</f>
        <v>78</v>
      </c>
      <c r="I1459" s="7">
        <v>0</v>
      </c>
      <c r="J1459" s="8" t="s">
        <v>3045</v>
      </c>
      <c r="K1459" s="8" t="s">
        <v>4320</v>
      </c>
      <c r="L1459" s="9" t="s">
        <v>2984</v>
      </c>
      <c r="M1459" s="10">
        <v>46311</v>
      </c>
      <c r="N1459" s="8" t="s">
        <v>38</v>
      </c>
      <c r="O1459" s="12"/>
      <c r="P1459" s="13"/>
      <c r="Q1459" s="14">
        <f>Tabela1[[#This Row],[QTDE/ Fabricação]]-Tabela1[[#This Row],[QTE]]</f>
        <v>-4</v>
      </c>
      <c r="R1459" s="18">
        <f t="shared" si="468"/>
        <v>0</v>
      </c>
      <c r="S1459" s="18">
        <f t="shared" si="469"/>
        <v>0</v>
      </c>
      <c r="T1459" s="19">
        <f t="shared" si="470"/>
        <v>-78</v>
      </c>
      <c r="U1459" s="16">
        <f>IFERROR(SUMIF('LISTA DE EMBARQUE'!B:B,MICRO!E:E,'LISTA DE EMBARQUE'!G:G),"")</f>
        <v>0</v>
      </c>
      <c r="V1459" s="12"/>
      <c r="W1459" s="13"/>
      <c r="X1459" s="14"/>
      <c r="Y1459" s="14"/>
      <c r="Z1459" s="20"/>
      <c r="AA1459" s="17"/>
      <c r="AB1459" s="33"/>
      <c r="AC1459" s="33"/>
      <c r="AD1459" s="33"/>
      <c r="AE1459" s="33"/>
      <c r="AF1459" s="33"/>
      <c r="AG1459" s="33"/>
      <c r="AH1459" s="33"/>
      <c r="AI1459" s="33"/>
      <c r="AJ1459" s="5"/>
      <c r="AK1459"/>
      <c r="AL1459"/>
      <c r="AM1459"/>
      <c r="AN1459"/>
      <c r="AO1459"/>
      <c r="AP1459"/>
      <c r="AQ1459" s="22"/>
      <c r="AR1459" s="24"/>
      <c r="AS1459" s="37"/>
      <c r="AT1459" s="37"/>
      <c r="AU1459" s="37"/>
      <c r="AV1459" s="37"/>
      <c r="AW1459" s="37"/>
    </row>
    <row r="1460" spans="1:49" ht="15.75" hidden="1" customHeight="1" x14ac:dyDescent="0.25">
      <c r="A1460" s="6" t="s">
        <v>6400</v>
      </c>
      <c r="B1460" s="21" t="s">
        <v>6401</v>
      </c>
      <c r="C1460" s="7">
        <v>4</v>
      </c>
      <c r="D1460" s="39" t="s">
        <v>6414</v>
      </c>
      <c r="E1460" s="7">
        <v>6041</v>
      </c>
      <c r="F1460" s="7">
        <v>97</v>
      </c>
      <c r="G1460" s="23">
        <v>18.5</v>
      </c>
      <c r="H1460" s="34">
        <f>Tabela1[[#This Row],[PESO UNI]]*Tabela1[[#This Row],[QTE]]</f>
        <v>74</v>
      </c>
      <c r="I1460" s="7">
        <v>0</v>
      </c>
      <c r="J1460" s="8" t="s">
        <v>3045</v>
      </c>
      <c r="K1460" s="8" t="s">
        <v>4320</v>
      </c>
      <c r="L1460" s="9" t="s">
        <v>2984</v>
      </c>
      <c r="M1460" s="10">
        <v>46311</v>
      </c>
      <c r="N1460" s="8" t="s">
        <v>38</v>
      </c>
      <c r="O1460" s="12"/>
      <c r="P1460" s="13"/>
      <c r="Q1460" s="14">
        <f>Tabela1[[#This Row],[QTDE/ Fabricação]]-Tabela1[[#This Row],[QTE]]</f>
        <v>-4</v>
      </c>
      <c r="R1460" s="18">
        <f t="shared" si="468"/>
        <v>0</v>
      </c>
      <c r="S1460" s="18">
        <f t="shared" si="469"/>
        <v>0</v>
      </c>
      <c r="T1460" s="19">
        <f t="shared" si="470"/>
        <v>-74</v>
      </c>
      <c r="U1460" s="16">
        <f>IFERROR(SUMIF('LISTA DE EMBARQUE'!B:B,MICRO!E:E,'LISTA DE EMBARQUE'!G:G),"")</f>
        <v>0</v>
      </c>
      <c r="V1460" s="12"/>
      <c r="W1460" s="13"/>
      <c r="X1460" s="14"/>
      <c r="Y1460" s="14"/>
      <c r="Z1460" s="20"/>
      <c r="AA1460" s="17"/>
      <c r="AB1460" s="33"/>
      <c r="AC1460" s="33"/>
      <c r="AD1460" s="33"/>
      <c r="AE1460" s="33"/>
      <c r="AF1460" s="33"/>
      <c r="AG1460" s="33"/>
      <c r="AH1460" s="33"/>
      <c r="AI1460" s="33"/>
      <c r="AJ1460" s="5"/>
      <c r="AK1460"/>
      <c r="AL1460"/>
      <c r="AM1460"/>
      <c r="AN1460"/>
      <c r="AO1460"/>
      <c r="AP1460"/>
      <c r="AQ1460" s="22"/>
      <c r="AR1460" s="24"/>
      <c r="AS1460" s="37"/>
      <c r="AT1460" s="37"/>
      <c r="AU1460" s="37"/>
      <c r="AV1460" s="37"/>
      <c r="AW1460" s="37"/>
    </row>
    <row r="1461" spans="1:49" ht="15.75" hidden="1" customHeight="1" x14ac:dyDescent="0.25">
      <c r="A1461" s="6" t="s">
        <v>6400</v>
      </c>
      <c r="B1461" s="21" t="s">
        <v>6401</v>
      </c>
      <c r="C1461" s="7">
        <v>4</v>
      </c>
      <c r="D1461" s="39" t="s">
        <v>6415</v>
      </c>
      <c r="E1461" s="7">
        <v>6042</v>
      </c>
      <c r="F1461" s="7">
        <v>97</v>
      </c>
      <c r="G1461" s="23">
        <v>17.600000000000001</v>
      </c>
      <c r="H1461" s="34">
        <f>Tabela1[[#This Row],[PESO UNI]]*Tabela1[[#This Row],[QTE]]</f>
        <v>70.400000000000006</v>
      </c>
      <c r="I1461" s="7">
        <v>0</v>
      </c>
      <c r="J1461" s="8" t="s">
        <v>3045</v>
      </c>
      <c r="K1461" s="8" t="s">
        <v>4320</v>
      </c>
      <c r="L1461" s="9" t="s">
        <v>2984</v>
      </c>
      <c r="M1461" s="10">
        <v>46311</v>
      </c>
      <c r="N1461" s="8" t="s">
        <v>38</v>
      </c>
      <c r="O1461" s="12"/>
      <c r="P1461" s="13"/>
      <c r="Q1461" s="14">
        <f>Tabela1[[#This Row],[QTDE/ Fabricação]]-Tabela1[[#This Row],[QTE]]</f>
        <v>-4</v>
      </c>
      <c r="R1461" s="18">
        <f t="shared" si="468"/>
        <v>0</v>
      </c>
      <c r="S1461" s="18">
        <f t="shared" si="469"/>
        <v>0</v>
      </c>
      <c r="T1461" s="19">
        <f t="shared" si="470"/>
        <v>-70.400000000000006</v>
      </c>
      <c r="U1461" s="16">
        <f>IFERROR(SUMIF('LISTA DE EMBARQUE'!B:B,MICRO!E:E,'LISTA DE EMBARQUE'!G:G),"")</f>
        <v>0</v>
      </c>
      <c r="V1461" s="12"/>
      <c r="W1461" s="13"/>
      <c r="X1461" s="14"/>
      <c r="Y1461" s="14"/>
      <c r="Z1461" s="20"/>
      <c r="AA1461" s="17"/>
      <c r="AB1461" s="33"/>
      <c r="AC1461" s="33"/>
      <c r="AD1461" s="33"/>
      <c r="AE1461" s="33"/>
      <c r="AF1461" s="33"/>
      <c r="AG1461" s="33"/>
      <c r="AH1461" s="33"/>
      <c r="AI1461" s="33"/>
      <c r="AJ1461" s="5"/>
      <c r="AK1461"/>
      <c r="AL1461"/>
      <c r="AM1461"/>
      <c r="AN1461"/>
      <c r="AO1461"/>
      <c r="AP1461"/>
      <c r="AQ1461" s="22"/>
      <c r="AR1461" s="24"/>
      <c r="AS1461" s="37"/>
      <c r="AT1461" s="37"/>
      <c r="AU1461" s="37"/>
      <c r="AV1461" s="37"/>
      <c r="AW1461" s="37"/>
    </row>
    <row r="1462" spans="1:49" ht="15.75" hidden="1" customHeight="1" x14ac:dyDescent="0.25">
      <c r="A1462" s="6" t="s">
        <v>6400</v>
      </c>
      <c r="B1462" s="21" t="s">
        <v>6401</v>
      </c>
      <c r="C1462" s="7">
        <v>4</v>
      </c>
      <c r="D1462" s="39" t="s">
        <v>6416</v>
      </c>
      <c r="E1462" s="7">
        <v>6043</v>
      </c>
      <c r="F1462" s="7">
        <v>97</v>
      </c>
      <c r="G1462" s="23">
        <v>7.6</v>
      </c>
      <c r="H1462" s="34">
        <f>Tabela1[[#This Row],[PESO UNI]]*Tabela1[[#This Row],[QTE]]</f>
        <v>30.4</v>
      </c>
      <c r="I1462" s="7">
        <v>0</v>
      </c>
      <c r="J1462" s="8" t="s">
        <v>3045</v>
      </c>
      <c r="K1462" s="8" t="s">
        <v>4320</v>
      </c>
      <c r="L1462" s="9" t="s">
        <v>2984</v>
      </c>
      <c r="M1462" s="10">
        <v>46311</v>
      </c>
      <c r="N1462" s="8" t="s">
        <v>38</v>
      </c>
      <c r="O1462" s="12"/>
      <c r="P1462" s="13"/>
      <c r="Q1462" s="14">
        <f>Tabela1[[#This Row],[QTDE/ Fabricação]]-Tabela1[[#This Row],[QTE]]</f>
        <v>-4</v>
      </c>
      <c r="R1462" s="18">
        <f t="shared" si="468"/>
        <v>0</v>
      </c>
      <c r="S1462" s="18">
        <f t="shared" si="469"/>
        <v>0</v>
      </c>
      <c r="T1462" s="19">
        <f t="shared" si="470"/>
        <v>-30.4</v>
      </c>
      <c r="U1462" s="16">
        <f>IFERROR(SUMIF('LISTA DE EMBARQUE'!B:B,MICRO!E:E,'LISTA DE EMBARQUE'!G:G),"")</f>
        <v>0</v>
      </c>
      <c r="V1462" s="12"/>
      <c r="W1462" s="13"/>
      <c r="X1462" s="14"/>
      <c r="Y1462" s="14"/>
      <c r="Z1462" s="20"/>
      <c r="AA1462" s="17"/>
      <c r="AB1462" s="33"/>
      <c r="AC1462" s="33"/>
      <c r="AD1462" s="33"/>
      <c r="AE1462" s="33"/>
      <c r="AF1462" s="33"/>
      <c r="AG1462" s="33"/>
      <c r="AH1462" s="33"/>
      <c r="AI1462" s="33"/>
      <c r="AJ1462" s="5"/>
      <c r="AK1462"/>
      <c r="AL1462"/>
      <c r="AM1462"/>
      <c r="AN1462"/>
      <c r="AO1462"/>
      <c r="AP1462"/>
      <c r="AQ1462" s="22"/>
      <c r="AR1462" s="24"/>
      <c r="AS1462" s="37"/>
      <c r="AT1462" s="37"/>
      <c r="AU1462" s="37"/>
      <c r="AV1462" s="37"/>
      <c r="AW1462" s="37"/>
    </row>
    <row r="1463" spans="1:49" ht="15.75" hidden="1" customHeight="1" x14ac:dyDescent="0.25">
      <c r="A1463" s="6" t="s">
        <v>6400</v>
      </c>
      <c r="B1463" s="21" t="s">
        <v>6401</v>
      </c>
      <c r="C1463" s="7">
        <v>4</v>
      </c>
      <c r="D1463" s="39" t="s">
        <v>6417</v>
      </c>
      <c r="E1463" s="7">
        <v>6044</v>
      </c>
      <c r="F1463" s="7">
        <v>97</v>
      </c>
      <c r="G1463" s="23">
        <v>13.3</v>
      </c>
      <c r="H1463" s="34">
        <f>Tabela1[[#This Row],[PESO UNI]]*Tabela1[[#This Row],[QTE]]</f>
        <v>53.2</v>
      </c>
      <c r="I1463" s="7">
        <v>0</v>
      </c>
      <c r="J1463" s="8" t="s">
        <v>3045</v>
      </c>
      <c r="K1463" s="8" t="s">
        <v>4320</v>
      </c>
      <c r="L1463" s="9" t="s">
        <v>2984</v>
      </c>
      <c r="M1463" s="10">
        <v>46311</v>
      </c>
      <c r="N1463" s="8" t="s">
        <v>38</v>
      </c>
      <c r="O1463" s="12"/>
      <c r="P1463" s="13"/>
      <c r="Q1463" s="14">
        <f>Tabela1[[#This Row],[QTDE/ Fabricação]]-Tabela1[[#This Row],[QTE]]</f>
        <v>-4</v>
      </c>
      <c r="R1463" s="18">
        <f t="shared" si="468"/>
        <v>0</v>
      </c>
      <c r="S1463" s="18">
        <f t="shared" si="469"/>
        <v>0</v>
      </c>
      <c r="T1463" s="19">
        <f t="shared" si="470"/>
        <v>-53.2</v>
      </c>
      <c r="U1463" s="16">
        <f>IFERROR(SUMIF('LISTA DE EMBARQUE'!B:B,MICRO!E:E,'LISTA DE EMBARQUE'!G:G),"")</f>
        <v>0</v>
      </c>
      <c r="V1463" s="12"/>
      <c r="W1463" s="13"/>
      <c r="X1463" s="14"/>
      <c r="Y1463" s="14"/>
      <c r="Z1463" s="20"/>
      <c r="AA1463" s="17"/>
      <c r="AB1463" s="33"/>
      <c r="AC1463" s="33"/>
      <c r="AD1463" s="33"/>
      <c r="AE1463" s="33"/>
      <c r="AF1463" s="33"/>
      <c r="AG1463" s="33"/>
      <c r="AH1463" s="33"/>
      <c r="AI1463" s="33"/>
      <c r="AJ1463" s="5"/>
      <c r="AK1463"/>
      <c r="AL1463"/>
      <c r="AM1463"/>
      <c r="AN1463"/>
      <c r="AO1463"/>
      <c r="AP1463"/>
      <c r="AQ1463" s="22"/>
      <c r="AR1463" s="24"/>
      <c r="AS1463" s="37"/>
      <c r="AT1463" s="37"/>
      <c r="AU1463" s="37"/>
      <c r="AV1463" s="37"/>
      <c r="AW1463" s="37"/>
    </row>
    <row r="1464" spans="1:49" ht="15.75" hidden="1" customHeight="1" x14ac:dyDescent="0.25">
      <c r="A1464" s="6" t="s">
        <v>6400</v>
      </c>
      <c r="B1464" s="21" t="s">
        <v>6401</v>
      </c>
      <c r="C1464" s="7">
        <v>4</v>
      </c>
      <c r="D1464" s="39" t="s">
        <v>6418</v>
      </c>
      <c r="E1464" s="7">
        <v>6045</v>
      </c>
      <c r="F1464" s="7">
        <v>97</v>
      </c>
      <c r="G1464" s="23">
        <v>19</v>
      </c>
      <c r="H1464" s="34">
        <f>Tabela1[[#This Row],[PESO UNI]]*Tabela1[[#This Row],[QTE]]</f>
        <v>76</v>
      </c>
      <c r="I1464" s="7">
        <v>0</v>
      </c>
      <c r="J1464" s="8" t="s">
        <v>3045</v>
      </c>
      <c r="K1464" s="8" t="s">
        <v>4320</v>
      </c>
      <c r="L1464" s="9" t="s">
        <v>2984</v>
      </c>
      <c r="M1464" s="10">
        <v>46311</v>
      </c>
      <c r="N1464" s="8" t="s">
        <v>38</v>
      </c>
      <c r="O1464" s="12"/>
      <c r="P1464" s="13"/>
      <c r="Q1464" s="14">
        <f>Tabela1[[#This Row],[QTDE/ Fabricação]]-Tabela1[[#This Row],[QTE]]</f>
        <v>-4</v>
      </c>
      <c r="R1464" s="18">
        <f t="shared" si="468"/>
        <v>0</v>
      </c>
      <c r="S1464" s="18">
        <f t="shared" si="469"/>
        <v>0</v>
      </c>
      <c r="T1464" s="19">
        <f t="shared" si="470"/>
        <v>-76</v>
      </c>
      <c r="U1464" s="16">
        <f>IFERROR(SUMIF('LISTA DE EMBARQUE'!B:B,MICRO!E:E,'LISTA DE EMBARQUE'!G:G),"")</f>
        <v>0</v>
      </c>
      <c r="V1464" s="12"/>
      <c r="W1464" s="13"/>
      <c r="X1464" s="14"/>
      <c r="Y1464" s="14"/>
      <c r="Z1464" s="20"/>
      <c r="AA1464" s="17"/>
      <c r="AB1464" s="33"/>
      <c r="AC1464" s="33"/>
      <c r="AD1464" s="33"/>
      <c r="AE1464" s="33"/>
      <c r="AF1464" s="33"/>
      <c r="AG1464" s="33"/>
      <c r="AH1464" s="33"/>
      <c r="AI1464" s="33"/>
      <c r="AJ1464" s="5"/>
      <c r="AK1464"/>
      <c r="AL1464"/>
      <c r="AM1464"/>
      <c r="AN1464"/>
      <c r="AO1464"/>
      <c r="AP1464"/>
      <c r="AQ1464" s="22"/>
      <c r="AR1464" s="24"/>
      <c r="AS1464" s="37"/>
      <c r="AT1464" s="37"/>
      <c r="AU1464" s="37"/>
      <c r="AV1464" s="37"/>
      <c r="AW1464" s="37"/>
    </row>
    <row r="1465" spans="1:49" ht="15.75" hidden="1" customHeight="1" x14ac:dyDescent="0.25">
      <c r="A1465" s="6" t="s">
        <v>6400</v>
      </c>
      <c r="B1465" s="21" t="s">
        <v>6401</v>
      </c>
      <c r="C1465" s="7">
        <v>4</v>
      </c>
      <c r="D1465" s="39" t="s">
        <v>6419</v>
      </c>
      <c r="E1465" s="7">
        <v>6046</v>
      </c>
      <c r="F1465" s="7">
        <v>97</v>
      </c>
      <c r="G1465" s="23">
        <v>9.1</v>
      </c>
      <c r="H1465" s="34">
        <f>Tabela1[[#This Row],[PESO UNI]]*Tabela1[[#This Row],[QTE]]</f>
        <v>36.4</v>
      </c>
      <c r="I1465" s="7">
        <v>0</v>
      </c>
      <c r="J1465" s="8" t="s">
        <v>3045</v>
      </c>
      <c r="K1465" s="8" t="s">
        <v>4320</v>
      </c>
      <c r="L1465" s="9" t="s">
        <v>2984</v>
      </c>
      <c r="M1465" s="10">
        <v>46311</v>
      </c>
      <c r="N1465" s="8" t="s">
        <v>38</v>
      </c>
      <c r="O1465" s="12"/>
      <c r="P1465" s="13"/>
      <c r="Q1465" s="14">
        <f>Tabela1[[#This Row],[QTDE/ Fabricação]]-Tabela1[[#This Row],[QTE]]</f>
        <v>-4</v>
      </c>
      <c r="R1465" s="18">
        <f t="shared" si="468"/>
        <v>0</v>
      </c>
      <c r="S1465" s="18">
        <f t="shared" si="469"/>
        <v>0</v>
      </c>
      <c r="T1465" s="19">
        <f t="shared" si="470"/>
        <v>-36.4</v>
      </c>
      <c r="U1465" s="16">
        <f>IFERROR(SUMIF('LISTA DE EMBARQUE'!B:B,MICRO!E:E,'LISTA DE EMBARQUE'!G:G),"")</f>
        <v>0</v>
      </c>
      <c r="V1465" s="12"/>
      <c r="W1465" s="13"/>
      <c r="X1465" s="14"/>
      <c r="Y1465" s="14"/>
      <c r="Z1465" s="20"/>
      <c r="AA1465" s="17"/>
      <c r="AB1465" s="33"/>
      <c r="AC1465" s="33"/>
      <c r="AD1465" s="33"/>
      <c r="AE1465" s="33"/>
      <c r="AF1465" s="33"/>
      <c r="AG1465" s="33"/>
      <c r="AH1465" s="33"/>
      <c r="AI1465" s="33"/>
      <c r="AJ1465" s="5"/>
      <c r="AK1465"/>
      <c r="AL1465"/>
      <c r="AM1465"/>
      <c r="AN1465"/>
      <c r="AO1465"/>
      <c r="AP1465"/>
      <c r="AQ1465" s="22"/>
      <c r="AR1465" s="24"/>
      <c r="AS1465" s="37"/>
      <c r="AT1465" s="37"/>
      <c r="AU1465" s="37"/>
      <c r="AV1465" s="37"/>
      <c r="AW1465" s="37"/>
    </row>
    <row r="1466" spans="1:49" ht="15.75" hidden="1" customHeight="1" x14ac:dyDescent="0.25">
      <c r="A1466" s="6" t="s">
        <v>6377</v>
      </c>
      <c r="B1466" s="21" t="s">
        <v>6378</v>
      </c>
      <c r="C1466" s="7">
        <v>2</v>
      </c>
      <c r="D1466" s="39" t="s">
        <v>6379</v>
      </c>
      <c r="E1466" s="7">
        <v>6047</v>
      </c>
      <c r="F1466" s="7">
        <v>97</v>
      </c>
      <c r="G1466" s="23">
        <v>104.3</v>
      </c>
      <c r="H1466" s="34">
        <f>Tabela1[[#This Row],[PESO UNI]]*Tabela1[[#This Row],[QTE]]</f>
        <v>208.6</v>
      </c>
      <c r="I1466" s="7">
        <v>0</v>
      </c>
      <c r="J1466" s="8" t="s">
        <v>3045</v>
      </c>
      <c r="K1466" s="8" t="s">
        <v>4320</v>
      </c>
      <c r="L1466" s="9" t="s">
        <v>2984</v>
      </c>
      <c r="M1466" s="10">
        <v>46311</v>
      </c>
      <c r="N1466" s="8" t="s">
        <v>38</v>
      </c>
      <c r="O1466" s="12"/>
      <c r="P1466" s="13"/>
      <c r="Q1466" s="14">
        <f>Tabela1[[#This Row],[QTDE/ Fabricação]]-Tabela1[[#This Row],[QTE]]</f>
        <v>-2</v>
      </c>
      <c r="R1466" s="18">
        <f t="shared" si="468"/>
        <v>0</v>
      </c>
      <c r="S1466" s="18">
        <f t="shared" si="469"/>
        <v>0</v>
      </c>
      <c r="T1466" s="19">
        <f t="shared" si="470"/>
        <v>-208.6</v>
      </c>
      <c r="U1466" s="16">
        <f>IFERROR(SUMIF('LISTA DE EMBARQUE'!B:B,MICRO!E:E,'LISTA DE EMBARQUE'!G:G),"")</f>
        <v>0</v>
      </c>
      <c r="V1466" s="12"/>
      <c r="W1466" s="13"/>
      <c r="X1466" s="14"/>
      <c r="Y1466" s="14"/>
      <c r="Z1466" s="20"/>
      <c r="AA1466" s="17"/>
      <c r="AB1466" s="33"/>
      <c r="AC1466" s="33"/>
      <c r="AD1466" s="33"/>
      <c r="AE1466" s="33"/>
      <c r="AF1466" s="33"/>
      <c r="AG1466" s="33"/>
      <c r="AH1466" s="33"/>
      <c r="AI1466" s="33"/>
      <c r="AJ1466" s="5"/>
      <c r="AK1466"/>
      <c r="AL1466"/>
      <c r="AM1466"/>
      <c r="AN1466"/>
      <c r="AO1466"/>
      <c r="AP1466"/>
      <c r="AQ1466" s="22"/>
      <c r="AR1466" s="24"/>
      <c r="AS1466" s="37"/>
      <c r="AT1466" s="37"/>
      <c r="AU1466" s="37"/>
      <c r="AV1466" s="37"/>
      <c r="AW1466" s="37"/>
    </row>
    <row r="1467" spans="1:49" ht="15.75" hidden="1" customHeight="1" x14ac:dyDescent="0.25">
      <c r="A1467" s="6" t="s">
        <v>6377</v>
      </c>
      <c r="B1467" s="21" t="s">
        <v>6378</v>
      </c>
      <c r="C1467" s="7">
        <v>1</v>
      </c>
      <c r="D1467" s="39" t="s">
        <v>6420</v>
      </c>
      <c r="E1467" s="7">
        <v>6048</v>
      </c>
      <c r="F1467" s="7">
        <v>97</v>
      </c>
      <c r="G1467" s="23">
        <v>66.2</v>
      </c>
      <c r="H1467" s="34">
        <f>Tabela1[[#This Row],[PESO UNI]]*Tabela1[[#This Row],[QTE]]</f>
        <v>66.2</v>
      </c>
      <c r="I1467" s="7">
        <v>0</v>
      </c>
      <c r="J1467" s="8" t="s">
        <v>3045</v>
      </c>
      <c r="K1467" s="8" t="s">
        <v>4320</v>
      </c>
      <c r="L1467" s="9" t="s">
        <v>2984</v>
      </c>
      <c r="M1467" s="10">
        <v>46311</v>
      </c>
      <c r="N1467" s="8" t="s">
        <v>38</v>
      </c>
      <c r="O1467" s="12"/>
      <c r="P1467" s="13"/>
      <c r="Q1467" s="14">
        <f>Tabela1[[#This Row],[QTDE/ Fabricação]]-Tabela1[[#This Row],[QTE]]</f>
        <v>-1</v>
      </c>
      <c r="R1467" s="18">
        <f t="shared" si="468"/>
        <v>0</v>
      </c>
      <c r="S1467" s="18">
        <f t="shared" si="469"/>
        <v>0</v>
      </c>
      <c r="T1467" s="19">
        <f t="shared" si="470"/>
        <v>-66.2</v>
      </c>
      <c r="U1467" s="16">
        <f>IFERROR(SUMIF('LISTA DE EMBARQUE'!B:B,MICRO!E:E,'LISTA DE EMBARQUE'!G:G),"")</f>
        <v>0</v>
      </c>
      <c r="V1467" s="12"/>
      <c r="W1467" s="13"/>
      <c r="X1467" s="14"/>
      <c r="Y1467" s="14"/>
      <c r="Z1467" s="20"/>
      <c r="AA1467" s="17"/>
      <c r="AB1467" s="33"/>
      <c r="AC1467" s="33"/>
      <c r="AD1467" s="33"/>
      <c r="AE1467" s="33"/>
      <c r="AF1467" s="33"/>
      <c r="AG1467" s="33"/>
      <c r="AH1467" s="33"/>
      <c r="AI1467" s="33"/>
      <c r="AJ1467" s="5"/>
      <c r="AK1467"/>
      <c r="AL1467"/>
      <c r="AM1467"/>
      <c r="AN1467"/>
      <c r="AO1467"/>
      <c r="AP1467"/>
      <c r="AQ1467" s="22"/>
      <c r="AR1467" s="24"/>
      <c r="AS1467" s="37"/>
      <c r="AT1467" s="37"/>
      <c r="AU1467" s="37"/>
      <c r="AV1467" s="37"/>
      <c r="AW1467" s="37"/>
    </row>
    <row r="1468" spans="1:49" ht="15.75" hidden="1" customHeight="1" x14ac:dyDescent="0.25">
      <c r="A1468" s="6" t="s">
        <v>6377</v>
      </c>
      <c r="B1468" s="21" t="s">
        <v>6378</v>
      </c>
      <c r="C1468" s="7">
        <v>2</v>
      </c>
      <c r="D1468" s="39" t="s">
        <v>6421</v>
      </c>
      <c r="E1468" s="7">
        <v>6049</v>
      </c>
      <c r="F1468" s="7">
        <v>97</v>
      </c>
      <c r="G1468" s="23">
        <v>47.9</v>
      </c>
      <c r="H1468" s="34">
        <f>Tabela1[[#This Row],[PESO UNI]]*Tabela1[[#This Row],[QTE]]</f>
        <v>95.8</v>
      </c>
      <c r="I1468" s="7">
        <v>0</v>
      </c>
      <c r="J1468" s="8" t="s">
        <v>3045</v>
      </c>
      <c r="K1468" s="8" t="s">
        <v>4320</v>
      </c>
      <c r="L1468" s="9" t="s">
        <v>2984</v>
      </c>
      <c r="M1468" s="10">
        <v>46311</v>
      </c>
      <c r="N1468" s="8" t="s">
        <v>38</v>
      </c>
      <c r="O1468" s="12"/>
      <c r="P1468" s="13"/>
      <c r="Q1468" s="14">
        <f>Tabela1[[#This Row],[QTDE/ Fabricação]]-Tabela1[[#This Row],[QTE]]</f>
        <v>-2</v>
      </c>
      <c r="R1468" s="18">
        <f t="shared" si="468"/>
        <v>0</v>
      </c>
      <c r="S1468" s="18">
        <f t="shared" si="469"/>
        <v>0</v>
      </c>
      <c r="T1468" s="19">
        <f t="shared" si="470"/>
        <v>-95.8</v>
      </c>
      <c r="U1468" s="16">
        <f>IFERROR(SUMIF('LISTA DE EMBARQUE'!B:B,MICRO!E:E,'LISTA DE EMBARQUE'!G:G),"")</f>
        <v>0</v>
      </c>
      <c r="V1468" s="12"/>
      <c r="W1468" s="13"/>
      <c r="X1468" s="14"/>
      <c r="Y1468" s="14"/>
      <c r="Z1468" s="20"/>
      <c r="AA1468" s="17"/>
      <c r="AB1468" s="33"/>
      <c r="AC1468" s="33"/>
      <c r="AD1468" s="33"/>
      <c r="AE1468" s="33"/>
      <c r="AF1468" s="33"/>
      <c r="AG1468" s="33"/>
      <c r="AH1468" s="33"/>
      <c r="AI1468" s="33"/>
      <c r="AJ1468" s="5"/>
      <c r="AK1468"/>
      <c r="AL1468"/>
      <c r="AM1468"/>
      <c r="AN1468"/>
      <c r="AO1468"/>
      <c r="AP1468"/>
      <c r="AQ1468" s="22"/>
      <c r="AR1468" s="24"/>
      <c r="AS1468" s="37"/>
      <c r="AT1468" s="37"/>
      <c r="AU1468" s="37"/>
      <c r="AV1468" s="37"/>
      <c r="AW1468" s="37"/>
    </row>
    <row r="1469" spans="1:49" ht="15.75" hidden="1" customHeight="1" x14ac:dyDescent="0.25">
      <c r="A1469" s="6" t="s">
        <v>6377</v>
      </c>
      <c r="B1469" s="21" t="s">
        <v>6378</v>
      </c>
      <c r="C1469" s="7">
        <v>2</v>
      </c>
      <c r="D1469" s="39" t="s">
        <v>6422</v>
      </c>
      <c r="E1469" s="7">
        <v>6050</v>
      </c>
      <c r="F1469" s="7">
        <v>97</v>
      </c>
      <c r="G1469" s="23">
        <v>41.8</v>
      </c>
      <c r="H1469" s="34">
        <f>Tabela1[[#This Row],[PESO UNI]]*Tabela1[[#This Row],[QTE]]</f>
        <v>83.6</v>
      </c>
      <c r="I1469" s="7">
        <v>0</v>
      </c>
      <c r="J1469" s="8" t="s">
        <v>3045</v>
      </c>
      <c r="K1469" s="8" t="s">
        <v>4320</v>
      </c>
      <c r="L1469" s="9" t="s">
        <v>2984</v>
      </c>
      <c r="M1469" s="10">
        <v>46311</v>
      </c>
      <c r="N1469" s="8" t="s">
        <v>38</v>
      </c>
      <c r="O1469" s="12"/>
      <c r="P1469" s="13"/>
      <c r="Q1469" s="14">
        <f>Tabela1[[#This Row],[QTDE/ Fabricação]]-Tabela1[[#This Row],[QTE]]</f>
        <v>-2</v>
      </c>
      <c r="R1469" s="18">
        <f t="shared" si="468"/>
        <v>0</v>
      </c>
      <c r="S1469" s="18">
        <f t="shared" si="469"/>
        <v>0</v>
      </c>
      <c r="T1469" s="19">
        <f t="shared" si="470"/>
        <v>-83.6</v>
      </c>
      <c r="U1469" s="16">
        <f>IFERROR(SUMIF('LISTA DE EMBARQUE'!B:B,MICRO!E:E,'LISTA DE EMBARQUE'!G:G),"")</f>
        <v>0</v>
      </c>
      <c r="V1469" s="12"/>
      <c r="W1469" s="13"/>
      <c r="X1469" s="14"/>
      <c r="Y1469" s="14"/>
      <c r="Z1469" s="20"/>
      <c r="AA1469" s="17"/>
      <c r="AB1469" s="33"/>
      <c r="AC1469" s="33"/>
      <c r="AD1469" s="33"/>
      <c r="AE1469" s="33"/>
      <c r="AF1469" s="33"/>
      <c r="AG1469" s="33"/>
      <c r="AH1469" s="33"/>
      <c r="AI1469" s="33"/>
      <c r="AJ1469" s="5"/>
      <c r="AK1469"/>
      <c r="AL1469"/>
      <c r="AM1469"/>
      <c r="AN1469"/>
      <c r="AO1469"/>
      <c r="AP1469"/>
      <c r="AQ1469" s="22"/>
      <c r="AR1469" s="24"/>
      <c r="AS1469" s="37"/>
      <c r="AT1469" s="37"/>
      <c r="AU1469" s="37"/>
      <c r="AV1469" s="37"/>
      <c r="AW1469" s="37"/>
    </row>
    <row r="1470" spans="1:49" ht="15.75" hidden="1" customHeight="1" x14ac:dyDescent="0.25">
      <c r="A1470" s="6" t="s">
        <v>6423</v>
      </c>
      <c r="B1470" s="21" t="s">
        <v>6424</v>
      </c>
      <c r="C1470" s="7">
        <v>2</v>
      </c>
      <c r="D1470" s="39" t="s">
        <v>6425</v>
      </c>
      <c r="E1470" s="7">
        <v>6051</v>
      </c>
      <c r="F1470" s="7">
        <v>97</v>
      </c>
      <c r="G1470" s="23">
        <v>87.2</v>
      </c>
      <c r="H1470" s="34">
        <f>Tabela1[[#This Row],[PESO UNI]]*Tabela1[[#This Row],[QTE]]</f>
        <v>174.4</v>
      </c>
      <c r="I1470" s="7">
        <v>0</v>
      </c>
      <c r="J1470" s="8" t="s">
        <v>3045</v>
      </c>
      <c r="K1470" s="8" t="s">
        <v>4320</v>
      </c>
      <c r="L1470" s="9" t="s">
        <v>2984</v>
      </c>
      <c r="M1470" s="10">
        <v>46311</v>
      </c>
      <c r="N1470" s="8" t="s">
        <v>38</v>
      </c>
      <c r="O1470" s="12"/>
      <c r="P1470" s="13"/>
      <c r="Q1470" s="14">
        <f>Tabela1[[#This Row],[QTDE/ Fabricação]]-Tabela1[[#This Row],[QTE]]</f>
        <v>-2</v>
      </c>
      <c r="R1470" s="18">
        <f t="shared" si="468"/>
        <v>0</v>
      </c>
      <c r="S1470" s="18">
        <f t="shared" si="469"/>
        <v>0</v>
      </c>
      <c r="T1470" s="19">
        <f t="shared" si="470"/>
        <v>-174.4</v>
      </c>
      <c r="U1470" s="16">
        <f>IFERROR(SUMIF('LISTA DE EMBARQUE'!B:B,MICRO!E:E,'LISTA DE EMBARQUE'!G:G),"")</f>
        <v>0</v>
      </c>
      <c r="V1470" s="12"/>
      <c r="W1470" s="13"/>
      <c r="X1470" s="14"/>
      <c r="Y1470" s="14"/>
      <c r="Z1470" s="20"/>
      <c r="AA1470" s="17"/>
      <c r="AB1470" s="33"/>
      <c r="AC1470" s="33"/>
      <c r="AD1470" s="33"/>
      <c r="AE1470" s="33"/>
      <c r="AF1470" s="33"/>
      <c r="AG1470" s="33"/>
      <c r="AH1470" s="33"/>
      <c r="AI1470" s="33"/>
      <c r="AJ1470" s="5"/>
      <c r="AK1470"/>
      <c r="AL1470"/>
      <c r="AM1470"/>
      <c r="AN1470"/>
      <c r="AO1470"/>
      <c r="AP1470"/>
      <c r="AQ1470" s="22"/>
      <c r="AR1470" s="24"/>
      <c r="AS1470" s="37"/>
      <c r="AT1470" s="37"/>
      <c r="AU1470" s="37"/>
      <c r="AV1470" s="37"/>
      <c r="AW1470" s="37"/>
    </row>
    <row r="1471" spans="1:49" ht="15.75" hidden="1" customHeight="1" x14ac:dyDescent="0.25">
      <c r="A1471" s="6" t="s">
        <v>6423</v>
      </c>
      <c r="B1471" s="21" t="s">
        <v>6424</v>
      </c>
      <c r="C1471" s="7">
        <v>1</v>
      </c>
      <c r="D1471" s="39" t="s">
        <v>6426</v>
      </c>
      <c r="E1471" s="7">
        <v>6052</v>
      </c>
      <c r="F1471" s="7">
        <v>97</v>
      </c>
      <c r="G1471" s="23">
        <v>46.6</v>
      </c>
      <c r="H1471" s="34">
        <f>Tabela1[[#This Row],[PESO UNI]]*Tabela1[[#This Row],[QTE]]</f>
        <v>46.6</v>
      </c>
      <c r="I1471" s="7">
        <v>0</v>
      </c>
      <c r="J1471" s="8" t="s">
        <v>3045</v>
      </c>
      <c r="K1471" s="8" t="s">
        <v>4320</v>
      </c>
      <c r="L1471" s="9" t="s">
        <v>2984</v>
      </c>
      <c r="M1471" s="10">
        <v>46311</v>
      </c>
      <c r="N1471" s="8" t="s">
        <v>38</v>
      </c>
      <c r="O1471" s="12"/>
      <c r="P1471" s="13"/>
      <c r="Q1471" s="14">
        <f>Tabela1[[#This Row],[QTDE/ Fabricação]]-Tabela1[[#This Row],[QTE]]</f>
        <v>-1</v>
      </c>
      <c r="R1471" s="18">
        <f t="shared" si="468"/>
        <v>0</v>
      </c>
      <c r="S1471" s="18">
        <f t="shared" si="469"/>
        <v>0</v>
      </c>
      <c r="T1471" s="19">
        <f t="shared" si="470"/>
        <v>-46.6</v>
      </c>
      <c r="U1471" s="16">
        <f>IFERROR(SUMIF('LISTA DE EMBARQUE'!B:B,MICRO!E:E,'LISTA DE EMBARQUE'!G:G),"")</f>
        <v>0</v>
      </c>
      <c r="V1471" s="12"/>
      <c r="W1471" s="13"/>
      <c r="X1471" s="14"/>
      <c r="Y1471" s="14"/>
      <c r="Z1471" s="20"/>
      <c r="AA1471" s="17"/>
      <c r="AB1471" s="33"/>
      <c r="AC1471" s="33"/>
      <c r="AD1471" s="33"/>
      <c r="AE1471" s="33"/>
      <c r="AF1471" s="33"/>
      <c r="AG1471" s="33"/>
      <c r="AH1471" s="33"/>
      <c r="AI1471" s="33"/>
      <c r="AJ1471" s="5"/>
      <c r="AK1471"/>
      <c r="AL1471"/>
      <c r="AM1471"/>
      <c r="AN1471"/>
      <c r="AO1471"/>
      <c r="AP1471"/>
      <c r="AQ1471" s="22"/>
      <c r="AR1471" s="24"/>
      <c r="AS1471" s="37"/>
      <c r="AT1471" s="37"/>
      <c r="AU1471" s="37"/>
      <c r="AV1471" s="37"/>
      <c r="AW1471" s="37"/>
    </row>
    <row r="1472" spans="1:49" ht="15.75" hidden="1" customHeight="1" x14ac:dyDescent="0.25">
      <c r="A1472" s="6" t="s">
        <v>6423</v>
      </c>
      <c r="B1472" s="21" t="s">
        <v>6424</v>
      </c>
      <c r="C1472" s="7">
        <v>4</v>
      </c>
      <c r="D1472" s="39" t="s">
        <v>6427</v>
      </c>
      <c r="E1472" s="7">
        <v>6053</v>
      </c>
      <c r="F1472" s="7">
        <v>97</v>
      </c>
      <c r="G1472" s="23">
        <v>72.099999999999994</v>
      </c>
      <c r="H1472" s="34">
        <f>Tabela1[[#This Row],[PESO UNI]]*Tabela1[[#This Row],[QTE]]</f>
        <v>288.39999999999998</v>
      </c>
      <c r="I1472" s="7">
        <v>0</v>
      </c>
      <c r="J1472" s="8" t="s">
        <v>3045</v>
      </c>
      <c r="K1472" s="8" t="s">
        <v>4320</v>
      </c>
      <c r="L1472" s="9" t="s">
        <v>2984</v>
      </c>
      <c r="M1472" s="10">
        <v>46311</v>
      </c>
      <c r="N1472" s="8" t="s">
        <v>38</v>
      </c>
      <c r="O1472" s="12"/>
      <c r="P1472" s="13"/>
      <c r="Q1472" s="14">
        <f>Tabela1[[#This Row],[QTDE/ Fabricação]]-Tabela1[[#This Row],[QTE]]</f>
        <v>-4</v>
      </c>
      <c r="R1472" s="18">
        <f t="shared" ref="R1472:R1485" si="471">IFERROR(H1472*((AA1472*0.25)+(AC1472*0.25)+(AD1472*0.225)+(AE1472*0.225)+(AF1472*0.05)),"")</f>
        <v>0</v>
      </c>
      <c r="S1472" s="18">
        <f t="shared" ref="S1472:S1485" si="472">IFERROR(H1472*AG1472,"")</f>
        <v>0</v>
      </c>
      <c r="T1472" s="19">
        <f t="shared" ref="T1472:T1485" si="473">IFERROR(S1472-H1472,"")</f>
        <v>-288.39999999999998</v>
      </c>
      <c r="U1472" s="16">
        <f>IFERROR(SUMIF('LISTA DE EMBARQUE'!B:B,MICRO!E:E,'LISTA DE EMBARQUE'!G:G),"")</f>
        <v>0</v>
      </c>
      <c r="V1472" s="12"/>
      <c r="W1472" s="13"/>
      <c r="X1472" s="14"/>
      <c r="Y1472" s="14"/>
      <c r="Z1472" s="20"/>
      <c r="AA1472" s="17"/>
      <c r="AB1472" s="33"/>
      <c r="AC1472" s="33"/>
      <c r="AD1472" s="33"/>
      <c r="AE1472" s="33"/>
      <c r="AF1472" s="33"/>
      <c r="AG1472" s="33"/>
      <c r="AH1472" s="33"/>
      <c r="AI1472" s="33"/>
      <c r="AJ1472" s="5"/>
      <c r="AK1472"/>
      <c r="AL1472"/>
      <c r="AM1472"/>
      <c r="AN1472"/>
      <c r="AO1472"/>
      <c r="AP1472"/>
      <c r="AQ1472" s="22"/>
      <c r="AR1472" s="24"/>
      <c r="AS1472" s="37"/>
      <c r="AT1472" s="37"/>
      <c r="AU1472" s="37"/>
      <c r="AV1472" s="37"/>
      <c r="AW1472" s="37"/>
    </row>
    <row r="1473" spans="1:49" ht="15.75" hidden="1" customHeight="1" x14ac:dyDescent="0.25">
      <c r="A1473" s="6" t="s">
        <v>6442</v>
      </c>
      <c r="B1473" s="21"/>
      <c r="C1473" s="7">
        <v>1</v>
      </c>
      <c r="D1473" s="39" t="s">
        <v>6428</v>
      </c>
      <c r="E1473" s="7">
        <v>6054</v>
      </c>
      <c r="F1473" s="7">
        <v>28</v>
      </c>
      <c r="G1473" s="23">
        <v>311.7</v>
      </c>
      <c r="H1473" s="34">
        <f>Tabela1[[#This Row],[PESO UNI]]*Tabela1[[#This Row],[QTE]]</f>
        <v>311.7</v>
      </c>
      <c r="I1473" s="7" t="s">
        <v>6479</v>
      </c>
      <c r="J1473" s="8" t="s">
        <v>6012</v>
      </c>
      <c r="K1473" s="8" t="s">
        <v>4320</v>
      </c>
      <c r="L1473" s="9" t="s">
        <v>5251</v>
      </c>
      <c r="M1473" s="10">
        <v>46311</v>
      </c>
      <c r="N1473" s="8" t="s">
        <v>38</v>
      </c>
      <c r="O1473" s="12"/>
      <c r="P1473" s="13"/>
      <c r="Q1473" s="14">
        <f>Tabela1[[#This Row],[QTDE/ Fabricação]]-Tabela1[[#This Row],[QTE]]</f>
        <v>-1</v>
      </c>
      <c r="R1473" s="18">
        <f t="shared" si="471"/>
        <v>0</v>
      </c>
      <c r="S1473" s="18">
        <f t="shared" si="472"/>
        <v>0</v>
      </c>
      <c r="T1473" s="19">
        <f t="shared" si="473"/>
        <v>-311.7</v>
      </c>
      <c r="U1473" s="16">
        <f>IFERROR(SUMIF('LISTA DE EMBARQUE'!B:B,MICRO!E:E,'LISTA DE EMBARQUE'!G:G),"")</f>
        <v>0</v>
      </c>
      <c r="V1473" s="12"/>
      <c r="W1473" s="13"/>
      <c r="X1473" s="14"/>
      <c r="Y1473" s="14"/>
      <c r="Z1473" s="20"/>
      <c r="AA1473" s="17"/>
      <c r="AB1473" s="33"/>
      <c r="AC1473" s="33"/>
      <c r="AD1473" s="33"/>
      <c r="AE1473" s="33"/>
      <c r="AF1473" s="33"/>
      <c r="AG1473" s="33"/>
      <c r="AH1473" s="33"/>
      <c r="AI1473" s="33"/>
      <c r="AJ1473" s="5"/>
      <c r="AK1473"/>
      <c r="AL1473"/>
      <c r="AM1473"/>
      <c r="AN1473"/>
      <c r="AO1473"/>
      <c r="AP1473"/>
      <c r="AQ1473" s="22"/>
      <c r="AR1473" s="24"/>
      <c r="AS1473" s="37"/>
      <c r="AT1473" s="37"/>
      <c r="AU1473" s="37"/>
      <c r="AV1473" s="37"/>
      <c r="AW1473" s="37"/>
    </row>
    <row r="1474" spans="1:49" ht="15.75" hidden="1" customHeight="1" x14ac:dyDescent="0.25">
      <c r="A1474" s="6" t="s">
        <v>6442</v>
      </c>
      <c r="B1474" s="21"/>
      <c r="C1474" s="7">
        <v>1</v>
      </c>
      <c r="D1474" s="39" t="s">
        <v>6429</v>
      </c>
      <c r="E1474" s="7">
        <v>6055</v>
      </c>
      <c r="F1474" s="7">
        <v>28</v>
      </c>
      <c r="G1474" s="23">
        <v>586.1</v>
      </c>
      <c r="H1474" s="34">
        <f>Tabela1[[#This Row],[PESO UNI]]*Tabela1[[#This Row],[QTE]]</f>
        <v>586.1</v>
      </c>
      <c r="I1474" s="7" t="s">
        <v>6479</v>
      </c>
      <c r="J1474" s="8" t="s">
        <v>6012</v>
      </c>
      <c r="K1474" s="8" t="s">
        <v>4320</v>
      </c>
      <c r="L1474" s="9" t="s">
        <v>5251</v>
      </c>
      <c r="M1474" s="10">
        <v>46311</v>
      </c>
      <c r="N1474" s="8" t="s">
        <v>38</v>
      </c>
      <c r="O1474" s="12"/>
      <c r="P1474" s="13"/>
      <c r="Q1474" s="14">
        <f>Tabela1[[#This Row],[QTDE/ Fabricação]]-Tabela1[[#This Row],[QTE]]</f>
        <v>-1</v>
      </c>
      <c r="R1474" s="18">
        <f t="shared" si="471"/>
        <v>0</v>
      </c>
      <c r="S1474" s="18">
        <f t="shared" si="472"/>
        <v>0</v>
      </c>
      <c r="T1474" s="19">
        <f t="shared" si="473"/>
        <v>-586.1</v>
      </c>
      <c r="U1474" s="16">
        <f>IFERROR(SUMIF('LISTA DE EMBARQUE'!B:B,MICRO!E:E,'LISTA DE EMBARQUE'!G:G),"")</f>
        <v>0</v>
      </c>
      <c r="V1474" s="12"/>
      <c r="W1474" s="13"/>
      <c r="X1474" s="14"/>
      <c r="Y1474" s="14"/>
      <c r="Z1474" s="20"/>
      <c r="AA1474" s="17"/>
      <c r="AB1474" s="33"/>
      <c r="AC1474" s="33"/>
      <c r="AD1474" s="33"/>
      <c r="AE1474" s="33"/>
      <c r="AF1474" s="33"/>
      <c r="AG1474" s="33"/>
      <c r="AH1474" s="33"/>
      <c r="AI1474" s="33"/>
      <c r="AJ1474" s="5"/>
      <c r="AK1474"/>
      <c r="AL1474"/>
      <c r="AM1474"/>
      <c r="AN1474"/>
      <c r="AO1474"/>
      <c r="AP1474"/>
      <c r="AQ1474" s="22"/>
      <c r="AR1474" s="24"/>
      <c r="AS1474" s="37"/>
      <c r="AT1474" s="37"/>
      <c r="AU1474" s="37"/>
      <c r="AV1474" s="37"/>
      <c r="AW1474" s="37"/>
    </row>
    <row r="1475" spans="1:49" ht="15.75" hidden="1" customHeight="1" x14ac:dyDescent="0.25">
      <c r="A1475" s="6" t="s">
        <v>6442</v>
      </c>
      <c r="B1475" s="21"/>
      <c r="C1475" s="7">
        <v>1</v>
      </c>
      <c r="D1475" s="39" t="s">
        <v>6430</v>
      </c>
      <c r="E1475" s="7">
        <v>6066</v>
      </c>
      <c r="F1475" s="7">
        <v>28</v>
      </c>
      <c r="G1475" s="23">
        <v>691.7</v>
      </c>
      <c r="H1475" s="34">
        <f>Tabela1[[#This Row],[PESO UNI]]*Tabela1[[#This Row],[QTE]]</f>
        <v>691.7</v>
      </c>
      <c r="I1475" s="7" t="s">
        <v>6479</v>
      </c>
      <c r="J1475" s="8" t="s">
        <v>6012</v>
      </c>
      <c r="K1475" s="8" t="s">
        <v>4320</v>
      </c>
      <c r="L1475" s="9" t="s">
        <v>5251</v>
      </c>
      <c r="M1475" s="10">
        <v>46311</v>
      </c>
      <c r="N1475" s="8" t="s">
        <v>38</v>
      </c>
      <c r="O1475" s="12"/>
      <c r="P1475" s="13"/>
      <c r="Q1475" s="14">
        <f>Tabela1[[#This Row],[QTDE/ Fabricação]]-Tabela1[[#This Row],[QTE]]</f>
        <v>-1</v>
      </c>
      <c r="R1475" s="18">
        <f t="shared" si="471"/>
        <v>0</v>
      </c>
      <c r="S1475" s="18">
        <f t="shared" si="472"/>
        <v>0</v>
      </c>
      <c r="T1475" s="19">
        <f t="shared" si="473"/>
        <v>-691.7</v>
      </c>
      <c r="U1475" s="16">
        <f>IFERROR(SUMIF('LISTA DE EMBARQUE'!B:B,MICRO!E:E,'LISTA DE EMBARQUE'!G:G),"")</f>
        <v>0</v>
      </c>
      <c r="V1475" s="12"/>
      <c r="W1475" s="13"/>
      <c r="X1475" s="14"/>
      <c r="Y1475" s="14"/>
      <c r="Z1475" s="20"/>
      <c r="AA1475" s="17"/>
      <c r="AB1475" s="33"/>
      <c r="AC1475" s="33"/>
      <c r="AD1475" s="33"/>
      <c r="AE1475" s="33"/>
      <c r="AF1475" s="33"/>
      <c r="AG1475" s="33"/>
      <c r="AH1475" s="33"/>
      <c r="AI1475" s="33"/>
      <c r="AJ1475" s="5"/>
      <c r="AK1475"/>
      <c r="AL1475"/>
      <c r="AM1475"/>
      <c r="AN1475"/>
      <c r="AO1475"/>
      <c r="AP1475"/>
      <c r="AQ1475" s="22"/>
      <c r="AR1475" s="24"/>
      <c r="AS1475" s="37"/>
      <c r="AT1475" s="37"/>
      <c r="AU1475" s="37"/>
      <c r="AV1475" s="37"/>
      <c r="AW1475" s="37"/>
    </row>
    <row r="1476" spans="1:49" ht="15.75" hidden="1" customHeight="1" x14ac:dyDescent="0.25">
      <c r="A1476" s="6" t="s">
        <v>6442</v>
      </c>
      <c r="B1476" s="21"/>
      <c r="C1476" s="7">
        <v>2</v>
      </c>
      <c r="D1476" s="39" t="s">
        <v>6431</v>
      </c>
      <c r="E1476" s="7">
        <v>6067</v>
      </c>
      <c r="F1476" s="7">
        <v>28</v>
      </c>
      <c r="G1476" s="23">
        <v>5.3</v>
      </c>
      <c r="H1476" s="34">
        <f>Tabela1[[#This Row],[PESO UNI]]*Tabela1[[#This Row],[QTE]]</f>
        <v>10.6</v>
      </c>
      <c r="I1476" s="7" t="s">
        <v>6479</v>
      </c>
      <c r="J1476" s="8" t="s">
        <v>6012</v>
      </c>
      <c r="K1476" s="8" t="s">
        <v>4320</v>
      </c>
      <c r="L1476" s="9" t="s">
        <v>5251</v>
      </c>
      <c r="M1476" s="10">
        <v>46311</v>
      </c>
      <c r="N1476" s="8" t="s">
        <v>38</v>
      </c>
      <c r="O1476" s="12"/>
      <c r="P1476" s="13"/>
      <c r="Q1476" s="14">
        <f>Tabela1[[#This Row],[QTDE/ Fabricação]]-Tabela1[[#This Row],[QTE]]</f>
        <v>-2</v>
      </c>
      <c r="R1476" s="18">
        <f t="shared" si="471"/>
        <v>0</v>
      </c>
      <c r="S1476" s="18">
        <f t="shared" si="472"/>
        <v>0</v>
      </c>
      <c r="T1476" s="19">
        <f t="shared" si="473"/>
        <v>-10.6</v>
      </c>
      <c r="U1476" s="16">
        <f>IFERROR(SUMIF('LISTA DE EMBARQUE'!B:B,MICRO!E:E,'LISTA DE EMBARQUE'!G:G),"")</f>
        <v>0</v>
      </c>
      <c r="V1476" s="12"/>
      <c r="W1476" s="13"/>
      <c r="X1476" s="14"/>
      <c r="Y1476" s="14"/>
      <c r="Z1476" s="20"/>
      <c r="AA1476" s="17"/>
      <c r="AB1476" s="33"/>
      <c r="AC1476" s="33"/>
      <c r="AD1476" s="33"/>
      <c r="AE1476" s="33"/>
      <c r="AF1476" s="33"/>
      <c r="AG1476" s="33"/>
      <c r="AH1476" s="33"/>
      <c r="AI1476" s="33"/>
      <c r="AJ1476" s="5"/>
      <c r="AK1476"/>
      <c r="AL1476"/>
      <c r="AM1476"/>
      <c r="AN1476"/>
      <c r="AO1476"/>
      <c r="AP1476"/>
      <c r="AQ1476" s="22"/>
      <c r="AR1476" s="24"/>
      <c r="AS1476" s="37"/>
      <c r="AT1476" s="37"/>
      <c r="AU1476" s="37"/>
      <c r="AV1476" s="37"/>
      <c r="AW1476" s="37"/>
    </row>
    <row r="1477" spans="1:49" ht="15.75" hidden="1" customHeight="1" x14ac:dyDescent="0.25">
      <c r="A1477" s="6" t="s">
        <v>6442</v>
      </c>
      <c r="B1477" s="21"/>
      <c r="C1477" s="7">
        <v>2</v>
      </c>
      <c r="D1477" s="39" t="s">
        <v>6432</v>
      </c>
      <c r="E1477" s="7">
        <v>6068</v>
      </c>
      <c r="F1477" s="7">
        <v>28</v>
      </c>
      <c r="G1477" s="23">
        <v>1</v>
      </c>
      <c r="H1477" s="34">
        <f>Tabela1[[#This Row],[PESO UNI]]*Tabela1[[#This Row],[QTE]]</f>
        <v>2</v>
      </c>
      <c r="I1477" s="7" t="s">
        <v>6479</v>
      </c>
      <c r="J1477" s="8" t="s">
        <v>6012</v>
      </c>
      <c r="K1477" s="8" t="s">
        <v>4320</v>
      </c>
      <c r="L1477" s="9" t="s">
        <v>5251</v>
      </c>
      <c r="M1477" s="10">
        <v>46311</v>
      </c>
      <c r="N1477" s="8" t="s">
        <v>38</v>
      </c>
      <c r="O1477" s="12"/>
      <c r="P1477" s="13"/>
      <c r="Q1477" s="14">
        <f>Tabela1[[#This Row],[QTDE/ Fabricação]]-Tabela1[[#This Row],[QTE]]</f>
        <v>-2</v>
      </c>
      <c r="R1477" s="18">
        <f t="shared" si="471"/>
        <v>0</v>
      </c>
      <c r="S1477" s="18">
        <f t="shared" si="472"/>
        <v>0</v>
      </c>
      <c r="T1477" s="19">
        <f t="shared" si="473"/>
        <v>-2</v>
      </c>
      <c r="U1477" s="16">
        <f>IFERROR(SUMIF('LISTA DE EMBARQUE'!B:B,MICRO!E:E,'LISTA DE EMBARQUE'!G:G),"")</f>
        <v>0</v>
      </c>
      <c r="V1477" s="12"/>
      <c r="W1477" s="13"/>
      <c r="X1477" s="14"/>
      <c r="Y1477" s="14"/>
      <c r="Z1477" s="20"/>
      <c r="AA1477" s="17"/>
      <c r="AB1477" s="33"/>
      <c r="AC1477" s="33"/>
      <c r="AD1477" s="33"/>
      <c r="AE1477" s="33"/>
      <c r="AF1477" s="33"/>
      <c r="AG1477" s="33"/>
      <c r="AH1477" s="33"/>
      <c r="AI1477" s="33"/>
      <c r="AJ1477" s="5"/>
      <c r="AK1477"/>
      <c r="AL1477"/>
      <c r="AM1477"/>
      <c r="AN1477"/>
      <c r="AO1477"/>
      <c r="AP1477"/>
      <c r="AQ1477" s="22"/>
      <c r="AR1477" s="24"/>
      <c r="AS1477" s="37"/>
      <c r="AT1477" s="37"/>
      <c r="AU1477" s="37"/>
      <c r="AV1477" s="37"/>
      <c r="AW1477" s="37"/>
    </row>
    <row r="1478" spans="1:49" ht="15.75" hidden="1" customHeight="1" x14ac:dyDescent="0.25">
      <c r="A1478" s="6" t="s">
        <v>6442</v>
      </c>
      <c r="B1478" s="21"/>
      <c r="C1478" s="7">
        <v>28</v>
      </c>
      <c r="D1478" s="39" t="s">
        <v>6433</v>
      </c>
      <c r="E1478" s="7">
        <v>6068</v>
      </c>
      <c r="F1478" s="7">
        <v>28</v>
      </c>
      <c r="G1478" s="23">
        <v>6.5</v>
      </c>
      <c r="H1478" s="34">
        <f>Tabela1[[#This Row],[PESO UNI]]*Tabela1[[#This Row],[QTE]]</f>
        <v>182</v>
      </c>
      <c r="I1478" s="7" t="s">
        <v>6479</v>
      </c>
      <c r="J1478" s="8" t="s">
        <v>6012</v>
      </c>
      <c r="K1478" s="8" t="s">
        <v>4320</v>
      </c>
      <c r="L1478" s="9" t="s">
        <v>5251</v>
      </c>
      <c r="M1478" s="10">
        <v>46311</v>
      </c>
      <c r="N1478" s="8" t="s">
        <v>38</v>
      </c>
      <c r="O1478" s="12"/>
      <c r="P1478" s="13"/>
      <c r="Q1478" s="14">
        <f>Tabela1[[#This Row],[QTDE/ Fabricação]]-Tabela1[[#This Row],[QTE]]</f>
        <v>-28</v>
      </c>
      <c r="R1478" s="18">
        <f t="shared" si="471"/>
        <v>0</v>
      </c>
      <c r="S1478" s="18">
        <f t="shared" si="472"/>
        <v>0</v>
      </c>
      <c r="T1478" s="19">
        <f t="shared" si="473"/>
        <v>-182</v>
      </c>
      <c r="U1478" s="16">
        <f>IFERROR(SUMIF('LISTA DE EMBARQUE'!B:B,MICRO!E:E,'LISTA DE EMBARQUE'!G:G),"")</f>
        <v>0</v>
      </c>
      <c r="V1478" s="12"/>
      <c r="W1478" s="13"/>
      <c r="X1478" s="14"/>
      <c r="Y1478" s="14"/>
      <c r="Z1478" s="20"/>
      <c r="AA1478" s="17"/>
      <c r="AB1478" s="33"/>
      <c r="AC1478" s="33"/>
      <c r="AD1478" s="33"/>
      <c r="AE1478" s="33"/>
      <c r="AF1478" s="33"/>
      <c r="AG1478" s="33"/>
      <c r="AH1478" s="33"/>
      <c r="AI1478" s="33"/>
      <c r="AJ1478" s="5"/>
      <c r="AK1478"/>
      <c r="AL1478"/>
      <c r="AM1478"/>
      <c r="AN1478"/>
      <c r="AO1478"/>
      <c r="AP1478"/>
      <c r="AQ1478" s="22"/>
      <c r="AR1478" s="24"/>
      <c r="AS1478" s="37"/>
      <c r="AT1478" s="37"/>
      <c r="AU1478" s="37"/>
      <c r="AV1478" s="37"/>
      <c r="AW1478" s="37"/>
    </row>
    <row r="1479" spans="1:49" ht="15.75" hidden="1" customHeight="1" x14ac:dyDescent="0.25">
      <c r="A1479" s="6" t="s">
        <v>6442</v>
      </c>
      <c r="B1479" s="21"/>
      <c r="C1479" s="7">
        <v>1</v>
      </c>
      <c r="D1479" s="39" t="s">
        <v>6434</v>
      </c>
      <c r="E1479" s="7">
        <v>6069</v>
      </c>
      <c r="F1479" s="7">
        <v>28</v>
      </c>
      <c r="G1479" s="23">
        <v>10.7</v>
      </c>
      <c r="H1479" s="34">
        <f>Tabela1[[#This Row],[PESO UNI]]*Tabela1[[#This Row],[QTE]]</f>
        <v>10.7</v>
      </c>
      <c r="I1479" s="7" t="s">
        <v>6479</v>
      </c>
      <c r="J1479" s="8" t="s">
        <v>6012</v>
      </c>
      <c r="K1479" s="8" t="s">
        <v>4320</v>
      </c>
      <c r="L1479" s="9" t="s">
        <v>5251</v>
      </c>
      <c r="M1479" s="10">
        <v>46311</v>
      </c>
      <c r="N1479" s="8" t="s">
        <v>38</v>
      </c>
      <c r="O1479" s="12"/>
      <c r="P1479" s="13"/>
      <c r="Q1479" s="14">
        <f>Tabela1[[#This Row],[QTDE/ Fabricação]]-Tabela1[[#This Row],[QTE]]</f>
        <v>-1</v>
      </c>
      <c r="R1479" s="18">
        <f t="shared" si="471"/>
        <v>0</v>
      </c>
      <c r="S1479" s="18">
        <f t="shared" si="472"/>
        <v>0</v>
      </c>
      <c r="T1479" s="19">
        <f t="shared" si="473"/>
        <v>-10.7</v>
      </c>
      <c r="U1479" s="16">
        <f>IFERROR(SUMIF('LISTA DE EMBARQUE'!B:B,MICRO!E:E,'LISTA DE EMBARQUE'!G:G),"")</f>
        <v>0</v>
      </c>
      <c r="V1479" s="12"/>
      <c r="W1479" s="13"/>
      <c r="X1479" s="14"/>
      <c r="Y1479" s="14"/>
      <c r="Z1479" s="20"/>
      <c r="AA1479" s="17"/>
      <c r="AB1479" s="33"/>
      <c r="AC1479" s="33"/>
      <c r="AD1479" s="33"/>
      <c r="AE1479" s="33"/>
      <c r="AF1479" s="33"/>
      <c r="AG1479" s="33"/>
      <c r="AH1479" s="33"/>
      <c r="AI1479" s="33"/>
      <c r="AJ1479" s="5"/>
      <c r="AK1479"/>
      <c r="AL1479"/>
      <c r="AM1479"/>
      <c r="AN1479"/>
      <c r="AO1479"/>
      <c r="AP1479"/>
      <c r="AQ1479" s="22"/>
      <c r="AR1479" s="24"/>
      <c r="AS1479" s="37"/>
      <c r="AT1479" s="37"/>
      <c r="AU1479" s="37"/>
      <c r="AV1479" s="37"/>
      <c r="AW1479" s="37"/>
    </row>
    <row r="1480" spans="1:49" ht="15.75" hidden="1" customHeight="1" x14ac:dyDescent="0.25">
      <c r="A1480" s="6" t="s">
        <v>6442</v>
      </c>
      <c r="B1480" s="21"/>
      <c r="C1480" s="7">
        <v>1</v>
      </c>
      <c r="D1480" s="39" t="s">
        <v>6435</v>
      </c>
      <c r="E1480" s="7">
        <v>6070</v>
      </c>
      <c r="F1480" s="7">
        <v>28</v>
      </c>
      <c r="G1480" s="23">
        <v>10.7</v>
      </c>
      <c r="H1480" s="34">
        <f>Tabela1[[#This Row],[PESO UNI]]*Tabela1[[#This Row],[QTE]]</f>
        <v>10.7</v>
      </c>
      <c r="I1480" s="7" t="s">
        <v>6479</v>
      </c>
      <c r="J1480" s="8" t="s">
        <v>6012</v>
      </c>
      <c r="K1480" s="8" t="s">
        <v>4320</v>
      </c>
      <c r="L1480" s="9" t="s">
        <v>5251</v>
      </c>
      <c r="M1480" s="10">
        <v>46311</v>
      </c>
      <c r="N1480" s="8" t="s">
        <v>38</v>
      </c>
      <c r="O1480" s="12"/>
      <c r="P1480" s="13"/>
      <c r="Q1480" s="14">
        <f>Tabela1[[#This Row],[QTDE/ Fabricação]]-Tabela1[[#This Row],[QTE]]</f>
        <v>-1</v>
      </c>
      <c r="R1480" s="18">
        <f t="shared" si="471"/>
        <v>0</v>
      </c>
      <c r="S1480" s="18">
        <f t="shared" si="472"/>
        <v>0</v>
      </c>
      <c r="T1480" s="19">
        <f t="shared" si="473"/>
        <v>-10.7</v>
      </c>
      <c r="U1480" s="16">
        <f>IFERROR(SUMIF('LISTA DE EMBARQUE'!B:B,MICRO!E:E,'LISTA DE EMBARQUE'!G:G),"")</f>
        <v>0</v>
      </c>
      <c r="V1480" s="12"/>
      <c r="W1480" s="13"/>
      <c r="X1480" s="14"/>
      <c r="Y1480" s="14"/>
      <c r="Z1480" s="20"/>
      <c r="AA1480" s="17"/>
      <c r="AB1480" s="33"/>
      <c r="AC1480" s="33"/>
      <c r="AD1480" s="33"/>
      <c r="AE1480" s="33"/>
      <c r="AF1480" s="33"/>
      <c r="AG1480" s="33"/>
      <c r="AH1480" s="33"/>
      <c r="AI1480" s="33"/>
      <c r="AJ1480" s="5"/>
      <c r="AK1480"/>
      <c r="AL1480"/>
      <c r="AM1480"/>
      <c r="AN1480"/>
      <c r="AO1480"/>
      <c r="AP1480"/>
      <c r="AQ1480" s="22"/>
      <c r="AR1480" s="24"/>
      <c r="AS1480" s="37"/>
      <c r="AT1480" s="37"/>
      <c r="AU1480" s="37"/>
      <c r="AV1480" s="37"/>
      <c r="AW1480" s="37"/>
    </row>
    <row r="1481" spans="1:49" ht="15.75" hidden="1" customHeight="1" x14ac:dyDescent="0.25">
      <c r="A1481" s="6" t="s">
        <v>6442</v>
      </c>
      <c r="B1481" s="21"/>
      <c r="C1481" s="7">
        <v>1</v>
      </c>
      <c r="D1481" s="39" t="s">
        <v>6436</v>
      </c>
      <c r="E1481" s="7">
        <v>6071</v>
      </c>
      <c r="F1481" s="7">
        <v>28</v>
      </c>
      <c r="G1481" s="23">
        <v>5</v>
      </c>
      <c r="H1481" s="34">
        <f>Tabela1[[#This Row],[PESO UNI]]*Tabela1[[#This Row],[QTE]]</f>
        <v>5</v>
      </c>
      <c r="I1481" s="7" t="s">
        <v>6479</v>
      </c>
      <c r="J1481" s="8" t="s">
        <v>6012</v>
      </c>
      <c r="K1481" s="8" t="s">
        <v>4320</v>
      </c>
      <c r="L1481" s="9" t="s">
        <v>5251</v>
      </c>
      <c r="M1481" s="10">
        <v>46311</v>
      </c>
      <c r="N1481" s="8" t="s">
        <v>38</v>
      </c>
      <c r="O1481" s="12"/>
      <c r="P1481" s="13"/>
      <c r="Q1481" s="14">
        <f>Tabela1[[#This Row],[QTDE/ Fabricação]]-Tabela1[[#This Row],[QTE]]</f>
        <v>-1</v>
      </c>
      <c r="R1481" s="18">
        <f t="shared" si="471"/>
        <v>0</v>
      </c>
      <c r="S1481" s="18">
        <f t="shared" si="472"/>
        <v>0</v>
      </c>
      <c r="T1481" s="19">
        <f t="shared" si="473"/>
        <v>-5</v>
      </c>
      <c r="U1481" s="16">
        <f>IFERROR(SUMIF('LISTA DE EMBARQUE'!B:B,MICRO!E:E,'LISTA DE EMBARQUE'!G:G),"")</f>
        <v>0</v>
      </c>
      <c r="V1481" s="12"/>
      <c r="W1481" s="13"/>
      <c r="X1481" s="14"/>
      <c r="Y1481" s="14"/>
      <c r="Z1481" s="20"/>
      <c r="AA1481" s="17"/>
      <c r="AB1481" s="33"/>
      <c r="AC1481" s="33"/>
      <c r="AD1481" s="33"/>
      <c r="AE1481" s="33"/>
      <c r="AF1481" s="33"/>
      <c r="AG1481" s="33"/>
      <c r="AH1481" s="33"/>
      <c r="AI1481" s="33"/>
      <c r="AJ1481" s="5"/>
      <c r="AK1481"/>
      <c r="AL1481"/>
      <c r="AM1481"/>
      <c r="AN1481"/>
      <c r="AO1481"/>
      <c r="AP1481"/>
      <c r="AQ1481" s="22"/>
      <c r="AR1481" s="24"/>
      <c r="AS1481" s="37"/>
      <c r="AT1481" s="37"/>
      <c r="AU1481" s="37"/>
      <c r="AV1481" s="37"/>
      <c r="AW1481" s="37"/>
    </row>
    <row r="1482" spans="1:49" ht="15.75" hidden="1" customHeight="1" x14ac:dyDescent="0.25">
      <c r="A1482" s="6" t="s">
        <v>6442</v>
      </c>
      <c r="B1482" s="21"/>
      <c r="C1482" s="7">
        <v>1</v>
      </c>
      <c r="D1482" s="39" t="s">
        <v>6437</v>
      </c>
      <c r="E1482" s="7">
        <v>6072</v>
      </c>
      <c r="F1482" s="7">
        <v>28</v>
      </c>
      <c r="G1482" s="23">
        <v>5</v>
      </c>
      <c r="H1482" s="34">
        <f>Tabela1[[#This Row],[PESO UNI]]*Tabela1[[#This Row],[QTE]]</f>
        <v>5</v>
      </c>
      <c r="I1482" s="7" t="s">
        <v>6479</v>
      </c>
      <c r="J1482" s="8" t="s">
        <v>6012</v>
      </c>
      <c r="K1482" s="8" t="s">
        <v>4320</v>
      </c>
      <c r="L1482" s="9" t="s">
        <v>5251</v>
      </c>
      <c r="M1482" s="10">
        <v>46311</v>
      </c>
      <c r="N1482" s="8" t="s">
        <v>38</v>
      </c>
      <c r="O1482" s="12"/>
      <c r="P1482" s="13"/>
      <c r="Q1482" s="14">
        <f>Tabela1[[#This Row],[QTDE/ Fabricação]]-Tabela1[[#This Row],[QTE]]</f>
        <v>-1</v>
      </c>
      <c r="R1482" s="18">
        <f t="shared" si="471"/>
        <v>0</v>
      </c>
      <c r="S1482" s="18">
        <f t="shared" si="472"/>
        <v>0</v>
      </c>
      <c r="T1482" s="19">
        <f t="shared" si="473"/>
        <v>-5</v>
      </c>
      <c r="U1482" s="16">
        <f>IFERROR(SUMIF('LISTA DE EMBARQUE'!B:B,MICRO!E:E,'LISTA DE EMBARQUE'!G:G),"")</f>
        <v>0</v>
      </c>
      <c r="V1482" s="12"/>
      <c r="W1482" s="13"/>
      <c r="X1482" s="14"/>
      <c r="Y1482" s="14"/>
      <c r="Z1482" s="20"/>
      <c r="AA1482" s="17"/>
      <c r="AB1482" s="33"/>
      <c r="AC1482" s="33"/>
      <c r="AD1482" s="33"/>
      <c r="AE1482" s="33"/>
      <c r="AF1482" s="33"/>
      <c r="AG1482" s="33"/>
      <c r="AH1482" s="33"/>
      <c r="AI1482" s="33"/>
      <c r="AJ1482" s="5"/>
      <c r="AK1482"/>
      <c r="AL1482"/>
      <c r="AM1482"/>
      <c r="AN1482"/>
      <c r="AO1482"/>
      <c r="AP1482"/>
      <c r="AQ1482" s="22"/>
      <c r="AR1482" s="24"/>
      <c r="AS1482" s="37"/>
      <c r="AT1482" s="37"/>
      <c r="AU1482" s="37"/>
      <c r="AV1482" s="37"/>
      <c r="AW1482" s="37"/>
    </row>
    <row r="1483" spans="1:49" ht="15.75" hidden="1" customHeight="1" x14ac:dyDescent="0.25">
      <c r="A1483" s="6" t="s">
        <v>6442</v>
      </c>
      <c r="B1483" s="21"/>
      <c r="C1483" s="7">
        <v>1</v>
      </c>
      <c r="D1483" s="39" t="s">
        <v>6438</v>
      </c>
      <c r="E1483" s="7">
        <v>6073</v>
      </c>
      <c r="F1483" s="7">
        <v>28</v>
      </c>
      <c r="G1483" s="23">
        <v>4.8</v>
      </c>
      <c r="H1483" s="34">
        <f>Tabela1[[#This Row],[PESO UNI]]*Tabela1[[#This Row],[QTE]]</f>
        <v>4.8</v>
      </c>
      <c r="I1483" s="7" t="s">
        <v>6479</v>
      </c>
      <c r="J1483" s="8" t="s">
        <v>6012</v>
      </c>
      <c r="K1483" s="8" t="s">
        <v>4320</v>
      </c>
      <c r="L1483" s="9" t="s">
        <v>5251</v>
      </c>
      <c r="M1483" s="10">
        <v>46311</v>
      </c>
      <c r="N1483" s="8" t="s">
        <v>38</v>
      </c>
      <c r="O1483" s="12"/>
      <c r="P1483" s="13"/>
      <c r="Q1483" s="14">
        <f>Tabela1[[#This Row],[QTDE/ Fabricação]]-Tabela1[[#This Row],[QTE]]</f>
        <v>-1</v>
      </c>
      <c r="R1483" s="18">
        <f t="shared" si="471"/>
        <v>0</v>
      </c>
      <c r="S1483" s="18">
        <f t="shared" si="472"/>
        <v>0</v>
      </c>
      <c r="T1483" s="19">
        <f t="shared" si="473"/>
        <v>-4.8</v>
      </c>
      <c r="U1483" s="16">
        <f>IFERROR(SUMIF('LISTA DE EMBARQUE'!B:B,MICRO!E:E,'LISTA DE EMBARQUE'!G:G),"")</f>
        <v>0</v>
      </c>
      <c r="V1483" s="12"/>
      <c r="W1483" s="13"/>
      <c r="X1483" s="14"/>
      <c r="Y1483" s="14"/>
      <c r="Z1483" s="20"/>
      <c r="AA1483" s="17"/>
      <c r="AB1483" s="33"/>
      <c r="AC1483" s="33"/>
      <c r="AD1483" s="33"/>
      <c r="AE1483" s="33"/>
      <c r="AF1483" s="33"/>
      <c r="AG1483" s="33"/>
      <c r="AH1483" s="33"/>
      <c r="AI1483" s="33"/>
      <c r="AJ1483" s="5"/>
      <c r="AK1483"/>
      <c r="AL1483"/>
      <c r="AM1483"/>
      <c r="AN1483"/>
      <c r="AO1483"/>
      <c r="AP1483"/>
      <c r="AQ1483" s="22"/>
      <c r="AR1483" s="24"/>
      <c r="AS1483" s="37"/>
      <c r="AT1483" s="37"/>
      <c r="AU1483" s="37"/>
      <c r="AV1483" s="37"/>
      <c r="AW1483" s="37"/>
    </row>
    <row r="1484" spans="1:49" ht="15.75" hidden="1" customHeight="1" x14ac:dyDescent="0.25">
      <c r="A1484" s="6" t="s">
        <v>6442</v>
      </c>
      <c r="B1484" s="21"/>
      <c r="C1484" s="7">
        <v>1</v>
      </c>
      <c r="D1484" s="39" t="s">
        <v>6439</v>
      </c>
      <c r="E1484" s="7">
        <v>6074</v>
      </c>
      <c r="F1484" s="7">
        <v>28</v>
      </c>
      <c r="G1484" s="23">
        <v>4.8</v>
      </c>
      <c r="H1484" s="34">
        <f>Tabela1[[#This Row],[PESO UNI]]*Tabela1[[#This Row],[QTE]]</f>
        <v>4.8</v>
      </c>
      <c r="I1484" s="7" t="s">
        <v>6479</v>
      </c>
      <c r="J1484" s="8" t="s">
        <v>6012</v>
      </c>
      <c r="K1484" s="8" t="s">
        <v>4320</v>
      </c>
      <c r="L1484" s="9" t="s">
        <v>5251</v>
      </c>
      <c r="M1484" s="10">
        <v>46311</v>
      </c>
      <c r="N1484" s="8" t="s">
        <v>38</v>
      </c>
      <c r="O1484" s="12"/>
      <c r="P1484" s="13"/>
      <c r="Q1484" s="14">
        <f>Tabela1[[#This Row],[QTDE/ Fabricação]]-Tabela1[[#This Row],[QTE]]</f>
        <v>-1</v>
      </c>
      <c r="R1484" s="18">
        <f t="shared" si="471"/>
        <v>0</v>
      </c>
      <c r="S1484" s="18">
        <f t="shared" si="472"/>
        <v>0</v>
      </c>
      <c r="T1484" s="19">
        <f t="shared" si="473"/>
        <v>-4.8</v>
      </c>
      <c r="U1484" s="16">
        <f>IFERROR(SUMIF('LISTA DE EMBARQUE'!B:B,MICRO!E:E,'LISTA DE EMBARQUE'!G:G),"")</f>
        <v>0</v>
      </c>
      <c r="V1484" s="12"/>
      <c r="W1484" s="13"/>
      <c r="X1484" s="14"/>
      <c r="Y1484" s="14"/>
      <c r="Z1484" s="20"/>
      <c r="AA1484" s="17"/>
      <c r="AB1484" s="33"/>
      <c r="AC1484" s="33"/>
      <c r="AD1484" s="33"/>
      <c r="AE1484" s="33"/>
      <c r="AF1484" s="33"/>
      <c r="AG1484" s="33"/>
      <c r="AH1484" s="33"/>
      <c r="AI1484" s="33"/>
      <c r="AJ1484" s="5"/>
      <c r="AK1484"/>
      <c r="AL1484"/>
      <c r="AM1484"/>
      <c r="AN1484"/>
      <c r="AO1484"/>
      <c r="AP1484"/>
      <c r="AQ1484" s="22"/>
      <c r="AR1484" s="24"/>
      <c r="AS1484" s="37"/>
      <c r="AT1484" s="37"/>
      <c r="AU1484" s="37"/>
      <c r="AV1484" s="37"/>
      <c r="AW1484" s="37"/>
    </row>
    <row r="1485" spans="1:49" ht="15.75" hidden="1" customHeight="1" x14ac:dyDescent="0.25">
      <c r="A1485" s="6" t="s">
        <v>6442</v>
      </c>
      <c r="B1485" s="21"/>
      <c r="C1485" s="7">
        <v>1</v>
      </c>
      <c r="D1485" s="39" t="s">
        <v>6440</v>
      </c>
      <c r="E1485" s="7">
        <v>6075</v>
      </c>
      <c r="F1485" s="7">
        <v>28</v>
      </c>
      <c r="G1485" s="23">
        <v>2</v>
      </c>
      <c r="H1485" s="34">
        <f>Tabela1[[#This Row],[PESO UNI]]*Tabela1[[#This Row],[QTE]]</f>
        <v>2</v>
      </c>
      <c r="I1485" s="7" t="s">
        <v>6479</v>
      </c>
      <c r="J1485" s="8" t="s">
        <v>6012</v>
      </c>
      <c r="K1485" s="8" t="s">
        <v>4320</v>
      </c>
      <c r="L1485" s="9" t="s">
        <v>5251</v>
      </c>
      <c r="M1485" s="10">
        <v>46311</v>
      </c>
      <c r="N1485" s="8" t="s">
        <v>38</v>
      </c>
      <c r="O1485" s="12"/>
      <c r="P1485" s="13"/>
      <c r="Q1485" s="14">
        <f>Tabela1[[#This Row],[QTDE/ Fabricação]]-Tabela1[[#This Row],[QTE]]</f>
        <v>-1</v>
      </c>
      <c r="R1485" s="18">
        <f t="shared" si="471"/>
        <v>0</v>
      </c>
      <c r="S1485" s="18">
        <f t="shared" si="472"/>
        <v>0</v>
      </c>
      <c r="T1485" s="19">
        <f t="shared" si="473"/>
        <v>-2</v>
      </c>
      <c r="U1485" s="16">
        <f>IFERROR(SUMIF('LISTA DE EMBARQUE'!B:B,MICRO!E:E,'LISTA DE EMBARQUE'!G:G),"")</f>
        <v>0</v>
      </c>
      <c r="V1485" s="12"/>
      <c r="W1485" s="13"/>
      <c r="X1485" s="14"/>
      <c r="Y1485" s="14"/>
      <c r="Z1485" s="20"/>
      <c r="AA1485" s="17"/>
      <c r="AB1485" s="33"/>
      <c r="AC1485" s="33"/>
      <c r="AD1485" s="33"/>
      <c r="AE1485" s="33"/>
      <c r="AF1485" s="33"/>
      <c r="AG1485" s="33"/>
      <c r="AH1485" s="33"/>
      <c r="AI1485" s="33"/>
      <c r="AJ1485" s="5"/>
      <c r="AK1485"/>
      <c r="AL1485"/>
      <c r="AM1485"/>
      <c r="AN1485"/>
      <c r="AO1485"/>
      <c r="AP1485"/>
      <c r="AQ1485" s="22"/>
      <c r="AR1485" s="24"/>
      <c r="AS1485" s="37"/>
      <c r="AT1485" s="37"/>
      <c r="AU1485" s="37"/>
      <c r="AV1485" s="37"/>
      <c r="AW1485" s="37"/>
    </row>
    <row r="1486" spans="1:49" ht="15.75" hidden="1" customHeight="1" x14ac:dyDescent="0.25">
      <c r="A1486" s="6" t="s">
        <v>6442</v>
      </c>
      <c r="B1486" s="21"/>
      <c r="C1486" s="7">
        <v>1</v>
      </c>
      <c r="D1486" s="39" t="s">
        <v>6441</v>
      </c>
      <c r="E1486" s="7">
        <v>6076</v>
      </c>
      <c r="F1486" s="7">
        <v>28</v>
      </c>
      <c r="G1486" s="23">
        <v>2</v>
      </c>
      <c r="H1486" s="34">
        <f>Tabela1[[#This Row],[PESO UNI]]*Tabela1[[#This Row],[QTE]]</f>
        <v>2</v>
      </c>
      <c r="I1486" s="7" t="s">
        <v>6479</v>
      </c>
      <c r="J1486" s="8" t="s">
        <v>6012</v>
      </c>
      <c r="K1486" s="8" t="s">
        <v>4320</v>
      </c>
      <c r="L1486" s="9" t="s">
        <v>5251</v>
      </c>
      <c r="M1486" s="10">
        <v>46311</v>
      </c>
      <c r="N1486" s="8" t="s">
        <v>38</v>
      </c>
      <c r="O1486" s="12"/>
      <c r="P1486" s="13"/>
      <c r="Q1486" s="14">
        <f>Tabela1[[#This Row],[QTDE/ Fabricação]]-Tabela1[[#This Row],[QTE]]</f>
        <v>-1</v>
      </c>
      <c r="R1486" s="18">
        <f>IFERROR(H1486*((AA1486*0.25)+(AC1486*0.25)+(AD1486*0.225)+(AE1486*0.225)+(AF1486*0.05)),"")</f>
        <v>0</v>
      </c>
      <c r="S1486" s="18">
        <f>IFERROR(H1486*AG1486,"")</f>
        <v>0</v>
      </c>
      <c r="T1486" s="19">
        <f>IFERROR(S1486-H1486,"")</f>
        <v>-2</v>
      </c>
      <c r="U1486" s="16">
        <f>IFERROR(SUMIF('LISTA DE EMBARQUE'!B:B,MICRO!E:E,'LISTA DE EMBARQUE'!G:G),"")</f>
        <v>0</v>
      </c>
      <c r="V1486" s="12"/>
      <c r="W1486" s="13"/>
      <c r="X1486" s="14"/>
      <c r="Y1486" s="14"/>
      <c r="Z1486" s="20"/>
      <c r="AA1486" s="17"/>
      <c r="AB1486" s="33"/>
      <c r="AC1486" s="33"/>
      <c r="AD1486" s="33"/>
      <c r="AE1486" s="33"/>
      <c r="AF1486" s="33"/>
      <c r="AG1486" s="33"/>
      <c r="AH1486" s="33"/>
      <c r="AI1486" s="33"/>
      <c r="AJ1486" s="5"/>
      <c r="AK1486"/>
      <c r="AL1486"/>
      <c r="AM1486"/>
      <c r="AN1486"/>
      <c r="AO1486"/>
      <c r="AP1486"/>
      <c r="AQ1486" s="22"/>
      <c r="AR1486" s="24"/>
      <c r="AS1486" s="37"/>
      <c r="AT1486" s="37"/>
      <c r="AU1486" s="37"/>
      <c r="AV1486" s="37"/>
      <c r="AW1486" s="37"/>
    </row>
    <row r="1487" spans="1:49" ht="15.75" hidden="1" customHeight="1" x14ac:dyDescent="0.25">
      <c r="A1487" s="6" t="s">
        <v>6443</v>
      </c>
      <c r="B1487" s="21" t="s">
        <v>6444</v>
      </c>
      <c r="C1487" s="7">
        <v>2</v>
      </c>
      <c r="D1487" s="39" t="s">
        <v>6446</v>
      </c>
      <c r="E1487" s="7">
        <v>6077</v>
      </c>
      <c r="F1487" s="7">
        <v>99</v>
      </c>
      <c r="G1487" s="23">
        <v>1.7</v>
      </c>
      <c r="H1487" s="34">
        <f>Tabela1[[#This Row],[PESO UNI]]*Tabela1[[#This Row],[QTE]]</f>
        <v>3.4</v>
      </c>
      <c r="I1487" s="7">
        <v>0</v>
      </c>
      <c r="J1487" s="8" t="s">
        <v>3140</v>
      </c>
      <c r="K1487" s="8" t="s">
        <v>4320</v>
      </c>
      <c r="L1487" s="9" t="s">
        <v>2984</v>
      </c>
      <c r="M1487" s="10">
        <v>46314</v>
      </c>
      <c r="N1487" s="8" t="s">
        <v>38</v>
      </c>
      <c r="O1487" s="12"/>
      <c r="P1487" s="13"/>
      <c r="Q1487" s="14">
        <f>Tabela1[[#This Row],[QTDE/ Fabricação]]-Tabela1[[#This Row],[QTE]]</f>
        <v>-2</v>
      </c>
      <c r="R1487" s="18">
        <f t="shared" ref="R1487" si="474">IFERROR(H1487*((AA1487*0.25)+(AC1487*0.25)+(AD1487*0.225)+(AE1487*0.225)+(AF1487*0.05)),"")</f>
        <v>0</v>
      </c>
      <c r="S1487" s="18">
        <f t="shared" ref="S1487" si="475">IFERROR(H1487*AG1487,"")</f>
        <v>0</v>
      </c>
      <c r="T1487" s="19">
        <f t="shared" ref="T1487" si="476">IFERROR(S1487-H1487,"")</f>
        <v>-3.4</v>
      </c>
      <c r="U1487" s="16">
        <f>IFERROR(SUMIF('LISTA DE EMBARQUE'!B:B,MICRO!E:E,'LISTA DE EMBARQUE'!G:G),"")</f>
        <v>0</v>
      </c>
      <c r="V1487" s="12"/>
      <c r="W1487" s="13"/>
      <c r="X1487" s="14"/>
      <c r="Y1487" s="14"/>
      <c r="Z1487" s="20"/>
      <c r="AA1487" s="17"/>
      <c r="AB1487" s="33"/>
      <c r="AC1487" s="33"/>
      <c r="AD1487" s="33"/>
      <c r="AE1487" s="33"/>
      <c r="AF1487" s="33"/>
      <c r="AG1487" s="33"/>
      <c r="AH1487" s="33"/>
      <c r="AI1487" s="33"/>
      <c r="AJ1487" s="5"/>
      <c r="AK1487"/>
      <c r="AL1487"/>
      <c r="AM1487"/>
      <c r="AN1487"/>
      <c r="AO1487"/>
      <c r="AP1487"/>
      <c r="AQ1487" s="22"/>
      <c r="AR1487" s="24"/>
      <c r="AS1487" s="37"/>
      <c r="AT1487" s="37"/>
      <c r="AU1487" s="37"/>
      <c r="AV1487" s="37"/>
      <c r="AW1487" s="37"/>
    </row>
    <row r="1488" spans="1:49" ht="15.75" hidden="1" customHeight="1" x14ac:dyDescent="0.25">
      <c r="A1488" s="6" t="s">
        <v>6443</v>
      </c>
      <c r="B1488" s="21" t="s">
        <v>6444</v>
      </c>
      <c r="C1488" s="7">
        <v>4</v>
      </c>
      <c r="D1488" s="39" t="s">
        <v>6447</v>
      </c>
      <c r="E1488" s="7">
        <v>6078</v>
      </c>
      <c r="F1488" s="7">
        <v>99</v>
      </c>
      <c r="G1488" s="23">
        <v>5.8</v>
      </c>
      <c r="H1488" s="34">
        <f>Tabela1[[#This Row],[PESO UNI]]*Tabela1[[#This Row],[QTE]]</f>
        <v>23.2</v>
      </c>
      <c r="I1488" s="7">
        <v>0</v>
      </c>
      <c r="J1488" s="8" t="s">
        <v>3140</v>
      </c>
      <c r="K1488" s="8" t="s">
        <v>4320</v>
      </c>
      <c r="L1488" s="9" t="s">
        <v>2984</v>
      </c>
      <c r="M1488" s="10">
        <v>46314</v>
      </c>
      <c r="N1488" s="8" t="s">
        <v>38</v>
      </c>
      <c r="O1488" s="12"/>
      <c r="P1488" s="13"/>
      <c r="Q1488" s="14">
        <f>Tabela1[[#This Row],[QTDE/ Fabricação]]-Tabela1[[#This Row],[QTE]]</f>
        <v>-4</v>
      </c>
      <c r="R1488" s="18">
        <f t="shared" ref="R1488" si="477">IFERROR(H1488*((AA1488*0.25)+(AC1488*0.25)+(AD1488*0.225)+(AE1488*0.225)+(AF1488*0.05)),"")</f>
        <v>0</v>
      </c>
      <c r="S1488" s="18">
        <f t="shared" ref="S1488" si="478">IFERROR(H1488*AG1488,"")</f>
        <v>0</v>
      </c>
      <c r="T1488" s="19">
        <f t="shared" ref="T1488" si="479">IFERROR(S1488-H1488,"")</f>
        <v>-23.2</v>
      </c>
      <c r="U1488" s="16">
        <f>IFERROR(SUMIF('LISTA DE EMBARQUE'!B:B,MICRO!E:E,'LISTA DE EMBARQUE'!G:G),"")</f>
        <v>0</v>
      </c>
      <c r="V1488" s="12"/>
      <c r="W1488" s="13"/>
      <c r="X1488" s="14"/>
      <c r="Y1488" s="14"/>
      <c r="Z1488" s="20"/>
      <c r="AA1488" s="17"/>
      <c r="AB1488" s="33"/>
      <c r="AC1488" s="33"/>
      <c r="AD1488" s="33"/>
      <c r="AE1488" s="33"/>
      <c r="AF1488" s="33"/>
      <c r="AG1488" s="33"/>
      <c r="AH1488" s="33"/>
      <c r="AI1488" s="33"/>
      <c r="AJ1488" s="5"/>
      <c r="AK1488"/>
      <c r="AL1488"/>
      <c r="AM1488"/>
      <c r="AN1488"/>
      <c r="AO1488"/>
      <c r="AP1488"/>
      <c r="AQ1488" s="22"/>
      <c r="AR1488" s="24"/>
      <c r="AS1488" s="37"/>
      <c r="AT1488" s="37"/>
      <c r="AU1488" s="37"/>
      <c r="AV1488" s="37"/>
      <c r="AW1488" s="37"/>
    </row>
    <row r="1489" spans="1:49" ht="15.75" hidden="1" customHeight="1" x14ac:dyDescent="0.25">
      <c r="A1489" s="6" t="s">
        <v>6443</v>
      </c>
      <c r="B1489" s="21" t="s">
        <v>6444</v>
      </c>
      <c r="C1489" s="7">
        <v>1</v>
      </c>
      <c r="D1489" s="39" t="s">
        <v>6445</v>
      </c>
      <c r="E1489" s="7">
        <v>6079</v>
      </c>
      <c r="F1489" s="7">
        <v>99</v>
      </c>
      <c r="G1489" s="23">
        <v>0.4</v>
      </c>
      <c r="H1489" s="34">
        <f>Tabela1[[#This Row],[PESO UNI]]*Tabela1[[#This Row],[QTE]]</f>
        <v>0.4</v>
      </c>
      <c r="I1489" s="7">
        <v>0</v>
      </c>
      <c r="J1489" s="8" t="s">
        <v>3140</v>
      </c>
      <c r="K1489" s="8" t="s">
        <v>4320</v>
      </c>
      <c r="L1489" s="9" t="s">
        <v>2984</v>
      </c>
      <c r="M1489" s="10">
        <v>46314</v>
      </c>
      <c r="N1489" s="8" t="s">
        <v>38</v>
      </c>
      <c r="O1489" s="12"/>
      <c r="P1489" s="13"/>
      <c r="Q1489" s="14">
        <f>Tabela1[[#This Row],[QTDE/ Fabricação]]-Tabela1[[#This Row],[QTE]]</f>
        <v>-1</v>
      </c>
      <c r="R1489" s="18">
        <f t="shared" ref="R1489" si="480">IFERROR(H1489*((AA1489*0.25)+(AC1489*0.25)+(AD1489*0.225)+(AE1489*0.225)+(AF1489*0.05)),"")</f>
        <v>0</v>
      </c>
      <c r="S1489" s="18">
        <f t="shared" ref="S1489" si="481">IFERROR(H1489*AG1489,"")</f>
        <v>0</v>
      </c>
      <c r="T1489" s="19">
        <f t="shared" ref="T1489" si="482">IFERROR(S1489-H1489,"")</f>
        <v>-0.4</v>
      </c>
      <c r="U1489" s="16">
        <f>IFERROR(SUMIF('LISTA DE EMBARQUE'!B:B,MICRO!E:E,'LISTA DE EMBARQUE'!G:G),"")</f>
        <v>0</v>
      </c>
      <c r="V1489" s="12"/>
      <c r="W1489" s="13"/>
      <c r="X1489" s="14"/>
      <c r="Y1489" s="14"/>
      <c r="Z1489" s="20"/>
      <c r="AA1489" s="17"/>
      <c r="AB1489" s="33"/>
      <c r="AC1489" s="33"/>
      <c r="AD1489" s="33"/>
      <c r="AE1489" s="33"/>
      <c r="AF1489" s="33"/>
      <c r="AG1489" s="33"/>
      <c r="AH1489" s="33"/>
      <c r="AI1489" s="33"/>
      <c r="AJ1489" s="5"/>
      <c r="AK1489"/>
      <c r="AL1489"/>
      <c r="AM1489"/>
      <c r="AN1489"/>
      <c r="AO1489"/>
      <c r="AP1489"/>
      <c r="AQ1489" s="22"/>
      <c r="AR1489" s="24"/>
      <c r="AS1489" s="37"/>
      <c r="AT1489" s="37"/>
      <c r="AU1489" s="37"/>
      <c r="AV1489" s="37"/>
      <c r="AW1489" s="37"/>
    </row>
    <row r="1490" spans="1:49" ht="15.75" hidden="1" customHeight="1" x14ac:dyDescent="0.25">
      <c r="A1490" s="6" t="s">
        <v>6443</v>
      </c>
      <c r="B1490" s="21" t="s">
        <v>6444</v>
      </c>
      <c r="C1490" s="7">
        <v>1</v>
      </c>
      <c r="D1490" s="39" t="s">
        <v>6448</v>
      </c>
      <c r="E1490" s="7">
        <v>6080</v>
      </c>
      <c r="F1490" s="7">
        <v>99</v>
      </c>
      <c r="G1490" s="23">
        <v>0.8</v>
      </c>
      <c r="H1490" s="34">
        <f>Tabela1[[#This Row],[PESO UNI]]*Tabela1[[#This Row],[QTE]]</f>
        <v>0.8</v>
      </c>
      <c r="I1490" s="7">
        <v>0</v>
      </c>
      <c r="J1490" s="8" t="s">
        <v>3140</v>
      </c>
      <c r="K1490" s="8" t="s">
        <v>4320</v>
      </c>
      <c r="L1490" s="9" t="s">
        <v>2984</v>
      </c>
      <c r="M1490" s="10">
        <v>46314</v>
      </c>
      <c r="N1490" s="8" t="s">
        <v>38</v>
      </c>
      <c r="O1490" s="12"/>
      <c r="P1490" s="13"/>
      <c r="Q1490" s="14">
        <f>Tabela1[[#This Row],[QTDE/ Fabricação]]-Tabela1[[#This Row],[QTE]]</f>
        <v>-1</v>
      </c>
      <c r="R1490" s="18">
        <f t="shared" ref="R1490" si="483">IFERROR(H1490*((AA1490*0.25)+(AC1490*0.25)+(AD1490*0.225)+(AE1490*0.225)+(AF1490*0.05)),"")</f>
        <v>0</v>
      </c>
      <c r="S1490" s="18">
        <f t="shared" ref="S1490" si="484">IFERROR(H1490*AG1490,"")</f>
        <v>0</v>
      </c>
      <c r="T1490" s="19">
        <f t="shared" ref="T1490" si="485">IFERROR(S1490-H1490,"")</f>
        <v>-0.8</v>
      </c>
      <c r="U1490" s="16">
        <f>IFERROR(SUMIF('LISTA DE EMBARQUE'!B:B,MICRO!E:E,'LISTA DE EMBARQUE'!G:G),"")</f>
        <v>0</v>
      </c>
      <c r="V1490" s="12"/>
      <c r="W1490" s="13"/>
      <c r="X1490" s="14"/>
      <c r="Y1490" s="14"/>
      <c r="Z1490" s="20"/>
      <c r="AA1490" s="17"/>
      <c r="AB1490" s="33"/>
      <c r="AC1490" s="33"/>
      <c r="AD1490" s="33"/>
      <c r="AE1490" s="33"/>
      <c r="AF1490" s="33"/>
      <c r="AG1490" s="33"/>
      <c r="AH1490" s="33"/>
      <c r="AI1490" s="33"/>
      <c r="AJ1490" s="5"/>
      <c r="AK1490"/>
      <c r="AL1490"/>
      <c r="AM1490"/>
      <c r="AN1490"/>
      <c r="AO1490"/>
      <c r="AP1490"/>
      <c r="AQ1490" s="22"/>
      <c r="AR1490" s="24"/>
      <c r="AS1490" s="37"/>
      <c r="AT1490" s="37"/>
      <c r="AU1490" s="37"/>
      <c r="AV1490" s="37"/>
      <c r="AW1490" s="37"/>
    </row>
    <row r="1491" spans="1:49" ht="15.75" hidden="1" customHeight="1" x14ac:dyDescent="0.25">
      <c r="A1491" s="6" t="s">
        <v>6443</v>
      </c>
      <c r="B1491" s="21" t="s">
        <v>6444</v>
      </c>
      <c r="C1491" s="7">
        <v>1</v>
      </c>
      <c r="D1491" s="39" t="s">
        <v>6449</v>
      </c>
      <c r="E1491" s="7">
        <v>6081</v>
      </c>
      <c r="F1491" s="7">
        <v>99</v>
      </c>
      <c r="G1491" s="23">
        <v>0.2</v>
      </c>
      <c r="H1491" s="34">
        <f>Tabela1[[#This Row],[PESO UNI]]*Tabela1[[#This Row],[QTE]]</f>
        <v>0.2</v>
      </c>
      <c r="I1491" s="7">
        <v>0</v>
      </c>
      <c r="J1491" s="8" t="s">
        <v>3140</v>
      </c>
      <c r="K1491" s="8" t="s">
        <v>4320</v>
      </c>
      <c r="L1491" s="9" t="s">
        <v>2984</v>
      </c>
      <c r="M1491" s="10">
        <v>46314</v>
      </c>
      <c r="N1491" s="8" t="s">
        <v>38</v>
      </c>
      <c r="O1491" s="12"/>
      <c r="P1491" s="13"/>
      <c r="Q1491" s="14">
        <f>Tabela1[[#This Row],[QTDE/ Fabricação]]-Tabela1[[#This Row],[QTE]]</f>
        <v>-1</v>
      </c>
      <c r="R1491" s="18">
        <f t="shared" ref="R1491" si="486">IFERROR(H1491*((AA1491*0.25)+(AC1491*0.25)+(AD1491*0.225)+(AE1491*0.225)+(AF1491*0.05)),"")</f>
        <v>0</v>
      </c>
      <c r="S1491" s="18">
        <f t="shared" ref="S1491" si="487">IFERROR(H1491*AG1491,"")</f>
        <v>0</v>
      </c>
      <c r="T1491" s="19">
        <f t="shared" ref="T1491" si="488">IFERROR(S1491-H1491,"")</f>
        <v>-0.2</v>
      </c>
      <c r="U1491" s="16">
        <f>IFERROR(SUMIF('LISTA DE EMBARQUE'!B:B,MICRO!E:E,'LISTA DE EMBARQUE'!G:G),"")</f>
        <v>0</v>
      </c>
      <c r="V1491" s="12"/>
      <c r="W1491" s="13"/>
      <c r="X1491" s="14"/>
      <c r="Y1491" s="14"/>
      <c r="Z1491" s="20"/>
      <c r="AA1491" s="17"/>
      <c r="AB1491" s="33"/>
      <c r="AC1491" s="33"/>
      <c r="AD1491" s="33"/>
      <c r="AE1491" s="33"/>
      <c r="AF1491" s="33"/>
      <c r="AG1491" s="33"/>
      <c r="AH1491" s="33"/>
      <c r="AI1491" s="33"/>
      <c r="AJ1491" s="5"/>
      <c r="AK1491"/>
      <c r="AL1491"/>
      <c r="AM1491"/>
      <c r="AN1491"/>
      <c r="AO1491"/>
      <c r="AP1491"/>
      <c r="AQ1491" s="22"/>
      <c r="AR1491" s="24"/>
      <c r="AS1491" s="37"/>
      <c r="AT1491" s="37"/>
      <c r="AU1491" s="37"/>
      <c r="AV1491" s="37"/>
      <c r="AW1491" s="37"/>
    </row>
    <row r="1492" spans="1:49" ht="15.75" hidden="1" customHeight="1" x14ac:dyDescent="0.25">
      <c r="A1492" s="6" t="s">
        <v>6443</v>
      </c>
      <c r="B1492" s="21" t="s">
        <v>6444</v>
      </c>
      <c r="C1492" s="7">
        <v>2</v>
      </c>
      <c r="D1492" s="39" t="s">
        <v>6450</v>
      </c>
      <c r="E1492" s="7">
        <v>6082</v>
      </c>
      <c r="F1492" s="7">
        <v>99</v>
      </c>
      <c r="G1492" s="23">
        <v>1.1000000000000001</v>
      </c>
      <c r="H1492" s="34">
        <f>Tabela1[[#This Row],[PESO UNI]]*Tabela1[[#This Row],[QTE]]</f>
        <v>2.2000000000000002</v>
      </c>
      <c r="I1492" s="7">
        <v>0</v>
      </c>
      <c r="J1492" s="8" t="s">
        <v>3140</v>
      </c>
      <c r="K1492" s="8" t="s">
        <v>4320</v>
      </c>
      <c r="L1492" s="9" t="s">
        <v>2984</v>
      </c>
      <c r="M1492" s="10">
        <v>46314</v>
      </c>
      <c r="N1492" s="8" t="s">
        <v>38</v>
      </c>
      <c r="O1492" s="12"/>
      <c r="P1492" s="13"/>
      <c r="Q1492" s="14">
        <f>Tabela1[[#This Row],[QTDE/ Fabricação]]-Tabela1[[#This Row],[QTE]]</f>
        <v>-2</v>
      </c>
      <c r="R1492" s="18">
        <f t="shared" ref="R1492" si="489">IFERROR(H1492*((AA1492*0.25)+(AC1492*0.25)+(AD1492*0.225)+(AE1492*0.225)+(AF1492*0.05)),"")</f>
        <v>0</v>
      </c>
      <c r="S1492" s="18">
        <f t="shared" ref="S1492" si="490">IFERROR(H1492*AG1492,"")</f>
        <v>0</v>
      </c>
      <c r="T1492" s="19">
        <f t="shared" ref="T1492" si="491">IFERROR(S1492-H1492,"")</f>
        <v>-2.2000000000000002</v>
      </c>
      <c r="U1492" s="16">
        <f>IFERROR(SUMIF('LISTA DE EMBARQUE'!B:B,MICRO!E:E,'LISTA DE EMBARQUE'!G:G),"")</f>
        <v>0</v>
      </c>
      <c r="V1492" s="12"/>
      <c r="W1492" s="13"/>
      <c r="X1492" s="14"/>
      <c r="Y1492" s="14"/>
      <c r="Z1492" s="20"/>
      <c r="AA1492" s="17"/>
      <c r="AB1492" s="33"/>
      <c r="AC1492" s="33"/>
      <c r="AD1492" s="33"/>
      <c r="AE1492" s="33"/>
      <c r="AF1492" s="33"/>
      <c r="AG1492" s="33"/>
      <c r="AH1492" s="33"/>
      <c r="AI1492" s="33"/>
      <c r="AJ1492" s="5"/>
      <c r="AK1492"/>
      <c r="AL1492"/>
      <c r="AM1492"/>
      <c r="AN1492"/>
      <c r="AO1492"/>
      <c r="AP1492"/>
      <c r="AQ1492" s="22"/>
      <c r="AR1492" s="24"/>
      <c r="AS1492" s="37"/>
      <c r="AT1492" s="37"/>
      <c r="AU1492" s="37"/>
      <c r="AV1492" s="37"/>
      <c r="AW1492" s="37"/>
    </row>
    <row r="1493" spans="1:49" ht="15.75" hidden="1" customHeight="1" x14ac:dyDescent="0.25">
      <c r="A1493" s="6" t="s">
        <v>6443</v>
      </c>
      <c r="B1493" s="21" t="s">
        <v>6444</v>
      </c>
      <c r="C1493" s="7">
        <v>2</v>
      </c>
      <c r="D1493" s="39" t="s">
        <v>6451</v>
      </c>
      <c r="E1493" s="7">
        <v>6093</v>
      </c>
      <c r="F1493" s="7">
        <v>99</v>
      </c>
      <c r="G1493" s="23">
        <v>1.6</v>
      </c>
      <c r="H1493" s="34">
        <f>Tabela1[[#This Row],[PESO UNI]]*Tabela1[[#This Row],[QTE]]</f>
        <v>3.2</v>
      </c>
      <c r="I1493" s="7">
        <v>0</v>
      </c>
      <c r="J1493" s="8" t="s">
        <v>3140</v>
      </c>
      <c r="K1493" s="8" t="s">
        <v>4320</v>
      </c>
      <c r="L1493" s="9" t="s">
        <v>2984</v>
      </c>
      <c r="M1493" s="10">
        <v>46314</v>
      </c>
      <c r="N1493" s="8" t="s">
        <v>38</v>
      </c>
      <c r="O1493" s="12"/>
      <c r="P1493" s="13"/>
      <c r="Q1493" s="14">
        <f>Tabela1[[#This Row],[QTDE/ Fabricação]]-Tabela1[[#This Row],[QTE]]</f>
        <v>-2</v>
      </c>
      <c r="R1493" s="18">
        <f t="shared" ref="R1493" si="492">IFERROR(H1493*((AA1493*0.25)+(AC1493*0.25)+(AD1493*0.225)+(AE1493*0.225)+(AF1493*0.05)),"")</f>
        <v>0</v>
      </c>
      <c r="S1493" s="18">
        <f t="shared" ref="S1493" si="493">IFERROR(H1493*AG1493,"")</f>
        <v>0</v>
      </c>
      <c r="T1493" s="19">
        <f t="shared" ref="T1493" si="494">IFERROR(S1493-H1493,"")</f>
        <v>-3.2</v>
      </c>
      <c r="U1493" s="16">
        <f>IFERROR(SUMIF('LISTA DE EMBARQUE'!B:B,MICRO!E:E,'LISTA DE EMBARQUE'!G:G),"")</f>
        <v>0</v>
      </c>
      <c r="V1493" s="12"/>
      <c r="W1493" s="13"/>
      <c r="X1493" s="14"/>
      <c r="Y1493" s="14"/>
      <c r="Z1493" s="20"/>
      <c r="AA1493" s="17"/>
      <c r="AB1493" s="33"/>
      <c r="AC1493" s="33"/>
      <c r="AD1493" s="33"/>
      <c r="AE1493" s="33"/>
      <c r="AF1493" s="33"/>
      <c r="AG1493" s="33"/>
      <c r="AH1493" s="33"/>
      <c r="AI1493" s="33"/>
      <c r="AJ1493" s="5"/>
      <c r="AK1493"/>
      <c r="AL1493"/>
      <c r="AM1493"/>
      <c r="AN1493"/>
      <c r="AO1493"/>
      <c r="AP1493"/>
      <c r="AQ1493" s="22"/>
      <c r="AR1493" s="24"/>
      <c r="AS1493" s="37"/>
      <c r="AT1493" s="37"/>
      <c r="AU1493" s="37"/>
      <c r="AV1493" s="37"/>
      <c r="AW1493" s="37"/>
    </row>
    <row r="1494" spans="1:49" ht="15.75" hidden="1" customHeight="1" x14ac:dyDescent="0.25">
      <c r="A1494" s="6" t="s">
        <v>6452</v>
      </c>
      <c r="B1494" s="21" t="s">
        <v>6453</v>
      </c>
      <c r="C1494" s="7">
        <v>96</v>
      </c>
      <c r="D1494" s="39" t="s">
        <v>6454</v>
      </c>
      <c r="E1494" s="7">
        <v>6094</v>
      </c>
      <c r="F1494" s="7">
        <v>100</v>
      </c>
      <c r="G1494" s="23">
        <v>2.6</v>
      </c>
      <c r="H1494" s="34">
        <f>Tabela1[[#This Row],[PESO UNI]]*Tabela1[[#This Row],[QTE]]</f>
        <v>249.60000000000002</v>
      </c>
      <c r="I1494" s="7">
        <v>0</v>
      </c>
      <c r="J1494" s="8" t="s">
        <v>3045</v>
      </c>
      <c r="K1494" s="8" t="s">
        <v>4320</v>
      </c>
      <c r="L1494" s="9" t="s">
        <v>2984</v>
      </c>
      <c r="M1494" s="10">
        <v>46314</v>
      </c>
      <c r="N1494" s="8" t="s">
        <v>38</v>
      </c>
      <c r="O1494" s="12"/>
      <c r="P1494" s="13"/>
      <c r="Q1494" s="14">
        <f>Tabela1[[#This Row],[QTDE/ Fabricação]]-Tabela1[[#This Row],[QTE]]</f>
        <v>-96</v>
      </c>
      <c r="R1494" s="18">
        <f t="shared" ref="R1494" si="495">IFERROR(H1494*((AA1494*0.25)+(AC1494*0.25)+(AD1494*0.225)+(AE1494*0.225)+(AF1494*0.05)),"")</f>
        <v>0</v>
      </c>
      <c r="S1494" s="18">
        <f t="shared" ref="S1494" si="496">IFERROR(H1494*AG1494,"")</f>
        <v>0</v>
      </c>
      <c r="T1494" s="19">
        <f t="shared" ref="T1494" si="497">IFERROR(S1494-H1494,"")</f>
        <v>-249.60000000000002</v>
      </c>
      <c r="U1494" s="16">
        <f>IFERROR(SUMIF('LISTA DE EMBARQUE'!B:B,MICRO!E:E,'LISTA DE EMBARQUE'!G:G),"")</f>
        <v>0</v>
      </c>
      <c r="V1494" s="12"/>
      <c r="W1494" s="13"/>
      <c r="X1494" s="14"/>
      <c r="Y1494" s="14"/>
      <c r="Z1494" s="20"/>
      <c r="AA1494" s="17"/>
      <c r="AB1494" s="33"/>
      <c r="AC1494" s="33"/>
      <c r="AD1494" s="33"/>
      <c r="AE1494" s="33"/>
      <c r="AF1494" s="33"/>
      <c r="AG1494" s="33"/>
      <c r="AH1494" s="33"/>
      <c r="AI1494" s="33"/>
      <c r="AJ1494" s="5"/>
      <c r="AK1494"/>
      <c r="AL1494"/>
      <c r="AM1494"/>
      <c r="AN1494"/>
      <c r="AO1494"/>
      <c r="AP1494"/>
      <c r="AQ1494" s="22"/>
      <c r="AR1494" s="24"/>
      <c r="AS1494" s="37"/>
      <c r="AT1494" s="37"/>
      <c r="AU1494" s="37"/>
      <c r="AV1494" s="37"/>
      <c r="AW1494" s="37"/>
    </row>
    <row r="1495" spans="1:49" ht="15.75" hidden="1" customHeight="1" x14ac:dyDescent="0.25">
      <c r="A1495" s="6" t="s">
        <v>6452</v>
      </c>
      <c r="B1495" s="21" t="s">
        <v>6453</v>
      </c>
      <c r="C1495" s="7">
        <v>2</v>
      </c>
      <c r="D1495" s="39" t="s">
        <v>6455</v>
      </c>
      <c r="E1495" s="7">
        <v>6095</v>
      </c>
      <c r="F1495" s="7">
        <v>100</v>
      </c>
      <c r="G1495" s="23">
        <v>2.6</v>
      </c>
      <c r="H1495" s="34">
        <f>Tabela1[[#This Row],[PESO UNI]]*Tabela1[[#This Row],[QTE]]</f>
        <v>5.2</v>
      </c>
      <c r="I1495" s="7">
        <v>0</v>
      </c>
      <c r="J1495" s="8" t="s">
        <v>3045</v>
      </c>
      <c r="K1495" s="8" t="s">
        <v>4320</v>
      </c>
      <c r="L1495" s="9" t="s">
        <v>2984</v>
      </c>
      <c r="M1495" s="10">
        <v>46314</v>
      </c>
      <c r="N1495" s="8" t="s">
        <v>38</v>
      </c>
      <c r="O1495" s="12"/>
      <c r="P1495" s="13"/>
      <c r="Q1495" s="14">
        <f>Tabela1[[#This Row],[QTDE/ Fabricação]]-Tabela1[[#This Row],[QTE]]</f>
        <v>-2</v>
      </c>
      <c r="R1495" s="18">
        <f t="shared" ref="R1495" si="498">IFERROR(H1495*((AA1495*0.25)+(AC1495*0.25)+(AD1495*0.225)+(AE1495*0.225)+(AF1495*0.05)),"")</f>
        <v>0</v>
      </c>
      <c r="S1495" s="18">
        <f t="shared" ref="S1495" si="499">IFERROR(H1495*AG1495,"")</f>
        <v>0</v>
      </c>
      <c r="T1495" s="19">
        <f t="shared" ref="T1495" si="500">IFERROR(S1495-H1495,"")</f>
        <v>-5.2</v>
      </c>
      <c r="U1495" s="16">
        <f>IFERROR(SUMIF('LISTA DE EMBARQUE'!B:B,MICRO!E:E,'LISTA DE EMBARQUE'!G:G),"")</f>
        <v>0</v>
      </c>
      <c r="V1495" s="12"/>
      <c r="W1495" s="13"/>
      <c r="X1495" s="14"/>
      <c r="Y1495" s="14"/>
      <c r="Z1495" s="20"/>
      <c r="AA1495" s="17"/>
      <c r="AB1495" s="33"/>
      <c r="AC1495" s="33"/>
      <c r="AD1495" s="33"/>
      <c r="AE1495" s="33"/>
      <c r="AF1495" s="33"/>
      <c r="AG1495" s="33"/>
      <c r="AH1495" s="33"/>
      <c r="AI1495" s="33"/>
      <c r="AJ1495" s="5"/>
      <c r="AK1495"/>
      <c r="AL1495"/>
      <c r="AM1495"/>
      <c r="AN1495"/>
      <c r="AO1495"/>
      <c r="AP1495"/>
      <c r="AQ1495" s="22"/>
      <c r="AR1495" s="24"/>
      <c r="AS1495" s="37"/>
      <c r="AT1495" s="37"/>
      <c r="AU1495" s="37"/>
      <c r="AV1495" s="37"/>
      <c r="AW1495" s="37"/>
    </row>
    <row r="1496" spans="1:49" ht="15.75" hidden="1" customHeight="1" x14ac:dyDescent="0.25">
      <c r="A1496" s="6" t="s">
        <v>6452</v>
      </c>
      <c r="B1496" s="21" t="s">
        <v>6453</v>
      </c>
      <c r="C1496" s="7">
        <v>5</v>
      </c>
      <c r="D1496" s="39" t="s">
        <v>6456</v>
      </c>
      <c r="E1496" s="7">
        <v>6096</v>
      </c>
      <c r="F1496" s="7">
        <v>100</v>
      </c>
      <c r="G1496" s="23">
        <v>7.6</v>
      </c>
      <c r="H1496" s="34">
        <f>Tabela1[[#This Row],[PESO UNI]]*Tabela1[[#This Row],[QTE]]</f>
        <v>38</v>
      </c>
      <c r="I1496" s="7">
        <v>0</v>
      </c>
      <c r="J1496" s="8" t="s">
        <v>3045</v>
      </c>
      <c r="K1496" s="8" t="s">
        <v>4320</v>
      </c>
      <c r="L1496" s="9" t="s">
        <v>2984</v>
      </c>
      <c r="M1496" s="10">
        <v>46314</v>
      </c>
      <c r="N1496" s="8" t="s">
        <v>38</v>
      </c>
      <c r="O1496" s="12"/>
      <c r="P1496" s="13"/>
      <c r="Q1496" s="14">
        <f>Tabela1[[#This Row],[QTDE/ Fabricação]]-Tabela1[[#This Row],[QTE]]</f>
        <v>-5</v>
      </c>
      <c r="R1496" s="18">
        <f t="shared" ref="R1496" si="501">IFERROR(H1496*((AA1496*0.25)+(AC1496*0.25)+(AD1496*0.225)+(AE1496*0.225)+(AF1496*0.05)),"")</f>
        <v>0</v>
      </c>
      <c r="S1496" s="18">
        <f t="shared" ref="S1496" si="502">IFERROR(H1496*AG1496,"")</f>
        <v>0</v>
      </c>
      <c r="T1496" s="19">
        <f t="shared" ref="T1496" si="503">IFERROR(S1496-H1496,"")</f>
        <v>-38</v>
      </c>
      <c r="U1496" s="16">
        <f>IFERROR(SUMIF('LISTA DE EMBARQUE'!B:B,MICRO!E:E,'LISTA DE EMBARQUE'!G:G),"")</f>
        <v>0</v>
      </c>
      <c r="V1496" s="12"/>
      <c r="W1496" s="13"/>
      <c r="X1496" s="14"/>
      <c r="Y1496" s="14"/>
      <c r="Z1496" s="20"/>
      <c r="AA1496" s="17"/>
      <c r="AB1496" s="33"/>
      <c r="AC1496" s="33"/>
      <c r="AD1496" s="33"/>
      <c r="AE1496" s="33"/>
      <c r="AF1496" s="33"/>
      <c r="AG1496" s="33"/>
      <c r="AH1496" s="33"/>
      <c r="AI1496" s="33"/>
      <c r="AJ1496" s="5"/>
      <c r="AK1496"/>
      <c r="AL1496"/>
      <c r="AM1496"/>
      <c r="AN1496"/>
      <c r="AO1496"/>
      <c r="AP1496"/>
      <c r="AQ1496" s="22"/>
      <c r="AR1496" s="24"/>
      <c r="AS1496" s="37"/>
      <c r="AT1496" s="37"/>
      <c r="AU1496" s="37"/>
      <c r="AV1496" s="37"/>
      <c r="AW1496" s="37"/>
    </row>
    <row r="1497" spans="1:49" ht="15.75" hidden="1" customHeight="1" x14ac:dyDescent="0.25">
      <c r="A1497" s="6" t="s">
        <v>6452</v>
      </c>
      <c r="B1497" s="21" t="s">
        <v>6453</v>
      </c>
      <c r="C1497" s="7">
        <v>4</v>
      </c>
      <c r="D1497" s="39" t="s">
        <v>6457</v>
      </c>
      <c r="E1497" s="7">
        <v>6097</v>
      </c>
      <c r="F1497" s="7">
        <v>100</v>
      </c>
      <c r="G1497" s="23">
        <v>7.6</v>
      </c>
      <c r="H1497" s="34">
        <f>Tabela1[[#This Row],[PESO UNI]]*Tabela1[[#This Row],[QTE]]</f>
        <v>30.4</v>
      </c>
      <c r="I1497" s="7">
        <v>0</v>
      </c>
      <c r="J1497" s="8" t="s">
        <v>3045</v>
      </c>
      <c r="K1497" s="8" t="s">
        <v>4320</v>
      </c>
      <c r="L1497" s="9" t="s">
        <v>2984</v>
      </c>
      <c r="M1497" s="10">
        <v>46314</v>
      </c>
      <c r="N1497" s="8" t="s">
        <v>38</v>
      </c>
      <c r="O1497" s="12"/>
      <c r="P1497" s="13"/>
      <c r="Q1497" s="14">
        <f>Tabela1[[#This Row],[QTDE/ Fabricação]]-Tabela1[[#This Row],[QTE]]</f>
        <v>-4</v>
      </c>
      <c r="R1497" s="18">
        <f t="shared" ref="R1497" si="504">IFERROR(H1497*((AA1497*0.25)+(AC1497*0.25)+(AD1497*0.225)+(AE1497*0.225)+(AF1497*0.05)),"")</f>
        <v>0</v>
      </c>
      <c r="S1497" s="18">
        <f t="shared" ref="S1497" si="505">IFERROR(H1497*AG1497,"")</f>
        <v>0</v>
      </c>
      <c r="T1497" s="19">
        <f t="shared" ref="T1497" si="506">IFERROR(S1497-H1497,"")</f>
        <v>-30.4</v>
      </c>
      <c r="U1497" s="16">
        <f>IFERROR(SUMIF('LISTA DE EMBARQUE'!B:B,MICRO!E:E,'LISTA DE EMBARQUE'!G:G),"")</f>
        <v>0</v>
      </c>
      <c r="V1497" s="12"/>
      <c r="W1497" s="13"/>
      <c r="X1497" s="14"/>
      <c r="Y1497" s="14"/>
      <c r="Z1497" s="20"/>
      <c r="AA1497" s="17"/>
      <c r="AB1497" s="33"/>
      <c r="AC1497" s="33"/>
      <c r="AD1497" s="33"/>
      <c r="AE1497" s="33"/>
      <c r="AF1497" s="33"/>
      <c r="AG1497" s="33"/>
      <c r="AH1497" s="33"/>
      <c r="AI1497" s="33"/>
      <c r="AJ1497" s="5"/>
      <c r="AK1497"/>
      <c r="AL1497"/>
      <c r="AM1497"/>
      <c r="AN1497"/>
      <c r="AO1497"/>
      <c r="AP1497"/>
      <c r="AQ1497" s="22"/>
      <c r="AR1497" s="24"/>
      <c r="AS1497" s="37"/>
      <c r="AT1497" s="37"/>
      <c r="AU1497" s="37"/>
      <c r="AV1497" s="37"/>
      <c r="AW1497" s="37"/>
    </row>
    <row r="1498" spans="1:49" ht="15.75" hidden="1" customHeight="1" x14ac:dyDescent="0.25">
      <c r="A1498" s="6" t="s">
        <v>6452</v>
      </c>
      <c r="B1498" s="21" t="s">
        <v>6453</v>
      </c>
      <c r="C1498" s="7">
        <v>2</v>
      </c>
      <c r="D1498" s="39" t="s">
        <v>6458</v>
      </c>
      <c r="E1498" s="7">
        <v>6098</v>
      </c>
      <c r="F1498" s="7">
        <v>100</v>
      </c>
      <c r="G1498" s="23">
        <v>8.8000000000000007</v>
      </c>
      <c r="H1498" s="34">
        <f>Tabela1[[#This Row],[PESO UNI]]*Tabela1[[#This Row],[QTE]]</f>
        <v>17.600000000000001</v>
      </c>
      <c r="I1498" s="7">
        <v>0</v>
      </c>
      <c r="J1498" s="8" t="s">
        <v>3045</v>
      </c>
      <c r="K1498" s="8" t="s">
        <v>4320</v>
      </c>
      <c r="L1498" s="9" t="s">
        <v>2984</v>
      </c>
      <c r="M1498" s="10">
        <v>46314</v>
      </c>
      <c r="N1498" s="8" t="s">
        <v>38</v>
      </c>
      <c r="O1498" s="12"/>
      <c r="P1498" s="13"/>
      <c r="Q1498" s="14">
        <f>Tabela1[[#This Row],[QTDE/ Fabricação]]-Tabela1[[#This Row],[QTE]]</f>
        <v>-2</v>
      </c>
      <c r="R1498" s="18">
        <f t="shared" ref="R1498" si="507">IFERROR(H1498*((AA1498*0.25)+(AC1498*0.25)+(AD1498*0.225)+(AE1498*0.225)+(AF1498*0.05)),"")</f>
        <v>0</v>
      </c>
      <c r="S1498" s="18">
        <f t="shared" ref="S1498" si="508">IFERROR(H1498*AG1498,"")</f>
        <v>0</v>
      </c>
      <c r="T1498" s="19">
        <f t="shared" ref="T1498" si="509">IFERROR(S1498-H1498,"")</f>
        <v>-17.600000000000001</v>
      </c>
      <c r="U1498" s="16">
        <f>IFERROR(SUMIF('LISTA DE EMBARQUE'!B:B,MICRO!E:E,'LISTA DE EMBARQUE'!G:G),"")</f>
        <v>0</v>
      </c>
      <c r="V1498" s="12"/>
      <c r="W1498" s="13"/>
      <c r="X1498" s="14"/>
      <c r="Y1498" s="14"/>
      <c r="Z1498" s="20"/>
      <c r="AA1498" s="17"/>
      <c r="AB1498" s="33"/>
      <c r="AC1498" s="33"/>
      <c r="AD1498" s="33"/>
      <c r="AE1498" s="33"/>
      <c r="AF1498" s="33"/>
      <c r="AG1498" s="33"/>
      <c r="AH1498" s="33"/>
      <c r="AI1498" s="33"/>
      <c r="AJ1498" s="5"/>
      <c r="AK1498"/>
      <c r="AL1498"/>
      <c r="AM1498"/>
      <c r="AN1498"/>
      <c r="AO1498"/>
      <c r="AP1498"/>
      <c r="AQ1498" s="22"/>
      <c r="AR1498" s="24"/>
      <c r="AS1498" s="37"/>
      <c r="AT1498" s="37"/>
      <c r="AU1498" s="37"/>
      <c r="AV1498" s="37"/>
      <c r="AW1498" s="37"/>
    </row>
    <row r="1499" spans="1:49" ht="15.75" hidden="1" customHeight="1" x14ac:dyDescent="0.25">
      <c r="A1499" s="6" t="s">
        <v>6452</v>
      </c>
      <c r="B1499" s="21" t="s">
        <v>6453</v>
      </c>
      <c r="C1499" s="7">
        <v>4</v>
      </c>
      <c r="D1499" s="39" t="s">
        <v>6459</v>
      </c>
      <c r="E1499" s="7">
        <v>6099</v>
      </c>
      <c r="F1499" s="7">
        <v>100</v>
      </c>
      <c r="G1499" s="23">
        <v>15.4</v>
      </c>
      <c r="H1499" s="34">
        <f>Tabela1[[#This Row],[PESO UNI]]*Tabela1[[#This Row],[QTE]]</f>
        <v>61.6</v>
      </c>
      <c r="I1499" s="7">
        <v>0</v>
      </c>
      <c r="J1499" s="8" t="s">
        <v>3045</v>
      </c>
      <c r="K1499" s="8" t="s">
        <v>4320</v>
      </c>
      <c r="L1499" s="9" t="s">
        <v>2984</v>
      </c>
      <c r="M1499" s="10">
        <v>46314</v>
      </c>
      <c r="N1499" s="8" t="s">
        <v>38</v>
      </c>
      <c r="O1499" s="12"/>
      <c r="P1499" s="13"/>
      <c r="Q1499" s="14">
        <f>Tabela1[[#This Row],[QTDE/ Fabricação]]-Tabela1[[#This Row],[QTE]]</f>
        <v>-4</v>
      </c>
      <c r="R1499" s="18">
        <f t="shared" ref="R1499" si="510">IFERROR(H1499*((AA1499*0.25)+(AC1499*0.25)+(AD1499*0.225)+(AE1499*0.225)+(AF1499*0.05)),"")</f>
        <v>0</v>
      </c>
      <c r="S1499" s="18">
        <f t="shared" ref="S1499" si="511">IFERROR(H1499*AG1499,"")</f>
        <v>0</v>
      </c>
      <c r="T1499" s="19">
        <f t="shared" ref="T1499" si="512">IFERROR(S1499-H1499,"")</f>
        <v>-61.6</v>
      </c>
      <c r="U1499" s="16">
        <f>IFERROR(SUMIF('LISTA DE EMBARQUE'!B:B,MICRO!E:E,'LISTA DE EMBARQUE'!G:G),"")</f>
        <v>0</v>
      </c>
      <c r="V1499" s="12"/>
      <c r="W1499" s="13"/>
      <c r="X1499" s="14"/>
      <c r="Y1499" s="14"/>
      <c r="Z1499" s="20"/>
      <c r="AA1499" s="17"/>
      <c r="AB1499" s="33"/>
      <c r="AC1499" s="33"/>
      <c r="AD1499" s="33"/>
      <c r="AE1499" s="33"/>
      <c r="AF1499" s="33"/>
      <c r="AG1499" s="33"/>
      <c r="AH1499" s="33"/>
      <c r="AI1499" s="33"/>
      <c r="AJ1499" s="5"/>
      <c r="AK1499"/>
      <c r="AL1499"/>
      <c r="AM1499"/>
      <c r="AN1499"/>
      <c r="AO1499"/>
      <c r="AP1499"/>
      <c r="AQ1499" s="22"/>
      <c r="AR1499" s="24"/>
      <c r="AS1499" s="37"/>
      <c r="AT1499" s="37"/>
      <c r="AU1499" s="37"/>
      <c r="AV1499" s="37"/>
      <c r="AW1499" s="37"/>
    </row>
    <row r="1500" spans="1:49" ht="15.75" hidden="1" customHeight="1" x14ac:dyDescent="0.25">
      <c r="A1500" s="6" t="s">
        <v>6452</v>
      </c>
      <c r="B1500" s="21" t="s">
        <v>6453</v>
      </c>
      <c r="C1500" s="7">
        <v>2</v>
      </c>
      <c r="D1500" s="39" t="s">
        <v>6460</v>
      </c>
      <c r="E1500" s="7">
        <v>6100</v>
      </c>
      <c r="F1500" s="7">
        <v>100</v>
      </c>
      <c r="G1500" s="23">
        <v>16.3</v>
      </c>
      <c r="H1500" s="34">
        <f>Tabela1[[#This Row],[PESO UNI]]*Tabela1[[#This Row],[QTE]]</f>
        <v>32.6</v>
      </c>
      <c r="I1500" s="7">
        <v>0</v>
      </c>
      <c r="J1500" s="8" t="s">
        <v>3045</v>
      </c>
      <c r="K1500" s="8" t="s">
        <v>4320</v>
      </c>
      <c r="L1500" s="9" t="s">
        <v>2984</v>
      </c>
      <c r="M1500" s="10">
        <v>46314</v>
      </c>
      <c r="N1500" s="8" t="s">
        <v>38</v>
      </c>
      <c r="O1500" s="12"/>
      <c r="P1500" s="13"/>
      <c r="Q1500" s="14">
        <f>Tabela1[[#This Row],[QTDE/ Fabricação]]-Tabela1[[#This Row],[QTE]]</f>
        <v>-2</v>
      </c>
      <c r="R1500" s="18">
        <f t="shared" ref="R1500" si="513">IFERROR(H1500*((AA1500*0.25)+(AC1500*0.25)+(AD1500*0.225)+(AE1500*0.225)+(AF1500*0.05)),"")</f>
        <v>0</v>
      </c>
      <c r="S1500" s="18">
        <f t="shared" ref="S1500" si="514">IFERROR(H1500*AG1500,"")</f>
        <v>0</v>
      </c>
      <c r="T1500" s="19">
        <f t="shared" ref="T1500" si="515">IFERROR(S1500-H1500,"")</f>
        <v>-32.6</v>
      </c>
      <c r="U1500" s="16">
        <f>IFERROR(SUMIF('LISTA DE EMBARQUE'!B:B,MICRO!E:E,'LISTA DE EMBARQUE'!G:G),"")</f>
        <v>0</v>
      </c>
      <c r="V1500" s="12"/>
      <c r="W1500" s="13"/>
      <c r="X1500" s="14"/>
      <c r="Y1500" s="14"/>
      <c r="Z1500" s="20"/>
      <c r="AA1500" s="17"/>
      <c r="AB1500" s="33"/>
      <c r="AC1500" s="33"/>
      <c r="AD1500" s="33"/>
      <c r="AE1500" s="33"/>
      <c r="AF1500" s="33"/>
      <c r="AG1500" s="33"/>
      <c r="AH1500" s="33"/>
      <c r="AI1500" s="33"/>
      <c r="AJ1500" s="5"/>
      <c r="AK1500"/>
      <c r="AL1500"/>
      <c r="AM1500"/>
      <c r="AN1500"/>
      <c r="AO1500"/>
      <c r="AP1500"/>
      <c r="AQ1500" s="22"/>
      <c r="AR1500" s="24"/>
      <c r="AS1500" s="37"/>
      <c r="AT1500" s="37"/>
      <c r="AU1500" s="37"/>
      <c r="AV1500" s="37"/>
      <c r="AW1500" s="37"/>
    </row>
    <row r="1501" spans="1:49" ht="15.75" hidden="1" customHeight="1" x14ac:dyDescent="0.25">
      <c r="A1501" s="6" t="s">
        <v>6452</v>
      </c>
      <c r="B1501" s="21" t="s">
        <v>6453</v>
      </c>
      <c r="C1501" s="7">
        <v>4</v>
      </c>
      <c r="D1501" s="39" t="s">
        <v>6461</v>
      </c>
      <c r="E1501" s="7">
        <v>6101</v>
      </c>
      <c r="F1501" s="7">
        <v>100</v>
      </c>
      <c r="G1501" s="23">
        <v>9.8000000000000007</v>
      </c>
      <c r="H1501" s="34">
        <f>Tabela1[[#This Row],[PESO UNI]]*Tabela1[[#This Row],[QTE]]</f>
        <v>39.200000000000003</v>
      </c>
      <c r="I1501" s="7">
        <v>0</v>
      </c>
      <c r="J1501" s="8" t="s">
        <v>3045</v>
      </c>
      <c r="K1501" s="8" t="s">
        <v>4320</v>
      </c>
      <c r="L1501" s="9" t="s">
        <v>2984</v>
      </c>
      <c r="M1501" s="10">
        <v>46314</v>
      </c>
      <c r="N1501" s="8" t="s">
        <v>38</v>
      </c>
      <c r="O1501" s="12"/>
      <c r="P1501" s="13"/>
      <c r="Q1501" s="14">
        <f>Tabela1[[#This Row],[QTDE/ Fabricação]]-Tabela1[[#This Row],[QTE]]</f>
        <v>-4</v>
      </c>
      <c r="R1501" s="18">
        <f t="shared" ref="R1501" si="516">IFERROR(H1501*((AA1501*0.25)+(AC1501*0.25)+(AD1501*0.225)+(AE1501*0.225)+(AF1501*0.05)),"")</f>
        <v>0</v>
      </c>
      <c r="S1501" s="18">
        <f t="shared" ref="S1501" si="517">IFERROR(H1501*AG1501,"")</f>
        <v>0</v>
      </c>
      <c r="T1501" s="19">
        <f t="shared" ref="T1501" si="518">IFERROR(S1501-H1501,"")</f>
        <v>-39.200000000000003</v>
      </c>
      <c r="U1501" s="16">
        <f>IFERROR(SUMIF('LISTA DE EMBARQUE'!B:B,MICRO!E:E,'LISTA DE EMBARQUE'!G:G),"")</f>
        <v>0</v>
      </c>
      <c r="V1501" s="12"/>
      <c r="W1501" s="13"/>
      <c r="X1501" s="14"/>
      <c r="Y1501" s="14"/>
      <c r="Z1501" s="20"/>
      <c r="AA1501" s="17"/>
      <c r="AB1501" s="33"/>
      <c r="AC1501" s="33"/>
      <c r="AD1501" s="33"/>
      <c r="AE1501" s="33"/>
      <c r="AF1501" s="33"/>
      <c r="AG1501" s="33"/>
      <c r="AH1501" s="33"/>
      <c r="AI1501" s="33"/>
      <c r="AJ1501" s="5"/>
      <c r="AK1501"/>
      <c r="AL1501"/>
      <c r="AM1501"/>
      <c r="AN1501"/>
      <c r="AO1501"/>
      <c r="AP1501"/>
      <c r="AQ1501" s="22"/>
      <c r="AR1501" s="24"/>
      <c r="AS1501" s="37"/>
      <c r="AT1501" s="37"/>
      <c r="AU1501" s="37"/>
      <c r="AV1501" s="37"/>
      <c r="AW1501" s="37"/>
    </row>
    <row r="1502" spans="1:49" ht="15.75" hidden="1" customHeight="1" x14ac:dyDescent="0.25">
      <c r="A1502" s="6" t="s">
        <v>6452</v>
      </c>
      <c r="B1502" s="21" t="s">
        <v>6453</v>
      </c>
      <c r="C1502" s="7">
        <v>2</v>
      </c>
      <c r="D1502" s="39" t="s">
        <v>6462</v>
      </c>
      <c r="E1502" s="7">
        <v>6102</v>
      </c>
      <c r="F1502" s="7">
        <v>100</v>
      </c>
      <c r="G1502" s="23">
        <v>9.8000000000000007</v>
      </c>
      <c r="H1502" s="34">
        <f>Tabela1[[#This Row],[PESO UNI]]*Tabela1[[#This Row],[QTE]]</f>
        <v>19.600000000000001</v>
      </c>
      <c r="I1502" s="7">
        <v>0</v>
      </c>
      <c r="J1502" s="8" t="s">
        <v>3045</v>
      </c>
      <c r="K1502" s="8" t="s">
        <v>4320</v>
      </c>
      <c r="L1502" s="9" t="s">
        <v>2984</v>
      </c>
      <c r="M1502" s="10">
        <v>46314</v>
      </c>
      <c r="N1502" s="8" t="s">
        <v>38</v>
      </c>
      <c r="O1502" s="12"/>
      <c r="P1502" s="13"/>
      <c r="Q1502" s="14">
        <f>Tabela1[[#This Row],[QTDE/ Fabricação]]-Tabela1[[#This Row],[QTE]]</f>
        <v>-2</v>
      </c>
      <c r="R1502" s="18">
        <f t="shared" ref="R1502" si="519">IFERROR(H1502*((AA1502*0.25)+(AC1502*0.25)+(AD1502*0.225)+(AE1502*0.225)+(AF1502*0.05)),"")</f>
        <v>0</v>
      </c>
      <c r="S1502" s="18">
        <f t="shared" ref="S1502" si="520">IFERROR(H1502*AG1502,"")</f>
        <v>0</v>
      </c>
      <c r="T1502" s="19">
        <f t="shared" ref="T1502" si="521">IFERROR(S1502-H1502,"")</f>
        <v>-19.600000000000001</v>
      </c>
      <c r="U1502" s="16">
        <f>IFERROR(SUMIF('LISTA DE EMBARQUE'!B:B,MICRO!E:E,'LISTA DE EMBARQUE'!G:G),"")</f>
        <v>0</v>
      </c>
      <c r="V1502" s="12"/>
      <c r="W1502" s="13"/>
      <c r="X1502" s="14"/>
      <c r="Y1502" s="14"/>
      <c r="Z1502" s="20"/>
      <c r="AA1502" s="17"/>
      <c r="AB1502" s="33"/>
      <c r="AC1502" s="33"/>
      <c r="AD1502" s="33"/>
      <c r="AE1502" s="33"/>
      <c r="AF1502" s="33"/>
      <c r="AG1502" s="33"/>
      <c r="AH1502" s="33"/>
      <c r="AI1502" s="33"/>
      <c r="AJ1502" s="5"/>
      <c r="AK1502"/>
      <c r="AL1502"/>
      <c r="AM1502"/>
      <c r="AN1502"/>
      <c r="AO1502"/>
      <c r="AP1502"/>
      <c r="AQ1502" s="22"/>
      <c r="AR1502" s="24"/>
      <c r="AS1502" s="37"/>
      <c r="AT1502" s="37"/>
      <c r="AU1502" s="37"/>
      <c r="AV1502" s="37"/>
      <c r="AW1502" s="37"/>
    </row>
    <row r="1503" spans="1:49" ht="15.75" hidden="1" customHeight="1" x14ac:dyDescent="0.25">
      <c r="A1503" s="6" t="s">
        <v>6452</v>
      </c>
      <c r="B1503" s="21" t="s">
        <v>6453</v>
      </c>
      <c r="C1503" s="7">
        <v>2</v>
      </c>
      <c r="D1503" s="39" t="s">
        <v>6463</v>
      </c>
      <c r="E1503" s="7">
        <v>6103</v>
      </c>
      <c r="F1503" s="7">
        <v>100</v>
      </c>
      <c r="G1503" s="23">
        <v>12.4</v>
      </c>
      <c r="H1503" s="34">
        <f>Tabela1[[#This Row],[PESO UNI]]*Tabela1[[#This Row],[QTE]]</f>
        <v>24.8</v>
      </c>
      <c r="I1503" s="7">
        <v>0</v>
      </c>
      <c r="J1503" s="8" t="s">
        <v>3045</v>
      </c>
      <c r="K1503" s="8" t="s">
        <v>4320</v>
      </c>
      <c r="L1503" s="9" t="s">
        <v>2984</v>
      </c>
      <c r="M1503" s="10">
        <v>46314</v>
      </c>
      <c r="N1503" s="8" t="s">
        <v>38</v>
      </c>
      <c r="O1503" s="12"/>
      <c r="P1503" s="13"/>
      <c r="Q1503" s="14">
        <f>Tabela1[[#This Row],[QTDE/ Fabricação]]-Tabela1[[#This Row],[QTE]]</f>
        <v>-2</v>
      </c>
      <c r="R1503" s="18">
        <f t="shared" ref="R1503" si="522">IFERROR(H1503*((AA1503*0.25)+(AC1503*0.25)+(AD1503*0.225)+(AE1503*0.225)+(AF1503*0.05)),"")</f>
        <v>0</v>
      </c>
      <c r="S1503" s="18">
        <f t="shared" ref="S1503" si="523">IFERROR(H1503*AG1503,"")</f>
        <v>0</v>
      </c>
      <c r="T1503" s="19">
        <f t="shared" ref="T1503" si="524">IFERROR(S1503-H1503,"")</f>
        <v>-24.8</v>
      </c>
      <c r="U1503" s="16">
        <f>IFERROR(SUMIF('LISTA DE EMBARQUE'!B:B,MICRO!E:E,'LISTA DE EMBARQUE'!G:G),"")</f>
        <v>0</v>
      </c>
      <c r="V1503" s="12"/>
      <c r="W1503" s="13"/>
      <c r="X1503" s="14"/>
      <c r="Y1503" s="14"/>
      <c r="Z1503" s="20"/>
      <c r="AA1503" s="17"/>
      <c r="AB1503" s="33"/>
      <c r="AC1503" s="33"/>
      <c r="AD1503" s="33"/>
      <c r="AE1503" s="33"/>
      <c r="AF1503" s="33"/>
      <c r="AG1503" s="33"/>
      <c r="AH1503" s="33"/>
      <c r="AI1503" s="33"/>
      <c r="AJ1503" s="5"/>
      <c r="AK1503"/>
      <c r="AL1503"/>
      <c r="AM1503"/>
      <c r="AN1503"/>
      <c r="AO1503"/>
      <c r="AP1503"/>
      <c r="AQ1503" s="22"/>
      <c r="AR1503" s="24"/>
      <c r="AS1503" s="37"/>
      <c r="AT1503" s="37"/>
      <c r="AU1503" s="37"/>
      <c r="AV1503" s="37"/>
      <c r="AW1503" s="37"/>
    </row>
    <row r="1504" spans="1:49" ht="15.75" hidden="1" customHeight="1" x14ac:dyDescent="0.25">
      <c r="A1504" s="6" t="s">
        <v>6452</v>
      </c>
      <c r="B1504" s="21" t="s">
        <v>6453</v>
      </c>
      <c r="C1504" s="7">
        <v>3</v>
      </c>
      <c r="D1504" s="39" t="s">
        <v>6464</v>
      </c>
      <c r="E1504" s="7">
        <v>6104</v>
      </c>
      <c r="F1504" s="7">
        <v>100</v>
      </c>
      <c r="G1504" s="23">
        <v>18.5</v>
      </c>
      <c r="H1504" s="34">
        <f>Tabela1[[#This Row],[PESO UNI]]*Tabela1[[#This Row],[QTE]]</f>
        <v>55.5</v>
      </c>
      <c r="I1504" s="7">
        <v>0</v>
      </c>
      <c r="J1504" s="8" t="s">
        <v>3045</v>
      </c>
      <c r="K1504" s="8" t="s">
        <v>4320</v>
      </c>
      <c r="L1504" s="9" t="s">
        <v>2984</v>
      </c>
      <c r="M1504" s="10">
        <v>46314</v>
      </c>
      <c r="N1504" s="8" t="s">
        <v>38</v>
      </c>
      <c r="O1504" s="12"/>
      <c r="P1504" s="13"/>
      <c r="Q1504" s="14">
        <f>Tabela1[[#This Row],[QTDE/ Fabricação]]-Tabela1[[#This Row],[QTE]]</f>
        <v>-3</v>
      </c>
      <c r="R1504" s="18">
        <f t="shared" ref="R1504" si="525">IFERROR(H1504*((AA1504*0.25)+(AC1504*0.25)+(AD1504*0.225)+(AE1504*0.225)+(AF1504*0.05)),"")</f>
        <v>0</v>
      </c>
      <c r="S1504" s="18">
        <f t="shared" ref="S1504" si="526">IFERROR(H1504*AG1504,"")</f>
        <v>0</v>
      </c>
      <c r="T1504" s="19">
        <f t="shared" ref="T1504" si="527">IFERROR(S1504-H1504,"")</f>
        <v>-55.5</v>
      </c>
      <c r="U1504" s="16">
        <f>IFERROR(SUMIF('LISTA DE EMBARQUE'!B:B,MICRO!E:E,'LISTA DE EMBARQUE'!G:G),"")</f>
        <v>0</v>
      </c>
      <c r="V1504" s="12"/>
      <c r="W1504" s="13"/>
      <c r="X1504" s="14"/>
      <c r="Y1504" s="14"/>
      <c r="Z1504" s="20"/>
      <c r="AA1504" s="17"/>
      <c r="AB1504" s="33"/>
      <c r="AC1504" s="33"/>
      <c r="AD1504" s="33"/>
      <c r="AE1504" s="33"/>
      <c r="AF1504" s="33"/>
      <c r="AG1504" s="33"/>
      <c r="AH1504" s="33"/>
      <c r="AI1504" s="33"/>
      <c r="AJ1504" s="5"/>
      <c r="AK1504"/>
      <c r="AL1504"/>
      <c r="AM1504"/>
      <c r="AN1504"/>
      <c r="AO1504"/>
      <c r="AP1504"/>
      <c r="AQ1504" s="22"/>
      <c r="AR1504" s="24"/>
      <c r="AS1504" s="37"/>
      <c r="AT1504" s="37"/>
      <c r="AU1504" s="37"/>
      <c r="AV1504" s="37"/>
      <c r="AW1504" s="37"/>
    </row>
    <row r="1505" spans="1:49" ht="15.75" hidden="1" customHeight="1" x14ac:dyDescent="0.25">
      <c r="A1505" s="6" t="s">
        <v>6452</v>
      </c>
      <c r="B1505" s="21" t="s">
        <v>6453</v>
      </c>
      <c r="C1505" s="7">
        <v>2</v>
      </c>
      <c r="D1505" s="39" t="s">
        <v>6465</v>
      </c>
      <c r="E1505" s="7">
        <v>6105</v>
      </c>
      <c r="F1505" s="7">
        <v>100</v>
      </c>
      <c r="G1505" s="23">
        <v>5.2</v>
      </c>
      <c r="H1505" s="34">
        <f>Tabela1[[#This Row],[PESO UNI]]*Tabela1[[#This Row],[QTE]]</f>
        <v>10.4</v>
      </c>
      <c r="I1505" s="7">
        <v>0</v>
      </c>
      <c r="J1505" s="8" t="s">
        <v>3045</v>
      </c>
      <c r="K1505" s="8" t="s">
        <v>4320</v>
      </c>
      <c r="L1505" s="9" t="s">
        <v>2984</v>
      </c>
      <c r="M1505" s="10">
        <v>46314</v>
      </c>
      <c r="N1505" s="8" t="s">
        <v>38</v>
      </c>
      <c r="O1505" s="12"/>
      <c r="P1505" s="13"/>
      <c r="Q1505" s="14">
        <f>Tabela1[[#This Row],[QTDE/ Fabricação]]-Tabela1[[#This Row],[QTE]]</f>
        <v>-2</v>
      </c>
      <c r="R1505" s="18">
        <f t="shared" ref="R1505" si="528">IFERROR(H1505*((AA1505*0.25)+(AC1505*0.25)+(AD1505*0.225)+(AE1505*0.225)+(AF1505*0.05)),"")</f>
        <v>0</v>
      </c>
      <c r="S1505" s="18">
        <f t="shared" ref="S1505" si="529">IFERROR(H1505*AG1505,"")</f>
        <v>0</v>
      </c>
      <c r="T1505" s="19">
        <f t="shared" ref="T1505" si="530">IFERROR(S1505-H1505,"")</f>
        <v>-10.4</v>
      </c>
      <c r="U1505" s="16">
        <f>IFERROR(SUMIF('LISTA DE EMBARQUE'!B:B,MICRO!E:E,'LISTA DE EMBARQUE'!G:G),"")</f>
        <v>0</v>
      </c>
      <c r="V1505" s="12"/>
      <c r="W1505" s="13"/>
      <c r="X1505" s="14"/>
      <c r="Y1505" s="14"/>
      <c r="Z1505" s="20"/>
      <c r="AA1505" s="17"/>
      <c r="AB1505" s="33"/>
      <c r="AC1505" s="33"/>
      <c r="AD1505" s="33"/>
      <c r="AE1505" s="33"/>
      <c r="AF1505" s="33"/>
      <c r="AG1505" s="33"/>
      <c r="AH1505" s="33"/>
      <c r="AI1505" s="33"/>
      <c r="AJ1505" s="5"/>
      <c r="AK1505"/>
      <c r="AL1505"/>
      <c r="AM1505"/>
      <c r="AN1505"/>
      <c r="AO1505"/>
      <c r="AP1505"/>
      <c r="AQ1505" s="22"/>
      <c r="AR1505" s="24"/>
      <c r="AS1505" s="37"/>
      <c r="AT1505" s="37"/>
      <c r="AU1505" s="37"/>
      <c r="AV1505" s="37"/>
      <c r="AW1505" s="37"/>
    </row>
    <row r="1506" spans="1:49" ht="15.75" hidden="1" customHeight="1" x14ac:dyDescent="0.25">
      <c r="A1506" s="6" t="s">
        <v>6452</v>
      </c>
      <c r="B1506" s="21" t="s">
        <v>6453</v>
      </c>
      <c r="C1506" s="7">
        <v>4</v>
      </c>
      <c r="D1506" s="39" t="s">
        <v>6466</v>
      </c>
      <c r="E1506" s="7">
        <v>6106</v>
      </c>
      <c r="F1506" s="7">
        <v>100</v>
      </c>
      <c r="G1506" s="23">
        <v>6.8</v>
      </c>
      <c r="H1506" s="34">
        <f>Tabela1[[#This Row],[PESO UNI]]*Tabela1[[#This Row],[QTE]]</f>
        <v>27.2</v>
      </c>
      <c r="I1506" s="7">
        <v>0</v>
      </c>
      <c r="J1506" s="8" t="s">
        <v>3045</v>
      </c>
      <c r="K1506" s="8" t="s">
        <v>4320</v>
      </c>
      <c r="L1506" s="9" t="s">
        <v>2984</v>
      </c>
      <c r="M1506" s="10">
        <v>46314</v>
      </c>
      <c r="N1506" s="8" t="s">
        <v>38</v>
      </c>
      <c r="O1506" s="12"/>
      <c r="P1506" s="13"/>
      <c r="Q1506" s="14">
        <f>Tabela1[[#This Row],[QTDE/ Fabricação]]-Tabela1[[#This Row],[QTE]]</f>
        <v>-4</v>
      </c>
      <c r="R1506" s="18">
        <f t="shared" ref="R1506" si="531">IFERROR(H1506*((AA1506*0.25)+(AC1506*0.25)+(AD1506*0.225)+(AE1506*0.225)+(AF1506*0.05)),"")</f>
        <v>0</v>
      </c>
      <c r="S1506" s="18">
        <f t="shared" ref="S1506" si="532">IFERROR(H1506*AG1506,"")</f>
        <v>0</v>
      </c>
      <c r="T1506" s="19">
        <f t="shared" ref="T1506" si="533">IFERROR(S1506-H1506,"")</f>
        <v>-27.2</v>
      </c>
      <c r="U1506" s="16">
        <f>IFERROR(SUMIF('LISTA DE EMBARQUE'!B:B,MICRO!E:E,'LISTA DE EMBARQUE'!G:G),"")</f>
        <v>0</v>
      </c>
      <c r="V1506" s="12"/>
      <c r="W1506" s="13"/>
      <c r="X1506" s="14"/>
      <c r="Y1506" s="14"/>
      <c r="Z1506" s="20"/>
      <c r="AA1506" s="17"/>
      <c r="AB1506" s="33"/>
      <c r="AC1506" s="33"/>
      <c r="AD1506" s="33"/>
      <c r="AE1506" s="33"/>
      <c r="AF1506" s="33"/>
      <c r="AG1506" s="33"/>
      <c r="AH1506" s="33"/>
      <c r="AI1506" s="33"/>
      <c r="AJ1506" s="5"/>
      <c r="AK1506"/>
      <c r="AL1506"/>
      <c r="AM1506"/>
      <c r="AN1506"/>
      <c r="AO1506"/>
      <c r="AP1506"/>
      <c r="AQ1506" s="22"/>
      <c r="AR1506" s="24"/>
      <c r="AS1506" s="37"/>
      <c r="AT1506" s="37"/>
      <c r="AU1506" s="37"/>
      <c r="AV1506" s="37"/>
      <c r="AW1506" s="37"/>
    </row>
    <row r="1507" spans="1:49" ht="15.75" hidden="1" customHeight="1" x14ac:dyDescent="0.25">
      <c r="A1507" s="6" t="s">
        <v>6452</v>
      </c>
      <c r="B1507" s="21" t="s">
        <v>6453</v>
      </c>
      <c r="C1507" s="7">
        <v>2</v>
      </c>
      <c r="D1507" s="39" t="s">
        <v>6467</v>
      </c>
      <c r="E1507" s="7">
        <v>6107</v>
      </c>
      <c r="F1507" s="7">
        <v>100</v>
      </c>
      <c r="G1507" s="23">
        <v>7.8</v>
      </c>
      <c r="H1507" s="34">
        <f>Tabela1[[#This Row],[PESO UNI]]*Tabela1[[#This Row],[QTE]]</f>
        <v>15.6</v>
      </c>
      <c r="I1507" s="7">
        <v>0</v>
      </c>
      <c r="J1507" s="8" t="s">
        <v>3045</v>
      </c>
      <c r="K1507" s="8" t="s">
        <v>4320</v>
      </c>
      <c r="L1507" s="9" t="s">
        <v>2984</v>
      </c>
      <c r="M1507" s="10">
        <v>46314</v>
      </c>
      <c r="N1507" s="8" t="s">
        <v>38</v>
      </c>
      <c r="O1507" s="12"/>
      <c r="P1507" s="13"/>
      <c r="Q1507" s="14">
        <f>Tabela1[[#This Row],[QTDE/ Fabricação]]-Tabela1[[#This Row],[QTE]]</f>
        <v>-2</v>
      </c>
      <c r="R1507" s="18">
        <f t="shared" ref="R1507" si="534">IFERROR(H1507*((AA1507*0.25)+(AC1507*0.25)+(AD1507*0.225)+(AE1507*0.225)+(AF1507*0.05)),"")</f>
        <v>0</v>
      </c>
      <c r="S1507" s="18">
        <f t="shared" ref="S1507" si="535">IFERROR(H1507*AG1507,"")</f>
        <v>0</v>
      </c>
      <c r="T1507" s="19">
        <f t="shared" ref="T1507" si="536">IFERROR(S1507-H1507,"")</f>
        <v>-15.6</v>
      </c>
      <c r="U1507" s="16">
        <f>IFERROR(SUMIF('LISTA DE EMBARQUE'!B:B,MICRO!E:E,'LISTA DE EMBARQUE'!G:G),"")</f>
        <v>0</v>
      </c>
      <c r="V1507" s="12"/>
      <c r="W1507" s="13"/>
      <c r="X1507" s="14"/>
      <c r="Y1507" s="14"/>
      <c r="Z1507" s="20"/>
      <c r="AA1507" s="17"/>
      <c r="AB1507" s="33"/>
      <c r="AC1507" s="33"/>
      <c r="AD1507" s="33"/>
      <c r="AE1507" s="33"/>
      <c r="AF1507" s="33"/>
      <c r="AG1507" s="33"/>
      <c r="AH1507" s="33"/>
      <c r="AI1507" s="33"/>
      <c r="AJ1507" s="5"/>
      <c r="AK1507"/>
      <c r="AL1507"/>
      <c r="AM1507"/>
      <c r="AN1507"/>
      <c r="AO1507"/>
      <c r="AP1507"/>
      <c r="AQ1507" s="22"/>
      <c r="AR1507" s="24"/>
      <c r="AS1507" s="37"/>
      <c r="AT1507" s="37"/>
      <c r="AU1507" s="37"/>
      <c r="AV1507" s="37"/>
      <c r="AW1507" s="37"/>
    </row>
    <row r="1508" spans="1:49" ht="15.75" hidden="1" customHeight="1" x14ac:dyDescent="0.25">
      <c r="A1508" s="6" t="s">
        <v>6452</v>
      </c>
      <c r="B1508" s="21" t="s">
        <v>6453</v>
      </c>
      <c r="C1508" s="7">
        <v>2</v>
      </c>
      <c r="D1508" s="39" t="s">
        <v>6468</v>
      </c>
      <c r="E1508" s="7">
        <v>6108</v>
      </c>
      <c r="F1508" s="7">
        <v>100</v>
      </c>
      <c r="G1508" s="23">
        <v>7.6</v>
      </c>
      <c r="H1508" s="34">
        <f>Tabela1[[#This Row],[PESO UNI]]*Tabela1[[#This Row],[QTE]]</f>
        <v>15.2</v>
      </c>
      <c r="I1508" s="7">
        <v>0</v>
      </c>
      <c r="J1508" s="8" t="s">
        <v>3045</v>
      </c>
      <c r="K1508" s="8" t="s">
        <v>4320</v>
      </c>
      <c r="L1508" s="9" t="s">
        <v>2984</v>
      </c>
      <c r="M1508" s="10">
        <v>46314</v>
      </c>
      <c r="N1508" s="8" t="s">
        <v>38</v>
      </c>
      <c r="O1508" s="12"/>
      <c r="P1508" s="13"/>
      <c r="Q1508" s="14">
        <f>Tabela1[[#This Row],[QTDE/ Fabricação]]-Tabela1[[#This Row],[QTE]]</f>
        <v>-2</v>
      </c>
      <c r="R1508" s="18">
        <f t="shared" ref="R1508" si="537">IFERROR(H1508*((AA1508*0.25)+(AC1508*0.25)+(AD1508*0.225)+(AE1508*0.225)+(AF1508*0.05)),"")</f>
        <v>0</v>
      </c>
      <c r="S1508" s="18">
        <f t="shared" ref="S1508" si="538">IFERROR(H1508*AG1508,"")</f>
        <v>0</v>
      </c>
      <c r="T1508" s="19">
        <f t="shared" ref="T1508" si="539">IFERROR(S1508-H1508,"")</f>
        <v>-15.2</v>
      </c>
      <c r="U1508" s="16">
        <f>IFERROR(SUMIF('LISTA DE EMBARQUE'!B:B,MICRO!E:E,'LISTA DE EMBARQUE'!G:G),"")</f>
        <v>0</v>
      </c>
      <c r="V1508" s="12"/>
      <c r="W1508" s="13"/>
      <c r="X1508" s="14"/>
      <c r="Y1508" s="14"/>
      <c r="Z1508" s="20"/>
      <c r="AA1508" s="17"/>
      <c r="AB1508" s="33"/>
      <c r="AC1508" s="33"/>
      <c r="AD1508" s="33"/>
      <c r="AE1508" s="33"/>
      <c r="AF1508" s="33"/>
      <c r="AG1508" s="33"/>
      <c r="AH1508" s="33"/>
      <c r="AI1508" s="33"/>
      <c r="AJ1508" s="5"/>
      <c r="AK1508"/>
      <c r="AL1508"/>
      <c r="AM1508"/>
      <c r="AN1508"/>
      <c r="AO1508"/>
      <c r="AP1508"/>
      <c r="AQ1508" s="22"/>
      <c r="AR1508" s="24"/>
      <c r="AS1508" s="37"/>
      <c r="AT1508" s="37"/>
      <c r="AU1508" s="37"/>
      <c r="AV1508" s="37"/>
      <c r="AW1508" s="37"/>
    </row>
    <row r="1509" spans="1:49" ht="15.75" hidden="1" customHeight="1" x14ac:dyDescent="0.25">
      <c r="A1509" s="6" t="s">
        <v>6452</v>
      </c>
      <c r="B1509" s="21" t="s">
        <v>6453</v>
      </c>
      <c r="C1509" s="7">
        <v>2</v>
      </c>
      <c r="D1509" s="39" t="s">
        <v>6469</v>
      </c>
      <c r="E1509" s="7">
        <v>6109</v>
      </c>
      <c r="F1509" s="7">
        <v>100</v>
      </c>
      <c r="G1509" s="23">
        <v>21.2</v>
      </c>
      <c r="H1509" s="34">
        <f>Tabela1[[#This Row],[PESO UNI]]*Tabela1[[#This Row],[QTE]]</f>
        <v>42.4</v>
      </c>
      <c r="I1509" s="7">
        <v>0</v>
      </c>
      <c r="J1509" s="8" t="s">
        <v>3045</v>
      </c>
      <c r="K1509" s="8" t="s">
        <v>4320</v>
      </c>
      <c r="L1509" s="9" t="s">
        <v>2984</v>
      </c>
      <c r="M1509" s="10">
        <v>46314</v>
      </c>
      <c r="N1509" s="8" t="s">
        <v>38</v>
      </c>
      <c r="O1509" s="12"/>
      <c r="P1509" s="13"/>
      <c r="Q1509" s="14">
        <f>Tabela1[[#This Row],[QTDE/ Fabricação]]-Tabela1[[#This Row],[QTE]]</f>
        <v>-2</v>
      </c>
      <c r="R1509" s="18">
        <f t="shared" ref="R1509" si="540">IFERROR(H1509*((AA1509*0.25)+(AC1509*0.25)+(AD1509*0.225)+(AE1509*0.225)+(AF1509*0.05)),"")</f>
        <v>0</v>
      </c>
      <c r="S1509" s="18">
        <f t="shared" ref="S1509" si="541">IFERROR(H1509*AG1509,"")</f>
        <v>0</v>
      </c>
      <c r="T1509" s="19">
        <f t="shared" ref="T1509" si="542">IFERROR(S1509-H1509,"")</f>
        <v>-42.4</v>
      </c>
      <c r="U1509" s="16">
        <f>IFERROR(SUMIF('LISTA DE EMBARQUE'!B:B,MICRO!E:E,'LISTA DE EMBARQUE'!G:G),"")</f>
        <v>0</v>
      </c>
      <c r="V1509" s="12"/>
      <c r="W1509" s="13"/>
      <c r="X1509" s="14"/>
      <c r="Y1509" s="14"/>
      <c r="Z1509" s="20"/>
      <c r="AA1509" s="17"/>
      <c r="AB1509" s="33"/>
      <c r="AC1509" s="33"/>
      <c r="AD1509" s="33"/>
      <c r="AE1509" s="33"/>
      <c r="AF1509" s="33"/>
      <c r="AG1509" s="33"/>
      <c r="AH1509" s="33"/>
      <c r="AI1509" s="33"/>
      <c r="AJ1509" s="5"/>
      <c r="AK1509"/>
      <c r="AL1509"/>
      <c r="AM1509"/>
      <c r="AN1509"/>
      <c r="AO1509"/>
      <c r="AP1509"/>
      <c r="AQ1509" s="22"/>
      <c r="AR1509" s="24"/>
      <c r="AS1509" s="37"/>
      <c r="AT1509" s="37"/>
      <c r="AU1509" s="37"/>
      <c r="AV1509" s="37"/>
      <c r="AW1509" s="37"/>
    </row>
    <row r="1510" spans="1:49" ht="15.75" hidden="1" customHeight="1" x14ac:dyDescent="0.25">
      <c r="A1510" s="6" t="s">
        <v>6452</v>
      </c>
      <c r="B1510" s="21" t="s">
        <v>6453</v>
      </c>
      <c r="C1510" s="7">
        <v>2</v>
      </c>
      <c r="D1510" s="39" t="s">
        <v>6470</v>
      </c>
      <c r="E1510" s="7">
        <v>6110</v>
      </c>
      <c r="F1510" s="7">
        <v>100</v>
      </c>
      <c r="G1510" s="23">
        <v>26.5</v>
      </c>
      <c r="H1510" s="34">
        <f>Tabela1[[#This Row],[PESO UNI]]*Tabela1[[#This Row],[QTE]]</f>
        <v>53</v>
      </c>
      <c r="I1510" s="7">
        <v>0</v>
      </c>
      <c r="J1510" s="8" t="s">
        <v>3045</v>
      </c>
      <c r="K1510" s="8" t="s">
        <v>4320</v>
      </c>
      <c r="L1510" s="9" t="s">
        <v>2984</v>
      </c>
      <c r="M1510" s="10">
        <v>46314</v>
      </c>
      <c r="N1510" s="8" t="s">
        <v>38</v>
      </c>
      <c r="O1510" s="12"/>
      <c r="P1510" s="13"/>
      <c r="Q1510" s="14">
        <f>Tabela1[[#This Row],[QTDE/ Fabricação]]-Tabela1[[#This Row],[QTE]]</f>
        <v>-2</v>
      </c>
      <c r="R1510" s="18">
        <f t="shared" ref="R1510" si="543">IFERROR(H1510*((AA1510*0.25)+(AC1510*0.25)+(AD1510*0.225)+(AE1510*0.225)+(AF1510*0.05)),"")</f>
        <v>0</v>
      </c>
      <c r="S1510" s="18">
        <f t="shared" ref="S1510" si="544">IFERROR(H1510*AG1510,"")</f>
        <v>0</v>
      </c>
      <c r="T1510" s="19">
        <f t="shared" ref="T1510" si="545">IFERROR(S1510-H1510,"")</f>
        <v>-53</v>
      </c>
      <c r="U1510" s="16">
        <f>IFERROR(SUMIF('LISTA DE EMBARQUE'!B:B,MICRO!E:E,'LISTA DE EMBARQUE'!G:G),"")</f>
        <v>0</v>
      </c>
      <c r="V1510" s="12"/>
      <c r="W1510" s="13"/>
      <c r="X1510" s="14"/>
      <c r="Y1510" s="14"/>
      <c r="Z1510" s="20"/>
      <c r="AA1510" s="17"/>
      <c r="AB1510" s="33"/>
      <c r="AC1510" s="33"/>
      <c r="AD1510" s="33"/>
      <c r="AE1510" s="33"/>
      <c r="AF1510" s="33"/>
      <c r="AG1510" s="33"/>
      <c r="AH1510" s="33"/>
      <c r="AI1510" s="33"/>
      <c r="AJ1510" s="5"/>
      <c r="AK1510"/>
      <c r="AL1510"/>
      <c r="AM1510"/>
      <c r="AN1510"/>
      <c r="AO1510"/>
      <c r="AP1510"/>
      <c r="AQ1510" s="22"/>
      <c r="AR1510" s="24"/>
      <c r="AS1510" s="37"/>
      <c r="AT1510" s="37"/>
      <c r="AU1510" s="37"/>
      <c r="AV1510" s="37"/>
      <c r="AW1510" s="37"/>
    </row>
    <row r="1511" spans="1:49" ht="15.75" hidden="1" customHeight="1" x14ac:dyDescent="0.25">
      <c r="A1511" s="6" t="s">
        <v>6452</v>
      </c>
      <c r="B1511" s="21" t="s">
        <v>6453</v>
      </c>
      <c r="C1511" s="7">
        <v>2</v>
      </c>
      <c r="D1511" s="39" t="s">
        <v>6471</v>
      </c>
      <c r="E1511" s="7">
        <v>6111</v>
      </c>
      <c r="F1511" s="7">
        <v>100</v>
      </c>
      <c r="G1511" s="23">
        <v>22.7</v>
      </c>
      <c r="H1511" s="34">
        <f>Tabela1[[#This Row],[PESO UNI]]*Tabela1[[#This Row],[QTE]]</f>
        <v>45.4</v>
      </c>
      <c r="I1511" s="7">
        <v>0</v>
      </c>
      <c r="J1511" s="8" t="s">
        <v>3045</v>
      </c>
      <c r="K1511" s="8" t="s">
        <v>4320</v>
      </c>
      <c r="L1511" s="9" t="s">
        <v>2984</v>
      </c>
      <c r="M1511" s="10">
        <v>46314</v>
      </c>
      <c r="N1511" s="8" t="s">
        <v>38</v>
      </c>
      <c r="O1511" s="12"/>
      <c r="P1511" s="13"/>
      <c r="Q1511" s="14">
        <f>Tabela1[[#This Row],[QTDE/ Fabricação]]-Tabela1[[#This Row],[QTE]]</f>
        <v>-2</v>
      </c>
      <c r="R1511" s="18">
        <f t="shared" ref="R1511" si="546">IFERROR(H1511*((AA1511*0.25)+(AC1511*0.25)+(AD1511*0.225)+(AE1511*0.225)+(AF1511*0.05)),"")</f>
        <v>0</v>
      </c>
      <c r="S1511" s="18">
        <f t="shared" ref="S1511" si="547">IFERROR(H1511*AG1511,"")</f>
        <v>0</v>
      </c>
      <c r="T1511" s="19">
        <f t="shared" ref="T1511" si="548">IFERROR(S1511-H1511,"")</f>
        <v>-45.4</v>
      </c>
      <c r="U1511" s="16">
        <f>IFERROR(SUMIF('LISTA DE EMBARQUE'!B:B,MICRO!E:E,'LISTA DE EMBARQUE'!G:G),"")</f>
        <v>0</v>
      </c>
      <c r="V1511" s="12"/>
      <c r="W1511" s="13"/>
      <c r="X1511" s="14"/>
      <c r="Y1511" s="14"/>
      <c r="Z1511" s="20"/>
      <c r="AA1511" s="17"/>
      <c r="AB1511" s="33"/>
      <c r="AC1511" s="33"/>
      <c r="AD1511" s="33"/>
      <c r="AE1511" s="33"/>
      <c r="AF1511" s="33"/>
      <c r="AG1511" s="33"/>
      <c r="AH1511" s="33"/>
      <c r="AI1511" s="33"/>
      <c r="AJ1511" s="5"/>
      <c r="AK1511"/>
      <c r="AL1511"/>
      <c r="AM1511"/>
      <c r="AN1511"/>
      <c r="AO1511"/>
      <c r="AP1511"/>
      <c r="AQ1511" s="22"/>
      <c r="AR1511" s="24"/>
      <c r="AS1511" s="37"/>
      <c r="AT1511" s="37"/>
      <c r="AU1511" s="37"/>
      <c r="AV1511" s="37"/>
      <c r="AW1511" s="37"/>
    </row>
    <row r="1512" spans="1:49" ht="15.75" hidden="1" customHeight="1" x14ac:dyDescent="0.25">
      <c r="A1512" s="6" t="s">
        <v>6452</v>
      </c>
      <c r="B1512" s="21" t="s">
        <v>6453</v>
      </c>
      <c r="C1512" s="7">
        <v>2</v>
      </c>
      <c r="D1512" s="39" t="s">
        <v>6472</v>
      </c>
      <c r="E1512" s="7">
        <v>6112</v>
      </c>
      <c r="F1512" s="7">
        <v>100</v>
      </c>
      <c r="G1512" s="23">
        <v>20.399999999999999</v>
      </c>
      <c r="H1512" s="34">
        <f>Tabela1[[#This Row],[PESO UNI]]*Tabela1[[#This Row],[QTE]]</f>
        <v>40.799999999999997</v>
      </c>
      <c r="I1512" s="7">
        <v>0</v>
      </c>
      <c r="J1512" s="8" t="s">
        <v>3045</v>
      </c>
      <c r="K1512" s="8" t="s">
        <v>4320</v>
      </c>
      <c r="L1512" s="9" t="s">
        <v>2984</v>
      </c>
      <c r="M1512" s="10">
        <v>46314</v>
      </c>
      <c r="N1512" s="8" t="s">
        <v>38</v>
      </c>
      <c r="O1512" s="12"/>
      <c r="P1512" s="13"/>
      <c r="Q1512" s="14">
        <f>Tabela1[[#This Row],[QTDE/ Fabricação]]-Tabela1[[#This Row],[QTE]]</f>
        <v>-2</v>
      </c>
      <c r="R1512" s="18">
        <f t="shared" ref="R1512" si="549">IFERROR(H1512*((AA1512*0.25)+(AC1512*0.25)+(AD1512*0.225)+(AE1512*0.225)+(AF1512*0.05)),"")</f>
        <v>0</v>
      </c>
      <c r="S1512" s="18">
        <f t="shared" ref="S1512" si="550">IFERROR(H1512*AG1512,"")</f>
        <v>0</v>
      </c>
      <c r="T1512" s="19">
        <f t="shared" ref="T1512" si="551">IFERROR(S1512-H1512,"")</f>
        <v>-40.799999999999997</v>
      </c>
      <c r="U1512" s="16">
        <f>IFERROR(SUMIF('LISTA DE EMBARQUE'!B:B,MICRO!E:E,'LISTA DE EMBARQUE'!G:G),"")</f>
        <v>0</v>
      </c>
      <c r="V1512" s="12"/>
      <c r="W1512" s="13"/>
      <c r="X1512" s="14"/>
      <c r="Y1512" s="14"/>
      <c r="Z1512" s="20"/>
      <c r="AA1512" s="17"/>
      <c r="AB1512" s="33"/>
      <c r="AC1512" s="33"/>
      <c r="AD1512" s="33"/>
      <c r="AE1512" s="33"/>
      <c r="AF1512" s="33"/>
      <c r="AG1512" s="33"/>
      <c r="AH1512" s="33"/>
      <c r="AI1512" s="33"/>
      <c r="AJ1512" s="5"/>
      <c r="AK1512"/>
      <c r="AL1512"/>
      <c r="AM1512"/>
      <c r="AN1512"/>
      <c r="AO1512"/>
      <c r="AP1512"/>
      <c r="AQ1512" s="22"/>
      <c r="AR1512" s="24"/>
      <c r="AS1512" s="37"/>
      <c r="AT1512" s="37"/>
      <c r="AU1512" s="37"/>
      <c r="AV1512" s="37"/>
      <c r="AW1512" s="37"/>
    </row>
    <row r="1513" spans="1:49" ht="15.75" hidden="1" customHeight="1" x14ac:dyDescent="0.25">
      <c r="A1513" s="6" t="s">
        <v>6452</v>
      </c>
      <c r="B1513" s="21" t="s">
        <v>6453</v>
      </c>
      <c r="C1513" s="7">
        <v>2</v>
      </c>
      <c r="D1513" s="39" t="s">
        <v>6473</v>
      </c>
      <c r="E1513" s="7">
        <v>6113</v>
      </c>
      <c r="F1513" s="7">
        <v>100</v>
      </c>
      <c r="G1513" s="23">
        <v>5.2</v>
      </c>
      <c r="H1513" s="34">
        <f>Tabela1[[#This Row],[PESO UNI]]*Tabela1[[#This Row],[QTE]]</f>
        <v>10.4</v>
      </c>
      <c r="I1513" s="7">
        <v>0</v>
      </c>
      <c r="J1513" s="8" t="s">
        <v>3045</v>
      </c>
      <c r="K1513" s="8" t="s">
        <v>4320</v>
      </c>
      <c r="L1513" s="9" t="s">
        <v>2984</v>
      </c>
      <c r="M1513" s="10">
        <v>46314</v>
      </c>
      <c r="N1513" s="8" t="s">
        <v>38</v>
      </c>
      <c r="O1513" s="12"/>
      <c r="P1513" s="13"/>
      <c r="Q1513" s="14">
        <f>Tabela1[[#This Row],[QTDE/ Fabricação]]-Tabela1[[#This Row],[QTE]]</f>
        <v>-2</v>
      </c>
      <c r="R1513" s="18">
        <f t="shared" ref="R1513" si="552">IFERROR(H1513*((AA1513*0.25)+(AC1513*0.25)+(AD1513*0.225)+(AE1513*0.225)+(AF1513*0.05)),"")</f>
        <v>0</v>
      </c>
      <c r="S1513" s="18">
        <f t="shared" ref="S1513" si="553">IFERROR(H1513*AG1513,"")</f>
        <v>0</v>
      </c>
      <c r="T1513" s="19">
        <f t="shared" ref="T1513" si="554">IFERROR(S1513-H1513,"")</f>
        <v>-10.4</v>
      </c>
      <c r="U1513" s="16">
        <f>IFERROR(SUMIF('LISTA DE EMBARQUE'!B:B,MICRO!E:E,'LISTA DE EMBARQUE'!G:G),"")</f>
        <v>0</v>
      </c>
      <c r="V1513" s="12"/>
      <c r="W1513" s="13"/>
      <c r="X1513" s="14"/>
      <c r="Y1513" s="14"/>
      <c r="Z1513" s="20"/>
      <c r="AA1513" s="17"/>
      <c r="AB1513" s="33"/>
      <c r="AC1513" s="33"/>
      <c r="AD1513" s="33"/>
      <c r="AE1513" s="33"/>
      <c r="AF1513" s="33"/>
      <c r="AG1513" s="33"/>
      <c r="AH1513" s="33"/>
      <c r="AI1513" s="33"/>
      <c r="AJ1513" s="5"/>
      <c r="AK1513"/>
      <c r="AL1513"/>
      <c r="AM1513"/>
      <c r="AN1513"/>
      <c r="AO1513"/>
      <c r="AP1513"/>
      <c r="AQ1513" s="22"/>
      <c r="AR1513" s="24"/>
      <c r="AS1513" s="37"/>
      <c r="AT1513" s="37"/>
      <c r="AU1513" s="37"/>
      <c r="AV1513" s="37"/>
      <c r="AW1513" s="37"/>
    </row>
    <row r="1514" spans="1:49" ht="15.75" hidden="1" customHeight="1" x14ac:dyDescent="0.25">
      <c r="A1514" s="6" t="s">
        <v>6452</v>
      </c>
      <c r="B1514" s="21" t="s">
        <v>6453</v>
      </c>
      <c r="C1514" s="7">
        <v>2</v>
      </c>
      <c r="D1514" s="39" t="s">
        <v>6474</v>
      </c>
      <c r="E1514" s="7">
        <v>6114</v>
      </c>
      <c r="F1514" s="7">
        <v>100</v>
      </c>
      <c r="G1514" s="23">
        <v>10.1</v>
      </c>
      <c r="H1514" s="34">
        <f>Tabela1[[#This Row],[PESO UNI]]*Tabela1[[#This Row],[QTE]]</f>
        <v>20.2</v>
      </c>
      <c r="I1514" s="7">
        <v>0</v>
      </c>
      <c r="J1514" s="8" t="s">
        <v>3045</v>
      </c>
      <c r="K1514" s="8" t="s">
        <v>4320</v>
      </c>
      <c r="L1514" s="9" t="s">
        <v>2984</v>
      </c>
      <c r="M1514" s="10">
        <v>46314</v>
      </c>
      <c r="N1514" s="8" t="s">
        <v>38</v>
      </c>
      <c r="O1514" s="12"/>
      <c r="P1514" s="13"/>
      <c r="Q1514" s="14">
        <f>Tabela1[[#This Row],[QTDE/ Fabricação]]-Tabela1[[#This Row],[QTE]]</f>
        <v>-2</v>
      </c>
      <c r="R1514" s="18">
        <f t="shared" ref="R1514" si="555">IFERROR(H1514*((AA1514*0.25)+(AC1514*0.25)+(AD1514*0.225)+(AE1514*0.225)+(AF1514*0.05)),"")</f>
        <v>0</v>
      </c>
      <c r="S1514" s="18">
        <f t="shared" ref="S1514" si="556">IFERROR(H1514*AG1514,"")</f>
        <v>0</v>
      </c>
      <c r="T1514" s="19">
        <f t="shared" ref="T1514" si="557">IFERROR(S1514-H1514,"")</f>
        <v>-20.2</v>
      </c>
      <c r="U1514" s="16">
        <f>IFERROR(SUMIF('LISTA DE EMBARQUE'!B:B,MICRO!E:E,'LISTA DE EMBARQUE'!G:G),"")</f>
        <v>0</v>
      </c>
      <c r="V1514" s="12"/>
      <c r="W1514" s="13"/>
      <c r="X1514" s="14"/>
      <c r="Y1514" s="14"/>
      <c r="Z1514" s="20"/>
      <c r="AA1514" s="17"/>
      <c r="AB1514" s="33"/>
      <c r="AC1514" s="33"/>
      <c r="AD1514" s="33"/>
      <c r="AE1514" s="33"/>
      <c r="AF1514" s="33"/>
      <c r="AG1514" s="33"/>
      <c r="AH1514" s="33"/>
      <c r="AI1514" s="33"/>
      <c r="AJ1514" s="5"/>
      <c r="AK1514"/>
      <c r="AL1514"/>
      <c r="AM1514"/>
      <c r="AN1514"/>
      <c r="AO1514"/>
      <c r="AP1514"/>
      <c r="AQ1514" s="22"/>
      <c r="AR1514" s="24"/>
      <c r="AS1514" s="37"/>
      <c r="AT1514" s="37"/>
      <c r="AU1514" s="37"/>
      <c r="AV1514" s="37"/>
      <c r="AW1514" s="37"/>
    </row>
    <row r="1515" spans="1:49" ht="15.75" hidden="1" customHeight="1" x14ac:dyDescent="0.25">
      <c r="A1515" s="6" t="s">
        <v>6452</v>
      </c>
      <c r="B1515" s="21" t="s">
        <v>6453</v>
      </c>
      <c r="C1515" s="7">
        <v>2</v>
      </c>
      <c r="D1515" s="39" t="s">
        <v>6475</v>
      </c>
      <c r="E1515" s="7">
        <v>6115</v>
      </c>
      <c r="F1515" s="7">
        <v>100</v>
      </c>
      <c r="G1515" s="23">
        <v>6.7</v>
      </c>
      <c r="H1515" s="34">
        <f>Tabela1[[#This Row],[PESO UNI]]*Tabela1[[#This Row],[QTE]]</f>
        <v>13.4</v>
      </c>
      <c r="I1515" s="7">
        <v>0</v>
      </c>
      <c r="J1515" s="8" t="s">
        <v>3045</v>
      </c>
      <c r="K1515" s="8" t="s">
        <v>4320</v>
      </c>
      <c r="L1515" s="9" t="s">
        <v>2984</v>
      </c>
      <c r="M1515" s="10">
        <v>46314</v>
      </c>
      <c r="N1515" s="8" t="s">
        <v>38</v>
      </c>
      <c r="O1515" s="12"/>
      <c r="P1515" s="13"/>
      <c r="Q1515" s="14">
        <f>Tabela1[[#This Row],[QTDE/ Fabricação]]-Tabela1[[#This Row],[QTE]]</f>
        <v>-2</v>
      </c>
      <c r="R1515" s="18">
        <f t="shared" ref="R1515" si="558">IFERROR(H1515*((AA1515*0.25)+(AC1515*0.25)+(AD1515*0.225)+(AE1515*0.225)+(AF1515*0.05)),"")</f>
        <v>0</v>
      </c>
      <c r="S1515" s="18">
        <f t="shared" ref="S1515" si="559">IFERROR(H1515*AG1515,"")</f>
        <v>0</v>
      </c>
      <c r="T1515" s="19">
        <f t="shared" ref="T1515" si="560">IFERROR(S1515-H1515,"")</f>
        <v>-13.4</v>
      </c>
      <c r="U1515" s="16">
        <f>IFERROR(SUMIF('LISTA DE EMBARQUE'!B:B,MICRO!E:E,'LISTA DE EMBARQUE'!G:G),"")</f>
        <v>0</v>
      </c>
      <c r="V1515" s="12"/>
      <c r="W1515" s="13"/>
      <c r="X1515" s="14"/>
      <c r="Y1515" s="14"/>
      <c r="Z1515" s="20"/>
      <c r="AA1515" s="17"/>
      <c r="AB1515" s="33"/>
      <c r="AC1515" s="33"/>
      <c r="AD1515" s="33"/>
      <c r="AE1515" s="33"/>
      <c r="AF1515" s="33"/>
      <c r="AG1515" s="33"/>
      <c r="AH1515" s="33"/>
      <c r="AI1515" s="33"/>
      <c r="AJ1515" s="5"/>
      <c r="AK1515"/>
      <c r="AL1515"/>
      <c r="AM1515"/>
      <c r="AN1515"/>
      <c r="AO1515"/>
      <c r="AP1515"/>
      <c r="AQ1515" s="22"/>
      <c r="AR1515" s="24"/>
      <c r="AS1515" s="37"/>
      <c r="AT1515" s="37"/>
      <c r="AU1515" s="37"/>
      <c r="AV1515" s="37"/>
      <c r="AW1515" s="37"/>
    </row>
    <row r="1516" spans="1:49" ht="15.75" hidden="1" customHeight="1" x14ac:dyDescent="0.25">
      <c r="A1516" s="6" t="s">
        <v>6452</v>
      </c>
      <c r="B1516" s="21" t="s">
        <v>6453</v>
      </c>
      <c r="C1516" s="7">
        <v>2</v>
      </c>
      <c r="D1516" s="39" t="s">
        <v>6476</v>
      </c>
      <c r="E1516" s="7">
        <v>6116</v>
      </c>
      <c r="F1516" s="7">
        <v>100</v>
      </c>
      <c r="G1516" s="23">
        <v>18.100000000000001</v>
      </c>
      <c r="H1516" s="34">
        <f>Tabela1[[#This Row],[PESO UNI]]*Tabela1[[#This Row],[QTE]]</f>
        <v>36.200000000000003</v>
      </c>
      <c r="I1516" s="7">
        <v>0</v>
      </c>
      <c r="J1516" s="8" t="s">
        <v>3045</v>
      </c>
      <c r="K1516" s="8" t="s">
        <v>4320</v>
      </c>
      <c r="L1516" s="9" t="s">
        <v>2984</v>
      </c>
      <c r="M1516" s="10">
        <v>46314</v>
      </c>
      <c r="N1516" s="8" t="s">
        <v>38</v>
      </c>
      <c r="O1516" s="12"/>
      <c r="P1516" s="13"/>
      <c r="Q1516" s="14">
        <f>Tabela1[[#This Row],[QTDE/ Fabricação]]-Tabela1[[#This Row],[QTE]]</f>
        <v>-2</v>
      </c>
      <c r="R1516" s="18">
        <f t="shared" ref="R1516" si="561">IFERROR(H1516*((AA1516*0.25)+(AC1516*0.25)+(AD1516*0.225)+(AE1516*0.225)+(AF1516*0.05)),"")</f>
        <v>0</v>
      </c>
      <c r="S1516" s="18">
        <f t="shared" ref="S1516" si="562">IFERROR(H1516*AG1516,"")</f>
        <v>0</v>
      </c>
      <c r="T1516" s="19">
        <f t="shared" ref="T1516" si="563">IFERROR(S1516-H1516,"")</f>
        <v>-36.200000000000003</v>
      </c>
      <c r="U1516" s="16">
        <f>IFERROR(SUMIF('LISTA DE EMBARQUE'!B:B,MICRO!E:E,'LISTA DE EMBARQUE'!G:G),"")</f>
        <v>0</v>
      </c>
      <c r="V1516" s="12"/>
      <c r="W1516" s="13"/>
      <c r="X1516" s="14"/>
      <c r="Y1516" s="14"/>
      <c r="Z1516" s="20"/>
      <c r="AA1516" s="17"/>
      <c r="AB1516" s="33"/>
      <c r="AC1516" s="33"/>
      <c r="AD1516" s="33"/>
      <c r="AE1516" s="33"/>
      <c r="AF1516" s="33"/>
      <c r="AG1516" s="33"/>
      <c r="AH1516" s="33"/>
      <c r="AI1516" s="33"/>
      <c r="AJ1516" s="5"/>
      <c r="AK1516"/>
      <c r="AL1516"/>
      <c r="AM1516"/>
      <c r="AN1516"/>
      <c r="AO1516"/>
      <c r="AP1516"/>
      <c r="AQ1516" s="22"/>
      <c r="AR1516" s="24"/>
      <c r="AS1516" s="37"/>
      <c r="AT1516" s="37"/>
      <c r="AU1516" s="37"/>
      <c r="AV1516" s="37"/>
      <c r="AW1516" s="37"/>
    </row>
    <row r="1517" spans="1:49" ht="15.75" hidden="1" customHeight="1" x14ac:dyDescent="0.25">
      <c r="A1517" s="6" t="s">
        <v>6452</v>
      </c>
      <c r="B1517" s="21" t="s">
        <v>6453</v>
      </c>
      <c r="C1517" s="7">
        <v>2</v>
      </c>
      <c r="D1517" s="39" t="s">
        <v>6477</v>
      </c>
      <c r="E1517" s="7">
        <v>6117</v>
      </c>
      <c r="F1517" s="7">
        <v>100</v>
      </c>
      <c r="G1517" s="23">
        <v>12.7</v>
      </c>
      <c r="H1517" s="34">
        <f>Tabela1[[#This Row],[PESO UNI]]*Tabela1[[#This Row],[QTE]]</f>
        <v>25.4</v>
      </c>
      <c r="I1517" s="7">
        <v>0</v>
      </c>
      <c r="J1517" s="8" t="s">
        <v>3045</v>
      </c>
      <c r="K1517" s="8" t="s">
        <v>4320</v>
      </c>
      <c r="L1517" s="9" t="s">
        <v>2984</v>
      </c>
      <c r="M1517" s="10">
        <v>46314</v>
      </c>
      <c r="N1517" s="8" t="s">
        <v>38</v>
      </c>
      <c r="O1517" s="12"/>
      <c r="P1517" s="13"/>
      <c r="Q1517" s="14">
        <f>Tabela1[[#This Row],[QTDE/ Fabricação]]-Tabela1[[#This Row],[QTE]]</f>
        <v>-2</v>
      </c>
      <c r="R1517" s="18">
        <f t="shared" ref="R1517" si="564">IFERROR(H1517*((AA1517*0.25)+(AC1517*0.25)+(AD1517*0.225)+(AE1517*0.225)+(AF1517*0.05)),"")</f>
        <v>0</v>
      </c>
      <c r="S1517" s="18">
        <f t="shared" ref="S1517" si="565">IFERROR(H1517*AG1517,"")</f>
        <v>0</v>
      </c>
      <c r="T1517" s="19">
        <f t="shared" ref="T1517" si="566">IFERROR(S1517-H1517,"")</f>
        <v>-25.4</v>
      </c>
      <c r="U1517" s="16">
        <f>IFERROR(SUMIF('LISTA DE EMBARQUE'!B:B,MICRO!E:E,'LISTA DE EMBARQUE'!G:G),"")</f>
        <v>0</v>
      </c>
      <c r="V1517" s="12"/>
      <c r="W1517" s="13"/>
      <c r="X1517" s="14"/>
      <c r="Y1517" s="14"/>
      <c r="Z1517" s="20"/>
      <c r="AA1517" s="17"/>
      <c r="AB1517" s="33"/>
      <c r="AC1517" s="33"/>
      <c r="AD1517" s="33"/>
      <c r="AE1517" s="33"/>
      <c r="AF1517" s="33"/>
      <c r="AG1517" s="33"/>
      <c r="AH1517" s="33"/>
      <c r="AI1517" s="33"/>
      <c r="AJ1517" s="5"/>
      <c r="AK1517"/>
      <c r="AL1517"/>
      <c r="AM1517"/>
      <c r="AN1517"/>
      <c r="AO1517"/>
      <c r="AP1517"/>
      <c r="AQ1517" s="22"/>
      <c r="AR1517" s="24"/>
      <c r="AS1517" s="37"/>
      <c r="AT1517" s="37"/>
      <c r="AU1517" s="37"/>
      <c r="AV1517" s="37"/>
      <c r="AW1517" s="37"/>
    </row>
    <row r="1518" spans="1:49" ht="15.75" hidden="1" customHeight="1" x14ac:dyDescent="0.25">
      <c r="A1518" s="6" t="s">
        <v>6452</v>
      </c>
      <c r="B1518" s="21" t="s">
        <v>6453</v>
      </c>
      <c r="C1518" s="7">
        <v>2</v>
      </c>
      <c r="D1518" s="39" t="s">
        <v>6478</v>
      </c>
      <c r="E1518" s="7">
        <v>6118</v>
      </c>
      <c r="F1518" s="7">
        <v>100</v>
      </c>
      <c r="G1518" s="23">
        <v>0.4</v>
      </c>
      <c r="H1518" s="34">
        <f>Tabela1[[#This Row],[PESO UNI]]*Tabela1[[#This Row],[QTE]]</f>
        <v>0.8</v>
      </c>
      <c r="I1518" s="7">
        <v>0</v>
      </c>
      <c r="J1518" s="8" t="s">
        <v>3045</v>
      </c>
      <c r="K1518" s="8" t="s">
        <v>4320</v>
      </c>
      <c r="L1518" s="9" t="s">
        <v>2984</v>
      </c>
      <c r="M1518" s="10">
        <v>46314</v>
      </c>
      <c r="N1518" s="8" t="s">
        <v>38</v>
      </c>
      <c r="O1518" s="12"/>
      <c r="P1518" s="13"/>
      <c r="Q1518" s="14">
        <f>Tabela1[[#This Row],[QTDE/ Fabricação]]-Tabela1[[#This Row],[QTE]]</f>
        <v>-2</v>
      </c>
      <c r="R1518" s="18">
        <f t="shared" ref="R1518" si="567">IFERROR(H1518*((AA1518*0.25)+(AC1518*0.25)+(AD1518*0.225)+(AE1518*0.225)+(AF1518*0.05)),"")</f>
        <v>0</v>
      </c>
      <c r="S1518" s="18">
        <f t="shared" ref="S1518" si="568">IFERROR(H1518*AG1518,"")</f>
        <v>0</v>
      </c>
      <c r="T1518" s="19">
        <f t="shared" ref="T1518" si="569">IFERROR(S1518-H1518,"")</f>
        <v>-0.8</v>
      </c>
      <c r="U1518" s="16">
        <f>IFERROR(SUMIF('LISTA DE EMBARQUE'!B:B,MICRO!E:E,'LISTA DE EMBARQUE'!G:G),"")</f>
        <v>0</v>
      </c>
      <c r="V1518" s="12"/>
      <c r="W1518" s="13"/>
      <c r="X1518" s="14"/>
      <c r="Y1518" s="14"/>
      <c r="Z1518" s="20"/>
      <c r="AA1518" s="17"/>
      <c r="AB1518" s="33"/>
      <c r="AC1518" s="33"/>
      <c r="AD1518" s="33"/>
      <c r="AE1518" s="33"/>
      <c r="AF1518" s="33"/>
      <c r="AG1518" s="33"/>
      <c r="AH1518" s="33"/>
      <c r="AI1518" s="33"/>
      <c r="AJ1518" s="5"/>
      <c r="AK1518"/>
      <c r="AL1518"/>
      <c r="AM1518"/>
      <c r="AN1518"/>
      <c r="AO1518"/>
      <c r="AP1518"/>
      <c r="AQ1518" s="22"/>
      <c r="AR1518" s="24"/>
      <c r="AS1518" s="37"/>
      <c r="AT1518" s="37"/>
      <c r="AU1518" s="37"/>
      <c r="AV1518" s="37"/>
      <c r="AW1518" s="37"/>
    </row>
    <row r="1519" spans="1:49" ht="15.75" hidden="1" customHeight="1" x14ac:dyDescent="0.25">
      <c r="A1519" s="6" t="s">
        <v>6480</v>
      </c>
      <c r="B1519" s="21" t="s">
        <v>6481</v>
      </c>
      <c r="C1519" s="7">
        <v>1</v>
      </c>
      <c r="D1519" s="39" t="s">
        <v>6482</v>
      </c>
      <c r="E1519" s="7">
        <v>6119</v>
      </c>
      <c r="F1519" s="7">
        <v>101</v>
      </c>
      <c r="G1519" s="23">
        <v>14.8</v>
      </c>
      <c r="H1519" s="34">
        <f>Tabela1[[#This Row],[PESO UNI]]*Tabela1[[#This Row],[QTE]]</f>
        <v>14.8</v>
      </c>
      <c r="I1519" s="7">
        <v>0</v>
      </c>
      <c r="J1519" s="8" t="s">
        <v>3140</v>
      </c>
      <c r="K1519" s="8" t="s">
        <v>4320</v>
      </c>
      <c r="L1519" s="9" t="s">
        <v>2984</v>
      </c>
      <c r="M1519" s="10">
        <v>46314</v>
      </c>
      <c r="N1519" s="8" t="s">
        <v>38</v>
      </c>
      <c r="O1519" s="12"/>
      <c r="P1519" s="13"/>
      <c r="Q1519" s="14">
        <f>Tabela1[[#This Row],[QTDE/ Fabricação]]-Tabela1[[#This Row],[QTE]]</f>
        <v>-1</v>
      </c>
      <c r="R1519" s="18">
        <f t="shared" ref="R1519:R1524" si="570">IFERROR(H1519*((AA1519*0.25)+(AC1519*0.25)+(AD1519*0.225)+(AE1519*0.225)+(AF1519*0.05)),"")</f>
        <v>0</v>
      </c>
      <c r="S1519" s="18">
        <f t="shared" ref="S1519:S1524" si="571">IFERROR(H1519*AG1519,"")</f>
        <v>0</v>
      </c>
      <c r="T1519" s="19">
        <f t="shared" ref="T1519:T1524" si="572">IFERROR(S1519-H1519,"")</f>
        <v>-14.8</v>
      </c>
      <c r="U1519" s="16">
        <f>IFERROR(SUMIF('LISTA DE EMBARQUE'!B:B,MICRO!E:E,'LISTA DE EMBARQUE'!G:G),"")</f>
        <v>0</v>
      </c>
      <c r="V1519" s="12"/>
      <c r="W1519" s="13"/>
      <c r="X1519" s="14"/>
      <c r="Y1519" s="14"/>
      <c r="Z1519" s="20"/>
      <c r="AA1519" s="17"/>
      <c r="AB1519" s="33"/>
      <c r="AC1519" s="33"/>
      <c r="AD1519" s="33"/>
      <c r="AE1519" s="33"/>
      <c r="AF1519" s="33"/>
      <c r="AG1519" s="33"/>
      <c r="AH1519" s="33"/>
      <c r="AI1519" s="33"/>
      <c r="AJ1519" s="5"/>
      <c r="AK1519"/>
      <c r="AL1519"/>
      <c r="AM1519"/>
      <c r="AN1519"/>
      <c r="AO1519"/>
      <c r="AP1519"/>
      <c r="AQ1519" s="22"/>
      <c r="AR1519" s="24"/>
      <c r="AS1519" s="37"/>
      <c r="AT1519" s="37"/>
      <c r="AU1519" s="37"/>
      <c r="AV1519" s="37"/>
      <c r="AW1519" s="37"/>
    </row>
    <row r="1520" spans="1:49" ht="15.75" hidden="1" customHeight="1" x14ac:dyDescent="0.25">
      <c r="A1520" s="6" t="s">
        <v>6480</v>
      </c>
      <c r="B1520" s="21" t="s">
        <v>6481</v>
      </c>
      <c r="C1520" s="7">
        <v>1</v>
      </c>
      <c r="D1520" s="39" t="s">
        <v>6483</v>
      </c>
      <c r="E1520" s="7">
        <v>6120</v>
      </c>
      <c r="F1520" s="7">
        <v>101</v>
      </c>
      <c r="G1520" s="23">
        <v>0.5</v>
      </c>
      <c r="H1520" s="34">
        <f>Tabela1[[#This Row],[PESO UNI]]*Tabela1[[#This Row],[QTE]]</f>
        <v>0.5</v>
      </c>
      <c r="I1520" s="7">
        <v>0</v>
      </c>
      <c r="J1520" s="8" t="s">
        <v>3140</v>
      </c>
      <c r="K1520" s="8" t="s">
        <v>4320</v>
      </c>
      <c r="L1520" s="9" t="s">
        <v>2984</v>
      </c>
      <c r="M1520" s="10">
        <v>46314</v>
      </c>
      <c r="N1520" s="8" t="s">
        <v>38</v>
      </c>
      <c r="O1520" s="12"/>
      <c r="P1520" s="13"/>
      <c r="Q1520" s="14">
        <f>Tabela1[[#This Row],[QTDE/ Fabricação]]-Tabela1[[#This Row],[QTE]]</f>
        <v>-1</v>
      </c>
      <c r="R1520" s="18">
        <f t="shared" si="570"/>
        <v>0</v>
      </c>
      <c r="S1520" s="18">
        <f t="shared" si="571"/>
        <v>0</v>
      </c>
      <c r="T1520" s="19">
        <f t="shared" si="572"/>
        <v>-0.5</v>
      </c>
      <c r="U1520" s="16">
        <f>IFERROR(SUMIF('LISTA DE EMBARQUE'!B:B,MICRO!E:E,'LISTA DE EMBARQUE'!G:G),"")</f>
        <v>0</v>
      </c>
      <c r="V1520" s="12"/>
      <c r="W1520" s="13"/>
      <c r="X1520" s="14"/>
      <c r="Y1520" s="14"/>
      <c r="Z1520" s="20"/>
      <c r="AA1520" s="17"/>
      <c r="AB1520" s="33"/>
      <c r="AC1520" s="33"/>
      <c r="AD1520" s="33"/>
      <c r="AE1520" s="33"/>
      <c r="AF1520" s="33"/>
      <c r="AG1520" s="33"/>
      <c r="AH1520" s="33"/>
      <c r="AI1520" s="33"/>
      <c r="AJ1520" s="5"/>
      <c r="AK1520"/>
      <c r="AL1520"/>
      <c r="AM1520"/>
      <c r="AN1520"/>
      <c r="AO1520"/>
      <c r="AP1520"/>
      <c r="AQ1520" s="22"/>
      <c r="AR1520" s="24"/>
      <c r="AS1520" s="37"/>
      <c r="AT1520" s="37"/>
      <c r="AU1520" s="37"/>
      <c r="AV1520" s="37"/>
      <c r="AW1520" s="37"/>
    </row>
    <row r="1521" spans="1:49" ht="15.75" hidden="1" customHeight="1" x14ac:dyDescent="0.25">
      <c r="A1521" s="6" t="s">
        <v>6480</v>
      </c>
      <c r="B1521" s="21" t="s">
        <v>6481</v>
      </c>
      <c r="C1521" s="7">
        <v>2</v>
      </c>
      <c r="D1521" s="39" t="s">
        <v>6484</v>
      </c>
      <c r="E1521" s="7">
        <v>6121</v>
      </c>
      <c r="F1521" s="7">
        <v>101</v>
      </c>
      <c r="G1521" s="23">
        <v>0.1</v>
      </c>
      <c r="H1521" s="34">
        <f>Tabela1[[#This Row],[PESO UNI]]*Tabela1[[#This Row],[QTE]]</f>
        <v>0.2</v>
      </c>
      <c r="I1521" s="7">
        <v>0</v>
      </c>
      <c r="J1521" s="8" t="s">
        <v>3140</v>
      </c>
      <c r="K1521" s="8" t="s">
        <v>4320</v>
      </c>
      <c r="L1521" s="9" t="s">
        <v>2984</v>
      </c>
      <c r="M1521" s="10">
        <v>46314</v>
      </c>
      <c r="N1521" s="8" t="s">
        <v>38</v>
      </c>
      <c r="O1521" s="12"/>
      <c r="P1521" s="13"/>
      <c r="Q1521" s="14">
        <f>Tabela1[[#This Row],[QTDE/ Fabricação]]-Tabela1[[#This Row],[QTE]]</f>
        <v>-2</v>
      </c>
      <c r="R1521" s="18">
        <f t="shared" si="570"/>
        <v>0</v>
      </c>
      <c r="S1521" s="18">
        <f t="shared" si="571"/>
        <v>0</v>
      </c>
      <c r="T1521" s="19">
        <f t="shared" si="572"/>
        <v>-0.2</v>
      </c>
      <c r="U1521" s="16">
        <f>IFERROR(SUMIF('LISTA DE EMBARQUE'!B:B,MICRO!E:E,'LISTA DE EMBARQUE'!G:G),"")</f>
        <v>0</v>
      </c>
      <c r="V1521" s="12"/>
      <c r="W1521" s="13"/>
      <c r="X1521" s="14"/>
      <c r="Y1521" s="14"/>
      <c r="Z1521" s="20"/>
      <c r="AA1521" s="17"/>
      <c r="AB1521" s="33"/>
      <c r="AC1521" s="33"/>
      <c r="AD1521" s="33"/>
      <c r="AE1521" s="33"/>
      <c r="AF1521" s="33"/>
      <c r="AG1521" s="33"/>
      <c r="AH1521" s="33"/>
      <c r="AI1521" s="33"/>
      <c r="AJ1521" s="5"/>
      <c r="AK1521"/>
      <c r="AL1521"/>
      <c r="AM1521"/>
      <c r="AN1521"/>
      <c r="AO1521"/>
      <c r="AP1521"/>
      <c r="AQ1521" s="22"/>
      <c r="AR1521" s="24"/>
      <c r="AS1521" s="37"/>
      <c r="AT1521" s="37"/>
      <c r="AU1521" s="37"/>
      <c r="AV1521" s="37"/>
      <c r="AW1521" s="37"/>
    </row>
    <row r="1522" spans="1:49" ht="15.75" hidden="1" customHeight="1" x14ac:dyDescent="0.25">
      <c r="A1522" s="6" t="s">
        <v>6486</v>
      </c>
      <c r="B1522" s="21" t="s">
        <v>6487</v>
      </c>
      <c r="C1522" s="7">
        <v>9</v>
      </c>
      <c r="D1522" s="39" t="s">
        <v>6488</v>
      </c>
      <c r="E1522" s="7">
        <v>6222</v>
      </c>
      <c r="F1522" s="7">
        <v>103</v>
      </c>
      <c r="G1522" s="23">
        <v>27.8</v>
      </c>
      <c r="H1522" s="34">
        <f>Tabela1[[#This Row],[PESO UNI]]*Tabela1[[#This Row],[QTE]]</f>
        <v>250.20000000000002</v>
      </c>
      <c r="I1522" s="7">
        <v>0</v>
      </c>
      <c r="J1522" s="8" t="s">
        <v>3045</v>
      </c>
      <c r="K1522" s="8" t="s">
        <v>4320</v>
      </c>
      <c r="L1522" s="9" t="s">
        <v>2984</v>
      </c>
      <c r="M1522" s="10">
        <v>46316</v>
      </c>
      <c r="N1522" s="8" t="s">
        <v>38</v>
      </c>
      <c r="O1522" s="12"/>
      <c r="P1522" s="13"/>
      <c r="Q1522" s="14">
        <f>Tabela1[[#This Row],[QTDE/ Fabricação]]-Tabela1[[#This Row],[QTE]]</f>
        <v>-9</v>
      </c>
      <c r="R1522" s="18">
        <f t="shared" si="570"/>
        <v>0</v>
      </c>
      <c r="S1522" s="18">
        <f t="shared" si="571"/>
        <v>0</v>
      </c>
      <c r="T1522" s="19">
        <f t="shared" si="572"/>
        <v>-250.20000000000002</v>
      </c>
      <c r="U1522" s="16">
        <f>IFERROR(SUMIF('LISTA DE EMBARQUE'!B:B,MICRO!E:E,'LISTA DE EMBARQUE'!G:G),"")</f>
        <v>0</v>
      </c>
      <c r="V1522" s="12"/>
      <c r="W1522" s="13"/>
      <c r="X1522" s="14"/>
      <c r="Y1522" s="14"/>
      <c r="Z1522" s="20"/>
      <c r="AA1522" s="17"/>
      <c r="AB1522" s="33"/>
      <c r="AC1522" s="33"/>
      <c r="AD1522" s="33"/>
      <c r="AE1522" s="33"/>
      <c r="AF1522" s="33"/>
      <c r="AG1522" s="33"/>
      <c r="AH1522" s="33"/>
      <c r="AI1522" s="33"/>
      <c r="AJ1522" s="5"/>
      <c r="AK1522"/>
      <c r="AL1522"/>
      <c r="AM1522"/>
      <c r="AN1522"/>
      <c r="AO1522"/>
      <c r="AP1522"/>
      <c r="AQ1522" s="22"/>
      <c r="AR1522" s="24"/>
      <c r="AS1522" s="37"/>
      <c r="AT1522" s="37"/>
      <c r="AU1522" s="37"/>
      <c r="AV1522" s="37"/>
      <c r="AW1522" s="37"/>
    </row>
    <row r="1523" spans="1:49" ht="15.75" hidden="1" customHeight="1" x14ac:dyDescent="0.25">
      <c r="A1523" s="6" t="s">
        <v>6486</v>
      </c>
      <c r="B1523" s="21" t="s">
        <v>6487</v>
      </c>
      <c r="C1523" s="7">
        <v>2</v>
      </c>
      <c r="D1523" s="39" t="s">
        <v>6489</v>
      </c>
      <c r="E1523" s="7">
        <v>6223</v>
      </c>
      <c r="F1523" s="7">
        <v>103</v>
      </c>
      <c r="G1523" s="23">
        <v>32.799999999999997</v>
      </c>
      <c r="H1523" s="34">
        <f>Tabela1[[#This Row],[PESO UNI]]*Tabela1[[#This Row],[QTE]]</f>
        <v>65.599999999999994</v>
      </c>
      <c r="I1523" s="7">
        <v>0</v>
      </c>
      <c r="J1523" s="8" t="s">
        <v>3045</v>
      </c>
      <c r="K1523" s="8" t="s">
        <v>4320</v>
      </c>
      <c r="L1523" s="9" t="s">
        <v>2984</v>
      </c>
      <c r="M1523" s="10">
        <v>46316</v>
      </c>
      <c r="N1523" s="8" t="s">
        <v>38</v>
      </c>
      <c r="O1523" s="12"/>
      <c r="P1523" s="13"/>
      <c r="Q1523" s="14">
        <f>Tabela1[[#This Row],[QTDE/ Fabricação]]-Tabela1[[#This Row],[QTE]]</f>
        <v>-2</v>
      </c>
      <c r="R1523" s="18">
        <f t="shared" si="570"/>
        <v>0</v>
      </c>
      <c r="S1523" s="18">
        <f t="shared" si="571"/>
        <v>0</v>
      </c>
      <c r="T1523" s="19">
        <f t="shared" si="572"/>
        <v>-65.599999999999994</v>
      </c>
      <c r="U1523" s="16">
        <f>IFERROR(SUMIF('LISTA DE EMBARQUE'!B:B,MICRO!E:E,'LISTA DE EMBARQUE'!G:G),"")</f>
        <v>0</v>
      </c>
      <c r="V1523" s="12"/>
      <c r="W1523" s="13"/>
      <c r="X1523" s="14"/>
      <c r="Y1523" s="14"/>
      <c r="Z1523" s="20"/>
      <c r="AA1523" s="17"/>
      <c r="AB1523" s="33"/>
      <c r="AC1523" s="33"/>
      <c r="AD1523" s="33"/>
      <c r="AE1523" s="33"/>
      <c r="AF1523" s="33"/>
      <c r="AG1523" s="33"/>
      <c r="AH1523" s="33"/>
      <c r="AI1523" s="33"/>
      <c r="AJ1523" s="5"/>
      <c r="AK1523"/>
      <c r="AL1523"/>
      <c r="AM1523"/>
      <c r="AN1523"/>
      <c r="AO1523"/>
      <c r="AP1523"/>
      <c r="AQ1523" s="22"/>
      <c r="AR1523" s="24"/>
      <c r="AS1523" s="37"/>
      <c r="AT1523" s="37"/>
      <c r="AU1523" s="37"/>
      <c r="AV1523" s="37"/>
      <c r="AW1523" s="37"/>
    </row>
    <row r="1524" spans="1:49" ht="15.75" hidden="1" customHeight="1" x14ac:dyDescent="0.25">
      <c r="A1524" s="6" t="s">
        <v>6486</v>
      </c>
      <c r="B1524" s="21" t="s">
        <v>6487</v>
      </c>
      <c r="C1524" s="7">
        <v>1</v>
      </c>
      <c r="D1524" s="39" t="s">
        <v>6490</v>
      </c>
      <c r="E1524" s="7">
        <v>6224</v>
      </c>
      <c r="F1524" s="7">
        <v>103</v>
      </c>
      <c r="G1524" s="23">
        <v>11</v>
      </c>
      <c r="H1524" s="34">
        <f>Tabela1[[#This Row],[PESO UNI]]*Tabela1[[#This Row],[QTE]]</f>
        <v>11</v>
      </c>
      <c r="I1524" s="7">
        <v>0</v>
      </c>
      <c r="J1524" s="8" t="s">
        <v>3045</v>
      </c>
      <c r="K1524" s="8" t="s">
        <v>4320</v>
      </c>
      <c r="L1524" s="9" t="s">
        <v>2984</v>
      </c>
      <c r="M1524" s="10">
        <v>46316</v>
      </c>
      <c r="N1524" s="8" t="s">
        <v>38</v>
      </c>
      <c r="O1524" s="12"/>
      <c r="P1524" s="13"/>
      <c r="Q1524" s="14">
        <f>Tabela1[[#This Row],[QTDE/ Fabricação]]-Tabela1[[#This Row],[QTE]]</f>
        <v>-1</v>
      </c>
      <c r="R1524" s="18">
        <f t="shared" si="570"/>
        <v>0</v>
      </c>
      <c r="S1524" s="18">
        <f t="shared" si="571"/>
        <v>0</v>
      </c>
      <c r="T1524" s="19">
        <f t="shared" si="572"/>
        <v>-11</v>
      </c>
      <c r="U1524" s="16">
        <f>IFERROR(SUMIF('LISTA DE EMBARQUE'!B:B,MICRO!E:E,'LISTA DE EMBARQUE'!G:G),"")</f>
        <v>0</v>
      </c>
      <c r="V1524" s="12"/>
      <c r="W1524" s="13"/>
      <c r="X1524" s="14"/>
      <c r="Y1524" s="14"/>
      <c r="Z1524" s="20"/>
      <c r="AA1524" s="17"/>
      <c r="AB1524" s="33"/>
      <c r="AC1524" s="33"/>
      <c r="AD1524" s="33"/>
      <c r="AE1524" s="33"/>
      <c r="AF1524" s="33"/>
      <c r="AG1524" s="33"/>
      <c r="AH1524" s="33"/>
      <c r="AI1524" s="33"/>
      <c r="AJ1524" s="5"/>
      <c r="AK1524"/>
      <c r="AL1524"/>
      <c r="AM1524"/>
      <c r="AN1524"/>
      <c r="AO1524"/>
      <c r="AP1524"/>
      <c r="AQ1524" s="22"/>
      <c r="AR1524" s="24"/>
      <c r="AS1524" s="37"/>
      <c r="AT1524" s="37"/>
      <c r="AU1524" s="37"/>
      <c r="AV1524" s="37"/>
      <c r="AW1524" s="37"/>
    </row>
    <row r="1525" spans="1:49" ht="15.75" hidden="1" customHeight="1" x14ac:dyDescent="0.25">
      <c r="A1525" s="6" t="s">
        <v>6486</v>
      </c>
      <c r="B1525" s="21" t="s">
        <v>6487</v>
      </c>
      <c r="C1525" s="7">
        <v>1</v>
      </c>
      <c r="D1525" s="39" t="s">
        <v>6491</v>
      </c>
      <c r="E1525" s="7">
        <v>6225</v>
      </c>
      <c r="F1525" s="7">
        <v>103</v>
      </c>
      <c r="G1525" s="23">
        <v>17.100000000000001</v>
      </c>
      <c r="H1525" s="34">
        <f>Tabela1[[#This Row],[PESO UNI]]*Tabela1[[#This Row],[QTE]]</f>
        <v>17.100000000000001</v>
      </c>
      <c r="I1525" s="7">
        <v>0</v>
      </c>
      <c r="J1525" s="8" t="s">
        <v>3045</v>
      </c>
      <c r="K1525" s="8" t="s">
        <v>4320</v>
      </c>
      <c r="L1525" s="9" t="s">
        <v>2984</v>
      </c>
      <c r="M1525" s="10">
        <v>46316</v>
      </c>
      <c r="N1525" s="8" t="s">
        <v>38</v>
      </c>
      <c r="O1525" s="12"/>
      <c r="P1525" s="13"/>
      <c r="Q1525" s="14">
        <f>Tabela1[[#This Row],[QTDE/ Fabricação]]-Tabela1[[#This Row],[QTE]]</f>
        <v>-1</v>
      </c>
      <c r="R1525" s="18">
        <f t="shared" ref="R1525:R1540" si="573">IFERROR(H1525*((AA1525*0.25)+(AC1525*0.25)+(AD1525*0.225)+(AE1525*0.225)+(AF1525*0.05)),"")</f>
        <v>0</v>
      </c>
      <c r="S1525" s="18">
        <f t="shared" ref="S1525:S1540" si="574">IFERROR(H1525*AG1525,"")</f>
        <v>0</v>
      </c>
      <c r="T1525" s="19">
        <f t="shared" ref="T1525:T1540" si="575">IFERROR(S1525-H1525,"")</f>
        <v>-17.100000000000001</v>
      </c>
      <c r="U1525" s="16">
        <f>IFERROR(SUMIF('LISTA DE EMBARQUE'!B:B,MICRO!E:E,'LISTA DE EMBARQUE'!G:G),"")</f>
        <v>0</v>
      </c>
      <c r="V1525" s="12"/>
      <c r="W1525" s="13"/>
      <c r="X1525" s="14"/>
      <c r="Y1525" s="14"/>
      <c r="Z1525" s="20"/>
      <c r="AA1525" s="17"/>
      <c r="AB1525" s="33"/>
      <c r="AC1525" s="33"/>
      <c r="AD1525" s="33"/>
      <c r="AE1525" s="33"/>
      <c r="AF1525" s="33"/>
      <c r="AG1525" s="33"/>
      <c r="AH1525" s="33"/>
      <c r="AI1525" s="33"/>
      <c r="AJ1525" s="5"/>
      <c r="AK1525"/>
      <c r="AL1525"/>
      <c r="AM1525"/>
      <c r="AN1525"/>
      <c r="AO1525"/>
      <c r="AP1525"/>
      <c r="AQ1525" s="22"/>
      <c r="AR1525" s="24"/>
      <c r="AS1525" s="37"/>
      <c r="AT1525" s="37"/>
      <c r="AU1525" s="37"/>
      <c r="AV1525" s="37"/>
      <c r="AW1525" s="37"/>
    </row>
    <row r="1526" spans="1:49" ht="15.75" hidden="1" customHeight="1" x14ac:dyDescent="0.25">
      <c r="A1526" s="6" t="s">
        <v>6492</v>
      </c>
      <c r="B1526" s="21" t="s">
        <v>6493</v>
      </c>
      <c r="C1526" s="7">
        <v>2</v>
      </c>
      <c r="D1526" s="39" t="s">
        <v>6494</v>
      </c>
      <c r="E1526" s="7">
        <v>6226</v>
      </c>
      <c r="F1526" s="7">
        <v>104</v>
      </c>
      <c r="G1526" s="23">
        <v>162.5</v>
      </c>
      <c r="H1526" s="34">
        <f>Tabela1[[#This Row],[PESO UNI]]*Tabela1[[#This Row],[QTE]]</f>
        <v>325</v>
      </c>
      <c r="I1526" s="7">
        <v>0</v>
      </c>
      <c r="J1526" s="8" t="s">
        <v>3045</v>
      </c>
      <c r="K1526" s="8" t="s">
        <v>4320</v>
      </c>
      <c r="L1526" s="9" t="s">
        <v>2984</v>
      </c>
      <c r="M1526" s="10">
        <v>46316</v>
      </c>
      <c r="N1526" s="8" t="s">
        <v>38</v>
      </c>
      <c r="O1526" s="12"/>
      <c r="P1526" s="13"/>
      <c r="Q1526" s="14">
        <f>Tabela1[[#This Row],[QTDE/ Fabricação]]-Tabela1[[#This Row],[QTE]]</f>
        <v>-2</v>
      </c>
      <c r="R1526" s="18">
        <f t="shared" si="573"/>
        <v>0</v>
      </c>
      <c r="S1526" s="18">
        <f t="shared" si="574"/>
        <v>0</v>
      </c>
      <c r="T1526" s="19">
        <f t="shared" si="575"/>
        <v>-325</v>
      </c>
      <c r="U1526" s="16">
        <f>IFERROR(SUMIF('LISTA DE EMBARQUE'!B:B,MICRO!E:E,'LISTA DE EMBARQUE'!G:G),"")</f>
        <v>0</v>
      </c>
      <c r="V1526" s="12"/>
      <c r="W1526" s="13"/>
      <c r="X1526" s="14"/>
      <c r="Y1526" s="14"/>
      <c r="Z1526" s="20"/>
      <c r="AA1526" s="17"/>
      <c r="AB1526" s="33"/>
      <c r="AC1526" s="33"/>
      <c r="AD1526" s="33"/>
      <c r="AE1526" s="33"/>
      <c r="AF1526" s="33"/>
      <c r="AG1526" s="33"/>
      <c r="AH1526" s="33"/>
      <c r="AI1526" s="33"/>
      <c r="AJ1526" s="5"/>
      <c r="AK1526"/>
      <c r="AL1526"/>
      <c r="AM1526"/>
      <c r="AN1526"/>
      <c r="AO1526"/>
      <c r="AP1526"/>
      <c r="AQ1526" s="22"/>
      <c r="AR1526" s="24"/>
      <c r="AS1526" s="37"/>
      <c r="AT1526" s="37"/>
      <c r="AU1526" s="37"/>
      <c r="AV1526" s="37"/>
      <c r="AW1526" s="37"/>
    </row>
    <row r="1527" spans="1:49" ht="15.75" hidden="1" customHeight="1" x14ac:dyDescent="0.25">
      <c r="A1527" s="6" t="s">
        <v>6492</v>
      </c>
      <c r="B1527" s="21" t="s">
        <v>6493</v>
      </c>
      <c r="C1527" s="7">
        <v>2</v>
      </c>
      <c r="D1527" s="39" t="s">
        <v>6495</v>
      </c>
      <c r="E1527" s="7">
        <v>6227</v>
      </c>
      <c r="F1527" s="7">
        <v>104</v>
      </c>
      <c r="G1527" s="23">
        <v>162.5</v>
      </c>
      <c r="H1527" s="34">
        <f>Tabela1[[#This Row],[PESO UNI]]*Tabela1[[#This Row],[QTE]]</f>
        <v>325</v>
      </c>
      <c r="I1527" s="7">
        <v>0</v>
      </c>
      <c r="J1527" s="8" t="s">
        <v>3045</v>
      </c>
      <c r="K1527" s="8" t="s">
        <v>4320</v>
      </c>
      <c r="L1527" s="9" t="s">
        <v>2984</v>
      </c>
      <c r="M1527" s="10">
        <v>46316</v>
      </c>
      <c r="N1527" s="8" t="s">
        <v>38</v>
      </c>
      <c r="O1527" s="12"/>
      <c r="P1527" s="13"/>
      <c r="Q1527" s="14">
        <f>Tabela1[[#This Row],[QTDE/ Fabricação]]-Tabela1[[#This Row],[QTE]]</f>
        <v>-2</v>
      </c>
      <c r="R1527" s="18">
        <f t="shared" si="573"/>
        <v>0</v>
      </c>
      <c r="S1527" s="18">
        <f t="shared" si="574"/>
        <v>0</v>
      </c>
      <c r="T1527" s="19">
        <f t="shared" si="575"/>
        <v>-325</v>
      </c>
      <c r="U1527" s="16">
        <f>IFERROR(SUMIF('LISTA DE EMBARQUE'!B:B,MICRO!E:E,'LISTA DE EMBARQUE'!G:G),"")</f>
        <v>0</v>
      </c>
      <c r="V1527" s="12"/>
      <c r="W1527" s="13"/>
      <c r="X1527" s="14"/>
      <c r="Y1527" s="14"/>
      <c r="Z1527" s="20"/>
      <c r="AA1527" s="17"/>
      <c r="AB1527" s="33"/>
      <c r="AC1527" s="33"/>
      <c r="AD1527" s="33"/>
      <c r="AE1527" s="33"/>
      <c r="AF1527" s="33"/>
      <c r="AG1527" s="33"/>
      <c r="AH1527" s="33"/>
      <c r="AI1527" s="33"/>
      <c r="AJ1527" s="5"/>
      <c r="AK1527"/>
      <c r="AL1527"/>
      <c r="AM1527"/>
      <c r="AN1527"/>
      <c r="AO1527"/>
      <c r="AP1527"/>
      <c r="AQ1527" s="22"/>
      <c r="AR1527" s="24"/>
      <c r="AS1527" s="37"/>
      <c r="AT1527" s="37"/>
      <c r="AU1527" s="37"/>
      <c r="AV1527" s="37"/>
      <c r="AW1527" s="37"/>
    </row>
    <row r="1528" spans="1:49" ht="15.75" hidden="1" customHeight="1" x14ac:dyDescent="0.25">
      <c r="A1528" s="6" t="s">
        <v>6496</v>
      </c>
      <c r="B1528" s="21" t="s">
        <v>6497</v>
      </c>
      <c r="C1528" s="7">
        <v>2</v>
      </c>
      <c r="D1528" s="39" t="s">
        <v>6498</v>
      </c>
      <c r="E1528" s="7">
        <v>6228</v>
      </c>
      <c r="F1528" s="7">
        <v>104</v>
      </c>
      <c r="G1528" s="23">
        <v>162.5</v>
      </c>
      <c r="H1528" s="34">
        <f>Tabela1[[#This Row],[PESO UNI]]*Tabela1[[#This Row],[QTE]]</f>
        <v>325</v>
      </c>
      <c r="I1528" s="7">
        <v>0</v>
      </c>
      <c r="J1528" s="8" t="s">
        <v>3045</v>
      </c>
      <c r="K1528" s="8" t="s">
        <v>4320</v>
      </c>
      <c r="L1528" s="9" t="s">
        <v>2984</v>
      </c>
      <c r="M1528" s="10">
        <v>46316</v>
      </c>
      <c r="N1528" s="8" t="s">
        <v>38</v>
      </c>
      <c r="O1528" s="12"/>
      <c r="P1528" s="13"/>
      <c r="Q1528" s="14">
        <f>Tabela1[[#This Row],[QTDE/ Fabricação]]-Tabela1[[#This Row],[QTE]]</f>
        <v>-2</v>
      </c>
      <c r="R1528" s="18">
        <f t="shared" si="573"/>
        <v>0</v>
      </c>
      <c r="S1528" s="18">
        <f t="shared" si="574"/>
        <v>0</v>
      </c>
      <c r="T1528" s="19">
        <f t="shared" si="575"/>
        <v>-325</v>
      </c>
      <c r="U1528" s="16">
        <f>IFERROR(SUMIF('LISTA DE EMBARQUE'!B:B,MICRO!E:E,'LISTA DE EMBARQUE'!G:G),"")</f>
        <v>0</v>
      </c>
      <c r="V1528" s="12"/>
      <c r="W1528" s="13"/>
      <c r="X1528" s="14"/>
      <c r="Y1528" s="14"/>
      <c r="Z1528" s="20"/>
      <c r="AA1528" s="17"/>
      <c r="AB1528" s="33"/>
      <c r="AC1528" s="33"/>
      <c r="AD1528" s="33"/>
      <c r="AE1528" s="33"/>
      <c r="AF1528" s="33"/>
      <c r="AG1528" s="33"/>
      <c r="AH1528" s="33"/>
      <c r="AI1528" s="33"/>
      <c r="AJ1528" s="5"/>
      <c r="AK1528"/>
      <c r="AL1528"/>
      <c r="AM1528"/>
      <c r="AN1528"/>
      <c r="AO1528"/>
      <c r="AP1528"/>
      <c r="AQ1528" s="22"/>
      <c r="AR1528" s="24"/>
      <c r="AS1528" s="37"/>
      <c r="AT1528" s="37"/>
      <c r="AU1528" s="37"/>
      <c r="AV1528" s="37"/>
      <c r="AW1528" s="37"/>
    </row>
    <row r="1529" spans="1:49" ht="15.75" hidden="1" customHeight="1" x14ac:dyDescent="0.25">
      <c r="A1529" s="6" t="s">
        <v>6496</v>
      </c>
      <c r="B1529" s="21" t="s">
        <v>6497</v>
      </c>
      <c r="C1529" s="7">
        <v>2</v>
      </c>
      <c r="D1529" s="39" t="s">
        <v>6499</v>
      </c>
      <c r="E1529" s="7">
        <v>6229</v>
      </c>
      <c r="F1529" s="7">
        <v>104</v>
      </c>
      <c r="G1529" s="23">
        <v>162.5</v>
      </c>
      <c r="H1529" s="34">
        <f>Tabela1[[#This Row],[PESO UNI]]*Tabela1[[#This Row],[QTE]]</f>
        <v>325</v>
      </c>
      <c r="I1529" s="7">
        <v>0</v>
      </c>
      <c r="J1529" s="8" t="s">
        <v>3045</v>
      </c>
      <c r="K1529" s="8" t="s">
        <v>4320</v>
      </c>
      <c r="L1529" s="9" t="s">
        <v>2984</v>
      </c>
      <c r="M1529" s="10">
        <v>46316</v>
      </c>
      <c r="N1529" s="8" t="s">
        <v>38</v>
      </c>
      <c r="O1529" s="12"/>
      <c r="P1529" s="13"/>
      <c r="Q1529" s="14">
        <f>Tabela1[[#This Row],[QTDE/ Fabricação]]-Tabela1[[#This Row],[QTE]]</f>
        <v>-2</v>
      </c>
      <c r="R1529" s="18">
        <f t="shared" si="573"/>
        <v>0</v>
      </c>
      <c r="S1529" s="18">
        <f t="shared" si="574"/>
        <v>0</v>
      </c>
      <c r="T1529" s="19">
        <f t="shared" si="575"/>
        <v>-325</v>
      </c>
      <c r="U1529" s="16">
        <f>IFERROR(SUMIF('LISTA DE EMBARQUE'!B:B,MICRO!E:E,'LISTA DE EMBARQUE'!G:G),"")</f>
        <v>0</v>
      </c>
      <c r="V1529" s="12"/>
      <c r="W1529" s="13"/>
      <c r="X1529" s="14"/>
      <c r="Y1529" s="14"/>
      <c r="Z1529" s="20"/>
      <c r="AA1529" s="17"/>
      <c r="AB1529" s="33"/>
      <c r="AC1529" s="33"/>
      <c r="AD1529" s="33"/>
      <c r="AE1529" s="33"/>
      <c r="AF1529" s="33"/>
      <c r="AG1529" s="33"/>
      <c r="AH1529" s="33"/>
      <c r="AI1529" s="33"/>
      <c r="AJ1529" s="5"/>
      <c r="AK1529"/>
      <c r="AL1529"/>
      <c r="AM1529"/>
      <c r="AN1529"/>
      <c r="AO1529"/>
      <c r="AP1529"/>
      <c r="AQ1529" s="22"/>
      <c r="AR1529" s="24"/>
      <c r="AS1529" s="37"/>
      <c r="AT1529" s="37"/>
      <c r="AU1529" s="37"/>
      <c r="AV1529" s="37"/>
      <c r="AW1529" s="37"/>
    </row>
    <row r="1530" spans="1:49" ht="15.75" hidden="1" customHeight="1" x14ac:dyDescent="0.25">
      <c r="A1530" s="6" t="s">
        <v>6500</v>
      </c>
      <c r="B1530" s="21" t="s">
        <v>6501</v>
      </c>
      <c r="C1530" s="7">
        <v>2</v>
      </c>
      <c r="D1530" s="39" t="s">
        <v>6502</v>
      </c>
      <c r="E1530" s="7">
        <v>6230</v>
      </c>
      <c r="F1530" s="7">
        <v>104</v>
      </c>
      <c r="G1530" s="23">
        <v>162.5</v>
      </c>
      <c r="H1530" s="34">
        <f>Tabela1[[#This Row],[PESO UNI]]*Tabela1[[#This Row],[QTE]]</f>
        <v>325</v>
      </c>
      <c r="I1530" s="7">
        <v>0</v>
      </c>
      <c r="J1530" s="8" t="s">
        <v>3045</v>
      </c>
      <c r="K1530" s="8" t="s">
        <v>4320</v>
      </c>
      <c r="L1530" s="9" t="s">
        <v>2984</v>
      </c>
      <c r="M1530" s="10">
        <v>46316</v>
      </c>
      <c r="N1530" s="8" t="s">
        <v>38</v>
      </c>
      <c r="O1530" s="12"/>
      <c r="P1530" s="13"/>
      <c r="Q1530" s="14">
        <f>Tabela1[[#This Row],[QTDE/ Fabricação]]-Tabela1[[#This Row],[QTE]]</f>
        <v>-2</v>
      </c>
      <c r="R1530" s="18">
        <f t="shared" si="573"/>
        <v>0</v>
      </c>
      <c r="S1530" s="18">
        <f t="shared" si="574"/>
        <v>0</v>
      </c>
      <c r="T1530" s="19">
        <f t="shared" si="575"/>
        <v>-325</v>
      </c>
      <c r="U1530" s="16">
        <f>IFERROR(SUMIF('LISTA DE EMBARQUE'!B:B,MICRO!E:E,'LISTA DE EMBARQUE'!G:G),"")</f>
        <v>0</v>
      </c>
      <c r="V1530" s="12"/>
      <c r="W1530" s="13"/>
      <c r="X1530" s="14"/>
      <c r="Y1530" s="14"/>
      <c r="Z1530" s="20"/>
      <c r="AA1530" s="17"/>
      <c r="AB1530" s="33"/>
      <c r="AC1530" s="33"/>
      <c r="AD1530" s="33"/>
      <c r="AE1530" s="33"/>
      <c r="AF1530" s="33"/>
      <c r="AG1530" s="33"/>
      <c r="AH1530" s="33"/>
      <c r="AI1530" s="33"/>
      <c r="AJ1530" s="5"/>
      <c r="AK1530"/>
      <c r="AL1530"/>
      <c r="AM1530"/>
      <c r="AN1530"/>
      <c r="AO1530"/>
      <c r="AP1530"/>
      <c r="AQ1530" s="22"/>
      <c r="AR1530" s="24"/>
      <c r="AS1530" s="37"/>
      <c r="AT1530" s="37"/>
      <c r="AU1530" s="37"/>
      <c r="AV1530" s="37"/>
      <c r="AW1530" s="37"/>
    </row>
    <row r="1531" spans="1:49" ht="15.75" hidden="1" customHeight="1" x14ac:dyDescent="0.25">
      <c r="A1531" s="6" t="s">
        <v>6500</v>
      </c>
      <c r="B1531" s="21" t="s">
        <v>6501</v>
      </c>
      <c r="C1531" s="7">
        <v>2</v>
      </c>
      <c r="D1531" s="39" t="s">
        <v>6503</v>
      </c>
      <c r="E1531" s="7">
        <v>6231</v>
      </c>
      <c r="F1531" s="7">
        <v>104</v>
      </c>
      <c r="G1531" s="23">
        <v>162.5</v>
      </c>
      <c r="H1531" s="34">
        <f>Tabela1[[#This Row],[PESO UNI]]*Tabela1[[#This Row],[QTE]]</f>
        <v>325</v>
      </c>
      <c r="I1531" s="7">
        <v>0</v>
      </c>
      <c r="J1531" s="8" t="s">
        <v>3045</v>
      </c>
      <c r="K1531" s="8" t="s">
        <v>4320</v>
      </c>
      <c r="L1531" s="9" t="s">
        <v>2984</v>
      </c>
      <c r="M1531" s="10">
        <v>46316</v>
      </c>
      <c r="N1531" s="8" t="s">
        <v>38</v>
      </c>
      <c r="O1531" s="12"/>
      <c r="P1531" s="13"/>
      <c r="Q1531" s="14">
        <f>Tabela1[[#This Row],[QTDE/ Fabricação]]-Tabela1[[#This Row],[QTE]]</f>
        <v>-2</v>
      </c>
      <c r="R1531" s="18">
        <f t="shared" si="573"/>
        <v>0</v>
      </c>
      <c r="S1531" s="18">
        <f t="shared" si="574"/>
        <v>0</v>
      </c>
      <c r="T1531" s="19">
        <f t="shared" si="575"/>
        <v>-325</v>
      </c>
      <c r="U1531" s="16">
        <f>IFERROR(SUMIF('LISTA DE EMBARQUE'!B:B,MICRO!E:E,'LISTA DE EMBARQUE'!G:G),"")</f>
        <v>0</v>
      </c>
      <c r="V1531" s="12"/>
      <c r="W1531" s="13"/>
      <c r="X1531" s="14"/>
      <c r="Y1531" s="14"/>
      <c r="Z1531" s="20"/>
      <c r="AA1531" s="17"/>
      <c r="AB1531" s="33"/>
      <c r="AC1531" s="33"/>
      <c r="AD1531" s="33"/>
      <c r="AE1531" s="33"/>
      <c r="AF1531" s="33"/>
      <c r="AG1531" s="33"/>
      <c r="AH1531" s="33"/>
      <c r="AI1531" s="33"/>
      <c r="AJ1531" s="5"/>
      <c r="AK1531"/>
      <c r="AL1531"/>
      <c r="AM1531"/>
      <c r="AN1531"/>
      <c r="AO1531"/>
      <c r="AP1531"/>
      <c r="AQ1531" s="22"/>
      <c r="AR1531" s="24"/>
      <c r="AS1531" s="37"/>
      <c r="AT1531" s="37"/>
      <c r="AU1531" s="37"/>
      <c r="AV1531" s="37"/>
      <c r="AW1531" s="37"/>
    </row>
    <row r="1532" spans="1:49" ht="15.75" hidden="1" customHeight="1" x14ac:dyDescent="0.25">
      <c r="A1532" s="6" t="s">
        <v>6500</v>
      </c>
      <c r="B1532" s="21" t="s">
        <v>6501</v>
      </c>
      <c r="C1532" s="7">
        <v>11</v>
      </c>
      <c r="D1532" s="39" t="s">
        <v>6504</v>
      </c>
      <c r="E1532" s="7">
        <v>6232</v>
      </c>
      <c r="F1532" s="7">
        <v>104</v>
      </c>
      <c r="G1532" s="23">
        <v>41.6</v>
      </c>
      <c r="H1532" s="34">
        <f>Tabela1[[#This Row],[PESO UNI]]*Tabela1[[#This Row],[QTE]]</f>
        <v>457.6</v>
      </c>
      <c r="I1532" s="7">
        <v>0</v>
      </c>
      <c r="J1532" s="8" t="s">
        <v>3045</v>
      </c>
      <c r="K1532" s="8" t="s">
        <v>4320</v>
      </c>
      <c r="L1532" s="9" t="s">
        <v>2984</v>
      </c>
      <c r="M1532" s="10">
        <v>46316</v>
      </c>
      <c r="N1532" s="8" t="s">
        <v>38</v>
      </c>
      <c r="O1532" s="12"/>
      <c r="P1532" s="13"/>
      <c r="Q1532" s="14">
        <f>Tabela1[[#This Row],[QTDE/ Fabricação]]-Tabela1[[#This Row],[QTE]]</f>
        <v>-11</v>
      </c>
      <c r="R1532" s="18">
        <f t="shared" si="573"/>
        <v>0</v>
      </c>
      <c r="S1532" s="18">
        <f t="shared" si="574"/>
        <v>0</v>
      </c>
      <c r="T1532" s="19">
        <f t="shared" si="575"/>
        <v>-457.6</v>
      </c>
      <c r="U1532" s="16">
        <f>IFERROR(SUMIF('LISTA DE EMBARQUE'!B:B,MICRO!E:E,'LISTA DE EMBARQUE'!G:G),"")</f>
        <v>0</v>
      </c>
      <c r="V1532" s="12"/>
      <c r="W1532" s="13"/>
      <c r="X1532" s="14"/>
      <c r="Y1532" s="14"/>
      <c r="Z1532" s="20"/>
      <c r="AA1532" s="17"/>
      <c r="AB1532" s="33"/>
      <c r="AC1532" s="33"/>
      <c r="AD1532" s="33"/>
      <c r="AE1532" s="33"/>
      <c r="AF1532" s="33"/>
      <c r="AG1532" s="33"/>
      <c r="AH1532" s="33"/>
      <c r="AI1532" s="33"/>
      <c r="AJ1532" s="5"/>
      <c r="AK1532"/>
      <c r="AL1532"/>
      <c r="AM1532"/>
      <c r="AN1532"/>
      <c r="AO1532"/>
      <c r="AP1532"/>
      <c r="AQ1532" s="22"/>
      <c r="AR1532" s="24"/>
      <c r="AS1532" s="37"/>
      <c r="AT1532" s="37"/>
      <c r="AU1532" s="37"/>
      <c r="AV1532" s="37"/>
      <c r="AW1532" s="37"/>
    </row>
    <row r="1533" spans="1:49" ht="15.75" hidden="1" customHeight="1" x14ac:dyDescent="0.25">
      <c r="A1533" s="6" t="s">
        <v>6505</v>
      </c>
      <c r="B1533" s="21" t="s">
        <v>6506</v>
      </c>
      <c r="C1533" s="7">
        <v>2</v>
      </c>
      <c r="D1533" s="39" t="s">
        <v>6508</v>
      </c>
      <c r="E1533" s="7">
        <v>6233</v>
      </c>
      <c r="F1533" s="7">
        <v>104</v>
      </c>
      <c r="G1533" s="23">
        <v>112.6</v>
      </c>
      <c r="H1533" s="34">
        <f>Tabela1[[#This Row],[PESO UNI]]*Tabela1[[#This Row],[QTE]]</f>
        <v>225.2</v>
      </c>
      <c r="I1533" s="7">
        <v>0</v>
      </c>
      <c r="J1533" s="8" t="s">
        <v>3045</v>
      </c>
      <c r="K1533" s="8" t="s">
        <v>4320</v>
      </c>
      <c r="L1533" s="9" t="s">
        <v>2984</v>
      </c>
      <c r="M1533" s="10">
        <v>46316</v>
      </c>
      <c r="N1533" s="8" t="s">
        <v>38</v>
      </c>
      <c r="O1533" s="12"/>
      <c r="P1533" s="13"/>
      <c r="Q1533" s="14">
        <f>Tabela1[[#This Row],[QTDE/ Fabricação]]-Tabela1[[#This Row],[QTE]]</f>
        <v>-2</v>
      </c>
      <c r="R1533" s="18">
        <f t="shared" si="573"/>
        <v>0</v>
      </c>
      <c r="S1533" s="18">
        <f t="shared" si="574"/>
        <v>0</v>
      </c>
      <c r="T1533" s="19">
        <f t="shared" si="575"/>
        <v>-225.2</v>
      </c>
      <c r="U1533" s="16">
        <f>IFERROR(SUMIF('LISTA DE EMBARQUE'!B:B,MICRO!E:E,'LISTA DE EMBARQUE'!G:G),"")</f>
        <v>0</v>
      </c>
      <c r="V1533" s="12"/>
      <c r="W1533" s="13"/>
      <c r="X1533" s="14"/>
      <c r="Y1533" s="14"/>
      <c r="Z1533" s="20"/>
      <c r="AA1533" s="17"/>
      <c r="AB1533" s="33"/>
      <c r="AC1533" s="33"/>
      <c r="AD1533" s="33"/>
      <c r="AE1533" s="33"/>
      <c r="AF1533" s="33"/>
      <c r="AG1533" s="33"/>
      <c r="AH1533" s="33"/>
      <c r="AI1533" s="33"/>
      <c r="AJ1533" s="5"/>
      <c r="AK1533"/>
      <c r="AL1533"/>
      <c r="AM1533"/>
      <c r="AN1533"/>
      <c r="AO1533"/>
      <c r="AP1533"/>
      <c r="AQ1533" s="22"/>
      <c r="AR1533" s="24"/>
      <c r="AS1533" s="37"/>
      <c r="AT1533" s="37"/>
      <c r="AU1533" s="37"/>
      <c r="AV1533" s="37"/>
      <c r="AW1533" s="37"/>
    </row>
    <row r="1534" spans="1:49" ht="15.75" hidden="1" customHeight="1" x14ac:dyDescent="0.25">
      <c r="A1534" s="6" t="s">
        <v>6505</v>
      </c>
      <c r="B1534" s="21" t="s">
        <v>6506</v>
      </c>
      <c r="C1534" s="7">
        <v>2</v>
      </c>
      <c r="D1534" s="39" t="s">
        <v>6507</v>
      </c>
      <c r="E1534" s="7">
        <v>6234</v>
      </c>
      <c r="F1534" s="7">
        <v>104</v>
      </c>
      <c r="G1534" s="23">
        <v>40.5</v>
      </c>
      <c r="H1534" s="34">
        <f>Tabela1[[#This Row],[PESO UNI]]*Tabela1[[#This Row],[QTE]]</f>
        <v>81</v>
      </c>
      <c r="I1534" s="7">
        <v>0</v>
      </c>
      <c r="J1534" s="8" t="s">
        <v>3045</v>
      </c>
      <c r="K1534" s="8" t="s">
        <v>4320</v>
      </c>
      <c r="L1534" s="9" t="s">
        <v>2984</v>
      </c>
      <c r="M1534" s="10">
        <v>46316</v>
      </c>
      <c r="N1534" s="8" t="s">
        <v>38</v>
      </c>
      <c r="O1534" s="12"/>
      <c r="P1534" s="13"/>
      <c r="Q1534" s="14">
        <f>Tabela1[[#This Row],[QTDE/ Fabricação]]-Tabela1[[#This Row],[QTE]]</f>
        <v>-2</v>
      </c>
      <c r="R1534" s="18">
        <f t="shared" si="573"/>
        <v>0</v>
      </c>
      <c r="S1534" s="18">
        <f t="shared" si="574"/>
        <v>0</v>
      </c>
      <c r="T1534" s="19">
        <f t="shared" si="575"/>
        <v>-81</v>
      </c>
      <c r="U1534" s="16">
        <f>IFERROR(SUMIF('LISTA DE EMBARQUE'!B:B,MICRO!E:E,'LISTA DE EMBARQUE'!G:G),"")</f>
        <v>0</v>
      </c>
      <c r="V1534" s="12"/>
      <c r="W1534" s="13"/>
      <c r="X1534" s="14"/>
      <c r="Y1534" s="14"/>
      <c r="Z1534" s="20"/>
      <c r="AA1534" s="17"/>
      <c r="AB1534" s="33"/>
      <c r="AC1534" s="33"/>
      <c r="AD1534" s="33"/>
      <c r="AE1534" s="33"/>
      <c r="AF1534" s="33"/>
      <c r="AG1534" s="33"/>
      <c r="AH1534" s="33"/>
      <c r="AI1534" s="33"/>
      <c r="AJ1534" s="5"/>
      <c r="AK1534"/>
      <c r="AL1534"/>
      <c r="AM1534"/>
      <c r="AN1534"/>
      <c r="AO1534"/>
      <c r="AP1534"/>
      <c r="AQ1534" s="22"/>
      <c r="AR1534" s="24"/>
      <c r="AS1534" s="37"/>
      <c r="AT1534" s="37"/>
      <c r="AU1534" s="37"/>
      <c r="AV1534" s="37"/>
      <c r="AW1534" s="37"/>
    </row>
    <row r="1535" spans="1:49" ht="15.75" hidden="1" customHeight="1" x14ac:dyDescent="0.25">
      <c r="A1535" s="6" t="s">
        <v>6505</v>
      </c>
      <c r="B1535" s="21" t="s">
        <v>6506</v>
      </c>
      <c r="C1535" s="7">
        <v>2</v>
      </c>
      <c r="D1535" s="39" t="s">
        <v>6509</v>
      </c>
      <c r="E1535" s="7">
        <v>6235</v>
      </c>
      <c r="F1535" s="7">
        <v>104</v>
      </c>
      <c r="G1535" s="23">
        <v>52</v>
      </c>
      <c r="H1535" s="34">
        <f>Tabela1[[#This Row],[PESO UNI]]*Tabela1[[#This Row],[QTE]]</f>
        <v>104</v>
      </c>
      <c r="I1535" s="7">
        <v>0</v>
      </c>
      <c r="J1535" s="8" t="s">
        <v>3045</v>
      </c>
      <c r="K1535" s="8" t="s">
        <v>4320</v>
      </c>
      <c r="L1535" s="9" t="s">
        <v>2984</v>
      </c>
      <c r="M1535" s="10">
        <v>46316</v>
      </c>
      <c r="N1535" s="8" t="s">
        <v>38</v>
      </c>
      <c r="O1535" s="12"/>
      <c r="P1535" s="13"/>
      <c r="Q1535" s="14">
        <f>Tabela1[[#This Row],[QTDE/ Fabricação]]-Tabela1[[#This Row],[QTE]]</f>
        <v>-2</v>
      </c>
      <c r="R1535" s="18">
        <f t="shared" si="573"/>
        <v>0</v>
      </c>
      <c r="S1535" s="18">
        <f t="shared" si="574"/>
        <v>0</v>
      </c>
      <c r="T1535" s="19">
        <f t="shared" si="575"/>
        <v>-104</v>
      </c>
      <c r="U1535" s="16">
        <f>IFERROR(SUMIF('LISTA DE EMBARQUE'!B:B,MICRO!E:E,'LISTA DE EMBARQUE'!G:G),"")</f>
        <v>0</v>
      </c>
      <c r="V1535" s="12"/>
      <c r="W1535" s="13"/>
      <c r="X1535" s="14"/>
      <c r="Y1535" s="14"/>
      <c r="Z1535" s="20"/>
      <c r="AA1535" s="17"/>
      <c r="AB1535" s="33"/>
      <c r="AC1535" s="33"/>
      <c r="AD1535" s="33"/>
      <c r="AE1535" s="33"/>
      <c r="AF1535" s="33"/>
      <c r="AG1535" s="33"/>
      <c r="AH1535" s="33"/>
      <c r="AI1535" s="33"/>
      <c r="AJ1535" s="5"/>
      <c r="AK1535"/>
      <c r="AL1535"/>
      <c r="AM1535"/>
      <c r="AN1535"/>
      <c r="AO1535"/>
      <c r="AP1535"/>
      <c r="AQ1535" s="22"/>
      <c r="AR1535" s="24"/>
      <c r="AS1535" s="37"/>
      <c r="AT1535" s="37"/>
      <c r="AU1535" s="37"/>
      <c r="AV1535" s="37"/>
      <c r="AW1535" s="37"/>
    </row>
    <row r="1536" spans="1:49" ht="15.75" hidden="1" customHeight="1" x14ac:dyDescent="0.25">
      <c r="A1536" s="6" t="s">
        <v>6505</v>
      </c>
      <c r="B1536" s="21" t="s">
        <v>6506</v>
      </c>
      <c r="C1536" s="7">
        <v>2</v>
      </c>
      <c r="D1536" s="39" t="s">
        <v>6510</v>
      </c>
      <c r="E1536" s="7">
        <v>6236</v>
      </c>
      <c r="F1536" s="7">
        <v>104</v>
      </c>
      <c r="G1536" s="23">
        <v>12.3</v>
      </c>
      <c r="H1536" s="34">
        <f>Tabela1[[#This Row],[PESO UNI]]*Tabela1[[#This Row],[QTE]]</f>
        <v>24.6</v>
      </c>
      <c r="I1536" s="7">
        <v>0</v>
      </c>
      <c r="J1536" s="8" t="s">
        <v>3045</v>
      </c>
      <c r="K1536" s="8" t="s">
        <v>4320</v>
      </c>
      <c r="L1536" s="9" t="s">
        <v>2984</v>
      </c>
      <c r="M1536" s="10">
        <v>46316</v>
      </c>
      <c r="N1536" s="8" t="s">
        <v>38</v>
      </c>
      <c r="O1536" s="12"/>
      <c r="P1536" s="13"/>
      <c r="Q1536" s="14">
        <f>Tabela1[[#This Row],[QTDE/ Fabricação]]-Tabela1[[#This Row],[QTE]]</f>
        <v>-2</v>
      </c>
      <c r="R1536" s="18">
        <f t="shared" si="573"/>
        <v>0</v>
      </c>
      <c r="S1536" s="18">
        <f t="shared" si="574"/>
        <v>0</v>
      </c>
      <c r="T1536" s="19">
        <f t="shared" si="575"/>
        <v>-24.6</v>
      </c>
      <c r="U1536" s="16">
        <f>IFERROR(SUMIF('LISTA DE EMBARQUE'!B:B,MICRO!E:E,'LISTA DE EMBARQUE'!G:G),"")</f>
        <v>0</v>
      </c>
      <c r="V1536" s="12"/>
      <c r="W1536" s="13"/>
      <c r="X1536" s="14"/>
      <c r="Y1536" s="14"/>
      <c r="Z1536" s="20"/>
      <c r="AA1536" s="17"/>
      <c r="AB1536" s="33"/>
      <c r="AC1536" s="33"/>
      <c r="AD1536" s="33"/>
      <c r="AE1536" s="33"/>
      <c r="AF1536" s="33"/>
      <c r="AG1536" s="33"/>
      <c r="AH1536" s="33"/>
      <c r="AI1536" s="33"/>
      <c r="AJ1536" s="5"/>
      <c r="AK1536"/>
      <c r="AL1536"/>
      <c r="AM1536"/>
      <c r="AN1536"/>
      <c r="AO1536"/>
      <c r="AP1536"/>
      <c r="AQ1536" s="22"/>
      <c r="AR1536" s="24"/>
      <c r="AS1536" s="37"/>
      <c r="AT1536" s="37"/>
      <c r="AU1536" s="37"/>
      <c r="AV1536" s="37"/>
      <c r="AW1536" s="37"/>
    </row>
    <row r="1537" spans="1:49" ht="15.75" hidden="1" customHeight="1" x14ac:dyDescent="0.25">
      <c r="A1537" s="6" t="s">
        <v>6512</v>
      </c>
      <c r="B1537" s="21" t="s">
        <v>6513</v>
      </c>
      <c r="C1537" s="7">
        <v>2</v>
      </c>
      <c r="D1537" s="39" t="s">
        <v>6514</v>
      </c>
      <c r="E1537" s="7">
        <v>6237</v>
      </c>
      <c r="F1537" s="7">
        <v>35</v>
      </c>
      <c r="G1537" s="23">
        <v>32.799999999999997</v>
      </c>
      <c r="H1537" s="34">
        <f>Tabela1[[#This Row],[PESO UNI]]*Tabela1[[#This Row],[QTE]]</f>
        <v>65.599999999999994</v>
      </c>
      <c r="I1537" s="7">
        <v>0</v>
      </c>
      <c r="J1537" s="8" t="s">
        <v>2274</v>
      </c>
      <c r="K1537" s="8" t="s">
        <v>4320</v>
      </c>
      <c r="L1537" s="9" t="s">
        <v>2069</v>
      </c>
      <c r="M1537" s="10">
        <v>46316</v>
      </c>
      <c r="N1537" s="8" t="s">
        <v>5101</v>
      </c>
      <c r="O1537" s="12"/>
      <c r="P1537" s="13"/>
      <c r="Q1537" s="14">
        <f>Tabela1[[#This Row],[QTDE/ Fabricação]]-Tabela1[[#This Row],[QTE]]</f>
        <v>-2</v>
      </c>
      <c r="R1537" s="18">
        <f t="shared" si="573"/>
        <v>0</v>
      </c>
      <c r="S1537" s="18">
        <f t="shared" si="574"/>
        <v>0</v>
      </c>
      <c r="T1537" s="19">
        <f t="shared" si="575"/>
        <v>-65.599999999999994</v>
      </c>
      <c r="U1537" s="16">
        <f>IFERROR(SUMIF('LISTA DE EMBARQUE'!B:B,MICRO!E:E,'LISTA DE EMBARQUE'!G:G),"")</f>
        <v>0</v>
      </c>
      <c r="V1537" s="12"/>
      <c r="W1537" s="13"/>
      <c r="X1537" s="14"/>
      <c r="Y1537" s="14"/>
      <c r="Z1537" s="20"/>
      <c r="AA1537" s="17"/>
      <c r="AB1537" s="33"/>
      <c r="AC1537" s="33"/>
      <c r="AD1537" s="33"/>
      <c r="AE1537" s="33"/>
      <c r="AF1537" s="33"/>
      <c r="AG1537" s="33"/>
      <c r="AH1537" s="33"/>
      <c r="AI1537" s="33"/>
      <c r="AJ1537" s="5"/>
      <c r="AK1537"/>
      <c r="AL1537"/>
      <c r="AM1537"/>
      <c r="AN1537"/>
      <c r="AO1537"/>
      <c r="AP1537"/>
      <c r="AQ1537" s="22"/>
      <c r="AR1537" s="24"/>
      <c r="AS1537" s="37"/>
      <c r="AT1537" s="37"/>
      <c r="AU1537" s="37"/>
      <c r="AV1537" s="37"/>
      <c r="AW1537" s="37"/>
    </row>
    <row r="1538" spans="1:49" ht="15.75" hidden="1" customHeight="1" x14ac:dyDescent="0.25">
      <c r="A1538" s="6" t="s">
        <v>6512</v>
      </c>
      <c r="B1538" s="21" t="s">
        <v>6513</v>
      </c>
      <c r="C1538" s="7">
        <v>2</v>
      </c>
      <c r="D1538" s="39" t="s">
        <v>6514</v>
      </c>
      <c r="E1538" s="7">
        <v>6238</v>
      </c>
      <c r="F1538" s="7">
        <v>35</v>
      </c>
      <c r="G1538" s="23">
        <v>32.799999999999997</v>
      </c>
      <c r="H1538" s="34">
        <f>Tabela1[[#This Row],[PESO UNI]]*Tabela1[[#This Row],[QTE]]</f>
        <v>65.599999999999994</v>
      </c>
      <c r="I1538" s="7">
        <v>0</v>
      </c>
      <c r="J1538" s="8" t="s">
        <v>2276</v>
      </c>
      <c r="K1538" s="8" t="s">
        <v>4320</v>
      </c>
      <c r="L1538" s="9" t="s">
        <v>2069</v>
      </c>
      <c r="M1538" s="10">
        <v>46316</v>
      </c>
      <c r="N1538" s="8" t="s">
        <v>5101</v>
      </c>
      <c r="O1538" s="12"/>
      <c r="P1538" s="13"/>
      <c r="Q1538" s="14">
        <f>Tabela1[[#This Row],[QTDE/ Fabricação]]-Tabela1[[#This Row],[QTE]]</f>
        <v>-2</v>
      </c>
      <c r="R1538" s="18">
        <f t="shared" si="573"/>
        <v>0</v>
      </c>
      <c r="S1538" s="18">
        <f t="shared" si="574"/>
        <v>0</v>
      </c>
      <c r="T1538" s="19">
        <f t="shared" si="575"/>
        <v>-65.599999999999994</v>
      </c>
      <c r="U1538" s="16">
        <f>IFERROR(SUMIF('LISTA DE EMBARQUE'!B:B,MICRO!E:E,'LISTA DE EMBARQUE'!G:G),"")</f>
        <v>0</v>
      </c>
      <c r="V1538" s="12"/>
      <c r="W1538" s="13"/>
      <c r="X1538" s="14"/>
      <c r="Y1538" s="14"/>
      <c r="Z1538" s="20"/>
      <c r="AA1538" s="17"/>
      <c r="AB1538" s="33"/>
      <c r="AC1538" s="33"/>
      <c r="AD1538" s="33"/>
      <c r="AE1538" s="33"/>
      <c r="AF1538" s="33"/>
      <c r="AG1538" s="33"/>
      <c r="AH1538" s="33"/>
      <c r="AI1538" s="33"/>
      <c r="AJ1538" s="5"/>
      <c r="AK1538"/>
      <c r="AL1538"/>
      <c r="AM1538"/>
      <c r="AN1538"/>
      <c r="AO1538"/>
      <c r="AP1538"/>
      <c r="AQ1538" s="22"/>
      <c r="AR1538" s="24"/>
      <c r="AS1538" s="37"/>
      <c r="AT1538" s="37"/>
      <c r="AU1538" s="37"/>
      <c r="AV1538" s="37"/>
      <c r="AW1538" s="37"/>
    </row>
    <row r="1539" spans="1:49" ht="15.75" hidden="1" customHeight="1" x14ac:dyDescent="0.25">
      <c r="A1539" s="6" t="s">
        <v>4040</v>
      </c>
      <c r="B1539" s="21" t="s">
        <v>6515</v>
      </c>
      <c r="C1539" s="7">
        <v>1</v>
      </c>
      <c r="D1539" s="39" t="s">
        <v>6516</v>
      </c>
      <c r="E1539" s="7">
        <v>6239</v>
      </c>
      <c r="F1539" s="7">
        <v>32</v>
      </c>
      <c r="G1539" s="23">
        <v>7.5</v>
      </c>
      <c r="H1539" s="34">
        <f>Tabela1[[#This Row],[PESO UNI]]*Tabela1[[#This Row],[QTE]]</f>
        <v>7.5</v>
      </c>
      <c r="I1539" s="7">
        <v>0</v>
      </c>
      <c r="J1539" s="8" t="s">
        <v>2274</v>
      </c>
      <c r="K1539" s="8" t="s">
        <v>4320</v>
      </c>
      <c r="L1539" s="9" t="s">
        <v>2069</v>
      </c>
      <c r="M1539" s="10">
        <v>46316</v>
      </c>
      <c r="N1539" s="8" t="s">
        <v>5101</v>
      </c>
      <c r="O1539" s="12"/>
      <c r="P1539" s="13"/>
      <c r="Q1539" s="14">
        <f>Tabela1[[#This Row],[QTDE/ Fabricação]]-Tabela1[[#This Row],[QTE]]</f>
        <v>-1</v>
      </c>
      <c r="R1539" s="18">
        <f t="shared" si="573"/>
        <v>0</v>
      </c>
      <c r="S1539" s="18">
        <f t="shared" si="574"/>
        <v>0</v>
      </c>
      <c r="T1539" s="19">
        <f t="shared" si="575"/>
        <v>-7.5</v>
      </c>
      <c r="U1539" s="16">
        <f>IFERROR(SUMIF('LISTA DE EMBARQUE'!B:B,MICRO!E:E,'LISTA DE EMBARQUE'!G:G),"")</f>
        <v>0</v>
      </c>
      <c r="V1539" s="12"/>
      <c r="W1539" s="13"/>
      <c r="X1539" s="14"/>
      <c r="Y1539" s="14"/>
      <c r="Z1539" s="20"/>
      <c r="AA1539" s="17"/>
      <c r="AB1539" s="33"/>
      <c r="AC1539" s="33"/>
      <c r="AD1539" s="33"/>
      <c r="AE1539" s="33"/>
      <c r="AF1539" s="33"/>
      <c r="AG1539" s="33"/>
      <c r="AH1539" s="33"/>
      <c r="AI1539" s="33"/>
      <c r="AJ1539" s="5"/>
      <c r="AK1539"/>
      <c r="AL1539"/>
      <c r="AM1539"/>
      <c r="AN1539"/>
      <c r="AO1539"/>
      <c r="AP1539"/>
      <c r="AQ1539" s="22"/>
      <c r="AR1539" s="24"/>
      <c r="AS1539" s="37"/>
      <c r="AT1539" s="37"/>
      <c r="AU1539" s="37"/>
      <c r="AV1539" s="37"/>
      <c r="AW1539" s="37"/>
    </row>
    <row r="1540" spans="1:49" ht="15.75" hidden="1" customHeight="1" x14ac:dyDescent="0.25">
      <c r="A1540" s="6" t="s">
        <v>4040</v>
      </c>
      <c r="B1540" s="21" t="s">
        <v>6515</v>
      </c>
      <c r="C1540" s="7">
        <v>1</v>
      </c>
      <c r="D1540" s="39" t="s">
        <v>6516</v>
      </c>
      <c r="E1540" s="7">
        <v>6240</v>
      </c>
      <c r="F1540" s="7">
        <v>32</v>
      </c>
      <c r="G1540" s="23">
        <v>7.5</v>
      </c>
      <c r="H1540" s="34">
        <f>Tabela1[[#This Row],[PESO UNI]]*Tabela1[[#This Row],[QTE]]</f>
        <v>7.5</v>
      </c>
      <c r="I1540" s="7">
        <v>0</v>
      </c>
      <c r="J1540" s="8" t="s">
        <v>2276</v>
      </c>
      <c r="K1540" s="8" t="s">
        <v>4320</v>
      </c>
      <c r="L1540" s="9" t="s">
        <v>2069</v>
      </c>
      <c r="M1540" s="10">
        <v>46316</v>
      </c>
      <c r="N1540" s="8" t="s">
        <v>5101</v>
      </c>
      <c r="O1540" s="12"/>
      <c r="P1540" s="13"/>
      <c r="Q1540" s="14">
        <f>Tabela1[[#This Row],[QTDE/ Fabricação]]-Tabela1[[#This Row],[QTE]]</f>
        <v>-1</v>
      </c>
      <c r="R1540" s="18">
        <f t="shared" si="573"/>
        <v>0</v>
      </c>
      <c r="S1540" s="18">
        <f t="shared" si="574"/>
        <v>0</v>
      </c>
      <c r="T1540" s="19">
        <f t="shared" si="575"/>
        <v>-7.5</v>
      </c>
      <c r="U1540" s="16">
        <f>IFERROR(SUMIF('LISTA DE EMBARQUE'!B:B,MICRO!E:E,'LISTA DE EMBARQUE'!G:G),"")</f>
        <v>0</v>
      </c>
      <c r="V1540" s="12"/>
      <c r="W1540" s="13"/>
      <c r="X1540" s="14"/>
      <c r="Y1540" s="14"/>
      <c r="Z1540" s="20"/>
      <c r="AA1540" s="17"/>
      <c r="AB1540" s="33"/>
      <c r="AC1540" s="33"/>
      <c r="AD1540" s="33"/>
      <c r="AE1540" s="33"/>
      <c r="AF1540" s="33"/>
      <c r="AG1540" s="33"/>
      <c r="AH1540" s="33"/>
      <c r="AI1540" s="33"/>
      <c r="AJ1540" s="5"/>
      <c r="AK1540"/>
      <c r="AL1540"/>
      <c r="AM1540"/>
      <c r="AN1540"/>
      <c r="AO1540"/>
      <c r="AP1540"/>
      <c r="AQ1540" s="22"/>
      <c r="AR1540" s="24"/>
      <c r="AS1540" s="37"/>
      <c r="AT1540" s="37"/>
      <c r="AU1540" s="37"/>
      <c r="AV1540" s="37"/>
      <c r="AW1540" s="37"/>
    </row>
  </sheetData>
  <phoneticPr fontId="6" type="noConversion"/>
  <conditionalFormatting sqref="A874:X874 T2:T1540 Y2:Z1540">
    <cfRule type="cellIs" dxfId="251" priority="29351" operator="lessThan">
      <formula>0</formula>
    </cfRule>
  </conditionalFormatting>
  <conditionalFormatting sqref="E2:E459 AA29:AH120 AI29:AI151 AE121:AH122 AA123:AH140 AD141:AH142 AA143:AH147 AD148:AH149 AA150:AH151 AA152:AI152 AA153:AH450 AI153:AI460 AA453:AD454 AA455:AB459 AD455:AD459 AA487:AH605 E557:E605 L606 AA763:AJ763 AC763:AE764 AA777:AB777 AH777:AI777 AA778:AI798 AA799:AH805 AA806:AB806 AH806:AI806 AA807:AI817 AA818:AH818 AB819:AH819 AB820:AI820 AA821:AI822 AB823:AI834 AA835:AI837 AB838:AI839 AA840:AI840 AB841:AI842 AA843:AI843 AA844:AG847 AA848:AH855 AA856:AI858 AB859:AI859 AA860:AI874 A863:X863 AB875:AI885 AA886:AH887 AA888:AI888 AA889:AH891 AA892:AI892 AB893:AI987 AC988:AI988 AB988:AB989 AH988:AI989 AB990:AI1054 E1057:E1540 AA1367:AI1540 AB1058:AI1366">
    <cfRule type="expression" dxfId="250" priority="3114">
      <formula>$AI2="OK"</formula>
    </cfRule>
  </conditionalFormatting>
  <conditionalFormatting sqref="E1055 J1055 AB1055:AH1055 AB1056:AB1057 AC1056:AG1099 AC1182:AC1200 AC1314:AG1345 AC1347:AG1365 AC1292:AG1309">
    <cfRule type="expression" dxfId="249" priority="605">
      <formula>$AI1056="OK"</formula>
    </cfRule>
  </conditionalFormatting>
  <conditionalFormatting sqref="F565:F1366 B607:B1366 K860:O1366 K1367:K1540 N1367:N1540 H607:I1366">
    <cfRule type="expression" dxfId="248" priority="2556">
      <formula>#REF!="OK"</formula>
    </cfRule>
  </conditionalFormatting>
  <conditionalFormatting sqref="G453:G459">
    <cfRule type="expression" dxfId="247" priority="1465">
      <formula>$AI507="OK"</formula>
    </cfRule>
  </conditionalFormatting>
  <conditionalFormatting sqref="H420">
    <cfRule type="expression" dxfId="246" priority="29907">
      <formula>$AI450="OK"</formula>
    </cfRule>
  </conditionalFormatting>
  <conditionalFormatting sqref="H421:H439">
    <cfRule type="expression" dxfId="245" priority="29897">
      <formula>$AI460="OK"</formula>
    </cfRule>
  </conditionalFormatting>
  <conditionalFormatting sqref="H577">
    <cfRule type="expression" dxfId="244" priority="29874">
      <formula>$AI605="OK"</formula>
    </cfRule>
  </conditionalFormatting>
  <conditionalFormatting sqref="H1367:H1540">
    <cfRule type="expression" dxfId="243" priority="36386">
      <formula>$AI1566="OK"</formula>
    </cfRule>
  </conditionalFormatting>
  <conditionalFormatting sqref="J606:J1054 E607:E1054 AA764:AI769 AA770:AG771 AI770:AI771 AA772:AI776 D851 AH1056:AI1056 AC1057:AI1057 J1057:J1366">
    <cfRule type="expression" dxfId="242" priority="190">
      <formula>$AI606="OK"</formula>
    </cfRule>
  </conditionalFormatting>
  <conditionalFormatting sqref="K154:K439 K446:K452 L449:L450 L763:O764">
    <cfRule type="expression" dxfId="241" priority="3123">
      <formula>#REF!="OK"</formula>
    </cfRule>
  </conditionalFormatting>
  <conditionalFormatting sqref="K763:K764">
    <cfRule type="expression" dxfId="240" priority="30123">
      <formula>$AI1549="OK"</formula>
    </cfRule>
  </conditionalFormatting>
  <conditionalFormatting sqref="K765:O818 K819:M820 O819:O820 K821:O822 K823:M834 O823:O834 K835:O837 K838:M839 O838:O839 K840:O840 K841:M842 O841:O842 K843:O858 K859:M859 O859">
    <cfRule type="expression" dxfId="239" priority="2599">
      <formula>#REF!="OK"</formula>
    </cfRule>
  </conditionalFormatting>
  <conditionalFormatting sqref="L2:L27 H416:H418">
    <cfRule type="expression" dxfId="238" priority="29650">
      <formula>$AI33="OK"</formula>
    </cfRule>
  </conditionalFormatting>
  <conditionalFormatting sqref="L28:L107 L110:L152 A153:D153 F153 H153:K153 M153 O153:Z153 L154:L214 S213:S256 S395:S402 A396:D402 F396:F402 I396:J402 M396:M402 O396:R402 T396:Z402">
    <cfRule type="expression" dxfId="237" priority="3120">
      <formula>$AI72="OK"</formula>
    </cfRule>
  </conditionalFormatting>
  <conditionalFormatting sqref="L409">
    <cfRule type="expression" dxfId="236" priority="29899">
      <formula>$AI450="OK"</formula>
    </cfRule>
  </conditionalFormatting>
  <conditionalFormatting sqref="L410:L439">
    <cfRule type="expression" dxfId="235" priority="29752">
      <formula>$AI460="OK"</formula>
    </cfRule>
  </conditionalFormatting>
  <conditionalFormatting sqref="L1367:L1540">
    <cfRule type="expression" dxfId="234" priority="36388">
      <formula>$AI1578="OK"</formula>
    </cfRule>
  </conditionalFormatting>
  <conditionalFormatting sqref="N2:N452">
    <cfRule type="expression" dxfId="233" priority="3004">
      <formula>#REF!="OK"</formula>
    </cfRule>
  </conditionalFormatting>
  <conditionalFormatting sqref="N819:N820">
    <cfRule type="expression" dxfId="232" priority="1691">
      <formula>#REF!="OK"</formula>
    </cfRule>
  </conditionalFormatting>
  <conditionalFormatting sqref="N823:N834">
    <cfRule type="expression" dxfId="231" priority="1679">
      <formula>#REF!="OK"</formula>
    </cfRule>
  </conditionalFormatting>
  <conditionalFormatting sqref="N838:N839">
    <cfRule type="expression" dxfId="230" priority="1677">
      <formula>#REF!="OK"</formula>
    </cfRule>
  </conditionalFormatting>
  <conditionalFormatting sqref="N841:N842">
    <cfRule type="expression" dxfId="229" priority="1675">
      <formula>#REF!="OK"</formula>
    </cfRule>
  </conditionalFormatting>
  <conditionalFormatting sqref="N859">
    <cfRule type="expression" dxfId="228" priority="1673">
      <formula>#REF!="OK"</formula>
    </cfRule>
  </conditionalFormatting>
  <conditionalFormatting sqref="O451:O459">
    <cfRule type="cellIs" dxfId="227" priority="3070" operator="greaterThanOrEqual">
      <formula>0</formula>
    </cfRule>
    <cfRule type="cellIs" dxfId="226" priority="3069" operator="lessThan">
      <formula>0</formula>
    </cfRule>
  </conditionalFormatting>
  <conditionalFormatting sqref="O451:P454 H450 R450 M451:M452 A451:D454 F451:F454 H451:J459 K453:N459 P458:P459">
    <cfRule type="expression" dxfId="225" priority="29708">
      <formula>$AI504="OK"</formula>
    </cfRule>
  </conditionalFormatting>
  <conditionalFormatting sqref="O1367:T1540 Y1382:Z1382 V1383:Z1540 A1367:D1540 F1367:F1540 M1367:M1540 I1367:J1540">
    <cfRule type="expression" dxfId="224" priority="33419">
      <formula>$AI1579="OK"</formula>
    </cfRule>
  </conditionalFormatting>
  <conditionalFormatting sqref="O2:Z27 A2:D27 F2:F27 H2:K27 M2:M27 H154:H414 H460:H572">
    <cfRule type="expression" dxfId="223" priority="29683">
      <formula>$AI34="OK"</formula>
    </cfRule>
  </conditionalFormatting>
  <conditionalFormatting sqref="O28:Z106 O109:Z152 T154:Z212 T258:Z394 O501:Z559 O154:R212 O258:R394 A28:D106 F28:F106 H28:K106 M28:M106 L108 A109:D152 F109:F152 H109:K152 M109:M152 S154:S211 A154:D212 F154:F212 I154:J212 M154:M212 S257:S393 A258:D394 F258:F394 I258:J394 M258:M394 B557:B559 F557:F559 I557:I559 M557:M559">
    <cfRule type="expression" dxfId="222" priority="29381">
      <formula>$AI73="OK"</formula>
    </cfRule>
  </conditionalFormatting>
  <conditionalFormatting sqref="O107:Z107 A107:D107 F107 H107:K107 M107">
    <cfRule type="expression" dxfId="221" priority="30203">
      <formula>$AI153="OK"</formula>
    </cfRule>
  </conditionalFormatting>
  <conditionalFormatting sqref="O108:Z108 A108:D108 F108 H108:K108 M108 L109">
    <cfRule type="expression" dxfId="220" priority="30016">
      <formula>#REF!="OK"</formula>
    </cfRule>
  </conditionalFormatting>
  <conditionalFormatting sqref="O403:Z403 O407:Z407 A403:D403 F403 I403:J403 M403 L404 A407:D407 F407 I407:J407 M407 L408 H415 H419">
    <cfRule type="expression" dxfId="219" priority="29900">
      <formula>#REF!="OK"</formula>
    </cfRule>
  </conditionalFormatting>
  <conditionalFormatting sqref="O404:Z406 L153 L215:L257 L397:L403 A404:D406 F404:F406 I404:J406 M404:M406">
    <cfRule type="expression" dxfId="218" priority="29587">
      <formula>$AI196="OK"</formula>
    </cfRule>
  </conditionalFormatting>
  <conditionalFormatting sqref="O408:Z408 L405:L407 A408:D408 F408 I408:J408 M408">
    <cfRule type="expression" dxfId="217" priority="29909">
      <formula>$AI447="OK"</formula>
    </cfRule>
  </conditionalFormatting>
  <conditionalFormatting sqref="O447:Z447 S450:Z450 O450:Q450 Q451:Q452 O455:P457 O458:O459 A447:D447 F447 J447 M447 H447:H449 R448:R449 A450:D450 F450 J450 M450 L451:L452 U451:U459 A455:D459 F455:F459">
    <cfRule type="expression" dxfId="216" priority="29722">
      <formula>$AI500="OK"</formula>
    </cfRule>
  </conditionalFormatting>
  <conditionalFormatting sqref="O560:Z563 Z561:Z564 B560:B563 F560:F563 I560:I563 M560:M563 H573:H576">
    <cfRule type="expression" dxfId="215" priority="29837">
      <formula>#REF!="OK"</formula>
    </cfRule>
  </conditionalFormatting>
  <conditionalFormatting sqref="O564:Z564 B564 F564 I564 M564">
    <cfRule type="expression" dxfId="214" priority="29751">
      <formula>$AI605="OK"</formula>
    </cfRule>
  </conditionalFormatting>
  <conditionalFormatting sqref="P1278:Q1279 S1278:Z1279">
    <cfRule type="expression" dxfId="213" priority="966">
      <formula>$AI2069="OK"</formula>
    </cfRule>
    <cfRule type="expression" dxfId="212" priority="970">
      <formula>$AI2042="OK"</formula>
    </cfRule>
  </conditionalFormatting>
  <conditionalFormatting sqref="P1279:Q1280 S1279:Z1280">
    <cfRule type="expression" dxfId="211" priority="960">
      <formula>$AI2042="OK"</formula>
    </cfRule>
    <cfRule type="expression" dxfId="210" priority="956">
      <formula>$AI2069="OK"</formula>
    </cfRule>
  </conditionalFormatting>
  <conditionalFormatting sqref="P1282:Q1294">
    <cfRule type="expression" dxfId="209" priority="942">
      <formula>$AI2042="OK"</formula>
    </cfRule>
    <cfRule type="expression" dxfId="208" priority="941">
      <formula>$AI2069="OK"</formula>
    </cfRule>
  </conditionalFormatting>
  <conditionalFormatting sqref="P1292:Q1297">
    <cfRule type="expression" dxfId="207" priority="931">
      <formula>$AI2078="OK"</formula>
    </cfRule>
    <cfRule type="expression" dxfId="206" priority="932">
      <formula>$AI2051="OK"</formula>
    </cfRule>
  </conditionalFormatting>
  <conditionalFormatting sqref="P1295:Q1300">
    <cfRule type="expression" dxfId="205" priority="922">
      <formula>$AI2053="OK"</formula>
    </cfRule>
    <cfRule type="expression" dxfId="204" priority="921">
      <formula>$AI2080="OK"</formula>
    </cfRule>
  </conditionalFormatting>
  <conditionalFormatting sqref="P1317:Q1319 P1324:Q1326 P1331:Q1333 S1331:Z1333 P1338:Q1340 S1338:Z1340 P1345:Q1366 S1345:Z1366 U1367:U1381 U1382:Z1382 U1383:U1540">
    <cfRule type="expression" dxfId="203" priority="752">
      <formula>$AI2104="OK"</formula>
    </cfRule>
    <cfRule type="expression" dxfId="202" priority="751">
      <formula>$AI2072="OK"</formula>
    </cfRule>
    <cfRule type="expression" dxfId="201" priority="750">
      <formula>$AI2099="OK"</formula>
    </cfRule>
  </conditionalFormatting>
  <conditionalFormatting sqref="P763:Z835">
    <cfRule type="expression" dxfId="200" priority="30036">
      <formula>$AI1559="OK"</formula>
    </cfRule>
  </conditionalFormatting>
  <conditionalFormatting sqref="P836:Z846">
    <cfRule type="expression" dxfId="199" priority="30112">
      <formula>$AI1630="OK"</formula>
    </cfRule>
  </conditionalFormatting>
  <conditionalFormatting sqref="P838:Z846 S1261:Z1291 P1261:Q1291">
    <cfRule type="expression" dxfId="198" priority="30113">
      <formula>$AI1631="OK"</formula>
    </cfRule>
  </conditionalFormatting>
  <conditionalFormatting sqref="P846:Z846 P848:Z914 A874:X874 S1261:Z1294 P1261:Q1294">
    <cfRule type="expression" dxfId="197" priority="30105">
      <formula>$AI1638="OK"</formula>
    </cfRule>
  </conditionalFormatting>
  <conditionalFormatting sqref="P847:Z847">
    <cfRule type="expression" dxfId="196" priority="1814">
      <formula>$AI1639="OK"</formula>
    </cfRule>
    <cfRule type="expression" dxfId="195" priority="1815">
      <formula>$AI1641="OK"</formula>
    </cfRule>
    <cfRule type="expression" dxfId="194" priority="1816">
      <formula>$AI1640="OK"</formula>
    </cfRule>
  </conditionalFormatting>
  <conditionalFormatting sqref="P848:Z914 A874:X874 S1292:Z1297 P1292:Q1297">
    <cfRule type="expression" dxfId="193" priority="31294">
      <formula>$AI1639="OK"</formula>
    </cfRule>
  </conditionalFormatting>
  <conditionalFormatting sqref="P915:Z928">
    <cfRule type="expression" dxfId="192" priority="975">
      <formula>$AI1707="OK"</formula>
    </cfRule>
    <cfRule type="expression" dxfId="191" priority="976">
      <formula>$AI1706="OK"</formula>
    </cfRule>
  </conditionalFormatting>
  <conditionalFormatting sqref="P929:Z1016 P1144:Z1291">
    <cfRule type="expression" dxfId="190" priority="30117">
      <formula>$AI1695="OK"</formula>
    </cfRule>
  </conditionalFormatting>
  <conditionalFormatting sqref="P929:Z1294">
    <cfRule type="expression" dxfId="189" priority="30410">
      <formula>$AI1694="OK"</formula>
    </cfRule>
  </conditionalFormatting>
  <conditionalFormatting sqref="P1017:Z1143 P1292:Z1297">
    <cfRule type="expression" dxfId="188" priority="721">
      <formula>$AI1781="OK"</formula>
    </cfRule>
  </conditionalFormatting>
  <conditionalFormatting sqref="P1259:Z1259">
    <cfRule type="expression" dxfId="187" priority="1038">
      <formula>$AI2024="OK"</formula>
    </cfRule>
    <cfRule type="expression" dxfId="186" priority="1039">
      <formula>$AI2025="OK"</formula>
    </cfRule>
  </conditionalFormatting>
  <conditionalFormatting sqref="P1293:Z1366 U1382:Z1382 U1367:U1381 U1383:U1540">
    <cfRule type="expression" dxfId="185" priority="31839">
      <formula>$AI2055="OK"</formula>
    </cfRule>
    <cfRule type="expression" dxfId="184" priority="31840">
      <formula>$AI2054="OK"</formula>
    </cfRule>
  </conditionalFormatting>
  <conditionalFormatting sqref="P1295:Z1300">
    <cfRule type="expression" dxfId="183" priority="31305">
      <formula>$AI2058="OK"</formula>
    </cfRule>
  </conditionalFormatting>
  <conditionalFormatting sqref="P1317:Z1319 P1324:Z1326 P1331:Z1333 P1338:Z1340 P1345:Z1366 U1382:Z1382 U1367:U1381 U1383:U1540">
    <cfRule type="expression" dxfId="182" priority="30768">
      <formula>$AI2077="OK"</formula>
    </cfRule>
  </conditionalFormatting>
  <conditionalFormatting sqref="Q2:Q452 Q460:Q1540">
    <cfRule type="cellIs" dxfId="181" priority="29349" operator="lessThan">
      <formula>0</formula>
    </cfRule>
  </conditionalFormatting>
  <conditionalFormatting sqref="Q2:Q452 T2:T1540 Y2:Z1540 Q460:Q1540 A874:X874">
    <cfRule type="cellIs" dxfId="180" priority="29350" operator="greaterThanOrEqual">
      <formula>0</formula>
    </cfRule>
  </conditionalFormatting>
  <conditionalFormatting sqref="Q453:Q459">
    <cfRule type="expression" dxfId="179" priority="1464">
      <formula>$AI507="OK"</formula>
    </cfRule>
  </conditionalFormatting>
  <conditionalFormatting sqref="S212">
    <cfRule type="expression" dxfId="178" priority="3121">
      <formula>#REF!="OK"</formula>
    </cfRule>
  </conditionalFormatting>
  <conditionalFormatting sqref="S394">
    <cfRule type="expression" dxfId="177" priority="3122">
      <formula>#REF!="OK"</formula>
    </cfRule>
  </conditionalFormatting>
  <conditionalFormatting sqref="S448:Z448 O448:Q448 A448:D448 F448 J448 M448">
    <cfRule type="expression" dxfId="176" priority="29707">
      <formula>#REF!="OK"</formula>
    </cfRule>
  </conditionalFormatting>
  <conditionalFormatting sqref="S1280:Z1281 P1280:Q1281">
    <cfRule type="expression" dxfId="175" priority="30301">
      <formula>$AI2042="OK"</formula>
    </cfRule>
    <cfRule type="expression" dxfId="174" priority="30300">
      <formula>$AI2069="OK"</formula>
    </cfRule>
  </conditionalFormatting>
  <conditionalFormatting sqref="S1281:Z1291 P1281:Q1291">
    <cfRule type="expression" dxfId="173" priority="30362">
      <formula>$AI2069="OK"</formula>
    </cfRule>
    <cfRule type="expression" dxfId="172" priority="30363">
      <formula>$AI2042="OK"</formula>
    </cfRule>
  </conditionalFormatting>
  <conditionalFormatting sqref="S1282:Z1294">
    <cfRule type="expression" dxfId="171" priority="30356">
      <formula>$AI2069="OK"</formula>
    </cfRule>
    <cfRule type="expression" dxfId="170" priority="30357">
      <formula>$AI2042="OK"</formula>
    </cfRule>
  </conditionalFormatting>
  <conditionalFormatting sqref="S1292:Z1297">
    <cfRule type="expression" dxfId="169" priority="944">
      <formula>$AI2051="OK"</formula>
    </cfRule>
    <cfRule type="expression" dxfId="168" priority="943">
      <formula>$AI2078="OK"</formula>
    </cfRule>
  </conditionalFormatting>
  <conditionalFormatting sqref="S1293:Z1366 U1382:Z1382 P1293:Q1366 U1367:U1381 U1383:U1540">
    <cfRule type="expression" dxfId="167" priority="31853">
      <formula>$AI2077="OK"</formula>
    </cfRule>
    <cfRule type="expression" dxfId="166" priority="31854">
      <formula>$AI2050="OK"</formula>
    </cfRule>
    <cfRule type="expression" dxfId="165" priority="31855">
      <formula>$AI2082="OK"</formula>
    </cfRule>
    <cfRule type="expression" dxfId="164" priority="31856">
      <formula>$AI2076="OK"</formula>
    </cfRule>
    <cfRule type="expression" dxfId="163" priority="31857">
      <formula>$AI2049="OK"</formula>
    </cfRule>
    <cfRule type="expression" dxfId="162" priority="31858">
      <formula>$AI2081="OK"</formula>
    </cfRule>
  </conditionalFormatting>
  <conditionalFormatting sqref="S1295:Z1300 P1295:Q1300">
    <cfRule type="expression" dxfId="161" priority="31316">
      <formula>$AI2085="OK"</formula>
    </cfRule>
  </conditionalFormatting>
  <conditionalFormatting sqref="S1295:Z1300">
    <cfRule type="expression" dxfId="160" priority="933">
      <formula>$AI2080="OK"</formula>
    </cfRule>
    <cfRule type="expression" dxfId="159" priority="934">
      <formula>$AI2053="OK"</formula>
    </cfRule>
  </conditionalFormatting>
  <conditionalFormatting sqref="S1317:Z1319">
    <cfRule type="expression" dxfId="158" priority="30759">
      <formula>$AI2099="OK"</formula>
    </cfRule>
    <cfRule type="expression" dxfId="157" priority="30760">
      <formula>$AI2072="OK"</formula>
    </cfRule>
    <cfRule type="expression" dxfId="156" priority="30761">
      <formula>$AI2104="OK"</formula>
    </cfRule>
  </conditionalFormatting>
  <conditionalFormatting sqref="S1324:Z1326">
    <cfRule type="expression" dxfId="155" priority="376">
      <formula>$AI2106="OK"</formula>
    </cfRule>
    <cfRule type="expression" dxfId="154" priority="377">
      <formula>$AI2079="OK"</formula>
    </cfRule>
    <cfRule type="expression" dxfId="153" priority="378">
      <formula>$AI2111="OK"</formula>
    </cfRule>
  </conditionalFormatting>
  <conditionalFormatting sqref="T213:Z213 O213:R213 A213:D213 F213 I213:J213 M213">
    <cfRule type="expression" dxfId="152" priority="29561">
      <formula>#REF!="OK"</formula>
    </cfRule>
  </conditionalFormatting>
  <conditionalFormatting sqref="T214:Z257 O460:Z500 Z501:Z502 Z506:Z516 Z518:Z519 Z528 Z540:Z541 Z546 Z550 Z557:Z560 O214:R257 A214:D257 F214:F257 I214:J257 M214:M257 L258:L395">
    <cfRule type="expression" dxfId="151" priority="29449">
      <formula>$AI258="OK"</formula>
    </cfRule>
  </conditionalFormatting>
  <conditionalFormatting sqref="T395:Z395 O395:R395 A395:D395 F395 I395:J395 M395 L396">
    <cfRule type="expression" dxfId="150" priority="29612">
      <formula>#REF!="OK"</formula>
    </cfRule>
  </conditionalFormatting>
  <conditionalFormatting sqref="T409:Z439 O409:R439 S409:S438 A409:D439 F409:F439 I409:J439 M409:M439 L440:L446">
    <cfRule type="expression" dxfId="149" priority="29993">
      <formula>$AI460="OK"</formula>
    </cfRule>
  </conditionalFormatting>
  <conditionalFormatting sqref="T440:Z446 S449:Z449 O440:R446 O449:Q449 S439:S446 H440:K440 A440:D446 F440:F446 M440:M446 I441:K443 H441:H446 K444:K445 J444:J446 I444:I450 L447:L448 A449:D449 F449 J449 M449 L450">
    <cfRule type="expression" dxfId="148" priority="29902">
      <formula>$AI491="OK"</formula>
    </cfRule>
  </conditionalFormatting>
  <conditionalFormatting sqref="T606:Z606 Q606:R606 H606">
    <cfRule type="expression" dxfId="147" priority="29889">
      <formula>$AI670="OK"</formula>
    </cfRule>
  </conditionalFormatting>
  <conditionalFormatting sqref="V451:Y452 R451:T459 V453:Z459">
    <cfRule type="expression" dxfId="146" priority="29807">
      <formula>$AI488="OK"</formula>
    </cfRule>
  </conditionalFormatting>
  <conditionalFormatting sqref="V1367:Z1381">
    <cfRule type="expression" dxfId="145" priority="33423">
      <formula>$AI1579="OK"</formula>
    </cfRule>
  </conditionalFormatting>
  <conditionalFormatting sqref="Z451:Z452 O565:Z623 K624:Z762 K557:K623 B565:B604 I565:I604 M565:M604 H578:H604 A605:D606 H605:J606 L605:N623">
    <cfRule type="expression" dxfId="144" priority="29876">
      <formula>#REF!="OK"</formula>
    </cfRule>
  </conditionalFormatting>
  <conditionalFormatting sqref="Z451:Z452">
    <cfRule type="expression" dxfId="143" priority="3053">
      <formula>$AI495="OK"</formula>
    </cfRule>
  </conditionalFormatting>
  <conditionalFormatting sqref="Z565">
    <cfRule type="expression" dxfId="142" priority="29867">
      <formula>$AI605="OK"</formula>
    </cfRule>
  </conditionalFormatting>
  <conditionalFormatting sqref="Z606">
    <cfRule type="expression" dxfId="141" priority="29892">
      <formula>$AI669="OK"</formula>
    </cfRule>
  </conditionalFormatting>
  <conditionalFormatting sqref="AA819:AA820 AA893:AA1023 AB1023:AJ1023 AA1024:AJ1129 AB1130:AJ1168 AA1130:AA1252 AB1223:AJ1246 AB1247 AD1247:AJ1247 AB1248:AJ1250 AJ1251:AJ1252 AA1253:AJ1253 AA1254 AJ1254 AA1255:AJ1256 AA1257 AJ1257 AJ1310:AJ1313 AA1314:AJ1345 AA1346 AJ1346 AA1347:AJ1366 AA1367:AI1540 AA1284:AA1313 AA1258:AJ1309">
    <cfRule type="cellIs" dxfId="140" priority="1944" operator="greaterThanOrEqual">
      <formula>1</formula>
    </cfRule>
  </conditionalFormatting>
  <conditionalFormatting sqref="AA819:AA820 AA893:AA1054 AA1057:AA1366">
    <cfRule type="expression" dxfId="139" priority="1945">
      <formula>$AI819="OK"</formula>
    </cfRule>
  </conditionalFormatting>
  <conditionalFormatting sqref="AA823:AA834">
    <cfRule type="expression" dxfId="138" priority="1921">
      <formula>$AI823="OK"</formula>
    </cfRule>
    <cfRule type="cellIs" dxfId="137" priority="1920" operator="greaterThanOrEqual">
      <formula>1</formula>
    </cfRule>
  </conditionalFormatting>
  <conditionalFormatting sqref="AA838:AA839">
    <cfRule type="expression" dxfId="136" priority="1917">
      <formula>$AI838="OK"</formula>
    </cfRule>
    <cfRule type="cellIs" dxfId="135" priority="1916" operator="greaterThanOrEqual">
      <formula>1</formula>
    </cfRule>
  </conditionalFormatting>
  <conditionalFormatting sqref="AA841:AA842">
    <cfRule type="cellIs" dxfId="134" priority="1912" operator="greaterThanOrEqual">
      <formula>1</formula>
    </cfRule>
    <cfRule type="expression" dxfId="133" priority="1913">
      <formula>$AI841="OK"</formula>
    </cfRule>
  </conditionalFormatting>
  <conditionalFormatting sqref="AA859">
    <cfRule type="cellIs" dxfId="132" priority="1910" operator="greaterThanOrEqual">
      <formula>1</formula>
    </cfRule>
    <cfRule type="expression" dxfId="131" priority="1911">
      <formula>$AI859="OK"</formula>
    </cfRule>
  </conditionalFormatting>
  <conditionalFormatting sqref="AA875:AA885">
    <cfRule type="expression" dxfId="130" priority="1889">
      <formula>$AI875="OK"</formula>
    </cfRule>
    <cfRule type="cellIs" dxfId="129" priority="1888" operator="greaterThanOrEqual">
      <formula>1</formula>
    </cfRule>
  </conditionalFormatting>
  <conditionalFormatting sqref="AA1056">
    <cfRule type="expression" dxfId="128" priority="33452">
      <formula>#REF!="OK"</formula>
    </cfRule>
  </conditionalFormatting>
  <conditionalFormatting sqref="AA137:AC141">
    <cfRule type="expression" dxfId="127" priority="1851">
      <formula>$AI137="OK"</formula>
    </cfRule>
  </conditionalFormatting>
  <conditionalFormatting sqref="AA142:AC142 AH771 AC989:AG989 AD1033 AC1248">
    <cfRule type="expression" dxfId="126" priority="1853">
      <formula>$AI141="OK"</formula>
    </cfRule>
  </conditionalFormatting>
  <conditionalFormatting sqref="AA143:AC148">
    <cfRule type="expression" dxfId="125" priority="1843">
      <formula>$AI143="OK"</formula>
    </cfRule>
  </conditionalFormatting>
  <conditionalFormatting sqref="AA149:AC149">
    <cfRule type="expression" dxfId="124" priority="1845">
      <formula>$AI148="OK"</formula>
    </cfRule>
  </conditionalFormatting>
  <conditionalFormatting sqref="AA150:AC150">
    <cfRule type="expression" dxfId="123" priority="1842">
      <formula>$AI150="OK"</formula>
    </cfRule>
  </conditionalFormatting>
  <conditionalFormatting sqref="AA609:AC610 AA613:AC617 AA620:AC623 AA776:AC798 AA806:AC817 AA821:AC822 AA836:AC837 AA840:AC840 AA856:AC858 AA860:AC862 AA864:AC869">
    <cfRule type="expression" dxfId="122" priority="1839">
      <formula>$AI609="OK"</formula>
    </cfRule>
  </conditionalFormatting>
  <conditionalFormatting sqref="AA609:AC610 AA613:AC617 AA620:AC623 AA763:AJ776 AJ893:AJ899 AB900:AJ1001 AJ1002 AB1003:AJ1007 AJ1008:AJ1013 AB1014:AJ1020 AJ1021:AJ1022 AJ1169 AB1170:AJ1205 AJ1206:AJ1222">
    <cfRule type="cellIs" dxfId="121" priority="1841" operator="greaterThanOrEqual">
      <formula>1</formula>
    </cfRule>
  </conditionalFormatting>
  <conditionalFormatting sqref="AA121:AD127">
    <cfRule type="expression" dxfId="120" priority="1948">
      <formula>$AI121="OK"</formula>
    </cfRule>
  </conditionalFormatting>
  <conditionalFormatting sqref="AA605:AH605">
    <cfRule type="cellIs" dxfId="119" priority="1956" operator="greaterThanOrEqual">
      <formula>1</formula>
    </cfRule>
  </conditionalFormatting>
  <conditionalFormatting sqref="AA607:AH608">
    <cfRule type="expression" dxfId="118" priority="1661">
      <formula>$AI607="OK"</formula>
    </cfRule>
    <cfRule type="cellIs" dxfId="117" priority="1662" operator="greaterThanOrEqual">
      <formula>1</formula>
    </cfRule>
  </conditionalFormatting>
  <conditionalFormatting sqref="AA618:AH619">
    <cfRule type="expression" dxfId="116" priority="1657">
      <formula>$AI618="OK"</formula>
    </cfRule>
    <cfRule type="cellIs" dxfId="115" priority="1658" operator="greaterThanOrEqual">
      <formula>1</formula>
    </cfRule>
  </conditionalFormatting>
  <conditionalFormatting sqref="AA624:AH762">
    <cfRule type="expression" dxfId="114" priority="1954">
      <formula>$AI624="OK"</formula>
    </cfRule>
    <cfRule type="cellIs" dxfId="113" priority="1955" operator="greaterThanOrEqual">
      <formula>1</formula>
    </cfRule>
  </conditionalFormatting>
  <conditionalFormatting sqref="AA2:AI28 AA451:AE452 AE453:AG454 AF455:AG459 AA460:AH460 A460:G556 I460:N556 AA461:AI604 J557:J604 L557:L604">
    <cfRule type="expression" dxfId="112" priority="29347">
      <formula>$AI2="OK"</formula>
    </cfRule>
  </conditionalFormatting>
  <conditionalFormatting sqref="AA2:AI152 AA153:AH452 AI153:AI460 AJ154:AW154 AA453:AG454 AA455:AB459 AD455:AG459 AA460:AH460 AA777:AB777 AH777:AJ777 AA778:AJ798 AA799:AH805 AJ799:AJ805 AA806:AB806 AH806:AJ806 AA807:AJ817 AA818:AH818 AJ818:AJ819 AB819:AH819 AB820:AJ820 AA821:AJ822 AB823:AJ834 AA835:AJ837 AB838:AJ839 AA840:AJ840 AB841:AJ842 AB859:AJ859 AA860:AJ874 AB875:AJ885 AA886:AH887 AJ886:AJ887 AA888:AJ888 AA889:AH891 AJ889:AJ891 AA892:AJ892">
    <cfRule type="cellIs" dxfId="111" priority="29348" operator="greaterThanOrEqual">
      <formula>1</formula>
    </cfRule>
  </conditionalFormatting>
  <conditionalFormatting sqref="AA461:AI606 AI607:AI762 AI799:AI805 AI818:AI819">
    <cfRule type="cellIs" dxfId="110" priority="3047" operator="greaterThanOrEqual">
      <formula>1</formula>
    </cfRule>
  </conditionalFormatting>
  <conditionalFormatting sqref="AA606:AI606">
    <cfRule type="expression" dxfId="109" priority="3048">
      <formula>$AI606="OK"</formula>
    </cfRule>
  </conditionalFormatting>
  <conditionalFormatting sqref="AA843:AJ843 AA844:AG847 AJ844:AJ855 AA848:AH855 AA856:AJ858">
    <cfRule type="cellIs" dxfId="108" priority="1813" operator="greaterThanOrEqual">
      <formula>1</formula>
    </cfRule>
  </conditionalFormatting>
  <conditionalFormatting sqref="AB1055:AG1055 E1056 J1056 AC1056:AH1056 AB1056:AB1057 AH1057">
    <cfRule type="expression" dxfId="107" priority="33439">
      <formula>#REF!="OK"</formula>
    </cfRule>
  </conditionalFormatting>
  <conditionalFormatting sqref="AB893:AI899">
    <cfRule type="cellIs" dxfId="106" priority="692" operator="greaterThanOrEqual">
      <formula>1</formula>
    </cfRule>
  </conditionalFormatting>
  <conditionalFormatting sqref="AB1002:AI1002">
    <cfRule type="cellIs" dxfId="105" priority="689" operator="greaterThanOrEqual">
      <formula>1</formula>
    </cfRule>
  </conditionalFormatting>
  <conditionalFormatting sqref="AB1008:AI1013">
    <cfRule type="cellIs" dxfId="104" priority="671" operator="greaterThanOrEqual">
      <formula>1</formula>
    </cfRule>
  </conditionalFormatting>
  <conditionalFormatting sqref="AB1021:AI1022">
    <cfRule type="cellIs" dxfId="103" priority="665" operator="greaterThanOrEqual">
      <formula>1</formula>
    </cfRule>
  </conditionalFormatting>
  <conditionalFormatting sqref="AB1169:AI1169">
    <cfRule type="cellIs" dxfId="102" priority="662" operator="greaterThanOrEqual">
      <formula>1</formula>
    </cfRule>
  </conditionalFormatting>
  <conditionalFormatting sqref="AB1206:AI1222">
    <cfRule type="cellIs" dxfId="101" priority="11" operator="greaterThanOrEqual">
      <formula>1</formula>
    </cfRule>
  </conditionalFormatting>
  <conditionalFormatting sqref="AB1251:AI1252">
    <cfRule type="cellIs" dxfId="100" priority="9" operator="greaterThanOrEqual">
      <formula>1</formula>
    </cfRule>
  </conditionalFormatting>
  <conditionalFormatting sqref="AB1254:AI1254">
    <cfRule type="cellIs" dxfId="99" priority="8" operator="greaterThanOrEqual">
      <formula>1</formula>
    </cfRule>
  </conditionalFormatting>
  <conditionalFormatting sqref="AB1257:AI1257">
    <cfRule type="cellIs" dxfId="98" priority="7" operator="greaterThanOrEqual">
      <formula>1</formula>
    </cfRule>
  </conditionalFormatting>
  <conditionalFormatting sqref="AB1310:AI1313">
    <cfRule type="cellIs" dxfId="97" priority="3" operator="greaterThanOrEqual">
      <formula>1</formula>
    </cfRule>
  </conditionalFormatting>
  <conditionalFormatting sqref="AB1346:AI1346">
    <cfRule type="cellIs" dxfId="96" priority="2" operator="greaterThanOrEqual">
      <formula>1</formula>
    </cfRule>
  </conditionalFormatting>
  <conditionalFormatting sqref="AC455:AC459">
    <cfRule type="expression" dxfId="95" priority="2987">
      <formula>$AI455="OK"</formula>
    </cfRule>
    <cfRule type="cellIs" dxfId="94" priority="2988" operator="greaterThanOrEqual">
      <formula>1</formula>
    </cfRule>
  </conditionalFormatting>
  <conditionalFormatting sqref="AC777">
    <cfRule type="cellIs" dxfId="93" priority="1117" operator="greaterThanOrEqual">
      <formula>1</formula>
    </cfRule>
  </conditionalFormatting>
  <conditionalFormatting sqref="AC806">
    <cfRule type="cellIs" dxfId="92" priority="1114" operator="greaterThanOrEqual">
      <formula>1</formula>
    </cfRule>
  </conditionalFormatting>
  <conditionalFormatting sqref="AC1032:AC1033 AE1032:AG1033 AA1055 AC1223:AG1246 AD1247:AG1248 AC1249:AG1249">
    <cfRule type="expression" dxfId="91" priority="33450">
      <formula>$AI1033="OK"</formula>
    </cfRule>
  </conditionalFormatting>
  <conditionalFormatting sqref="AC1160:AC1162">
    <cfRule type="expression" dxfId="90" priority="37">
      <formula>$AI1161="OK"</formula>
    </cfRule>
  </conditionalFormatting>
  <conditionalFormatting sqref="AC1247">
    <cfRule type="cellIs" dxfId="89" priority="35" operator="greaterThanOrEqual">
      <formula>1</formula>
    </cfRule>
    <cfRule type="expression" dxfId="88" priority="33">
      <formula>$AI1248="OK"</formula>
    </cfRule>
  </conditionalFormatting>
  <conditionalFormatting sqref="AC1248">
    <cfRule type="expression" dxfId="87" priority="36">
      <formula>$AI1248="OK"</formula>
    </cfRule>
  </conditionalFormatting>
  <conditionalFormatting sqref="AC1249:AC1250">
    <cfRule type="cellIs" dxfId="86" priority="29" operator="greaterThanOrEqual">
      <formula>1</formula>
    </cfRule>
    <cfRule type="expression" dxfId="85" priority="27">
      <formula>$AI1250="OK"</formula>
    </cfRule>
  </conditionalFormatting>
  <conditionalFormatting sqref="AC982:AG988 AC990:AG1001 AC1003:AG1007 AC1014:AG1020 AC1106:AG1106 AC1108:AG1108 AC1170:AG1205 AC1253:AG1253 AC1255:AG1256 AC1258:AG1289 AD1284:AD1309 AE1283:AF1309">
    <cfRule type="expression" dxfId="84" priority="1554">
      <formula>$AI983="OK"</formula>
    </cfRule>
  </conditionalFormatting>
  <conditionalFormatting sqref="AC988:AG989">
    <cfRule type="expression" dxfId="83" priority="1555">
      <formula>$AI988="OK"</formula>
    </cfRule>
  </conditionalFormatting>
  <conditionalFormatting sqref="AC997:AG997 AC1054:AG1054 AC1290:AG1291 AC1293:AG1294 AC1296:AG1297 AC1299:AG1300">
    <cfRule type="expression" dxfId="82" priority="1538">
      <formula>$AI999="OK"</formula>
    </cfRule>
  </conditionalFormatting>
  <conditionalFormatting sqref="AC998:AG998">
    <cfRule type="expression" dxfId="81" priority="1536">
      <formula>$AI998="OK"</formula>
    </cfRule>
  </conditionalFormatting>
  <conditionalFormatting sqref="AC1023:AG1031">
    <cfRule type="expression" dxfId="80" priority="19">
      <formula>$AI1024="OK"</formula>
    </cfRule>
  </conditionalFormatting>
  <conditionalFormatting sqref="AC1034:AG1053">
    <cfRule type="expression" dxfId="79" priority="13">
      <formula>$AI1035="OK"</formula>
    </cfRule>
  </conditionalFormatting>
  <conditionalFormatting sqref="AC1115:AG1124 AC1127:AG1127 AC1130:AG1167">
    <cfRule type="expression" dxfId="78" priority="635">
      <formula>$AI1116="OK"</formula>
    </cfRule>
  </conditionalFormatting>
  <conditionalFormatting sqref="AC1143:AG1143">
    <cfRule type="expression" dxfId="77" priority="30294">
      <formula>#REF!="OK"</formula>
    </cfRule>
  </conditionalFormatting>
  <conditionalFormatting sqref="AC1250:AG1250">
    <cfRule type="expression" dxfId="76" priority="31186">
      <formula>#REF!="OK"</formula>
    </cfRule>
  </conditionalFormatting>
  <conditionalFormatting sqref="AC1258:AG1260">
    <cfRule type="expression" dxfId="75" priority="30231">
      <formula>#REF!="OK"</formula>
    </cfRule>
  </conditionalFormatting>
  <conditionalFormatting sqref="AC1277:AG1295 AD1284:AD1309 AE1283:AF1309">
    <cfRule type="expression" dxfId="74" priority="30492">
      <formula>#REF!="OK"</formula>
    </cfRule>
  </conditionalFormatting>
  <conditionalFormatting sqref="AC1293:AG1294">
    <cfRule type="expression" dxfId="73" priority="33163">
      <formula>$AI1541="OK"</formula>
    </cfRule>
  </conditionalFormatting>
  <conditionalFormatting sqref="AC1295:AG1297">
    <cfRule type="expression" dxfId="72" priority="930">
      <formula>$AI1542="OK"</formula>
    </cfRule>
  </conditionalFormatting>
  <conditionalFormatting sqref="AC1314:AG1345 AC1347:AG1366 AC1296:AG1309">
    <cfRule type="expression" dxfId="71" priority="33165">
      <formula>$AI1541="OK"</formula>
    </cfRule>
  </conditionalFormatting>
  <conditionalFormatting sqref="AC1298:AG1300">
    <cfRule type="expression" dxfId="70" priority="920">
      <formula>$AI1544="OK"</formula>
    </cfRule>
  </conditionalFormatting>
  <conditionalFormatting sqref="AC1316:AG1319 AC1323:AG1326 AC1330:AG1333 AC1337:AG1340">
    <cfRule type="expression" dxfId="69" priority="30892">
      <formula>#REF!="OK"</formula>
    </cfRule>
  </conditionalFormatting>
  <conditionalFormatting sqref="AC1317:AG1319 AC1331:AG1333 AC1338:AG1340 AC1345:AG1345 AC1347:AG1366">
    <cfRule type="expression" dxfId="68" priority="759">
      <formula>$AI1561="OK"</formula>
    </cfRule>
  </conditionalFormatting>
  <conditionalFormatting sqref="AC1324:AG1326">
    <cfRule type="expression" dxfId="67" priority="375">
      <formula>$AI1568="OK"</formula>
    </cfRule>
  </conditionalFormatting>
  <conditionalFormatting sqref="AC1344:AG1345 AC1347:AG1366">
    <cfRule type="expression" dxfId="66" priority="212">
      <formula>#REF!="OK"</formula>
    </cfRule>
  </conditionalFormatting>
  <conditionalFormatting sqref="AC1035:AI1035">
    <cfRule type="cellIs" dxfId="65" priority="14" operator="greaterThanOrEqual">
      <formula>1</formula>
    </cfRule>
  </conditionalFormatting>
  <conditionalFormatting sqref="AD1032">
    <cfRule type="expression" dxfId="64" priority="26">
      <formula>$AI1033="OK"</formula>
    </cfRule>
  </conditionalFormatting>
  <conditionalFormatting sqref="AD1160:AD1161">
    <cfRule type="expression" dxfId="63" priority="24">
      <formula>$AI1161="OK"</formula>
    </cfRule>
  </conditionalFormatting>
  <conditionalFormatting sqref="AD1247:AD1250">
    <cfRule type="expression" dxfId="62" priority="20">
      <formula>$AI1248="OK"</formula>
    </cfRule>
  </conditionalFormatting>
  <conditionalFormatting sqref="AD777:AG777">
    <cfRule type="cellIs" dxfId="61" priority="1118" operator="greaterThanOrEqual">
      <formula>1</formula>
    </cfRule>
    <cfRule type="expression" dxfId="60" priority="1119">
      <formula>$AI777="OK"</formula>
    </cfRule>
  </conditionalFormatting>
  <conditionalFormatting sqref="AD806:AG806">
    <cfRule type="expression" dxfId="59" priority="1116">
      <formula>$AI806="OK"</formula>
    </cfRule>
    <cfRule type="cellIs" dxfId="58" priority="1115" operator="greaterThanOrEqual">
      <formula>1</formula>
    </cfRule>
  </conditionalFormatting>
  <conditionalFormatting sqref="AD1001:AG1001">
    <cfRule type="cellIs" dxfId="57" priority="1113" operator="greaterThanOrEqual">
      <formula>1</formula>
    </cfRule>
  </conditionalFormatting>
  <conditionalFormatting sqref="AD1003:AG1007">
    <cfRule type="cellIs" dxfId="56" priority="1108" operator="greaterThanOrEqual">
      <formula>1</formula>
    </cfRule>
  </conditionalFormatting>
  <conditionalFormatting sqref="AD1014:AG1020">
    <cfRule type="cellIs" dxfId="55" priority="15" operator="greaterThanOrEqual">
      <formula>1</formula>
    </cfRule>
  </conditionalFormatting>
  <conditionalFormatting sqref="AD1035:AG1035">
    <cfRule type="cellIs" dxfId="54" priority="12" operator="greaterThanOrEqual">
      <formula>1</formula>
    </cfRule>
  </conditionalFormatting>
  <conditionalFormatting sqref="AD1044:AG1047">
    <cfRule type="cellIs" dxfId="53" priority="637" operator="greaterThanOrEqual">
      <formula>1</formula>
    </cfRule>
  </conditionalFormatting>
  <conditionalFormatting sqref="AD609:AH610 AA611:AH612 AD613:AH617 AD620:AH623">
    <cfRule type="expression" dxfId="52" priority="3038">
      <formula>$AI609="OK"</formula>
    </cfRule>
    <cfRule type="cellIs" dxfId="51" priority="3037" operator="greaterThanOrEqual">
      <formula>1</formula>
    </cfRule>
  </conditionalFormatting>
  <conditionalFormatting sqref="AE455:AE459">
    <cfRule type="expression" dxfId="50" priority="2986">
      <formula>$AI455="OK"</formula>
    </cfRule>
  </conditionalFormatting>
  <conditionalFormatting sqref="AF455:AF459">
    <cfRule type="expression" dxfId="49" priority="2985">
      <formula>$AI455="OK"</formula>
    </cfRule>
  </conditionalFormatting>
  <conditionalFormatting sqref="AF988:AG989">
    <cfRule type="expression" dxfId="48" priority="786">
      <formula>$AI988="OK"</formula>
    </cfRule>
  </conditionalFormatting>
  <conditionalFormatting sqref="AF989:AG989">
    <cfRule type="expression" dxfId="47" priority="785">
      <formula>$AI990="OK"</formula>
    </cfRule>
  </conditionalFormatting>
  <conditionalFormatting sqref="AF997:AG998">
    <cfRule type="expression" dxfId="46" priority="783">
      <formula>$AI997="OK"</formula>
    </cfRule>
  </conditionalFormatting>
  <conditionalFormatting sqref="AF451:AH452">
    <cfRule type="expression" dxfId="45" priority="2936">
      <formula>$AI451="OK"</formula>
    </cfRule>
  </conditionalFormatting>
  <conditionalFormatting sqref="AG455:AG459">
    <cfRule type="expression" dxfId="44" priority="2984">
      <formula>$AI455="OK"</formula>
    </cfRule>
  </conditionalFormatting>
  <conditionalFormatting sqref="AH453:AH459">
    <cfRule type="cellIs" dxfId="43" priority="1469" operator="greaterThanOrEqual">
      <formula>1</formula>
    </cfRule>
    <cfRule type="expression" dxfId="42" priority="1468">
      <formula>$AI453="OK"</formula>
    </cfRule>
  </conditionalFormatting>
  <conditionalFormatting sqref="AH770">
    <cfRule type="expression" dxfId="41" priority="189">
      <formula>$AI770="OK"</formula>
    </cfRule>
  </conditionalFormatting>
  <conditionalFormatting sqref="AH844:AH847">
    <cfRule type="expression" dxfId="40" priority="183">
      <formula>$AI844="OK"</formula>
    </cfRule>
  </conditionalFormatting>
  <conditionalFormatting sqref="AH844:AH855">
    <cfRule type="cellIs" dxfId="39" priority="182" operator="greaterThanOrEqual">
      <formula>1</formula>
    </cfRule>
  </conditionalFormatting>
  <conditionalFormatting sqref="AH848:AH855">
    <cfRule type="expression" dxfId="38" priority="181">
      <formula>$AI847="OK"</formula>
    </cfRule>
  </conditionalFormatting>
  <conditionalFormatting sqref="AH886:AH887">
    <cfRule type="cellIs" dxfId="37" priority="176" operator="greaterThanOrEqual">
      <formula>1</formula>
    </cfRule>
    <cfRule type="expression" dxfId="36" priority="175">
      <formula>$AI885="OK"</formula>
    </cfRule>
  </conditionalFormatting>
  <conditionalFormatting sqref="AH889:AH891">
    <cfRule type="cellIs" dxfId="35" priority="167" operator="greaterThanOrEqual">
      <formula>1</formula>
    </cfRule>
    <cfRule type="expression" dxfId="34" priority="166">
      <formula>$AI888="OK"</formula>
    </cfRule>
  </conditionalFormatting>
  <conditionalFormatting sqref="AH1048:AH1049">
    <cfRule type="cellIs" dxfId="33" priority="161" operator="greaterThanOrEqual">
      <formula>1</formula>
    </cfRule>
    <cfRule type="expression" dxfId="32" priority="160">
      <formula>$AI1047="OK"</formula>
    </cfRule>
  </conditionalFormatting>
  <conditionalFormatting sqref="AH1055">
    <cfRule type="expression" dxfId="31" priority="157">
      <formula>$AI1054="OK"</formula>
    </cfRule>
  </conditionalFormatting>
  <conditionalFormatting sqref="AH1055:AH1057">
    <cfRule type="cellIs" dxfId="30" priority="152" operator="greaterThanOrEqual">
      <formula>1</formula>
    </cfRule>
  </conditionalFormatting>
  <conditionalFormatting sqref="AH1059:AH1061">
    <cfRule type="cellIs" dxfId="29" priority="143" operator="greaterThanOrEqual">
      <formula>1</formula>
    </cfRule>
    <cfRule type="expression" dxfId="28" priority="142">
      <formula>$AI1058="OK"</formula>
    </cfRule>
  </conditionalFormatting>
  <conditionalFormatting sqref="AH1080">
    <cfRule type="cellIs" dxfId="27" priority="140" operator="greaterThanOrEqual">
      <formula>1</formula>
    </cfRule>
    <cfRule type="expression" dxfId="26" priority="139">
      <formula>$AI1079="OK"</formula>
    </cfRule>
  </conditionalFormatting>
  <conditionalFormatting sqref="AH1086:AH1090">
    <cfRule type="cellIs" dxfId="25" priority="125" operator="greaterThanOrEqual">
      <formula>1</formula>
    </cfRule>
    <cfRule type="expression" dxfId="24" priority="124">
      <formula>$AI1085="OK"</formula>
    </cfRule>
  </conditionalFormatting>
  <conditionalFormatting sqref="AH1092:AH1097">
    <cfRule type="cellIs" dxfId="23" priority="107" operator="greaterThanOrEqual">
      <formula>1</formula>
    </cfRule>
    <cfRule type="expression" dxfId="22" priority="106">
      <formula>$AI1091="OK"</formula>
    </cfRule>
  </conditionalFormatting>
  <conditionalFormatting sqref="AH1130:AH1144">
    <cfRule type="expression" dxfId="21" priority="636">
      <formula>$AI1131="OK"</formula>
    </cfRule>
  </conditionalFormatting>
  <conditionalFormatting sqref="AH1147">
    <cfRule type="cellIs" dxfId="20" priority="104" operator="greaterThanOrEqual">
      <formula>1</formula>
    </cfRule>
    <cfRule type="expression" dxfId="19" priority="103">
      <formula>$AI1146="OK"</formula>
    </cfRule>
  </conditionalFormatting>
  <conditionalFormatting sqref="AH1148:AH1159">
    <cfRule type="expression" dxfId="18" priority="626">
      <formula>$AI1149="OK"</formula>
    </cfRule>
  </conditionalFormatting>
  <conditionalFormatting sqref="AH1182:AH1200">
    <cfRule type="expression" dxfId="17" priority="607">
      <formula>$AI1183="OK"</formula>
    </cfRule>
  </conditionalFormatting>
  <conditionalFormatting sqref="AI487:AI762 N557:N604 AI799:AI805 AI818:AI819">
    <cfRule type="expression" dxfId="16" priority="3054">
      <formula>$AI487="OK"</formula>
    </cfRule>
  </conditionalFormatting>
  <conditionalFormatting sqref="AI844:AI855">
    <cfRule type="expression" dxfId="15" priority="67">
      <formula>$AI844="OK"</formula>
    </cfRule>
    <cfRule type="cellIs" dxfId="14" priority="68" operator="greaterThanOrEqual">
      <formula>1</formula>
    </cfRule>
  </conditionalFormatting>
  <conditionalFormatting sqref="AI886:AI887">
    <cfRule type="cellIs" dxfId="13" priority="74" operator="greaterThanOrEqual">
      <formula>1</formula>
    </cfRule>
    <cfRule type="expression" dxfId="12" priority="73">
      <formula>$AI886="OK"</formula>
    </cfRule>
  </conditionalFormatting>
  <conditionalFormatting sqref="AI889:AI891">
    <cfRule type="expression" dxfId="11" priority="77">
      <formula>$AI889="OK"</formula>
    </cfRule>
    <cfRule type="cellIs" dxfId="10" priority="78" operator="greaterThanOrEqual">
      <formula>1</formula>
    </cfRule>
  </conditionalFormatting>
  <conditionalFormatting sqref="AI1048:AI1049">
    <cfRule type="expression" dxfId="9" priority="83">
      <formula>$AI1048="OK"</formula>
    </cfRule>
  </conditionalFormatting>
  <conditionalFormatting sqref="AI1055">
    <cfRule type="expression" dxfId="8" priority="47">
      <formula>$AI1055="OK"</formula>
    </cfRule>
  </conditionalFormatting>
  <conditionalFormatting sqref="AI1057">
    <cfRule type="expression" dxfId="7" priority="51">
      <formula>$AI1057="OK"</formula>
    </cfRule>
  </conditionalFormatting>
  <conditionalFormatting sqref="AI1059:AI1061">
    <cfRule type="expression" dxfId="6" priority="52">
      <formula>$AI1059="OK"</formula>
    </cfRule>
  </conditionalFormatting>
  <conditionalFormatting sqref="AI1080">
    <cfRule type="expression" dxfId="5" priority="50">
      <formula>$AI1080="OK"</formula>
    </cfRule>
  </conditionalFormatting>
  <conditionalFormatting sqref="AI1086:AI1090">
    <cfRule type="expression" dxfId="4" priority="55">
      <formula>$AI1086="OK"</formula>
    </cfRule>
  </conditionalFormatting>
  <conditionalFormatting sqref="AI1092:AI1097">
    <cfRule type="expression" dxfId="3" priority="60">
      <formula>$AI1092="OK"</formula>
    </cfRule>
  </conditionalFormatting>
  <conditionalFormatting sqref="AI1147">
    <cfRule type="expression" dxfId="2" priority="66">
      <formula>$AI1147="OK"</formula>
    </cfRule>
  </conditionalFormatting>
  <conditionalFormatting sqref="AJ154:AW154">
    <cfRule type="expression" dxfId="1" priority="3125">
      <formula>$AI154="OK"</formula>
    </cfRule>
  </conditionalFormatting>
  <conditionalFormatting sqref="AC1283:AC1309">
    <cfRule type="expression" dxfId="0" priority="1">
      <formula>$AI1283="OK"</formula>
    </cfRule>
  </conditionalFormatting>
  <pageMargins left="0" right="0" top="0" bottom="0" header="0" footer="0"/>
  <pageSetup paperSize="8" scale="32" fitToHeight="0" orientation="landscape" r:id="rId1"/>
  <ignoredErrors>
    <ignoredError sqref="H863" unlocked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632E-705D-4015-BF09-C63F66103FE1}">
  <dimension ref="A1:F40"/>
  <sheetViews>
    <sheetView topLeftCell="A4" workbookViewId="0">
      <selection activeCell="E10" sqref="E10"/>
    </sheetView>
  </sheetViews>
  <sheetFormatPr defaultRowHeight="15" x14ac:dyDescent="0.25"/>
  <cols>
    <col min="2" max="2" width="50" bestFit="1" customWidth="1"/>
    <col min="3" max="3" width="29.85546875" customWidth="1"/>
    <col min="4" max="4" width="24.42578125" bestFit="1" customWidth="1"/>
    <col min="5" max="5" width="76.140625" bestFit="1" customWidth="1"/>
    <col min="6" max="6" width="17.28515625" bestFit="1" customWidth="1"/>
  </cols>
  <sheetData>
    <row r="1" spans="1:6" ht="15" customHeight="1" x14ac:dyDescent="0.25">
      <c r="A1" s="178" t="s">
        <v>42</v>
      </c>
      <c r="B1" s="108" t="s">
        <v>3192</v>
      </c>
      <c r="C1" s="108" t="s">
        <v>3193</v>
      </c>
      <c r="D1" s="108" t="s">
        <v>3194</v>
      </c>
      <c r="E1" s="179" t="s">
        <v>387</v>
      </c>
      <c r="F1" s="108" t="s">
        <v>321</v>
      </c>
    </row>
    <row r="2" spans="1:6" x14ac:dyDescent="0.25">
      <c r="A2" s="227">
        <v>188</v>
      </c>
      <c r="B2" s="215" t="s">
        <v>2071</v>
      </c>
      <c r="C2" s="228">
        <v>46188</v>
      </c>
      <c r="D2" s="228">
        <v>46261</v>
      </c>
      <c r="E2" s="229" t="s">
        <v>496</v>
      </c>
      <c r="F2" s="215" t="s">
        <v>2070</v>
      </c>
    </row>
    <row r="3" spans="1:6" x14ac:dyDescent="0.25">
      <c r="A3" s="227">
        <v>190</v>
      </c>
      <c r="B3" s="215" t="s">
        <v>2986</v>
      </c>
      <c r="C3" s="228">
        <v>46205</v>
      </c>
      <c r="D3" s="228"/>
      <c r="E3" s="229" t="s">
        <v>496</v>
      </c>
      <c r="F3" s="215" t="s">
        <v>2987</v>
      </c>
    </row>
    <row r="4" spans="1:6" x14ac:dyDescent="0.25">
      <c r="A4" s="226">
        <v>198</v>
      </c>
      <c r="B4" s="107" t="s">
        <v>2985</v>
      </c>
      <c r="C4" s="185">
        <v>46387</v>
      </c>
      <c r="D4" s="185"/>
      <c r="E4" s="186" t="s">
        <v>1875</v>
      </c>
      <c r="F4" s="107" t="s">
        <v>2983</v>
      </c>
    </row>
    <row r="5" spans="1:6" ht="30" x14ac:dyDescent="0.25">
      <c r="A5" s="211">
        <v>200</v>
      </c>
      <c r="B5" s="212" t="s">
        <v>2994</v>
      </c>
      <c r="C5" s="213">
        <v>46219</v>
      </c>
      <c r="D5" s="213"/>
      <c r="E5" s="214" t="s">
        <v>496</v>
      </c>
      <c r="F5" s="215" t="s">
        <v>2993</v>
      </c>
    </row>
    <row r="6" spans="1:6" ht="30" x14ac:dyDescent="0.25">
      <c r="A6" s="211">
        <v>201</v>
      </c>
      <c r="B6" s="212" t="s">
        <v>2992</v>
      </c>
      <c r="C6" s="213">
        <v>46198</v>
      </c>
      <c r="D6" s="213"/>
      <c r="E6" s="214" t="s">
        <v>496</v>
      </c>
      <c r="F6" s="215" t="s">
        <v>2991</v>
      </c>
    </row>
    <row r="7" spans="1:6" ht="75" x14ac:dyDescent="0.25">
      <c r="A7" s="211">
        <v>202</v>
      </c>
      <c r="B7" s="212" t="s">
        <v>3007</v>
      </c>
      <c r="C7" s="216">
        <v>46198</v>
      </c>
      <c r="D7" s="213"/>
      <c r="E7" s="214" t="s">
        <v>496</v>
      </c>
      <c r="F7" s="215" t="s">
        <v>3006</v>
      </c>
    </row>
    <row r="8" spans="1:6" x14ac:dyDescent="0.25">
      <c r="A8" s="211">
        <v>203</v>
      </c>
      <c r="B8" s="217" t="s">
        <v>4973</v>
      </c>
      <c r="C8" s="213">
        <v>46202</v>
      </c>
      <c r="D8" s="213">
        <v>46231</v>
      </c>
      <c r="E8" s="214" t="s">
        <v>496</v>
      </c>
      <c r="F8" s="215" t="s">
        <v>3009</v>
      </c>
    </row>
    <row r="9" spans="1:6" x14ac:dyDescent="0.25">
      <c r="A9" s="211">
        <v>204</v>
      </c>
      <c r="B9" s="217" t="s">
        <v>3164</v>
      </c>
      <c r="C9" s="213">
        <v>46226</v>
      </c>
      <c r="D9" s="213"/>
      <c r="E9" s="214" t="s">
        <v>4859</v>
      </c>
      <c r="F9" s="215" t="s">
        <v>3009</v>
      </c>
    </row>
    <row r="10" spans="1:6" x14ac:dyDescent="0.25">
      <c r="A10" s="211">
        <v>205</v>
      </c>
      <c r="B10" s="217" t="s">
        <v>3166</v>
      </c>
      <c r="C10" s="213">
        <v>46235</v>
      </c>
      <c r="D10" s="213"/>
      <c r="E10" s="218" t="s">
        <v>4860</v>
      </c>
      <c r="F10" s="215" t="s">
        <v>3165</v>
      </c>
    </row>
    <row r="11" spans="1:6" ht="30" x14ac:dyDescent="0.25">
      <c r="A11" s="184">
        <v>207</v>
      </c>
      <c r="B11" s="204" t="s">
        <v>3293</v>
      </c>
      <c r="C11" s="185">
        <v>46336</v>
      </c>
      <c r="D11" s="185"/>
      <c r="E11" s="186"/>
      <c r="F11" s="107" t="s">
        <v>3292</v>
      </c>
    </row>
    <row r="12" spans="1:6" ht="30" x14ac:dyDescent="0.25">
      <c r="A12" s="236">
        <v>208</v>
      </c>
      <c r="B12" s="212" t="s">
        <v>4308</v>
      </c>
      <c r="C12" s="213">
        <v>46233</v>
      </c>
      <c r="D12" s="213">
        <v>46265</v>
      </c>
      <c r="E12" s="218" t="s">
        <v>496</v>
      </c>
      <c r="F12" s="217" t="s">
        <v>4307</v>
      </c>
    </row>
    <row r="13" spans="1:6" ht="21" customHeight="1" x14ac:dyDescent="0.25">
      <c r="A13" s="211">
        <v>209</v>
      </c>
      <c r="B13" s="217" t="s">
        <v>4309</v>
      </c>
      <c r="C13" s="213">
        <v>46280</v>
      </c>
      <c r="D13" s="213"/>
      <c r="E13" s="218" t="s">
        <v>496</v>
      </c>
      <c r="F13" s="217" t="s">
        <v>4323</v>
      </c>
    </row>
    <row r="14" spans="1:6" ht="121.15" customHeight="1" x14ac:dyDescent="0.25">
      <c r="A14" s="211">
        <v>898</v>
      </c>
      <c r="B14" s="212" t="s">
        <v>4443</v>
      </c>
      <c r="C14" s="213">
        <v>46270</v>
      </c>
      <c r="D14" s="213"/>
      <c r="E14" s="218" t="s">
        <v>496</v>
      </c>
      <c r="F14" s="217" t="s">
        <v>4442</v>
      </c>
    </row>
    <row r="15" spans="1:6" x14ac:dyDescent="0.25">
      <c r="A15" s="211">
        <v>897</v>
      </c>
      <c r="B15" s="217" t="s">
        <v>4551</v>
      </c>
      <c r="C15" s="213">
        <v>46216</v>
      </c>
      <c r="D15" s="213"/>
      <c r="E15" s="218" t="s">
        <v>496</v>
      </c>
      <c r="F15" s="217" t="s">
        <v>4550</v>
      </c>
    </row>
    <row r="16" spans="1:6" x14ac:dyDescent="0.25">
      <c r="A16" s="211">
        <v>210</v>
      </c>
      <c r="B16" s="217" t="s">
        <v>4855</v>
      </c>
      <c r="C16" s="213">
        <v>46308</v>
      </c>
      <c r="D16" s="213"/>
      <c r="E16" s="218" t="s">
        <v>496</v>
      </c>
      <c r="F16" s="217" t="s">
        <v>2991</v>
      </c>
    </row>
    <row r="17" spans="1:6" ht="30" x14ac:dyDescent="0.25">
      <c r="A17" s="210">
        <v>211</v>
      </c>
      <c r="B17" s="190" t="s">
        <v>2992</v>
      </c>
      <c r="C17" s="188">
        <v>46308</v>
      </c>
      <c r="D17" s="188">
        <v>46325</v>
      </c>
      <c r="E17" s="189" t="s">
        <v>1875</v>
      </c>
      <c r="F17" s="187" t="s">
        <v>4856</v>
      </c>
    </row>
    <row r="18" spans="1:6" x14ac:dyDescent="0.25">
      <c r="A18" s="211">
        <v>212</v>
      </c>
      <c r="B18" s="217" t="s">
        <v>4857</v>
      </c>
      <c r="C18" s="213">
        <v>46251</v>
      </c>
      <c r="D18" s="213"/>
      <c r="E18" s="218" t="s">
        <v>496</v>
      </c>
      <c r="F18" s="217" t="s">
        <v>4858</v>
      </c>
    </row>
    <row r="19" spans="1:6" x14ac:dyDescent="0.25">
      <c r="A19" s="230">
        <v>133</v>
      </c>
      <c r="B19" s="217" t="s">
        <v>4968</v>
      </c>
      <c r="C19" s="213">
        <v>46249</v>
      </c>
      <c r="D19" s="213"/>
      <c r="E19" s="218" t="s">
        <v>5478</v>
      </c>
      <c r="F19" s="217" t="s">
        <v>4967</v>
      </c>
    </row>
    <row r="20" spans="1:6" x14ac:dyDescent="0.25">
      <c r="A20" s="230">
        <v>899</v>
      </c>
      <c r="B20" s="217" t="s">
        <v>4968</v>
      </c>
      <c r="C20" s="213">
        <v>46270</v>
      </c>
      <c r="D20" s="213"/>
      <c r="E20" s="218" t="s">
        <v>5478</v>
      </c>
      <c r="F20" s="217" t="s">
        <v>4442</v>
      </c>
    </row>
    <row r="21" spans="1:6" ht="45" x14ac:dyDescent="0.25">
      <c r="A21" s="218">
        <v>214</v>
      </c>
      <c r="B21" s="214" t="s">
        <v>5027</v>
      </c>
      <c r="C21" s="218">
        <v>46268</v>
      </c>
      <c r="D21" s="218"/>
      <c r="E21" s="218" t="s">
        <v>5478</v>
      </c>
      <c r="F21" s="218" t="s">
        <v>5028</v>
      </c>
    </row>
    <row r="22" spans="1:6" x14ac:dyDescent="0.25">
      <c r="A22" s="230">
        <v>900</v>
      </c>
      <c r="B22" s="217" t="s">
        <v>5477</v>
      </c>
      <c r="C22" s="213">
        <v>46277</v>
      </c>
      <c r="D22" s="213"/>
      <c r="E22" s="218" t="s">
        <v>5478</v>
      </c>
      <c r="F22" s="217" t="s">
        <v>4442</v>
      </c>
    </row>
    <row r="23" spans="1:6" ht="240" x14ac:dyDescent="0.25">
      <c r="A23" s="221">
        <v>206</v>
      </c>
      <c r="B23" s="190" t="s">
        <v>5269</v>
      </c>
      <c r="C23" s="188"/>
      <c r="D23" s="188"/>
      <c r="E23" s="222" t="s">
        <v>5473</v>
      </c>
      <c r="F23" s="223" t="s">
        <v>5270</v>
      </c>
    </row>
    <row r="24" spans="1:6" x14ac:dyDescent="0.25">
      <c r="A24" s="226">
        <v>216</v>
      </c>
      <c r="B24" s="107" t="s">
        <v>5475</v>
      </c>
      <c r="C24" s="185">
        <v>46288</v>
      </c>
      <c r="D24" s="185"/>
      <c r="E24" s="218" t="s">
        <v>5478</v>
      </c>
      <c r="F24" s="187" t="s">
        <v>5401</v>
      </c>
    </row>
    <row r="25" spans="1:6" x14ac:dyDescent="0.25">
      <c r="A25" s="225">
        <v>217</v>
      </c>
      <c r="B25" s="187" t="s">
        <v>5476</v>
      </c>
      <c r="C25" s="188">
        <v>46295</v>
      </c>
      <c r="D25" s="188"/>
      <c r="E25" s="218" t="s">
        <v>5478</v>
      </c>
      <c r="F25" s="187" t="s">
        <v>5401</v>
      </c>
    </row>
    <row r="26" spans="1:6" x14ac:dyDescent="0.25">
      <c r="A26" s="258">
        <v>215</v>
      </c>
      <c r="B26" s="217" t="s">
        <v>5542</v>
      </c>
      <c r="C26" s="213">
        <v>46295</v>
      </c>
      <c r="D26" s="213"/>
      <c r="E26" s="218" t="s">
        <v>5478</v>
      </c>
      <c r="F26" s="217" t="s">
        <v>5543</v>
      </c>
    </row>
    <row r="27" spans="1:6" x14ac:dyDescent="0.25">
      <c r="A27" s="231">
        <v>218</v>
      </c>
      <c r="B27" s="187" t="s">
        <v>5611</v>
      </c>
      <c r="C27" s="188">
        <v>46290</v>
      </c>
      <c r="D27" s="188">
        <v>46321</v>
      </c>
      <c r="E27" s="189" t="s">
        <v>5648</v>
      </c>
      <c r="F27" s="187" t="s">
        <v>4307</v>
      </c>
    </row>
    <row r="28" spans="1:6" x14ac:dyDescent="0.25">
      <c r="A28" s="260">
        <v>213</v>
      </c>
      <c r="B28" s="217" t="s">
        <v>5644</v>
      </c>
      <c r="C28" s="213">
        <v>46278</v>
      </c>
      <c r="D28" s="213"/>
      <c r="E28" s="218" t="s">
        <v>5478</v>
      </c>
      <c r="F28" s="217" t="s">
        <v>5647</v>
      </c>
    </row>
    <row r="29" spans="1:6" x14ac:dyDescent="0.25">
      <c r="A29" s="231">
        <v>219</v>
      </c>
      <c r="B29" s="187" t="s">
        <v>5677</v>
      </c>
      <c r="C29" s="188">
        <v>46348</v>
      </c>
      <c r="D29" s="188"/>
      <c r="E29" s="189" t="s">
        <v>5678</v>
      </c>
      <c r="F29" s="187" t="s">
        <v>4323</v>
      </c>
    </row>
    <row r="30" spans="1:6" x14ac:dyDescent="0.25">
      <c r="A30" s="231">
        <v>220</v>
      </c>
      <c r="B30" s="187" t="s">
        <v>5677</v>
      </c>
      <c r="C30" s="188">
        <v>46348</v>
      </c>
      <c r="D30" s="188"/>
      <c r="E30" s="189" t="s">
        <v>5678</v>
      </c>
      <c r="F30" s="187" t="s">
        <v>4323</v>
      </c>
    </row>
    <row r="31" spans="1:6" x14ac:dyDescent="0.25">
      <c r="A31" s="231">
        <v>221</v>
      </c>
      <c r="B31" s="187" t="s">
        <v>5677</v>
      </c>
      <c r="C31" s="188">
        <v>46348</v>
      </c>
      <c r="D31" s="188"/>
      <c r="E31" s="189" t="s">
        <v>5678</v>
      </c>
      <c r="F31" s="187" t="s">
        <v>4323</v>
      </c>
    </row>
    <row r="32" spans="1:6" x14ac:dyDescent="0.25">
      <c r="A32" s="231">
        <v>222</v>
      </c>
      <c r="B32" s="187" t="s">
        <v>5695</v>
      </c>
      <c r="C32" s="188">
        <v>46348</v>
      </c>
      <c r="D32" s="188"/>
      <c r="E32" s="189" t="s">
        <v>5678</v>
      </c>
      <c r="F32" s="187" t="s">
        <v>4323</v>
      </c>
    </row>
    <row r="33" spans="1:6" x14ac:dyDescent="0.25">
      <c r="A33" s="259">
        <v>223</v>
      </c>
      <c r="B33" s="107" t="s">
        <v>5695</v>
      </c>
      <c r="C33" s="185">
        <v>46348</v>
      </c>
      <c r="D33" s="185"/>
      <c r="E33" s="107" t="s">
        <v>5678</v>
      </c>
      <c r="F33" s="107" t="s">
        <v>4323</v>
      </c>
    </row>
    <row r="34" spans="1:6" x14ac:dyDescent="0.25">
      <c r="A34" s="259">
        <v>901</v>
      </c>
      <c r="B34" s="107" t="s">
        <v>6100</v>
      </c>
      <c r="C34" s="185">
        <v>46314</v>
      </c>
      <c r="D34" s="185"/>
      <c r="E34" s="107" t="s">
        <v>5678</v>
      </c>
      <c r="F34" s="107" t="s">
        <v>4442</v>
      </c>
    </row>
    <row r="35" spans="1:6" x14ac:dyDescent="0.25">
      <c r="A35" s="259">
        <v>902</v>
      </c>
      <c r="B35" s="107" t="s">
        <v>6101</v>
      </c>
      <c r="C35" s="185">
        <v>46314</v>
      </c>
      <c r="D35" s="185"/>
      <c r="E35" s="107" t="s">
        <v>5678</v>
      </c>
      <c r="F35" s="107" t="s">
        <v>4442</v>
      </c>
    </row>
    <row r="36" spans="1:6" x14ac:dyDescent="0.25">
      <c r="A36" s="259">
        <v>903</v>
      </c>
      <c r="B36" s="107" t="s">
        <v>6102</v>
      </c>
      <c r="C36" s="185">
        <v>46339</v>
      </c>
      <c r="D36" s="185"/>
      <c r="E36" s="107" t="s">
        <v>5678</v>
      </c>
      <c r="F36" s="107" t="s">
        <v>6103</v>
      </c>
    </row>
    <row r="37" spans="1:6" x14ac:dyDescent="0.25">
      <c r="A37" s="259">
        <v>904</v>
      </c>
      <c r="B37" s="107" t="s">
        <v>6104</v>
      </c>
      <c r="C37" s="185">
        <v>46320</v>
      </c>
      <c r="D37" s="185"/>
      <c r="E37" s="107" t="s">
        <v>5678</v>
      </c>
      <c r="F37" s="107" t="s">
        <v>6105</v>
      </c>
    </row>
    <row r="38" spans="1:6" x14ac:dyDescent="0.25">
      <c r="A38" s="107">
        <v>905</v>
      </c>
      <c r="B38" s="107" t="s">
        <v>6110</v>
      </c>
      <c r="C38" s="185">
        <v>46335</v>
      </c>
      <c r="D38" s="185"/>
      <c r="E38" s="107" t="s">
        <v>5678</v>
      </c>
      <c r="F38" s="107" t="s">
        <v>4442</v>
      </c>
    </row>
    <row r="39" spans="1:6" x14ac:dyDescent="0.25">
      <c r="A39" s="107">
        <v>906</v>
      </c>
      <c r="B39" s="107" t="s">
        <v>6111</v>
      </c>
      <c r="C39" s="185">
        <v>46338</v>
      </c>
      <c r="D39" s="185"/>
      <c r="E39" s="107" t="s">
        <v>5678</v>
      </c>
      <c r="F39" s="107" t="s">
        <v>4442</v>
      </c>
    </row>
    <row r="40" spans="1:6" x14ac:dyDescent="0.25">
      <c r="A40" s="107">
        <v>907</v>
      </c>
      <c r="B40" s="107" t="s">
        <v>6117</v>
      </c>
      <c r="C40" s="185">
        <v>46357</v>
      </c>
      <c r="D40" s="185"/>
      <c r="E40" s="107" t="s">
        <v>5678</v>
      </c>
      <c r="F40" s="107" t="s">
        <v>6103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BCEF-86D2-4615-B561-FBE6675118D5}">
  <sheetPr codeName="Planilha9">
    <pageSetUpPr fitToPage="1"/>
  </sheetPr>
  <dimension ref="A1:AI288"/>
  <sheetViews>
    <sheetView zoomScale="23" zoomScaleNormal="23" workbookViewId="0">
      <pane xSplit="2" ySplit="5" topLeftCell="H18" activePane="bottomRight" state="frozen"/>
      <selection pane="topRight" activeCell="D1" sqref="D1"/>
      <selection pane="bottomLeft" activeCell="A6" sqref="A6"/>
      <selection pane="bottomRight" activeCell="P33" sqref="P33"/>
    </sheetView>
  </sheetViews>
  <sheetFormatPr defaultRowHeight="15.75" x14ac:dyDescent="0.25"/>
  <cols>
    <col min="1" max="2" width="2.5703125" style="89" customWidth="1"/>
    <col min="3" max="3" width="59.28515625" style="89" customWidth="1"/>
    <col min="4" max="4" width="107.5703125" style="89" bestFit="1" customWidth="1"/>
    <col min="5" max="5" width="94.42578125" style="101" bestFit="1" customWidth="1"/>
    <col min="6" max="6" width="42.140625" style="89" customWidth="1"/>
    <col min="7" max="7" width="71.5703125" style="89" bestFit="1" customWidth="1"/>
    <col min="8" max="8" width="66.42578125" style="102" customWidth="1"/>
    <col min="9" max="9" width="107.5703125" style="100" bestFit="1" customWidth="1"/>
    <col min="10" max="10" width="60.42578125" style="89" customWidth="1"/>
    <col min="11" max="13" width="50.7109375" style="89" customWidth="1"/>
    <col min="14" max="14" width="59" style="89" customWidth="1"/>
    <col min="15" max="15" width="56.7109375" style="89" customWidth="1"/>
    <col min="16" max="18" width="50.7109375" style="89" customWidth="1"/>
    <col min="19" max="19" width="50.7109375" style="89" hidden="1" customWidth="1"/>
    <col min="20" max="20" width="50.7109375" style="89" customWidth="1"/>
    <col min="21" max="21" width="57.5703125" style="89" customWidth="1"/>
    <col min="22" max="22" width="98.85546875" style="89" bestFit="1" customWidth="1"/>
    <col min="23" max="23" width="59.7109375" style="89" hidden="1" customWidth="1"/>
    <col min="24" max="24" width="54.85546875" style="89" hidden="1" customWidth="1"/>
    <col min="25" max="25" width="49.85546875" style="89" hidden="1" customWidth="1"/>
    <col min="26" max="26" width="42.42578125" style="89" hidden="1" customWidth="1"/>
    <col min="27" max="27" width="73.42578125" style="89" hidden="1" customWidth="1"/>
    <col min="28" max="28" width="71.5703125" style="89" hidden="1" customWidth="1"/>
    <col min="29" max="29" width="34.85546875" style="89" hidden="1" customWidth="1"/>
    <col min="30" max="30" width="59.140625" style="89" hidden="1" customWidth="1"/>
    <col min="31" max="31" width="56" style="89" hidden="1" customWidth="1"/>
    <col min="32" max="32" width="74" hidden="1" customWidth="1"/>
    <col min="33" max="33" width="61" style="89" hidden="1" customWidth="1"/>
    <col min="34" max="35" width="60.42578125" style="89" customWidth="1"/>
    <col min="36" max="36" width="8.5703125" customWidth="1"/>
  </cols>
  <sheetData>
    <row r="1" spans="1:35" thickBot="1" x14ac:dyDescent="0.3">
      <c r="A1" s="62"/>
      <c r="B1" s="62"/>
      <c r="C1" s="62"/>
      <c r="D1" s="62"/>
      <c r="E1" s="63"/>
      <c r="F1" s="62"/>
      <c r="G1" s="62"/>
      <c r="H1" s="64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G1" s="66"/>
      <c r="AH1" s="66"/>
      <c r="AI1" s="66"/>
    </row>
    <row r="2" spans="1:35" ht="46.5" x14ac:dyDescent="0.7">
      <c r="A2" s="67"/>
      <c r="B2" s="67"/>
      <c r="C2" s="306" t="e" vm="1">
        <v>#VALUE!</v>
      </c>
      <c r="D2" s="307"/>
      <c r="E2" s="310" t="s">
        <v>320</v>
      </c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1"/>
      <c r="U2" s="314" t="s">
        <v>246</v>
      </c>
      <c r="V2" s="304">
        <v>46206</v>
      </c>
      <c r="W2" s="120"/>
      <c r="X2" s="68"/>
      <c r="Y2" s="68"/>
      <c r="Z2" s="68"/>
      <c r="AA2" s="68"/>
      <c r="AB2" s="68"/>
      <c r="AC2" s="68"/>
      <c r="AD2" s="68"/>
      <c r="AE2" s="68"/>
      <c r="AF2" s="69"/>
      <c r="AG2" s="68"/>
      <c r="AH2" s="68"/>
      <c r="AI2" s="68"/>
    </row>
    <row r="3" spans="1:35" ht="95.25" customHeight="1" thickBot="1" x14ac:dyDescent="0.75">
      <c r="A3" s="62"/>
      <c r="B3" s="62"/>
      <c r="C3" s="308"/>
      <c r="D3" s="309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3"/>
      <c r="U3" s="315"/>
      <c r="V3" s="305"/>
      <c r="W3" s="68"/>
      <c r="X3" s="68"/>
      <c r="Y3" s="68"/>
      <c r="Z3" s="68"/>
      <c r="AA3" s="68"/>
      <c r="AB3" s="68"/>
      <c r="AC3" s="68"/>
      <c r="AD3" s="68"/>
      <c r="AE3" s="68"/>
      <c r="AF3" s="69"/>
      <c r="AG3" s="68"/>
      <c r="AH3" s="68"/>
      <c r="AI3" s="68"/>
    </row>
    <row r="4" spans="1:35" ht="97.5" customHeight="1" thickBot="1" x14ac:dyDescent="0.75">
      <c r="A4" s="67"/>
      <c r="B4" s="67"/>
      <c r="C4" s="70" t="s">
        <v>321</v>
      </c>
      <c r="D4" s="71" t="s">
        <v>42</v>
      </c>
      <c r="E4" s="71" t="s">
        <v>322</v>
      </c>
      <c r="F4" s="72" t="s">
        <v>323</v>
      </c>
      <c r="G4" s="73" t="s">
        <v>324</v>
      </c>
      <c r="H4" s="74" t="s">
        <v>325</v>
      </c>
      <c r="I4" s="75" t="s">
        <v>326</v>
      </c>
      <c r="J4" s="76" t="s">
        <v>31</v>
      </c>
      <c r="K4" s="76" t="s">
        <v>32</v>
      </c>
      <c r="L4" s="76" t="s">
        <v>22</v>
      </c>
      <c r="M4" s="76" t="s">
        <v>23</v>
      </c>
      <c r="N4" s="76" t="s">
        <v>33</v>
      </c>
      <c r="O4" s="76" t="s">
        <v>44</v>
      </c>
      <c r="P4" s="77" t="s">
        <v>327</v>
      </c>
      <c r="Q4" s="77" t="s">
        <v>328</v>
      </c>
      <c r="R4" s="76" t="s">
        <v>46</v>
      </c>
      <c r="S4" s="78" t="s">
        <v>72</v>
      </c>
      <c r="T4" s="75" t="s">
        <v>4</v>
      </c>
      <c r="U4" s="79" t="s">
        <v>949</v>
      </c>
      <c r="V4" s="80" t="s">
        <v>329</v>
      </c>
      <c r="W4" s="81"/>
      <c r="X4" s="81"/>
      <c r="Y4" s="81"/>
      <c r="Z4" s="81"/>
      <c r="AA4" s="81"/>
      <c r="AB4" s="81"/>
      <c r="AC4" s="81"/>
      <c r="AD4" s="81"/>
      <c r="AE4" s="81"/>
      <c r="AF4" s="82"/>
      <c r="AG4" s="81"/>
      <c r="AH4" s="68"/>
      <c r="AI4" s="68"/>
    </row>
    <row r="5" spans="1:35" ht="11.25" customHeight="1" thickBot="1" x14ac:dyDescent="0.75">
      <c r="A5" s="67"/>
      <c r="B5" s="67"/>
      <c r="C5" s="149"/>
      <c r="D5" s="150"/>
      <c r="E5" s="151"/>
      <c r="F5" s="152"/>
      <c r="G5" s="152"/>
      <c r="H5" s="153"/>
      <c r="I5" s="154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6"/>
      <c r="U5" s="103"/>
      <c r="V5" s="104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68"/>
      <c r="AI5" s="68"/>
    </row>
    <row r="6" spans="1:35" ht="40.5" customHeight="1" x14ac:dyDescent="0.7">
      <c r="A6" s="62"/>
      <c r="B6" s="62"/>
      <c r="C6" s="274" t="s">
        <v>2070</v>
      </c>
      <c r="D6" s="277" t="s">
        <v>2069</v>
      </c>
      <c r="E6" s="280" t="s">
        <v>2071</v>
      </c>
      <c r="F6" s="283">
        <v>46183</v>
      </c>
      <c r="G6" s="295">
        <v>46220</v>
      </c>
      <c r="H6" s="298" t="s">
        <v>3295</v>
      </c>
      <c r="I6" s="127" t="s">
        <v>3031</v>
      </c>
      <c r="J6" s="128">
        <f>SUMIF(PERFORMANCE!$N:$N,W6,PERFORMANCE!$G:$G)/1000</f>
        <v>0</v>
      </c>
      <c r="K6" s="128">
        <f>SUMIF(PERFORMANCE!$N:$N,X6,PERFORMANCE!$G:$G)/1000</f>
        <v>0</v>
      </c>
      <c r="L6" s="128">
        <v>3.1</v>
      </c>
      <c r="M6" s="128">
        <f>SUMIF(PERFORMANCE!$N:$N,Z6,PERFORMANCE!$G:$G)/1000</f>
        <v>2.665</v>
      </c>
      <c r="N6" s="128">
        <f>SUMIF(PERFORMANCE!$N:$N,AA6,PERFORMANCE!$G:$G)/1000</f>
        <v>2.2559999999999998</v>
      </c>
      <c r="O6" s="128">
        <f>SUMIF(PERFORMANCE!$N:$N,AB6,PERFORMANCE!$G:$G)/1000</f>
        <v>0</v>
      </c>
      <c r="P6" s="128">
        <v>37</v>
      </c>
      <c r="Q6" s="128">
        <f>SUMIF(PERFORMANCE!$N:$N,AD6,PERFORMANCE!$G:$G)/1000</f>
        <v>0</v>
      </c>
      <c r="R6" s="128">
        <f>SUMIF(PERFORMANCE!$N:$N,AE6,PERFORMANCE!$G:$G)/1000</f>
        <v>0</v>
      </c>
      <c r="S6" s="128">
        <f>SUMIF(PERFORMANCE!$N:$N,AF6,PERFORMANCE!$G:$G)/1000</f>
        <v>0</v>
      </c>
      <c r="T6" s="137">
        <f t="shared" ref="T6:T9" si="0">SUM(J6:R6)</f>
        <v>45.021000000000001</v>
      </c>
      <c r="U6" s="292">
        <f>T9/T6</f>
        <v>0.88736367472957067</v>
      </c>
      <c r="V6" s="271" t="str">
        <f>IF(U6&gt;=100%,"LIBERADO PARA EXPEDIÇÃO","EM ANDAMENTO")</f>
        <v>EM ANDAMENTO</v>
      </c>
      <c r="W6" s="85" t="str">
        <f t="shared" ref="W6:AG6" si="1">$D6&amp;J$4</f>
        <v>P-188ESTRUTURA</v>
      </c>
      <c r="X6" s="85" t="str">
        <f t="shared" si="1"/>
        <v>P-188USINAGEM</v>
      </c>
      <c r="Y6" s="85" t="str">
        <f t="shared" si="1"/>
        <v>P-188TAMBOR</v>
      </c>
      <c r="Z6" s="85" t="str">
        <f t="shared" si="1"/>
        <v>P-188ROLOS</v>
      </c>
      <c r="AA6" s="85" t="str">
        <f t="shared" si="1"/>
        <v>P-188BASES ROLETES</v>
      </c>
      <c r="AB6" s="85" t="str">
        <f t="shared" si="1"/>
        <v>P-188REVESTIMENTO</v>
      </c>
      <c r="AC6" s="85" t="str">
        <f t="shared" si="1"/>
        <v>P-188RMF</v>
      </c>
      <c r="AD6" s="85" t="str">
        <f t="shared" si="1"/>
        <v>P-188RMF BASES</v>
      </c>
      <c r="AE6" s="85" t="str">
        <f t="shared" si="1"/>
        <v>P-188TECMETAL</v>
      </c>
      <c r="AF6" s="85" t="str">
        <f t="shared" si="1"/>
        <v>P-188CONHECIMENTO</v>
      </c>
      <c r="AG6" s="85" t="str">
        <f t="shared" si="1"/>
        <v>P-188PESO TOTAL</v>
      </c>
      <c r="AH6" s="68"/>
      <c r="AI6" s="68"/>
    </row>
    <row r="7" spans="1:35" ht="46.5" x14ac:dyDescent="0.7">
      <c r="A7" s="67"/>
      <c r="B7" s="67"/>
      <c r="C7" s="275"/>
      <c r="D7" s="278"/>
      <c r="E7" s="281"/>
      <c r="F7" s="284"/>
      <c r="G7" s="296"/>
      <c r="H7" s="299"/>
      <c r="I7" s="129" t="s">
        <v>3028</v>
      </c>
      <c r="J7" s="130">
        <f t="shared" ref="J7:O7" si="2">J10-J8</f>
        <v>0</v>
      </c>
      <c r="K7" s="130">
        <f t="shared" si="2"/>
        <v>0</v>
      </c>
      <c r="L7" s="130">
        <f>L6-L8</f>
        <v>0</v>
      </c>
      <c r="M7" s="130">
        <f>M6-M9</f>
        <v>-4.9999999999998934E-3</v>
      </c>
      <c r="N7" s="130">
        <f>N6-N8</f>
        <v>0.246</v>
      </c>
      <c r="O7" s="130">
        <f t="shared" si="2"/>
        <v>0</v>
      </c>
      <c r="P7" s="130">
        <f>P6-P8</f>
        <v>0</v>
      </c>
      <c r="Q7" s="130">
        <v>0</v>
      </c>
      <c r="R7" s="130">
        <v>0</v>
      </c>
      <c r="S7" s="130">
        <v>0</v>
      </c>
      <c r="T7" s="138">
        <f>T6-T8</f>
        <v>0.25099999999999767</v>
      </c>
      <c r="U7" s="293"/>
      <c r="V7" s="272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68"/>
      <c r="AI7" s="68"/>
    </row>
    <row r="8" spans="1:35" ht="46.5" x14ac:dyDescent="0.7">
      <c r="A8" s="67"/>
      <c r="B8" s="67"/>
      <c r="C8" s="275"/>
      <c r="D8" s="278"/>
      <c r="E8" s="281"/>
      <c r="F8" s="284"/>
      <c r="G8" s="296"/>
      <c r="H8" s="299"/>
      <c r="I8" s="129" t="s">
        <v>3030</v>
      </c>
      <c r="J8" s="131">
        <f>SUMIF(PERFORMANCE!$N:$N,W6,PERFORMANCE!$Q:$Q)/1000</f>
        <v>0</v>
      </c>
      <c r="K8" s="131">
        <f>SUMIF(PERFORMANCE!$N:$N,X6,PERFORMANCE!$Q:$Q)/1000</f>
        <v>0</v>
      </c>
      <c r="L8" s="131">
        <v>3.1</v>
      </c>
      <c r="M8" s="131">
        <v>2.67</v>
      </c>
      <c r="N8" s="131">
        <v>2.0099999999999998</v>
      </c>
      <c r="O8" s="131">
        <f>SUMIF(PERFORMANCE!$N:$N,AB6,PERFORMANCE!$Q:$Q)/1000</f>
        <v>0</v>
      </c>
      <c r="P8" s="131">
        <v>37</v>
      </c>
      <c r="Q8" s="131">
        <f>SUMIF(PERFORMANCE!$N:$N,AD6,PERFORMANCE!$Q:$Q)/1000</f>
        <v>0</v>
      </c>
      <c r="R8" s="131">
        <f>SUMIF(PERFORMANCE!$N:$N,AE6,PERFORMANCE!$Q:$Q)/1000</f>
        <v>0</v>
      </c>
      <c r="S8" s="131">
        <f>SUMIF(PERFORMANCE!$N:$N,AF6,PERFORMANCE!$Q:$Q)/1000</f>
        <v>0</v>
      </c>
      <c r="T8" s="138">
        <v>44.77</v>
      </c>
      <c r="U8" s="293"/>
      <c r="V8" s="272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68"/>
      <c r="AI8" s="68"/>
    </row>
    <row r="9" spans="1:35" ht="46.5" x14ac:dyDescent="0.7">
      <c r="A9" s="62"/>
      <c r="B9" s="62"/>
      <c r="C9" s="275"/>
      <c r="D9" s="278"/>
      <c r="E9" s="281"/>
      <c r="F9" s="284"/>
      <c r="G9" s="296"/>
      <c r="H9" s="299"/>
      <c r="I9" s="132" t="s">
        <v>315</v>
      </c>
      <c r="J9" s="131">
        <f>SUMIF(PERFORMANCE!N:N,W6,PERFORMANCE!K:K)/1000</f>
        <v>0</v>
      </c>
      <c r="K9" s="131">
        <f>SUMIF(PERFORMANCE!O:O,X6,PERFORMANCE!L:L)/1000</f>
        <v>0</v>
      </c>
      <c r="L9" s="131">
        <v>3.1</v>
      </c>
      <c r="M9" s="131">
        <v>2.67</v>
      </c>
      <c r="N9" s="131">
        <v>2.0099999999999998</v>
      </c>
      <c r="O9" s="131">
        <f>SUMIF(PERFORMANCE!S:S,AB6,PERFORMANCE!P:P)/1000</f>
        <v>0</v>
      </c>
      <c r="P9" s="131">
        <v>32.17</v>
      </c>
      <c r="Q9" s="131">
        <f>SUMIF(PERFORMANCE!U:U,AD6,PERFORMANCE!R:R)/1000</f>
        <v>0</v>
      </c>
      <c r="R9" s="131">
        <f>SUMIF(PERFORMANCE!V:V,AE6,PERFORMANCE!S:S)/1000</f>
        <v>0</v>
      </c>
      <c r="S9" s="131">
        <f>SUMIF(PERFORMANCE!W:W,AF6,PERFORMANCE!T:T)/1000</f>
        <v>0</v>
      </c>
      <c r="T9" s="138">
        <f t="shared" si="0"/>
        <v>39.950000000000003</v>
      </c>
      <c r="U9" s="293"/>
      <c r="V9" s="272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68"/>
      <c r="AI9" s="68"/>
    </row>
    <row r="10" spans="1:35" ht="164.25" customHeight="1" thickBot="1" x14ac:dyDescent="0.75">
      <c r="A10" s="67"/>
      <c r="B10" s="67"/>
      <c r="C10" s="276"/>
      <c r="D10" s="279"/>
      <c r="E10" s="282"/>
      <c r="F10" s="285"/>
      <c r="G10" s="297"/>
      <c r="H10" s="300"/>
      <c r="I10" s="133" t="s">
        <v>3029</v>
      </c>
      <c r="J10" s="134">
        <f>SUMIF(PERFORMANCE!$N:$N,W6,PERFORMANCE!$M:$M)/1000</f>
        <v>0</v>
      </c>
      <c r="K10" s="134">
        <f>SUMIF(PERFORMANCE!$N:$N,X6,PERFORMANCE!$M:$M)/1000</f>
        <v>0</v>
      </c>
      <c r="L10" s="134">
        <f>L8-L9</f>
        <v>0</v>
      </c>
      <c r="M10" s="134">
        <v>0</v>
      </c>
      <c r="N10" s="134">
        <v>0</v>
      </c>
      <c r="O10" s="134">
        <f>SUMIF(PERFORMANCE!$N:$N,AB6,PERFORMANCE!$M:$M)/1000</f>
        <v>0</v>
      </c>
      <c r="P10" s="134">
        <f>P6-P9</f>
        <v>4.8299999999999983</v>
      </c>
      <c r="Q10" s="134">
        <f>SUMIF(PERFORMANCE!$N:$N,AD6,PERFORMANCE!$M:$M)/1000</f>
        <v>0</v>
      </c>
      <c r="R10" s="134">
        <f>SUMIF(PERFORMANCE!$N:$N,AE6,PERFORMANCE!$M:$M)/1000</f>
        <v>0</v>
      </c>
      <c r="S10" s="134">
        <f>SUMIF(PERFORMANCE!$N:$N,AF6,PERFORMANCE!$M:$M)/1000</f>
        <v>0</v>
      </c>
      <c r="T10" s="139">
        <f>T6-T9</f>
        <v>5.070999999999998</v>
      </c>
      <c r="U10" s="294"/>
      <c r="V10" s="27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68"/>
      <c r="AI10" s="68"/>
    </row>
    <row r="11" spans="1:35" ht="22.5" customHeight="1" thickBot="1" x14ac:dyDescent="0.75">
      <c r="A11" s="67"/>
      <c r="B11" s="67"/>
      <c r="C11" s="149"/>
      <c r="D11" s="150"/>
      <c r="E11" s="151"/>
      <c r="F11" s="152"/>
      <c r="G11" s="152"/>
      <c r="H11" s="153"/>
      <c r="I11" s="157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6"/>
      <c r="U11" s="103"/>
      <c r="V11" s="104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68"/>
      <c r="AI11" s="68"/>
    </row>
    <row r="12" spans="1:35" ht="40.5" customHeight="1" x14ac:dyDescent="0.7">
      <c r="A12" s="62"/>
      <c r="B12" s="62"/>
      <c r="C12" s="274" t="s">
        <v>2987</v>
      </c>
      <c r="D12" s="277" t="s">
        <v>2551</v>
      </c>
      <c r="E12" s="280" t="s">
        <v>2986</v>
      </c>
      <c r="F12" s="283">
        <v>46205</v>
      </c>
      <c r="G12" s="295"/>
      <c r="H12" s="301" t="s">
        <v>3169</v>
      </c>
      <c r="I12" s="127" t="s">
        <v>3031</v>
      </c>
      <c r="J12" s="128">
        <v>16.100000000000001</v>
      </c>
      <c r="K12" s="128">
        <f>SUMIF(PERFORMANCE!$N:$N,X12,PERFORMANCE!$G:$G)/1000</f>
        <v>0.14360000000000001</v>
      </c>
      <c r="L12" s="128">
        <v>0.6</v>
      </c>
      <c r="M12" s="128">
        <f>SUMIF(PERFORMANCE!$N:$N,Z12,PERFORMANCE!$G:$G)/1000</f>
        <v>0</v>
      </c>
      <c r="N12" s="128">
        <f>SUMIF(PERFORMANCE!$N:$N,AA12,PERFORMANCE!$G:$G)/1000</f>
        <v>0</v>
      </c>
      <c r="O12" s="128">
        <f>SUMIF(PERFORMANCE!$N:$N,AB12,PERFORMANCE!$G:$G)/1000</f>
        <v>0</v>
      </c>
      <c r="P12" s="128">
        <f>SUMIF(PERFORMANCE!$N:$N,AC12,PERFORMANCE!$G:$G)/1000</f>
        <v>0</v>
      </c>
      <c r="Q12" s="128">
        <f>SUMIF(PERFORMANCE!$N:$N,AD12,PERFORMANCE!$G:$G)/1000</f>
        <v>0</v>
      </c>
      <c r="R12" s="128">
        <v>0</v>
      </c>
      <c r="S12" s="128">
        <f>SUMIF(PERFORMANCE!$N:$N,AF12,PERFORMANCE!$G:$G)/1000</f>
        <v>0</v>
      </c>
      <c r="T12" s="137">
        <f>SUM(J12:R12)</f>
        <v>16.843600000000002</v>
      </c>
      <c r="U12" s="292">
        <f>T15/T12</f>
        <v>0.76586952907929418</v>
      </c>
      <c r="V12" s="271" t="str">
        <f>IF(U12&gt;=100%,"LIBERADO PARA EXPEDIÇÃO","EM ANDAMENTO")</f>
        <v>EM ANDAMENTO</v>
      </c>
      <c r="W12" s="85" t="str">
        <f t="shared" ref="W12" si="3">$D12&amp;J$4</f>
        <v>P-190ESTRUTURA</v>
      </c>
      <c r="X12" s="85" t="str">
        <f t="shared" ref="X12" si="4">$D12&amp;K$4</f>
        <v>P-190USINAGEM</v>
      </c>
      <c r="Y12" s="85" t="str">
        <f t="shared" ref="Y12" si="5">$D12&amp;L$4</f>
        <v>P-190TAMBOR</v>
      </c>
      <c r="Z12" s="85" t="str">
        <f t="shared" ref="Z12" si="6">$D12&amp;M$4</f>
        <v>P-190ROLOS</v>
      </c>
      <c r="AA12" s="85" t="str">
        <f t="shared" ref="AA12" si="7">$D12&amp;N$4</f>
        <v>P-190BASES ROLETES</v>
      </c>
      <c r="AB12" s="85" t="str">
        <f t="shared" ref="AB12" si="8">$D12&amp;O$4</f>
        <v>P-190REVESTIMENTO</v>
      </c>
      <c r="AC12" s="85" t="str">
        <f t="shared" ref="AC12" si="9">$D12&amp;P$4</f>
        <v>P-190RMF</v>
      </c>
      <c r="AD12" s="85" t="str">
        <f t="shared" ref="AD12" si="10">$D12&amp;Q$4</f>
        <v>P-190RMF BASES</v>
      </c>
      <c r="AE12" s="85" t="str">
        <f t="shared" ref="AE12" si="11">$D12&amp;R$4</f>
        <v>P-190TECMETAL</v>
      </c>
      <c r="AF12" s="85" t="str">
        <f t="shared" ref="AF12" si="12">$D12&amp;S$4</f>
        <v>P-190CONHECIMENTO</v>
      </c>
      <c r="AG12" s="85" t="str">
        <f t="shared" ref="AG12" si="13">$D12&amp;T$4</f>
        <v>P-190PESO TOTAL</v>
      </c>
      <c r="AH12" s="68"/>
      <c r="AI12" s="68"/>
    </row>
    <row r="13" spans="1:35" ht="46.5" x14ac:dyDescent="0.7">
      <c r="A13" s="67"/>
      <c r="B13" s="67"/>
      <c r="C13" s="275"/>
      <c r="D13" s="278"/>
      <c r="E13" s="281"/>
      <c r="F13" s="284"/>
      <c r="G13" s="296"/>
      <c r="H13" s="302"/>
      <c r="I13" s="129" t="s">
        <v>3028</v>
      </c>
      <c r="J13" s="130">
        <v>0</v>
      </c>
      <c r="K13" s="130">
        <f t="shared" ref="K13:O13" si="14">K16-K14</f>
        <v>0</v>
      </c>
      <c r="L13" s="130">
        <f>L12-L14</f>
        <v>0</v>
      </c>
      <c r="M13" s="130">
        <f t="shared" si="14"/>
        <v>0</v>
      </c>
      <c r="N13" s="130">
        <f t="shared" si="14"/>
        <v>0</v>
      </c>
      <c r="O13" s="130">
        <f t="shared" si="14"/>
        <v>0</v>
      </c>
      <c r="P13" s="130">
        <v>0</v>
      </c>
      <c r="Q13" s="130">
        <v>0</v>
      </c>
      <c r="R13" s="130">
        <v>0</v>
      </c>
      <c r="S13" s="130">
        <v>0</v>
      </c>
      <c r="T13" s="164">
        <f>T12-T14</f>
        <v>3.5999999999987153E-3</v>
      </c>
      <c r="U13" s="293"/>
      <c r="V13" s="272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68"/>
      <c r="AI13" s="68"/>
    </row>
    <row r="14" spans="1:35" ht="46.5" x14ac:dyDescent="0.7">
      <c r="A14" s="67"/>
      <c r="B14" s="67"/>
      <c r="C14" s="275"/>
      <c r="D14" s="278"/>
      <c r="E14" s="281"/>
      <c r="F14" s="284"/>
      <c r="G14" s="296"/>
      <c r="H14" s="302"/>
      <c r="I14" s="129" t="s">
        <v>3030</v>
      </c>
      <c r="J14" s="131">
        <v>16.100000000000001</v>
      </c>
      <c r="K14" s="131">
        <v>0.14000000000000001</v>
      </c>
      <c r="L14" s="131">
        <v>0.6</v>
      </c>
      <c r="M14" s="131">
        <f>SUMIF(PERFORMANCE!$N:$N,Z12,PERFORMANCE!$Q:$Q)/1000</f>
        <v>0</v>
      </c>
      <c r="N14" s="131">
        <f>SUMIF(PERFORMANCE!$N:$N,AA12,PERFORMANCE!$Q:$Q)/1000</f>
        <v>0</v>
      </c>
      <c r="O14" s="131">
        <f>SUMIF(PERFORMANCE!$N:$N,AB12,PERFORMANCE!$Q:$Q)/1000</f>
        <v>0</v>
      </c>
      <c r="P14" s="131">
        <f>SUMIF(PERFORMANCE!$N:$N,AC12,PERFORMANCE!$Q:$Q)/1000</f>
        <v>0</v>
      </c>
      <c r="Q14" s="131">
        <f>SUMIF(PERFORMANCE!$N:$N,AD12,PERFORMANCE!$Q:$Q)/1000</f>
        <v>0</v>
      </c>
      <c r="R14" s="131">
        <v>0</v>
      </c>
      <c r="S14" s="131">
        <f>SUMIF(PERFORMANCE!$N:$N,AF12,PERFORMANCE!$Q:$Q)/1000</f>
        <v>0</v>
      </c>
      <c r="T14" s="138">
        <f t="shared" ref="T14" si="15">SUM(J14:R14)</f>
        <v>16.840000000000003</v>
      </c>
      <c r="U14" s="293"/>
      <c r="V14" s="272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68"/>
      <c r="AI14" s="68"/>
    </row>
    <row r="15" spans="1:35" ht="46.5" x14ac:dyDescent="0.7">
      <c r="A15" s="62"/>
      <c r="B15" s="62"/>
      <c r="C15" s="275"/>
      <c r="D15" s="278"/>
      <c r="E15" s="281"/>
      <c r="F15" s="284"/>
      <c r="G15" s="296"/>
      <c r="H15" s="302"/>
      <c r="I15" s="132" t="s">
        <v>315</v>
      </c>
      <c r="J15" s="131">
        <v>12.9</v>
      </c>
      <c r="K15" s="131">
        <f>SUMIF(PERFORMANCE!O:O,X12,PERFORMANCE!L:L)/1000</f>
        <v>0</v>
      </c>
      <c r="L15" s="131">
        <f>SUMIF(PERFORMANCE!P:P,Y12,PERFORMANCE!M:M)/1000</f>
        <v>0</v>
      </c>
      <c r="M15" s="131">
        <f>SUMIF(PERFORMANCE!Q:Q,Z12,PERFORMANCE!N:N)/1000</f>
        <v>0</v>
      </c>
      <c r="N15" s="131">
        <f>SUMIF(PERFORMANCE!R:R,AA12,PERFORMANCE!O:O)/1000</f>
        <v>0</v>
      </c>
      <c r="O15" s="131">
        <f>SUMIF(PERFORMANCE!S:S,AB12,PERFORMANCE!P:P)/1000</f>
        <v>0</v>
      </c>
      <c r="P15" s="131">
        <f>SUMIF(PERFORMANCE!T:T,AC12,PERFORMANCE!Q:Q)/1000</f>
        <v>0</v>
      </c>
      <c r="Q15" s="131">
        <f>SUMIF(PERFORMANCE!U:U,AD12,PERFORMANCE!R:R)/1000</f>
        <v>0</v>
      </c>
      <c r="R15" s="131">
        <v>0</v>
      </c>
      <c r="S15" s="131">
        <f>SUMIF(PERFORMANCE!W:W,AF12,PERFORMANCE!T:T)/1000</f>
        <v>0</v>
      </c>
      <c r="T15" s="138">
        <f>SUM(J15:R15)</f>
        <v>12.9</v>
      </c>
      <c r="U15" s="293"/>
      <c r="V15" s="272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68"/>
      <c r="AI15" s="68"/>
    </row>
    <row r="16" spans="1:35" ht="122.25" customHeight="1" thickBot="1" x14ac:dyDescent="0.75">
      <c r="A16" s="67"/>
      <c r="B16" s="67"/>
      <c r="C16" s="276"/>
      <c r="D16" s="279"/>
      <c r="E16" s="282"/>
      <c r="F16" s="285"/>
      <c r="G16" s="297"/>
      <c r="H16" s="303"/>
      <c r="I16" s="133" t="s">
        <v>3029</v>
      </c>
      <c r="J16" s="134">
        <v>2.8</v>
      </c>
      <c r="K16" s="134">
        <v>0.14000000000000001</v>
      </c>
      <c r="L16" s="134">
        <v>0.63</v>
      </c>
      <c r="M16" s="134">
        <f>SUMIF(PERFORMANCE!$N:$N,Z12,PERFORMANCE!$M:$M)/1000</f>
        <v>0</v>
      </c>
      <c r="N16" s="134">
        <f>SUMIF(PERFORMANCE!$N:$N,AA12,PERFORMANCE!$M:$M)/1000</f>
        <v>0</v>
      </c>
      <c r="O16" s="134">
        <f>SUMIF(PERFORMANCE!$N:$N,AB12,PERFORMANCE!$M:$M)/1000</f>
        <v>0</v>
      </c>
      <c r="P16" s="134">
        <f>SUMIF(PERFORMANCE!$N:$N,AC12,PERFORMANCE!$M:$M)/1000</f>
        <v>0</v>
      </c>
      <c r="Q16" s="134">
        <f>SUMIF(PERFORMANCE!$N:$N,AD12,PERFORMANCE!$M:$M)/1000</f>
        <v>0</v>
      </c>
      <c r="R16" s="134">
        <v>0</v>
      </c>
      <c r="S16" s="134">
        <f>SUMIF(PERFORMANCE!$N:$N,AF12,PERFORMANCE!$M:$M)/1000</f>
        <v>0</v>
      </c>
      <c r="T16" s="139">
        <v>3.1</v>
      </c>
      <c r="U16" s="294"/>
      <c r="V16" s="27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68"/>
      <c r="AI16" s="68"/>
    </row>
    <row r="17" spans="1:35" ht="22.5" customHeight="1" thickBot="1" x14ac:dyDescent="0.75">
      <c r="A17" s="67"/>
      <c r="B17" s="67"/>
      <c r="C17" s="149"/>
      <c r="D17" s="150"/>
      <c r="E17" s="151"/>
      <c r="F17" s="152"/>
      <c r="G17" s="152"/>
      <c r="H17" s="153"/>
      <c r="I17" s="157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6"/>
      <c r="U17" s="103"/>
      <c r="V17" s="104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68"/>
      <c r="AI17" s="68"/>
    </row>
    <row r="18" spans="1:35" ht="40.5" customHeight="1" x14ac:dyDescent="0.7">
      <c r="A18" s="62"/>
      <c r="B18" s="62"/>
      <c r="C18" s="274" t="s">
        <v>2983</v>
      </c>
      <c r="D18" s="277" t="s">
        <v>2984</v>
      </c>
      <c r="E18" s="280" t="s">
        <v>2985</v>
      </c>
      <c r="F18" s="283">
        <v>46289</v>
      </c>
      <c r="G18" s="295"/>
      <c r="H18" s="289" t="s">
        <v>4324</v>
      </c>
      <c r="I18" s="127" t="s">
        <v>3031</v>
      </c>
      <c r="J18" s="128">
        <f>SUMIF(PERFORMANCE!$N:$N,W18,PERFORMANCE!$G:$G)/1000</f>
        <v>8.1028999999999982</v>
      </c>
      <c r="K18" s="128">
        <f>SUMIF(PERFORMANCE!$N:$N,X18,PERFORMANCE!$G:$G)/1000</f>
        <v>0</v>
      </c>
      <c r="L18" s="128">
        <f>SUMIF(PERFORMANCE!$N:$N,Y18,PERFORMANCE!$G:$G)/1000</f>
        <v>5.4174000000000007</v>
      </c>
      <c r="M18" s="128">
        <f>SUMIF(PERFORMANCE!$N:$N,Z18,PERFORMANCE!$G:$G)/1000</f>
        <v>9.2813999999999997</v>
      </c>
      <c r="N18" s="128">
        <f>SUMIF(PERFORMANCE!$N:$N,AA18,PERFORMANCE!$G:$G)/1000</f>
        <v>10.5792</v>
      </c>
      <c r="O18" s="128">
        <f>SUMIF(PERFORMANCE!$N:$N,AB18,PERFORMANCE!$G:$G)/1000</f>
        <v>0</v>
      </c>
      <c r="P18" s="128">
        <f>SUMIF(PERFORMANCE!$N:$N,AC18,PERFORMANCE!$G:$G)/1000</f>
        <v>0</v>
      </c>
      <c r="Q18" s="128">
        <f>SUMIF(PERFORMANCE!$N:$N,AD18,PERFORMANCE!$G:$G)/1000</f>
        <v>0</v>
      </c>
      <c r="R18" s="128">
        <f>SUMIF(PERFORMANCE!$N:$N,AE18,PERFORMANCE!$G:$G)/1000</f>
        <v>0</v>
      </c>
      <c r="S18" s="128">
        <f>SUMIF(PERFORMANCE!$N:$N,AF18,PERFORMANCE!$G:$G)/1000</f>
        <v>0</v>
      </c>
      <c r="T18" s="137">
        <f>SUM(J18:R18)</f>
        <v>33.380899999999997</v>
      </c>
      <c r="U18" s="292">
        <f>T21/T18</f>
        <v>0.77961349154756177</v>
      </c>
      <c r="V18" s="271" t="str">
        <f>IF(U18&gt;=100%,"LIBERADO PARA EXPEDIÇÃO","EM ANDAMENTO")</f>
        <v>EM ANDAMENTO</v>
      </c>
      <c r="W18" s="85" t="str">
        <f t="shared" ref="W18:AG18" si="16">$D18&amp;J$4</f>
        <v>P-198ESTRUTURA</v>
      </c>
      <c r="X18" s="85" t="str">
        <f t="shared" si="16"/>
        <v>P-198USINAGEM</v>
      </c>
      <c r="Y18" s="85" t="str">
        <f t="shared" si="16"/>
        <v>P-198TAMBOR</v>
      </c>
      <c r="Z18" s="85" t="str">
        <f t="shared" si="16"/>
        <v>P-198ROLOS</v>
      </c>
      <c r="AA18" s="85" t="str">
        <f t="shared" si="16"/>
        <v>P-198BASES ROLETES</v>
      </c>
      <c r="AB18" s="85" t="str">
        <f t="shared" si="16"/>
        <v>P-198REVESTIMENTO</v>
      </c>
      <c r="AC18" s="85" t="str">
        <f t="shared" si="16"/>
        <v>P-198RMF</v>
      </c>
      <c r="AD18" s="85" t="str">
        <f t="shared" si="16"/>
        <v>P-198RMF BASES</v>
      </c>
      <c r="AE18" s="85" t="str">
        <f t="shared" si="16"/>
        <v>P-198TECMETAL</v>
      </c>
      <c r="AF18" s="85" t="str">
        <f t="shared" si="16"/>
        <v>P-198CONHECIMENTO</v>
      </c>
      <c r="AG18" s="85" t="str">
        <f t="shared" si="16"/>
        <v>P-198PESO TOTAL</v>
      </c>
      <c r="AH18" s="68"/>
      <c r="AI18" s="68"/>
    </row>
    <row r="19" spans="1:35" ht="46.5" x14ac:dyDescent="0.7">
      <c r="A19" s="67"/>
      <c r="B19" s="67"/>
      <c r="C19" s="275"/>
      <c r="D19" s="278"/>
      <c r="E19" s="281"/>
      <c r="F19" s="284"/>
      <c r="G19" s="296"/>
      <c r="H19" s="290"/>
      <c r="I19" s="129" t="s">
        <v>3028</v>
      </c>
      <c r="J19" s="130">
        <f t="shared" ref="J19" si="17">J18-J20</f>
        <v>7.8674999999999979</v>
      </c>
      <c r="K19" s="130">
        <f t="shared" ref="K19" si="18">K18-K20</f>
        <v>0</v>
      </c>
      <c r="L19" s="130">
        <f t="shared" ref="L19" si="19">L18-L20</f>
        <v>5.4174000000000007</v>
      </c>
      <c r="M19" s="130">
        <f t="shared" ref="M19" si="20">M18-M20</f>
        <v>9.2813999999999997</v>
      </c>
      <c r="N19" s="130">
        <f>N18-N20</f>
        <v>10.258800000000001</v>
      </c>
      <c r="O19" s="130">
        <f t="shared" ref="O19" si="21">O18-O20</f>
        <v>0</v>
      </c>
      <c r="P19" s="130">
        <f t="shared" ref="P19" si="22">P18-P20</f>
        <v>0</v>
      </c>
      <c r="Q19" s="130">
        <f t="shared" ref="Q19" si="23">Q18-Q20</f>
        <v>0</v>
      </c>
      <c r="R19" s="130">
        <f t="shared" ref="R19" si="24">R18-R20</f>
        <v>0</v>
      </c>
      <c r="S19" s="130">
        <f t="shared" ref="S19" si="25">S18-S20</f>
        <v>0</v>
      </c>
      <c r="T19" s="138">
        <f t="shared" ref="T19" si="26">T18-T20</f>
        <v>32.825099999999999</v>
      </c>
      <c r="U19" s="293"/>
      <c r="V19" s="272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I19" s="68"/>
    </row>
    <row r="20" spans="1:35" ht="46.5" x14ac:dyDescent="0.7">
      <c r="A20" s="67"/>
      <c r="B20" s="67"/>
      <c r="C20" s="275"/>
      <c r="D20" s="278"/>
      <c r="E20" s="281"/>
      <c r="F20" s="284"/>
      <c r="G20" s="296"/>
      <c r="H20" s="290"/>
      <c r="I20" s="129" t="s">
        <v>3030</v>
      </c>
      <c r="J20" s="131">
        <f>SUMIF(PERFORMANCE!$N:$N,W18,PERFORMANCE!$Q:$Q)/1000</f>
        <v>0.2354</v>
      </c>
      <c r="K20" s="131">
        <f>SUMIF(PERFORMANCE!$N:$N,X18,PERFORMANCE!$Q:$Q)/1000</f>
        <v>0</v>
      </c>
      <c r="L20" s="131">
        <f>SUMIF(PERFORMANCE!$N:$N,Y18,PERFORMANCE!$Q:$Q)/1000</f>
        <v>0</v>
      </c>
      <c r="M20" s="131">
        <f>SUMIF(PERFORMANCE!$N:$N,Z18,PERFORMANCE!$Q:$Q)/1000</f>
        <v>0</v>
      </c>
      <c r="N20" s="131">
        <f>SUMIF(PERFORMANCE!$N:$N,AA18,PERFORMANCE!$Q:$Q)/1000</f>
        <v>0.32039999999999996</v>
      </c>
      <c r="O20" s="131">
        <f>SUMIF(PERFORMANCE!$N:$N,AB18,PERFORMANCE!$Q:$Q)/1000</f>
        <v>0</v>
      </c>
      <c r="P20" s="131">
        <f>SUMIF(PERFORMANCE!$N:$N,AC18,PERFORMANCE!$Q:$Q)/1000</f>
        <v>0</v>
      </c>
      <c r="Q20" s="131">
        <f>SUMIF(PERFORMANCE!$N:$N,AD18,PERFORMANCE!$Q:$Q)/1000</f>
        <v>0</v>
      </c>
      <c r="R20" s="131">
        <f>SUMIF(PERFORMANCE!$N:$N,AE18,PERFORMANCE!$Q:$Q)/1000</f>
        <v>0</v>
      </c>
      <c r="S20" s="131">
        <f>SUMIF(PERFORMANCE!$N:$N,AF18,PERFORMANCE!$Q:$Q)/1000</f>
        <v>0</v>
      </c>
      <c r="T20" s="138">
        <f t="shared" ref="T20" si="27">SUM(J20:R20)</f>
        <v>0.55579999999999996</v>
      </c>
      <c r="U20" s="293"/>
      <c r="V20" s="272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68"/>
      <c r="AI20" s="68"/>
    </row>
    <row r="21" spans="1:35" ht="46.5" x14ac:dyDescent="0.7">
      <c r="A21" s="62"/>
      <c r="B21" s="62"/>
      <c r="C21" s="275"/>
      <c r="D21" s="278"/>
      <c r="E21" s="281"/>
      <c r="F21" s="284"/>
      <c r="G21" s="296"/>
      <c r="H21" s="290"/>
      <c r="I21" s="132" t="s">
        <v>315</v>
      </c>
      <c r="J21" s="131">
        <f>SUMIF(PERFORMANCE!$N:$N,MACRO!W18,PERFORMANCE!$R:$R)/1000</f>
        <v>6.484</v>
      </c>
      <c r="K21" s="131">
        <f>SUMIF(PERFORMANCE!$N:$N,MACRO!X18,PERFORMANCE!$R:$R)/1000</f>
        <v>0</v>
      </c>
      <c r="L21" s="131">
        <f>SUMIF(PERFORMANCE!$N:$N,MACRO!Y18,PERFORMANCE!$R:$R)/1000</f>
        <v>0</v>
      </c>
      <c r="M21" s="131">
        <f>SUMIF(PERFORMANCE!$N:$N,MACRO!Z18,PERFORMANCE!$R:$R)/1000</f>
        <v>9.2813999999999997</v>
      </c>
      <c r="N21" s="131">
        <f>SUMIF(PERFORMANCE!$N:$N,MACRO!AA18,PERFORMANCE!$R:$R)/1000</f>
        <v>10.258800000000001</v>
      </c>
      <c r="O21" s="131">
        <f>SUMIF(PERFORMANCE!$N:$N,MACRO!AB18,PERFORMANCE!$R:$R)/1000</f>
        <v>0</v>
      </c>
      <c r="P21" s="131">
        <f>SUMIF(PERFORMANCE!$N:$N,MACRO!AC18,PERFORMANCE!$R:$R)/1000</f>
        <v>0</v>
      </c>
      <c r="Q21" s="131">
        <f>SUMIF(PERFORMANCE!$N:$N,MACRO!AD18,PERFORMANCE!$R:$R)/1000</f>
        <v>0</v>
      </c>
      <c r="R21" s="131">
        <f>SUMIF(PERFORMANCE!$N:$N,MACRO!AE18,PERFORMANCE!$R:$R)/1000</f>
        <v>0</v>
      </c>
      <c r="S21" s="131">
        <f>SUMIF(PERFORMANCE!W:W,AF18,PERFORMANCE!T:T)/1000</f>
        <v>0</v>
      </c>
      <c r="T21" s="138">
        <f>SUM(J21:R21)</f>
        <v>26.0242</v>
      </c>
      <c r="U21" s="293"/>
      <c r="V21" s="272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68"/>
      <c r="AI21" s="68"/>
    </row>
    <row r="22" spans="1:35" ht="122.25" customHeight="1" thickBot="1" x14ac:dyDescent="0.75">
      <c r="A22" s="67"/>
      <c r="B22" s="67"/>
      <c r="C22" s="276"/>
      <c r="D22" s="279"/>
      <c r="E22" s="282"/>
      <c r="F22" s="285"/>
      <c r="G22" s="297"/>
      <c r="H22" s="291"/>
      <c r="I22" s="133" t="s">
        <v>3029</v>
      </c>
      <c r="J22" s="134">
        <f t="shared" ref="J22:R22" si="28">J18-J21</f>
        <v>1.6188999999999982</v>
      </c>
      <c r="K22" s="134">
        <f t="shared" si="28"/>
        <v>0</v>
      </c>
      <c r="L22" s="134">
        <f t="shared" si="28"/>
        <v>5.4174000000000007</v>
      </c>
      <c r="M22" s="134">
        <f t="shared" si="28"/>
        <v>0</v>
      </c>
      <c r="N22" s="134">
        <f t="shared" si="28"/>
        <v>0.32039999999999935</v>
      </c>
      <c r="O22" s="134">
        <f t="shared" si="28"/>
        <v>0</v>
      </c>
      <c r="P22" s="134">
        <f t="shared" si="28"/>
        <v>0</v>
      </c>
      <c r="Q22" s="134">
        <f t="shared" si="28"/>
        <v>0</v>
      </c>
      <c r="R22" s="134">
        <f t="shared" si="28"/>
        <v>0</v>
      </c>
      <c r="S22" s="134">
        <f t="shared" ref="S22" si="29">S18--S21</f>
        <v>0</v>
      </c>
      <c r="T22" s="139">
        <f>T18-T21</f>
        <v>7.3566999999999965</v>
      </c>
      <c r="U22" s="294"/>
      <c r="V22" s="27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68"/>
      <c r="AI22" s="68"/>
    </row>
    <row r="23" spans="1:35" ht="22.5" customHeight="1" thickBot="1" x14ac:dyDescent="0.75">
      <c r="A23" s="67"/>
      <c r="B23" s="67"/>
      <c r="C23" s="149"/>
      <c r="D23" s="150"/>
      <c r="E23" s="151"/>
      <c r="F23" s="152"/>
      <c r="G23" s="152"/>
      <c r="H23" s="153"/>
      <c r="I23" s="157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6"/>
      <c r="U23" s="103"/>
      <c r="V23" s="104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68"/>
      <c r="AI23" s="68"/>
    </row>
    <row r="24" spans="1:35" ht="40.5" customHeight="1" x14ac:dyDescent="0.7">
      <c r="A24" s="62"/>
      <c r="B24" s="62"/>
      <c r="C24" s="274" t="s">
        <v>3292</v>
      </c>
      <c r="D24" s="277" t="s">
        <v>3291</v>
      </c>
      <c r="E24" s="280" t="s">
        <v>3293</v>
      </c>
      <c r="F24" s="283">
        <v>46336</v>
      </c>
      <c r="G24" s="286"/>
      <c r="H24" s="289" t="s">
        <v>3294</v>
      </c>
      <c r="I24" s="127" t="s">
        <v>3031</v>
      </c>
      <c r="J24" s="128">
        <f>SUMIF(PERFORMANCE!$N:$N,W24,PERFORMANCE!$G:$G)/1000</f>
        <v>0</v>
      </c>
      <c r="K24" s="128">
        <f>SUMIF(PERFORMANCE!$N:$N,X24,PERFORMANCE!$G:$G)/1000</f>
        <v>0</v>
      </c>
      <c r="L24" s="128">
        <f>SUMIF(PERFORMANCE!$N:$N,Y24,PERFORMANCE!$G:$G)/1000</f>
        <v>0</v>
      </c>
      <c r="M24" s="128">
        <f>SUMIF(PERFORMANCE!$N:$N,Z24,PERFORMANCE!$G:$G)/1000</f>
        <v>0</v>
      </c>
      <c r="N24" s="128">
        <f>SUMIF(PERFORMANCE!$N:$N,AA24,PERFORMANCE!$G:$G)/1000</f>
        <v>0</v>
      </c>
      <c r="O24" s="128">
        <f>SUMIF(PERFORMANCE!$N:$N,AB24,PERFORMANCE!$G:$G)/1000</f>
        <v>0</v>
      </c>
      <c r="P24" s="128">
        <f>SUMIF(PERFORMANCE!$N:$N,AC24,PERFORMANCE!$G:$G)/1000</f>
        <v>0</v>
      </c>
      <c r="Q24" s="128">
        <f>SUMIF(PERFORMANCE!$N:$N,AD24,PERFORMANCE!$G:$G)/1000</f>
        <v>0</v>
      </c>
      <c r="R24" s="128">
        <f>SUMIF(PERFORMANCE!$N:$N,AE24,PERFORMANCE!$G:$G)/1000</f>
        <v>0</v>
      </c>
      <c r="S24" s="128">
        <f>SUMIF(PERFORMANCE!$N:$N,AF24,PERFORMANCE!$G:$G)/1000</f>
        <v>0</v>
      </c>
      <c r="T24" s="137">
        <f>SUM(J24:R24)</f>
        <v>0</v>
      </c>
      <c r="U24" s="292">
        <v>0</v>
      </c>
      <c r="V24" s="271" t="str">
        <f>IF(U24&gt;=100%,"LIBERADO PARA EXPEDIÇÃO","EM ANDAMENTO")</f>
        <v>EM ANDAMENTO</v>
      </c>
      <c r="W24" s="85" t="str">
        <f t="shared" ref="W24" si="30">$D24&amp;J$4</f>
        <v>P-207ESTRUTURA</v>
      </c>
      <c r="X24" s="85" t="str">
        <f t="shared" ref="X24" si="31">$D24&amp;K$4</f>
        <v>P-207USINAGEM</v>
      </c>
      <c r="Y24" s="85" t="str">
        <f t="shared" ref="Y24" si="32">$D24&amp;L$4</f>
        <v>P-207TAMBOR</v>
      </c>
      <c r="Z24" s="85" t="str">
        <f t="shared" ref="Z24" si="33">$D24&amp;M$4</f>
        <v>P-207ROLOS</v>
      </c>
      <c r="AA24" s="85" t="str">
        <f t="shared" ref="AA24" si="34">$D24&amp;N$4</f>
        <v>P-207BASES ROLETES</v>
      </c>
      <c r="AB24" s="85" t="str">
        <f t="shared" ref="AB24" si="35">$D24&amp;O$4</f>
        <v>P-207REVESTIMENTO</v>
      </c>
      <c r="AC24" s="85" t="str">
        <f t="shared" ref="AC24" si="36">$D24&amp;P$4</f>
        <v>P-207RMF</v>
      </c>
      <c r="AD24" s="85" t="str">
        <f t="shared" ref="AD24" si="37">$D24&amp;Q$4</f>
        <v>P-207RMF BASES</v>
      </c>
      <c r="AE24" s="85" t="str">
        <f t="shared" ref="AE24" si="38">$D24&amp;R$4</f>
        <v>P-207TECMETAL</v>
      </c>
      <c r="AF24" s="85" t="str">
        <f t="shared" ref="AF24" si="39">$D24&amp;S$4</f>
        <v>P-207CONHECIMENTO</v>
      </c>
      <c r="AG24" s="85" t="str">
        <f t="shared" ref="AG24" si="40">$D24&amp;T$4</f>
        <v>P-207PESO TOTAL</v>
      </c>
      <c r="AH24" s="68"/>
      <c r="AI24" s="68"/>
    </row>
    <row r="25" spans="1:35" ht="46.5" x14ac:dyDescent="0.7">
      <c r="A25" s="67"/>
      <c r="B25" s="67"/>
      <c r="C25" s="275"/>
      <c r="D25" s="278"/>
      <c r="E25" s="281"/>
      <c r="F25" s="284"/>
      <c r="G25" s="287"/>
      <c r="H25" s="290"/>
      <c r="I25" s="129" t="s">
        <v>3028</v>
      </c>
      <c r="J25" s="130">
        <f t="shared" ref="J25" si="41">J24-J26</f>
        <v>0</v>
      </c>
      <c r="K25" s="130">
        <f t="shared" ref="K25" si="42">K24-K26</f>
        <v>0</v>
      </c>
      <c r="L25" s="130">
        <f t="shared" ref="L25" si="43">L24-L26</f>
        <v>0</v>
      </c>
      <c r="M25" s="130">
        <f t="shared" ref="M25" si="44">M24-M26</f>
        <v>0</v>
      </c>
      <c r="N25" s="130">
        <f>N24-N26</f>
        <v>0</v>
      </c>
      <c r="O25" s="130">
        <f t="shared" ref="O25" si="45">O24-O26</f>
        <v>0</v>
      </c>
      <c r="P25" s="130">
        <f t="shared" ref="P25" si="46">P24-P26</f>
        <v>0</v>
      </c>
      <c r="Q25" s="130">
        <f t="shared" ref="Q25" si="47">Q24-Q26</f>
        <v>0</v>
      </c>
      <c r="R25" s="130">
        <f t="shared" ref="R25" si="48">R24-R26</f>
        <v>0</v>
      </c>
      <c r="S25" s="130">
        <f t="shared" ref="S25" si="49">S24-S26</f>
        <v>0</v>
      </c>
      <c r="T25" s="138">
        <f t="shared" ref="T25" si="50">T24-T26</f>
        <v>0</v>
      </c>
      <c r="U25" s="293"/>
      <c r="V25" s="272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68"/>
      <c r="AI25" s="68"/>
    </row>
    <row r="26" spans="1:35" ht="46.5" x14ac:dyDescent="0.7">
      <c r="A26" s="67"/>
      <c r="B26" s="67"/>
      <c r="C26" s="275"/>
      <c r="D26" s="278"/>
      <c r="E26" s="281"/>
      <c r="F26" s="284"/>
      <c r="G26" s="287"/>
      <c r="H26" s="290"/>
      <c r="I26" s="129" t="s">
        <v>3030</v>
      </c>
      <c r="J26" s="131">
        <f>SUMIF(PERFORMANCE!$N:$N,W24,PERFORMANCE!$Q:$Q)/1000</f>
        <v>0</v>
      </c>
      <c r="K26" s="131">
        <f>SUMIF(PERFORMANCE!$N:$N,X24,PERFORMANCE!$Q:$Q)/1000</f>
        <v>0</v>
      </c>
      <c r="L26" s="131">
        <f>SUMIF(PERFORMANCE!$N:$N,Y24,PERFORMANCE!$Q:$Q)/1000</f>
        <v>0</v>
      </c>
      <c r="M26" s="131">
        <f>SUMIF(PERFORMANCE!$N:$N,Z24,PERFORMANCE!$Q:$Q)/1000</f>
        <v>0</v>
      </c>
      <c r="N26" s="131">
        <f>SUMIF(PERFORMANCE!$N:$N,AA24,PERFORMANCE!$Q:$Q)/1000</f>
        <v>0</v>
      </c>
      <c r="O26" s="131">
        <f>SUMIF(PERFORMANCE!$N:$N,AB24,PERFORMANCE!$Q:$Q)/1000</f>
        <v>0</v>
      </c>
      <c r="P26" s="131">
        <f>SUMIF(PERFORMANCE!$N:$N,AC24,PERFORMANCE!$Q:$Q)/1000</f>
        <v>0</v>
      </c>
      <c r="Q26" s="131">
        <f>SUMIF(PERFORMANCE!$N:$N,AD24,PERFORMANCE!$Q:$Q)/1000</f>
        <v>0</v>
      </c>
      <c r="R26" s="131">
        <f>SUMIF(PERFORMANCE!$N:$N,AE24,PERFORMANCE!$Q:$Q)/1000</f>
        <v>0</v>
      </c>
      <c r="S26" s="131">
        <f>SUMIF(PERFORMANCE!$N:$N,AF24,PERFORMANCE!$Q:$Q)/1000</f>
        <v>0</v>
      </c>
      <c r="T26" s="138">
        <f t="shared" ref="T26" si="51">SUM(J26:R26)</f>
        <v>0</v>
      </c>
      <c r="U26" s="293"/>
      <c r="V26" s="272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68"/>
      <c r="AI26" s="68"/>
    </row>
    <row r="27" spans="1:35" ht="46.5" x14ac:dyDescent="0.7">
      <c r="A27" s="62"/>
      <c r="B27" s="62"/>
      <c r="C27" s="275"/>
      <c r="D27" s="278"/>
      <c r="E27" s="281"/>
      <c r="F27" s="284"/>
      <c r="G27" s="287"/>
      <c r="H27" s="290"/>
      <c r="I27" s="132" t="s">
        <v>315</v>
      </c>
      <c r="J27" s="131">
        <f>SUMIF(PERFORMANCE!$N:$N,MACRO!W24,PERFORMANCE!$R:$R)/1000</f>
        <v>0</v>
      </c>
      <c r="K27" s="131">
        <f>SUMIF(PERFORMANCE!$N:$N,MACRO!X24,PERFORMANCE!$R:$R)/1000</f>
        <v>0</v>
      </c>
      <c r="L27" s="131">
        <f>SUMIF(PERFORMANCE!$N:$N,MACRO!Y24,PERFORMANCE!$R:$R)/1000</f>
        <v>0</v>
      </c>
      <c r="M27" s="131">
        <f>SUMIF(PERFORMANCE!$N:$N,MACRO!Z24,PERFORMANCE!$R:$R)/1000</f>
        <v>0</v>
      </c>
      <c r="N27" s="131">
        <f>SUMIF(PERFORMANCE!$N:$N,MACRO!AA24,PERFORMANCE!$R:$R)/1000</f>
        <v>0</v>
      </c>
      <c r="O27" s="131">
        <f>SUMIF(PERFORMANCE!$N:$N,MACRO!AB24,PERFORMANCE!$R:$R)/1000</f>
        <v>0</v>
      </c>
      <c r="P27" s="131">
        <f>SUMIF(PERFORMANCE!$N:$N,MACRO!AC24,PERFORMANCE!$R:$R)/1000</f>
        <v>0</v>
      </c>
      <c r="Q27" s="131">
        <f>SUMIF(PERFORMANCE!$N:$N,MACRO!AD24,PERFORMANCE!$R:$R)/1000</f>
        <v>0</v>
      </c>
      <c r="R27" s="131">
        <f>SUMIF(PERFORMANCE!$N:$N,MACRO!AE24,PERFORMANCE!$R:$R)/1000</f>
        <v>0</v>
      </c>
      <c r="S27" s="131">
        <f>SUMIF(PERFORMANCE!W:W,AF24,PERFORMANCE!T:T)/1000</f>
        <v>0</v>
      </c>
      <c r="T27" s="138">
        <f>SUM(J27:R27)</f>
        <v>0</v>
      </c>
      <c r="U27" s="293"/>
      <c r="V27" s="272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68"/>
      <c r="AI27" s="68"/>
    </row>
    <row r="28" spans="1:35" ht="122.25" customHeight="1" thickBot="1" x14ac:dyDescent="0.75">
      <c r="A28" s="67"/>
      <c r="B28" s="67"/>
      <c r="C28" s="276"/>
      <c r="D28" s="279"/>
      <c r="E28" s="282"/>
      <c r="F28" s="285"/>
      <c r="G28" s="288"/>
      <c r="H28" s="291"/>
      <c r="I28" s="133" t="s">
        <v>3029</v>
      </c>
      <c r="J28" s="134">
        <f t="shared" ref="J28:R28" si="52">J24-J27</f>
        <v>0</v>
      </c>
      <c r="K28" s="134">
        <f t="shared" si="52"/>
        <v>0</v>
      </c>
      <c r="L28" s="134">
        <f t="shared" si="52"/>
        <v>0</v>
      </c>
      <c r="M28" s="134">
        <f t="shared" si="52"/>
        <v>0</v>
      </c>
      <c r="N28" s="134">
        <f t="shared" si="52"/>
        <v>0</v>
      </c>
      <c r="O28" s="134">
        <f t="shared" si="52"/>
        <v>0</v>
      </c>
      <c r="P28" s="134">
        <f t="shared" si="52"/>
        <v>0</v>
      </c>
      <c r="Q28" s="134">
        <f t="shared" si="52"/>
        <v>0</v>
      </c>
      <c r="R28" s="134">
        <f t="shared" si="52"/>
        <v>0</v>
      </c>
      <c r="S28" s="134">
        <f t="shared" ref="S28" si="53">S24--S27</f>
        <v>0</v>
      </c>
      <c r="T28" s="139">
        <f>T24-T27</f>
        <v>0</v>
      </c>
      <c r="U28" s="294"/>
      <c r="V28" s="27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68"/>
      <c r="AI28" s="68"/>
    </row>
    <row r="29" spans="1:35" ht="22.5" customHeight="1" thickBot="1" x14ac:dyDescent="0.75">
      <c r="A29" s="67"/>
      <c r="B29" s="67"/>
      <c r="C29" s="149"/>
      <c r="D29" s="150"/>
      <c r="E29" s="151"/>
      <c r="F29" s="152"/>
      <c r="G29" s="152"/>
      <c r="H29" s="153"/>
      <c r="I29" s="157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6"/>
      <c r="U29" s="103"/>
      <c r="V29" s="104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68"/>
      <c r="AI29" s="68"/>
    </row>
    <row r="30" spans="1:35" ht="40.5" customHeight="1" x14ac:dyDescent="0.7">
      <c r="A30" s="62"/>
      <c r="B30" s="62"/>
      <c r="C30" s="274" t="s">
        <v>2993</v>
      </c>
      <c r="D30" s="277" t="s">
        <v>2989</v>
      </c>
      <c r="E30" s="280" t="s">
        <v>2994</v>
      </c>
      <c r="F30" s="283">
        <v>46219</v>
      </c>
      <c r="G30" s="286"/>
      <c r="H30" s="298" t="s">
        <v>3313</v>
      </c>
      <c r="I30" s="127" t="s">
        <v>3031</v>
      </c>
      <c r="J30" s="128">
        <f>SUMIF(PERFORMANCE!$N:$N,W30,PERFORMANCE!$G:$G)/1000</f>
        <v>0.97599999999999998</v>
      </c>
      <c r="K30" s="128">
        <f>SUMIF(PERFORMANCE!$N:$N,X30,PERFORMANCE!$G:$G)/1000</f>
        <v>0</v>
      </c>
      <c r="L30" s="128">
        <f>SUMIF(PERFORMANCE!$N:$N,Y30,PERFORMANCE!$G:$G)/1000</f>
        <v>0</v>
      </c>
      <c r="M30" s="128">
        <f>SUMIF(PERFORMANCE!$N:$N,Z30,PERFORMANCE!$G:$G)/1000</f>
        <v>0</v>
      </c>
      <c r="N30" s="128">
        <f>SUMIF(PERFORMANCE!$N:$N,AA30,PERFORMANCE!$G:$G)/1000</f>
        <v>0</v>
      </c>
      <c r="O30" s="128">
        <f>SUMIF(PERFORMANCE!$N:$N,AB30,PERFORMANCE!$G:$G)/1000</f>
        <v>0</v>
      </c>
      <c r="P30" s="128">
        <f>SUMIF(PERFORMANCE!$N:$N,AC30,PERFORMANCE!$G:$G)/1000</f>
        <v>0</v>
      </c>
      <c r="Q30" s="128">
        <f>SUMIF(PERFORMANCE!$N:$N,AD30,PERFORMANCE!$G:$G)/1000</f>
        <v>0</v>
      </c>
      <c r="R30" s="128">
        <f>SUMIF(PERFORMANCE!$N:$N,AE30,PERFORMANCE!$G:$G)/1000</f>
        <v>0</v>
      </c>
      <c r="S30" s="128">
        <f>SUMIF(PERFORMANCE!$N:$N,AF30,PERFORMANCE!$G:$G)/1000</f>
        <v>0</v>
      </c>
      <c r="T30" s="137">
        <f>SUM(J30:R30)</f>
        <v>0.97599999999999998</v>
      </c>
      <c r="U30" s="292">
        <v>0</v>
      </c>
      <c r="V30" s="271" t="str">
        <f>IF(U30&gt;=100%,"LIBERADO PARA EXPEDIÇÃO","EM ANDAMENTO")</f>
        <v>EM ANDAMENTO</v>
      </c>
      <c r="W30" s="85" t="str">
        <f t="shared" ref="W30" si="54">$D30&amp;J$4</f>
        <v>P-200ESTRUTURA</v>
      </c>
      <c r="X30" s="85" t="str">
        <f t="shared" ref="X30" si="55">$D30&amp;K$4</f>
        <v>P-200USINAGEM</v>
      </c>
      <c r="Y30" s="85" t="str">
        <f t="shared" ref="Y30" si="56">$D30&amp;L$4</f>
        <v>P-200TAMBOR</v>
      </c>
      <c r="Z30" s="85" t="str">
        <f t="shared" ref="Z30" si="57">$D30&amp;M$4</f>
        <v>P-200ROLOS</v>
      </c>
      <c r="AA30" s="85" t="str">
        <f t="shared" ref="AA30" si="58">$D30&amp;N$4</f>
        <v>P-200BASES ROLETES</v>
      </c>
      <c r="AB30" s="85" t="str">
        <f t="shared" ref="AB30" si="59">$D30&amp;O$4</f>
        <v>P-200REVESTIMENTO</v>
      </c>
      <c r="AC30" s="85" t="str">
        <f t="shared" ref="AC30" si="60">$D30&amp;P$4</f>
        <v>P-200RMF</v>
      </c>
      <c r="AD30" s="85" t="str">
        <f t="shared" ref="AD30" si="61">$D30&amp;Q$4</f>
        <v>P-200RMF BASES</v>
      </c>
      <c r="AE30" s="85" t="str">
        <f t="shared" ref="AE30" si="62">$D30&amp;R$4</f>
        <v>P-200TECMETAL</v>
      </c>
      <c r="AF30" s="85" t="str">
        <f t="shared" ref="AF30" si="63">$D30&amp;S$4</f>
        <v>P-200CONHECIMENTO</v>
      </c>
      <c r="AG30" s="85" t="str">
        <f t="shared" ref="AG30" si="64">$D30&amp;T$4</f>
        <v>P-200PESO TOTAL</v>
      </c>
      <c r="AH30" s="68"/>
      <c r="AI30" s="68"/>
    </row>
    <row r="31" spans="1:35" ht="46.5" x14ac:dyDescent="0.7">
      <c r="A31" s="67"/>
      <c r="B31" s="67"/>
      <c r="C31" s="275"/>
      <c r="D31" s="278"/>
      <c r="E31" s="281"/>
      <c r="F31" s="284"/>
      <c r="G31" s="287"/>
      <c r="H31" s="299"/>
      <c r="I31" s="129" t="s">
        <v>3028</v>
      </c>
      <c r="J31" s="130">
        <f t="shared" ref="J31" si="65">J30-J32</f>
        <v>0.97599999999999998</v>
      </c>
      <c r="K31" s="130">
        <f t="shared" ref="K31" si="66">K30-K32</f>
        <v>0</v>
      </c>
      <c r="L31" s="130">
        <f t="shared" ref="L31" si="67">L30-L32</f>
        <v>0</v>
      </c>
      <c r="M31" s="130">
        <f t="shared" ref="M31" si="68">M30-M32</f>
        <v>0</v>
      </c>
      <c r="N31" s="130">
        <f>N30-N32</f>
        <v>0</v>
      </c>
      <c r="O31" s="130">
        <f t="shared" ref="O31" si="69">O30-O32</f>
        <v>0</v>
      </c>
      <c r="P31" s="130">
        <f t="shared" ref="P31" si="70">P30-P32</f>
        <v>0</v>
      </c>
      <c r="Q31" s="130">
        <f t="shared" ref="Q31" si="71">Q30-Q32</f>
        <v>0</v>
      </c>
      <c r="R31" s="130">
        <f t="shared" ref="R31" si="72">R30-R32</f>
        <v>0</v>
      </c>
      <c r="S31" s="130">
        <f t="shared" ref="S31" si="73">S30-S32</f>
        <v>0</v>
      </c>
      <c r="T31" s="138">
        <f t="shared" ref="T31" si="74">T30-T32</f>
        <v>0.97599999999999998</v>
      </c>
      <c r="U31" s="293"/>
      <c r="V31" s="272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68"/>
      <c r="AI31" s="68"/>
    </row>
    <row r="32" spans="1:35" ht="46.5" x14ac:dyDescent="0.7">
      <c r="A32" s="67"/>
      <c r="B32" s="67"/>
      <c r="C32" s="275"/>
      <c r="D32" s="278"/>
      <c r="E32" s="281"/>
      <c r="F32" s="284"/>
      <c r="G32" s="287"/>
      <c r="H32" s="299"/>
      <c r="I32" s="129" t="s">
        <v>3030</v>
      </c>
      <c r="J32" s="131">
        <f>SUMIF(PERFORMANCE!$N:$N,W30,PERFORMANCE!$Q:$Q)/1000</f>
        <v>0</v>
      </c>
      <c r="K32" s="131">
        <f>SUMIF(PERFORMANCE!$N:$N,X30,PERFORMANCE!$Q:$Q)/1000</f>
        <v>0</v>
      </c>
      <c r="L32" s="131">
        <f>SUMIF(PERFORMANCE!$N:$N,Y30,PERFORMANCE!$Q:$Q)/1000</f>
        <v>0</v>
      </c>
      <c r="M32" s="131">
        <f>SUMIF(PERFORMANCE!$N:$N,Z30,PERFORMANCE!$Q:$Q)/1000</f>
        <v>0</v>
      </c>
      <c r="N32" s="131">
        <f>SUMIF(PERFORMANCE!$N:$N,AA30,PERFORMANCE!$Q:$Q)/1000</f>
        <v>0</v>
      </c>
      <c r="O32" s="131">
        <f>SUMIF(PERFORMANCE!$N:$N,AB30,PERFORMANCE!$Q:$Q)/1000</f>
        <v>0</v>
      </c>
      <c r="P32" s="131">
        <f>SUMIF(PERFORMANCE!$N:$N,AC30,PERFORMANCE!$Q:$Q)/1000</f>
        <v>0</v>
      </c>
      <c r="Q32" s="131">
        <f>SUMIF(PERFORMANCE!$N:$N,AD30,PERFORMANCE!$Q:$Q)/1000</f>
        <v>0</v>
      </c>
      <c r="R32" s="131">
        <f>SUMIF(PERFORMANCE!$N:$N,AE30,PERFORMANCE!$Q:$Q)/1000</f>
        <v>0</v>
      </c>
      <c r="S32" s="131">
        <f>SUMIF(PERFORMANCE!$N:$N,AF30,PERFORMANCE!$Q:$Q)/1000</f>
        <v>0</v>
      </c>
      <c r="T32" s="138">
        <f t="shared" ref="T32" si="75">SUM(J32:R32)</f>
        <v>0</v>
      </c>
      <c r="U32" s="293"/>
      <c r="V32" s="272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68"/>
      <c r="AI32" s="68"/>
    </row>
    <row r="33" spans="1:35" ht="46.5" x14ac:dyDescent="0.7">
      <c r="A33" s="62"/>
      <c r="B33" s="62"/>
      <c r="C33" s="275"/>
      <c r="D33" s="278"/>
      <c r="E33" s="281"/>
      <c r="F33" s="284"/>
      <c r="G33" s="287"/>
      <c r="H33" s="299"/>
      <c r="I33" s="132" t="s">
        <v>315</v>
      </c>
      <c r="J33" s="131">
        <f>SUMIF(PERFORMANCE!$N:$N,MACRO!W30,PERFORMANCE!$R:$R)/1000</f>
        <v>0.97599999999999998</v>
      </c>
      <c r="K33" s="131">
        <f>SUMIF(PERFORMANCE!$N:$N,MACRO!X30,PERFORMANCE!$R:$R)/1000</f>
        <v>0</v>
      </c>
      <c r="L33" s="131">
        <f>SUMIF(PERFORMANCE!$N:$N,MACRO!Y30,PERFORMANCE!$R:$R)/1000</f>
        <v>0</v>
      </c>
      <c r="M33" s="131">
        <f>SUMIF(PERFORMANCE!$N:$N,MACRO!Z30,PERFORMANCE!$R:$R)/1000</f>
        <v>0</v>
      </c>
      <c r="N33" s="131">
        <f>SUMIF(PERFORMANCE!$N:$N,MACRO!AA30,PERFORMANCE!$R:$R)/1000</f>
        <v>0</v>
      </c>
      <c r="O33" s="131">
        <f>SUMIF(PERFORMANCE!$N:$N,MACRO!AB30,PERFORMANCE!$R:$R)/1000</f>
        <v>0</v>
      </c>
      <c r="P33" s="131">
        <f>SUMIF(PERFORMANCE!$N:$N,MACRO!AC30,PERFORMANCE!$R:$R)/1000</f>
        <v>0</v>
      </c>
      <c r="Q33" s="131">
        <f>SUMIF(PERFORMANCE!$N:$N,MACRO!AD30,PERFORMANCE!$R:$R)/1000</f>
        <v>0</v>
      </c>
      <c r="R33" s="131">
        <f>SUMIF(PERFORMANCE!$N:$N,MACRO!AE30,PERFORMANCE!$R:$R)/1000</f>
        <v>0</v>
      </c>
      <c r="S33" s="131">
        <f>SUMIF(PERFORMANCE!W:W,AF30,PERFORMANCE!T:T)/1000</f>
        <v>0</v>
      </c>
      <c r="T33" s="138">
        <f>SUM(J33:R33)</f>
        <v>0.97599999999999998</v>
      </c>
      <c r="U33" s="293"/>
      <c r="V33" s="272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68"/>
      <c r="AI33" s="68"/>
    </row>
    <row r="34" spans="1:35" ht="122.25" customHeight="1" thickBot="1" x14ac:dyDescent="0.75">
      <c r="A34" s="67"/>
      <c r="B34" s="67"/>
      <c r="C34" s="276"/>
      <c r="D34" s="279"/>
      <c r="E34" s="282"/>
      <c r="F34" s="285"/>
      <c r="G34" s="288"/>
      <c r="H34" s="300"/>
      <c r="I34" s="133" t="s">
        <v>3029</v>
      </c>
      <c r="J34" s="134">
        <f t="shared" ref="J34:R34" si="76">J30-J33</f>
        <v>0</v>
      </c>
      <c r="K34" s="134">
        <f t="shared" si="76"/>
        <v>0</v>
      </c>
      <c r="L34" s="134">
        <f t="shared" si="76"/>
        <v>0</v>
      </c>
      <c r="M34" s="134">
        <f t="shared" si="76"/>
        <v>0</v>
      </c>
      <c r="N34" s="134">
        <f t="shared" si="76"/>
        <v>0</v>
      </c>
      <c r="O34" s="134">
        <f t="shared" si="76"/>
        <v>0</v>
      </c>
      <c r="P34" s="134">
        <f t="shared" si="76"/>
        <v>0</v>
      </c>
      <c r="Q34" s="134">
        <f t="shared" si="76"/>
        <v>0</v>
      </c>
      <c r="R34" s="134">
        <f t="shared" si="76"/>
        <v>0</v>
      </c>
      <c r="S34" s="134">
        <f t="shared" ref="S34" si="77">S30--S33</f>
        <v>0</v>
      </c>
      <c r="T34" s="139">
        <f>T30-T33</f>
        <v>0</v>
      </c>
      <c r="U34" s="294"/>
      <c r="V34" s="27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68"/>
      <c r="AI34" s="68"/>
    </row>
    <row r="35" spans="1:35" ht="22.5" customHeight="1" thickBot="1" x14ac:dyDescent="0.75">
      <c r="A35" s="67"/>
      <c r="B35" s="67"/>
      <c r="C35" s="149"/>
      <c r="D35" s="150"/>
      <c r="E35" s="151"/>
      <c r="F35" s="152"/>
      <c r="G35" s="152"/>
      <c r="H35" s="153"/>
      <c r="I35" s="157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6"/>
      <c r="U35" s="103"/>
      <c r="V35" s="104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68"/>
      <c r="AI35" s="68"/>
    </row>
    <row r="36" spans="1:35" ht="40.5" customHeight="1" x14ac:dyDescent="0.7">
      <c r="A36" s="62"/>
      <c r="B36" s="62"/>
      <c r="C36" s="274" t="s">
        <v>2995</v>
      </c>
      <c r="D36" s="277" t="s">
        <v>2990</v>
      </c>
      <c r="E36" s="280" t="s">
        <v>2992</v>
      </c>
      <c r="F36" s="283">
        <v>46198</v>
      </c>
      <c r="G36" s="316"/>
      <c r="H36" s="301" t="s">
        <v>3167</v>
      </c>
      <c r="I36" s="127" t="s">
        <v>3031</v>
      </c>
      <c r="J36" s="128">
        <f>SUMIF(PERFORMANCE!$N:$N,W36,PERFORMANCE!$G:$G)/1000</f>
        <v>0</v>
      </c>
      <c r="K36" s="128">
        <f>SUMIF(PERFORMANCE!$N:$N,X36,PERFORMANCE!$G:$G)/1000</f>
        <v>0</v>
      </c>
      <c r="L36" s="128">
        <f>SUMIF(PERFORMANCE!$N:$N,Y36,PERFORMANCE!$G:$G)/1000</f>
        <v>0.2137</v>
      </c>
      <c r="M36" s="128">
        <f>SUMIF(PERFORMANCE!$N:$N,Z36,PERFORMANCE!$G:$G)/1000</f>
        <v>0</v>
      </c>
      <c r="N36" s="128">
        <f>SUMIF(PERFORMANCE!$N:$N,AA36,PERFORMANCE!$G:$G)/1000</f>
        <v>0</v>
      </c>
      <c r="O36" s="128">
        <f>SUMIF(PERFORMANCE!$N:$N,AB36,PERFORMANCE!$G:$G)/1000</f>
        <v>0</v>
      </c>
      <c r="P36" s="128">
        <f>SUMIF(PERFORMANCE!$N:$N,AC36,PERFORMANCE!$G:$G)/1000</f>
        <v>0</v>
      </c>
      <c r="Q36" s="128">
        <f>SUMIF(PERFORMANCE!$N:$N,AD36,PERFORMANCE!$G:$G)/1000</f>
        <v>0</v>
      </c>
      <c r="R36" s="128">
        <f>SUMIF(PERFORMANCE!$N:$N,AE36,PERFORMANCE!$G:$G)/1000</f>
        <v>0</v>
      </c>
      <c r="S36" s="128">
        <f>SUMIF(PERFORMANCE!$N:$N,AF36,PERFORMANCE!$G:$G)/1000</f>
        <v>0</v>
      </c>
      <c r="T36" s="137">
        <f>SUM(J36:R36)</f>
        <v>0.2137</v>
      </c>
      <c r="U36" s="292">
        <v>0</v>
      </c>
      <c r="V36" s="271" t="str">
        <f>IF(U36&gt;=100%,"LIBERADO PARA EXPEDIÇÃO","EM ANDAMENTO")</f>
        <v>EM ANDAMENTO</v>
      </c>
      <c r="W36" s="85" t="str">
        <f t="shared" ref="W36" si="78">$D36&amp;J$4</f>
        <v>P-201ESTRUTURA</v>
      </c>
      <c r="X36" s="85" t="str">
        <f t="shared" ref="X36" si="79">$D36&amp;K$4</f>
        <v>P-201USINAGEM</v>
      </c>
      <c r="Y36" s="85" t="str">
        <f t="shared" ref="Y36" si="80">$D36&amp;L$4</f>
        <v>P-201TAMBOR</v>
      </c>
      <c r="Z36" s="85" t="str">
        <f t="shared" ref="Z36" si="81">$D36&amp;M$4</f>
        <v>P-201ROLOS</v>
      </c>
      <c r="AA36" s="85" t="str">
        <f t="shared" ref="AA36" si="82">$D36&amp;N$4</f>
        <v>P-201BASES ROLETES</v>
      </c>
      <c r="AB36" s="85" t="str">
        <f t="shared" ref="AB36" si="83">$D36&amp;O$4</f>
        <v>P-201REVESTIMENTO</v>
      </c>
      <c r="AC36" s="85" t="str">
        <f t="shared" ref="AC36" si="84">$D36&amp;P$4</f>
        <v>P-201RMF</v>
      </c>
      <c r="AD36" s="85" t="str">
        <f t="shared" ref="AD36" si="85">$D36&amp;Q$4</f>
        <v>P-201RMF BASES</v>
      </c>
      <c r="AE36" s="85" t="str">
        <f t="shared" ref="AE36" si="86">$D36&amp;R$4</f>
        <v>P-201TECMETAL</v>
      </c>
      <c r="AF36" s="85" t="str">
        <f t="shared" ref="AF36" si="87">$D36&amp;S$4</f>
        <v>P-201CONHECIMENTO</v>
      </c>
      <c r="AG36" s="85" t="str">
        <f t="shared" ref="AG36" si="88">$D36&amp;T$4</f>
        <v>P-201PESO TOTAL</v>
      </c>
      <c r="AH36" s="68"/>
      <c r="AI36" s="68"/>
    </row>
    <row r="37" spans="1:35" ht="46.5" x14ac:dyDescent="0.7">
      <c r="A37" s="67"/>
      <c r="B37" s="67"/>
      <c r="C37" s="275"/>
      <c r="D37" s="278"/>
      <c r="E37" s="281"/>
      <c r="F37" s="284"/>
      <c r="G37" s="317"/>
      <c r="H37" s="302"/>
      <c r="I37" s="129" t="s">
        <v>3028</v>
      </c>
      <c r="J37" s="130">
        <f t="shared" ref="J37" si="89">J36-J38</f>
        <v>0</v>
      </c>
      <c r="K37" s="130">
        <f t="shared" ref="K37" si="90">K36-K38</f>
        <v>0</v>
      </c>
      <c r="L37" s="130">
        <f t="shared" ref="L37" si="91">L36-L38</f>
        <v>0.2137</v>
      </c>
      <c r="M37" s="130">
        <f t="shared" ref="M37" si="92">M36-M38</f>
        <v>0</v>
      </c>
      <c r="N37" s="130">
        <f>N36-N38</f>
        <v>0</v>
      </c>
      <c r="O37" s="130">
        <f t="shared" ref="O37" si="93">O36-O38</f>
        <v>0</v>
      </c>
      <c r="P37" s="130">
        <f t="shared" ref="P37" si="94">P36-P38</f>
        <v>0</v>
      </c>
      <c r="Q37" s="130">
        <f t="shared" ref="Q37" si="95">Q36-Q38</f>
        <v>0</v>
      </c>
      <c r="R37" s="130">
        <f t="shared" ref="R37" si="96">R36-R38</f>
        <v>0</v>
      </c>
      <c r="S37" s="130">
        <f t="shared" ref="S37" si="97">S36-S38</f>
        <v>0</v>
      </c>
      <c r="T37" s="138">
        <f t="shared" ref="T37" si="98">T36-T38</f>
        <v>0.2137</v>
      </c>
      <c r="U37" s="293"/>
      <c r="V37" s="272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68"/>
      <c r="AI37" s="68"/>
    </row>
    <row r="38" spans="1:35" ht="46.5" x14ac:dyDescent="0.7">
      <c r="A38" s="67"/>
      <c r="B38" s="67"/>
      <c r="C38" s="275"/>
      <c r="D38" s="278"/>
      <c r="E38" s="281"/>
      <c r="F38" s="284"/>
      <c r="G38" s="317"/>
      <c r="H38" s="302"/>
      <c r="I38" s="129" t="s">
        <v>3030</v>
      </c>
      <c r="J38" s="131">
        <f>SUMIF(PERFORMANCE!$N:$N,W36,PERFORMANCE!$Q:$Q)/1000</f>
        <v>0</v>
      </c>
      <c r="K38" s="131">
        <f>SUMIF(PERFORMANCE!$N:$N,X36,PERFORMANCE!$Q:$Q)/1000</f>
        <v>0</v>
      </c>
      <c r="L38" s="131">
        <f>SUMIF(PERFORMANCE!$N:$N,Y36,PERFORMANCE!$Q:$Q)/1000</f>
        <v>0</v>
      </c>
      <c r="M38" s="131">
        <f>SUMIF(PERFORMANCE!$N:$N,Z36,PERFORMANCE!$Q:$Q)/1000</f>
        <v>0</v>
      </c>
      <c r="N38" s="131">
        <f>SUMIF(PERFORMANCE!$N:$N,AA36,PERFORMANCE!$Q:$Q)/1000</f>
        <v>0</v>
      </c>
      <c r="O38" s="131">
        <f>SUMIF(PERFORMANCE!$N:$N,AB36,PERFORMANCE!$Q:$Q)/1000</f>
        <v>0</v>
      </c>
      <c r="P38" s="131">
        <f>SUMIF(PERFORMANCE!$N:$N,AC36,PERFORMANCE!$Q:$Q)/1000</f>
        <v>0</v>
      </c>
      <c r="Q38" s="131">
        <f>SUMIF(PERFORMANCE!$N:$N,AD36,PERFORMANCE!$Q:$Q)/1000</f>
        <v>0</v>
      </c>
      <c r="R38" s="131">
        <f>SUMIF(PERFORMANCE!$N:$N,AE36,PERFORMANCE!$Q:$Q)/1000</f>
        <v>0</v>
      </c>
      <c r="S38" s="131">
        <f>SUMIF(PERFORMANCE!$N:$N,AF36,PERFORMANCE!$Q:$Q)/1000</f>
        <v>0</v>
      </c>
      <c r="T38" s="138">
        <f t="shared" ref="T38" si="99">SUM(J38:R38)</f>
        <v>0</v>
      </c>
      <c r="U38" s="293"/>
      <c r="V38" s="272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68"/>
      <c r="AI38" s="68"/>
    </row>
    <row r="39" spans="1:35" ht="46.5" x14ac:dyDescent="0.7">
      <c r="A39" s="62"/>
      <c r="B39" s="62"/>
      <c r="C39" s="275"/>
      <c r="D39" s="278"/>
      <c r="E39" s="281"/>
      <c r="F39" s="284"/>
      <c r="G39" s="317"/>
      <c r="H39" s="302"/>
      <c r="I39" s="132" t="s">
        <v>315</v>
      </c>
      <c r="J39" s="131">
        <f>SUMIF(PERFORMANCE!$N:$N,MACRO!W36,PERFORMANCE!$R:$R)/1000</f>
        <v>0</v>
      </c>
      <c r="K39" s="131">
        <f>SUMIF(PERFORMANCE!$N:$N,MACRO!X36,PERFORMANCE!$R:$R)/1000</f>
        <v>0</v>
      </c>
      <c r="L39" s="131">
        <f>SUMIF(PERFORMANCE!$N:$N,MACRO!Y36,PERFORMANCE!$R:$R)/1000</f>
        <v>0.2137</v>
      </c>
      <c r="M39" s="131">
        <f>SUMIF(PERFORMANCE!$N:$N,MACRO!Z36,PERFORMANCE!$R:$R)/1000</f>
        <v>0</v>
      </c>
      <c r="N39" s="131">
        <f>SUMIF(PERFORMANCE!$N:$N,MACRO!AA36,PERFORMANCE!$R:$R)/1000</f>
        <v>0</v>
      </c>
      <c r="O39" s="131">
        <f>SUMIF(PERFORMANCE!$N:$N,MACRO!AB36,PERFORMANCE!$R:$R)/1000</f>
        <v>0</v>
      </c>
      <c r="P39" s="131">
        <f>SUMIF(PERFORMANCE!$N:$N,MACRO!AC36,PERFORMANCE!$R:$R)/1000</f>
        <v>0</v>
      </c>
      <c r="Q39" s="131">
        <f>SUMIF(PERFORMANCE!$N:$N,MACRO!AD36,PERFORMANCE!$R:$R)/1000</f>
        <v>0</v>
      </c>
      <c r="R39" s="131">
        <f>SUMIF(PERFORMANCE!$N:$N,MACRO!AE36,PERFORMANCE!$R:$R)/1000</f>
        <v>0</v>
      </c>
      <c r="S39" s="131">
        <f>SUMIF(PERFORMANCE!W:W,AF36,PERFORMANCE!T:T)/1000</f>
        <v>0</v>
      </c>
      <c r="T39" s="138">
        <f>SUM(J39:R39)</f>
        <v>0.2137</v>
      </c>
      <c r="U39" s="293"/>
      <c r="V39" s="272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68"/>
      <c r="AI39" s="68"/>
    </row>
    <row r="40" spans="1:35" ht="122.25" customHeight="1" thickBot="1" x14ac:dyDescent="0.75">
      <c r="A40" s="67"/>
      <c r="B40" s="67"/>
      <c r="C40" s="276"/>
      <c r="D40" s="279"/>
      <c r="E40" s="282"/>
      <c r="F40" s="285"/>
      <c r="G40" s="318"/>
      <c r="H40" s="303"/>
      <c r="I40" s="133" t="s">
        <v>3029</v>
      </c>
      <c r="J40" s="134">
        <f t="shared" ref="J40:R40" si="100">J36-J39</f>
        <v>0</v>
      </c>
      <c r="K40" s="134">
        <f t="shared" si="100"/>
        <v>0</v>
      </c>
      <c r="L40" s="134">
        <f t="shared" si="100"/>
        <v>0</v>
      </c>
      <c r="M40" s="134">
        <f t="shared" si="100"/>
        <v>0</v>
      </c>
      <c r="N40" s="134">
        <f t="shared" si="100"/>
        <v>0</v>
      </c>
      <c r="O40" s="134">
        <f t="shared" si="100"/>
        <v>0</v>
      </c>
      <c r="P40" s="134">
        <f t="shared" si="100"/>
        <v>0</v>
      </c>
      <c r="Q40" s="134">
        <f t="shared" si="100"/>
        <v>0</v>
      </c>
      <c r="R40" s="134">
        <f t="shared" si="100"/>
        <v>0</v>
      </c>
      <c r="S40" s="134">
        <f t="shared" ref="S40" si="101">S36--S39</f>
        <v>0</v>
      </c>
      <c r="T40" s="139">
        <f>T36-T39</f>
        <v>0</v>
      </c>
      <c r="U40" s="294"/>
      <c r="V40" s="27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68"/>
      <c r="AI40" s="68"/>
    </row>
    <row r="41" spans="1:35" ht="22.5" customHeight="1" thickBot="1" x14ac:dyDescent="0.75">
      <c r="A41" s="67"/>
      <c r="B41" s="67"/>
      <c r="C41" s="149"/>
      <c r="D41" s="150"/>
      <c r="E41" s="151"/>
      <c r="F41" s="152"/>
      <c r="G41" s="152"/>
      <c r="H41" s="153"/>
      <c r="I41" s="157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6"/>
      <c r="U41" s="103"/>
      <c r="V41" s="104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68"/>
      <c r="AI41" s="68"/>
    </row>
    <row r="42" spans="1:35" ht="40.5" customHeight="1" x14ac:dyDescent="0.7">
      <c r="A42" s="62"/>
      <c r="B42" s="62"/>
      <c r="C42" s="274" t="s">
        <v>3006</v>
      </c>
      <c r="D42" s="277" t="s">
        <v>3004</v>
      </c>
      <c r="E42" s="280" t="s">
        <v>3007</v>
      </c>
      <c r="F42" s="283">
        <v>46188</v>
      </c>
      <c r="G42" s="316">
        <v>46220</v>
      </c>
      <c r="H42" s="298" t="s">
        <v>4325</v>
      </c>
      <c r="I42" s="127" t="s">
        <v>3031</v>
      </c>
      <c r="J42" s="128">
        <f>SUMIF(PERFORMANCE!$N:$N,W42,PERFORMANCE!$G:$G)/1000</f>
        <v>0</v>
      </c>
      <c r="K42" s="128">
        <f>SUMIF(PERFORMANCE!$N:$N,X42,PERFORMANCE!$G:$G)/1000</f>
        <v>0</v>
      </c>
      <c r="L42" s="128">
        <f>SUMIF(PERFORMANCE!$N:$N,Y42,PERFORMANCE!$G:$G)/1000</f>
        <v>0</v>
      </c>
      <c r="M42" s="128">
        <f>SUMIF(PERFORMANCE!$N:$N,Z42,PERFORMANCE!$G:$G)/1000</f>
        <v>0.85320000000000007</v>
      </c>
      <c r="N42" s="128">
        <f>SUMIF(PERFORMANCE!$N:$N,AA42,PERFORMANCE!$G:$G)/1000</f>
        <v>0</v>
      </c>
      <c r="O42" s="128">
        <f>SUMIF(PERFORMANCE!$N:$N,AB42,PERFORMANCE!$G:$G)/1000</f>
        <v>0</v>
      </c>
      <c r="P42" s="128">
        <f>SUMIF(PERFORMANCE!$N:$N,AC42,PERFORMANCE!$G:$G)/1000</f>
        <v>0</v>
      </c>
      <c r="Q42" s="128">
        <f>SUMIF(PERFORMANCE!$N:$N,AD42,PERFORMANCE!$G:$G)/1000</f>
        <v>0</v>
      </c>
      <c r="R42" s="128">
        <f>SUMIF(PERFORMANCE!$N:$N,AE42,PERFORMANCE!$G:$G)/1000</f>
        <v>0</v>
      </c>
      <c r="S42" s="128">
        <f>SUMIF(PERFORMANCE!$N:$N,AF42,PERFORMANCE!$G:$G)/1000</f>
        <v>0</v>
      </c>
      <c r="T42" s="137">
        <f>SUM(J42:R42)</f>
        <v>0.85320000000000007</v>
      </c>
      <c r="U42" s="292">
        <v>0</v>
      </c>
      <c r="V42" s="271" t="str">
        <f>IF(U42&gt;=100%,"LIBERADO PARA EXPEDIÇÃO","EM ANDAMENTO")</f>
        <v>EM ANDAMENTO</v>
      </c>
      <c r="W42" s="85" t="str">
        <f t="shared" ref="W42" si="102">$D42&amp;J$4</f>
        <v>P-202ESTRUTURA</v>
      </c>
      <c r="X42" s="85" t="str">
        <f t="shared" ref="X42" si="103">$D42&amp;K$4</f>
        <v>P-202USINAGEM</v>
      </c>
      <c r="Y42" s="85" t="str">
        <f t="shared" ref="Y42" si="104">$D42&amp;L$4</f>
        <v>P-202TAMBOR</v>
      </c>
      <c r="Z42" s="85" t="str">
        <f t="shared" ref="Z42" si="105">$D42&amp;M$4</f>
        <v>P-202ROLOS</v>
      </c>
      <c r="AA42" s="85" t="str">
        <f t="shared" ref="AA42" si="106">$D42&amp;N$4</f>
        <v>P-202BASES ROLETES</v>
      </c>
      <c r="AB42" s="85" t="str">
        <f t="shared" ref="AB42" si="107">$D42&amp;O$4</f>
        <v>P-202REVESTIMENTO</v>
      </c>
      <c r="AC42" s="85" t="str">
        <f t="shared" ref="AC42" si="108">$D42&amp;P$4</f>
        <v>P-202RMF</v>
      </c>
      <c r="AD42" s="85" t="str">
        <f t="shared" ref="AD42" si="109">$D42&amp;Q$4</f>
        <v>P-202RMF BASES</v>
      </c>
      <c r="AE42" s="85" t="str">
        <f t="shared" ref="AE42" si="110">$D42&amp;R$4</f>
        <v>P-202TECMETAL</v>
      </c>
      <c r="AF42" s="85" t="str">
        <f t="shared" ref="AF42" si="111">$D42&amp;S$4</f>
        <v>P-202CONHECIMENTO</v>
      </c>
      <c r="AG42" s="85" t="str">
        <f t="shared" ref="AG42" si="112">$D42&amp;T$4</f>
        <v>P-202PESO TOTAL</v>
      </c>
      <c r="AH42" s="68"/>
      <c r="AI42" s="68"/>
    </row>
    <row r="43" spans="1:35" ht="46.5" x14ac:dyDescent="0.7">
      <c r="A43" s="67"/>
      <c r="B43" s="67"/>
      <c r="C43" s="275"/>
      <c r="D43" s="278"/>
      <c r="E43" s="281"/>
      <c r="F43" s="284"/>
      <c r="G43" s="317"/>
      <c r="H43" s="299"/>
      <c r="I43" s="129" t="s">
        <v>3028</v>
      </c>
      <c r="J43" s="130">
        <f t="shared" ref="J43" si="113">J42-J44</f>
        <v>0</v>
      </c>
      <c r="K43" s="130">
        <f t="shared" ref="K43" si="114">K42-K44</f>
        <v>0</v>
      </c>
      <c r="L43" s="130">
        <f t="shared" ref="L43" si="115">L42-L44</f>
        <v>0</v>
      </c>
      <c r="M43" s="130">
        <f t="shared" ref="M43" si="116">M42-M44</f>
        <v>0.85320000000000007</v>
      </c>
      <c r="N43" s="130">
        <f>N42-N44</f>
        <v>0</v>
      </c>
      <c r="O43" s="130">
        <f t="shared" ref="O43" si="117">O42-O44</f>
        <v>0</v>
      </c>
      <c r="P43" s="130">
        <f t="shared" ref="P43" si="118">P42-P44</f>
        <v>0</v>
      </c>
      <c r="Q43" s="130">
        <f t="shared" ref="Q43" si="119">Q42-Q44</f>
        <v>0</v>
      </c>
      <c r="R43" s="130">
        <f t="shared" ref="R43" si="120">R42-R44</f>
        <v>0</v>
      </c>
      <c r="S43" s="130">
        <f t="shared" ref="S43" si="121">S42-S44</f>
        <v>0</v>
      </c>
      <c r="T43" s="138">
        <f t="shared" ref="T43" si="122">T42-T44</f>
        <v>0.85320000000000007</v>
      </c>
      <c r="U43" s="293"/>
      <c r="V43" s="272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68"/>
      <c r="AI43" s="68"/>
    </row>
    <row r="44" spans="1:35" ht="46.5" x14ac:dyDescent="0.7">
      <c r="A44" s="67"/>
      <c r="B44" s="67"/>
      <c r="C44" s="275"/>
      <c r="D44" s="278"/>
      <c r="E44" s="281"/>
      <c r="F44" s="284"/>
      <c r="G44" s="317"/>
      <c r="H44" s="299"/>
      <c r="I44" s="129" t="s">
        <v>3030</v>
      </c>
      <c r="J44" s="131">
        <f>SUMIF(PERFORMANCE!$N:$N,W42,PERFORMANCE!$Q:$Q)/1000</f>
        <v>0</v>
      </c>
      <c r="K44" s="131">
        <f>SUMIF(PERFORMANCE!$N:$N,X42,PERFORMANCE!$Q:$Q)/1000</f>
        <v>0</v>
      </c>
      <c r="L44" s="131">
        <f>SUMIF(PERFORMANCE!$N:$N,Y42,PERFORMANCE!$Q:$Q)/1000</f>
        <v>0</v>
      </c>
      <c r="M44" s="131">
        <f>SUMIF(PERFORMANCE!$N:$N,Z42,PERFORMANCE!$Q:$Q)/1000</f>
        <v>0</v>
      </c>
      <c r="N44" s="131">
        <f>SUMIF(PERFORMANCE!$N:$N,AA42,PERFORMANCE!$Q:$Q)/1000</f>
        <v>0</v>
      </c>
      <c r="O44" s="131">
        <f>SUMIF(PERFORMANCE!$N:$N,AB42,PERFORMANCE!$Q:$Q)/1000</f>
        <v>0</v>
      </c>
      <c r="P44" s="131">
        <f>SUMIF(PERFORMANCE!$N:$N,AC42,PERFORMANCE!$Q:$Q)/1000</f>
        <v>0</v>
      </c>
      <c r="Q44" s="131">
        <f>SUMIF(PERFORMANCE!$N:$N,AD42,PERFORMANCE!$Q:$Q)/1000</f>
        <v>0</v>
      </c>
      <c r="R44" s="131">
        <f>SUMIF(PERFORMANCE!$N:$N,AE42,PERFORMANCE!$Q:$Q)/1000</f>
        <v>0</v>
      </c>
      <c r="S44" s="131">
        <f>SUMIF(PERFORMANCE!$N:$N,AF42,PERFORMANCE!$Q:$Q)/1000</f>
        <v>0</v>
      </c>
      <c r="T44" s="138">
        <f t="shared" ref="T44" si="123">SUM(J44:R44)</f>
        <v>0</v>
      </c>
      <c r="U44" s="293"/>
      <c r="V44" s="272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68"/>
      <c r="AI44" s="68"/>
    </row>
    <row r="45" spans="1:35" ht="46.5" x14ac:dyDescent="0.7">
      <c r="A45" s="62"/>
      <c r="B45" s="62"/>
      <c r="C45" s="275"/>
      <c r="D45" s="278"/>
      <c r="E45" s="281"/>
      <c r="F45" s="284"/>
      <c r="G45" s="317"/>
      <c r="H45" s="299"/>
      <c r="I45" s="132" t="s">
        <v>315</v>
      </c>
      <c r="J45" s="131">
        <f>SUMIF(PERFORMANCE!$N:$N,MACRO!W42,PERFORMANCE!$R:$R)/1000</f>
        <v>0</v>
      </c>
      <c r="K45" s="131">
        <f>SUMIF(PERFORMANCE!$N:$N,MACRO!X42,PERFORMANCE!$R:$R)/1000</f>
        <v>0</v>
      </c>
      <c r="L45" s="131">
        <f>SUMIF(PERFORMANCE!$N:$N,MACRO!Y42,PERFORMANCE!$R:$R)/1000</f>
        <v>0</v>
      </c>
      <c r="M45" s="131">
        <f>SUMIF(PERFORMANCE!$N:$N,MACRO!Z42,PERFORMANCE!$R:$R)/1000</f>
        <v>0.85320000000000007</v>
      </c>
      <c r="N45" s="131">
        <f>SUMIF(PERFORMANCE!$N:$N,MACRO!AA42,PERFORMANCE!$R:$R)/1000</f>
        <v>0</v>
      </c>
      <c r="O45" s="131">
        <f>SUMIF(PERFORMANCE!$N:$N,MACRO!AB42,PERFORMANCE!$R:$R)/1000</f>
        <v>0</v>
      </c>
      <c r="P45" s="131">
        <f>SUMIF(PERFORMANCE!$N:$N,MACRO!AC42,PERFORMANCE!$R:$R)/1000</f>
        <v>0</v>
      </c>
      <c r="Q45" s="131">
        <f>SUMIF(PERFORMANCE!$N:$N,MACRO!AD42,PERFORMANCE!$R:$R)/1000</f>
        <v>0</v>
      </c>
      <c r="R45" s="131">
        <f>SUMIF(PERFORMANCE!$N:$N,MACRO!AE42,PERFORMANCE!$R:$R)/1000</f>
        <v>0</v>
      </c>
      <c r="S45" s="131">
        <f>SUMIF(PERFORMANCE!W:W,AF42,PERFORMANCE!T:T)/1000</f>
        <v>0</v>
      </c>
      <c r="T45" s="138">
        <f>SUM(J45:R45)</f>
        <v>0.85320000000000007</v>
      </c>
      <c r="U45" s="293"/>
      <c r="V45" s="272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68"/>
      <c r="AI45" s="68"/>
    </row>
    <row r="46" spans="1:35" ht="122.25" customHeight="1" thickBot="1" x14ac:dyDescent="0.75">
      <c r="A46" s="67"/>
      <c r="B46" s="67"/>
      <c r="C46" s="276"/>
      <c r="D46" s="279"/>
      <c r="E46" s="282"/>
      <c r="F46" s="285"/>
      <c r="G46" s="318"/>
      <c r="H46" s="300"/>
      <c r="I46" s="133" t="s">
        <v>3029</v>
      </c>
      <c r="J46" s="134">
        <f t="shared" ref="J46:R46" si="124">J42-J45</f>
        <v>0</v>
      </c>
      <c r="K46" s="134">
        <f t="shared" si="124"/>
        <v>0</v>
      </c>
      <c r="L46" s="134">
        <f t="shared" si="124"/>
        <v>0</v>
      </c>
      <c r="M46" s="134">
        <f t="shared" si="124"/>
        <v>0</v>
      </c>
      <c r="N46" s="134">
        <f t="shared" si="124"/>
        <v>0</v>
      </c>
      <c r="O46" s="134">
        <f t="shared" si="124"/>
        <v>0</v>
      </c>
      <c r="P46" s="134">
        <f t="shared" si="124"/>
        <v>0</v>
      </c>
      <c r="Q46" s="134">
        <f t="shared" si="124"/>
        <v>0</v>
      </c>
      <c r="R46" s="134">
        <f t="shared" si="124"/>
        <v>0</v>
      </c>
      <c r="S46" s="134">
        <f t="shared" ref="S46" si="125">S42--S45</f>
        <v>0</v>
      </c>
      <c r="T46" s="139">
        <f>T42-T45</f>
        <v>0</v>
      </c>
      <c r="U46" s="294"/>
      <c r="V46" s="27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68"/>
      <c r="AI46" s="68"/>
    </row>
    <row r="47" spans="1:35" ht="22.5" customHeight="1" thickBot="1" x14ac:dyDescent="0.75">
      <c r="A47" s="67"/>
      <c r="B47" s="67"/>
      <c r="C47" s="149"/>
      <c r="D47" s="150"/>
      <c r="E47" s="151"/>
      <c r="F47" s="152"/>
      <c r="G47" s="177"/>
      <c r="H47" s="153"/>
      <c r="I47" s="157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6"/>
      <c r="U47" s="103"/>
      <c r="V47" s="104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68"/>
      <c r="AI47" s="68"/>
    </row>
    <row r="48" spans="1:35" ht="40.5" customHeight="1" x14ac:dyDescent="0.7">
      <c r="A48" s="62"/>
      <c r="B48" s="62"/>
      <c r="C48" s="274" t="s">
        <v>3009</v>
      </c>
      <c r="D48" s="277" t="s">
        <v>3005</v>
      </c>
      <c r="E48" s="280" t="s">
        <v>3008</v>
      </c>
      <c r="F48" s="283">
        <v>46202</v>
      </c>
      <c r="G48" s="316">
        <v>46233</v>
      </c>
      <c r="H48" s="298" t="s">
        <v>4326</v>
      </c>
      <c r="I48" s="127" t="s">
        <v>3031</v>
      </c>
      <c r="J48" s="128">
        <f>SUMIF(PERFORMANCE!$N:$N,W48,PERFORMANCE!$G:$G)/1000</f>
        <v>0</v>
      </c>
      <c r="K48" s="128">
        <f>SUMIF(PERFORMANCE!$N:$N,X48,PERFORMANCE!$G:$G)/1000</f>
        <v>0</v>
      </c>
      <c r="L48" s="128">
        <f>SUMIF(PERFORMANCE!$N:$N,Y48,PERFORMANCE!$G:$G)/1000</f>
        <v>0</v>
      </c>
      <c r="M48" s="128">
        <f>SUMIF(PERFORMANCE!$N:$N,Z48,PERFORMANCE!$G:$G)/1000</f>
        <v>9.9000000000000005E-2</v>
      </c>
      <c r="N48" s="128">
        <f>SUMIF(PERFORMANCE!$N:$N,AA48,PERFORMANCE!$G:$G)/1000</f>
        <v>0</v>
      </c>
      <c r="O48" s="128">
        <f>SUMIF(PERFORMANCE!$N:$N,AB48,PERFORMANCE!$G:$G)/1000</f>
        <v>0</v>
      </c>
      <c r="P48" s="128">
        <f>SUMIF(PERFORMANCE!$N:$N,AC48,PERFORMANCE!$G:$G)/1000</f>
        <v>0</v>
      </c>
      <c r="Q48" s="128">
        <f>SUMIF(PERFORMANCE!$N:$N,AD48,PERFORMANCE!$G:$G)/1000</f>
        <v>0</v>
      </c>
      <c r="R48" s="128">
        <f>SUMIF(PERFORMANCE!$N:$N,AE48,PERFORMANCE!$G:$G)/1000</f>
        <v>0</v>
      </c>
      <c r="S48" s="128">
        <f>SUMIF(PERFORMANCE!$N:$N,AF48,PERFORMANCE!$G:$G)/1000</f>
        <v>0</v>
      </c>
      <c r="T48" s="137">
        <f>SUM(J48:R48)</f>
        <v>9.9000000000000005E-2</v>
      </c>
      <c r="U48" s="292">
        <v>0</v>
      </c>
      <c r="V48" s="271" t="str">
        <f>IF(U48&gt;=100%,"LIBERADO PARA EXPEDIÇÃO","EM ANDAMENTO")</f>
        <v>EM ANDAMENTO</v>
      </c>
      <c r="W48" s="85" t="str">
        <f t="shared" ref="W48" si="126">$D48&amp;J$4</f>
        <v>P-203ESTRUTURA</v>
      </c>
      <c r="X48" s="85" t="str">
        <f t="shared" ref="X48" si="127">$D48&amp;K$4</f>
        <v>P-203USINAGEM</v>
      </c>
      <c r="Y48" s="85" t="str">
        <f t="shared" ref="Y48" si="128">$D48&amp;L$4</f>
        <v>P-203TAMBOR</v>
      </c>
      <c r="Z48" s="85" t="str">
        <f t="shared" ref="Z48" si="129">$D48&amp;M$4</f>
        <v>P-203ROLOS</v>
      </c>
      <c r="AA48" s="85" t="str">
        <f t="shared" ref="AA48" si="130">$D48&amp;N$4</f>
        <v>P-203BASES ROLETES</v>
      </c>
      <c r="AB48" s="85" t="str">
        <f t="shared" ref="AB48" si="131">$D48&amp;O$4</f>
        <v>P-203REVESTIMENTO</v>
      </c>
      <c r="AC48" s="85" t="str">
        <f t="shared" ref="AC48" si="132">$D48&amp;P$4</f>
        <v>P-203RMF</v>
      </c>
      <c r="AD48" s="85" t="str">
        <f t="shared" ref="AD48" si="133">$D48&amp;Q$4</f>
        <v>P-203RMF BASES</v>
      </c>
      <c r="AE48" s="85" t="str">
        <f t="shared" ref="AE48" si="134">$D48&amp;R$4</f>
        <v>P-203TECMETAL</v>
      </c>
      <c r="AF48" s="85" t="str">
        <f t="shared" ref="AF48" si="135">$D48&amp;S$4</f>
        <v>P-203CONHECIMENTO</v>
      </c>
      <c r="AG48" s="85" t="str">
        <f t="shared" ref="AG48" si="136">$D48&amp;T$4</f>
        <v>P-203PESO TOTAL</v>
      </c>
      <c r="AH48" s="68"/>
      <c r="AI48" s="68"/>
    </row>
    <row r="49" spans="1:35" ht="46.5" x14ac:dyDescent="0.7">
      <c r="A49" s="67"/>
      <c r="B49" s="67"/>
      <c r="C49" s="275"/>
      <c r="D49" s="278"/>
      <c r="E49" s="281"/>
      <c r="F49" s="284"/>
      <c r="G49" s="317"/>
      <c r="H49" s="299"/>
      <c r="I49" s="129" t="s">
        <v>3028</v>
      </c>
      <c r="J49" s="130">
        <f t="shared" ref="J49" si="137">J48-J50</f>
        <v>0</v>
      </c>
      <c r="K49" s="130">
        <f t="shared" ref="K49" si="138">K48-K50</f>
        <v>0</v>
      </c>
      <c r="L49" s="130">
        <f t="shared" ref="L49" si="139">L48-L50</f>
        <v>0</v>
      </c>
      <c r="M49" s="130">
        <f t="shared" ref="M49" si="140">M48-M50</f>
        <v>9.9000000000000005E-2</v>
      </c>
      <c r="N49" s="130">
        <f>N48-N50</f>
        <v>0</v>
      </c>
      <c r="O49" s="130">
        <f t="shared" ref="O49" si="141">O48-O50</f>
        <v>0</v>
      </c>
      <c r="P49" s="130">
        <f t="shared" ref="P49" si="142">P48-P50</f>
        <v>0</v>
      </c>
      <c r="Q49" s="130">
        <f t="shared" ref="Q49" si="143">Q48-Q50</f>
        <v>0</v>
      </c>
      <c r="R49" s="130">
        <f t="shared" ref="R49" si="144">R48-R50</f>
        <v>0</v>
      </c>
      <c r="S49" s="130">
        <f t="shared" ref="S49" si="145">S48-S50</f>
        <v>0</v>
      </c>
      <c r="T49" s="138">
        <f t="shared" ref="T49" si="146">T48-T50</f>
        <v>9.9000000000000005E-2</v>
      </c>
      <c r="U49" s="293"/>
      <c r="V49" s="272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68"/>
      <c r="AI49" s="68"/>
    </row>
    <row r="50" spans="1:35" ht="46.5" x14ac:dyDescent="0.7">
      <c r="A50" s="67"/>
      <c r="B50" s="67"/>
      <c r="C50" s="275"/>
      <c r="D50" s="278"/>
      <c r="E50" s="281"/>
      <c r="F50" s="284"/>
      <c r="G50" s="317"/>
      <c r="H50" s="299"/>
      <c r="I50" s="129" t="s">
        <v>3030</v>
      </c>
      <c r="J50" s="131">
        <f>SUMIF(PERFORMANCE!$N:$N,W48,PERFORMANCE!$Q:$Q)/1000</f>
        <v>0</v>
      </c>
      <c r="K50" s="131">
        <f>SUMIF(PERFORMANCE!$N:$N,X48,PERFORMANCE!$Q:$Q)/1000</f>
        <v>0</v>
      </c>
      <c r="L50" s="131">
        <f>SUMIF(PERFORMANCE!$N:$N,Y48,PERFORMANCE!$Q:$Q)/1000</f>
        <v>0</v>
      </c>
      <c r="M50" s="131">
        <f>SUMIF(PERFORMANCE!$N:$N,Z48,PERFORMANCE!$Q:$Q)/1000</f>
        <v>0</v>
      </c>
      <c r="N50" s="131">
        <f>SUMIF(PERFORMANCE!$N:$N,AA48,PERFORMANCE!$Q:$Q)/1000</f>
        <v>0</v>
      </c>
      <c r="O50" s="131">
        <f>SUMIF(PERFORMANCE!$N:$N,AB48,PERFORMANCE!$Q:$Q)/1000</f>
        <v>0</v>
      </c>
      <c r="P50" s="131">
        <f>SUMIF(PERFORMANCE!$N:$N,AC48,PERFORMANCE!$Q:$Q)/1000</f>
        <v>0</v>
      </c>
      <c r="Q50" s="131">
        <f>SUMIF(PERFORMANCE!$N:$N,AD48,PERFORMANCE!$Q:$Q)/1000</f>
        <v>0</v>
      </c>
      <c r="R50" s="131">
        <f>SUMIF(PERFORMANCE!$N:$N,AE48,PERFORMANCE!$Q:$Q)/1000</f>
        <v>0</v>
      </c>
      <c r="S50" s="131">
        <f>SUMIF(PERFORMANCE!$N:$N,AF48,PERFORMANCE!$Q:$Q)/1000</f>
        <v>0</v>
      </c>
      <c r="T50" s="138">
        <f t="shared" ref="T50" si="147">SUM(J50:R50)</f>
        <v>0</v>
      </c>
      <c r="U50" s="293"/>
      <c r="V50" s="272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68"/>
      <c r="AI50" s="68"/>
    </row>
    <row r="51" spans="1:35" ht="46.5" x14ac:dyDescent="0.7">
      <c r="A51" s="62"/>
      <c r="B51" s="62"/>
      <c r="C51" s="275"/>
      <c r="D51" s="278"/>
      <c r="E51" s="281"/>
      <c r="F51" s="284"/>
      <c r="G51" s="317"/>
      <c r="H51" s="299"/>
      <c r="I51" s="132" t="s">
        <v>315</v>
      </c>
      <c r="J51" s="131">
        <f>SUMIF(PERFORMANCE!$N:$N,MACRO!W48,PERFORMANCE!$R:$R)/1000</f>
        <v>0</v>
      </c>
      <c r="K51" s="131">
        <f>SUMIF(PERFORMANCE!$N:$N,MACRO!X48,PERFORMANCE!$R:$R)/1000</f>
        <v>0</v>
      </c>
      <c r="L51" s="131">
        <f>SUMIF(PERFORMANCE!$N:$N,MACRO!Y48,PERFORMANCE!$R:$R)/1000</f>
        <v>0</v>
      </c>
      <c r="M51" s="131">
        <f>SUMIF(PERFORMANCE!$N:$N,MACRO!Z48,PERFORMANCE!$R:$R)/1000</f>
        <v>9.9000000000000005E-2</v>
      </c>
      <c r="N51" s="131">
        <f>SUMIF(PERFORMANCE!$N:$N,MACRO!AA48,PERFORMANCE!$R:$R)/1000</f>
        <v>0</v>
      </c>
      <c r="O51" s="131">
        <f>SUMIF(PERFORMANCE!$N:$N,MACRO!AB48,PERFORMANCE!$R:$R)/1000</f>
        <v>0</v>
      </c>
      <c r="P51" s="131">
        <f>SUMIF(PERFORMANCE!$N:$N,MACRO!AC48,PERFORMANCE!$R:$R)/1000</f>
        <v>0</v>
      </c>
      <c r="Q51" s="131">
        <f>SUMIF(PERFORMANCE!$N:$N,MACRO!AD48,PERFORMANCE!$R:$R)/1000</f>
        <v>0</v>
      </c>
      <c r="R51" s="131">
        <f>SUMIF(PERFORMANCE!$N:$N,MACRO!AE48,PERFORMANCE!$R:$R)/1000</f>
        <v>0</v>
      </c>
      <c r="S51" s="131">
        <f>SUMIF(PERFORMANCE!W:W,AF48,PERFORMANCE!T:T)/1000</f>
        <v>0</v>
      </c>
      <c r="T51" s="138">
        <f>SUM(J51:R51)</f>
        <v>9.9000000000000005E-2</v>
      </c>
      <c r="U51" s="293"/>
      <c r="V51" s="272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68"/>
      <c r="AI51" s="68"/>
    </row>
    <row r="52" spans="1:35" ht="122.25" customHeight="1" thickBot="1" x14ac:dyDescent="0.75">
      <c r="A52" s="67"/>
      <c r="B52" s="67"/>
      <c r="C52" s="276"/>
      <c r="D52" s="279"/>
      <c r="E52" s="282"/>
      <c r="F52" s="285"/>
      <c r="G52" s="318"/>
      <c r="H52" s="300"/>
      <c r="I52" s="133" t="s">
        <v>3029</v>
      </c>
      <c r="J52" s="134">
        <f t="shared" ref="J52:R52" si="148">J48-J51</f>
        <v>0</v>
      </c>
      <c r="K52" s="134">
        <f t="shared" si="148"/>
        <v>0</v>
      </c>
      <c r="L52" s="134">
        <f t="shared" si="148"/>
        <v>0</v>
      </c>
      <c r="M52" s="134">
        <f t="shared" si="148"/>
        <v>0</v>
      </c>
      <c r="N52" s="134">
        <f t="shared" si="148"/>
        <v>0</v>
      </c>
      <c r="O52" s="134">
        <f t="shared" si="148"/>
        <v>0</v>
      </c>
      <c r="P52" s="134">
        <f t="shared" si="148"/>
        <v>0</v>
      </c>
      <c r="Q52" s="134">
        <f t="shared" si="148"/>
        <v>0</v>
      </c>
      <c r="R52" s="134">
        <f t="shared" si="148"/>
        <v>0</v>
      </c>
      <c r="S52" s="134">
        <f t="shared" ref="S52" si="149">S48--S51</f>
        <v>0</v>
      </c>
      <c r="T52" s="139">
        <f>T48-T51</f>
        <v>0</v>
      </c>
      <c r="U52" s="294"/>
      <c r="V52" s="27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68"/>
      <c r="AI52" s="68"/>
    </row>
    <row r="53" spans="1:35" ht="22.5" customHeight="1" thickBot="1" x14ac:dyDescent="0.75">
      <c r="A53" s="67"/>
      <c r="B53" s="67"/>
      <c r="C53" s="149"/>
      <c r="D53" s="150"/>
      <c r="E53" s="151"/>
      <c r="F53" s="152"/>
      <c r="G53" s="152"/>
      <c r="H53" s="153"/>
      <c r="I53" s="157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6"/>
      <c r="U53" s="103"/>
      <c r="V53" s="104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68"/>
      <c r="AI53" s="68"/>
    </row>
    <row r="54" spans="1:35" ht="40.5" customHeight="1" x14ac:dyDescent="0.7">
      <c r="A54" s="62"/>
      <c r="B54" s="62"/>
      <c r="C54" s="274" t="s">
        <v>3009</v>
      </c>
      <c r="D54" s="277" t="s">
        <v>3111</v>
      </c>
      <c r="E54" s="280" t="s">
        <v>3164</v>
      </c>
      <c r="F54" s="283">
        <v>46226</v>
      </c>
      <c r="G54" s="286"/>
      <c r="H54" s="298" t="s">
        <v>3314</v>
      </c>
      <c r="I54" s="127" t="s">
        <v>3031</v>
      </c>
      <c r="J54" s="128">
        <f>SUMIF(PERFORMANCE!$N:$N,W54,PERFORMANCE!$G:$G)/1000</f>
        <v>0</v>
      </c>
      <c r="K54" s="128">
        <f>SUMIF(PERFORMANCE!$N:$N,X54,PERFORMANCE!$G:$G)/1000</f>
        <v>0</v>
      </c>
      <c r="L54" s="128">
        <f>SUMIF(PERFORMANCE!$N:$N,Y54,PERFORMANCE!$G:$G)/1000</f>
        <v>0</v>
      </c>
      <c r="M54" s="128">
        <f>SUMIF(PERFORMANCE!$N:$N,Z54,PERFORMANCE!$G:$G)/1000</f>
        <v>0.12299999999999998</v>
      </c>
      <c r="N54" s="128">
        <f>SUMIF(PERFORMANCE!$N:$N,AA54,PERFORMANCE!$G:$G)/1000</f>
        <v>0</v>
      </c>
      <c r="O54" s="128">
        <f>SUMIF(PERFORMANCE!$N:$N,AB54,PERFORMANCE!$G:$G)/1000</f>
        <v>0</v>
      </c>
      <c r="P54" s="128">
        <f>SUMIF(PERFORMANCE!$N:$N,AC54,PERFORMANCE!$G:$G)/1000</f>
        <v>0</v>
      </c>
      <c r="Q54" s="128">
        <f>SUMIF(PERFORMANCE!$N:$N,AD54,PERFORMANCE!$G:$G)/1000</f>
        <v>0</v>
      </c>
      <c r="R54" s="128">
        <f>SUMIF(PERFORMANCE!$N:$N,AE54,PERFORMANCE!$G:$G)/1000</f>
        <v>0</v>
      </c>
      <c r="S54" s="128">
        <f>SUMIF(PERFORMANCE!$N:$N,AF54,PERFORMANCE!$G:$G)/1000</f>
        <v>0</v>
      </c>
      <c r="T54" s="137">
        <f>SUM(J54:R54)</f>
        <v>0.12299999999999998</v>
      </c>
      <c r="U54" s="292">
        <v>0</v>
      </c>
      <c r="V54" s="271" t="str">
        <f>IF(U54&gt;=100%,"LIBERADO PARA EXPEDIÇÃO","EM ANDAMENTO")</f>
        <v>EM ANDAMENTO</v>
      </c>
      <c r="W54" s="85" t="str">
        <f t="shared" ref="W54" si="150">$D54&amp;J$4</f>
        <v>P-204ESTRUTURA</v>
      </c>
      <c r="X54" s="85" t="str">
        <f t="shared" ref="X54" si="151">$D54&amp;K$4</f>
        <v>P-204USINAGEM</v>
      </c>
      <c r="Y54" s="85" t="str">
        <f t="shared" ref="Y54" si="152">$D54&amp;L$4</f>
        <v>P-204TAMBOR</v>
      </c>
      <c r="Z54" s="85" t="str">
        <f t="shared" ref="Z54" si="153">$D54&amp;M$4</f>
        <v>P-204ROLOS</v>
      </c>
      <c r="AA54" s="85" t="str">
        <f t="shared" ref="AA54" si="154">$D54&amp;N$4</f>
        <v>P-204BASES ROLETES</v>
      </c>
      <c r="AB54" s="85" t="str">
        <f t="shared" ref="AB54" si="155">$D54&amp;O$4</f>
        <v>P-204REVESTIMENTO</v>
      </c>
      <c r="AC54" s="85" t="str">
        <f t="shared" ref="AC54" si="156">$D54&amp;P$4</f>
        <v>P-204RMF</v>
      </c>
      <c r="AD54" s="85" t="str">
        <f t="shared" ref="AD54" si="157">$D54&amp;Q$4</f>
        <v>P-204RMF BASES</v>
      </c>
      <c r="AE54" s="85" t="str">
        <f t="shared" ref="AE54" si="158">$D54&amp;R$4</f>
        <v>P-204TECMETAL</v>
      </c>
      <c r="AF54" s="85" t="str">
        <f t="shared" ref="AF54" si="159">$D54&amp;S$4</f>
        <v>P-204CONHECIMENTO</v>
      </c>
      <c r="AG54" s="85" t="str">
        <f t="shared" ref="AG54" si="160">$D54&amp;T$4</f>
        <v>P-204PESO TOTAL</v>
      </c>
      <c r="AH54" s="68"/>
      <c r="AI54" s="68"/>
    </row>
    <row r="55" spans="1:35" ht="46.5" x14ac:dyDescent="0.7">
      <c r="A55" s="67"/>
      <c r="B55" s="67"/>
      <c r="C55" s="275"/>
      <c r="D55" s="278"/>
      <c r="E55" s="281"/>
      <c r="F55" s="284"/>
      <c r="G55" s="287"/>
      <c r="H55" s="299"/>
      <c r="I55" s="129" t="s">
        <v>3028</v>
      </c>
      <c r="J55" s="130">
        <f t="shared" ref="J55" si="161">J54-J56</f>
        <v>0</v>
      </c>
      <c r="K55" s="130">
        <f t="shared" ref="K55" si="162">K54-K56</f>
        <v>0</v>
      </c>
      <c r="L55" s="130">
        <f t="shared" ref="L55" si="163">L54-L56</f>
        <v>0</v>
      </c>
      <c r="M55" s="130">
        <f t="shared" ref="M55" si="164">M54-M56</f>
        <v>0.12299999999999998</v>
      </c>
      <c r="N55" s="130">
        <f>N54-N56</f>
        <v>0</v>
      </c>
      <c r="O55" s="130">
        <f t="shared" ref="O55" si="165">O54-O56</f>
        <v>0</v>
      </c>
      <c r="P55" s="130">
        <f t="shared" ref="P55" si="166">P54-P56</f>
        <v>0</v>
      </c>
      <c r="Q55" s="130">
        <f t="shared" ref="Q55" si="167">Q54-Q56</f>
        <v>0</v>
      </c>
      <c r="R55" s="130">
        <f t="shared" ref="R55" si="168">R54-R56</f>
        <v>0</v>
      </c>
      <c r="S55" s="130">
        <f t="shared" ref="S55" si="169">S54-S56</f>
        <v>0</v>
      </c>
      <c r="T55" s="138">
        <f t="shared" ref="T55" si="170">T54-T56</f>
        <v>0.12299999999999998</v>
      </c>
      <c r="U55" s="293"/>
      <c r="V55" s="272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68"/>
      <c r="AI55" s="68"/>
    </row>
    <row r="56" spans="1:35" ht="46.5" x14ac:dyDescent="0.7">
      <c r="A56" s="67"/>
      <c r="B56" s="67"/>
      <c r="C56" s="275"/>
      <c r="D56" s="278"/>
      <c r="E56" s="281"/>
      <c r="F56" s="284"/>
      <c r="G56" s="287"/>
      <c r="H56" s="299"/>
      <c r="I56" s="129" t="s">
        <v>3030</v>
      </c>
      <c r="J56" s="131">
        <f>SUMIF(PERFORMANCE!$N:$N,W54,PERFORMANCE!$Q:$Q)/1000</f>
        <v>0</v>
      </c>
      <c r="K56" s="131">
        <f>SUMIF(PERFORMANCE!$N:$N,X54,PERFORMANCE!$Q:$Q)/1000</f>
        <v>0</v>
      </c>
      <c r="L56" s="131">
        <f>SUMIF(PERFORMANCE!$N:$N,Y54,PERFORMANCE!$Q:$Q)/1000</f>
        <v>0</v>
      </c>
      <c r="M56" s="131">
        <f>SUMIF(PERFORMANCE!$N:$N,Z54,PERFORMANCE!$Q:$Q)/1000</f>
        <v>0</v>
      </c>
      <c r="N56" s="131">
        <f>SUMIF(PERFORMANCE!$N:$N,AA54,PERFORMANCE!$Q:$Q)/1000</f>
        <v>0</v>
      </c>
      <c r="O56" s="131">
        <f>SUMIF(PERFORMANCE!$N:$N,AB54,PERFORMANCE!$Q:$Q)/1000</f>
        <v>0</v>
      </c>
      <c r="P56" s="131">
        <f>SUMIF(PERFORMANCE!$N:$N,AC54,PERFORMANCE!$Q:$Q)/1000</f>
        <v>0</v>
      </c>
      <c r="Q56" s="131">
        <f>SUMIF(PERFORMANCE!$N:$N,AD54,PERFORMANCE!$Q:$Q)/1000</f>
        <v>0</v>
      </c>
      <c r="R56" s="131">
        <f>SUMIF(PERFORMANCE!$N:$N,AE54,PERFORMANCE!$Q:$Q)/1000</f>
        <v>0</v>
      </c>
      <c r="S56" s="131">
        <f>SUMIF(PERFORMANCE!$N:$N,AF54,PERFORMANCE!$Q:$Q)/1000</f>
        <v>0</v>
      </c>
      <c r="T56" s="138">
        <f t="shared" ref="T56" si="171">SUM(J56:R56)</f>
        <v>0</v>
      </c>
      <c r="U56" s="293"/>
      <c r="V56" s="272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68"/>
      <c r="AI56" s="68"/>
    </row>
    <row r="57" spans="1:35" ht="46.5" x14ac:dyDescent="0.7">
      <c r="A57" s="62"/>
      <c r="B57" s="62"/>
      <c r="C57" s="275"/>
      <c r="D57" s="278"/>
      <c r="E57" s="281"/>
      <c r="F57" s="284"/>
      <c r="G57" s="287"/>
      <c r="H57" s="299"/>
      <c r="I57" s="132" t="s">
        <v>315</v>
      </c>
      <c r="J57" s="131">
        <f>SUMIF(PERFORMANCE!$N:$N,MACRO!W54,PERFORMANCE!$R:$R)/1000</f>
        <v>0</v>
      </c>
      <c r="K57" s="131">
        <f>SUMIF(PERFORMANCE!$N:$N,MACRO!X54,PERFORMANCE!$R:$R)/1000</f>
        <v>0</v>
      </c>
      <c r="L57" s="131">
        <f>SUMIF(PERFORMANCE!$N:$N,MACRO!Y54,PERFORMANCE!$R:$R)/1000</f>
        <v>0</v>
      </c>
      <c r="M57" s="131">
        <f>SUMIF(PERFORMANCE!$N:$N,MACRO!Z54,PERFORMANCE!$R:$R)/1000</f>
        <v>0.12299999999999998</v>
      </c>
      <c r="N57" s="131">
        <f>SUMIF(PERFORMANCE!$N:$N,MACRO!AA54,PERFORMANCE!$R:$R)/1000</f>
        <v>0</v>
      </c>
      <c r="O57" s="131">
        <f>SUMIF(PERFORMANCE!$N:$N,MACRO!AB54,PERFORMANCE!$R:$R)/1000</f>
        <v>0</v>
      </c>
      <c r="P57" s="131">
        <f>SUMIF(PERFORMANCE!$N:$N,MACRO!AC54,PERFORMANCE!$R:$R)/1000</f>
        <v>0</v>
      </c>
      <c r="Q57" s="131">
        <f>SUMIF(PERFORMANCE!$N:$N,MACRO!AD54,PERFORMANCE!$R:$R)/1000</f>
        <v>0</v>
      </c>
      <c r="R57" s="131">
        <f>SUMIF(PERFORMANCE!$N:$N,MACRO!AE54,PERFORMANCE!$R:$R)/1000</f>
        <v>0</v>
      </c>
      <c r="S57" s="131">
        <f>SUMIF(PERFORMANCE!W:W,AF54,PERFORMANCE!T:T)/1000</f>
        <v>0</v>
      </c>
      <c r="T57" s="138">
        <f>SUM(J57:R57)</f>
        <v>0.12299999999999998</v>
      </c>
      <c r="U57" s="293"/>
      <c r="V57" s="272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68"/>
      <c r="AI57" s="68"/>
    </row>
    <row r="58" spans="1:35" ht="122.25" customHeight="1" thickBot="1" x14ac:dyDescent="0.75">
      <c r="A58" s="67"/>
      <c r="B58" s="67"/>
      <c r="C58" s="276"/>
      <c r="D58" s="279"/>
      <c r="E58" s="282"/>
      <c r="F58" s="285"/>
      <c r="G58" s="288"/>
      <c r="H58" s="300"/>
      <c r="I58" s="133" t="s">
        <v>3029</v>
      </c>
      <c r="J58" s="134">
        <f t="shared" ref="J58:R58" si="172">J54-J57</f>
        <v>0</v>
      </c>
      <c r="K58" s="134">
        <f t="shared" si="172"/>
        <v>0</v>
      </c>
      <c r="L58" s="134">
        <f t="shared" si="172"/>
        <v>0</v>
      </c>
      <c r="M58" s="134">
        <f t="shared" si="172"/>
        <v>0</v>
      </c>
      <c r="N58" s="134">
        <f t="shared" si="172"/>
        <v>0</v>
      </c>
      <c r="O58" s="134">
        <f t="shared" si="172"/>
        <v>0</v>
      </c>
      <c r="P58" s="134">
        <f t="shared" si="172"/>
        <v>0</v>
      </c>
      <c r="Q58" s="134">
        <f t="shared" si="172"/>
        <v>0</v>
      </c>
      <c r="R58" s="134">
        <f t="shared" si="172"/>
        <v>0</v>
      </c>
      <c r="S58" s="134">
        <f t="shared" ref="S58" si="173">S54--S57</f>
        <v>0</v>
      </c>
      <c r="T58" s="139">
        <f>T54-T57</f>
        <v>0</v>
      </c>
      <c r="U58" s="294"/>
      <c r="V58" s="27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68"/>
      <c r="AI58" s="68"/>
    </row>
    <row r="59" spans="1:35" ht="22.5" customHeight="1" thickBot="1" x14ac:dyDescent="0.75">
      <c r="A59" s="67"/>
      <c r="B59" s="67"/>
      <c r="C59" s="149"/>
      <c r="D59" s="150"/>
      <c r="E59" s="151"/>
      <c r="F59" s="152"/>
      <c r="G59" s="152"/>
      <c r="H59" s="153"/>
      <c r="I59" s="157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6"/>
      <c r="U59" s="103"/>
      <c r="V59" s="104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68"/>
      <c r="AI59" s="68"/>
    </row>
    <row r="60" spans="1:35" ht="40.5" customHeight="1" x14ac:dyDescent="0.7">
      <c r="A60" s="62"/>
      <c r="B60" s="62"/>
      <c r="C60" s="274" t="s">
        <v>3165</v>
      </c>
      <c r="D60" s="277" t="s">
        <v>3163</v>
      </c>
      <c r="E60" s="280" t="s">
        <v>3166</v>
      </c>
      <c r="F60" s="283">
        <v>46235</v>
      </c>
      <c r="G60" s="286"/>
      <c r="H60" s="289" t="s">
        <v>1875</v>
      </c>
      <c r="I60" s="127" t="s">
        <v>3031</v>
      </c>
      <c r="J60" s="128">
        <f>SUMIF(PERFORMANCE!$N:$N,W60,PERFORMANCE!$G:$G)/1000</f>
        <v>0</v>
      </c>
      <c r="K60" s="128">
        <f>SUMIF(PERFORMANCE!$N:$N,X60,PERFORMANCE!$G:$G)/1000</f>
        <v>0</v>
      </c>
      <c r="L60" s="128">
        <f>SUMIF(PERFORMANCE!$N:$N,Y60,PERFORMANCE!$G:$G)/1000</f>
        <v>0</v>
      </c>
      <c r="M60" s="128">
        <f>SUMIF(PERFORMANCE!$N:$N,Z60,PERFORMANCE!$G:$G)/1000</f>
        <v>0</v>
      </c>
      <c r="N60" s="128">
        <f>SUMIF(PERFORMANCE!$N:$N,AA60,PERFORMANCE!$G:$G)/1000</f>
        <v>9.7199999999999995E-2</v>
      </c>
      <c r="O60" s="128">
        <f>SUMIF(PERFORMANCE!$N:$N,AB60,PERFORMANCE!$G:$G)/1000</f>
        <v>0</v>
      </c>
      <c r="P60" s="128">
        <f>SUMIF(PERFORMANCE!$N:$N,AC60,PERFORMANCE!$G:$G)/1000</f>
        <v>0</v>
      </c>
      <c r="Q60" s="128">
        <f>SUMIF(PERFORMANCE!$N:$N,AD60,PERFORMANCE!$G:$G)/1000</f>
        <v>0</v>
      </c>
      <c r="R60" s="128">
        <f>SUMIF(PERFORMANCE!$N:$N,AE60,PERFORMANCE!$G:$G)/1000</f>
        <v>0</v>
      </c>
      <c r="S60" s="128">
        <f>SUMIF(PERFORMANCE!$N:$N,AF60,PERFORMANCE!$G:$G)/1000</f>
        <v>0</v>
      </c>
      <c r="T60" s="137">
        <f>SUM(J60:R60)</f>
        <v>9.7199999999999995E-2</v>
      </c>
      <c r="U60" s="292">
        <v>0</v>
      </c>
      <c r="V60" s="271" t="str">
        <f>IF(U60&gt;=100%,"LIBERADO PARA EXPEDIÇÃO","EM ANDAMENTO")</f>
        <v>EM ANDAMENTO</v>
      </c>
      <c r="W60" s="85" t="str">
        <f t="shared" ref="W60" si="174">$D60&amp;J$4</f>
        <v>P-205ESTRUTURA</v>
      </c>
      <c r="X60" s="85" t="str">
        <f t="shared" ref="X60" si="175">$D60&amp;K$4</f>
        <v>P-205USINAGEM</v>
      </c>
      <c r="Y60" s="85" t="str">
        <f t="shared" ref="Y60" si="176">$D60&amp;L$4</f>
        <v>P-205TAMBOR</v>
      </c>
      <c r="Z60" s="85" t="str">
        <f t="shared" ref="Z60" si="177">$D60&amp;M$4</f>
        <v>P-205ROLOS</v>
      </c>
      <c r="AA60" s="85" t="str">
        <f t="shared" ref="AA60" si="178">$D60&amp;N$4</f>
        <v>P-205BASES ROLETES</v>
      </c>
      <c r="AB60" s="85" t="str">
        <f t="shared" ref="AB60" si="179">$D60&amp;O$4</f>
        <v>P-205REVESTIMENTO</v>
      </c>
      <c r="AC60" s="85" t="str">
        <f t="shared" ref="AC60" si="180">$D60&amp;P$4</f>
        <v>P-205RMF</v>
      </c>
      <c r="AD60" s="85" t="str">
        <f t="shared" ref="AD60" si="181">$D60&amp;Q$4</f>
        <v>P-205RMF BASES</v>
      </c>
      <c r="AE60" s="85" t="str">
        <f t="shared" ref="AE60" si="182">$D60&amp;R$4</f>
        <v>P-205TECMETAL</v>
      </c>
      <c r="AF60" s="85" t="str">
        <f t="shared" ref="AF60" si="183">$D60&amp;S$4</f>
        <v>P-205CONHECIMENTO</v>
      </c>
      <c r="AG60" s="85" t="str">
        <f t="shared" ref="AG60" si="184">$D60&amp;T$4</f>
        <v>P-205PESO TOTAL</v>
      </c>
      <c r="AH60" s="68"/>
      <c r="AI60" s="68"/>
    </row>
    <row r="61" spans="1:35" ht="46.5" x14ac:dyDescent="0.7">
      <c r="A61" s="67"/>
      <c r="B61" s="67"/>
      <c r="C61" s="275"/>
      <c r="D61" s="278"/>
      <c r="E61" s="281"/>
      <c r="F61" s="284"/>
      <c r="G61" s="287"/>
      <c r="H61" s="290"/>
      <c r="I61" s="129" t="s">
        <v>3028</v>
      </c>
      <c r="J61" s="130">
        <f t="shared" ref="J61" si="185">J60-J62</f>
        <v>0</v>
      </c>
      <c r="K61" s="130">
        <f t="shared" ref="K61" si="186">K60-K62</f>
        <v>0</v>
      </c>
      <c r="L61" s="130">
        <f t="shared" ref="L61" si="187">L60-L62</f>
        <v>0</v>
      </c>
      <c r="M61" s="130">
        <f t="shared" ref="M61" si="188">M60-M62</f>
        <v>0</v>
      </c>
      <c r="N61" s="130">
        <f>N60-N62</f>
        <v>9.7199999999999995E-2</v>
      </c>
      <c r="O61" s="130">
        <f t="shared" ref="O61" si="189">O60-O62</f>
        <v>0</v>
      </c>
      <c r="P61" s="130">
        <f t="shared" ref="P61" si="190">P60-P62</f>
        <v>0</v>
      </c>
      <c r="Q61" s="130">
        <f t="shared" ref="Q61" si="191">Q60-Q62</f>
        <v>0</v>
      </c>
      <c r="R61" s="130">
        <f t="shared" ref="R61" si="192">R60-R62</f>
        <v>0</v>
      </c>
      <c r="S61" s="130">
        <f t="shared" ref="S61" si="193">S60-S62</f>
        <v>0</v>
      </c>
      <c r="T61" s="138">
        <f t="shared" ref="T61" si="194">T60-T62</f>
        <v>9.7199999999999995E-2</v>
      </c>
      <c r="U61" s="293"/>
      <c r="V61" s="272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68"/>
      <c r="AI61" s="68"/>
    </row>
    <row r="62" spans="1:35" ht="46.5" x14ac:dyDescent="0.7">
      <c r="A62" s="67"/>
      <c r="B62" s="67"/>
      <c r="C62" s="275"/>
      <c r="D62" s="278"/>
      <c r="E62" s="281"/>
      <c r="F62" s="284"/>
      <c r="G62" s="287"/>
      <c r="H62" s="290"/>
      <c r="I62" s="129" t="s">
        <v>3030</v>
      </c>
      <c r="J62" s="131">
        <f>SUMIF(PERFORMANCE!$N:$N,W60,PERFORMANCE!$Q:$Q)/1000</f>
        <v>0</v>
      </c>
      <c r="K62" s="131">
        <f>SUMIF(PERFORMANCE!$N:$N,X60,PERFORMANCE!$Q:$Q)/1000</f>
        <v>0</v>
      </c>
      <c r="L62" s="131">
        <f>SUMIF(PERFORMANCE!$N:$N,Y60,PERFORMANCE!$Q:$Q)/1000</f>
        <v>0</v>
      </c>
      <c r="M62" s="131">
        <f>SUMIF(PERFORMANCE!$N:$N,Z60,PERFORMANCE!$Q:$Q)/1000</f>
        <v>0</v>
      </c>
      <c r="N62" s="131">
        <f>SUMIF(PERFORMANCE!$N:$N,AA60,PERFORMANCE!$Q:$Q)/1000</f>
        <v>0</v>
      </c>
      <c r="O62" s="131">
        <f>SUMIF(PERFORMANCE!$N:$N,AB60,PERFORMANCE!$Q:$Q)/1000</f>
        <v>0</v>
      </c>
      <c r="P62" s="131">
        <f>SUMIF(PERFORMANCE!$N:$N,AC60,PERFORMANCE!$Q:$Q)/1000</f>
        <v>0</v>
      </c>
      <c r="Q62" s="131">
        <f>SUMIF(PERFORMANCE!$N:$N,AD60,PERFORMANCE!$Q:$Q)/1000</f>
        <v>0</v>
      </c>
      <c r="R62" s="131">
        <f>SUMIF(PERFORMANCE!$N:$N,AE60,PERFORMANCE!$Q:$Q)/1000</f>
        <v>0</v>
      </c>
      <c r="S62" s="131">
        <f>SUMIF(PERFORMANCE!$N:$N,AF60,PERFORMANCE!$Q:$Q)/1000</f>
        <v>0</v>
      </c>
      <c r="T62" s="138">
        <f t="shared" ref="T62" si="195">SUM(J62:R62)</f>
        <v>0</v>
      </c>
      <c r="U62" s="293"/>
      <c r="V62" s="272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68"/>
      <c r="AI62" s="68"/>
    </row>
    <row r="63" spans="1:35" ht="46.5" x14ac:dyDescent="0.7">
      <c r="A63" s="62"/>
      <c r="B63" s="62"/>
      <c r="C63" s="275"/>
      <c r="D63" s="278"/>
      <c r="E63" s="281"/>
      <c r="F63" s="284"/>
      <c r="G63" s="287"/>
      <c r="H63" s="290"/>
      <c r="I63" s="132" t="s">
        <v>315</v>
      </c>
      <c r="J63" s="131">
        <f>SUMIF(PERFORMANCE!$N:$N,MACRO!W60,PERFORMANCE!$R:$R)/1000</f>
        <v>0</v>
      </c>
      <c r="K63" s="131">
        <f>SUMIF(PERFORMANCE!$N:$N,MACRO!X60,PERFORMANCE!$R:$R)/1000</f>
        <v>0</v>
      </c>
      <c r="L63" s="131">
        <f>SUMIF(PERFORMANCE!$N:$N,MACRO!Y60,PERFORMANCE!$R:$R)/1000</f>
        <v>0</v>
      </c>
      <c r="M63" s="131">
        <f>SUMIF(PERFORMANCE!$N:$N,MACRO!Z60,PERFORMANCE!$R:$R)/1000</f>
        <v>0</v>
      </c>
      <c r="N63" s="131">
        <f>SUMIF(PERFORMANCE!$N:$N,MACRO!AA60,PERFORMANCE!$R:$R)/1000</f>
        <v>9.7199999999999995E-2</v>
      </c>
      <c r="O63" s="131">
        <f>SUMIF(PERFORMANCE!$N:$N,MACRO!AB60,PERFORMANCE!$R:$R)/1000</f>
        <v>0</v>
      </c>
      <c r="P63" s="131">
        <f>SUMIF(PERFORMANCE!$N:$N,MACRO!AC60,PERFORMANCE!$R:$R)/1000</f>
        <v>0</v>
      </c>
      <c r="Q63" s="131">
        <f>SUMIF(PERFORMANCE!$N:$N,MACRO!AD60,PERFORMANCE!$R:$R)/1000</f>
        <v>0</v>
      </c>
      <c r="R63" s="131">
        <f>SUMIF(PERFORMANCE!$N:$N,MACRO!AE60,PERFORMANCE!$R:$R)/1000</f>
        <v>0</v>
      </c>
      <c r="S63" s="131">
        <f>SUMIF(PERFORMANCE!W:W,AF60,PERFORMANCE!T:T)/1000</f>
        <v>0</v>
      </c>
      <c r="T63" s="138">
        <f>SUM(J63:R63)</f>
        <v>9.7199999999999995E-2</v>
      </c>
      <c r="U63" s="293"/>
      <c r="V63" s="272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68"/>
      <c r="AI63" s="68"/>
    </row>
    <row r="64" spans="1:35" ht="122.25" customHeight="1" thickBot="1" x14ac:dyDescent="0.75">
      <c r="A64" s="67"/>
      <c r="B64" s="67"/>
      <c r="C64" s="276"/>
      <c r="D64" s="279"/>
      <c r="E64" s="282"/>
      <c r="F64" s="285"/>
      <c r="G64" s="288"/>
      <c r="H64" s="291"/>
      <c r="I64" s="133" t="s">
        <v>3029</v>
      </c>
      <c r="J64" s="134">
        <f t="shared" ref="J64:R64" si="196">J60-J63</f>
        <v>0</v>
      </c>
      <c r="K64" s="134">
        <f t="shared" si="196"/>
        <v>0</v>
      </c>
      <c r="L64" s="134">
        <f t="shared" si="196"/>
        <v>0</v>
      </c>
      <c r="M64" s="134">
        <f t="shared" si="196"/>
        <v>0</v>
      </c>
      <c r="N64" s="134">
        <f t="shared" si="196"/>
        <v>0</v>
      </c>
      <c r="O64" s="134">
        <f t="shared" si="196"/>
        <v>0</v>
      </c>
      <c r="P64" s="134">
        <f t="shared" si="196"/>
        <v>0</v>
      </c>
      <c r="Q64" s="134">
        <f t="shared" si="196"/>
        <v>0</v>
      </c>
      <c r="R64" s="134">
        <f t="shared" si="196"/>
        <v>0</v>
      </c>
      <c r="S64" s="134">
        <f t="shared" ref="S64" si="197">S60--S63</f>
        <v>0</v>
      </c>
      <c r="T64" s="139">
        <f>T60-T63</f>
        <v>0</v>
      </c>
      <c r="U64" s="294"/>
      <c r="V64" s="27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68"/>
      <c r="AI64" s="68"/>
    </row>
    <row r="65" spans="1:35" ht="22.5" customHeight="1" thickBot="1" x14ac:dyDescent="0.75">
      <c r="A65" s="67"/>
      <c r="B65" s="67"/>
      <c r="C65" s="149"/>
      <c r="D65" s="150"/>
      <c r="E65" s="151"/>
      <c r="F65" s="152"/>
      <c r="G65" s="152"/>
      <c r="H65" s="153"/>
      <c r="I65" s="157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6"/>
      <c r="U65" s="103"/>
      <c r="V65" s="104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68"/>
      <c r="AI65" s="68"/>
    </row>
    <row r="66" spans="1:35" ht="40.5" customHeight="1" x14ac:dyDescent="0.7">
      <c r="A66" s="62"/>
      <c r="B66" s="62"/>
      <c r="C66" s="274" t="s">
        <v>4307</v>
      </c>
      <c r="D66" s="277" t="s">
        <v>4299</v>
      </c>
      <c r="E66" s="280" t="s">
        <v>4308</v>
      </c>
      <c r="F66" s="283">
        <v>46233</v>
      </c>
      <c r="G66" s="286"/>
      <c r="H66" s="289" t="s">
        <v>1875</v>
      </c>
      <c r="I66" s="127" t="s">
        <v>3031</v>
      </c>
      <c r="J66" s="128">
        <f>SUMIF(PERFORMANCE!$N:$N,W66,PERFORMANCE!$G:$G)/1000</f>
        <v>0</v>
      </c>
      <c r="K66" s="128">
        <f>SUMIF(PERFORMANCE!$N:$N,X66,PERFORMANCE!$G:$G)/1000</f>
        <v>0</v>
      </c>
      <c r="L66" s="128">
        <f>SUMIF(PERFORMANCE!$N:$N,Y66,PERFORMANCE!$G:$G)/1000</f>
        <v>0</v>
      </c>
      <c r="M66" s="128">
        <f>SUMIF(PERFORMANCE!$N:$N,Z66,PERFORMANCE!$G:$G)/1000</f>
        <v>0.13500000000000001</v>
      </c>
      <c r="N66" s="128">
        <f>SUMIF(PERFORMANCE!$N:$N,AA66,PERFORMANCE!$G:$G)/1000</f>
        <v>0</v>
      </c>
      <c r="O66" s="128">
        <f>SUMIF(PERFORMANCE!$N:$N,AB66,PERFORMANCE!$G:$G)/1000</f>
        <v>0</v>
      </c>
      <c r="P66" s="128">
        <f>SUMIF(PERFORMANCE!$N:$N,AC66,PERFORMANCE!$G:$G)/1000</f>
        <v>0</v>
      </c>
      <c r="Q66" s="128">
        <f>SUMIF(PERFORMANCE!$N:$N,AD66,PERFORMANCE!$G:$G)/1000</f>
        <v>0</v>
      </c>
      <c r="R66" s="128">
        <f>SUMIF(PERFORMANCE!$N:$N,AE66,PERFORMANCE!$G:$G)/1000</f>
        <v>0</v>
      </c>
      <c r="S66" s="128">
        <f>SUMIF(PERFORMANCE!$N:$N,AF66,PERFORMANCE!$G:$G)/1000</f>
        <v>0</v>
      </c>
      <c r="T66" s="137">
        <f>SUM(J66:R66)</f>
        <v>0.13500000000000001</v>
      </c>
      <c r="U66" s="292">
        <v>0</v>
      </c>
      <c r="V66" s="271" t="str">
        <f>IF(U66&gt;=100%,"LIBERADO PARA EXPEDIÇÃO","EM ANDAMENTO")</f>
        <v>EM ANDAMENTO</v>
      </c>
      <c r="W66" s="85" t="str">
        <f t="shared" ref="W66" si="198">$D66&amp;J$4</f>
        <v>P-208ESTRUTURA</v>
      </c>
      <c r="X66" s="85" t="str">
        <f t="shared" ref="X66" si="199">$D66&amp;K$4</f>
        <v>P-208USINAGEM</v>
      </c>
      <c r="Y66" s="85" t="str">
        <f t="shared" ref="Y66" si="200">$D66&amp;L$4</f>
        <v>P-208TAMBOR</v>
      </c>
      <c r="Z66" s="85" t="str">
        <f t="shared" ref="Z66" si="201">$D66&amp;M$4</f>
        <v>P-208ROLOS</v>
      </c>
      <c r="AA66" s="85" t="str">
        <f t="shared" ref="AA66" si="202">$D66&amp;N$4</f>
        <v>P-208BASES ROLETES</v>
      </c>
      <c r="AB66" s="85" t="str">
        <f t="shared" ref="AB66" si="203">$D66&amp;O$4</f>
        <v>P-208REVESTIMENTO</v>
      </c>
      <c r="AC66" s="85" t="str">
        <f t="shared" ref="AC66" si="204">$D66&amp;P$4</f>
        <v>P-208RMF</v>
      </c>
      <c r="AD66" s="85" t="str">
        <f t="shared" ref="AD66" si="205">$D66&amp;Q$4</f>
        <v>P-208RMF BASES</v>
      </c>
      <c r="AE66" s="85" t="str">
        <f t="shared" ref="AE66" si="206">$D66&amp;R$4</f>
        <v>P-208TECMETAL</v>
      </c>
      <c r="AF66" s="85" t="str">
        <f t="shared" ref="AF66" si="207">$D66&amp;S$4</f>
        <v>P-208CONHECIMENTO</v>
      </c>
      <c r="AG66" s="85" t="str">
        <f t="shared" ref="AG66" si="208">$D66&amp;T$4</f>
        <v>P-208PESO TOTAL</v>
      </c>
      <c r="AH66" s="68"/>
      <c r="AI66" s="68"/>
    </row>
    <row r="67" spans="1:35" ht="46.5" x14ac:dyDescent="0.7">
      <c r="A67" s="67"/>
      <c r="B67" s="67"/>
      <c r="C67" s="275"/>
      <c r="D67" s="278"/>
      <c r="E67" s="281"/>
      <c r="F67" s="284"/>
      <c r="G67" s="287"/>
      <c r="H67" s="290"/>
      <c r="I67" s="129" t="s">
        <v>3028</v>
      </c>
      <c r="J67" s="130">
        <f t="shared" ref="J67:M67" si="209">J66-J68</f>
        <v>0</v>
      </c>
      <c r="K67" s="130">
        <f t="shared" si="209"/>
        <v>0</v>
      </c>
      <c r="L67" s="130">
        <f t="shared" si="209"/>
        <v>0</v>
      </c>
      <c r="M67" s="130">
        <f t="shared" si="209"/>
        <v>0.13500000000000001</v>
      </c>
      <c r="N67" s="130">
        <f>N66-N68</f>
        <v>0</v>
      </c>
      <c r="O67" s="130">
        <f t="shared" ref="O67:T67" si="210">O66-O68</f>
        <v>0</v>
      </c>
      <c r="P67" s="130">
        <f t="shared" si="210"/>
        <v>0</v>
      </c>
      <c r="Q67" s="130">
        <f t="shared" si="210"/>
        <v>0</v>
      </c>
      <c r="R67" s="130">
        <f t="shared" si="210"/>
        <v>0</v>
      </c>
      <c r="S67" s="130">
        <f t="shared" si="210"/>
        <v>0</v>
      </c>
      <c r="T67" s="138">
        <f t="shared" si="210"/>
        <v>0.13500000000000001</v>
      </c>
      <c r="U67" s="293"/>
      <c r="V67" s="272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68"/>
      <c r="AI67" s="68"/>
    </row>
    <row r="68" spans="1:35" ht="46.5" x14ac:dyDescent="0.7">
      <c r="A68" s="67"/>
      <c r="B68" s="67"/>
      <c r="C68" s="275"/>
      <c r="D68" s="278"/>
      <c r="E68" s="281"/>
      <c r="F68" s="284"/>
      <c r="G68" s="287"/>
      <c r="H68" s="290"/>
      <c r="I68" s="129" t="s">
        <v>3030</v>
      </c>
      <c r="J68" s="131">
        <f>SUMIF(PERFORMANCE!$N:$N,W66,PERFORMANCE!$Q:$Q)/1000</f>
        <v>0</v>
      </c>
      <c r="K68" s="131">
        <f>SUMIF(PERFORMANCE!$N:$N,X66,PERFORMANCE!$Q:$Q)/1000</f>
        <v>0</v>
      </c>
      <c r="L68" s="131">
        <f>SUMIF(PERFORMANCE!$N:$N,Y66,PERFORMANCE!$Q:$Q)/1000</f>
        <v>0</v>
      </c>
      <c r="M68" s="131">
        <f>SUMIF(PERFORMANCE!$N:$N,Z66,PERFORMANCE!$Q:$Q)/1000</f>
        <v>0</v>
      </c>
      <c r="N68" s="131">
        <f>SUMIF(PERFORMANCE!$N:$N,AA66,PERFORMANCE!$Q:$Q)/1000</f>
        <v>0</v>
      </c>
      <c r="O68" s="131">
        <f>SUMIF(PERFORMANCE!$N:$N,AB66,PERFORMANCE!$Q:$Q)/1000</f>
        <v>0</v>
      </c>
      <c r="P68" s="131">
        <f>SUMIF(PERFORMANCE!$N:$N,AC66,PERFORMANCE!$Q:$Q)/1000</f>
        <v>0</v>
      </c>
      <c r="Q68" s="131">
        <f>SUMIF(PERFORMANCE!$N:$N,AD66,PERFORMANCE!$Q:$Q)/1000</f>
        <v>0</v>
      </c>
      <c r="R68" s="131">
        <f>SUMIF(PERFORMANCE!$N:$N,AE66,PERFORMANCE!$Q:$Q)/1000</f>
        <v>0</v>
      </c>
      <c r="S68" s="131">
        <f>SUMIF(PERFORMANCE!$N:$N,AF66,PERFORMANCE!$Q:$Q)/1000</f>
        <v>0</v>
      </c>
      <c r="T68" s="138">
        <f t="shared" ref="T68" si="211">SUM(J68:R68)</f>
        <v>0</v>
      </c>
      <c r="U68" s="293"/>
      <c r="V68" s="272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68"/>
      <c r="AI68" s="68"/>
    </row>
    <row r="69" spans="1:35" ht="46.5" x14ac:dyDescent="0.7">
      <c r="A69" s="62"/>
      <c r="B69" s="62"/>
      <c r="C69" s="275"/>
      <c r="D69" s="278"/>
      <c r="E69" s="281"/>
      <c r="F69" s="284"/>
      <c r="G69" s="287"/>
      <c r="H69" s="290"/>
      <c r="I69" s="132" t="s">
        <v>315</v>
      </c>
      <c r="J69" s="131">
        <f>SUMIF(PERFORMANCE!$N:$N,MACRO!W66,PERFORMANCE!$R:$R)/1000</f>
        <v>0</v>
      </c>
      <c r="K69" s="131">
        <f>SUMIF(PERFORMANCE!$N:$N,MACRO!X66,PERFORMANCE!$R:$R)/1000</f>
        <v>0</v>
      </c>
      <c r="L69" s="131">
        <f>SUMIF(PERFORMANCE!$N:$N,MACRO!Y66,PERFORMANCE!$R:$R)/1000</f>
        <v>0</v>
      </c>
      <c r="M69" s="131">
        <f>SUMIF(PERFORMANCE!$N:$N,MACRO!Z66,PERFORMANCE!$R:$R)/1000</f>
        <v>0.13500000000000001</v>
      </c>
      <c r="N69" s="131">
        <f>SUMIF(PERFORMANCE!$N:$N,MACRO!AA66,PERFORMANCE!$R:$R)/1000</f>
        <v>0</v>
      </c>
      <c r="O69" s="131">
        <f>SUMIF(PERFORMANCE!$N:$N,MACRO!AB66,PERFORMANCE!$R:$R)/1000</f>
        <v>0</v>
      </c>
      <c r="P69" s="131">
        <f>SUMIF(PERFORMANCE!$N:$N,MACRO!AC66,PERFORMANCE!$R:$R)/1000</f>
        <v>0</v>
      </c>
      <c r="Q69" s="131">
        <f>SUMIF(PERFORMANCE!$N:$N,MACRO!AD66,PERFORMANCE!$R:$R)/1000</f>
        <v>0</v>
      </c>
      <c r="R69" s="131">
        <f>SUMIF(PERFORMANCE!$N:$N,MACRO!AE66,PERFORMANCE!$R:$R)/1000</f>
        <v>0</v>
      </c>
      <c r="S69" s="131">
        <f>SUMIF(PERFORMANCE!W:W,AF66,PERFORMANCE!T:T)/1000</f>
        <v>0</v>
      </c>
      <c r="T69" s="138">
        <f>SUM(J69:R69)</f>
        <v>0.13500000000000001</v>
      </c>
      <c r="U69" s="293"/>
      <c r="V69" s="272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68"/>
      <c r="AI69" s="68"/>
    </row>
    <row r="70" spans="1:35" ht="122.25" customHeight="1" thickBot="1" x14ac:dyDescent="0.75">
      <c r="A70" s="67"/>
      <c r="B70" s="67"/>
      <c r="C70" s="276"/>
      <c r="D70" s="279"/>
      <c r="E70" s="282"/>
      <c r="F70" s="285"/>
      <c r="G70" s="288"/>
      <c r="H70" s="291"/>
      <c r="I70" s="133" t="s">
        <v>3029</v>
      </c>
      <c r="J70" s="134">
        <f t="shared" ref="J70:R70" si="212">J66-J69</f>
        <v>0</v>
      </c>
      <c r="K70" s="134">
        <f t="shared" si="212"/>
        <v>0</v>
      </c>
      <c r="L70" s="134">
        <f t="shared" si="212"/>
        <v>0</v>
      </c>
      <c r="M70" s="134">
        <f t="shared" si="212"/>
        <v>0</v>
      </c>
      <c r="N70" s="134">
        <f t="shared" si="212"/>
        <v>0</v>
      </c>
      <c r="O70" s="134">
        <f t="shared" si="212"/>
        <v>0</v>
      </c>
      <c r="P70" s="134">
        <f t="shared" si="212"/>
        <v>0</v>
      </c>
      <c r="Q70" s="134">
        <f t="shared" si="212"/>
        <v>0</v>
      </c>
      <c r="R70" s="134">
        <f t="shared" si="212"/>
        <v>0</v>
      </c>
      <c r="S70" s="134">
        <f t="shared" ref="S70" si="213">S66--S69</f>
        <v>0</v>
      </c>
      <c r="T70" s="139">
        <f>T66-T69</f>
        <v>0</v>
      </c>
      <c r="U70" s="294"/>
      <c r="V70" s="27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68"/>
      <c r="AI70" s="68"/>
    </row>
    <row r="71" spans="1:35" ht="22.5" customHeight="1" thickBot="1" x14ac:dyDescent="0.75">
      <c r="A71" s="67"/>
      <c r="B71" s="67"/>
      <c r="C71" s="149"/>
      <c r="D71" s="150"/>
      <c r="E71" s="151"/>
      <c r="F71" s="152"/>
      <c r="G71" s="152"/>
      <c r="H71" s="153"/>
      <c r="I71" s="157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6"/>
      <c r="U71" s="103"/>
      <c r="V71" s="104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68"/>
      <c r="AI71" s="68"/>
    </row>
    <row r="72" spans="1:35" ht="40.5" customHeight="1" x14ac:dyDescent="0.7">
      <c r="A72" s="62"/>
      <c r="B72" s="62"/>
      <c r="C72" s="274" t="s">
        <v>3165</v>
      </c>
      <c r="D72" s="277" t="s">
        <v>4306</v>
      </c>
      <c r="E72" s="280" t="s">
        <v>4309</v>
      </c>
      <c r="F72" s="283">
        <v>46280</v>
      </c>
      <c r="G72" s="286"/>
      <c r="H72" s="289" t="s">
        <v>1875</v>
      </c>
      <c r="I72" s="127" t="s">
        <v>3031</v>
      </c>
      <c r="J72" s="128">
        <f>SUMIF(PERFORMANCE!$N:$N,W72,PERFORMANCE!$G:$G)/1000</f>
        <v>0</v>
      </c>
      <c r="K72" s="128">
        <f>SUMIF(PERFORMANCE!$N:$N,X72,PERFORMANCE!$G:$G)/1000</f>
        <v>0.1196</v>
      </c>
      <c r="L72" s="128">
        <f>SUMIF(PERFORMANCE!$N:$N,Y72,PERFORMANCE!$G:$G)/1000</f>
        <v>0</v>
      </c>
      <c r="M72" s="128">
        <f>SUMIF(PERFORMANCE!$N:$N,Z72,PERFORMANCE!$G:$G)/1000</f>
        <v>0</v>
      </c>
      <c r="N72" s="128">
        <f>SUMIF(PERFORMANCE!$N:$N,AA72,PERFORMANCE!$G:$G)/1000</f>
        <v>0</v>
      </c>
      <c r="O72" s="128">
        <f>SUMIF(PERFORMANCE!$N:$N,AB72,PERFORMANCE!$G:$G)/1000</f>
        <v>0</v>
      </c>
      <c r="P72" s="128">
        <f>SUMIF(PERFORMANCE!$N:$N,AC72,PERFORMANCE!$G:$G)/1000</f>
        <v>0</v>
      </c>
      <c r="Q72" s="128">
        <f>SUMIF(PERFORMANCE!$N:$N,AD72,PERFORMANCE!$G:$G)/1000</f>
        <v>0</v>
      </c>
      <c r="R72" s="128">
        <f>SUMIF(PERFORMANCE!$N:$N,AE72,PERFORMANCE!$G:$G)/1000</f>
        <v>0</v>
      </c>
      <c r="S72" s="128">
        <f>SUMIF(PERFORMANCE!$N:$N,AF72,PERFORMANCE!$G:$G)/1000</f>
        <v>0</v>
      </c>
      <c r="T72" s="137">
        <f>SUM(J72:R72)</f>
        <v>0.1196</v>
      </c>
      <c r="U72" s="292">
        <v>0</v>
      </c>
      <c r="V72" s="271" t="str">
        <f>IF(U72&gt;=100%,"LIBERADO PARA EXPEDIÇÃO","EM ANDAMENTO")</f>
        <v>EM ANDAMENTO</v>
      </c>
      <c r="W72" s="85" t="str">
        <f t="shared" ref="W72" si="214">$D72&amp;J$4</f>
        <v>P-209ESTRUTURA</v>
      </c>
      <c r="X72" s="85" t="str">
        <f t="shared" ref="X72" si="215">$D72&amp;K$4</f>
        <v>P-209USINAGEM</v>
      </c>
      <c r="Y72" s="85" t="str">
        <f t="shared" ref="Y72" si="216">$D72&amp;L$4</f>
        <v>P-209TAMBOR</v>
      </c>
      <c r="Z72" s="85" t="str">
        <f t="shared" ref="Z72" si="217">$D72&amp;M$4</f>
        <v>P-209ROLOS</v>
      </c>
      <c r="AA72" s="85" t="str">
        <f t="shared" ref="AA72" si="218">$D72&amp;N$4</f>
        <v>P-209BASES ROLETES</v>
      </c>
      <c r="AB72" s="85" t="str">
        <f t="shared" ref="AB72" si="219">$D72&amp;O$4</f>
        <v>P-209REVESTIMENTO</v>
      </c>
      <c r="AC72" s="85" t="str">
        <f t="shared" ref="AC72" si="220">$D72&amp;P$4</f>
        <v>P-209RMF</v>
      </c>
      <c r="AD72" s="85" t="str">
        <f t="shared" ref="AD72" si="221">$D72&amp;Q$4</f>
        <v>P-209RMF BASES</v>
      </c>
      <c r="AE72" s="85" t="str">
        <f t="shared" ref="AE72" si="222">$D72&amp;R$4</f>
        <v>P-209TECMETAL</v>
      </c>
      <c r="AF72" s="85" t="str">
        <f t="shared" ref="AF72" si="223">$D72&amp;S$4</f>
        <v>P-209CONHECIMENTO</v>
      </c>
      <c r="AG72" s="85" t="str">
        <f t="shared" ref="AG72" si="224">$D72&amp;T$4</f>
        <v>P-209PESO TOTAL</v>
      </c>
      <c r="AH72" s="68"/>
      <c r="AI72" s="68"/>
    </row>
    <row r="73" spans="1:35" ht="46.5" x14ac:dyDescent="0.7">
      <c r="A73" s="67"/>
      <c r="B73" s="67"/>
      <c r="C73" s="275"/>
      <c r="D73" s="278"/>
      <c r="E73" s="281"/>
      <c r="F73" s="284"/>
      <c r="G73" s="287"/>
      <c r="H73" s="290"/>
      <c r="I73" s="129" t="s">
        <v>3028</v>
      </c>
      <c r="J73" s="130">
        <f t="shared" ref="J73:M73" si="225">J72-J74</f>
        <v>0</v>
      </c>
      <c r="K73" s="130">
        <f t="shared" si="225"/>
        <v>0.1196</v>
      </c>
      <c r="L73" s="130">
        <f t="shared" si="225"/>
        <v>0</v>
      </c>
      <c r="M73" s="130">
        <f t="shared" si="225"/>
        <v>0</v>
      </c>
      <c r="N73" s="130">
        <f>N72-N74</f>
        <v>0</v>
      </c>
      <c r="O73" s="130">
        <f t="shared" ref="O73:T73" si="226">O72-O74</f>
        <v>0</v>
      </c>
      <c r="P73" s="130">
        <f t="shared" si="226"/>
        <v>0</v>
      </c>
      <c r="Q73" s="130">
        <f t="shared" si="226"/>
        <v>0</v>
      </c>
      <c r="R73" s="130">
        <f t="shared" si="226"/>
        <v>0</v>
      </c>
      <c r="S73" s="130">
        <f t="shared" si="226"/>
        <v>0</v>
      </c>
      <c r="T73" s="138">
        <f t="shared" si="226"/>
        <v>0.1196</v>
      </c>
      <c r="U73" s="293"/>
      <c r="V73" s="272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68"/>
      <c r="AI73" s="68"/>
    </row>
    <row r="74" spans="1:35" ht="46.5" x14ac:dyDescent="0.7">
      <c r="A74" s="67"/>
      <c r="B74" s="67"/>
      <c r="C74" s="275"/>
      <c r="D74" s="278"/>
      <c r="E74" s="281"/>
      <c r="F74" s="284"/>
      <c r="G74" s="287"/>
      <c r="H74" s="290"/>
      <c r="I74" s="129" t="s">
        <v>3030</v>
      </c>
      <c r="J74" s="131">
        <f>SUMIF(PERFORMANCE!$N:$N,W72,PERFORMANCE!$Q:$Q)/1000</f>
        <v>0</v>
      </c>
      <c r="K74" s="131">
        <f>SUMIF(PERFORMANCE!$N:$N,X72,PERFORMANCE!$Q:$Q)/1000</f>
        <v>0</v>
      </c>
      <c r="L74" s="131">
        <f>SUMIF(PERFORMANCE!$N:$N,Y72,PERFORMANCE!$Q:$Q)/1000</f>
        <v>0</v>
      </c>
      <c r="M74" s="131">
        <f>SUMIF(PERFORMANCE!$N:$N,Z72,PERFORMANCE!$Q:$Q)/1000</f>
        <v>0</v>
      </c>
      <c r="N74" s="131">
        <f>SUMIF(PERFORMANCE!$N:$N,AA72,PERFORMANCE!$Q:$Q)/1000</f>
        <v>0</v>
      </c>
      <c r="O74" s="131">
        <f>SUMIF(PERFORMANCE!$N:$N,AB72,PERFORMANCE!$Q:$Q)/1000</f>
        <v>0</v>
      </c>
      <c r="P74" s="131">
        <f>SUMIF(PERFORMANCE!$N:$N,AC72,PERFORMANCE!$Q:$Q)/1000</f>
        <v>0</v>
      </c>
      <c r="Q74" s="131">
        <f>SUMIF(PERFORMANCE!$N:$N,AD72,PERFORMANCE!$Q:$Q)/1000</f>
        <v>0</v>
      </c>
      <c r="R74" s="131">
        <f>SUMIF(PERFORMANCE!$N:$N,AE72,PERFORMANCE!$Q:$Q)/1000</f>
        <v>0</v>
      </c>
      <c r="S74" s="131">
        <f>SUMIF(PERFORMANCE!$N:$N,AF72,PERFORMANCE!$Q:$Q)/1000</f>
        <v>0</v>
      </c>
      <c r="T74" s="138">
        <f t="shared" ref="T74" si="227">SUM(J74:R74)</f>
        <v>0</v>
      </c>
      <c r="U74" s="293"/>
      <c r="V74" s="272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68"/>
      <c r="AI74" s="68"/>
    </row>
    <row r="75" spans="1:35" ht="46.5" x14ac:dyDescent="0.7">
      <c r="A75" s="62"/>
      <c r="B75" s="62"/>
      <c r="C75" s="275"/>
      <c r="D75" s="278"/>
      <c r="E75" s="281"/>
      <c r="F75" s="284"/>
      <c r="G75" s="287"/>
      <c r="H75" s="290"/>
      <c r="I75" s="132" t="s">
        <v>315</v>
      </c>
      <c r="J75" s="131">
        <f>SUMIF(PERFORMANCE!$N:$N,MACRO!W72,PERFORMANCE!$R:$R)/1000</f>
        <v>0</v>
      </c>
      <c r="K75" s="131">
        <f>SUMIF(PERFORMANCE!$N:$N,MACRO!X72,PERFORMANCE!$R:$R)/1000</f>
        <v>0.1196</v>
      </c>
      <c r="L75" s="131">
        <f>SUMIF(PERFORMANCE!$N:$N,MACRO!Y72,PERFORMANCE!$R:$R)/1000</f>
        <v>0</v>
      </c>
      <c r="M75" s="131">
        <f>SUMIF(PERFORMANCE!$N:$N,MACRO!Z72,PERFORMANCE!$R:$R)/1000</f>
        <v>0</v>
      </c>
      <c r="N75" s="131">
        <f>SUMIF(PERFORMANCE!$N:$N,MACRO!AA72,PERFORMANCE!$R:$R)/1000</f>
        <v>0</v>
      </c>
      <c r="O75" s="131">
        <f>SUMIF(PERFORMANCE!$N:$N,MACRO!AB72,PERFORMANCE!$R:$R)/1000</f>
        <v>0</v>
      </c>
      <c r="P75" s="131">
        <f>SUMIF(PERFORMANCE!$N:$N,MACRO!AC72,PERFORMANCE!$R:$R)/1000</f>
        <v>0</v>
      </c>
      <c r="Q75" s="131">
        <f>SUMIF(PERFORMANCE!$N:$N,MACRO!AD72,PERFORMANCE!$R:$R)/1000</f>
        <v>0</v>
      </c>
      <c r="R75" s="131">
        <f>SUMIF(PERFORMANCE!$N:$N,MACRO!AE72,PERFORMANCE!$R:$R)/1000</f>
        <v>0</v>
      </c>
      <c r="S75" s="131">
        <f>SUMIF(PERFORMANCE!W:W,AF72,PERFORMANCE!T:T)/1000</f>
        <v>0</v>
      </c>
      <c r="T75" s="138">
        <f>SUM(J75:R75)</f>
        <v>0.1196</v>
      </c>
      <c r="U75" s="293"/>
      <c r="V75" s="272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68"/>
      <c r="AI75" s="68"/>
    </row>
    <row r="76" spans="1:35" ht="122.25" customHeight="1" thickBot="1" x14ac:dyDescent="0.75">
      <c r="A76" s="67"/>
      <c r="B76" s="67"/>
      <c r="C76" s="276"/>
      <c r="D76" s="279"/>
      <c r="E76" s="282"/>
      <c r="F76" s="285"/>
      <c r="G76" s="288"/>
      <c r="H76" s="291"/>
      <c r="I76" s="133" t="s">
        <v>3029</v>
      </c>
      <c r="J76" s="134">
        <f t="shared" ref="J76:R76" si="228">J72-J75</f>
        <v>0</v>
      </c>
      <c r="K76" s="134">
        <f t="shared" si="228"/>
        <v>0</v>
      </c>
      <c r="L76" s="134">
        <f t="shared" si="228"/>
        <v>0</v>
      </c>
      <c r="M76" s="134">
        <f t="shared" si="228"/>
        <v>0</v>
      </c>
      <c r="N76" s="134">
        <f t="shared" si="228"/>
        <v>0</v>
      </c>
      <c r="O76" s="134">
        <f t="shared" si="228"/>
        <v>0</v>
      </c>
      <c r="P76" s="134">
        <f t="shared" si="228"/>
        <v>0</v>
      </c>
      <c r="Q76" s="134">
        <f t="shared" si="228"/>
        <v>0</v>
      </c>
      <c r="R76" s="134">
        <f t="shared" si="228"/>
        <v>0</v>
      </c>
      <c r="S76" s="134">
        <f t="shared" ref="S76" si="229">S72--S75</f>
        <v>0</v>
      </c>
      <c r="T76" s="139">
        <f>T72-T75</f>
        <v>0</v>
      </c>
      <c r="U76" s="294"/>
      <c r="V76" s="27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68"/>
      <c r="AI76" s="68"/>
    </row>
    <row r="77" spans="1:35" ht="78" customHeight="1" x14ac:dyDescent="0.7">
      <c r="A77" s="67"/>
      <c r="B77" s="67"/>
      <c r="C77" s="90"/>
      <c r="D77" s="91"/>
      <c r="E77" s="105"/>
      <c r="F77" s="106"/>
      <c r="G77" s="106"/>
      <c r="H77" s="148"/>
      <c r="I77" s="136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90"/>
      <c r="V77" s="90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68"/>
      <c r="AI77" s="68"/>
    </row>
    <row r="78" spans="1:35" ht="56.25" customHeight="1" thickBot="1" x14ac:dyDescent="0.75">
      <c r="A78" s="67"/>
      <c r="B78" s="67"/>
      <c r="C78" s="84"/>
      <c r="D78" s="92"/>
      <c r="E78" s="92"/>
      <c r="F78" s="92"/>
      <c r="G78" s="92"/>
      <c r="H78" s="122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68"/>
      <c r="AI78" s="68"/>
    </row>
    <row r="79" spans="1:35" ht="60.75" thickBot="1" x14ac:dyDescent="0.75">
      <c r="A79" s="62"/>
      <c r="B79" s="62"/>
      <c r="C79" s="84"/>
      <c r="D79" s="319" t="s">
        <v>326</v>
      </c>
      <c r="E79" s="321" t="s">
        <v>891</v>
      </c>
      <c r="F79" s="322"/>
      <c r="G79" s="322"/>
      <c r="H79" s="322"/>
      <c r="I79" s="322"/>
      <c r="J79" s="323"/>
      <c r="K79" s="324" t="s">
        <v>331</v>
      </c>
      <c r="L79" s="325"/>
      <c r="M79" s="325"/>
      <c r="N79" s="326"/>
      <c r="O79" s="90"/>
      <c r="P79" s="90"/>
      <c r="Q79" s="90"/>
      <c r="R79" s="90"/>
      <c r="S79" s="90"/>
      <c r="T79" s="90"/>
      <c r="U79" s="90"/>
      <c r="V79" s="90"/>
      <c r="W79" s="84"/>
      <c r="X79" s="84"/>
      <c r="Y79" s="84"/>
      <c r="Z79" s="84"/>
      <c r="AA79" s="81"/>
      <c r="AB79" s="81"/>
      <c r="AC79" s="81"/>
      <c r="AD79" s="81"/>
      <c r="AE79" s="81"/>
      <c r="AG79" s="84"/>
      <c r="AH79" s="68"/>
      <c r="AI79" s="68"/>
    </row>
    <row r="80" spans="1:35" ht="47.25" thickBot="1" x14ac:dyDescent="0.75">
      <c r="A80" s="67"/>
      <c r="B80" s="67"/>
      <c r="C80" s="84"/>
      <c r="D80" s="320"/>
      <c r="E80" s="93" t="s">
        <v>31</v>
      </c>
      <c r="F80" s="94" t="s">
        <v>32</v>
      </c>
      <c r="G80" s="94" t="s">
        <v>22</v>
      </c>
      <c r="H80" s="94" t="s">
        <v>23</v>
      </c>
      <c r="I80" s="94" t="s">
        <v>33</v>
      </c>
      <c r="J80" s="94" t="s">
        <v>44</v>
      </c>
      <c r="K80" s="95" t="s">
        <v>327</v>
      </c>
      <c r="L80" s="95" t="s">
        <v>46</v>
      </c>
      <c r="M80" s="95" t="s">
        <v>1023</v>
      </c>
      <c r="N80" s="96" t="s">
        <v>332</v>
      </c>
      <c r="V80" s="84"/>
      <c r="W80" s="84"/>
      <c r="X80" s="84"/>
      <c r="Y80" s="84"/>
      <c r="Z80" s="84"/>
      <c r="AA80" s="81"/>
      <c r="AB80" s="81"/>
      <c r="AC80" s="81"/>
      <c r="AD80" s="81"/>
      <c r="AE80" s="81"/>
      <c r="AG80" s="84"/>
      <c r="AH80" s="68"/>
      <c r="AI80" s="68"/>
    </row>
    <row r="81" spans="1:35" ht="60.75" thickBot="1" x14ac:dyDescent="0.75">
      <c r="A81" s="62"/>
      <c r="B81" s="62"/>
      <c r="C81" s="84"/>
      <c r="D81" s="97" t="s">
        <v>3031</v>
      </c>
      <c r="E81" s="98">
        <f t="shared" ref="E81:M81" si="230">SUMIF($I$5:$I$64,$D$81,J5:J64)</f>
        <v>25.178899999999999</v>
      </c>
      <c r="F81" s="98">
        <f t="shared" si="230"/>
        <v>0.14360000000000001</v>
      </c>
      <c r="G81" s="98">
        <f t="shared" si="230"/>
        <v>9.3310999999999993</v>
      </c>
      <c r="H81" s="98">
        <f t="shared" si="230"/>
        <v>13.021599999999999</v>
      </c>
      <c r="I81" s="98">
        <f t="shared" si="230"/>
        <v>12.932400000000001</v>
      </c>
      <c r="J81" s="98">
        <f t="shared" si="230"/>
        <v>0</v>
      </c>
      <c r="K81" s="98">
        <f t="shared" si="230"/>
        <v>37</v>
      </c>
      <c r="L81" s="98">
        <f t="shared" si="230"/>
        <v>0</v>
      </c>
      <c r="M81" s="98">
        <f t="shared" si="230"/>
        <v>0</v>
      </c>
      <c r="N81" s="140">
        <f>SUM(E81:M81)</f>
        <v>97.607599999999991</v>
      </c>
      <c r="V81" s="84"/>
      <c r="W81" s="84"/>
      <c r="X81" s="84"/>
      <c r="Y81" s="84"/>
      <c r="Z81" s="84"/>
      <c r="AA81" s="81"/>
      <c r="AB81" s="81"/>
      <c r="AC81" s="81"/>
      <c r="AD81" s="81"/>
      <c r="AE81" s="81"/>
      <c r="AG81" s="84"/>
      <c r="AH81" s="68"/>
      <c r="AI81" s="68"/>
    </row>
    <row r="82" spans="1:35" ht="60" hidden="1" customHeight="1" x14ac:dyDescent="0.7">
      <c r="A82" s="67"/>
      <c r="B82" s="67"/>
      <c r="C82" s="84"/>
      <c r="D82" s="160" t="s">
        <v>330</v>
      </c>
      <c r="E82" s="161">
        <f t="shared" ref="E82:M82" si="231">SUMIF($I$5:$I$5,$D$82,J5:J5)</f>
        <v>0</v>
      </c>
      <c r="F82" s="161">
        <f t="shared" si="231"/>
        <v>0</v>
      </c>
      <c r="G82" s="161">
        <f t="shared" si="231"/>
        <v>0</v>
      </c>
      <c r="H82" s="161">
        <f t="shared" si="231"/>
        <v>0</v>
      </c>
      <c r="I82" s="161">
        <f t="shared" si="231"/>
        <v>0</v>
      </c>
      <c r="J82" s="161">
        <f t="shared" si="231"/>
        <v>0</v>
      </c>
      <c r="K82" s="161">
        <f t="shared" si="231"/>
        <v>0</v>
      </c>
      <c r="L82" s="161">
        <f t="shared" si="231"/>
        <v>0</v>
      </c>
      <c r="M82" s="162">
        <f t="shared" si="231"/>
        <v>0</v>
      </c>
      <c r="N82" s="163">
        <f>SUM(E82:M82)</f>
        <v>0</v>
      </c>
      <c r="V82" s="84"/>
      <c r="W82" s="84"/>
      <c r="X82" s="84"/>
      <c r="Y82" s="84"/>
      <c r="Z82" s="84"/>
      <c r="AA82" s="81"/>
      <c r="AB82" s="81"/>
      <c r="AC82" s="81"/>
      <c r="AD82" s="81"/>
      <c r="AE82" s="81"/>
      <c r="AG82" s="84"/>
      <c r="AH82" s="68"/>
      <c r="AI82" s="68"/>
    </row>
    <row r="83" spans="1:35" ht="60.75" thickBot="1" x14ac:dyDescent="0.75">
      <c r="A83" s="62"/>
      <c r="B83" s="62"/>
      <c r="C83" s="84"/>
      <c r="D83" s="121" t="s">
        <v>3028</v>
      </c>
      <c r="E83" s="141">
        <f t="shared" ref="E83:F83" si="232">E81-E85</f>
        <v>8.8434999999999988</v>
      </c>
      <c r="F83" s="141">
        <f t="shared" si="232"/>
        <v>3.5999999999999921E-3</v>
      </c>
      <c r="G83" s="141">
        <f>G81-G85</f>
        <v>5.6310999999999991</v>
      </c>
      <c r="H83" s="141">
        <f>H81-H85</f>
        <v>10.351599999999999</v>
      </c>
      <c r="I83" s="141">
        <f t="shared" ref="I83:M83" si="233">I81-I85</f>
        <v>10.602000000000002</v>
      </c>
      <c r="J83" s="141">
        <f t="shared" si="233"/>
        <v>0</v>
      </c>
      <c r="K83" s="141">
        <f t="shared" si="233"/>
        <v>0</v>
      </c>
      <c r="L83" s="141">
        <f t="shared" si="233"/>
        <v>0</v>
      </c>
      <c r="M83" s="141">
        <f t="shared" si="233"/>
        <v>0</v>
      </c>
      <c r="N83" s="140">
        <f>SUM(E83:M83)</f>
        <v>35.431800000000003</v>
      </c>
      <c r="V83" s="84"/>
      <c r="W83" s="84"/>
      <c r="X83" s="84"/>
      <c r="Y83" s="84"/>
      <c r="Z83" s="84"/>
      <c r="AA83" s="81"/>
      <c r="AB83" s="81"/>
      <c r="AC83" s="81"/>
      <c r="AD83" s="81"/>
      <c r="AE83" s="81"/>
      <c r="AG83" s="84"/>
      <c r="AH83" s="68"/>
      <c r="AI83" s="68"/>
    </row>
    <row r="84" spans="1:35" ht="46.5" x14ac:dyDescent="0.7">
      <c r="A84" s="67"/>
      <c r="B84" s="67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V84" s="84"/>
      <c r="W84" s="84"/>
      <c r="X84" s="84"/>
      <c r="Y84" s="84"/>
      <c r="Z84" s="84"/>
      <c r="AA84" s="81"/>
      <c r="AB84" s="81"/>
      <c r="AC84" s="81"/>
      <c r="AD84" s="81"/>
      <c r="AE84" s="81"/>
      <c r="AG84" s="84"/>
      <c r="AH84" s="68"/>
      <c r="AI84" s="68"/>
    </row>
    <row r="85" spans="1:35" ht="60" x14ac:dyDescent="0.7">
      <c r="A85" s="67"/>
      <c r="B85" s="67"/>
      <c r="C85" s="84"/>
      <c r="D85" s="143" t="s">
        <v>3030</v>
      </c>
      <c r="E85" s="144">
        <f t="shared" ref="E85:M85" si="234">SUMIF($I$5:$I$64,$D$85,J5:J64)</f>
        <v>16.3354</v>
      </c>
      <c r="F85" s="144">
        <f t="shared" si="234"/>
        <v>0.14000000000000001</v>
      </c>
      <c r="G85" s="144">
        <f t="shared" si="234"/>
        <v>3.7</v>
      </c>
      <c r="H85" s="144">
        <f t="shared" si="234"/>
        <v>2.67</v>
      </c>
      <c r="I85" s="144">
        <f t="shared" si="234"/>
        <v>2.3303999999999996</v>
      </c>
      <c r="J85" s="144">
        <f t="shared" si="234"/>
        <v>0</v>
      </c>
      <c r="K85" s="144">
        <f t="shared" si="234"/>
        <v>37</v>
      </c>
      <c r="L85" s="144">
        <f t="shared" si="234"/>
        <v>0</v>
      </c>
      <c r="M85" s="144">
        <f t="shared" si="234"/>
        <v>0</v>
      </c>
      <c r="N85" s="165">
        <f>SUM(E85:M85)</f>
        <v>62.175799999999995</v>
      </c>
      <c r="V85" s="84"/>
      <c r="W85" s="84"/>
      <c r="X85" s="84"/>
      <c r="Y85" s="84"/>
      <c r="Z85" s="84"/>
      <c r="AA85" s="81"/>
      <c r="AB85" s="81"/>
      <c r="AC85" s="81"/>
      <c r="AD85" s="81"/>
      <c r="AE85" s="81"/>
      <c r="AG85" s="84"/>
      <c r="AH85" s="68"/>
      <c r="AI85" s="68"/>
    </row>
    <row r="86" spans="1:35" ht="60.75" thickBot="1" x14ac:dyDescent="0.75">
      <c r="A86" s="62"/>
      <c r="B86" s="62"/>
      <c r="C86" s="84"/>
      <c r="D86" s="145" t="s">
        <v>315</v>
      </c>
      <c r="E86" s="98">
        <f t="shared" ref="E86:M86" si="235">SUMIF($I$5:$I$64,$D$86,J5:J64)</f>
        <v>20.36</v>
      </c>
      <c r="F86" s="98">
        <f t="shared" si="235"/>
        <v>0</v>
      </c>
      <c r="G86" s="98">
        <f t="shared" si="235"/>
        <v>3.3136999999999999</v>
      </c>
      <c r="H86" s="98">
        <f t="shared" si="235"/>
        <v>13.026599999999998</v>
      </c>
      <c r="I86" s="98">
        <f t="shared" si="235"/>
        <v>12.366000000000001</v>
      </c>
      <c r="J86" s="98">
        <f t="shared" si="235"/>
        <v>0</v>
      </c>
      <c r="K86" s="98">
        <f t="shared" si="235"/>
        <v>32.17</v>
      </c>
      <c r="L86" s="98">
        <f t="shared" si="235"/>
        <v>0</v>
      </c>
      <c r="M86" s="98">
        <f t="shared" si="235"/>
        <v>0</v>
      </c>
      <c r="N86" s="165">
        <f>SUM(E86:M86)</f>
        <v>81.2363</v>
      </c>
      <c r="V86" s="84"/>
      <c r="W86" s="84"/>
      <c r="X86" s="84"/>
      <c r="Y86" s="84"/>
      <c r="Z86" s="84"/>
      <c r="AA86" s="81"/>
      <c r="AB86" s="81"/>
      <c r="AC86" s="81"/>
      <c r="AD86" s="81"/>
      <c r="AE86" s="81"/>
      <c r="AG86" s="84"/>
      <c r="AH86" s="68"/>
      <c r="AI86" s="68"/>
    </row>
    <row r="87" spans="1:35" ht="60.75" thickBot="1" x14ac:dyDescent="0.75">
      <c r="A87" s="67"/>
      <c r="B87" s="67"/>
      <c r="C87" s="84"/>
      <c r="D87" s="166" t="s">
        <v>3029</v>
      </c>
      <c r="E87" s="146">
        <f t="shared" ref="E87:M87" si="236">SUMIF($I$5:$I$64,$D$87,J5:J64)</f>
        <v>4.4188999999999981</v>
      </c>
      <c r="F87" s="146">
        <f t="shared" si="236"/>
        <v>0.14000000000000001</v>
      </c>
      <c r="G87" s="146">
        <f t="shared" si="236"/>
        <v>6.0474000000000006</v>
      </c>
      <c r="H87" s="146">
        <f t="shared" si="236"/>
        <v>0</v>
      </c>
      <c r="I87" s="146">
        <f t="shared" si="236"/>
        <v>0.32039999999999935</v>
      </c>
      <c r="J87" s="146">
        <f t="shared" si="236"/>
        <v>0</v>
      </c>
      <c r="K87" s="146">
        <f t="shared" si="236"/>
        <v>4.8299999999999983</v>
      </c>
      <c r="L87" s="146">
        <f t="shared" si="236"/>
        <v>0</v>
      </c>
      <c r="M87" s="146">
        <f t="shared" si="236"/>
        <v>0</v>
      </c>
      <c r="N87" s="147">
        <f>SUM(E87:M87)</f>
        <v>15.756699999999995</v>
      </c>
      <c r="O87" s="123"/>
      <c r="V87" s="84"/>
      <c r="W87" s="84"/>
      <c r="X87" s="84"/>
      <c r="Y87" s="84"/>
      <c r="Z87" s="84"/>
      <c r="AA87" s="81"/>
      <c r="AB87" s="81"/>
      <c r="AC87" s="81"/>
      <c r="AD87" s="81"/>
      <c r="AE87" s="81"/>
      <c r="AG87" s="84"/>
      <c r="AH87" s="68"/>
      <c r="AI87" s="68"/>
    </row>
    <row r="88" spans="1:35" ht="60.75" thickBot="1" x14ac:dyDescent="0.75">
      <c r="A88" s="62"/>
      <c r="B88" s="62"/>
      <c r="C88" s="84"/>
      <c r="D88" s="124" t="s">
        <v>333</v>
      </c>
      <c r="E88" s="125">
        <v>25</v>
      </c>
      <c r="F88" s="125">
        <v>10</v>
      </c>
      <c r="G88" s="125">
        <v>15</v>
      </c>
      <c r="H88" s="125">
        <v>8</v>
      </c>
      <c r="I88" s="125">
        <v>5</v>
      </c>
      <c r="J88" s="125">
        <v>15</v>
      </c>
      <c r="K88" s="125">
        <v>30</v>
      </c>
      <c r="L88" s="125">
        <v>50</v>
      </c>
      <c r="M88" s="125">
        <v>130</v>
      </c>
      <c r="N88" s="126">
        <f>SUM(E88:M88)</f>
        <v>288</v>
      </c>
      <c r="V88" s="84"/>
      <c r="W88" s="84"/>
      <c r="X88" s="84"/>
      <c r="Y88" s="84"/>
      <c r="Z88" s="84"/>
      <c r="AA88" s="81"/>
      <c r="AB88" s="81"/>
      <c r="AC88" s="81"/>
      <c r="AD88" s="81"/>
      <c r="AE88" s="81"/>
      <c r="AG88" s="84"/>
      <c r="AH88" s="68"/>
      <c r="AI88" s="68"/>
    </row>
    <row r="89" spans="1:35" ht="60" x14ac:dyDescent="0.7">
      <c r="A89" s="62"/>
      <c r="B89" s="62"/>
      <c r="C89" s="84"/>
      <c r="D89" s="167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V89" s="84"/>
      <c r="W89" s="84"/>
      <c r="X89" s="84"/>
      <c r="Y89" s="84"/>
      <c r="Z89" s="84"/>
      <c r="AA89" s="81"/>
      <c r="AB89" s="81"/>
      <c r="AC89" s="81"/>
      <c r="AD89" s="81"/>
      <c r="AE89" s="81"/>
      <c r="AG89" s="84"/>
      <c r="AH89" s="68"/>
      <c r="AI89" s="68"/>
    </row>
    <row r="90" spans="1:35" ht="60" x14ac:dyDescent="0.7">
      <c r="A90" s="62"/>
      <c r="B90" s="62"/>
      <c r="C90" s="84"/>
      <c r="D90" s="167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V90" s="84"/>
      <c r="W90" s="84"/>
      <c r="X90" s="84"/>
      <c r="Y90" s="84"/>
      <c r="Z90" s="84"/>
      <c r="AA90" s="81"/>
      <c r="AB90" s="81"/>
      <c r="AC90" s="81"/>
      <c r="AD90" s="81"/>
      <c r="AE90" s="81"/>
      <c r="AG90" s="84"/>
      <c r="AH90" s="68"/>
      <c r="AI90" s="68"/>
    </row>
    <row r="91" spans="1:35" ht="46.5" x14ac:dyDescent="0.7">
      <c r="A91" s="67"/>
      <c r="B91" s="67"/>
      <c r="C91" s="84"/>
      <c r="D91" s="84"/>
      <c r="E91" s="86"/>
      <c r="F91" s="84"/>
      <c r="G91" s="84"/>
      <c r="H91" s="87"/>
      <c r="I91" s="88"/>
      <c r="J91" s="84"/>
      <c r="K91" s="84"/>
      <c r="L91" s="84"/>
      <c r="M91" s="84"/>
      <c r="N91" s="84"/>
      <c r="V91" s="84"/>
      <c r="W91" s="84"/>
      <c r="X91" s="84"/>
      <c r="Y91" s="84"/>
      <c r="Z91" s="84"/>
      <c r="AA91" s="81"/>
      <c r="AB91" s="81"/>
      <c r="AC91" s="81"/>
      <c r="AD91" s="81"/>
      <c r="AE91" s="81"/>
      <c r="AG91" s="84"/>
      <c r="AH91" s="68"/>
      <c r="AI91" s="68"/>
    </row>
    <row r="92" spans="1:35" ht="46.5" x14ac:dyDescent="0.7">
      <c r="A92" s="62"/>
      <c r="B92" s="62"/>
      <c r="C92" s="84"/>
      <c r="D92" s="84"/>
      <c r="E92" s="86"/>
      <c r="F92" s="84"/>
      <c r="G92" s="84"/>
      <c r="H92" s="87"/>
      <c r="I92" s="88"/>
      <c r="J92" s="84"/>
      <c r="K92" s="84"/>
      <c r="L92" s="84"/>
      <c r="M92" s="84"/>
      <c r="N92" s="84"/>
      <c r="V92" s="84"/>
      <c r="W92" s="84"/>
      <c r="X92" s="84"/>
      <c r="Y92" s="84"/>
      <c r="Z92" s="84"/>
      <c r="AA92" s="81"/>
      <c r="AB92" s="81"/>
      <c r="AC92" s="81"/>
      <c r="AD92" s="81"/>
      <c r="AE92" s="81"/>
      <c r="AG92" s="84"/>
      <c r="AH92" s="68"/>
      <c r="AI92" s="68"/>
    </row>
    <row r="93" spans="1:35" ht="46.5" x14ac:dyDescent="0.7">
      <c r="A93" s="67"/>
      <c r="B93" s="67"/>
      <c r="C93" s="84"/>
      <c r="D93" s="84"/>
      <c r="E93" s="86"/>
      <c r="F93" s="84"/>
      <c r="G93" s="84"/>
      <c r="H93" s="87"/>
      <c r="I93" s="88"/>
      <c r="J93" s="84"/>
      <c r="K93" s="84"/>
      <c r="M93" s="84"/>
      <c r="N93" s="84"/>
      <c r="O93" s="99"/>
      <c r="V93" s="84"/>
      <c r="W93" s="84"/>
      <c r="X93" s="84"/>
      <c r="Y93" s="84"/>
      <c r="Z93" s="84"/>
      <c r="AA93" s="81"/>
      <c r="AB93" s="81"/>
      <c r="AC93" s="81"/>
      <c r="AD93" s="81"/>
      <c r="AE93" s="81"/>
      <c r="AG93" s="84"/>
      <c r="AH93" s="68"/>
      <c r="AI93" s="68"/>
    </row>
    <row r="94" spans="1:35" ht="46.5" x14ac:dyDescent="0.7">
      <c r="A94" s="62"/>
      <c r="B94" s="62"/>
      <c r="C94" s="84"/>
      <c r="D94" s="84"/>
      <c r="E94" s="86"/>
      <c r="F94" s="84"/>
      <c r="G94" s="84"/>
      <c r="H94" s="87"/>
      <c r="I94" s="88"/>
      <c r="J94" s="84"/>
      <c r="K94" s="84"/>
      <c r="L94" s="84"/>
      <c r="M94" s="84"/>
      <c r="N94" s="84"/>
      <c r="V94" s="84"/>
      <c r="W94" s="84"/>
      <c r="X94" s="84"/>
      <c r="Y94" s="84"/>
      <c r="Z94" s="84"/>
      <c r="AA94" s="81"/>
      <c r="AB94" s="81"/>
      <c r="AC94" s="81"/>
      <c r="AD94" s="81"/>
      <c r="AE94" s="81"/>
      <c r="AG94" s="84"/>
      <c r="AH94" s="68"/>
      <c r="AI94" s="68"/>
    </row>
    <row r="95" spans="1:35" ht="46.5" x14ac:dyDescent="0.7">
      <c r="A95" s="67"/>
      <c r="B95" s="67"/>
      <c r="C95" s="84"/>
      <c r="D95" s="84"/>
      <c r="E95" s="86"/>
      <c r="F95" s="84"/>
      <c r="G95" s="84"/>
      <c r="H95" s="87"/>
      <c r="I95" s="88"/>
      <c r="J95" s="84"/>
      <c r="K95" s="84"/>
      <c r="L95" s="84"/>
      <c r="M95" s="84"/>
      <c r="N95" s="84"/>
      <c r="V95" s="84"/>
      <c r="W95" s="84"/>
      <c r="X95" s="84"/>
      <c r="Y95" s="84"/>
      <c r="Z95" s="84"/>
      <c r="AA95" s="81"/>
      <c r="AB95" s="81"/>
      <c r="AC95" s="81"/>
      <c r="AD95" s="81"/>
      <c r="AE95" s="81"/>
      <c r="AG95" s="84"/>
      <c r="AH95" s="68"/>
      <c r="AI95" s="68"/>
    </row>
    <row r="96" spans="1:35" ht="46.5" x14ac:dyDescent="0.7">
      <c r="A96" s="62"/>
      <c r="B96" s="62"/>
      <c r="C96" s="84"/>
      <c r="D96" s="84"/>
      <c r="E96" s="86"/>
      <c r="F96" s="84"/>
      <c r="G96" s="84"/>
      <c r="H96" s="87"/>
      <c r="I96" s="88"/>
      <c r="J96" s="84"/>
      <c r="K96" s="84"/>
      <c r="L96" s="84"/>
      <c r="M96" s="84"/>
      <c r="N96" s="84"/>
      <c r="V96" s="84"/>
      <c r="W96" s="84"/>
      <c r="X96" s="84"/>
      <c r="Y96" s="84"/>
      <c r="Z96" s="84"/>
      <c r="AA96" s="81"/>
      <c r="AB96" s="81"/>
      <c r="AC96" s="81"/>
      <c r="AD96" s="81"/>
      <c r="AE96" s="81"/>
      <c r="AG96" s="84"/>
      <c r="AH96" s="68"/>
      <c r="AI96" s="68"/>
    </row>
    <row r="97" spans="1:35" ht="46.5" x14ac:dyDescent="0.7">
      <c r="A97" s="67"/>
      <c r="B97" s="67"/>
      <c r="C97" s="84"/>
      <c r="D97" s="84"/>
      <c r="E97" s="86"/>
      <c r="F97" s="84"/>
      <c r="G97" s="84"/>
      <c r="H97" s="87"/>
      <c r="I97" s="88"/>
      <c r="J97" s="84"/>
      <c r="K97" s="84"/>
      <c r="L97" s="84"/>
      <c r="M97" s="84"/>
      <c r="N97" s="84"/>
      <c r="V97" s="84"/>
      <c r="W97" s="84"/>
      <c r="X97" s="84"/>
      <c r="Y97" s="84"/>
      <c r="Z97" s="84"/>
      <c r="AA97" s="81"/>
      <c r="AB97" s="81"/>
      <c r="AC97" s="81"/>
      <c r="AD97" s="81"/>
      <c r="AE97" s="81"/>
      <c r="AG97" s="84"/>
      <c r="AH97" s="68"/>
      <c r="AI97" s="68"/>
    </row>
    <row r="98" spans="1:35" ht="46.5" x14ac:dyDescent="0.7">
      <c r="A98" s="62"/>
      <c r="B98" s="62"/>
      <c r="C98" s="84"/>
      <c r="D98" s="84"/>
      <c r="E98" s="86"/>
      <c r="F98" s="84"/>
      <c r="G98" s="84"/>
      <c r="H98" s="87"/>
      <c r="I98" s="88"/>
      <c r="J98" s="84"/>
      <c r="K98" s="84"/>
      <c r="L98" s="84"/>
      <c r="M98" s="84"/>
      <c r="N98" s="84"/>
      <c r="V98" s="84"/>
      <c r="W98" s="84"/>
      <c r="X98" s="84"/>
      <c r="Y98" s="84"/>
      <c r="Z98" s="84"/>
      <c r="AA98" s="81"/>
      <c r="AB98" s="81"/>
      <c r="AC98" s="81"/>
      <c r="AD98" s="81"/>
      <c r="AE98" s="81"/>
      <c r="AG98" s="84"/>
      <c r="AH98" s="68"/>
      <c r="AI98" s="68"/>
    </row>
    <row r="99" spans="1:35" ht="46.5" x14ac:dyDescent="0.7">
      <c r="A99" s="67"/>
      <c r="B99" s="67"/>
      <c r="C99" s="84"/>
      <c r="D99" s="84"/>
      <c r="E99" s="86"/>
      <c r="F99" s="84"/>
      <c r="G99" s="84"/>
      <c r="H99" s="87"/>
      <c r="I99" s="88"/>
      <c r="J99" s="84"/>
      <c r="K99" s="84"/>
      <c r="L99" s="84"/>
      <c r="M99" s="84"/>
      <c r="N99" s="84"/>
      <c r="V99" s="84"/>
      <c r="W99" s="84"/>
      <c r="X99" s="84"/>
      <c r="Y99" s="84"/>
      <c r="Z99" s="84"/>
      <c r="AA99" s="81"/>
      <c r="AB99" s="81"/>
      <c r="AC99" s="81"/>
      <c r="AD99" s="81"/>
      <c r="AE99" s="81"/>
      <c r="AG99" s="84"/>
      <c r="AH99" s="68"/>
      <c r="AI99" s="68"/>
    </row>
    <row r="100" spans="1:35" ht="46.5" x14ac:dyDescent="0.7">
      <c r="A100" s="62"/>
      <c r="B100" s="62"/>
      <c r="C100" s="84"/>
      <c r="D100" s="84"/>
      <c r="E100" s="86"/>
      <c r="F100" s="84"/>
      <c r="G100" s="84"/>
      <c r="H100" s="87"/>
      <c r="I100" s="88"/>
      <c r="J100" s="84"/>
      <c r="K100" s="84"/>
      <c r="L100" s="84"/>
      <c r="M100" s="84"/>
      <c r="N100" s="84"/>
      <c r="V100" s="84"/>
      <c r="W100" s="84"/>
      <c r="X100" s="84"/>
      <c r="Y100" s="84"/>
      <c r="Z100" s="84"/>
      <c r="AA100" s="81"/>
      <c r="AB100" s="81"/>
      <c r="AC100" s="81"/>
      <c r="AD100" s="81"/>
      <c r="AE100" s="81"/>
      <c r="AG100" s="84"/>
      <c r="AH100" s="68"/>
      <c r="AI100" s="68"/>
    </row>
    <row r="101" spans="1:35" ht="46.5" x14ac:dyDescent="0.7">
      <c r="A101" s="67"/>
      <c r="B101" s="67"/>
      <c r="C101" s="84"/>
      <c r="D101" s="84"/>
      <c r="E101" s="86"/>
      <c r="F101" s="84"/>
      <c r="G101" s="84"/>
      <c r="H101" s="87"/>
      <c r="I101" s="88"/>
      <c r="J101" s="84"/>
      <c r="K101" s="84"/>
      <c r="L101" s="84"/>
      <c r="M101" s="84"/>
      <c r="N101" s="84"/>
      <c r="V101" s="84"/>
      <c r="W101" s="84"/>
      <c r="X101" s="84"/>
      <c r="Y101" s="84"/>
      <c r="Z101" s="84"/>
      <c r="AA101" s="81"/>
      <c r="AB101" s="81"/>
      <c r="AC101" s="81"/>
      <c r="AD101" s="81"/>
      <c r="AE101" s="81"/>
      <c r="AG101" s="84"/>
      <c r="AH101" s="68"/>
      <c r="AI101" s="68"/>
    </row>
    <row r="102" spans="1:35" ht="46.5" x14ac:dyDescent="0.7">
      <c r="A102" s="62"/>
      <c r="B102" s="62"/>
      <c r="C102" s="84"/>
      <c r="D102" s="84"/>
      <c r="E102" s="86"/>
      <c r="F102" s="84"/>
      <c r="G102" s="84"/>
      <c r="H102" s="87"/>
      <c r="I102" s="88"/>
      <c r="J102" s="84"/>
      <c r="K102" s="84"/>
      <c r="L102" s="84"/>
      <c r="M102" s="84"/>
      <c r="N102" s="84"/>
      <c r="V102" s="84"/>
      <c r="W102" s="84"/>
      <c r="X102" s="84"/>
      <c r="Y102" s="84"/>
      <c r="Z102" s="84"/>
      <c r="AA102" s="81"/>
      <c r="AB102" s="81"/>
      <c r="AC102" s="81"/>
      <c r="AD102" s="81"/>
      <c r="AE102" s="81"/>
      <c r="AG102" s="84"/>
      <c r="AH102" s="68"/>
      <c r="AI102" s="68"/>
    </row>
    <row r="103" spans="1:35" ht="46.5" x14ac:dyDescent="0.7">
      <c r="A103" s="67"/>
      <c r="B103" s="67"/>
      <c r="C103" s="84"/>
      <c r="D103" s="84"/>
      <c r="E103" s="86"/>
      <c r="F103" s="84"/>
      <c r="G103" s="84"/>
      <c r="H103" s="87"/>
      <c r="I103" s="88"/>
      <c r="J103" s="84"/>
      <c r="K103" s="84"/>
      <c r="L103" s="84"/>
      <c r="M103" s="84"/>
      <c r="N103" s="84"/>
      <c r="V103" s="84"/>
      <c r="W103" s="84"/>
      <c r="X103" s="84"/>
      <c r="Y103" s="84"/>
      <c r="Z103" s="84"/>
      <c r="AA103" s="81"/>
      <c r="AB103" s="81"/>
      <c r="AC103" s="81"/>
      <c r="AD103" s="81"/>
      <c r="AE103" s="81"/>
      <c r="AG103" s="84"/>
      <c r="AH103" s="68"/>
      <c r="AI103" s="68"/>
    </row>
    <row r="104" spans="1:35" ht="46.5" x14ac:dyDescent="0.7">
      <c r="A104" s="62"/>
      <c r="B104" s="62"/>
      <c r="C104" s="84"/>
      <c r="D104" s="84"/>
      <c r="E104" s="86"/>
      <c r="F104" s="84"/>
      <c r="G104" s="84"/>
      <c r="H104" s="87"/>
      <c r="I104" s="88"/>
      <c r="J104" s="84"/>
      <c r="K104" s="84"/>
      <c r="L104" s="84"/>
      <c r="M104" s="84"/>
      <c r="N104" s="84"/>
      <c r="V104" s="84"/>
      <c r="W104" s="84"/>
      <c r="X104" s="84"/>
      <c r="Y104" s="84"/>
      <c r="Z104" s="84"/>
      <c r="AA104" s="81"/>
      <c r="AB104" s="81"/>
      <c r="AC104" s="81"/>
      <c r="AD104" s="81"/>
      <c r="AE104" s="81"/>
      <c r="AG104" s="84"/>
      <c r="AH104" s="68"/>
      <c r="AI104" s="68"/>
    </row>
    <row r="105" spans="1:35" ht="46.5" x14ac:dyDescent="0.7">
      <c r="A105" s="67"/>
      <c r="B105" s="67"/>
      <c r="C105" s="84"/>
      <c r="D105" s="84"/>
      <c r="E105" s="86"/>
      <c r="F105" s="84"/>
      <c r="G105" s="84"/>
      <c r="H105" s="87"/>
      <c r="I105" s="88"/>
      <c r="J105" s="84"/>
      <c r="K105" s="84"/>
      <c r="L105" s="84"/>
      <c r="M105" s="84"/>
      <c r="N105" s="84"/>
      <c r="V105" s="84"/>
      <c r="W105" s="84"/>
      <c r="X105" s="84"/>
      <c r="Y105" s="84"/>
      <c r="Z105" s="84"/>
      <c r="AA105" s="81"/>
      <c r="AB105" s="81"/>
      <c r="AC105" s="81"/>
      <c r="AD105" s="81"/>
      <c r="AE105" s="81"/>
      <c r="AG105" s="84"/>
      <c r="AH105" s="68"/>
      <c r="AI105" s="68"/>
    </row>
    <row r="106" spans="1:35" ht="46.5" x14ac:dyDescent="0.7">
      <c r="A106" s="62"/>
      <c r="B106" s="62"/>
      <c r="C106" s="84"/>
      <c r="D106" s="84"/>
      <c r="E106" s="86"/>
      <c r="F106" s="84"/>
      <c r="G106" s="84"/>
      <c r="H106" s="87"/>
      <c r="I106" s="88"/>
      <c r="J106" s="84"/>
      <c r="K106" s="84"/>
      <c r="L106" s="84"/>
      <c r="M106" s="84"/>
      <c r="N106" s="84"/>
      <c r="V106" s="84"/>
      <c r="W106" s="84"/>
      <c r="X106" s="84"/>
      <c r="Y106" s="84"/>
      <c r="Z106" s="84"/>
      <c r="AA106" s="81"/>
      <c r="AB106" s="81"/>
      <c r="AC106" s="81"/>
      <c r="AD106" s="81"/>
      <c r="AE106" s="81"/>
      <c r="AG106" s="84"/>
      <c r="AH106" s="68"/>
      <c r="AI106" s="68"/>
    </row>
    <row r="107" spans="1:35" ht="46.5" x14ac:dyDescent="0.7">
      <c r="A107" s="67"/>
      <c r="B107" s="67"/>
      <c r="C107" s="84"/>
      <c r="D107" s="84"/>
      <c r="E107" s="86"/>
      <c r="F107" s="84"/>
      <c r="G107" s="84"/>
      <c r="H107" s="87"/>
      <c r="I107" s="88"/>
      <c r="J107" s="84"/>
      <c r="K107" s="84"/>
      <c r="L107" s="84"/>
      <c r="M107" s="84"/>
      <c r="N107" s="84"/>
      <c r="V107" s="84"/>
      <c r="W107" s="84"/>
      <c r="X107" s="84"/>
      <c r="Y107" s="84"/>
      <c r="Z107" s="84"/>
      <c r="AA107" s="81"/>
      <c r="AB107" s="81"/>
      <c r="AC107" s="81"/>
      <c r="AD107" s="81"/>
      <c r="AE107" s="81"/>
      <c r="AG107" s="84"/>
      <c r="AH107" s="68"/>
      <c r="AI107" s="68"/>
    </row>
    <row r="108" spans="1:35" ht="46.5" x14ac:dyDescent="0.7">
      <c r="A108" s="62"/>
      <c r="B108" s="62"/>
      <c r="C108" s="84"/>
      <c r="D108" s="84"/>
      <c r="E108" s="86"/>
      <c r="F108" s="84"/>
      <c r="G108" s="84"/>
      <c r="H108" s="87"/>
      <c r="I108" s="88"/>
      <c r="J108" s="84"/>
      <c r="K108" s="84"/>
      <c r="L108" s="84"/>
      <c r="M108" s="84"/>
      <c r="N108" s="84"/>
      <c r="V108" s="84"/>
      <c r="W108" s="84"/>
      <c r="X108" s="84"/>
      <c r="Y108" s="84"/>
      <c r="Z108" s="84"/>
      <c r="AA108" s="81"/>
      <c r="AB108" s="81"/>
      <c r="AC108" s="81"/>
      <c r="AD108" s="81"/>
      <c r="AE108" s="81"/>
      <c r="AG108" s="84"/>
      <c r="AH108" s="68"/>
      <c r="AI108" s="68"/>
    </row>
    <row r="109" spans="1:35" ht="46.5" x14ac:dyDescent="0.7">
      <c r="A109" s="67"/>
      <c r="B109" s="67"/>
      <c r="C109" s="84"/>
      <c r="D109" s="84"/>
      <c r="E109" s="86"/>
      <c r="F109" s="84"/>
      <c r="G109" s="84"/>
      <c r="H109" s="87"/>
      <c r="I109" s="88"/>
      <c r="J109" s="84"/>
      <c r="K109" s="84"/>
      <c r="L109" s="84"/>
      <c r="M109" s="84"/>
      <c r="N109" s="84"/>
      <c r="V109" s="84"/>
      <c r="W109" s="84"/>
      <c r="X109" s="84"/>
      <c r="Y109" s="84"/>
      <c r="Z109" s="84"/>
      <c r="AA109" s="81"/>
      <c r="AB109" s="81"/>
      <c r="AC109" s="81"/>
      <c r="AD109" s="81"/>
      <c r="AE109" s="81"/>
      <c r="AG109" s="84"/>
      <c r="AH109" s="68"/>
      <c r="AI109" s="68"/>
    </row>
    <row r="110" spans="1:35" ht="46.5" x14ac:dyDescent="0.7">
      <c r="A110" s="62"/>
      <c r="B110" s="62"/>
      <c r="C110" s="84"/>
      <c r="D110" s="84"/>
      <c r="E110" s="86"/>
      <c r="F110" s="84"/>
      <c r="G110" s="84"/>
      <c r="H110" s="87"/>
      <c r="I110" s="88"/>
      <c r="J110" s="84"/>
      <c r="K110" s="84"/>
      <c r="L110" s="84"/>
      <c r="M110" s="84"/>
      <c r="N110" s="84"/>
      <c r="V110" s="84"/>
      <c r="W110" s="84"/>
      <c r="X110" s="84"/>
      <c r="Y110" s="84"/>
      <c r="Z110" s="84"/>
      <c r="AA110" s="81"/>
      <c r="AB110" s="81"/>
      <c r="AC110" s="81"/>
      <c r="AD110" s="81"/>
      <c r="AE110" s="81"/>
      <c r="AG110" s="84"/>
      <c r="AH110" s="68"/>
      <c r="AI110" s="68"/>
    </row>
    <row r="111" spans="1:35" ht="46.5" x14ac:dyDescent="0.7">
      <c r="A111" s="67"/>
      <c r="B111" s="67"/>
      <c r="C111" s="84"/>
      <c r="D111" s="84"/>
      <c r="E111" s="86"/>
      <c r="F111" s="84"/>
      <c r="G111" s="84"/>
      <c r="H111" s="87"/>
      <c r="I111" s="88"/>
      <c r="J111" s="84"/>
      <c r="K111" s="84"/>
      <c r="L111" s="84"/>
      <c r="M111" s="84"/>
      <c r="N111" s="84"/>
      <c r="V111" s="84"/>
      <c r="W111" s="84"/>
      <c r="X111" s="84"/>
      <c r="Y111" s="84"/>
      <c r="Z111" s="84"/>
      <c r="AA111" s="81"/>
      <c r="AB111" s="81"/>
      <c r="AC111" s="81"/>
      <c r="AD111" s="81"/>
      <c r="AE111" s="81"/>
      <c r="AG111" s="84"/>
      <c r="AH111" s="68"/>
      <c r="AI111" s="68"/>
    </row>
    <row r="112" spans="1:35" ht="46.5" x14ac:dyDescent="0.7">
      <c r="A112" s="62"/>
      <c r="B112" s="62"/>
      <c r="C112" s="84"/>
      <c r="D112" s="84"/>
      <c r="E112" s="86"/>
      <c r="F112" s="84"/>
      <c r="G112" s="84"/>
      <c r="H112" s="87"/>
      <c r="I112" s="88"/>
      <c r="J112" s="84"/>
      <c r="K112" s="84"/>
      <c r="L112" s="84"/>
      <c r="M112" s="84"/>
      <c r="N112" s="84"/>
      <c r="V112" s="84"/>
      <c r="W112" s="84"/>
      <c r="X112" s="84"/>
      <c r="Y112" s="84"/>
      <c r="Z112" s="84"/>
      <c r="AA112" s="81"/>
      <c r="AB112" s="81"/>
      <c r="AC112" s="81"/>
      <c r="AD112" s="81"/>
      <c r="AE112" s="81"/>
      <c r="AG112" s="84"/>
      <c r="AH112" s="68"/>
      <c r="AI112" s="68"/>
    </row>
    <row r="113" spans="1:35" ht="46.5" x14ac:dyDescent="0.7">
      <c r="A113" s="67"/>
      <c r="B113" s="67"/>
      <c r="C113" s="84"/>
      <c r="D113" s="84"/>
      <c r="E113" s="86"/>
      <c r="F113" s="84"/>
      <c r="G113" s="84"/>
      <c r="H113" s="87"/>
      <c r="I113" s="88"/>
      <c r="J113" s="84"/>
      <c r="K113" s="84"/>
      <c r="L113" s="84"/>
      <c r="M113" s="84"/>
      <c r="N113" s="84"/>
      <c r="V113" s="84"/>
      <c r="W113" s="84"/>
      <c r="X113" s="84"/>
      <c r="Y113" s="84"/>
      <c r="Z113" s="84"/>
      <c r="AA113" s="81"/>
      <c r="AB113" s="81"/>
      <c r="AC113" s="81"/>
      <c r="AD113" s="81"/>
      <c r="AE113" s="81"/>
      <c r="AG113" s="84"/>
      <c r="AH113" s="68"/>
      <c r="AI113" s="68"/>
    </row>
    <row r="114" spans="1:35" ht="46.5" x14ac:dyDescent="0.7">
      <c r="A114" s="62"/>
      <c r="B114" s="62"/>
      <c r="C114" s="84"/>
      <c r="D114" s="84"/>
      <c r="E114" s="86"/>
      <c r="F114" s="84"/>
      <c r="G114" s="84"/>
      <c r="H114" s="87"/>
      <c r="I114" s="88"/>
      <c r="J114" s="84"/>
      <c r="K114" s="84"/>
      <c r="L114" s="84"/>
      <c r="M114" s="84"/>
      <c r="N114" s="84"/>
      <c r="V114" s="84"/>
      <c r="W114" s="84"/>
      <c r="X114" s="84"/>
      <c r="Y114" s="84"/>
      <c r="Z114" s="84"/>
      <c r="AA114" s="81"/>
      <c r="AB114" s="81"/>
      <c r="AC114" s="81"/>
      <c r="AD114" s="81"/>
      <c r="AE114" s="81"/>
      <c r="AG114" s="84"/>
      <c r="AH114" s="68"/>
      <c r="AI114" s="68"/>
    </row>
    <row r="115" spans="1:35" ht="46.5" x14ac:dyDescent="0.7">
      <c r="A115" s="67"/>
      <c r="B115" s="67"/>
      <c r="C115" s="84"/>
      <c r="D115" s="84"/>
      <c r="E115" s="86"/>
      <c r="F115" s="84"/>
      <c r="G115" s="84"/>
      <c r="H115" s="87"/>
      <c r="I115" s="88"/>
      <c r="J115" s="84"/>
      <c r="K115" s="84"/>
      <c r="L115" s="84"/>
      <c r="M115" s="84"/>
      <c r="N115" s="84"/>
      <c r="V115" s="84"/>
      <c r="W115" s="84"/>
      <c r="X115" s="84"/>
      <c r="Y115" s="84"/>
      <c r="Z115" s="84"/>
      <c r="AA115" s="81" t="s">
        <v>334</v>
      </c>
      <c r="AB115" s="81"/>
      <c r="AC115" s="81"/>
      <c r="AD115" s="81"/>
      <c r="AE115" s="81"/>
      <c r="AG115" s="84"/>
      <c r="AH115" s="68"/>
      <c r="AI115" s="68"/>
    </row>
    <row r="116" spans="1:35" ht="46.5" x14ac:dyDescent="0.7">
      <c r="A116" s="62"/>
      <c r="B116" s="62"/>
      <c r="C116" s="84"/>
      <c r="D116" s="84"/>
      <c r="E116" s="86"/>
      <c r="F116" s="84"/>
      <c r="G116" s="84"/>
      <c r="H116" s="87"/>
      <c r="I116" s="88"/>
      <c r="J116" s="84"/>
      <c r="K116" s="84"/>
      <c r="L116" s="84"/>
      <c r="M116" s="84"/>
      <c r="N116" s="84"/>
      <c r="V116" s="84"/>
      <c r="W116" s="84"/>
      <c r="X116" s="84"/>
      <c r="Y116" s="84"/>
      <c r="Z116" s="84"/>
      <c r="AA116" s="81"/>
      <c r="AB116" s="81"/>
      <c r="AC116" s="81"/>
      <c r="AD116" s="81"/>
      <c r="AE116" s="81"/>
      <c r="AG116" s="84"/>
      <c r="AH116" s="68"/>
      <c r="AI116" s="68"/>
    </row>
    <row r="117" spans="1:35" ht="46.5" x14ac:dyDescent="0.7">
      <c r="A117" s="67"/>
      <c r="B117" s="67"/>
      <c r="C117" s="84"/>
      <c r="D117" s="84"/>
      <c r="E117" s="86"/>
      <c r="F117" s="84"/>
      <c r="G117" s="84"/>
      <c r="H117" s="87"/>
      <c r="I117" s="88"/>
      <c r="J117" s="84"/>
      <c r="K117" s="84"/>
      <c r="L117" s="84"/>
      <c r="M117" s="84"/>
      <c r="N117" s="84"/>
      <c r="V117" s="84"/>
      <c r="W117" s="84"/>
      <c r="X117" s="84"/>
      <c r="Y117" s="84"/>
      <c r="Z117" s="84"/>
      <c r="AA117" s="81"/>
      <c r="AB117" s="81"/>
      <c r="AC117" s="81"/>
      <c r="AD117" s="81"/>
      <c r="AE117" s="81"/>
      <c r="AG117" s="84"/>
      <c r="AH117" s="68"/>
      <c r="AI117" s="68"/>
    </row>
    <row r="118" spans="1:35" ht="46.5" x14ac:dyDescent="0.7">
      <c r="A118" s="62"/>
      <c r="B118" s="62"/>
      <c r="C118" s="84"/>
      <c r="D118" s="84"/>
      <c r="E118" s="86"/>
      <c r="F118" s="84"/>
      <c r="G118" s="84"/>
      <c r="H118" s="87"/>
      <c r="I118" s="88"/>
      <c r="J118" s="84"/>
      <c r="K118" s="84"/>
      <c r="L118" s="84"/>
      <c r="M118" s="84"/>
      <c r="N118" s="84"/>
      <c r="V118" s="84"/>
      <c r="W118" s="84"/>
      <c r="X118" s="84"/>
      <c r="Y118" s="84"/>
      <c r="Z118" s="84"/>
      <c r="AA118" s="81"/>
      <c r="AB118" s="81"/>
      <c r="AC118" s="81"/>
      <c r="AD118" s="81"/>
      <c r="AE118" s="81"/>
      <c r="AG118" s="84"/>
      <c r="AH118" s="68"/>
      <c r="AI118" s="68"/>
    </row>
    <row r="119" spans="1:35" ht="46.5" x14ac:dyDescent="0.7">
      <c r="A119" s="67"/>
      <c r="B119" s="67"/>
      <c r="C119" s="84"/>
      <c r="D119" s="84"/>
      <c r="E119" s="86"/>
      <c r="F119" s="84"/>
      <c r="G119" s="84"/>
      <c r="H119" s="87"/>
      <c r="I119" s="88"/>
      <c r="J119" s="84"/>
      <c r="K119" s="84"/>
      <c r="L119" s="84"/>
      <c r="M119" s="84"/>
      <c r="N119" s="84"/>
      <c r="V119" s="84"/>
      <c r="W119" s="84"/>
      <c r="X119" s="84"/>
      <c r="Y119" s="84"/>
      <c r="Z119" s="84"/>
      <c r="AA119" s="81"/>
      <c r="AB119" s="81"/>
      <c r="AC119" s="81"/>
      <c r="AD119" s="81"/>
      <c r="AE119" s="81"/>
      <c r="AG119" s="84"/>
      <c r="AH119" s="68"/>
      <c r="AI119" s="68"/>
    </row>
    <row r="120" spans="1:35" ht="46.5" x14ac:dyDescent="0.7">
      <c r="A120" s="62"/>
      <c r="B120" s="62"/>
      <c r="C120" s="84"/>
      <c r="D120" s="84"/>
      <c r="E120" s="86"/>
      <c r="F120" s="84"/>
      <c r="G120" s="84"/>
      <c r="H120" s="87"/>
      <c r="I120" s="88"/>
      <c r="J120" s="84"/>
      <c r="K120" s="84"/>
      <c r="L120" s="84"/>
      <c r="M120" s="84"/>
      <c r="N120" s="84"/>
      <c r="V120" s="84"/>
      <c r="W120" s="84"/>
      <c r="X120" s="84"/>
      <c r="Y120" s="84"/>
      <c r="Z120" s="84"/>
      <c r="AA120" s="81"/>
      <c r="AB120" s="81"/>
      <c r="AC120" s="81"/>
      <c r="AD120" s="81"/>
      <c r="AE120" s="81"/>
      <c r="AG120" s="84"/>
      <c r="AH120" s="68"/>
      <c r="AI120" s="68"/>
    </row>
    <row r="121" spans="1:35" ht="46.5" x14ac:dyDescent="0.7">
      <c r="A121" s="67"/>
      <c r="B121" s="67"/>
      <c r="C121" s="84"/>
      <c r="D121" s="84"/>
      <c r="E121" s="86"/>
      <c r="F121" s="84"/>
      <c r="G121" s="84"/>
      <c r="H121" s="87"/>
      <c r="I121" s="88"/>
      <c r="J121" s="84"/>
      <c r="K121" s="84"/>
      <c r="L121" s="84"/>
      <c r="M121" s="84"/>
      <c r="N121" s="84"/>
      <c r="V121" s="84"/>
      <c r="W121" s="84"/>
      <c r="X121" s="84"/>
      <c r="Y121" s="84"/>
      <c r="Z121" s="84"/>
      <c r="AA121" s="81"/>
      <c r="AB121" s="81"/>
      <c r="AC121" s="81"/>
      <c r="AD121" s="81"/>
      <c r="AE121" s="81"/>
      <c r="AG121" s="84"/>
      <c r="AH121" s="68"/>
      <c r="AI121" s="68"/>
    </row>
    <row r="122" spans="1:35" ht="46.5" x14ac:dyDescent="0.7">
      <c r="A122" s="62"/>
      <c r="B122" s="62"/>
      <c r="C122" s="84"/>
      <c r="D122" s="84"/>
      <c r="E122" s="86"/>
      <c r="F122" s="84"/>
      <c r="G122" s="84"/>
      <c r="H122" s="87"/>
      <c r="I122" s="88"/>
      <c r="J122" s="84"/>
      <c r="K122" s="84"/>
      <c r="L122" s="84"/>
      <c r="M122" s="84"/>
      <c r="N122" s="84"/>
      <c r="V122" s="84"/>
      <c r="W122" s="84"/>
      <c r="X122" s="84"/>
      <c r="Y122" s="84"/>
      <c r="Z122" s="84"/>
      <c r="AA122" s="81"/>
      <c r="AB122" s="81"/>
      <c r="AC122" s="81"/>
      <c r="AD122" s="81"/>
      <c r="AE122" s="81"/>
      <c r="AG122" s="84"/>
      <c r="AH122" s="68"/>
      <c r="AI122" s="68"/>
    </row>
    <row r="123" spans="1:35" ht="46.5" x14ac:dyDescent="0.7">
      <c r="A123" s="67"/>
      <c r="B123" s="67"/>
      <c r="C123" s="84"/>
      <c r="D123" s="84"/>
      <c r="E123" s="86"/>
      <c r="F123" s="84"/>
      <c r="G123" s="84"/>
      <c r="H123" s="87"/>
      <c r="I123" s="88"/>
      <c r="J123" s="84"/>
      <c r="K123" s="84"/>
      <c r="L123" s="84"/>
      <c r="M123" s="84"/>
      <c r="N123" s="84"/>
      <c r="V123" s="84"/>
      <c r="W123" s="84"/>
      <c r="X123" s="84"/>
      <c r="Y123" s="84"/>
      <c r="Z123" s="84"/>
      <c r="AA123" s="81"/>
      <c r="AB123" s="81"/>
      <c r="AC123" s="81"/>
      <c r="AD123" s="81"/>
      <c r="AE123" s="81"/>
      <c r="AG123" s="84"/>
      <c r="AH123" s="68"/>
      <c r="AI123" s="68"/>
    </row>
    <row r="124" spans="1:35" ht="46.5" x14ac:dyDescent="0.7">
      <c r="A124" s="62"/>
      <c r="B124" s="62"/>
      <c r="C124" s="84"/>
      <c r="D124" s="84"/>
      <c r="E124" s="86"/>
      <c r="F124" s="84"/>
      <c r="G124" s="84"/>
      <c r="H124" s="87"/>
      <c r="I124" s="88"/>
      <c r="J124" s="84"/>
      <c r="K124" s="84"/>
      <c r="L124" s="84"/>
      <c r="M124" s="84"/>
      <c r="N124" s="84"/>
      <c r="V124" s="84"/>
      <c r="W124" s="84"/>
      <c r="X124" s="84"/>
      <c r="Y124" s="84"/>
      <c r="Z124" s="84"/>
      <c r="AA124" s="81"/>
      <c r="AB124" s="81"/>
      <c r="AC124" s="81"/>
      <c r="AD124" s="81"/>
      <c r="AE124" s="81"/>
      <c r="AG124" s="84"/>
      <c r="AH124" s="68"/>
      <c r="AI124" s="68"/>
    </row>
    <row r="125" spans="1:35" ht="46.5" x14ac:dyDescent="0.7">
      <c r="A125" s="67"/>
      <c r="B125" s="67"/>
      <c r="C125" s="84"/>
      <c r="D125" s="84"/>
      <c r="E125" s="86"/>
      <c r="F125" s="84"/>
      <c r="G125" s="84"/>
      <c r="H125" s="87"/>
      <c r="I125" s="88"/>
      <c r="J125" s="84"/>
      <c r="K125" s="84"/>
      <c r="L125" s="84"/>
      <c r="M125" s="84"/>
      <c r="N125" s="84"/>
      <c r="V125" s="84"/>
      <c r="W125" s="84"/>
      <c r="X125" s="84"/>
      <c r="Y125" s="84"/>
      <c r="Z125" s="84"/>
      <c r="AA125" s="81"/>
      <c r="AB125" s="81"/>
      <c r="AC125" s="81"/>
      <c r="AD125" s="81"/>
      <c r="AE125" s="81"/>
      <c r="AG125" s="84"/>
      <c r="AH125" s="68"/>
      <c r="AI125" s="68"/>
    </row>
    <row r="126" spans="1:35" ht="46.5" x14ac:dyDescent="0.7">
      <c r="A126" s="62"/>
      <c r="B126" s="62"/>
      <c r="C126" s="84"/>
      <c r="D126" s="84"/>
      <c r="E126" s="86"/>
      <c r="F126" s="84"/>
      <c r="G126" s="84"/>
      <c r="H126" s="87"/>
      <c r="I126" s="88"/>
      <c r="J126" s="84"/>
      <c r="K126" s="84"/>
      <c r="L126" s="84"/>
      <c r="M126" s="84"/>
      <c r="N126" s="84"/>
      <c r="V126" s="84"/>
      <c r="W126" s="84"/>
      <c r="X126" s="84"/>
      <c r="Y126" s="84"/>
      <c r="Z126" s="84"/>
      <c r="AA126" s="81"/>
      <c r="AB126" s="81"/>
      <c r="AC126" s="81"/>
      <c r="AD126" s="81"/>
      <c r="AE126" s="81"/>
      <c r="AG126" s="84"/>
      <c r="AH126" s="68"/>
      <c r="AI126" s="68"/>
    </row>
    <row r="127" spans="1:35" ht="46.5" x14ac:dyDescent="0.7">
      <c r="A127" s="67"/>
      <c r="B127" s="67"/>
      <c r="C127" s="84"/>
      <c r="D127" s="84"/>
      <c r="E127" s="86"/>
      <c r="F127" s="84"/>
      <c r="G127" s="84"/>
      <c r="H127" s="87"/>
      <c r="I127" s="88"/>
      <c r="J127" s="84"/>
      <c r="K127" s="84"/>
      <c r="L127" s="84"/>
      <c r="M127" s="84"/>
      <c r="N127" s="84"/>
      <c r="V127" s="84"/>
      <c r="W127" s="84"/>
      <c r="X127" s="84"/>
      <c r="Y127" s="84"/>
      <c r="Z127" s="84"/>
      <c r="AA127" s="81"/>
      <c r="AB127" s="81"/>
      <c r="AC127" s="81"/>
      <c r="AD127" s="81"/>
      <c r="AE127" s="81"/>
      <c r="AG127" s="84"/>
      <c r="AH127" s="68"/>
      <c r="AI127" s="68"/>
    </row>
    <row r="128" spans="1:35" ht="46.5" x14ac:dyDescent="0.7">
      <c r="A128" s="62"/>
      <c r="B128" s="62"/>
      <c r="C128" s="84"/>
      <c r="D128" s="84"/>
      <c r="E128" s="86"/>
      <c r="F128" s="84"/>
      <c r="G128" s="84"/>
      <c r="H128" s="87"/>
      <c r="I128" s="88"/>
      <c r="J128" s="84"/>
      <c r="K128" s="84"/>
      <c r="L128" s="84"/>
      <c r="M128" s="84"/>
      <c r="N128" s="84"/>
      <c r="V128" s="84"/>
      <c r="W128" s="84"/>
      <c r="X128" s="84"/>
      <c r="Y128" s="84"/>
      <c r="Z128" s="84"/>
      <c r="AA128" s="81"/>
      <c r="AB128" s="81"/>
      <c r="AC128" s="81"/>
      <c r="AD128" s="81"/>
      <c r="AE128" s="81"/>
      <c r="AG128" s="84"/>
      <c r="AH128" s="68"/>
      <c r="AI128" s="68"/>
    </row>
    <row r="129" spans="1:35" ht="46.5" x14ac:dyDescent="0.7">
      <c r="A129" s="67"/>
      <c r="B129" s="67"/>
      <c r="C129" s="84"/>
      <c r="D129" s="84"/>
      <c r="E129" s="86"/>
      <c r="F129" s="84"/>
      <c r="G129" s="84"/>
      <c r="H129" s="87"/>
      <c r="I129" s="88"/>
      <c r="J129" s="84"/>
      <c r="K129" s="84"/>
      <c r="L129" s="84"/>
      <c r="M129" s="84"/>
      <c r="N129" s="84"/>
      <c r="V129" s="84"/>
      <c r="W129" s="84"/>
      <c r="X129" s="84"/>
      <c r="Y129" s="84"/>
      <c r="Z129" s="84"/>
      <c r="AA129" s="81"/>
      <c r="AB129" s="81"/>
      <c r="AC129" s="81"/>
      <c r="AD129" s="81"/>
      <c r="AE129" s="81"/>
      <c r="AG129" s="84"/>
      <c r="AH129" s="68"/>
      <c r="AI129" s="68"/>
    </row>
    <row r="130" spans="1:35" ht="46.5" x14ac:dyDescent="0.7">
      <c r="A130" s="62"/>
      <c r="B130" s="62"/>
      <c r="C130" s="84"/>
      <c r="D130" s="84"/>
      <c r="E130" s="86"/>
      <c r="F130" s="84"/>
      <c r="G130" s="84"/>
      <c r="H130" s="87"/>
      <c r="I130" s="88"/>
      <c r="J130" s="84"/>
      <c r="K130" s="84"/>
      <c r="L130" s="84"/>
      <c r="M130" s="84"/>
      <c r="N130" s="84"/>
      <c r="V130" s="84"/>
      <c r="W130" s="84"/>
      <c r="X130" s="84"/>
      <c r="Y130" s="84"/>
      <c r="Z130" s="84"/>
      <c r="AA130" s="81"/>
      <c r="AB130" s="81"/>
      <c r="AC130" s="81"/>
      <c r="AD130" s="81"/>
      <c r="AE130" s="81"/>
      <c r="AG130" s="84"/>
      <c r="AH130" s="68"/>
      <c r="AI130" s="68"/>
    </row>
    <row r="131" spans="1:35" ht="46.5" x14ac:dyDescent="0.7">
      <c r="A131" s="67"/>
      <c r="B131" s="67"/>
      <c r="C131" s="84"/>
      <c r="D131" s="84"/>
      <c r="E131" s="86"/>
      <c r="F131" s="84"/>
      <c r="G131" s="84"/>
      <c r="H131" s="87"/>
      <c r="I131" s="88"/>
      <c r="J131" s="84"/>
      <c r="K131" s="84"/>
      <c r="L131" s="84"/>
      <c r="M131" s="84"/>
      <c r="N131" s="84"/>
      <c r="V131" s="84"/>
      <c r="W131" s="84"/>
      <c r="X131" s="84"/>
      <c r="Y131" s="84"/>
      <c r="Z131" s="84"/>
      <c r="AA131" s="81"/>
      <c r="AB131" s="81"/>
      <c r="AC131" s="81"/>
      <c r="AD131" s="81"/>
      <c r="AE131" s="81"/>
      <c r="AG131" s="84"/>
      <c r="AH131" s="68"/>
      <c r="AI131" s="68"/>
    </row>
    <row r="132" spans="1:35" ht="46.5" x14ac:dyDescent="0.7">
      <c r="A132" s="62"/>
      <c r="B132" s="62"/>
      <c r="C132" s="84"/>
      <c r="D132" s="84"/>
      <c r="E132" s="86"/>
      <c r="F132" s="84"/>
      <c r="G132" s="84"/>
      <c r="H132" s="87"/>
      <c r="I132" s="88"/>
      <c r="J132" s="84"/>
      <c r="K132" s="84"/>
      <c r="L132" s="84"/>
      <c r="M132" s="84"/>
      <c r="N132" s="84"/>
      <c r="V132" s="84"/>
      <c r="W132" s="84"/>
      <c r="X132" s="84"/>
      <c r="Y132" s="84"/>
      <c r="Z132" s="84"/>
      <c r="AA132" s="81"/>
      <c r="AB132" s="81"/>
      <c r="AC132" s="81"/>
      <c r="AD132" s="81"/>
      <c r="AE132" s="81"/>
      <c r="AG132" s="84"/>
      <c r="AH132" s="68"/>
      <c r="AI132" s="68"/>
    </row>
    <row r="133" spans="1:35" ht="46.5" x14ac:dyDescent="0.7">
      <c r="A133" s="67"/>
      <c r="B133" s="67"/>
      <c r="C133" s="84"/>
      <c r="D133" s="84"/>
      <c r="E133" s="86"/>
      <c r="F133" s="84"/>
      <c r="G133" s="84"/>
      <c r="H133" s="87"/>
      <c r="I133" s="88"/>
      <c r="J133" s="84"/>
      <c r="K133" s="84"/>
      <c r="L133" s="84"/>
      <c r="M133" s="84"/>
      <c r="N133" s="84"/>
      <c r="V133" s="84"/>
      <c r="W133" s="84"/>
      <c r="X133" s="84"/>
      <c r="Y133" s="84"/>
      <c r="Z133" s="84"/>
      <c r="AA133" s="81"/>
      <c r="AB133" s="81"/>
      <c r="AC133" s="81"/>
      <c r="AD133" s="81"/>
      <c r="AE133" s="81"/>
      <c r="AG133" s="84"/>
      <c r="AH133" s="68"/>
      <c r="AI133" s="68"/>
    </row>
    <row r="134" spans="1:35" ht="46.5" x14ac:dyDescent="0.7">
      <c r="A134" s="62"/>
      <c r="B134" s="62"/>
      <c r="C134" s="84"/>
      <c r="D134" s="84"/>
      <c r="E134" s="86"/>
      <c r="F134" s="84"/>
      <c r="G134" s="84"/>
      <c r="H134" s="87"/>
      <c r="I134" s="88"/>
      <c r="J134" s="84"/>
      <c r="K134" s="84"/>
      <c r="L134" s="84"/>
      <c r="M134" s="84"/>
      <c r="N134" s="84"/>
      <c r="V134" s="84"/>
      <c r="W134" s="84"/>
      <c r="X134" s="84"/>
      <c r="Y134" s="84"/>
      <c r="Z134" s="84"/>
      <c r="AA134" s="81"/>
      <c r="AB134" s="81"/>
      <c r="AC134" s="81"/>
      <c r="AD134" s="81"/>
      <c r="AE134" s="81"/>
      <c r="AG134" s="84"/>
      <c r="AH134" s="68"/>
      <c r="AI134" s="68"/>
    </row>
    <row r="135" spans="1:35" ht="46.5" x14ac:dyDescent="0.7">
      <c r="A135" s="67"/>
      <c r="B135" s="67"/>
      <c r="C135" s="84"/>
      <c r="D135" s="84"/>
      <c r="E135" s="86"/>
      <c r="F135" s="84"/>
      <c r="G135" s="84"/>
      <c r="H135" s="87"/>
      <c r="I135" s="88"/>
      <c r="J135" s="84"/>
      <c r="K135" s="84"/>
      <c r="L135" s="84"/>
      <c r="M135" s="84"/>
      <c r="N135" s="84"/>
      <c r="V135" s="84"/>
      <c r="W135" s="84"/>
      <c r="X135" s="84"/>
      <c r="Y135" s="84"/>
      <c r="Z135" s="84"/>
      <c r="AA135" s="81"/>
      <c r="AB135" s="81"/>
      <c r="AC135" s="81"/>
      <c r="AD135" s="81"/>
      <c r="AE135" s="81"/>
      <c r="AG135" s="84"/>
      <c r="AH135" s="68"/>
      <c r="AI135" s="68"/>
    </row>
    <row r="136" spans="1:35" ht="46.5" x14ac:dyDescent="0.7">
      <c r="A136" s="62"/>
      <c r="B136" s="62"/>
      <c r="C136" s="84"/>
      <c r="D136" s="84"/>
      <c r="E136" s="86"/>
      <c r="F136" s="84"/>
      <c r="G136" s="84"/>
      <c r="H136" s="87"/>
      <c r="I136" s="88"/>
      <c r="J136" s="84"/>
      <c r="K136" s="84"/>
      <c r="L136" s="84"/>
      <c r="M136" s="84"/>
      <c r="N136" s="84"/>
      <c r="V136" s="84"/>
      <c r="W136" s="84"/>
      <c r="X136" s="84"/>
      <c r="Y136" s="84"/>
      <c r="Z136" s="84"/>
      <c r="AA136" s="81"/>
      <c r="AB136" s="81"/>
      <c r="AC136" s="81"/>
      <c r="AD136" s="81"/>
      <c r="AE136" s="81"/>
      <c r="AG136" s="84"/>
      <c r="AH136" s="68"/>
      <c r="AI136" s="68"/>
    </row>
    <row r="137" spans="1:35" ht="46.5" x14ac:dyDescent="0.7">
      <c r="A137" s="67"/>
      <c r="B137" s="67"/>
      <c r="C137" s="84"/>
      <c r="D137" s="84"/>
      <c r="E137" s="86"/>
      <c r="F137" s="84"/>
      <c r="G137" s="84"/>
      <c r="H137" s="87"/>
      <c r="I137" s="88"/>
      <c r="J137" s="84"/>
      <c r="K137" s="84"/>
      <c r="L137" s="84"/>
      <c r="M137" s="84"/>
      <c r="N137" s="84"/>
      <c r="V137" s="84"/>
      <c r="W137" s="84"/>
      <c r="X137" s="84"/>
      <c r="Y137" s="84"/>
      <c r="Z137" s="84"/>
      <c r="AA137" s="81"/>
      <c r="AB137" s="81"/>
      <c r="AC137" s="81"/>
      <c r="AD137" s="81"/>
      <c r="AE137" s="81"/>
      <c r="AG137" s="84"/>
      <c r="AH137" s="68"/>
      <c r="AI137" s="68"/>
    </row>
    <row r="138" spans="1:35" ht="46.5" x14ac:dyDescent="0.7">
      <c r="A138" s="62"/>
      <c r="B138" s="62"/>
      <c r="C138" s="84"/>
      <c r="D138" s="84"/>
      <c r="E138" s="86"/>
      <c r="F138" s="84"/>
      <c r="G138" s="84"/>
      <c r="H138" s="87"/>
      <c r="I138" s="88"/>
      <c r="J138" s="84"/>
      <c r="K138" s="84"/>
      <c r="L138" s="84"/>
      <c r="M138" s="84"/>
      <c r="N138" s="84"/>
      <c r="V138" s="84"/>
      <c r="W138" s="84"/>
      <c r="X138" s="84"/>
      <c r="Y138" s="84"/>
      <c r="Z138" s="84"/>
      <c r="AA138" s="81"/>
      <c r="AB138" s="81"/>
      <c r="AC138" s="81"/>
      <c r="AD138" s="81"/>
      <c r="AE138" s="81"/>
      <c r="AG138" s="84"/>
      <c r="AH138" s="68"/>
      <c r="AI138" s="68"/>
    </row>
    <row r="139" spans="1:35" ht="46.5" x14ac:dyDescent="0.7">
      <c r="A139" s="67"/>
      <c r="B139" s="67"/>
      <c r="C139" s="84"/>
      <c r="D139" s="84"/>
      <c r="E139" s="86"/>
      <c r="F139" s="84"/>
      <c r="G139" s="84"/>
      <c r="H139" s="87"/>
      <c r="I139" s="88"/>
      <c r="J139" s="84"/>
      <c r="K139" s="84"/>
      <c r="L139" s="84"/>
      <c r="M139" s="84"/>
      <c r="N139" s="84"/>
      <c r="V139" s="84"/>
      <c r="W139" s="84"/>
      <c r="X139" s="84"/>
      <c r="Y139" s="84"/>
      <c r="Z139" s="84"/>
      <c r="AA139" s="81"/>
      <c r="AB139" s="81"/>
      <c r="AC139" s="81"/>
      <c r="AD139" s="81"/>
      <c r="AE139" s="81"/>
      <c r="AG139" s="84"/>
      <c r="AH139" s="68"/>
      <c r="AI139" s="68"/>
    </row>
    <row r="140" spans="1:35" ht="46.5" x14ac:dyDescent="0.7">
      <c r="A140" s="62"/>
      <c r="B140" s="62"/>
      <c r="C140" s="84"/>
      <c r="D140" s="84"/>
      <c r="E140" s="86"/>
      <c r="F140" s="84"/>
      <c r="G140" s="84"/>
      <c r="H140" s="87"/>
      <c r="I140" s="88"/>
      <c r="J140" s="84"/>
      <c r="K140" s="84"/>
      <c r="L140" s="84"/>
      <c r="M140" s="84"/>
      <c r="N140" s="84"/>
      <c r="V140" s="84"/>
      <c r="W140" s="84"/>
      <c r="X140" s="84"/>
      <c r="Y140" s="84"/>
      <c r="Z140" s="84"/>
      <c r="AA140" s="81"/>
      <c r="AB140" s="81"/>
      <c r="AC140" s="81"/>
      <c r="AD140" s="81"/>
      <c r="AE140" s="81"/>
      <c r="AG140" s="84"/>
      <c r="AH140" s="68"/>
      <c r="AI140" s="68"/>
    </row>
    <row r="141" spans="1:35" ht="46.5" x14ac:dyDescent="0.7">
      <c r="A141" s="67"/>
      <c r="B141" s="67"/>
      <c r="C141" s="84"/>
      <c r="D141" s="84"/>
      <c r="E141" s="86"/>
      <c r="F141" s="84"/>
      <c r="G141" s="84"/>
      <c r="H141" s="87"/>
      <c r="I141" s="88"/>
      <c r="J141" s="84"/>
      <c r="K141" s="84"/>
      <c r="L141" s="84"/>
      <c r="M141" s="84"/>
      <c r="N141" s="84"/>
      <c r="V141" s="84"/>
      <c r="W141" s="84"/>
      <c r="X141" s="84"/>
      <c r="Y141" s="84"/>
      <c r="Z141" s="84"/>
      <c r="AA141" s="81"/>
      <c r="AB141" s="81"/>
      <c r="AC141" s="81"/>
      <c r="AD141" s="81"/>
      <c r="AE141" s="81"/>
      <c r="AG141" s="84"/>
      <c r="AH141" s="68"/>
      <c r="AI141" s="68"/>
    </row>
    <row r="142" spans="1:35" ht="46.5" x14ac:dyDescent="0.7">
      <c r="A142" s="62"/>
      <c r="B142" s="62"/>
      <c r="C142" s="84"/>
      <c r="D142" s="84"/>
      <c r="E142" s="86"/>
      <c r="F142" s="84"/>
      <c r="G142" s="84"/>
      <c r="H142" s="87"/>
      <c r="I142" s="88"/>
      <c r="J142" s="84"/>
      <c r="K142" s="84"/>
      <c r="L142" s="84"/>
      <c r="M142" s="84"/>
      <c r="N142" s="84"/>
      <c r="V142" s="84"/>
      <c r="W142" s="84"/>
      <c r="X142" s="84"/>
      <c r="Y142" s="84"/>
      <c r="Z142" s="84"/>
      <c r="AA142" s="81"/>
      <c r="AB142" s="81"/>
      <c r="AC142" s="81"/>
      <c r="AD142" s="81"/>
      <c r="AE142" s="81"/>
      <c r="AG142" s="84"/>
      <c r="AH142" s="68"/>
      <c r="AI142" s="68"/>
    </row>
    <row r="143" spans="1:35" ht="46.5" x14ac:dyDescent="0.7">
      <c r="A143" s="67"/>
      <c r="B143" s="67"/>
      <c r="C143" s="84"/>
      <c r="D143" s="84"/>
      <c r="E143" s="86"/>
      <c r="F143" s="84"/>
      <c r="G143" s="84"/>
      <c r="H143" s="87"/>
      <c r="I143" s="88"/>
      <c r="J143" s="84"/>
      <c r="K143" s="84"/>
      <c r="L143" s="84"/>
      <c r="M143" s="84"/>
      <c r="N143" s="84"/>
      <c r="V143" s="84"/>
      <c r="W143" s="84"/>
      <c r="X143" s="84"/>
      <c r="Y143" s="84"/>
      <c r="Z143" s="84"/>
      <c r="AA143" s="81"/>
      <c r="AB143" s="81"/>
      <c r="AC143" s="81"/>
      <c r="AD143" s="81"/>
      <c r="AE143" s="81"/>
      <c r="AG143" s="84"/>
      <c r="AH143" s="68"/>
      <c r="AI143" s="68"/>
    </row>
    <row r="144" spans="1:35" ht="46.5" x14ac:dyDescent="0.7">
      <c r="A144" s="62"/>
      <c r="B144" s="62"/>
      <c r="C144" s="84"/>
      <c r="D144" s="84"/>
      <c r="E144" s="86"/>
      <c r="F144" s="84"/>
      <c r="G144" s="84"/>
      <c r="H144" s="87"/>
      <c r="I144" s="88"/>
      <c r="J144" s="84"/>
      <c r="K144" s="84"/>
      <c r="L144" s="84"/>
      <c r="M144" s="84"/>
      <c r="N144" s="84"/>
      <c r="V144" s="84"/>
      <c r="W144" s="84"/>
      <c r="X144" s="84"/>
      <c r="Y144" s="84"/>
      <c r="Z144" s="84"/>
      <c r="AA144" s="81"/>
      <c r="AB144" s="81"/>
      <c r="AC144" s="81"/>
      <c r="AD144" s="81"/>
      <c r="AE144" s="81"/>
      <c r="AG144" s="84"/>
      <c r="AH144" s="68"/>
      <c r="AI144" s="68"/>
    </row>
    <row r="145" spans="1:35" ht="46.5" x14ac:dyDescent="0.7">
      <c r="A145" s="67"/>
      <c r="B145" s="67"/>
      <c r="C145" s="84"/>
      <c r="D145" s="84"/>
      <c r="E145" s="86"/>
      <c r="F145" s="84"/>
      <c r="G145" s="84"/>
      <c r="H145" s="87"/>
      <c r="I145" s="88"/>
      <c r="J145" s="84"/>
      <c r="K145" s="84"/>
      <c r="L145" s="84"/>
      <c r="M145" s="84"/>
      <c r="N145" s="84"/>
      <c r="V145" s="84"/>
      <c r="W145" s="84"/>
      <c r="X145" s="84"/>
      <c r="Y145" s="84"/>
      <c r="Z145" s="84"/>
      <c r="AA145" s="81"/>
      <c r="AB145" s="81"/>
      <c r="AC145" s="81"/>
      <c r="AD145" s="81"/>
      <c r="AE145" s="81"/>
      <c r="AG145" s="84"/>
      <c r="AH145" s="68"/>
      <c r="AI145" s="68"/>
    </row>
    <row r="146" spans="1:35" ht="46.5" x14ac:dyDescent="0.7">
      <c r="A146" s="62"/>
      <c r="B146" s="62"/>
      <c r="C146" s="84"/>
      <c r="D146" s="84"/>
      <c r="E146" s="86"/>
      <c r="F146" s="84"/>
      <c r="G146" s="84"/>
      <c r="H146" s="87"/>
      <c r="I146" s="88"/>
      <c r="J146" s="84"/>
      <c r="K146" s="84"/>
      <c r="L146" s="84"/>
      <c r="M146" s="84"/>
      <c r="N146" s="84"/>
      <c r="V146" s="84"/>
      <c r="W146" s="84"/>
      <c r="X146" s="84"/>
      <c r="Y146" s="84"/>
      <c r="Z146" s="84"/>
      <c r="AA146" s="81"/>
      <c r="AB146" s="81"/>
      <c r="AC146" s="81"/>
      <c r="AD146" s="81"/>
      <c r="AE146" s="81"/>
      <c r="AG146" s="84"/>
      <c r="AH146" s="68"/>
      <c r="AI146" s="68"/>
    </row>
    <row r="147" spans="1:35" ht="46.5" x14ac:dyDescent="0.7">
      <c r="A147" s="67"/>
      <c r="B147" s="67"/>
      <c r="C147" s="84"/>
      <c r="D147" s="84"/>
      <c r="E147" s="86"/>
      <c r="F147" s="84"/>
      <c r="G147" s="84"/>
      <c r="H147" s="87"/>
      <c r="I147" s="88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G147" s="84"/>
      <c r="AH147" s="68"/>
      <c r="AI147" s="68"/>
    </row>
    <row r="148" spans="1:35" ht="46.5" x14ac:dyDescent="0.7">
      <c r="A148" s="62"/>
      <c r="B148" s="62"/>
      <c r="C148" s="84"/>
      <c r="D148" s="84"/>
      <c r="E148" s="86"/>
      <c r="F148" s="84"/>
      <c r="G148" s="84"/>
      <c r="H148" s="87"/>
      <c r="I148" s="88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G148" s="84"/>
      <c r="AH148" s="68"/>
      <c r="AI148" s="68"/>
    </row>
    <row r="149" spans="1:35" ht="46.5" x14ac:dyDescent="0.7">
      <c r="A149" s="67"/>
      <c r="B149" s="67"/>
      <c r="C149" s="84"/>
      <c r="D149" s="84"/>
      <c r="E149" s="86"/>
      <c r="F149" s="84"/>
      <c r="G149" s="84"/>
      <c r="H149" s="87"/>
      <c r="I149" s="88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G149" s="84"/>
      <c r="AH149" s="68"/>
      <c r="AI149" s="68"/>
    </row>
    <row r="150" spans="1:35" ht="46.5" x14ac:dyDescent="0.7">
      <c r="A150" s="62"/>
      <c r="B150" s="62"/>
      <c r="C150" s="84"/>
      <c r="D150" s="84"/>
      <c r="E150" s="86"/>
      <c r="F150" s="84"/>
      <c r="G150" s="84"/>
      <c r="H150" s="87"/>
      <c r="I150" s="88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G150" s="84"/>
      <c r="AH150" s="68"/>
      <c r="AI150" s="68"/>
    </row>
    <row r="151" spans="1:35" ht="46.5" x14ac:dyDescent="0.7">
      <c r="A151" s="67"/>
      <c r="B151" s="67"/>
      <c r="C151" s="84"/>
      <c r="D151" s="84"/>
      <c r="E151" s="86"/>
      <c r="F151" s="84"/>
      <c r="G151" s="84"/>
      <c r="H151" s="87"/>
      <c r="I151" s="88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G151" s="84"/>
      <c r="AH151" s="68"/>
      <c r="AI151" s="68"/>
    </row>
    <row r="152" spans="1:35" ht="46.5" x14ac:dyDescent="0.7">
      <c r="A152" s="62"/>
      <c r="B152" s="62"/>
      <c r="C152" s="84"/>
      <c r="D152" s="84"/>
      <c r="E152" s="86"/>
      <c r="F152" s="84"/>
      <c r="G152" s="84"/>
      <c r="H152" s="87"/>
      <c r="I152" s="88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G152" s="84"/>
      <c r="AH152" s="68"/>
      <c r="AI152" s="68"/>
    </row>
    <row r="153" spans="1:35" ht="46.5" x14ac:dyDescent="0.7">
      <c r="A153" s="67"/>
      <c r="B153" s="67"/>
      <c r="C153" s="84"/>
      <c r="D153" s="84"/>
      <c r="E153" s="86"/>
      <c r="F153" s="84"/>
      <c r="G153" s="84"/>
      <c r="H153" s="87"/>
      <c r="I153" s="88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G153" s="84"/>
      <c r="AH153" s="68"/>
      <c r="AI153" s="68"/>
    </row>
    <row r="154" spans="1:35" ht="46.5" x14ac:dyDescent="0.7">
      <c r="A154" s="62"/>
      <c r="B154" s="62"/>
      <c r="C154" s="84"/>
      <c r="D154" s="84"/>
      <c r="E154" s="86"/>
      <c r="F154" s="84"/>
      <c r="G154" s="84"/>
      <c r="H154" s="87"/>
      <c r="I154" s="88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G154" s="84"/>
      <c r="AH154" s="68"/>
      <c r="AI154" s="68"/>
    </row>
    <row r="155" spans="1:35" ht="46.5" x14ac:dyDescent="0.7">
      <c r="A155" s="67"/>
      <c r="B155" s="67"/>
      <c r="C155" s="84"/>
      <c r="D155" s="84"/>
      <c r="E155" s="86"/>
      <c r="F155" s="84"/>
      <c r="G155" s="84"/>
      <c r="H155" s="87"/>
      <c r="I155" s="88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G155" s="84"/>
      <c r="AH155" s="68"/>
      <c r="AI155" s="68"/>
    </row>
    <row r="156" spans="1:35" ht="46.5" x14ac:dyDescent="0.7">
      <c r="A156" s="62"/>
      <c r="B156" s="62"/>
      <c r="C156" s="84"/>
      <c r="D156" s="84"/>
      <c r="E156" s="86"/>
      <c r="F156" s="84"/>
      <c r="G156" s="84"/>
      <c r="H156" s="87"/>
      <c r="I156" s="88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G156" s="84"/>
      <c r="AH156" s="68"/>
      <c r="AI156" s="68"/>
    </row>
    <row r="157" spans="1:35" ht="46.5" x14ac:dyDescent="0.7">
      <c r="A157" s="67"/>
      <c r="B157" s="67"/>
      <c r="C157" s="84"/>
      <c r="D157" s="84"/>
      <c r="E157" s="86"/>
      <c r="F157" s="84"/>
      <c r="G157" s="84"/>
      <c r="H157" s="87"/>
      <c r="I157" s="88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G157" s="84"/>
      <c r="AH157" s="68"/>
      <c r="AI157" s="68"/>
    </row>
    <row r="158" spans="1:35" ht="46.5" x14ac:dyDescent="0.7">
      <c r="A158" s="62"/>
      <c r="B158" s="62"/>
      <c r="C158" s="84"/>
      <c r="D158" s="84"/>
      <c r="E158" s="86"/>
      <c r="F158" s="84"/>
      <c r="G158" s="84"/>
      <c r="H158" s="87"/>
      <c r="I158" s="88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G158" s="84"/>
      <c r="AH158" s="68"/>
      <c r="AI158" s="68"/>
    </row>
    <row r="159" spans="1:35" ht="46.5" x14ac:dyDescent="0.7">
      <c r="A159" s="67"/>
      <c r="B159" s="67"/>
      <c r="C159" s="84"/>
      <c r="D159" s="84"/>
      <c r="E159" s="86"/>
      <c r="F159" s="84"/>
      <c r="G159" s="84"/>
      <c r="H159" s="87"/>
      <c r="I159" s="88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G159" s="84"/>
      <c r="AH159" s="68"/>
      <c r="AI159" s="68"/>
    </row>
    <row r="160" spans="1:35" ht="46.5" x14ac:dyDescent="0.7">
      <c r="A160" s="62"/>
      <c r="B160" s="62"/>
      <c r="C160" s="84"/>
      <c r="D160" s="84"/>
      <c r="E160" s="86"/>
      <c r="F160" s="84"/>
      <c r="G160" s="84"/>
      <c r="H160" s="87"/>
      <c r="I160" s="88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G160" s="84"/>
      <c r="AH160" s="68"/>
      <c r="AI160" s="68"/>
    </row>
    <row r="161" spans="1:35" ht="46.5" x14ac:dyDescent="0.7">
      <c r="A161" s="67"/>
      <c r="B161" s="67"/>
      <c r="C161" s="84"/>
      <c r="D161" s="84"/>
      <c r="E161" s="86"/>
      <c r="F161" s="84"/>
      <c r="G161" s="84"/>
      <c r="H161" s="87"/>
      <c r="I161" s="88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G161" s="84"/>
      <c r="AH161" s="68"/>
      <c r="AI161" s="68"/>
    </row>
    <row r="162" spans="1:35" ht="46.5" x14ac:dyDescent="0.7">
      <c r="A162" s="62"/>
      <c r="B162" s="62"/>
      <c r="C162" s="84"/>
      <c r="D162" s="84"/>
      <c r="E162" s="86"/>
      <c r="F162" s="84"/>
      <c r="G162" s="84"/>
      <c r="H162" s="87"/>
      <c r="I162" s="88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G162" s="84"/>
      <c r="AH162" s="68"/>
      <c r="AI162" s="68"/>
    </row>
    <row r="163" spans="1:35" ht="46.5" x14ac:dyDescent="0.7">
      <c r="A163" s="67"/>
      <c r="B163" s="67"/>
      <c r="C163" s="84"/>
      <c r="D163" s="84"/>
      <c r="E163" s="86"/>
      <c r="F163" s="84"/>
      <c r="G163" s="84"/>
      <c r="H163" s="87"/>
      <c r="I163" s="88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G163" s="84"/>
      <c r="AH163" s="68"/>
      <c r="AI163" s="68"/>
    </row>
    <row r="164" spans="1:35" ht="46.5" x14ac:dyDescent="0.7">
      <c r="A164" s="62"/>
      <c r="B164" s="62"/>
      <c r="C164" s="84"/>
      <c r="D164" s="84"/>
      <c r="E164" s="86"/>
      <c r="F164" s="84"/>
      <c r="G164" s="84"/>
      <c r="H164" s="87"/>
      <c r="I164" s="88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G164" s="84"/>
      <c r="AH164" s="68"/>
      <c r="AI164" s="68"/>
    </row>
    <row r="165" spans="1:35" ht="46.5" x14ac:dyDescent="0.7">
      <c r="A165" s="67"/>
      <c r="B165" s="67"/>
      <c r="C165" s="84"/>
      <c r="D165" s="84"/>
      <c r="E165" s="86"/>
      <c r="F165" s="84"/>
      <c r="G165" s="84"/>
      <c r="H165" s="87"/>
      <c r="I165" s="88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G165" s="84"/>
      <c r="AH165" s="68"/>
      <c r="AI165" s="68"/>
    </row>
    <row r="166" spans="1:35" ht="46.5" x14ac:dyDescent="0.7">
      <c r="A166" s="62"/>
      <c r="B166" s="62"/>
      <c r="C166" s="84"/>
      <c r="D166" s="84"/>
      <c r="E166" s="86"/>
      <c r="F166" s="84"/>
      <c r="G166" s="84"/>
      <c r="H166" s="87"/>
      <c r="I166" s="88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G166" s="84"/>
      <c r="AH166" s="68"/>
      <c r="AI166" s="68"/>
    </row>
    <row r="167" spans="1:35" ht="46.5" x14ac:dyDescent="0.7">
      <c r="A167" s="67"/>
      <c r="B167" s="67"/>
      <c r="C167" s="84"/>
      <c r="D167" s="84"/>
      <c r="E167" s="86"/>
      <c r="F167" s="84"/>
      <c r="G167" s="84"/>
      <c r="H167" s="87"/>
      <c r="I167" s="88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G167" s="84"/>
      <c r="AH167" s="68"/>
      <c r="AI167" s="68"/>
    </row>
    <row r="168" spans="1:35" ht="46.5" x14ac:dyDescent="0.7">
      <c r="A168" s="62"/>
      <c r="B168" s="62"/>
      <c r="C168" s="84"/>
      <c r="D168" s="84"/>
      <c r="E168" s="86"/>
      <c r="F168" s="84"/>
      <c r="G168" s="84"/>
      <c r="H168" s="87"/>
      <c r="I168" s="88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G168" s="84"/>
      <c r="AH168" s="68"/>
      <c r="AI168" s="68"/>
    </row>
    <row r="169" spans="1:35" ht="46.5" x14ac:dyDescent="0.7">
      <c r="A169" s="67"/>
      <c r="B169" s="67"/>
      <c r="C169" s="84"/>
      <c r="D169" s="84"/>
      <c r="E169" s="86"/>
      <c r="F169" s="84"/>
      <c r="G169" s="84"/>
      <c r="H169" s="87"/>
      <c r="I169" s="88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G169" s="84"/>
      <c r="AH169" s="68"/>
      <c r="AI169" s="68"/>
    </row>
    <row r="170" spans="1:35" ht="46.5" x14ac:dyDescent="0.7">
      <c r="A170" s="62"/>
      <c r="B170" s="62"/>
      <c r="C170" s="84"/>
      <c r="D170" s="84"/>
      <c r="E170" s="86"/>
      <c r="F170" s="84"/>
      <c r="G170" s="84"/>
      <c r="H170" s="87"/>
      <c r="I170" s="88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G170" s="84"/>
      <c r="AH170" s="68"/>
      <c r="AI170" s="68"/>
    </row>
    <row r="171" spans="1:35" ht="46.5" x14ac:dyDescent="0.7">
      <c r="A171" s="67"/>
      <c r="B171" s="67"/>
      <c r="C171" s="84"/>
      <c r="D171" s="84"/>
      <c r="E171" s="86"/>
      <c r="F171" s="84"/>
      <c r="G171" s="84"/>
      <c r="H171" s="87"/>
      <c r="I171" s="88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G171" s="84"/>
      <c r="AH171" s="68"/>
      <c r="AI171" s="68"/>
    </row>
    <row r="172" spans="1:35" ht="46.5" x14ac:dyDescent="0.7">
      <c r="A172" s="62"/>
      <c r="B172" s="62"/>
      <c r="C172" s="84"/>
      <c r="D172" s="84"/>
      <c r="E172" s="86"/>
      <c r="F172" s="84"/>
      <c r="G172" s="84"/>
      <c r="H172" s="87"/>
      <c r="I172" s="88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G172" s="84"/>
      <c r="AH172" s="68"/>
      <c r="AI172" s="68"/>
    </row>
    <row r="173" spans="1:35" ht="46.5" x14ac:dyDescent="0.7">
      <c r="A173" s="67"/>
      <c r="B173" s="67"/>
      <c r="C173" s="84"/>
      <c r="D173" s="84"/>
      <c r="E173" s="86"/>
      <c r="F173" s="84"/>
      <c r="G173" s="84"/>
      <c r="H173" s="87"/>
      <c r="I173" s="88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G173" s="84"/>
      <c r="AH173" s="68"/>
      <c r="AI173" s="68"/>
    </row>
    <row r="174" spans="1:35" ht="46.5" x14ac:dyDescent="0.7">
      <c r="A174" s="62"/>
      <c r="B174" s="62"/>
      <c r="C174" s="84"/>
      <c r="D174" s="84"/>
      <c r="E174" s="86"/>
      <c r="F174" s="84"/>
      <c r="G174" s="84"/>
      <c r="H174" s="87"/>
      <c r="I174" s="88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G174" s="84"/>
      <c r="AH174" s="68"/>
      <c r="AI174" s="68"/>
    </row>
    <row r="175" spans="1:35" ht="46.5" x14ac:dyDescent="0.7">
      <c r="A175" s="67"/>
      <c r="B175" s="67"/>
      <c r="C175" s="84"/>
      <c r="D175" s="84"/>
      <c r="E175" s="86"/>
      <c r="F175" s="84"/>
      <c r="G175" s="84"/>
      <c r="H175" s="87"/>
      <c r="I175" s="88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G175" s="84"/>
      <c r="AH175" s="68"/>
      <c r="AI175" s="68"/>
    </row>
    <row r="176" spans="1:35" ht="46.5" x14ac:dyDescent="0.7">
      <c r="A176" s="62"/>
      <c r="B176" s="62"/>
      <c r="C176" s="84"/>
      <c r="D176" s="84"/>
      <c r="E176" s="86"/>
      <c r="F176" s="84"/>
      <c r="G176" s="84"/>
      <c r="H176" s="87"/>
      <c r="I176" s="88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G176" s="84"/>
      <c r="AH176" s="68"/>
      <c r="AI176" s="68"/>
    </row>
    <row r="177" spans="1:35" ht="46.5" x14ac:dyDescent="0.7">
      <c r="A177" s="67"/>
      <c r="B177" s="67"/>
      <c r="C177" s="84"/>
      <c r="D177" s="84"/>
      <c r="E177" s="86"/>
      <c r="F177" s="84"/>
      <c r="G177" s="84"/>
      <c r="H177" s="87"/>
      <c r="I177" s="88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G177" s="84"/>
      <c r="AH177" s="68"/>
      <c r="AI177" s="68"/>
    </row>
    <row r="178" spans="1:35" ht="46.5" x14ac:dyDescent="0.7">
      <c r="A178" s="62"/>
      <c r="B178" s="62"/>
      <c r="C178" s="84"/>
      <c r="D178" s="84"/>
      <c r="E178" s="86"/>
      <c r="F178" s="84"/>
      <c r="G178" s="84"/>
      <c r="H178" s="87"/>
      <c r="I178" s="88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G178" s="84"/>
      <c r="AH178" s="68"/>
      <c r="AI178" s="68"/>
    </row>
    <row r="179" spans="1:35" ht="46.5" x14ac:dyDescent="0.7">
      <c r="A179" s="67"/>
      <c r="B179" s="67"/>
      <c r="C179" s="84"/>
      <c r="D179" s="84"/>
      <c r="E179" s="86"/>
      <c r="F179" s="84"/>
      <c r="G179" s="84"/>
      <c r="H179" s="87"/>
      <c r="I179" s="88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G179" s="84"/>
      <c r="AH179" s="68"/>
      <c r="AI179" s="68"/>
    </row>
    <row r="180" spans="1:35" ht="46.5" x14ac:dyDescent="0.7">
      <c r="A180" s="62"/>
      <c r="B180" s="62"/>
      <c r="C180" s="84"/>
      <c r="D180" s="84"/>
      <c r="E180" s="86"/>
      <c r="F180" s="84"/>
      <c r="G180" s="84"/>
      <c r="H180" s="87"/>
      <c r="I180" s="88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G180" s="84"/>
      <c r="AH180" s="68"/>
      <c r="AI180" s="68"/>
    </row>
    <row r="181" spans="1:35" ht="46.5" x14ac:dyDescent="0.7">
      <c r="A181" s="67"/>
      <c r="B181" s="67"/>
      <c r="C181" s="84"/>
      <c r="D181" s="84"/>
      <c r="E181" s="86"/>
      <c r="F181" s="84"/>
      <c r="G181" s="84"/>
      <c r="H181" s="87"/>
      <c r="I181" s="88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G181" s="84"/>
      <c r="AH181" s="68"/>
      <c r="AI181" s="68"/>
    </row>
    <row r="182" spans="1:35" ht="46.5" x14ac:dyDescent="0.7">
      <c r="A182" s="62"/>
      <c r="B182" s="62"/>
      <c r="C182" s="84"/>
      <c r="D182" s="84"/>
      <c r="E182" s="86"/>
      <c r="F182" s="84"/>
      <c r="G182" s="84"/>
      <c r="H182" s="87"/>
      <c r="I182" s="88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G182" s="84"/>
      <c r="AH182" s="68"/>
      <c r="AI182" s="68"/>
    </row>
    <row r="183" spans="1:35" ht="46.5" x14ac:dyDescent="0.7">
      <c r="A183" s="67"/>
      <c r="B183" s="67"/>
      <c r="C183" s="84"/>
      <c r="D183" s="84"/>
      <c r="E183" s="86"/>
      <c r="F183" s="84"/>
      <c r="G183" s="84"/>
      <c r="H183" s="87"/>
      <c r="I183" s="88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G183" s="84"/>
      <c r="AH183" s="68"/>
      <c r="AI183" s="68"/>
    </row>
    <row r="184" spans="1:35" ht="46.5" x14ac:dyDescent="0.7">
      <c r="A184" s="62"/>
      <c r="B184" s="62"/>
      <c r="C184" s="84"/>
      <c r="D184" s="84"/>
      <c r="E184" s="86"/>
      <c r="F184" s="84"/>
      <c r="G184" s="84"/>
      <c r="H184" s="87"/>
      <c r="I184" s="88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G184" s="84"/>
      <c r="AH184" s="68"/>
      <c r="AI184" s="68"/>
    </row>
    <row r="185" spans="1:35" ht="46.5" x14ac:dyDescent="0.7">
      <c r="A185" s="67"/>
      <c r="B185" s="67"/>
      <c r="C185" s="84"/>
      <c r="D185" s="84"/>
      <c r="E185" s="86"/>
      <c r="F185" s="84"/>
      <c r="G185" s="84"/>
      <c r="H185" s="87"/>
      <c r="I185" s="88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G185" s="84"/>
      <c r="AH185" s="68"/>
      <c r="AI185" s="68"/>
    </row>
    <row r="186" spans="1:35" ht="46.5" x14ac:dyDescent="0.7">
      <c r="A186" s="62"/>
      <c r="B186" s="62"/>
      <c r="C186" s="84"/>
      <c r="D186" s="84"/>
      <c r="E186" s="86"/>
      <c r="F186" s="84"/>
      <c r="G186" s="84"/>
      <c r="H186" s="87"/>
      <c r="I186" s="88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G186" s="84"/>
      <c r="AH186" s="68"/>
      <c r="AI186" s="68"/>
    </row>
    <row r="187" spans="1:35" ht="46.5" x14ac:dyDescent="0.7">
      <c r="A187" s="67"/>
      <c r="B187" s="67"/>
      <c r="C187" s="84"/>
      <c r="D187" s="84"/>
      <c r="E187" s="86"/>
      <c r="F187" s="84"/>
      <c r="G187" s="84"/>
      <c r="H187" s="87"/>
      <c r="I187" s="88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G187" s="84"/>
      <c r="AH187" s="68"/>
      <c r="AI187" s="68"/>
    </row>
    <row r="188" spans="1:35" ht="46.5" x14ac:dyDescent="0.7">
      <c r="A188" s="62"/>
      <c r="B188" s="62"/>
      <c r="C188" s="84"/>
      <c r="D188" s="84"/>
      <c r="E188" s="86"/>
      <c r="F188" s="84"/>
      <c r="G188" s="84"/>
      <c r="H188" s="87"/>
      <c r="I188" s="88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G188" s="84"/>
      <c r="AH188" s="68"/>
      <c r="AI188" s="68"/>
    </row>
    <row r="189" spans="1:35" ht="46.5" x14ac:dyDescent="0.7">
      <c r="A189" s="67"/>
      <c r="B189" s="67"/>
      <c r="C189" s="84"/>
      <c r="D189" s="84"/>
      <c r="E189" s="86"/>
      <c r="F189" s="84"/>
      <c r="G189" s="84"/>
      <c r="H189" s="87"/>
      <c r="I189" s="88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G189" s="84"/>
      <c r="AH189" s="68"/>
      <c r="AI189" s="68"/>
    </row>
    <row r="190" spans="1:35" ht="46.5" x14ac:dyDescent="0.7">
      <c r="A190" s="62"/>
      <c r="B190" s="62"/>
      <c r="C190" s="84"/>
      <c r="D190" s="84"/>
      <c r="E190" s="86"/>
      <c r="F190" s="84"/>
      <c r="G190" s="84"/>
      <c r="H190" s="87"/>
      <c r="I190" s="88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G190" s="84"/>
      <c r="AH190" s="68"/>
      <c r="AI190" s="68"/>
    </row>
    <row r="191" spans="1:35" ht="46.5" x14ac:dyDescent="0.7">
      <c r="A191" s="67"/>
      <c r="B191" s="67"/>
      <c r="C191" s="84"/>
      <c r="D191" s="84"/>
      <c r="E191" s="86"/>
      <c r="F191" s="84"/>
      <c r="G191" s="84"/>
      <c r="H191" s="87"/>
      <c r="I191" s="88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G191" s="84"/>
      <c r="AH191" s="68"/>
      <c r="AI191" s="68"/>
    </row>
    <row r="192" spans="1:35" ht="46.5" x14ac:dyDescent="0.7">
      <c r="A192" s="62"/>
      <c r="B192" s="62"/>
      <c r="C192" s="84"/>
      <c r="D192" s="84"/>
      <c r="E192" s="86"/>
      <c r="F192" s="84"/>
      <c r="G192" s="84"/>
      <c r="H192" s="87"/>
      <c r="I192" s="88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G192" s="84"/>
      <c r="AH192" s="68"/>
      <c r="AI192" s="68"/>
    </row>
    <row r="193" spans="1:35" ht="46.5" x14ac:dyDescent="0.7">
      <c r="A193" s="67"/>
      <c r="B193" s="67"/>
      <c r="C193" s="84"/>
      <c r="D193" s="84"/>
      <c r="E193" s="86"/>
      <c r="F193" s="84"/>
      <c r="G193" s="84"/>
      <c r="H193" s="87"/>
      <c r="I193" s="88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G193" s="84"/>
      <c r="AH193" s="68"/>
      <c r="AI193" s="68"/>
    </row>
    <row r="194" spans="1:35" ht="46.5" x14ac:dyDescent="0.7">
      <c r="A194" s="62"/>
      <c r="B194" s="62"/>
      <c r="C194" s="84"/>
      <c r="D194" s="84"/>
      <c r="E194" s="86"/>
      <c r="F194" s="84"/>
      <c r="G194" s="84"/>
      <c r="H194" s="87"/>
      <c r="I194" s="88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G194" s="84"/>
      <c r="AH194" s="68"/>
      <c r="AI194" s="68"/>
    </row>
    <row r="195" spans="1:35" ht="46.5" x14ac:dyDescent="0.7">
      <c r="A195" s="67"/>
      <c r="B195" s="67"/>
      <c r="C195" s="84"/>
      <c r="D195" s="84"/>
      <c r="E195" s="86"/>
      <c r="F195" s="84"/>
      <c r="G195" s="84"/>
      <c r="H195" s="87"/>
      <c r="I195" s="88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G195" s="84"/>
      <c r="AH195" s="68"/>
      <c r="AI195" s="68"/>
    </row>
    <row r="196" spans="1:35" ht="46.5" x14ac:dyDescent="0.7">
      <c r="A196" s="62"/>
      <c r="B196" s="62"/>
      <c r="C196" s="84"/>
      <c r="D196" s="84"/>
      <c r="E196" s="86"/>
      <c r="F196" s="84"/>
      <c r="G196" s="84"/>
      <c r="H196" s="87"/>
      <c r="I196" s="88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G196" s="84"/>
      <c r="AH196" s="68"/>
      <c r="AI196" s="68"/>
    </row>
    <row r="197" spans="1:35" ht="46.5" x14ac:dyDescent="0.7">
      <c r="A197" s="67"/>
      <c r="B197" s="67"/>
      <c r="C197" s="84"/>
      <c r="D197" s="84"/>
      <c r="E197" s="86"/>
      <c r="F197" s="84"/>
      <c r="G197" s="84"/>
      <c r="H197" s="87"/>
      <c r="I197" s="88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G197" s="84"/>
      <c r="AH197" s="68"/>
      <c r="AI197" s="68"/>
    </row>
    <row r="198" spans="1:35" ht="46.5" x14ac:dyDescent="0.7">
      <c r="A198" s="62"/>
      <c r="B198" s="62"/>
      <c r="C198" s="84"/>
      <c r="D198" s="84"/>
      <c r="E198" s="86"/>
      <c r="F198" s="84"/>
      <c r="G198" s="84"/>
      <c r="H198" s="87"/>
      <c r="I198" s="88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G198" s="84"/>
      <c r="AH198" s="68"/>
      <c r="AI198" s="68"/>
    </row>
    <row r="199" spans="1:35" ht="46.5" x14ac:dyDescent="0.7">
      <c r="A199" s="67"/>
      <c r="B199" s="67"/>
      <c r="C199" s="84"/>
      <c r="D199" s="84"/>
      <c r="E199" s="86"/>
      <c r="F199" s="84"/>
      <c r="G199" s="84"/>
      <c r="H199" s="87"/>
      <c r="I199" s="88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G199" s="84"/>
      <c r="AH199" s="68"/>
      <c r="AI199" s="68"/>
    </row>
    <row r="200" spans="1:35" ht="46.5" x14ac:dyDescent="0.7">
      <c r="A200" s="62"/>
      <c r="B200" s="62"/>
      <c r="C200" s="84"/>
      <c r="D200" s="84"/>
      <c r="E200" s="86"/>
      <c r="F200" s="84"/>
      <c r="G200" s="84"/>
      <c r="H200" s="87"/>
      <c r="I200" s="88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G200" s="84"/>
      <c r="AH200" s="68"/>
      <c r="AI200" s="68"/>
    </row>
    <row r="201" spans="1:35" ht="46.5" x14ac:dyDescent="0.7">
      <c r="A201" s="67"/>
      <c r="B201" s="67"/>
      <c r="C201" s="84"/>
      <c r="D201" s="84"/>
      <c r="E201" s="86"/>
      <c r="F201" s="84"/>
      <c r="G201" s="84"/>
      <c r="H201" s="87"/>
      <c r="I201" s="88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G201" s="84"/>
      <c r="AH201" s="68"/>
      <c r="AI201" s="68"/>
    </row>
    <row r="202" spans="1:35" ht="46.5" x14ac:dyDescent="0.7">
      <c r="A202" s="62"/>
      <c r="B202" s="62"/>
      <c r="C202" s="84"/>
      <c r="D202" s="84"/>
      <c r="E202" s="86"/>
      <c r="F202" s="84"/>
      <c r="G202" s="84"/>
      <c r="H202" s="87"/>
      <c r="I202" s="88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G202" s="84"/>
      <c r="AH202" s="68"/>
      <c r="AI202" s="68"/>
    </row>
    <row r="203" spans="1:35" ht="46.5" x14ac:dyDescent="0.7">
      <c r="A203" s="67"/>
      <c r="B203" s="67"/>
      <c r="C203" s="84"/>
      <c r="D203" s="84"/>
      <c r="E203" s="86"/>
      <c r="F203" s="84"/>
      <c r="G203" s="84"/>
      <c r="H203" s="87"/>
      <c r="I203" s="88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G203" s="84"/>
      <c r="AH203" s="68"/>
      <c r="AI203" s="68"/>
    </row>
    <row r="204" spans="1:35" ht="46.5" x14ac:dyDescent="0.7">
      <c r="A204" s="62"/>
      <c r="B204" s="62"/>
      <c r="C204" s="84"/>
      <c r="D204" s="84"/>
      <c r="E204" s="86"/>
      <c r="F204" s="84"/>
      <c r="G204" s="84"/>
      <c r="H204" s="87"/>
      <c r="I204" s="88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G204" s="84"/>
      <c r="AH204" s="68"/>
      <c r="AI204" s="68"/>
    </row>
    <row r="205" spans="1:35" ht="46.5" x14ac:dyDescent="0.7">
      <c r="A205" s="67"/>
      <c r="B205" s="67"/>
      <c r="C205" s="84"/>
      <c r="D205" s="84"/>
      <c r="E205" s="86"/>
      <c r="F205" s="84"/>
      <c r="G205" s="84"/>
      <c r="H205" s="87"/>
      <c r="I205" s="88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G205" s="84"/>
      <c r="AH205" s="68"/>
      <c r="AI205" s="68"/>
    </row>
    <row r="206" spans="1:35" ht="46.5" x14ac:dyDescent="0.7">
      <c r="A206" s="62"/>
      <c r="B206" s="62"/>
      <c r="C206" s="84"/>
      <c r="D206" s="84"/>
      <c r="E206" s="86"/>
      <c r="F206" s="84"/>
      <c r="G206" s="84"/>
      <c r="H206" s="87"/>
      <c r="I206" s="88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G206" s="84"/>
      <c r="AH206" s="68"/>
      <c r="AI206" s="68"/>
    </row>
    <row r="207" spans="1:35" ht="46.5" x14ac:dyDescent="0.7">
      <c r="A207" s="67"/>
      <c r="B207" s="67"/>
      <c r="C207" s="84"/>
      <c r="D207" s="84"/>
      <c r="E207" s="86"/>
      <c r="F207" s="84"/>
      <c r="G207" s="84"/>
      <c r="H207" s="87"/>
      <c r="I207" s="88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G207" s="84"/>
      <c r="AH207" s="68"/>
      <c r="AI207" s="68"/>
    </row>
    <row r="208" spans="1:35" ht="46.5" x14ac:dyDescent="0.7">
      <c r="A208" s="62"/>
      <c r="B208" s="62"/>
      <c r="C208" s="84"/>
      <c r="D208" s="84"/>
      <c r="E208" s="86"/>
      <c r="F208" s="84"/>
      <c r="G208" s="84"/>
      <c r="H208" s="87"/>
      <c r="I208" s="88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G208" s="84"/>
      <c r="AH208" s="68"/>
      <c r="AI208" s="68"/>
    </row>
    <row r="209" spans="1:35" ht="46.5" x14ac:dyDescent="0.7">
      <c r="A209" s="67"/>
      <c r="B209" s="67"/>
      <c r="C209" s="84"/>
      <c r="D209" s="84"/>
      <c r="E209" s="86"/>
      <c r="F209" s="84"/>
      <c r="G209" s="84"/>
      <c r="H209" s="87"/>
      <c r="I209" s="88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G209" s="84"/>
      <c r="AH209" s="68"/>
      <c r="AI209" s="68"/>
    </row>
    <row r="210" spans="1:35" ht="46.5" x14ac:dyDescent="0.7">
      <c r="A210" s="62"/>
      <c r="B210" s="62"/>
      <c r="C210" s="84"/>
      <c r="D210" s="84"/>
      <c r="E210" s="86"/>
      <c r="F210" s="84"/>
      <c r="G210" s="84"/>
      <c r="H210" s="87"/>
      <c r="I210" s="88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G210" s="84"/>
      <c r="AH210" s="68"/>
      <c r="AI210" s="68"/>
    </row>
    <row r="211" spans="1:35" ht="46.5" x14ac:dyDescent="0.7">
      <c r="A211" s="67"/>
      <c r="B211" s="67"/>
      <c r="C211" s="84"/>
      <c r="D211" s="84"/>
      <c r="E211" s="86"/>
      <c r="F211" s="84"/>
      <c r="G211" s="84"/>
      <c r="H211" s="87"/>
      <c r="I211" s="88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G211" s="84"/>
      <c r="AH211" s="68"/>
      <c r="AI211" s="68"/>
    </row>
    <row r="212" spans="1:35" ht="46.5" x14ac:dyDescent="0.7">
      <c r="A212" s="62"/>
      <c r="B212" s="62"/>
      <c r="C212" s="84"/>
      <c r="D212" s="84"/>
      <c r="E212" s="86"/>
      <c r="F212" s="84"/>
      <c r="G212" s="84"/>
      <c r="H212" s="87"/>
      <c r="I212" s="88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G212" s="84"/>
      <c r="AH212" s="68"/>
      <c r="AI212" s="68"/>
    </row>
    <row r="213" spans="1:35" ht="46.5" x14ac:dyDescent="0.7">
      <c r="A213" s="67"/>
      <c r="B213" s="67"/>
      <c r="C213" s="84"/>
      <c r="D213" s="84"/>
      <c r="E213" s="86"/>
      <c r="F213" s="84"/>
      <c r="G213" s="84"/>
      <c r="H213" s="87"/>
      <c r="I213" s="88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G213" s="84"/>
      <c r="AH213" s="68"/>
      <c r="AI213" s="68"/>
    </row>
    <row r="214" spans="1:35" ht="46.5" x14ac:dyDescent="0.7">
      <c r="A214" s="62"/>
      <c r="B214" s="62"/>
      <c r="C214" s="84"/>
      <c r="D214" s="84"/>
      <c r="E214" s="86"/>
      <c r="F214" s="84"/>
      <c r="G214" s="84"/>
      <c r="H214" s="87"/>
      <c r="I214" s="88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G214" s="84"/>
      <c r="AH214" s="68"/>
      <c r="AI214" s="68"/>
    </row>
    <row r="215" spans="1:35" ht="46.5" x14ac:dyDescent="0.7">
      <c r="A215" s="67"/>
      <c r="B215" s="67"/>
      <c r="C215" s="84"/>
      <c r="D215" s="84"/>
      <c r="E215" s="86"/>
      <c r="F215" s="84"/>
      <c r="G215" s="84"/>
      <c r="H215" s="87"/>
      <c r="I215" s="88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G215" s="84"/>
      <c r="AH215" s="68"/>
      <c r="AI215" s="68"/>
    </row>
    <row r="216" spans="1:35" ht="46.5" x14ac:dyDescent="0.7">
      <c r="A216" s="62"/>
      <c r="B216" s="62"/>
      <c r="C216" s="84"/>
      <c r="D216" s="84"/>
      <c r="E216" s="86"/>
      <c r="F216" s="84"/>
      <c r="G216" s="84"/>
      <c r="H216" s="87"/>
      <c r="I216" s="88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G216" s="84"/>
      <c r="AH216" s="68"/>
      <c r="AI216" s="68"/>
    </row>
    <row r="217" spans="1:35" ht="46.5" x14ac:dyDescent="0.7">
      <c r="A217" s="67"/>
      <c r="B217" s="67"/>
      <c r="C217" s="84"/>
      <c r="D217" s="84"/>
      <c r="E217" s="86"/>
      <c r="F217" s="84"/>
      <c r="G217" s="84"/>
      <c r="H217" s="87"/>
      <c r="I217" s="88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G217" s="84"/>
      <c r="AH217" s="68"/>
      <c r="AI217" s="68"/>
    </row>
    <row r="218" spans="1:35" ht="46.5" x14ac:dyDescent="0.7">
      <c r="A218" s="62"/>
      <c r="B218" s="62"/>
      <c r="C218" s="84"/>
      <c r="D218" s="84"/>
      <c r="E218" s="86"/>
      <c r="F218" s="84"/>
      <c r="G218" s="84"/>
      <c r="H218" s="87"/>
      <c r="I218" s="88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G218" s="84"/>
      <c r="AH218" s="68"/>
      <c r="AI218" s="68"/>
    </row>
    <row r="219" spans="1:35" ht="46.5" x14ac:dyDescent="0.7">
      <c r="A219" s="67"/>
      <c r="B219" s="67"/>
      <c r="C219" s="84"/>
      <c r="D219" s="84"/>
      <c r="E219" s="86"/>
      <c r="F219" s="84"/>
      <c r="G219" s="84"/>
      <c r="H219" s="87"/>
      <c r="I219" s="88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G219" s="84"/>
      <c r="AH219" s="68"/>
      <c r="AI219" s="68"/>
    </row>
    <row r="220" spans="1:35" ht="46.5" x14ac:dyDescent="0.7">
      <c r="A220" s="62"/>
      <c r="B220" s="62"/>
      <c r="C220" s="84"/>
      <c r="D220" s="84"/>
      <c r="E220" s="86"/>
      <c r="F220" s="84"/>
      <c r="G220" s="84"/>
      <c r="H220" s="87"/>
      <c r="I220" s="88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G220" s="84"/>
      <c r="AH220" s="68"/>
      <c r="AI220" s="68"/>
    </row>
    <row r="221" spans="1:35" ht="46.5" x14ac:dyDescent="0.7">
      <c r="A221" s="67"/>
      <c r="B221" s="67"/>
      <c r="C221" s="84"/>
      <c r="D221" s="84"/>
      <c r="E221" s="86"/>
      <c r="F221" s="84"/>
      <c r="G221" s="84"/>
      <c r="H221" s="87"/>
      <c r="I221" s="88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G221" s="84"/>
      <c r="AH221" s="68"/>
      <c r="AI221" s="68"/>
    </row>
    <row r="222" spans="1:35" ht="46.5" x14ac:dyDescent="0.7">
      <c r="A222" s="62"/>
      <c r="B222" s="62"/>
      <c r="C222" s="84"/>
      <c r="D222" s="84"/>
      <c r="E222" s="86"/>
      <c r="F222" s="84"/>
      <c r="G222" s="84"/>
      <c r="H222" s="87"/>
      <c r="I222" s="88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G222" s="84"/>
      <c r="AH222" s="68"/>
      <c r="AI222" s="68"/>
    </row>
    <row r="223" spans="1:35" ht="46.5" x14ac:dyDescent="0.7">
      <c r="A223" s="67"/>
      <c r="B223" s="67"/>
      <c r="C223" s="84"/>
      <c r="D223" s="84"/>
      <c r="E223" s="86"/>
      <c r="F223" s="84"/>
      <c r="G223" s="84"/>
      <c r="H223" s="87"/>
      <c r="I223" s="88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G223" s="84"/>
      <c r="AH223" s="68"/>
      <c r="AI223" s="68"/>
    </row>
    <row r="224" spans="1:35" ht="46.5" x14ac:dyDescent="0.7">
      <c r="A224" s="62"/>
      <c r="B224" s="62"/>
      <c r="C224" s="84"/>
      <c r="D224" s="84"/>
      <c r="E224" s="86"/>
      <c r="F224" s="84"/>
      <c r="G224" s="84"/>
      <c r="H224" s="87"/>
      <c r="I224" s="88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G224" s="84"/>
      <c r="AH224" s="68"/>
      <c r="AI224" s="68"/>
    </row>
    <row r="225" spans="1:35" ht="46.5" x14ac:dyDescent="0.7">
      <c r="A225" s="67"/>
      <c r="B225" s="67"/>
      <c r="C225" s="84"/>
      <c r="D225" s="84"/>
      <c r="E225" s="86"/>
      <c r="F225" s="84"/>
      <c r="G225" s="84"/>
      <c r="H225" s="87"/>
      <c r="I225" s="88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G225" s="84"/>
      <c r="AH225" s="68"/>
      <c r="AI225" s="68"/>
    </row>
    <row r="226" spans="1:35" ht="46.5" x14ac:dyDescent="0.7">
      <c r="A226" s="62"/>
      <c r="B226" s="62"/>
      <c r="C226" s="84"/>
      <c r="D226" s="84"/>
      <c r="E226" s="86"/>
      <c r="F226" s="84"/>
      <c r="G226" s="84"/>
      <c r="H226" s="87"/>
      <c r="I226" s="88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G226" s="84"/>
      <c r="AH226" s="68"/>
      <c r="AI226" s="68"/>
    </row>
    <row r="227" spans="1:35" ht="46.5" x14ac:dyDescent="0.7">
      <c r="A227" s="67"/>
      <c r="B227" s="67"/>
      <c r="C227" s="84"/>
      <c r="D227" s="84"/>
      <c r="E227" s="86"/>
      <c r="F227" s="84"/>
      <c r="G227" s="84"/>
      <c r="H227" s="87"/>
      <c r="I227" s="88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G227" s="84"/>
      <c r="AH227" s="68"/>
      <c r="AI227" s="68"/>
    </row>
    <row r="228" spans="1:35" ht="46.5" x14ac:dyDescent="0.7">
      <c r="A228" s="62"/>
      <c r="B228" s="62"/>
      <c r="C228" s="84"/>
      <c r="D228" s="84"/>
      <c r="E228" s="86"/>
      <c r="F228" s="84"/>
      <c r="G228" s="84"/>
      <c r="H228" s="87"/>
      <c r="I228" s="88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G228" s="84"/>
      <c r="AH228" s="68"/>
      <c r="AI228" s="68"/>
    </row>
    <row r="229" spans="1:35" ht="46.5" x14ac:dyDescent="0.7">
      <c r="A229" s="67"/>
      <c r="B229" s="67"/>
      <c r="C229" s="84"/>
      <c r="D229" s="84"/>
      <c r="E229" s="86"/>
      <c r="F229" s="84"/>
      <c r="G229" s="84"/>
      <c r="H229" s="87"/>
      <c r="I229" s="88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G229" s="84"/>
      <c r="AH229" s="68"/>
      <c r="AI229" s="68"/>
    </row>
    <row r="230" spans="1:35" ht="46.5" x14ac:dyDescent="0.7">
      <c r="A230" s="62"/>
      <c r="B230" s="62"/>
      <c r="C230" s="84"/>
      <c r="D230" s="84"/>
      <c r="E230" s="86"/>
      <c r="F230" s="84"/>
      <c r="G230" s="84"/>
      <c r="H230" s="87"/>
      <c r="I230" s="88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G230" s="84"/>
      <c r="AH230" s="68"/>
      <c r="AI230" s="68"/>
    </row>
    <row r="231" spans="1:35" ht="46.5" x14ac:dyDescent="0.7">
      <c r="A231" s="67"/>
      <c r="B231" s="67"/>
      <c r="C231" s="84"/>
      <c r="D231" s="84"/>
      <c r="E231" s="86"/>
      <c r="F231" s="84"/>
      <c r="G231" s="84"/>
      <c r="H231" s="87"/>
      <c r="I231" s="88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G231" s="84"/>
      <c r="AH231" s="68"/>
      <c r="AI231" s="68"/>
    </row>
    <row r="232" spans="1:35" ht="46.5" x14ac:dyDescent="0.7">
      <c r="A232" s="62"/>
      <c r="B232" s="62"/>
      <c r="C232" s="84"/>
      <c r="D232" s="84"/>
      <c r="E232" s="86"/>
      <c r="F232" s="84"/>
      <c r="G232" s="84"/>
      <c r="H232" s="87"/>
      <c r="I232" s="88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G232" s="84"/>
      <c r="AH232" s="68"/>
      <c r="AI232" s="68"/>
    </row>
    <row r="233" spans="1:35" ht="46.5" x14ac:dyDescent="0.7">
      <c r="A233" s="67"/>
      <c r="B233" s="67"/>
      <c r="C233" s="84"/>
      <c r="D233" s="84"/>
      <c r="E233" s="86"/>
      <c r="F233" s="84"/>
      <c r="G233" s="84"/>
      <c r="H233" s="87"/>
      <c r="I233" s="88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G233" s="84"/>
      <c r="AH233" s="68"/>
      <c r="AI233" s="68"/>
    </row>
    <row r="234" spans="1:35" ht="46.5" x14ac:dyDescent="0.7">
      <c r="A234" s="62"/>
      <c r="B234" s="62"/>
      <c r="C234" s="84"/>
      <c r="D234" s="84"/>
      <c r="E234" s="86"/>
      <c r="F234" s="84"/>
      <c r="G234" s="84"/>
      <c r="H234" s="87"/>
      <c r="I234" s="88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G234" s="84"/>
      <c r="AH234" s="68"/>
      <c r="AI234" s="68"/>
    </row>
    <row r="235" spans="1:35" ht="46.5" x14ac:dyDescent="0.7">
      <c r="A235" s="67"/>
      <c r="B235" s="67"/>
      <c r="C235" s="84"/>
      <c r="D235" s="84"/>
      <c r="E235" s="86"/>
      <c r="F235" s="84"/>
      <c r="G235" s="84"/>
      <c r="H235" s="87"/>
      <c r="I235" s="88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G235" s="84"/>
      <c r="AH235" s="68"/>
      <c r="AI235" s="68"/>
    </row>
    <row r="236" spans="1:35" ht="46.5" x14ac:dyDescent="0.7">
      <c r="A236" s="62"/>
      <c r="B236" s="62"/>
      <c r="C236" s="84"/>
      <c r="D236" s="84"/>
      <c r="E236" s="86"/>
      <c r="F236" s="84"/>
      <c r="G236" s="84"/>
      <c r="H236" s="87"/>
      <c r="I236" s="88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G236" s="84"/>
      <c r="AH236" s="68"/>
      <c r="AI236" s="68"/>
    </row>
    <row r="237" spans="1:35" ht="46.5" x14ac:dyDescent="0.7">
      <c r="A237" s="67"/>
      <c r="B237" s="67"/>
      <c r="C237" s="84"/>
      <c r="D237" s="84"/>
      <c r="E237" s="86"/>
      <c r="F237" s="84"/>
      <c r="G237" s="84"/>
      <c r="H237" s="87"/>
      <c r="I237" s="88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G237" s="84"/>
      <c r="AH237" s="68"/>
      <c r="AI237" s="68"/>
    </row>
    <row r="238" spans="1:35" ht="46.5" x14ac:dyDescent="0.7">
      <c r="A238" s="62"/>
      <c r="B238" s="62"/>
      <c r="C238" s="84"/>
      <c r="D238" s="84"/>
      <c r="E238" s="86"/>
      <c r="F238" s="84"/>
      <c r="G238" s="84"/>
      <c r="H238" s="87"/>
      <c r="I238" s="88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G238" s="84"/>
      <c r="AH238" s="68"/>
      <c r="AI238" s="68"/>
    </row>
    <row r="239" spans="1:35" ht="46.5" x14ac:dyDescent="0.7">
      <c r="A239" s="67"/>
      <c r="B239" s="67"/>
      <c r="C239" s="84"/>
      <c r="D239" s="84"/>
      <c r="E239" s="86"/>
      <c r="F239" s="84"/>
      <c r="G239" s="84"/>
      <c r="H239" s="87"/>
      <c r="I239" s="88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G239" s="84"/>
      <c r="AH239" s="68"/>
      <c r="AI239" s="68"/>
    </row>
    <row r="240" spans="1:35" ht="46.5" x14ac:dyDescent="0.7">
      <c r="A240" s="62"/>
      <c r="B240" s="62"/>
      <c r="C240" s="84"/>
      <c r="D240" s="84"/>
      <c r="E240" s="86"/>
      <c r="F240" s="84"/>
      <c r="G240" s="84"/>
      <c r="H240" s="87"/>
      <c r="I240" s="88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G240" s="84"/>
      <c r="AH240" s="68"/>
      <c r="AI240" s="68"/>
    </row>
    <row r="241" spans="1:35" ht="46.5" x14ac:dyDescent="0.7">
      <c r="A241" s="67"/>
      <c r="B241" s="67"/>
      <c r="C241" s="84"/>
      <c r="D241" s="84"/>
      <c r="E241" s="86"/>
      <c r="F241" s="84"/>
      <c r="G241" s="84"/>
      <c r="H241" s="87"/>
      <c r="I241" s="88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G241" s="84"/>
      <c r="AH241" s="68"/>
      <c r="AI241" s="68"/>
    </row>
    <row r="242" spans="1:35" ht="46.5" x14ac:dyDescent="0.7">
      <c r="A242" s="62"/>
      <c r="B242" s="62"/>
      <c r="C242" s="84"/>
      <c r="D242" s="84"/>
      <c r="E242" s="86"/>
      <c r="F242" s="84"/>
      <c r="G242" s="84"/>
      <c r="H242" s="87"/>
      <c r="I242" s="88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G242" s="84"/>
      <c r="AH242" s="68"/>
      <c r="AI242" s="68"/>
    </row>
    <row r="243" spans="1:35" ht="46.5" x14ac:dyDescent="0.7">
      <c r="A243" s="67"/>
      <c r="B243" s="67"/>
      <c r="C243" s="84"/>
      <c r="D243" s="84"/>
      <c r="E243" s="86"/>
      <c r="F243" s="84"/>
      <c r="G243" s="84"/>
      <c r="H243" s="87"/>
      <c r="I243" s="88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G243" s="84"/>
      <c r="AH243" s="68"/>
      <c r="AI243" s="68"/>
    </row>
    <row r="244" spans="1:35" ht="46.5" x14ac:dyDescent="0.7">
      <c r="A244" s="62"/>
      <c r="B244" s="62"/>
      <c r="C244" s="84"/>
      <c r="D244" s="84"/>
      <c r="E244" s="86"/>
      <c r="F244" s="84"/>
      <c r="G244" s="84"/>
      <c r="H244" s="87"/>
      <c r="I244" s="88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G244" s="84"/>
      <c r="AH244" s="68"/>
      <c r="AI244" s="68"/>
    </row>
    <row r="245" spans="1:35" ht="46.5" x14ac:dyDescent="0.7">
      <c r="A245" s="67"/>
      <c r="B245" s="67"/>
      <c r="C245" s="84"/>
      <c r="D245" s="84"/>
      <c r="E245" s="86"/>
      <c r="F245" s="84"/>
      <c r="G245" s="84"/>
      <c r="H245" s="87"/>
      <c r="I245" s="88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G245" s="84"/>
      <c r="AH245" s="68"/>
      <c r="AI245" s="68"/>
    </row>
    <row r="246" spans="1:35" ht="46.5" x14ac:dyDescent="0.7">
      <c r="A246" s="62"/>
      <c r="B246" s="62"/>
      <c r="C246" s="84"/>
      <c r="D246" s="84"/>
      <c r="E246" s="86"/>
      <c r="F246" s="84"/>
      <c r="G246" s="84"/>
      <c r="H246" s="87"/>
      <c r="I246" s="88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G246" s="84"/>
      <c r="AH246" s="68"/>
      <c r="AI246" s="68"/>
    </row>
    <row r="247" spans="1:35" ht="46.5" x14ac:dyDescent="0.7">
      <c r="A247" s="67"/>
      <c r="B247" s="67"/>
      <c r="C247" s="84"/>
      <c r="D247" s="84"/>
      <c r="E247" s="86"/>
      <c r="F247" s="84"/>
      <c r="G247" s="84"/>
      <c r="H247" s="87"/>
      <c r="I247" s="88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G247" s="84"/>
      <c r="AH247" s="68"/>
      <c r="AI247" s="68"/>
    </row>
    <row r="248" spans="1:35" ht="46.5" x14ac:dyDescent="0.7">
      <c r="A248" s="62"/>
      <c r="B248" s="62"/>
      <c r="C248" s="84"/>
      <c r="D248" s="84"/>
      <c r="E248" s="86"/>
      <c r="F248" s="84"/>
      <c r="G248" s="84"/>
      <c r="H248" s="87"/>
      <c r="I248" s="88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G248" s="84"/>
      <c r="AH248" s="68"/>
      <c r="AI248" s="68"/>
    </row>
    <row r="249" spans="1:35" ht="46.5" x14ac:dyDescent="0.7">
      <c r="A249" s="67"/>
      <c r="B249" s="67"/>
      <c r="C249" s="84"/>
      <c r="D249" s="84"/>
      <c r="E249" s="86"/>
      <c r="F249" s="84"/>
      <c r="G249" s="84"/>
      <c r="H249" s="87"/>
      <c r="I249" s="88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G249" s="84"/>
      <c r="AH249" s="68"/>
      <c r="AI249" s="68"/>
    </row>
    <row r="250" spans="1:35" ht="46.5" x14ac:dyDescent="0.7">
      <c r="A250" s="62"/>
      <c r="B250" s="62"/>
      <c r="C250" s="84"/>
      <c r="D250" s="84"/>
      <c r="E250" s="86"/>
      <c r="F250" s="84"/>
      <c r="G250" s="84"/>
      <c r="H250" s="87"/>
      <c r="I250" s="88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G250" s="84"/>
      <c r="AH250" s="68"/>
      <c r="AI250" s="68"/>
    </row>
    <row r="251" spans="1:35" ht="46.5" x14ac:dyDescent="0.7">
      <c r="A251" s="67"/>
      <c r="B251" s="67"/>
      <c r="C251" s="84"/>
      <c r="D251" s="84"/>
      <c r="E251" s="86"/>
      <c r="F251" s="84"/>
      <c r="G251" s="84"/>
      <c r="H251" s="87"/>
      <c r="I251" s="88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G251" s="84"/>
      <c r="AH251" s="68"/>
      <c r="AI251" s="68"/>
    </row>
    <row r="252" spans="1:35" ht="46.5" x14ac:dyDescent="0.7">
      <c r="A252" s="62"/>
      <c r="B252" s="62"/>
      <c r="C252" s="84"/>
      <c r="D252" s="84"/>
      <c r="E252" s="86"/>
      <c r="F252" s="84"/>
      <c r="G252" s="84"/>
      <c r="H252" s="87"/>
      <c r="I252" s="88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G252" s="84"/>
      <c r="AH252" s="68"/>
      <c r="AI252" s="68"/>
    </row>
    <row r="253" spans="1:35" ht="46.5" x14ac:dyDescent="0.7">
      <c r="A253" s="67"/>
      <c r="B253" s="67"/>
      <c r="C253" s="84"/>
      <c r="D253" s="84"/>
      <c r="E253" s="86"/>
      <c r="F253" s="84"/>
      <c r="G253" s="84"/>
      <c r="H253" s="87"/>
      <c r="I253" s="88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G253" s="84"/>
      <c r="AH253" s="68"/>
      <c r="AI253" s="68"/>
    </row>
    <row r="254" spans="1:35" ht="46.5" x14ac:dyDescent="0.7">
      <c r="A254" s="62"/>
      <c r="B254" s="62"/>
      <c r="C254" s="84"/>
      <c r="D254" s="84"/>
      <c r="E254" s="86"/>
      <c r="F254" s="84"/>
      <c r="G254" s="84"/>
      <c r="H254" s="87"/>
      <c r="I254" s="88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G254" s="84"/>
      <c r="AH254" s="68"/>
      <c r="AI254" s="68"/>
    </row>
    <row r="255" spans="1:35" ht="46.5" x14ac:dyDescent="0.7">
      <c r="A255" s="67"/>
      <c r="B255" s="67"/>
      <c r="C255" s="84"/>
      <c r="D255" s="84"/>
      <c r="E255" s="86"/>
      <c r="F255" s="84"/>
      <c r="G255" s="84"/>
      <c r="H255" s="87"/>
      <c r="I255" s="88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G255" s="84"/>
      <c r="AH255" s="68"/>
      <c r="AI255" s="68"/>
    </row>
    <row r="256" spans="1:35" ht="46.5" x14ac:dyDescent="0.7">
      <c r="A256" s="62"/>
      <c r="B256" s="62"/>
      <c r="C256" s="84"/>
      <c r="D256" s="84"/>
      <c r="E256" s="86"/>
      <c r="F256" s="84"/>
      <c r="G256" s="84"/>
      <c r="H256" s="87"/>
      <c r="I256" s="88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G256" s="84"/>
      <c r="AH256" s="68"/>
      <c r="AI256" s="68"/>
    </row>
    <row r="257" spans="1:35" ht="46.5" x14ac:dyDescent="0.7">
      <c r="A257" s="67"/>
      <c r="B257" s="67"/>
      <c r="C257" s="84"/>
      <c r="D257" s="84"/>
      <c r="E257" s="86"/>
      <c r="F257" s="84"/>
      <c r="G257" s="84"/>
      <c r="H257" s="87"/>
      <c r="I257" s="88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G257" s="84"/>
      <c r="AH257" s="68"/>
      <c r="AI257" s="68"/>
    </row>
    <row r="258" spans="1:35" ht="46.5" x14ac:dyDescent="0.7">
      <c r="A258" s="62"/>
      <c r="B258" s="62"/>
      <c r="C258" s="84"/>
      <c r="D258" s="84"/>
      <c r="E258" s="86"/>
      <c r="F258" s="84"/>
      <c r="G258" s="84"/>
      <c r="H258" s="87"/>
      <c r="I258" s="88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G258" s="84"/>
      <c r="AH258" s="68"/>
      <c r="AI258" s="68"/>
    </row>
    <row r="259" spans="1:35" ht="46.5" x14ac:dyDescent="0.7">
      <c r="A259" s="67"/>
      <c r="B259" s="67"/>
      <c r="C259" s="84"/>
      <c r="D259" s="84"/>
      <c r="E259" s="86"/>
      <c r="F259" s="84"/>
      <c r="G259" s="84"/>
      <c r="H259" s="87"/>
      <c r="I259" s="88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G259" s="84"/>
      <c r="AH259" s="68"/>
      <c r="AI259" s="68"/>
    </row>
    <row r="260" spans="1:35" ht="46.5" x14ac:dyDescent="0.7">
      <c r="A260" s="62"/>
      <c r="B260" s="62"/>
      <c r="C260" s="84"/>
      <c r="D260" s="84"/>
      <c r="E260" s="86"/>
      <c r="F260" s="84"/>
      <c r="G260" s="84"/>
      <c r="H260" s="87"/>
      <c r="I260" s="88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G260" s="84"/>
      <c r="AH260" s="68"/>
      <c r="AI260" s="68"/>
    </row>
    <row r="261" spans="1:35" ht="46.5" x14ac:dyDescent="0.7">
      <c r="A261" s="67"/>
      <c r="B261" s="67"/>
      <c r="C261" s="84"/>
      <c r="D261" s="84"/>
      <c r="E261" s="86"/>
      <c r="F261" s="84"/>
      <c r="G261" s="84"/>
      <c r="H261" s="87"/>
      <c r="I261" s="88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G261" s="84"/>
      <c r="AH261" s="68"/>
      <c r="AI261" s="68"/>
    </row>
    <row r="262" spans="1:35" ht="46.5" x14ac:dyDescent="0.7">
      <c r="A262" s="62"/>
      <c r="B262" s="62"/>
      <c r="C262" s="84"/>
      <c r="D262" s="84"/>
      <c r="E262" s="86"/>
      <c r="F262" s="84"/>
      <c r="G262" s="84"/>
      <c r="H262" s="87"/>
      <c r="I262" s="88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G262" s="84"/>
      <c r="AH262" s="68"/>
      <c r="AI262" s="68"/>
    </row>
    <row r="263" spans="1:35" ht="46.5" x14ac:dyDescent="0.7">
      <c r="A263" s="67"/>
      <c r="B263" s="67"/>
      <c r="C263" s="84"/>
      <c r="D263" s="84"/>
      <c r="E263" s="86"/>
      <c r="F263" s="84"/>
      <c r="G263" s="84"/>
      <c r="H263" s="87"/>
      <c r="I263" s="88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G263" s="84"/>
      <c r="AH263" s="68"/>
      <c r="AI263" s="68"/>
    </row>
    <row r="264" spans="1:35" ht="46.5" x14ac:dyDescent="0.7">
      <c r="A264" s="62"/>
      <c r="B264" s="62"/>
      <c r="C264" s="84"/>
      <c r="D264" s="84"/>
      <c r="E264" s="86"/>
      <c r="F264" s="84"/>
      <c r="G264" s="84"/>
      <c r="H264" s="87"/>
      <c r="I264" s="88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G264" s="84"/>
      <c r="AH264" s="68"/>
      <c r="AI264" s="68"/>
    </row>
    <row r="265" spans="1:35" ht="46.5" x14ac:dyDescent="0.7">
      <c r="A265" s="67"/>
      <c r="B265" s="67"/>
      <c r="C265" s="84"/>
      <c r="D265" s="84"/>
      <c r="E265" s="86"/>
      <c r="F265" s="84"/>
      <c r="G265" s="84"/>
      <c r="H265" s="87"/>
      <c r="I265" s="88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G265" s="84"/>
      <c r="AH265" s="68"/>
      <c r="AI265" s="68"/>
    </row>
    <row r="266" spans="1:35" ht="46.5" x14ac:dyDescent="0.7">
      <c r="A266" s="62"/>
      <c r="B266" s="62"/>
      <c r="C266" s="84"/>
      <c r="D266" s="84"/>
      <c r="E266" s="86"/>
      <c r="F266" s="84"/>
      <c r="G266" s="84"/>
      <c r="H266" s="87"/>
      <c r="I266" s="88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G266" s="84"/>
      <c r="AH266" s="68"/>
      <c r="AI266" s="68"/>
    </row>
    <row r="267" spans="1:35" ht="46.5" x14ac:dyDescent="0.7">
      <c r="A267" s="67"/>
      <c r="B267" s="67"/>
      <c r="C267" s="84"/>
      <c r="D267" s="84"/>
      <c r="E267" s="86"/>
      <c r="F267" s="84"/>
      <c r="G267" s="84"/>
      <c r="H267" s="87"/>
      <c r="I267" s="88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G267" s="84"/>
      <c r="AH267" s="68"/>
      <c r="AI267" s="68"/>
    </row>
    <row r="268" spans="1:35" ht="46.5" x14ac:dyDescent="0.7">
      <c r="A268" s="62"/>
      <c r="B268" s="62"/>
      <c r="C268" s="84"/>
      <c r="D268" s="84"/>
      <c r="E268" s="86"/>
      <c r="F268" s="84"/>
      <c r="G268" s="84"/>
      <c r="H268" s="87"/>
      <c r="I268" s="88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G268" s="84"/>
      <c r="AH268" s="68"/>
      <c r="AI268" s="68"/>
    </row>
    <row r="269" spans="1:35" ht="46.5" x14ac:dyDescent="0.7">
      <c r="A269" s="67"/>
      <c r="B269" s="67"/>
      <c r="C269" s="84"/>
      <c r="D269" s="84"/>
      <c r="E269" s="86"/>
      <c r="F269" s="84"/>
      <c r="G269" s="84"/>
      <c r="H269" s="87"/>
      <c r="I269" s="88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G269" s="84"/>
      <c r="AH269" s="68"/>
      <c r="AI269" s="68"/>
    </row>
    <row r="270" spans="1:35" ht="46.5" x14ac:dyDescent="0.7">
      <c r="A270" s="62"/>
      <c r="B270" s="62"/>
      <c r="C270" s="84"/>
      <c r="D270" s="84"/>
      <c r="E270" s="86"/>
      <c r="F270" s="84"/>
      <c r="G270" s="84"/>
      <c r="H270" s="87"/>
      <c r="I270" s="88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G270" s="84"/>
      <c r="AH270" s="68"/>
      <c r="AI270" s="68"/>
    </row>
    <row r="271" spans="1:35" ht="46.5" x14ac:dyDescent="0.7">
      <c r="A271" s="67"/>
      <c r="B271" s="67"/>
      <c r="C271" s="84"/>
      <c r="D271" s="84"/>
      <c r="E271" s="86"/>
      <c r="F271" s="84"/>
      <c r="G271" s="84"/>
      <c r="H271" s="87"/>
      <c r="I271" s="88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G271" s="84"/>
      <c r="AH271" s="84"/>
      <c r="AI271" s="84"/>
    </row>
    <row r="272" spans="1:35" x14ac:dyDescent="0.25">
      <c r="A272" s="62"/>
      <c r="B272" s="62"/>
      <c r="C272" s="84"/>
      <c r="D272" s="84"/>
      <c r="E272" s="86"/>
      <c r="F272" s="84"/>
      <c r="G272" s="84"/>
      <c r="H272" s="87"/>
      <c r="I272" s="88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G272" s="84"/>
      <c r="AH272" s="84"/>
      <c r="AI272" s="84"/>
    </row>
    <row r="273" spans="1:35" ht="46.5" x14ac:dyDescent="0.7">
      <c r="A273" s="67"/>
      <c r="B273" s="67"/>
      <c r="C273" s="84"/>
      <c r="D273" s="84"/>
      <c r="E273" s="86"/>
      <c r="F273" s="84"/>
      <c r="G273" s="84"/>
      <c r="H273" s="87"/>
      <c r="I273" s="88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G273" s="84"/>
      <c r="AH273" s="84"/>
      <c r="AI273" s="84"/>
    </row>
    <row r="274" spans="1:35" x14ac:dyDescent="0.25">
      <c r="A274" s="62"/>
      <c r="B274" s="62"/>
      <c r="C274" s="84"/>
      <c r="D274" s="84"/>
      <c r="E274" s="86"/>
      <c r="F274" s="84"/>
      <c r="G274" s="84"/>
      <c r="H274" s="87"/>
      <c r="I274" s="88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G274" s="84"/>
      <c r="AH274" s="84"/>
      <c r="AI274" s="84"/>
    </row>
    <row r="275" spans="1:35" ht="46.5" x14ac:dyDescent="0.7">
      <c r="A275" s="67"/>
      <c r="B275" s="67"/>
      <c r="C275" s="84"/>
      <c r="D275" s="84"/>
      <c r="E275" s="86"/>
      <c r="F275" s="84"/>
      <c r="G275" s="84"/>
      <c r="H275" s="87"/>
      <c r="I275" s="88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G275" s="84"/>
      <c r="AH275" s="84"/>
      <c r="AI275" s="84"/>
    </row>
    <row r="276" spans="1:35" x14ac:dyDescent="0.25">
      <c r="A276" s="62"/>
      <c r="B276" s="62"/>
      <c r="C276" s="84"/>
      <c r="D276" s="84"/>
      <c r="E276" s="86"/>
      <c r="F276" s="84"/>
      <c r="G276" s="84"/>
      <c r="H276" s="87"/>
      <c r="I276" s="88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G276" s="84"/>
      <c r="AH276" s="84"/>
      <c r="AI276" s="84"/>
    </row>
    <row r="277" spans="1:35" ht="46.5" x14ac:dyDescent="0.7">
      <c r="A277" s="67"/>
      <c r="B277" s="67"/>
      <c r="C277" s="84"/>
      <c r="D277" s="84"/>
      <c r="E277" s="86"/>
      <c r="F277" s="84"/>
      <c r="G277" s="84"/>
      <c r="H277" s="87"/>
      <c r="I277" s="88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G277" s="84"/>
      <c r="AH277" s="84"/>
      <c r="AI277" s="84"/>
    </row>
    <row r="278" spans="1:35" x14ac:dyDescent="0.25">
      <c r="A278" s="62"/>
      <c r="B278" s="62"/>
      <c r="C278" s="84"/>
      <c r="D278" s="84"/>
      <c r="E278" s="86"/>
      <c r="F278" s="84"/>
      <c r="G278" s="84"/>
      <c r="H278" s="87"/>
      <c r="I278" s="88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G278" s="84"/>
      <c r="AH278" s="84"/>
      <c r="AI278" s="84"/>
    </row>
    <row r="279" spans="1:35" ht="46.5" x14ac:dyDescent="0.7">
      <c r="A279" s="67"/>
      <c r="B279" s="67"/>
      <c r="C279" s="84"/>
      <c r="D279" s="84"/>
      <c r="E279" s="86"/>
      <c r="F279" s="84"/>
      <c r="G279" s="84"/>
      <c r="H279" s="87"/>
      <c r="I279" s="88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G279" s="84"/>
      <c r="AH279" s="84"/>
      <c r="AI279" s="84"/>
    </row>
    <row r="280" spans="1:35" x14ac:dyDescent="0.25">
      <c r="A280" s="62"/>
      <c r="B280" s="62"/>
      <c r="C280" s="84"/>
      <c r="D280" s="84"/>
      <c r="E280" s="86"/>
      <c r="F280" s="84"/>
      <c r="G280" s="84"/>
      <c r="H280" s="87"/>
      <c r="I280" s="88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G280" s="84"/>
      <c r="AH280" s="84"/>
      <c r="AI280" s="84"/>
    </row>
    <row r="281" spans="1:35" ht="46.5" x14ac:dyDescent="0.7">
      <c r="A281" s="67"/>
      <c r="B281" s="67"/>
      <c r="C281" s="84"/>
      <c r="D281" s="84"/>
      <c r="E281" s="86"/>
      <c r="F281" s="84"/>
      <c r="G281" s="84"/>
      <c r="H281" s="87"/>
      <c r="I281" s="88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G281" s="84"/>
      <c r="AH281" s="84"/>
      <c r="AI281" s="84"/>
    </row>
    <row r="282" spans="1:35" x14ac:dyDescent="0.25">
      <c r="A282" s="62"/>
      <c r="B282" s="62"/>
      <c r="C282" s="84"/>
      <c r="D282" s="84"/>
      <c r="E282" s="86"/>
      <c r="F282" s="84"/>
      <c r="G282" s="84"/>
      <c r="H282" s="87"/>
      <c r="I282" s="88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G282" s="84"/>
      <c r="AH282" s="84"/>
      <c r="AI282" s="84"/>
    </row>
    <row r="283" spans="1:35" x14ac:dyDescent="0.25">
      <c r="A283" s="84"/>
      <c r="B283" s="84"/>
      <c r="C283" s="84"/>
      <c r="D283" s="84"/>
      <c r="E283" s="86"/>
      <c r="F283" s="84"/>
      <c r="G283" s="84"/>
      <c r="H283" s="87"/>
      <c r="I283" s="88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G283" s="84"/>
      <c r="AH283" s="84"/>
      <c r="AI283" s="84"/>
    </row>
    <row r="284" spans="1:35" x14ac:dyDescent="0.25">
      <c r="A284" s="84"/>
      <c r="B284" s="84"/>
      <c r="C284" s="84"/>
      <c r="D284" s="84"/>
      <c r="E284" s="86"/>
      <c r="F284" s="84"/>
      <c r="G284" s="84"/>
      <c r="H284" s="87"/>
      <c r="I284" s="88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G284" s="84"/>
      <c r="AH284" s="84"/>
      <c r="AI284" s="84"/>
    </row>
    <row r="285" spans="1:35" x14ac:dyDescent="0.25">
      <c r="A285" s="84"/>
      <c r="B285" s="84"/>
      <c r="C285" s="84"/>
      <c r="D285" s="84"/>
      <c r="E285" s="86"/>
      <c r="F285" s="84"/>
      <c r="G285" s="84"/>
      <c r="H285" s="87"/>
      <c r="I285" s="88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G285" s="84"/>
      <c r="AH285" s="84"/>
      <c r="AI285" s="84"/>
    </row>
    <row r="286" spans="1:35" x14ac:dyDescent="0.25">
      <c r="A286" s="84"/>
      <c r="B286" s="84"/>
      <c r="C286" s="84"/>
      <c r="D286" s="84"/>
      <c r="E286" s="86"/>
      <c r="F286" s="84"/>
      <c r="G286" s="84"/>
      <c r="H286" s="87"/>
      <c r="I286" s="88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G286" s="84"/>
      <c r="AH286" s="84"/>
      <c r="AI286" s="84"/>
    </row>
    <row r="287" spans="1:35" x14ac:dyDescent="0.25">
      <c r="A287" s="84"/>
      <c r="B287" s="84"/>
      <c r="C287" s="84"/>
      <c r="D287" s="84"/>
      <c r="E287" s="86"/>
      <c r="F287" s="84"/>
      <c r="G287" s="84"/>
      <c r="H287" s="87"/>
      <c r="I287" s="88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G287" s="84"/>
      <c r="AH287" s="84"/>
      <c r="AI287" s="84"/>
    </row>
    <row r="288" spans="1:35" x14ac:dyDescent="0.25">
      <c r="A288" s="84"/>
      <c r="B288" s="84"/>
      <c r="C288" s="84"/>
      <c r="D288" s="84"/>
      <c r="E288" s="86"/>
      <c r="F288" s="84"/>
      <c r="G288" s="84"/>
      <c r="H288" s="87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G288" s="84"/>
      <c r="AH288" s="84"/>
      <c r="AI288" s="84"/>
    </row>
  </sheetData>
  <mergeCells count="103">
    <mergeCell ref="U72:U76"/>
    <mergeCell ref="V72:V76"/>
    <mergeCell ref="C72:C76"/>
    <mergeCell ref="D72:D76"/>
    <mergeCell ref="E72:E76"/>
    <mergeCell ref="F72:F76"/>
    <mergeCell ref="G72:G76"/>
    <mergeCell ref="F66:F70"/>
    <mergeCell ref="G66:G70"/>
    <mergeCell ref="H66:H70"/>
    <mergeCell ref="U66:U70"/>
    <mergeCell ref="V66:V70"/>
    <mergeCell ref="D79:D80"/>
    <mergeCell ref="E79:J79"/>
    <mergeCell ref="K79:N79"/>
    <mergeCell ref="D36:D40"/>
    <mergeCell ref="E36:E40"/>
    <mergeCell ref="H54:H58"/>
    <mergeCell ref="C48:C52"/>
    <mergeCell ref="D48:D52"/>
    <mergeCell ref="E48:E52"/>
    <mergeCell ref="F48:F52"/>
    <mergeCell ref="G48:G52"/>
    <mergeCell ref="H36:H40"/>
    <mergeCell ref="C66:C70"/>
    <mergeCell ref="D66:D70"/>
    <mergeCell ref="E66:E70"/>
    <mergeCell ref="H72:H76"/>
    <mergeCell ref="H48:H52"/>
    <mergeCell ref="V48:V52"/>
    <mergeCell ref="U36:U40"/>
    <mergeCell ref="V36:V40"/>
    <mergeCell ref="U30:U34"/>
    <mergeCell ref="V30:V34"/>
    <mergeCell ref="U42:U46"/>
    <mergeCell ref="V42:V46"/>
    <mergeCell ref="C30:C34"/>
    <mergeCell ref="D30:D34"/>
    <mergeCell ref="E30:E34"/>
    <mergeCell ref="F30:F34"/>
    <mergeCell ref="G30:G34"/>
    <mergeCell ref="H30:H34"/>
    <mergeCell ref="F36:F40"/>
    <mergeCell ref="G36:G40"/>
    <mergeCell ref="C42:C46"/>
    <mergeCell ref="V2:V3"/>
    <mergeCell ref="D6:D10"/>
    <mergeCell ref="C2:D3"/>
    <mergeCell ref="E2:T3"/>
    <mergeCell ref="U2:U3"/>
    <mergeCell ref="C6:C10"/>
    <mergeCell ref="E6:E10"/>
    <mergeCell ref="F6:F10"/>
    <mergeCell ref="V54:V58"/>
    <mergeCell ref="D42:D46"/>
    <mergeCell ref="E42:E46"/>
    <mergeCell ref="F42:F46"/>
    <mergeCell ref="G42:G46"/>
    <mergeCell ref="H42:H46"/>
    <mergeCell ref="C12:C16"/>
    <mergeCell ref="D12:D16"/>
    <mergeCell ref="E12:E16"/>
    <mergeCell ref="F12:F16"/>
    <mergeCell ref="E18:E22"/>
    <mergeCell ref="F18:F22"/>
    <mergeCell ref="C18:C22"/>
    <mergeCell ref="D18:D22"/>
    <mergeCell ref="G12:G16"/>
    <mergeCell ref="V12:V16"/>
    <mergeCell ref="G6:G10"/>
    <mergeCell ref="V6:V10"/>
    <mergeCell ref="G18:G22"/>
    <mergeCell ref="H18:H22"/>
    <mergeCell ref="U18:U22"/>
    <mergeCell ref="V18:V22"/>
    <mergeCell ref="H6:H10"/>
    <mergeCell ref="U6:U10"/>
    <mergeCell ref="H12:H16"/>
    <mergeCell ref="U12:U16"/>
    <mergeCell ref="V24:V28"/>
    <mergeCell ref="C60:C64"/>
    <mergeCell ref="D60:D64"/>
    <mergeCell ref="E60:E64"/>
    <mergeCell ref="F60:F64"/>
    <mergeCell ref="G60:G64"/>
    <mergeCell ref="H60:H64"/>
    <mergeCell ref="U60:U64"/>
    <mergeCell ref="V60:V64"/>
    <mergeCell ref="C54:C58"/>
    <mergeCell ref="D54:D58"/>
    <mergeCell ref="E54:E58"/>
    <mergeCell ref="F54:F58"/>
    <mergeCell ref="G54:G58"/>
    <mergeCell ref="C24:C28"/>
    <mergeCell ref="U54:U58"/>
    <mergeCell ref="D24:D28"/>
    <mergeCell ref="E24:E28"/>
    <mergeCell ref="F24:F28"/>
    <mergeCell ref="G24:G28"/>
    <mergeCell ref="U24:U28"/>
    <mergeCell ref="H24:H28"/>
    <mergeCell ref="C36:C40"/>
    <mergeCell ref="U48:U52"/>
  </mergeCells>
  <pageMargins left="0.25" right="0.25" top="0.75" bottom="0.75" header="0.3" footer="0.3"/>
  <pageSetup paperSize="8" scale="15" fitToHeight="0" orientation="landscape" horizontalDpi="300" verticalDpi="300" r:id="rId1"/>
  <ignoredErrors>
    <ignoredError sqref="G83 P1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462E-1715-45FB-827E-B16DF1FB20B2}">
  <sheetPr codeName="Planilha7"/>
  <dimension ref="A1:O6099"/>
  <sheetViews>
    <sheetView topLeftCell="C1" zoomScaleNormal="100" workbookViewId="0">
      <pane ySplit="1" topLeftCell="A6083" activePane="bottomLeft" state="frozen"/>
      <selection pane="bottomLeft" activeCell="L6099" sqref="L6099:M6099"/>
    </sheetView>
  </sheetViews>
  <sheetFormatPr defaultRowHeight="15" x14ac:dyDescent="0.25"/>
  <cols>
    <col min="2" max="2" width="9.42578125" customWidth="1"/>
    <col min="3" max="3" width="46.85546875" customWidth="1"/>
    <col min="4" max="4" width="37.7109375" customWidth="1"/>
    <col min="5" max="5" width="9.85546875" bestFit="1" customWidth="1"/>
    <col min="6" max="6" width="67.85546875" customWidth="1"/>
    <col min="8" max="8" width="0" hidden="1" customWidth="1"/>
    <col min="9" max="9" width="15" hidden="1" customWidth="1"/>
    <col min="10" max="10" width="10.7109375" bestFit="1" customWidth="1"/>
    <col min="11" max="11" width="11.5703125" bestFit="1" customWidth="1"/>
    <col min="12" max="12" width="13.42578125" bestFit="1" customWidth="1"/>
    <col min="13" max="13" width="12.7109375" bestFit="1" customWidth="1"/>
    <col min="14" max="14" width="9.140625" style="2"/>
    <col min="16" max="16" width="160.28515625" bestFit="1" customWidth="1"/>
  </cols>
  <sheetData>
    <row r="1" spans="1:14" s="2" customFormat="1" ht="34.5" customHeight="1" x14ac:dyDescent="0.25">
      <c r="A1" s="41" t="s">
        <v>13</v>
      </c>
      <c r="B1" s="41" t="s">
        <v>230</v>
      </c>
      <c r="C1" s="41" t="s">
        <v>242</v>
      </c>
      <c r="D1" s="41" t="s">
        <v>34</v>
      </c>
      <c r="E1" s="41" t="s">
        <v>14</v>
      </c>
      <c r="F1" s="41" t="s">
        <v>15</v>
      </c>
      <c r="G1" s="41" t="s">
        <v>16</v>
      </c>
      <c r="H1" s="41" t="s">
        <v>17</v>
      </c>
      <c r="I1" s="41" t="s">
        <v>5</v>
      </c>
      <c r="J1" s="41" t="s">
        <v>18</v>
      </c>
      <c r="K1" s="41" t="s">
        <v>4</v>
      </c>
      <c r="L1" s="1" t="s">
        <v>20</v>
      </c>
      <c r="M1" s="1" t="s">
        <v>246</v>
      </c>
      <c r="N1" s="1" t="s">
        <v>42</v>
      </c>
    </row>
    <row r="2" spans="1:14" ht="20.25" x14ac:dyDescent="0.25">
      <c r="A2" s="1">
        <v>4</v>
      </c>
      <c r="B2" s="1">
        <v>1638</v>
      </c>
      <c r="C2" s="1"/>
      <c r="D2" s="1">
        <v>279895</v>
      </c>
      <c r="E2" s="1" t="s">
        <v>6</v>
      </c>
      <c r="F2" s="1" t="s">
        <v>243</v>
      </c>
      <c r="G2" s="1">
        <v>2</v>
      </c>
      <c r="H2" s="1" t="s">
        <v>19</v>
      </c>
      <c r="I2" s="1" t="s">
        <v>244</v>
      </c>
      <c r="J2" s="1">
        <v>5</v>
      </c>
      <c r="K2" s="1">
        <v>10</v>
      </c>
      <c r="L2" s="42">
        <v>1</v>
      </c>
      <c r="M2" s="43">
        <v>45778</v>
      </c>
      <c r="N2" s="1" t="e">
        <f>VLOOKUP(B2,MICRO!E:L,8,0)</f>
        <v>#N/A</v>
      </c>
    </row>
    <row r="3" spans="1:14" ht="20.25" x14ac:dyDescent="0.25">
      <c r="A3" s="1">
        <v>7</v>
      </c>
      <c r="B3" s="1">
        <v>1643</v>
      </c>
      <c r="C3" s="1"/>
      <c r="D3" s="1">
        <v>279912</v>
      </c>
      <c r="E3" s="1" t="s">
        <v>6</v>
      </c>
      <c r="F3" s="1" t="s">
        <v>245</v>
      </c>
      <c r="G3" s="1">
        <v>2</v>
      </c>
      <c r="H3" s="1" t="s">
        <v>19</v>
      </c>
      <c r="I3" s="1" t="s">
        <v>244</v>
      </c>
      <c r="J3" s="1">
        <v>52</v>
      </c>
      <c r="K3" s="1">
        <v>104</v>
      </c>
      <c r="L3" s="42">
        <v>1</v>
      </c>
      <c r="M3" s="43">
        <v>45778</v>
      </c>
      <c r="N3" s="1" t="e">
        <f>VLOOKUP(B3,MICRO!E:L,8,0)</f>
        <v>#N/A</v>
      </c>
    </row>
    <row r="4" spans="1:14" ht="20.25" x14ac:dyDescent="0.25">
      <c r="A4" s="1">
        <v>1</v>
      </c>
      <c r="B4" s="1">
        <v>1588</v>
      </c>
      <c r="C4" s="1" t="s">
        <v>202</v>
      </c>
      <c r="D4" s="1"/>
      <c r="E4" s="1" t="s">
        <v>6</v>
      </c>
      <c r="F4" s="1" t="s">
        <v>247</v>
      </c>
      <c r="G4" s="1">
        <v>2</v>
      </c>
      <c r="H4" s="1" t="s">
        <v>19</v>
      </c>
      <c r="I4" s="1" t="s">
        <v>248</v>
      </c>
      <c r="J4" s="1">
        <v>607.1</v>
      </c>
      <c r="K4" s="1">
        <v>1214.2</v>
      </c>
      <c r="L4" s="42">
        <v>1</v>
      </c>
      <c r="M4" s="43">
        <v>45772</v>
      </c>
      <c r="N4" s="1" t="e">
        <f>VLOOKUP(B4,MICRO!E:L,8,0)</f>
        <v>#N/A</v>
      </c>
    </row>
    <row r="5" spans="1:14" ht="20.25" x14ac:dyDescent="0.25">
      <c r="A5" s="1">
        <v>1</v>
      </c>
      <c r="B5" s="1">
        <v>1645</v>
      </c>
      <c r="C5" s="1" t="s">
        <v>120</v>
      </c>
      <c r="D5" s="1">
        <v>266403</v>
      </c>
      <c r="E5" s="1"/>
      <c r="F5" s="1" t="s">
        <v>249</v>
      </c>
      <c r="G5" s="1">
        <v>30</v>
      </c>
      <c r="H5" s="1" t="s">
        <v>19</v>
      </c>
      <c r="I5" s="1" t="s">
        <v>250</v>
      </c>
      <c r="J5" s="1">
        <v>7.5</v>
      </c>
      <c r="K5" s="1">
        <v>225</v>
      </c>
      <c r="L5" s="42">
        <v>1</v>
      </c>
      <c r="M5" s="43">
        <v>45772</v>
      </c>
      <c r="N5" s="1" t="e">
        <f>VLOOKUP(B5,MICRO!E:L,8,0)</f>
        <v>#N/A</v>
      </c>
    </row>
    <row r="6" spans="1:14" ht="20.25" x14ac:dyDescent="0.25">
      <c r="A6" s="1">
        <v>2</v>
      </c>
      <c r="B6" s="1">
        <v>1646</v>
      </c>
      <c r="C6" s="1" t="s">
        <v>103</v>
      </c>
      <c r="D6" s="1">
        <v>271276</v>
      </c>
      <c r="E6" s="1"/>
      <c r="F6" s="1" t="s">
        <v>251</v>
      </c>
      <c r="G6" s="1">
        <v>20</v>
      </c>
      <c r="H6" s="1" t="s">
        <v>19</v>
      </c>
      <c r="I6" s="1" t="s">
        <v>250</v>
      </c>
      <c r="J6" s="1">
        <v>8</v>
      </c>
      <c r="K6" s="1">
        <v>160</v>
      </c>
      <c r="L6" s="42">
        <v>1</v>
      </c>
      <c r="M6" s="43">
        <v>45772</v>
      </c>
      <c r="N6" s="1" t="e">
        <f>VLOOKUP(B6,MICRO!E:L,8,0)</f>
        <v>#N/A</v>
      </c>
    </row>
    <row r="7" spans="1:14" ht="20.25" x14ac:dyDescent="0.25">
      <c r="A7" s="1">
        <v>2</v>
      </c>
      <c r="B7" s="1">
        <v>1682</v>
      </c>
      <c r="C7" s="1" t="s">
        <v>119</v>
      </c>
      <c r="D7" s="1">
        <v>266021</v>
      </c>
      <c r="E7" s="1"/>
      <c r="F7" s="1" t="s">
        <v>252</v>
      </c>
      <c r="G7" s="1">
        <v>40</v>
      </c>
      <c r="H7" s="1" t="s">
        <v>19</v>
      </c>
      <c r="I7" s="1" t="s">
        <v>253</v>
      </c>
      <c r="J7" s="1">
        <v>8</v>
      </c>
      <c r="K7" s="1">
        <v>320</v>
      </c>
      <c r="L7" s="42">
        <v>1</v>
      </c>
      <c r="M7" s="43" t="s">
        <v>256</v>
      </c>
      <c r="N7" s="1" t="e">
        <f>VLOOKUP(B7,MICRO!E:L,8,0)</f>
        <v>#N/A</v>
      </c>
    </row>
    <row r="8" spans="1:14" ht="20.25" x14ac:dyDescent="0.25">
      <c r="A8" s="1">
        <v>3</v>
      </c>
      <c r="B8" s="1">
        <v>1682</v>
      </c>
      <c r="C8" s="1" t="s">
        <v>119</v>
      </c>
      <c r="D8" s="1">
        <v>266023</v>
      </c>
      <c r="E8" s="1"/>
      <c r="F8" s="1" t="s">
        <v>254</v>
      </c>
      <c r="G8" s="1">
        <v>350</v>
      </c>
      <c r="H8" s="1" t="s">
        <v>19</v>
      </c>
      <c r="I8" s="1" t="s">
        <v>253</v>
      </c>
      <c r="J8" s="1">
        <v>8</v>
      </c>
      <c r="K8" s="1">
        <v>2800</v>
      </c>
      <c r="L8" s="42">
        <v>1</v>
      </c>
      <c r="M8" s="43" t="s">
        <v>256</v>
      </c>
      <c r="N8" s="1" t="e">
        <f>VLOOKUP(B8,MICRO!E:L,8,0)</f>
        <v>#N/A</v>
      </c>
    </row>
    <row r="9" spans="1:14" ht="20.25" x14ac:dyDescent="0.25">
      <c r="A9" s="1">
        <v>14</v>
      </c>
      <c r="B9" s="1">
        <v>1685</v>
      </c>
      <c r="C9" s="1" t="s">
        <v>120</v>
      </c>
      <c r="D9" s="1">
        <v>266403</v>
      </c>
      <c r="E9" s="1"/>
      <c r="F9" s="1" t="s">
        <v>255</v>
      </c>
      <c r="G9" s="1">
        <v>170</v>
      </c>
      <c r="H9" s="1" t="s">
        <v>19</v>
      </c>
      <c r="I9" s="1" t="s">
        <v>253</v>
      </c>
      <c r="J9" s="1">
        <v>7.5</v>
      </c>
      <c r="K9" s="1">
        <v>1275</v>
      </c>
      <c r="L9" s="42">
        <v>1</v>
      </c>
      <c r="M9" s="43" t="s">
        <v>256</v>
      </c>
      <c r="N9" s="1" t="e">
        <f>VLOOKUP(B9,MICRO!E:L,8,0)</f>
        <v>#N/A</v>
      </c>
    </row>
    <row r="10" spans="1:14" ht="20.25" x14ac:dyDescent="0.25">
      <c r="A10" s="1">
        <v>1</v>
      </c>
      <c r="B10" s="1">
        <v>1689</v>
      </c>
      <c r="C10" s="1" t="s">
        <v>112</v>
      </c>
      <c r="D10" s="1"/>
      <c r="E10" s="1"/>
      <c r="F10" s="1" t="s">
        <v>162</v>
      </c>
      <c r="G10" s="1">
        <v>66</v>
      </c>
      <c r="H10" s="1" t="s">
        <v>19</v>
      </c>
      <c r="I10" s="1" t="s">
        <v>217</v>
      </c>
      <c r="J10" s="1">
        <v>16.2</v>
      </c>
      <c r="K10" s="1">
        <v>1069.2</v>
      </c>
      <c r="L10" s="42">
        <v>1</v>
      </c>
      <c r="M10" s="43">
        <v>45778</v>
      </c>
      <c r="N10" s="1" t="e">
        <f>VLOOKUP(B10,MICRO!E:L,8,0)</f>
        <v>#N/A</v>
      </c>
    </row>
    <row r="11" spans="1:14" ht="20.25" x14ac:dyDescent="0.25">
      <c r="A11" s="1">
        <v>13</v>
      </c>
      <c r="B11" s="1">
        <v>1685</v>
      </c>
      <c r="C11" s="1" t="s">
        <v>120</v>
      </c>
      <c r="D11" s="1">
        <v>266401</v>
      </c>
      <c r="E11" s="1"/>
      <c r="F11" s="1" t="s">
        <v>257</v>
      </c>
      <c r="G11" s="1">
        <v>150</v>
      </c>
      <c r="H11" s="1" t="s">
        <v>19</v>
      </c>
      <c r="I11" s="1" t="s">
        <v>253</v>
      </c>
      <c r="J11" s="1">
        <v>7.5</v>
      </c>
      <c r="K11" s="1">
        <v>1125</v>
      </c>
      <c r="L11" s="42">
        <v>2</v>
      </c>
      <c r="M11" s="43">
        <v>45761</v>
      </c>
      <c r="N11" s="1" t="e">
        <f>VLOOKUP(B11,MICRO!E:L,8,0)</f>
        <v>#N/A</v>
      </c>
    </row>
    <row r="12" spans="1:14" ht="20.25" x14ac:dyDescent="0.25">
      <c r="A12" s="1">
        <v>7</v>
      </c>
      <c r="B12" s="1">
        <v>1677</v>
      </c>
      <c r="C12" s="1" t="s">
        <v>258</v>
      </c>
      <c r="D12" s="1">
        <v>266027</v>
      </c>
      <c r="E12" s="1"/>
      <c r="F12" s="1" t="s">
        <v>259</v>
      </c>
      <c r="G12" s="1">
        <v>190</v>
      </c>
      <c r="H12" s="1" t="s">
        <v>19</v>
      </c>
      <c r="I12" s="1" t="s">
        <v>253</v>
      </c>
      <c r="J12" s="1">
        <v>16.2</v>
      </c>
      <c r="K12" s="1">
        <v>3078</v>
      </c>
      <c r="L12" s="42">
        <v>3</v>
      </c>
      <c r="M12" s="43">
        <v>45770</v>
      </c>
      <c r="N12" s="1" t="e">
        <f>VLOOKUP(B12,MICRO!E:L,8,0)</f>
        <v>#N/A</v>
      </c>
    </row>
    <row r="13" spans="1:14" ht="20.25" x14ac:dyDescent="0.25">
      <c r="A13" s="1">
        <v>9</v>
      </c>
      <c r="B13" s="1">
        <v>1679</v>
      </c>
      <c r="C13" s="1" t="s">
        <v>121</v>
      </c>
      <c r="D13" s="1">
        <v>266029</v>
      </c>
      <c r="E13" s="1"/>
      <c r="F13" s="1" t="s">
        <v>260</v>
      </c>
      <c r="G13" s="1">
        <v>100</v>
      </c>
      <c r="H13" s="1" t="s">
        <v>19</v>
      </c>
      <c r="I13" s="1" t="s">
        <v>253</v>
      </c>
      <c r="J13" s="1">
        <v>12.5</v>
      </c>
      <c r="K13" s="1">
        <v>1250</v>
      </c>
      <c r="L13" s="42">
        <v>3</v>
      </c>
      <c r="M13" s="43">
        <v>45770</v>
      </c>
      <c r="N13" s="1" t="e">
        <f>VLOOKUP(B13,MICRO!E:L,8,0)</f>
        <v>#N/A</v>
      </c>
    </row>
    <row r="14" spans="1:14" ht="20.25" x14ac:dyDescent="0.25">
      <c r="A14" s="1">
        <v>7</v>
      </c>
      <c r="B14" s="1">
        <v>1677</v>
      </c>
      <c r="C14" s="1" t="s">
        <v>258</v>
      </c>
      <c r="D14" s="1">
        <v>266027</v>
      </c>
      <c r="E14" s="1"/>
      <c r="F14" s="1" t="s">
        <v>261</v>
      </c>
      <c r="G14" s="1">
        <v>76</v>
      </c>
      <c r="H14" s="1" t="s">
        <v>19</v>
      </c>
      <c r="I14" s="1" t="s">
        <v>253</v>
      </c>
      <c r="J14" s="1">
        <v>16.2</v>
      </c>
      <c r="K14" s="1">
        <v>1231.2</v>
      </c>
      <c r="L14" s="42">
        <v>4</v>
      </c>
      <c r="M14" s="43">
        <v>45778</v>
      </c>
      <c r="N14" s="1" t="e">
        <f>VLOOKUP(B14,MICRO!E:L,8,0)</f>
        <v>#N/A</v>
      </c>
    </row>
    <row r="15" spans="1:14" ht="20.25" x14ac:dyDescent="0.25">
      <c r="A15" s="1">
        <v>10</v>
      </c>
      <c r="B15" s="1">
        <v>1677</v>
      </c>
      <c r="C15" s="1" t="s">
        <v>258</v>
      </c>
      <c r="D15" s="1">
        <v>266030</v>
      </c>
      <c r="E15" s="1"/>
      <c r="F15" s="1" t="s">
        <v>261</v>
      </c>
      <c r="G15" s="1">
        <v>160</v>
      </c>
      <c r="H15" s="1" t="s">
        <v>19</v>
      </c>
      <c r="I15" s="1" t="s">
        <v>253</v>
      </c>
      <c r="J15" s="1">
        <v>16.2</v>
      </c>
      <c r="K15" s="1">
        <v>2592</v>
      </c>
      <c r="L15" s="42">
        <v>4</v>
      </c>
      <c r="M15" s="43">
        <v>45778</v>
      </c>
      <c r="N15" s="1" t="e">
        <f>VLOOKUP(B15,MICRO!E:L,8,0)</f>
        <v>#N/A</v>
      </c>
    </row>
    <row r="16" spans="1:14" ht="20.25" x14ac:dyDescent="0.25">
      <c r="A16" s="1">
        <v>7</v>
      </c>
      <c r="B16" s="1">
        <v>1677</v>
      </c>
      <c r="C16" s="1" t="s">
        <v>258</v>
      </c>
      <c r="D16" s="1" t="s">
        <v>262</v>
      </c>
      <c r="E16" s="1"/>
      <c r="F16" s="1" t="s">
        <v>261</v>
      </c>
      <c r="G16" s="1">
        <v>84</v>
      </c>
      <c r="H16" s="1" t="s">
        <v>19</v>
      </c>
      <c r="I16" s="1" t="s">
        <v>253</v>
      </c>
      <c r="J16" s="1">
        <v>16.2</v>
      </c>
      <c r="K16" s="1">
        <f>J16*G16</f>
        <v>1360.8</v>
      </c>
      <c r="L16" s="42">
        <v>5</v>
      </c>
      <c r="M16" s="43">
        <v>45778</v>
      </c>
      <c r="N16" s="1" t="e">
        <f>VLOOKUP(B16,MICRO!E:L,8,0)</f>
        <v>#N/A</v>
      </c>
    </row>
    <row r="17" spans="1:14" ht="20.25" x14ac:dyDescent="0.25">
      <c r="A17" s="1">
        <v>15</v>
      </c>
      <c r="B17" s="1">
        <v>1677</v>
      </c>
      <c r="C17" s="1" t="s">
        <v>258</v>
      </c>
      <c r="D17" s="1">
        <v>266411</v>
      </c>
      <c r="E17" s="1"/>
      <c r="F17" s="1" t="s">
        <v>261</v>
      </c>
      <c r="G17" s="1">
        <v>180</v>
      </c>
      <c r="H17" s="1" t="s">
        <v>19</v>
      </c>
      <c r="I17" s="1" t="s">
        <v>253</v>
      </c>
      <c r="J17" s="1">
        <v>16.2</v>
      </c>
      <c r="K17" s="1">
        <f>J17*G17</f>
        <v>2916</v>
      </c>
      <c r="L17" s="42">
        <v>5</v>
      </c>
      <c r="M17" s="43">
        <v>45778</v>
      </c>
      <c r="N17" s="1" t="e">
        <f>VLOOKUP(B17,MICRO!E:L,8,0)</f>
        <v>#N/A</v>
      </c>
    </row>
    <row r="18" spans="1:14" ht="20.25" x14ac:dyDescent="0.25">
      <c r="A18" s="1">
        <v>9</v>
      </c>
      <c r="B18" s="1">
        <v>1679</v>
      </c>
      <c r="C18" s="1" t="s">
        <v>121</v>
      </c>
      <c r="D18" s="1">
        <v>266029</v>
      </c>
      <c r="E18" s="1"/>
      <c r="F18" s="1" t="s">
        <v>260</v>
      </c>
      <c r="G18" s="1">
        <v>243</v>
      </c>
      <c r="H18" s="1" t="s">
        <v>19</v>
      </c>
      <c r="I18" s="1" t="s">
        <v>253</v>
      </c>
      <c r="J18" s="1">
        <v>12.5</v>
      </c>
      <c r="K18" s="1">
        <f>J18*G18</f>
        <v>3037.5</v>
      </c>
      <c r="L18" s="42">
        <v>5</v>
      </c>
      <c r="M18" s="43">
        <v>45778</v>
      </c>
      <c r="N18" s="1" t="e">
        <f>VLOOKUP(B18,MICRO!E:L,8,0)</f>
        <v>#N/A</v>
      </c>
    </row>
    <row r="19" spans="1:14" ht="20.25" x14ac:dyDescent="0.25">
      <c r="A19" s="1">
        <v>17</v>
      </c>
      <c r="B19" s="1">
        <v>1686</v>
      </c>
      <c r="C19" s="1" t="s">
        <v>126</v>
      </c>
      <c r="D19" s="1">
        <v>271276</v>
      </c>
      <c r="E19" s="1"/>
      <c r="F19" s="1" t="s">
        <v>263</v>
      </c>
      <c r="G19" s="1">
        <v>120</v>
      </c>
      <c r="H19" s="1" t="s">
        <v>19</v>
      </c>
      <c r="I19" s="1" t="s">
        <v>253</v>
      </c>
      <c r="J19" s="1">
        <v>8</v>
      </c>
      <c r="K19" s="1">
        <f>J19*G19</f>
        <v>960</v>
      </c>
      <c r="L19" s="42">
        <v>5</v>
      </c>
      <c r="M19" s="43">
        <v>45778</v>
      </c>
      <c r="N19" s="1" t="e">
        <f>VLOOKUP(B19,MICRO!E:L,8,0)</f>
        <v>#N/A</v>
      </c>
    </row>
    <row r="20" spans="1:14" ht="20.25" x14ac:dyDescent="0.25">
      <c r="A20" s="1">
        <v>1</v>
      </c>
      <c r="B20" s="1">
        <v>1635</v>
      </c>
      <c r="C20" s="1" t="s">
        <v>119</v>
      </c>
      <c r="D20" s="1">
        <v>266023</v>
      </c>
      <c r="E20" s="1"/>
      <c r="F20" s="1" t="s">
        <v>264</v>
      </c>
      <c r="G20" s="1">
        <v>37</v>
      </c>
      <c r="H20" s="1" t="s">
        <v>19</v>
      </c>
      <c r="I20" s="1" t="s">
        <v>244</v>
      </c>
      <c r="J20" s="1">
        <v>8</v>
      </c>
      <c r="K20" s="1">
        <f>J20*G20</f>
        <v>296</v>
      </c>
      <c r="L20" s="42">
        <v>2</v>
      </c>
      <c r="M20" s="43">
        <v>45778</v>
      </c>
      <c r="N20" s="1" t="e">
        <f>VLOOKUP(B20,MICRO!E:L,8,0)</f>
        <v>#N/A</v>
      </c>
    </row>
    <row r="21" spans="1:14" ht="20.25" x14ac:dyDescent="0.25">
      <c r="A21" s="1">
        <v>6</v>
      </c>
      <c r="B21" s="1">
        <v>1687</v>
      </c>
      <c r="C21" s="1" t="s">
        <v>113</v>
      </c>
      <c r="D21" s="1">
        <v>266026</v>
      </c>
      <c r="E21" s="1"/>
      <c r="F21" s="1" t="s">
        <v>265</v>
      </c>
      <c r="G21" s="1">
        <v>116</v>
      </c>
      <c r="H21" s="1" t="s">
        <v>19</v>
      </c>
      <c r="I21" s="1" t="s">
        <v>253</v>
      </c>
      <c r="J21" s="1">
        <v>28.9</v>
      </c>
      <c r="K21" s="1">
        <v>3352.3999999999996</v>
      </c>
      <c r="L21" s="42">
        <v>6</v>
      </c>
      <c r="M21" s="43">
        <v>45791</v>
      </c>
      <c r="N21" s="1" t="e">
        <f>VLOOKUP(B21,MICRO!E:L,8,0)</f>
        <v>#N/A</v>
      </c>
    </row>
    <row r="22" spans="1:14" ht="20.25" x14ac:dyDescent="0.25">
      <c r="A22" s="1">
        <v>9</v>
      </c>
      <c r="B22" s="1">
        <v>1679</v>
      </c>
      <c r="C22" s="1" t="s">
        <v>121</v>
      </c>
      <c r="D22" s="1">
        <v>266029</v>
      </c>
      <c r="E22" s="1"/>
      <c r="F22" s="1" t="s">
        <v>260</v>
      </c>
      <c r="G22" s="1">
        <v>47</v>
      </c>
      <c r="H22" s="1" t="s">
        <v>19</v>
      </c>
      <c r="I22" s="1" t="s">
        <v>253</v>
      </c>
      <c r="J22" s="1">
        <v>12.5</v>
      </c>
      <c r="K22" s="1">
        <v>587.5</v>
      </c>
      <c r="L22" s="42">
        <v>6</v>
      </c>
      <c r="M22" s="43">
        <v>45791</v>
      </c>
      <c r="N22" s="1" t="e">
        <f>VLOOKUP(B22,MICRO!E:L,8,0)</f>
        <v>#N/A</v>
      </c>
    </row>
    <row r="23" spans="1:14" ht="20.25" x14ac:dyDescent="0.25">
      <c r="A23" s="1">
        <v>11</v>
      </c>
      <c r="B23" s="1">
        <v>1680</v>
      </c>
      <c r="C23" s="1" t="s">
        <v>115</v>
      </c>
      <c r="D23" s="1">
        <v>266396</v>
      </c>
      <c r="E23" s="1"/>
      <c r="F23" s="1" t="s">
        <v>266</v>
      </c>
      <c r="G23" s="1">
        <v>151</v>
      </c>
      <c r="H23" s="1" t="s">
        <v>19</v>
      </c>
      <c r="I23" s="1" t="s">
        <v>253</v>
      </c>
      <c r="J23" s="1">
        <v>13.8</v>
      </c>
      <c r="K23" s="1">
        <v>2083.8000000000002</v>
      </c>
      <c r="L23" s="42">
        <v>6</v>
      </c>
      <c r="M23" s="43">
        <v>45791</v>
      </c>
      <c r="N23" s="1" t="e">
        <f>VLOOKUP(B23,MICRO!E:L,8,0)</f>
        <v>#N/A</v>
      </c>
    </row>
    <row r="24" spans="1:14" ht="20.25" x14ac:dyDescent="0.25">
      <c r="A24" s="1">
        <v>16</v>
      </c>
      <c r="B24" s="1">
        <v>1683</v>
      </c>
      <c r="C24" s="1" t="s">
        <v>125</v>
      </c>
      <c r="D24" s="1">
        <v>271275</v>
      </c>
      <c r="E24" s="1"/>
      <c r="F24" s="1" t="s">
        <v>272</v>
      </c>
      <c r="G24" s="1">
        <v>110</v>
      </c>
      <c r="H24" s="1" t="s">
        <v>19</v>
      </c>
      <c r="I24" s="1" t="s">
        <v>253</v>
      </c>
      <c r="J24" s="1">
        <v>8</v>
      </c>
      <c r="K24" s="1">
        <v>880</v>
      </c>
      <c r="L24" s="42">
        <v>6</v>
      </c>
      <c r="M24" s="43">
        <v>45791</v>
      </c>
      <c r="N24" s="1" t="e">
        <f>VLOOKUP(B24,MICRO!E:L,8,0)</f>
        <v>#N/A</v>
      </c>
    </row>
    <row r="25" spans="1:14" ht="20.25" x14ac:dyDescent="0.25">
      <c r="A25" s="1">
        <v>1</v>
      </c>
      <c r="B25" s="1">
        <v>1635</v>
      </c>
      <c r="C25" s="1" t="s">
        <v>119</v>
      </c>
      <c r="D25" s="1">
        <v>266023</v>
      </c>
      <c r="E25" s="1"/>
      <c r="F25" s="1" t="s">
        <v>207</v>
      </c>
      <c r="G25" s="1">
        <v>113</v>
      </c>
      <c r="H25" s="1" t="s">
        <v>19</v>
      </c>
      <c r="I25" s="1" t="s">
        <v>244</v>
      </c>
      <c r="J25" s="1">
        <v>8</v>
      </c>
      <c r="K25" s="1">
        <v>904</v>
      </c>
      <c r="L25" s="42">
        <v>3</v>
      </c>
      <c r="M25" s="43">
        <v>45791</v>
      </c>
      <c r="N25" s="1" t="e">
        <f>VLOOKUP(B25,MICRO!E:L,8,0)</f>
        <v>#N/A</v>
      </c>
    </row>
    <row r="26" spans="1:14" ht="20.25" x14ac:dyDescent="0.25">
      <c r="A26" s="1">
        <v>2</v>
      </c>
      <c r="B26" s="1">
        <v>1636</v>
      </c>
      <c r="C26" s="1" t="s">
        <v>113</v>
      </c>
      <c r="D26" s="1">
        <v>266026</v>
      </c>
      <c r="E26" s="1"/>
      <c r="F26" s="1" t="s">
        <v>210</v>
      </c>
      <c r="G26" s="1">
        <v>30</v>
      </c>
      <c r="H26" s="1" t="s">
        <v>19</v>
      </c>
      <c r="I26" s="1" t="s">
        <v>244</v>
      </c>
      <c r="J26" s="1">
        <v>28.9</v>
      </c>
      <c r="K26" s="1">
        <v>867</v>
      </c>
      <c r="L26" s="42">
        <v>3</v>
      </c>
      <c r="M26" s="43">
        <v>45791</v>
      </c>
      <c r="N26" s="1" t="e">
        <f>VLOOKUP(B26,MICRO!E:L,8,0)</f>
        <v>#N/A</v>
      </c>
    </row>
    <row r="27" spans="1:14" ht="20.25" x14ac:dyDescent="0.25">
      <c r="A27" s="1">
        <v>3</v>
      </c>
      <c r="B27" s="1">
        <v>1637</v>
      </c>
      <c r="C27" s="1"/>
      <c r="D27" s="1">
        <v>279890</v>
      </c>
      <c r="E27" s="1"/>
      <c r="F27" s="1" t="s">
        <v>267</v>
      </c>
      <c r="G27" s="1">
        <v>4</v>
      </c>
      <c r="H27" s="1" t="s">
        <v>19</v>
      </c>
      <c r="I27" s="1" t="s">
        <v>244</v>
      </c>
      <c r="J27" s="1">
        <v>0.1</v>
      </c>
      <c r="K27" s="1">
        <v>0.4</v>
      </c>
      <c r="L27" s="42">
        <v>3</v>
      </c>
      <c r="M27" s="43">
        <v>45791</v>
      </c>
      <c r="N27" s="1" t="e">
        <f>VLOOKUP(B27,MICRO!E:L,8,0)</f>
        <v>#N/A</v>
      </c>
    </row>
    <row r="28" spans="1:14" ht="20.25" x14ac:dyDescent="0.25">
      <c r="A28" s="1" t="s">
        <v>268</v>
      </c>
      <c r="B28" s="1">
        <v>1639</v>
      </c>
      <c r="C28" s="1"/>
      <c r="D28" s="1">
        <v>279895</v>
      </c>
      <c r="E28" s="1"/>
      <c r="F28" s="1" t="s">
        <v>209</v>
      </c>
      <c r="G28" s="1">
        <v>2</v>
      </c>
      <c r="H28" s="1" t="s">
        <v>19</v>
      </c>
      <c r="I28" s="1" t="s">
        <v>244</v>
      </c>
      <c r="J28" s="1">
        <v>2.1</v>
      </c>
      <c r="K28" s="1">
        <v>4.2</v>
      </c>
      <c r="L28" s="42">
        <v>3</v>
      </c>
      <c r="M28" s="43">
        <v>45791</v>
      </c>
      <c r="N28" s="1" t="e">
        <f>VLOOKUP(B28,MICRO!E:L,8,0)</f>
        <v>#N/A</v>
      </c>
    </row>
    <row r="29" spans="1:14" ht="20.25" x14ac:dyDescent="0.25">
      <c r="A29" s="1" t="s">
        <v>269</v>
      </c>
      <c r="B29" s="1">
        <v>1640</v>
      </c>
      <c r="C29" s="1"/>
      <c r="D29" s="1">
        <v>279895</v>
      </c>
      <c r="E29" s="1"/>
      <c r="F29" s="1" t="s">
        <v>211</v>
      </c>
      <c r="G29" s="1">
        <v>2</v>
      </c>
      <c r="H29" s="1" t="s">
        <v>19</v>
      </c>
      <c r="I29" s="1" t="s">
        <v>244</v>
      </c>
      <c r="J29" s="1">
        <v>0.05</v>
      </c>
      <c r="K29" s="1">
        <v>0.1</v>
      </c>
      <c r="L29" s="42">
        <v>3</v>
      </c>
      <c r="M29" s="43">
        <v>45791</v>
      </c>
      <c r="N29" s="1" t="e">
        <f>VLOOKUP(B29,MICRO!E:L,8,0)</f>
        <v>#N/A</v>
      </c>
    </row>
    <row r="30" spans="1:14" ht="20.25" x14ac:dyDescent="0.25">
      <c r="A30" s="1">
        <v>5</v>
      </c>
      <c r="B30" s="1">
        <v>1641</v>
      </c>
      <c r="C30" s="1"/>
      <c r="D30" s="1">
        <v>279897</v>
      </c>
      <c r="E30" s="1"/>
      <c r="F30" s="1" t="s">
        <v>270</v>
      </c>
      <c r="G30" s="1">
        <v>2</v>
      </c>
      <c r="H30" s="1" t="s">
        <v>19</v>
      </c>
      <c r="I30" s="1" t="s">
        <v>244</v>
      </c>
      <c r="J30" s="1">
        <v>0.08</v>
      </c>
      <c r="K30" s="1">
        <v>0.16</v>
      </c>
      <c r="L30" s="42">
        <v>3</v>
      </c>
      <c r="M30" s="43">
        <v>45791</v>
      </c>
      <c r="N30" s="1" t="e">
        <f>VLOOKUP(B30,MICRO!E:L,8,0)</f>
        <v>#N/A</v>
      </c>
    </row>
    <row r="31" spans="1:14" ht="20.25" x14ac:dyDescent="0.25">
      <c r="A31" s="1">
        <v>6</v>
      </c>
      <c r="B31" s="1">
        <v>1642</v>
      </c>
      <c r="C31" s="1"/>
      <c r="D31" s="1">
        <v>279900</v>
      </c>
      <c r="E31" s="1"/>
      <c r="F31" s="1" t="s">
        <v>271</v>
      </c>
      <c r="G31" s="1">
        <v>4</v>
      </c>
      <c r="H31" s="1" t="s">
        <v>19</v>
      </c>
      <c r="I31" s="1" t="s">
        <v>244</v>
      </c>
      <c r="J31" s="1">
        <v>0.08</v>
      </c>
      <c r="K31" s="1">
        <v>0.32</v>
      </c>
      <c r="L31" s="42">
        <v>3</v>
      </c>
      <c r="M31" s="43">
        <v>45791</v>
      </c>
      <c r="N31" s="1" t="e">
        <f>VLOOKUP(B31,MICRO!E:L,8,0)</f>
        <v>#N/A</v>
      </c>
    </row>
    <row r="32" spans="1:14" ht="20.25" x14ac:dyDescent="0.25">
      <c r="A32" s="1">
        <v>1</v>
      </c>
      <c r="B32" s="1">
        <v>1584</v>
      </c>
      <c r="C32" s="1" t="s">
        <v>197</v>
      </c>
      <c r="D32" s="1"/>
      <c r="E32" s="1" t="s">
        <v>2</v>
      </c>
      <c r="F32" s="1" t="s">
        <v>273</v>
      </c>
      <c r="G32" s="1">
        <v>1</v>
      </c>
      <c r="H32" s="1" t="s">
        <v>19</v>
      </c>
      <c r="I32" s="1" t="s">
        <v>274</v>
      </c>
      <c r="J32" s="1">
        <v>744.9</v>
      </c>
      <c r="K32" s="1">
        <f t="shared" ref="K32:K37" si="0">J32*G32</f>
        <v>744.9</v>
      </c>
      <c r="L32" s="42">
        <v>1</v>
      </c>
      <c r="M32" s="43">
        <v>45762</v>
      </c>
      <c r="N32" s="1" t="e">
        <f>VLOOKUP(B32,MICRO!E:L,8,0)</f>
        <v>#N/A</v>
      </c>
    </row>
    <row r="33" spans="1:14" ht="20.25" x14ac:dyDescent="0.25">
      <c r="A33" s="1">
        <v>2</v>
      </c>
      <c r="B33" s="1">
        <v>1585</v>
      </c>
      <c r="C33" s="1" t="s">
        <v>198</v>
      </c>
      <c r="D33" s="1"/>
      <c r="E33" s="1" t="s">
        <v>2</v>
      </c>
      <c r="F33" s="1" t="s">
        <v>273</v>
      </c>
      <c r="G33" s="1">
        <v>1</v>
      </c>
      <c r="H33" s="1" t="s">
        <v>19</v>
      </c>
      <c r="I33" s="1" t="s">
        <v>274</v>
      </c>
      <c r="J33" s="1">
        <v>785.1</v>
      </c>
      <c r="K33" s="1">
        <f t="shared" si="0"/>
        <v>785.1</v>
      </c>
      <c r="L33" s="42">
        <v>1</v>
      </c>
      <c r="M33" s="43">
        <v>45762</v>
      </c>
      <c r="N33" s="1" t="e">
        <f>VLOOKUP(B33,MICRO!E:L,8,0)</f>
        <v>#N/A</v>
      </c>
    </row>
    <row r="34" spans="1:14" ht="20.25" x14ac:dyDescent="0.25">
      <c r="A34" s="1">
        <v>3</v>
      </c>
      <c r="B34" s="1">
        <v>1586</v>
      </c>
      <c r="C34" s="1" t="s">
        <v>199</v>
      </c>
      <c r="D34" s="1"/>
      <c r="E34" s="1" t="s">
        <v>2</v>
      </c>
      <c r="F34" s="1" t="s">
        <v>273</v>
      </c>
      <c r="G34" s="1">
        <v>1</v>
      </c>
      <c r="H34" s="1" t="s">
        <v>19</v>
      </c>
      <c r="I34" s="1" t="s">
        <v>274</v>
      </c>
      <c r="J34" s="1">
        <v>805.3</v>
      </c>
      <c r="K34" s="1">
        <f t="shared" si="0"/>
        <v>805.3</v>
      </c>
      <c r="L34" s="42">
        <v>1</v>
      </c>
      <c r="M34" s="43">
        <v>45762</v>
      </c>
      <c r="N34" s="1" t="e">
        <f>VLOOKUP(B34,MICRO!E:L,8,0)</f>
        <v>#N/A</v>
      </c>
    </row>
    <row r="35" spans="1:14" ht="20.25" x14ac:dyDescent="0.25">
      <c r="A35" s="1">
        <v>4</v>
      </c>
      <c r="B35" s="1">
        <v>1583</v>
      </c>
      <c r="C35" s="1" t="s">
        <v>196</v>
      </c>
      <c r="D35" s="1"/>
      <c r="E35" s="1" t="s">
        <v>2</v>
      </c>
      <c r="F35" s="1" t="s">
        <v>275</v>
      </c>
      <c r="G35" s="1">
        <v>1</v>
      </c>
      <c r="H35" s="1" t="s">
        <v>19</v>
      </c>
      <c r="I35" s="1" t="s">
        <v>274</v>
      </c>
      <c r="J35" s="1">
        <v>1882.2</v>
      </c>
      <c r="K35" s="1">
        <f t="shared" si="0"/>
        <v>1882.2</v>
      </c>
      <c r="L35" s="42">
        <v>1</v>
      </c>
      <c r="M35" s="43">
        <v>45762</v>
      </c>
      <c r="N35" s="1" t="e">
        <f>VLOOKUP(B35,MICRO!E:L,8,0)</f>
        <v>#N/A</v>
      </c>
    </row>
    <row r="36" spans="1:14" ht="20.25" x14ac:dyDescent="0.25">
      <c r="A36" s="1">
        <v>5</v>
      </c>
      <c r="B36" s="1">
        <v>1581</v>
      </c>
      <c r="C36" s="1" t="s">
        <v>193</v>
      </c>
      <c r="D36" s="1"/>
      <c r="E36" s="1" t="s">
        <v>2</v>
      </c>
      <c r="F36" s="1" t="s">
        <v>276</v>
      </c>
      <c r="G36" s="1">
        <v>1</v>
      </c>
      <c r="H36" s="1" t="s">
        <v>19</v>
      </c>
      <c r="I36" s="1" t="s">
        <v>274</v>
      </c>
      <c r="J36" s="1">
        <v>639</v>
      </c>
      <c r="K36" s="1">
        <f t="shared" si="0"/>
        <v>639</v>
      </c>
      <c r="L36" s="42">
        <v>1</v>
      </c>
      <c r="M36" s="43">
        <v>45762</v>
      </c>
      <c r="N36" s="1" t="e">
        <f>VLOOKUP(B36,MICRO!E:L,8,0)</f>
        <v>#N/A</v>
      </c>
    </row>
    <row r="37" spans="1:14" ht="20.25" x14ac:dyDescent="0.25">
      <c r="A37" s="1">
        <v>6</v>
      </c>
      <c r="B37" s="1">
        <v>1582</v>
      </c>
      <c r="C37" s="1" t="s">
        <v>195</v>
      </c>
      <c r="D37" s="1"/>
      <c r="E37" s="1" t="s">
        <v>2</v>
      </c>
      <c r="F37" s="1" t="s">
        <v>277</v>
      </c>
      <c r="G37" s="1">
        <v>1</v>
      </c>
      <c r="H37" s="1" t="s">
        <v>19</v>
      </c>
      <c r="I37" s="1" t="s">
        <v>274</v>
      </c>
      <c r="J37" s="1">
        <v>810.5</v>
      </c>
      <c r="K37" s="1">
        <f t="shared" si="0"/>
        <v>810.5</v>
      </c>
      <c r="L37" s="42">
        <v>1</v>
      </c>
      <c r="M37" s="43">
        <v>45762</v>
      </c>
      <c r="N37" s="1" t="e">
        <f>VLOOKUP(B37,MICRO!E:L,8,0)</f>
        <v>#N/A</v>
      </c>
    </row>
    <row r="38" spans="1:14" ht="20.25" x14ac:dyDescent="0.25">
      <c r="A38" s="1">
        <v>1</v>
      </c>
      <c r="B38" s="1">
        <v>1587</v>
      </c>
      <c r="C38" s="1" t="s">
        <v>200</v>
      </c>
      <c r="D38" s="1" t="s">
        <v>278</v>
      </c>
      <c r="E38" s="1"/>
      <c r="F38" s="1" t="s">
        <v>279</v>
      </c>
      <c r="G38" s="1">
        <v>40</v>
      </c>
      <c r="H38" s="1" t="s">
        <v>19</v>
      </c>
      <c r="I38" s="1" t="s">
        <v>280</v>
      </c>
      <c r="J38" s="1">
        <v>12</v>
      </c>
      <c r="K38" s="1">
        <f>G38*J38</f>
        <v>480</v>
      </c>
      <c r="L38" s="42">
        <v>1</v>
      </c>
      <c r="M38" s="43">
        <v>45728</v>
      </c>
      <c r="N38" s="1" t="e">
        <f>VLOOKUP(B38,MICRO!E:L,8,0)</f>
        <v>#N/A</v>
      </c>
    </row>
    <row r="39" spans="1:14" ht="20.25" x14ac:dyDescent="0.25">
      <c r="A39" s="1">
        <v>1</v>
      </c>
      <c r="B39" s="1">
        <v>1690</v>
      </c>
      <c r="C39" s="1" t="s">
        <v>218</v>
      </c>
      <c r="D39" s="1">
        <v>266923</v>
      </c>
      <c r="E39" s="1"/>
      <c r="F39" s="1" t="s">
        <v>219</v>
      </c>
      <c r="G39" s="1">
        <v>2</v>
      </c>
      <c r="H39" s="1" t="s">
        <v>19</v>
      </c>
      <c r="I39" s="1" t="s">
        <v>294</v>
      </c>
      <c r="J39" s="1">
        <v>180.6</v>
      </c>
      <c r="K39" s="1">
        <v>361.2</v>
      </c>
      <c r="L39" s="42">
        <v>1</v>
      </c>
      <c r="M39" s="43">
        <v>45763</v>
      </c>
      <c r="N39" s="1" t="e">
        <f>VLOOKUP(B39,MICRO!E:L,8,0)</f>
        <v>#N/A</v>
      </c>
    </row>
    <row r="40" spans="1:14" ht="20.25" x14ac:dyDescent="0.25">
      <c r="A40" s="1">
        <v>2</v>
      </c>
      <c r="B40" s="1">
        <v>1692</v>
      </c>
      <c r="C40" s="1" t="s">
        <v>224</v>
      </c>
      <c r="D40" s="1">
        <v>266939</v>
      </c>
      <c r="E40" s="1"/>
      <c r="F40" s="1" t="s">
        <v>225</v>
      </c>
      <c r="G40" s="1">
        <v>5</v>
      </c>
      <c r="H40" s="1" t="s">
        <v>19</v>
      </c>
      <c r="I40" s="1" t="s">
        <v>294</v>
      </c>
      <c r="J40" s="1">
        <v>170.6</v>
      </c>
      <c r="K40" s="1">
        <v>853</v>
      </c>
      <c r="L40" s="42">
        <v>1</v>
      </c>
      <c r="M40" s="43">
        <v>45763</v>
      </c>
      <c r="N40" s="1" t="e">
        <f>VLOOKUP(B40,MICRO!E:L,8,0)</f>
        <v>#N/A</v>
      </c>
    </row>
    <row r="41" spans="1:14" ht="20.25" x14ac:dyDescent="0.25">
      <c r="A41" s="1">
        <v>1</v>
      </c>
      <c r="B41" s="1">
        <v>1691</v>
      </c>
      <c r="C41" s="1" t="s">
        <v>221</v>
      </c>
      <c r="D41" s="1">
        <v>266945</v>
      </c>
      <c r="E41" s="1"/>
      <c r="F41" s="1" t="s">
        <v>222</v>
      </c>
      <c r="G41" s="1">
        <v>1</v>
      </c>
      <c r="H41" s="1" t="s">
        <v>19</v>
      </c>
      <c r="I41" s="1"/>
      <c r="J41" s="1">
        <v>2660</v>
      </c>
      <c r="K41" s="1">
        <f>J41*G41</f>
        <v>2660</v>
      </c>
      <c r="L41" s="42">
        <v>2</v>
      </c>
      <c r="M41" s="43">
        <v>45778</v>
      </c>
      <c r="N41" s="1" t="e">
        <f>VLOOKUP(B41,MICRO!E:L,8,0)</f>
        <v>#N/A</v>
      </c>
    </row>
    <row r="42" spans="1:14" ht="20.25" x14ac:dyDescent="0.25">
      <c r="A42" s="1">
        <v>1</v>
      </c>
      <c r="B42" s="1">
        <v>1674</v>
      </c>
      <c r="C42" s="1" t="s">
        <v>80</v>
      </c>
      <c r="D42" s="1"/>
      <c r="E42" s="1"/>
      <c r="F42" s="1" t="s">
        <v>295</v>
      </c>
      <c r="G42" s="1">
        <v>4</v>
      </c>
      <c r="H42" s="1" t="s">
        <v>19</v>
      </c>
      <c r="I42" s="1" t="s">
        <v>296</v>
      </c>
      <c r="J42" s="1">
        <v>12.5</v>
      </c>
      <c r="K42" s="1">
        <v>50</v>
      </c>
      <c r="L42" s="42">
        <v>1</v>
      </c>
      <c r="M42" s="43">
        <v>45804</v>
      </c>
      <c r="N42" s="1" t="e">
        <f>VLOOKUP(B42,MICRO!E:L,8,0)</f>
        <v>#N/A</v>
      </c>
    </row>
    <row r="43" spans="1:14" ht="20.25" x14ac:dyDescent="0.25">
      <c r="A43" s="1">
        <v>2</v>
      </c>
      <c r="B43" s="1">
        <v>1675</v>
      </c>
      <c r="C43" s="1" t="s">
        <v>79</v>
      </c>
      <c r="D43" s="1"/>
      <c r="E43" s="1"/>
      <c r="F43" s="1" t="s">
        <v>297</v>
      </c>
      <c r="G43" s="1">
        <v>4</v>
      </c>
      <c r="H43" s="1" t="s">
        <v>19</v>
      </c>
      <c r="I43" s="1" t="s">
        <v>296</v>
      </c>
      <c r="J43" s="1">
        <v>4.5</v>
      </c>
      <c r="K43" s="1">
        <v>18</v>
      </c>
      <c r="L43" s="42">
        <v>1</v>
      </c>
      <c r="M43" s="43">
        <v>45804</v>
      </c>
      <c r="N43" s="1" t="e">
        <f>VLOOKUP(B43,MICRO!E:L,8,0)</f>
        <v>#N/A</v>
      </c>
    </row>
    <row r="44" spans="1:14" ht="20.25" x14ac:dyDescent="0.25">
      <c r="A44" s="1">
        <v>3</v>
      </c>
      <c r="B44" s="1">
        <v>1676</v>
      </c>
      <c r="C44" s="1" t="s">
        <v>137</v>
      </c>
      <c r="D44" s="1"/>
      <c r="E44" s="1"/>
      <c r="F44" s="1" t="s">
        <v>215</v>
      </c>
      <c r="G44" s="1">
        <v>5</v>
      </c>
      <c r="H44" s="1" t="s">
        <v>19</v>
      </c>
      <c r="I44" s="1" t="s">
        <v>296</v>
      </c>
      <c r="J44" s="1">
        <v>2.7</v>
      </c>
      <c r="K44" s="1">
        <v>13.5</v>
      </c>
      <c r="L44" s="42">
        <v>1</v>
      </c>
      <c r="M44" s="43">
        <v>45804</v>
      </c>
      <c r="N44" s="1" t="e">
        <f>VLOOKUP(B44,MICRO!E:L,8,0)</f>
        <v>#N/A</v>
      </c>
    </row>
    <row r="45" spans="1:14" ht="20.25" x14ac:dyDescent="0.25">
      <c r="A45" s="1">
        <v>1</v>
      </c>
      <c r="B45" s="1">
        <v>1684</v>
      </c>
      <c r="C45" s="1" t="s">
        <v>118</v>
      </c>
      <c r="D45" s="1">
        <v>266019</v>
      </c>
      <c r="E45" s="1"/>
      <c r="F45" s="1" t="s">
        <v>298</v>
      </c>
      <c r="G45" s="1">
        <v>124</v>
      </c>
      <c r="H45" s="1" t="s">
        <v>19</v>
      </c>
      <c r="I45" s="1" t="s">
        <v>253</v>
      </c>
      <c r="J45" s="1">
        <v>6</v>
      </c>
      <c r="K45" s="1">
        <v>744</v>
      </c>
      <c r="L45" s="42">
        <v>7</v>
      </c>
      <c r="M45" s="43">
        <v>45793</v>
      </c>
      <c r="N45" s="1" t="e">
        <f>VLOOKUP(B45,MICRO!E:L,8,0)</f>
        <v>#N/A</v>
      </c>
    </row>
    <row r="46" spans="1:14" ht="20.25" x14ac:dyDescent="0.25">
      <c r="A46" s="1">
        <v>4</v>
      </c>
      <c r="B46" s="1">
        <v>1688</v>
      </c>
      <c r="C46" s="1" t="s">
        <v>116</v>
      </c>
      <c r="D46" s="1">
        <v>266024</v>
      </c>
      <c r="E46" s="1"/>
      <c r="F46" s="1" t="s">
        <v>299</v>
      </c>
      <c r="G46" s="1">
        <v>120</v>
      </c>
      <c r="H46" s="1" t="s">
        <v>19</v>
      </c>
      <c r="I46" s="1" t="s">
        <v>253</v>
      </c>
      <c r="J46" s="1">
        <v>19.8</v>
      </c>
      <c r="K46" s="1">
        <v>2376</v>
      </c>
      <c r="L46" s="42">
        <v>7</v>
      </c>
      <c r="M46" s="43">
        <v>45793</v>
      </c>
      <c r="N46" s="1" t="e">
        <f>VLOOKUP(B46,MICRO!E:L,8,0)</f>
        <v>#N/A</v>
      </c>
    </row>
    <row r="47" spans="1:14" ht="20.25" x14ac:dyDescent="0.25">
      <c r="A47" s="1">
        <v>6</v>
      </c>
      <c r="B47" s="1">
        <v>1687</v>
      </c>
      <c r="C47" s="1" t="s">
        <v>113</v>
      </c>
      <c r="D47" s="1">
        <v>266026</v>
      </c>
      <c r="E47" s="1"/>
      <c r="F47" s="1" t="s">
        <v>265</v>
      </c>
      <c r="G47" s="1">
        <v>4</v>
      </c>
      <c r="H47" s="1" t="s">
        <v>19</v>
      </c>
      <c r="I47" s="1" t="s">
        <v>253</v>
      </c>
      <c r="J47" s="1">
        <v>28.9</v>
      </c>
      <c r="K47" s="1">
        <v>115.6</v>
      </c>
      <c r="L47" s="42">
        <v>7</v>
      </c>
      <c r="M47" s="43">
        <v>45793</v>
      </c>
      <c r="N47" s="1" t="e">
        <f>VLOOKUP(B47,MICRO!E:L,8,0)</f>
        <v>#N/A</v>
      </c>
    </row>
    <row r="48" spans="1:14" ht="20.25" x14ac:dyDescent="0.25">
      <c r="A48" s="1">
        <v>8</v>
      </c>
      <c r="B48" s="1">
        <v>1687</v>
      </c>
      <c r="C48" s="1" t="s">
        <v>113</v>
      </c>
      <c r="D48" s="1">
        <v>266028</v>
      </c>
      <c r="E48" s="1"/>
      <c r="F48" s="1" t="s">
        <v>300</v>
      </c>
      <c r="G48" s="1">
        <v>39</v>
      </c>
      <c r="H48" s="1" t="s">
        <v>19</v>
      </c>
      <c r="I48" s="1" t="s">
        <v>253</v>
      </c>
      <c r="J48" s="1">
        <v>28.9</v>
      </c>
      <c r="K48" s="1">
        <v>1127.0999999999999</v>
      </c>
      <c r="L48" s="42">
        <v>7</v>
      </c>
      <c r="M48" s="43">
        <v>45793</v>
      </c>
      <c r="N48" s="1" t="e">
        <f>VLOOKUP(B48,MICRO!E:L,8,0)</f>
        <v>#N/A</v>
      </c>
    </row>
    <row r="49" spans="1:14" ht="20.25" x14ac:dyDescent="0.25">
      <c r="A49" s="1">
        <v>11</v>
      </c>
      <c r="B49" s="1">
        <v>1680</v>
      </c>
      <c r="C49" s="1" t="s">
        <v>115</v>
      </c>
      <c r="D49" s="1">
        <v>266396</v>
      </c>
      <c r="E49" s="1"/>
      <c r="F49" s="1" t="s">
        <v>266</v>
      </c>
      <c r="G49" s="1">
        <v>38</v>
      </c>
      <c r="H49" s="1" t="s">
        <v>19</v>
      </c>
      <c r="I49" s="1" t="s">
        <v>253</v>
      </c>
      <c r="J49" s="1">
        <v>13.8</v>
      </c>
      <c r="K49" s="1">
        <v>524.4</v>
      </c>
      <c r="L49" s="42">
        <v>7</v>
      </c>
      <c r="M49" s="43">
        <v>45793</v>
      </c>
      <c r="N49" s="1" t="e">
        <f>VLOOKUP(B49,MICRO!E:L,8,0)</f>
        <v>#N/A</v>
      </c>
    </row>
    <row r="50" spans="1:14" ht="20.25" x14ac:dyDescent="0.25">
      <c r="A50" s="1">
        <v>18</v>
      </c>
      <c r="B50" s="1">
        <v>1681</v>
      </c>
      <c r="C50" s="1" t="s">
        <v>103</v>
      </c>
      <c r="D50" s="1">
        <v>271277</v>
      </c>
      <c r="E50" s="1"/>
      <c r="F50" s="1" t="s">
        <v>301</v>
      </c>
      <c r="G50" s="1">
        <v>150</v>
      </c>
      <c r="H50" s="1" t="s">
        <v>19</v>
      </c>
      <c r="I50" s="1" t="s">
        <v>253</v>
      </c>
      <c r="J50" s="1">
        <v>2.5</v>
      </c>
      <c r="K50" s="1">
        <v>375</v>
      </c>
      <c r="L50" s="42">
        <v>7</v>
      </c>
      <c r="M50" s="43">
        <v>45793</v>
      </c>
      <c r="N50" s="1" t="e">
        <f>VLOOKUP(B50,MICRO!E:L,8,0)</f>
        <v>#N/A</v>
      </c>
    </row>
    <row r="51" spans="1:14" ht="20.25" x14ac:dyDescent="0.25">
      <c r="A51" s="1">
        <v>1</v>
      </c>
      <c r="B51" s="1">
        <v>1702</v>
      </c>
      <c r="C51" s="1" t="s">
        <v>238</v>
      </c>
      <c r="D51" s="1"/>
      <c r="E51" s="1" t="s">
        <v>2</v>
      </c>
      <c r="F51" s="1" t="s">
        <v>239</v>
      </c>
      <c r="G51" s="1">
        <v>18</v>
      </c>
      <c r="H51" s="1" t="s">
        <v>19</v>
      </c>
      <c r="I51" s="1" t="s">
        <v>302</v>
      </c>
      <c r="J51" s="1">
        <v>15.7</v>
      </c>
      <c r="K51" s="1">
        <v>282.59999999999997</v>
      </c>
      <c r="L51" s="42">
        <v>1</v>
      </c>
      <c r="M51" s="43">
        <v>45789</v>
      </c>
      <c r="N51" s="1" t="e">
        <f>VLOOKUP(B51,MICRO!E:L,8,0)</f>
        <v>#N/A</v>
      </c>
    </row>
    <row r="52" spans="1:14" ht="20.25" x14ac:dyDescent="0.25">
      <c r="A52" s="1">
        <v>1</v>
      </c>
      <c r="B52" s="1">
        <v>1700</v>
      </c>
      <c r="C52" s="1" t="s">
        <v>149</v>
      </c>
      <c r="D52" s="1"/>
      <c r="E52" s="1"/>
      <c r="F52" s="1" t="s">
        <v>150</v>
      </c>
      <c r="G52" s="1">
        <v>3</v>
      </c>
      <c r="H52" s="1" t="s">
        <v>19</v>
      </c>
      <c r="I52" s="1" t="s">
        <v>303</v>
      </c>
      <c r="J52" s="1">
        <v>35.200000000000003</v>
      </c>
      <c r="K52" s="1">
        <v>105.6</v>
      </c>
      <c r="L52" s="42">
        <v>1</v>
      </c>
      <c r="M52" s="43">
        <v>45789</v>
      </c>
      <c r="N52" s="1" t="e">
        <f>VLOOKUP(B52,MICRO!E:L,8,0)</f>
        <v>#N/A</v>
      </c>
    </row>
    <row r="53" spans="1:14" ht="20.25" x14ac:dyDescent="0.25">
      <c r="A53" s="1">
        <v>4</v>
      </c>
      <c r="B53" s="1">
        <v>1688</v>
      </c>
      <c r="C53" s="1" t="s">
        <v>116</v>
      </c>
      <c r="D53" s="1">
        <v>266024</v>
      </c>
      <c r="E53" s="1"/>
      <c r="F53" s="1" t="s">
        <v>299</v>
      </c>
      <c r="G53" s="1">
        <v>32</v>
      </c>
      <c r="H53" s="1" t="s">
        <v>19</v>
      </c>
      <c r="I53" s="1" t="s">
        <v>253</v>
      </c>
      <c r="J53" s="1">
        <v>19.8</v>
      </c>
      <c r="K53" s="1">
        <v>633.6</v>
      </c>
      <c r="L53" s="42">
        <v>8</v>
      </c>
      <c r="M53" s="43">
        <v>45805</v>
      </c>
      <c r="N53" s="1" t="e">
        <f>VLOOKUP(B53,MICRO!E:L,8,0)</f>
        <v>#N/A</v>
      </c>
    </row>
    <row r="54" spans="1:14" ht="20.25" x14ac:dyDescent="0.25">
      <c r="A54" s="1">
        <v>8</v>
      </c>
      <c r="B54" s="1">
        <v>1687</v>
      </c>
      <c r="C54" s="1" t="s">
        <v>113</v>
      </c>
      <c r="D54" s="1">
        <v>266028</v>
      </c>
      <c r="E54" s="1"/>
      <c r="F54" s="1" t="s">
        <v>300</v>
      </c>
      <c r="G54" s="1">
        <v>62</v>
      </c>
      <c r="H54" s="1" t="s">
        <v>19</v>
      </c>
      <c r="I54" s="1" t="s">
        <v>253</v>
      </c>
      <c r="J54" s="1">
        <v>28.9</v>
      </c>
      <c r="K54" s="1">
        <v>1791.8</v>
      </c>
      <c r="L54" s="42">
        <v>8</v>
      </c>
      <c r="M54" s="43">
        <v>45805</v>
      </c>
      <c r="N54" s="1" t="e">
        <f>VLOOKUP(B54,MICRO!E:L,8,0)</f>
        <v>#N/A</v>
      </c>
    </row>
    <row r="55" spans="1:14" ht="20.25" x14ac:dyDescent="0.25">
      <c r="A55" s="1">
        <v>11</v>
      </c>
      <c r="B55" s="1">
        <v>1680</v>
      </c>
      <c r="C55" s="1" t="s">
        <v>115</v>
      </c>
      <c r="D55" s="1">
        <v>266396</v>
      </c>
      <c r="E55" s="1"/>
      <c r="F55" s="1" t="s">
        <v>266</v>
      </c>
      <c r="G55" s="1">
        <v>1</v>
      </c>
      <c r="H55" s="1" t="s">
        <v>19</v>
      </c>
      <c r="I55" s="1" t="s">
        <v>253</v>
      </c>
      <c r="J55" s="1">
        <v>13.8</v>
      </c>
      <c r="K55" s="1">
        <v>13.8</v>
      </c>
      <c r="L55" s="42">
        <v>8</v>
      </c>
      <c r="M55" s="43">
        <v>45805</v>
      </c>
      <c r="N55" s="1" t="e">
        <f>VLOOKUP(B55,MICRO!E:L,8,0)</f>
        <v>#N/A</v>
      </c>
    </row>
    <row r="56" spans="1:14" ht="20.25" x14ac:dyDescent="0.25">
      <c r="A56" s="1">
        <v>12</v>
      </c>
      <c r="B56" s="1">
        <v>1680</v>
      </c>
      <c r="C56" s="1" t="s">
        <v>115</v>
      </c>
      <c r="D56" s="1">
        <v>266399</v>
      </c>
      <c r="E56" s="1"/>
      <c r="F56" s="1" t="s">
        <v>335</v>
      </c>
      <c r="G56" s="1">
        <v>72</v>
      </c>
      <c r="H56" s="1" t="s">
        <v>19</v>
      </c>
      <c r="I56" s="1" t="s">
        <v>253</v>
      </c>
      <c r="J56" s="1">
        <v>13.8</v>
      </c>
      <c r="K56" s="1">
        <v>993.6</v>
      </c>
      <c r="L56" s="42">
        <v>8</v>
      </c>
      <c r="M56" s="43">
        <v>45805</v>
      </c>
      <c r="N56" s="1" t="e">
        <f>VLOOKUP(B56,MICRO!E:L,8,0)</f>
        <v>#N/A</v>
      </c>
    </row>
    <row r="57" spans="1:14" ht="20.25" x14ac:dyDescent="0.25">
      <c r="A57" s="1">
        <v>1</v>
      </c>
      <c r="B57" s="1">
        <v>1693</v>
      </c>
      <c r="C57" s="1" t="s">
        <v>226</v>
      </c>
      <c r="D57" s="1" t="s">
        <v>226</v>
      </c>
      <c r="E57" s="1" t="s">
        <v>2</v>
      </c>
      <c r="F57" s="1" t="s">
        <v>227</v>
      </c>
      <c r="G57" s="1">
        <v>56</v>
      </c>
      <c r="H57" s="1" t="s">
        <v>19</v>
      </c>
      <c r="I57" s="1" t="s">
        <v>345</v>
      </c>
      <c r="J57" s="1">
        <v>97.6</v>
      </c>
      <c r="K57" s="1">
        <f>J57*G57</f>
        <v>5465.5999999999995</v>
      </c>
      <c r="L57" s="42">
        <v>1</v>
      </c>
      <c r="M57" s="43">
        <v>45812</v>
      </c>
      <c r="N57" s="1" t="e">
        <f>VLOOKUP(B57,MICRO!E:L,8,0)</f>
        <v>#N/A</v>
      </c>
    </row>
    <row r="58" spans="1:14" ht="20.25" x14ac:dyDescent="0.25">
      <c r="A58" s="1">
        <v>1</v>
      </c>
      <c r="B58" s="1">
        <v>1706</v>
      </c>
      <c r="C58" s="1" t="s">
        <v>284</v>
      </c>
      <c r="D58" s="1" t="s">
        <v>346</v>
      </c>
      <c r="E58" s="1"/>
      <c r="F58" s="1" t="s">
        <v>347</v>
      </c>
      <c r="G58" s="1">
        <v>2</v>
      </c>
      <c r="H58" s="1" t="s">
        <v>19</v>
      </c>
      <c r="I58" s="1" t="s">
        <v>348</v>
      </c>
      <c r="J58" s="1">
        <v>2723.51</v>
      </c>
      <c r="K58" s="1">
        <v>5447.02</v>
      </c>
      <c r="L58" s="42">
        <v>1</v>
      </c>
      <c r="M58" s="43">
        <v>45810</v>
      </c>
      <c r="N58" s="1" t="e">
        <f>VLOOKUP(B58,MICRO!E:L,8,0)</f>
        <v>#N/A</v>
      </c>
    </row>
    <row r="59" spans="1:14" ht="20.25" x14ac:dyDescent="0.25">
      <c r="A59" s="1">
        <v>1</v>
      </c>
      <c r="B59" s="1">
        <v>1719</v>
      </c>
      <c r="C59" s="1" t="s">
        <v>349</v>
      </c>
      <c r="D59" s="1" t="s">
        <v>350</v>
      </c>
      <c r="E59" s="1" t="s">
        <v>43</v>
      </c>
      <c r="F59" s="1" t="s">
        <v>351</v>
      </c>
      <c r="G59" s="1">
        <v>25</v>
      </c>
      <c r="H59" s="1" t="s">
        <v>19</v>
      </c>
      <c r="I59" s="1" t="s">
        <v>352</v>
      </c>
      <c r="J59" s="1">
        <v>7.5</v>
      </c>
      <c r="K59" s="1">
        <v>187.5</v>
      </c>
      <c r="L59" s="42">
        <v>1</v>
      </c>
      <c r="M59" s="43">
        <v>45812</v>
      </c>
      <c r="N59" s="1" t="e">
        <f>VLOOKUP(B59,MICRO!E:L,8,0)</f>
        <v>#N/A</v>
      </c>
    </row>
    <row r="60" spans="1:14" ht="20.25" x14ac:dyDescent="0.25">
      <c r="A60" s="1">
        <v>6</v>
      </c>
      <c r="B60" s="1">
        <v>1719</v>
      </c>
      <c r="C60" s="1" t="s">
        <v>349</v>
      </c>
      <c r="D60" s="1" t="s">
        <v>353</v>
      </c>
      <c r="E60" s="1" t="s">
        <v>43</v>
      </c>
      <c r="F60" s="1" t="s">
        <v>351</v>
      </c>
      <c r="G60" s="1">
        <v>25</v>
      </c>
      <c r="H60" s="1" t="s">
        <v>19</v>
      </c>
      <c r="I60" s="1" t="s">
        <v>352</v>
      </c>
      <c r="J60" s="1">
        <v>7.5</v>
      </c>
      <c r="K60" s="1">
        <v>187.5</v>
      </c>
      <c r="L60" s="42">
        <v>1</v>
      </c>
      <c r="M60" s="43">
        <v>45812</v>
      </c>
      <c r="N60" s="1" t="e">
        <f>VLOOKUP(B60,MICRO!E:L,8,0)</f>
        <v>#N/A</v>
      </c>
    </row>
    <row r="61" spans="1:14" ht="20.25" x14ac:dyDescent="0.25">
      <c r="A61" s="1">
        <v>1</v>
      </c>
      <c r="B61" s="1">
        <v>1697</v>
      </c>
      <c r="C61" s="1" t="s">
        <v>231</v>
      </c>
      <c r="D61" s="1" t="s">
        <v>231</v>
      </c>
      <c r="E61" s="1"/>
      <c r="F61" s="1" t="s">
        <v>232</v>
      </c>
      <c r="G61" s="1">
        <v>200</v>
      </c>
      <c r="H61" s="1" t="s">
        <v>19</v>
      </c>
      <c r="I61" s="1" t="s">
        <v>354</v>
      </c>
      <c r="J61" s="1">
        <v>9</v>
      </c>
      <c r="K61" s="1">
        <f t="shared" ref="K61:K73" si="1">G61*J61</f>
        <v>1800</v>
      </c>
      <c r="L61" s="42">
        <v>1</v>
      </c>
      <c r="M61" s="43">
        <v>45810</v>
      </c>
      <c r="N61" s="1" t="e">
        <f>VLOOKUP(B61,MICRO!E:L,8,0)</f>
        <v>#N/A</v>
      </c>
    </row>
    <row r="62" spans="1:14" ht="20.25" x14ac:dyDescent="0.25">
      <c r="A62" s="1">
        <v>1</v>
      </c>
      <c r="B62" s="1">
        <v>1705</v>
      </c>
      <c r="C62" s="1" t="s">
        <v>282</v>
      </c>
      <c r="D62" s="1"/>
      <c r="E62" s="1"/>
      <c r="F62" s="1" t="s">
        <v>283</v>
      </c>
      <c r="G62" s="1">
        <v>10</v>
      </c>
      <c r="H62" s="1" t="s">
        <v>19</v>
      </c>
      <c r="I62" s="1" t="s">
        <v>355</v>
      </c>
      <c r="J62" s="1">
        <v>2.6</v>
      </c>
      <c r="K62" s="1">
        <f t="shared" si="1"/>
        <v>26</v>
      </c>
      <c r="L62" s="42">
        <v>1</v>
      </c>
      <c r="M62" s="43">
        <v>45810</v>
      </c>
      <c r="N62" s="1" t="e">
        <f>VLOOKUP(B62,MICRO!E:L,8,0)</f>
        <v>#N/A</v>
      </c>
    </row>
    <row r="63" spans="1:14" ht="20.25" x14ac:dyDescent="0.25">
      <c r="A63" s="1">
        <v>1</v>
      </c>
      <c r="B63" s="1">
        <v>1704</v>
      </c>
      <c r="C63" s="1" t="s">
        <v>178</v>
      </c>
      <c r="D63" s="1" t="s">
        <v>178</v>
      </c>
      <c r="E63" s="1"/>
      <c r="F63" s="1" t="s">
        <v>179</v>
      </c>
      <c r="G63" s="1">
        <v>4</v>
      </c>
      <c r="H63" s="1" t="s">
        <v>19</v>
      </c>
      <c r="I63" s="1" t="s">
        <v>356</v>
      </c>
      <c r="J63" s="1">
        <v>51</v>
      </c>
      <c r="K63" s="1">
        <f t="shared" si="1"/>
        <v>204</v>
      </c>
      <c r="L63" s="42">
        <v>1</v>
      </c>
      <c r="M63" s="43">
        <v>45817</v>
      </c>
      <c r="N63" s="1" t="e">
        <f>VLOOKUP(B63,MICRO!E:L,8,0)</f>
        <v>#N/A</v>
      </c>
    </row>
    <row r="64" spans="1:14" ht="20.25" x14ac:dyDescent="0.25">
      <c r="A64" s="1">
        <v>1</v>
      </c>
      <c r="B64" s="1">
        <v>1516</v>
      </c>
      <c r="C64" s="1" t="s">
        <v>139</v>
      </c>
      <c r="D64" s="1"/>
      <c r="E64" s="1"/>
      <c r="F64" s="1" t="s">
        <v>188</v>
      </c>
      <c r="G64" s="1">
        <v>5</v>
      </c>
      <c r="H64" s="1" t="s">
        <v>19</v>
      </c>
      <c r="I64" s="1" t="s">
        <v>357</v>
      </c>
      <c r="J64" s="1">
        <v>7</v>
      </c>
      <c r="K64" s="1">
        <f t="shared" si="1"/>
        <v>35</v>
      </c>
      <c r="L64" s="42">
        <v>1</v>
      </c>
      <c r="M64" s="43">
        <v>45707</v>
      </c>
      <c r="N64" s="1" t="e">
        <f>VLOOKUP(B64,MICRO!E:L,8,0)</f>
        <v>#N/A</v>
      </c>
    </row>
    <row r="65" spans="1:14" ht="20.25" x14ac:dyDescent="0.25">
      <c r="A65" s="1">
        <v>2</v>
      </c>
      <c r="B65" s="1">
        <v>1517</v>
      </c>
      <c r="C65" s="1" t="s">
        <v>136</v>
      </c>
      <c r="D65" s="1"/>
      <c r="E65" s="1"/>
      <c r="F65" s="1" t="s">
        <v>190</v>
      </c>
      <c r="G65" s="1">
        <v>5</v>
      </c>
      <c r="H65" s="1" t="s">
        <v>19</v>
      </c>
      <c r="I65" s="1" t="s">
        <v>357</v>
      </c>
      <c r="J65" s="1">
        <v>5.5</v>
      </c>
      <c r="K65" s="1">
        <f t="shared" si="1"/>
        <v>27.5</v>
      </c>
      <c r="L65" s="42">
        <v>1</v>
      </c>
      <c r="M65" s="43">
        <v>45707</v>
      </c>
      <c r="N65" s="1" t="e">
        <f>VLOOKUP(B65,MICRO!E:L,8,0)</f>
        <v>#N/A</v>
      </c>
    </row>
    <row r="66" spans="1:14" ht="20.25" x14ac:dyDescent="0.25">
      <c r="A66" s="1">
        <v>3</v>
      </c>
      <c r="B66" s="1">
        <v>1518</v>
      </c>
      <c r="C66" s="1" t="s">
        <v>103</v>
      </c>
      <c r="D66" s="1"/>
      <c r="E66" s="1"/>
      <c r="F66" s="1" t="s">
        <v>124</v>
      </c>
      <c r="G66" s="1">
        <v>10</v>
      </c>
      <c r="H66" s="1" t="s">
        <v>19</v>
      </c>
      <c r="I66" s="1" t="s">
        <v>357</v>
      </c>
      <c r="J66" s="1">
        <v>2.5</v>
      </c>
      <c r="K66" s="1">
        <f t="shared" si="1"/>
        <v>25</v>
      </c>
      <c r="L66" s="42">
        <v>1</v>
      </c>
      <c r="M66" s="43">
        <v>45707</v>
      </c>
      <c r="N66" s="1" t="e">
        <f>VLOOKUP(B66,MICRO!E:L,8,0)</f>
        <v>#N/A</v>
      </c>
    </row>
    <row r="67" spans="1:14" ht="20.25" x14ac:dyDescent="0.25">
      <c r="A67" s="1">
        <v>1</v>
      </c>
      <c r="B67" s="1">
        <v>1625</v>
      </c>
      <c r="C67" s="1" t="s">
        <v>144</v>
      </c>
      <c r="D67" s="1" t="s">
        <v>144</v>
      </c>
      <c r="E67" s="1"/>
      <c r="F67" s="1" t="s">
        <v>358</v>
      </c>
      <c r="G67" s="1">
        <v>10</v>
      </c>
      <c r="H67" s="1" t="s">
        <v>19</v>
      </c>
      <c r="I67" s="1" t="s">
        <v>359</v>
      </c>
      <c r="J67" s="1">
        <v>6</v>
      </c>
      <c r="K67" s="1">
        <f t="shared" si="1"/>
        <v>60</v>
      </c>
      <c r="L67" s="42">
        <v>1</v>
      </c>
      <c r="M67" s="43">
        <v>45737</v>
      </c>
      <c r="N67" s="1" t="e">
        <f>VLOOKUP(B67,MICRO!E:L,8,0)</f>
        <v>#N/A</v>
      </c>
    </row>
    <row r="68" spans="1:14" ht="20.25" x14ac:dyDescent="0.25">
      <c r="A68" s="1">
        <v>4</v>
      </c>
      <c r="B68" s="1">
        <v>1708</v>
      </c>
      <c r="C68" s="1" t="s">
        <v>286</v>
      </c>
      <c r="D68" s="1" t="s">
        <v>388</v>
      </c>
      <c r="E68" s="1"/>
      <c r="F68" s="1" t="s">
        <v>389</v>
      </c>
      <c r="G68" s="1">
        <v>1</v>
      </c>
      <c r="H68" s="1" t="s">
        <v>19</v>
      </c>
      <c r="I68" s="1" t="s">
        <v>348</v>
      </c>
      <c r="J68" s="1">
        <v>3943</v>
      </c>
      <c r="K68" s="1">
        <f t="shared" si="1"/>
        <v>3943</v>
      </c>
      <c r="L68" s="42">
        <v>2</v>
      </c>
      <c r="M68" s="43">
        <v>45826</v>
      </c>
      <c r="N68" s="1" t="e">
        <f>VLOOKUP(B68,MICRO!E:L,8,0)</f>
        <v>#N/A</v>
      </c>
    </row>
    <row r="69" spans="1:14" ht="20.25" x14ac:dyDescent="0.25">
      <c r="A69" s="1">
        <v>1</v>
      </c>
      <c r="B69" s="1">
        <v>1684</v>
      </c>
      <c r="C69" s="1" t="s">
        <v>118</v>
      </c>
      <c r="D69" s="1">
        <v>266019</v>
      </c>
      <c r="E69" s="1"/>
      <c r="F69" s="1" t="s">
        <v>298</v>
      </c>
      <c r="G69" s="1">
        <v>44</v>
      </c>
      <c r="H69" s="1" t="s">
        <v>19</v>
      </c>
      <c r="I69" s="1" t="s">
        <v>253</v>
      </c>
      <c r="J69" s="1">
        <v>6</v>
      </c>
      <c r="K69" s="1">
        <f t="shared" si="1"/>
        <v>264</v>
      </c>
      <c r="L69" s="42">
        <v>9</v>
      </c>
      <c r="M69" s="43">
        <v>45831</v>
      </c>
      <c r="N69" s="1" t="e">
        <f>VLOOKUP(B69,MICRO!E:L,8,0)</f>
        <v>#N/A</v>
      </c>
    </row>
    <row r="70" spans="1:14" ht="20.25" x14ac:dyDescent="0.25">
      <c r="A70" s="1">
        <v>4</v>
      </c>
      <c r="B70" s="1">
        <v>1688</v>
      </c>
      <c r="C70" s="1" t="s">
        <v>116</v>
      </c>
      <c r="D70" s="1">
        <v>266024</v>
      </c>
      <c r="E70" s="1"/>
      <c r="F70" s="1" t="s">
        <v>299</v>
      </c>
      <c r="G70" s="1">
        <v>29</v>
      </c>
      <c r="H70" s="1" t="s">
        <v>19</v>
      </c>
      <c r="I70" s="1" t="s">
        <v>253</v>
      </c>
      <c r="J70" s="1">
        <v>19.8</v>
      </c>
      <c r="K70" s="1">
        <f t="shared" si="1"/>
        <v>574.20000000000005</v>
      </c>
      <c r="L70" s="42">
        <v>9</v>
      </c>
      <c r="M70" s="43">
        <v>45831</v>
      </c>
      <c r="N70" s="1" t="e">
        <f>VLOOKUP(B70,MICRO!E:L,8,0)</f>
        <v>#N/A</v>
      </c>
    </row>
    <row r="71" spans="1:14" ht="20.25" x14ac:dyDescent="0.25">
      <c r="A71" s="1">
        <v>5</v>
      </c>
      <c r="B71" s="1">
        <v>1678</v>
      </c>
      <c r="C71" s="1" t="s">
        <v>122</v>
      </c>
      <c r="D71" s="1">
        <v>266025</v>
      </c>
      <c r="E71" s="1"/>
      <c r="F71" s="1" t="s">
        <v>390</v>
      </c>
      <c r="G71" s="1">
        <v>260</v>
      </c>
      <c r="H71" s="1" t="s">
        <v>19</v>
      </c>
      <c r="I71" s="1" t="s">
        <v>253</v>
      </c>
      <c r="J71" s="1">
        <v>16</v>
      </c>
      <c r="K71" s="1">
        <f t="shared" si="1"/>
        <v>4160</v>
      </c>
      <c r="L71" s="42">
        <v>9</v>
      </c>
      <c r="M71" s="43">
        <v>45831</v>
      </c>
      <c r="N71" s="1" t="e">
        <f>VLOOKUP(B71,MICRO!E:L,8,0)</f>
        <v>#N/A</v>
      </c>
    </row>
    <row r="72" spans="1:14" ht="20.25" x14ac:dyDescent="0.25">
      <c r="A72" s="1">
        <v>8</v>
      </c>
      <c r="B72" s="1">
        <v>1687</v>
      </c>
      <c r="C72" s="1" t="s">
        <v>113</v>
      </c>
      <c r="D72" s="1">
        <v>266028</v>
      </c>
      <c r="E72" s="1"/>
      <c r="F72" s="1" t="s">
        <v>300</v>
      </c>
      <c r="G72" s="1">
        <v>47</v>
      </c>
      <c r="H72" s="1" t="s">
        <v>19</v>
      </c>
      <c r="I72" s="1" t="s">
        <v>253</v>
      </c>
      <c r="J72" s="1">
        <v>28.9</v>
      </c>
      <c r="K72" s="1">
        <f t="shared" si="1"/>
        <v>1358.3</v>
      </c>
      <c r="L72" s="42">
        <v>9</v>
      </c>
      <c r="M72" s="43">
        <v>45831</v>
      </c>
      <c r="N72" s="1" t="e">
        <f>VLOOKUP(B72,MICRO!E:L,8,0)</f>
        <v>#N/A</v>
      </c>
    </row>
    <row r="73" spans="1:14" ht="20.25" x14ac:dyDescent="0.25">
      <c r="A73" s="1">
        <v>12</v>
      </c>
      <c r="B73" s="1">
        <v>1680</v>
      </c>
      <c r="C73" s="1" t="s">
        <v>115</v>
      </c>
      <c r="D73" s="1">
        <v>266399</v>
      </c>
      <c r="E73" s="1"/>
      <c r="F73" s="1" t="s">
        <v>335</v>
      </c>
      <c r="G73" s="1">
        <v>157</v>
      </c>
      <c r="H73" s="1" t="s">
        <v>19</v>
      </c>
      <c r="I73" s="1" t="s">
        <v>253</v>
      </c>
      <c r="J73" s="1">
        <v>13.8</v>
      </c>
      <c r="K73" s="1">
        <f t="shared" si="1"/>
        <v>2166.6</v>
      </c>
      <c r="L73" s="42">
        <v>9</v>
      </c>
      <c r="M73" s="43">
        <v>45831</v>
      </c>
      <c r="N73" s="1" t="e">
        <f>VLOOKUP(B73,MICRO!E:L,8,0)</f>
        <v>#N/A</v>
      </c>
    </row>
    <row r="74" spans="1:14" ht="20.25" x14ac:dyDescent="0.25">
      <c r="A74" s="1">
        <v>1</v>
      </c>
      <c r="B74" s="1">
        <v>1698</v>
      </c>
      <c r="C74" s="1" t="s">
        <v>81</v>
      </c>
      <c r="D74" s="1" t="s">
        <v>81</v>
      </c>
      <c r="E74" s="1"/>
      <c r="F74" s="1" t="s">
        <v>234</v>
      </c>
      <c r="G74" s="1">
        <v>10</v>
      </c>
      <c r="H74" s="1" t="s">
        <v>19</v>
      </c>
      <c r="I74" s="1" t="s">
        <v>400</v>
      </c>
      <c r="J74" s="1">
        <v>8.1999999999999993</v>
      </c>
      <c r="K74" s="1">
        <v>82</v>
      </c>
      <c r="L74" s="42">
        <v>1</v>
      </c>
      <c r="M74" s="43">
        <v>45840</v>
      </c>
      <c r="N74" s="1" t="e">
        <f>VLOOKUP(B74,MICRO!E:L,8,0)</f>
        <v>#N/A</v>
      </c>
    </row>
    <row r="75" spans="1:14" ht="20.25" x14ac:dyDescent="0.25">
      <c r="A75" s="1">
        <v>2</v>
      </c>
      <c r="B75" s="1">
        <v>1699</v>
      </c>
      <c r="C75" s="1" t="s">
        <v>83</v>
      </c>
      <c r="D75" s="1" t="s">
        <v>83</v>
      </c>
      <c r="E75" s="1"/>
      <c r="F75" s="1" t="s">
        <v>236</v>
      </c>
      <c r="G75" s="1">
        <v>2</v>
      </c>
      <c r="H75" s="1" t="s">
        <v>19</v>
      </c>
      <c r="I75" s="1" t="s">
        <v>400</v>
      </c>
      <c r="J75" s="1">
        <v>9</v>
      </c>
      <c r="K75" s="1">
        <v>18</v>
      </c>
      <c r="L75" s="42">
        <v>1</v>
      </c>
      <c r="M75" s="43">
        <v>45840</v>
      </c>
      <c r="N75" s="1" t="e">
        <f>VLOOKUP(B75,MICRO!E:L,8,0)</f>
        <v>#N/A</v>
      </c>
    </row>
    <row r="76" spans="1:14" ht="20.25" x14ac:dyDescent="0.25">
      <c r="A76" s="1">
        <v>8</v>
      </c>
      <c r="B76" s="1">
        <v>1644</v>
      </c>
      <c r="C76" s="1"/>
      <c r="D76" s="1">
        <v>279926</v>
      </c>
      <c r="E76" s="1"/>
      <c r="F76" s="1" t="s">
        <v>401</v>
      </c>
      <c r="G76" s="1">
        <v>2</v>
      </c>
      <c r="H76" s="1" t="s">
        <v>19</v>
      </c>
      <c r="I76" s="1" t="s">
        <v>244</v>
      </c>
      <c r="J76" s="1">
        <v>0.5</v>
      </c>
      <c r="K76" s="1">
        <v>1</v>
      </c>
      <c r="L76" s="42">
        <v>4</v>
      </c>
      <c r="M76" s="43">
        <v>45842</v>
      </c>
      <c r="N76" s="1" t="e">
        <f>VLOOKUP(B76,MICRO!E:L,8,0)</f>
        <v>#N/A</v>
      </c>
    </row>
    <row r="77" spans="1:14" ht="20.25" x14ac:dyDescent="0.25">
      <c r="A77" s="1">
        <v>3</v>
      </c>
      <c r="B77" s="1">
        <v>1710</v>
      </c>
      <c r="C77" s="1" t="s">
        <v>288</v>
      </c>
      <c r="D77" s="1" t="s">
        <v>402</v>
      </c>
      <c r="E77" s="1"/>
      <c r="F77" s="1" t="s">
        <v>403</v>
      </c>
      <c r="G77" s="1">
        <v>2</v>
      </c>
      <c r="H77" s="1" t="s">
        <v>19</v>
      </c>
      <c r="I77" s="1" t="s">
        <v>348</v>
      </c>
      <c r="J77" s="1">
        <v>354.5</v>
      </c>
      <c r="K77" s="1">
        <v>709</v>
      </c>
      <c r="L77" s="42">
        <v>3</v>
      </c>
      <c r="M77" s="43">
        <v>45842</v>
      </c>
      <c r="N77" s="1" t="e">
        <f>VLOOKUP(B77,MICRO!E:L,8,0)</f>
        <v>#N/A</v>
      </c>
    </row>
    <row r="78" spans="1:14" ht="20.25" x14ac:dyDescent="0.25">
      <c r="A78" s="1">
        <v>4</v>
      </c>
      <c r="B78" s="1">
        <v>1708</v>
      </c>
      <c r="C78" s="1" t="s">
        <v>286</v>
      </c>
      <c r="D78" s="1">
        <v>266947</v>
      </c>
      <c r="E78" s="1"/>
      <c r="F78" s="1" t="s">
        <v>404</v>
      </c>
      <c r="G78" s="1">
        <v>1</v>
      </c>
      <c r="H78" s="1" t="s">
        <v>19</v>
      </c>
      <c r="I78" s="1" t="s">
        <v>348</v>
      </c>
      <c r="J78" s="1">
        <v>3943</v>
      </c>
      <c r="K78" s="1">
        <v>3943</v>
      </c>
      <c r="L78" s="42">
        <v>3</v>
      </c>
      <c r="M78" s="43">
        <v>45842</v>
      </c>
      <c r="N78" s="1" t="e">
        <f>VLOOKUP(B78,MICRO!E:L,8,0)</f>
        <v>#N/A</v>
      </c>
    </row>
    <row r="79" spans="1:14" ht="20.25" x14ac:dyDescent="0.25">
      <c r="A79" s="1">
        <v>5</v>
      </c>
      <c r="B79" s="1">
        <v>1711</v>
      </c>
      <c r="C79" s="1" t="s">
        <v>289</v>
      </c>
      <c r="D79" s="1" t="s">
        <v>405</v>
      </c>
      <c r="E79" s="1"/>
      <c r="F79" s="1" t="s">
        <v>291</v>
      </c>
      <c r="G79" s="1">
        <v>2</v>
      </c>
      <c r="H79" s="1" t="s">
        <v>19</v>
      </c>
      <c r="I79" s="1" t="s">
        <v>348</v>
      </c>
      <c r="J79" s="1">
        <v>159</v>
      </c>
      <c r="K79" s="1">
        <v>318</v>
      </c>
      <c r="L79" s="42">
        <v>3</v>
      </c>
      <c r="M79" s="43">
        <v>45842</v>
      </c>
      <c r="N79" s="1" t="e">
        <f>VLOOKUP(B79,MICRO!E:L,8,0)</f>
        <v>#N/A</v>
      </c>
    </row>
    <row r="80" spans="1:14" ht="20.25" x14ac:dyDescent="0.25">
      <c r="A80" s="1">
        <v>10</v>
      </c>
      <c r="B80" s="1">
        <v>1747</v>
      </c>
      <c r="C80" s="1" t="s">
        <v>152</v>
      </c>
      <c r="D80" s="1">
        <v>266938</v>
      </c>
      <c r="E80" s="1" t="s">
        <v>2</v>
      </c>
      <c r="F80" s="1" t="s">
        <v>406</v>
      </c>
      <c r="G80" s="1">
        <v>2</v>
      </c>
      <c r="H80" s="1" t="s">
        <v>19</v>
      </c>
      <c r="I80" s="1" t="s">
        <v>407</v>
      </c>
      <c r="J80" s="1">
        <v>6.3</v>
      </c>
      <c r="K80" s="1">
        <v>12.6</v>
      </c>
      <c r="L80" s="42">
        <v>1</v>
      </c>
      <c r="M80" s="43">
        <v>45842</v>
      </c>
      <c r="N80" s="1" t="e">
        <f>VLOOKUP(B80,MICRO!E:L,8,0)</f>
        <v>#N/A</v>
      </c>
    </row>
    <row r="81" spans="1:14" ht="20.25" x14ac:dyDescent="0.25">
      <c r="A81" s="1">
        <v>11</v>
      </c>
      <c r="B81" s="1">
        <v>1748</v>
      </c>
      <c r="C81" s="1" t="s">
        <v>152</v>
      </c>
      <c r="D81" s="1">
        <v>266941</v>
      </c>
      <c r="E81" s="1" t="s">
        <v>43</v>
      </c>
      <c r="F81" s="1" t="s">
        <v>406</v>
      </c>
      <c r="G81" s="1">
        <v>2</v>
      </c>
      <c r="H81" s="1" t="s">
        <v>19</v>
      </c>
      <c r="I81" s="1" t="s">
        <v>407</v>
      </c>
      <c r="J81" s="1">
        <v>8</v>
      </c>
      <c r="K81" s="1">
        <v>16</v>
      </c>
      <c r="L81" s="42">
        <v>1</v>
      </c>
      <c r="M81" s="43">
        <v>45842</v>
      </c>
      <c r="N81" s="1" t="e">
        <f>VLOOKUP(B81,MICRO!E:L,8,0)</f>
        <v>#N/A</v>
      </c>
    </row>
    <row r="82" spans="1:14" ht="20.25" x14ac:dyDescent="0.25">
      <c r="A82" s="1">
        <v>12</v>
      </c>
      <c r="B82" s="1">
        <v>1755</v>
      </c>
      <c r="C82" s="1" t="s">
        <v>126</v>
      </c>
      <c r="D82" s="1">
        <v>271276</v>
      </c>
      <c r="E82" s="1"/>
      <c r="F82" s="1" t="s">
        <v>408</v>
      </c>
      <c r="G82" s="1">
        <v>20</v>
      </c>
      <c r="H82" s="1" t="s">
        <v>19</v>
      </c>
      <c r="I82" s="1" t="s">
        <v>407</v>
      </c>
      <c r="J82" s="1">
        <v>8</v>
      </c>
      <c r="K82" s="1">
        <v>160</v>
      </c>
      <c r="L82" s="42">
        <v>1</v>
      </c>
      <c r="M82" s="43">
        <v>45842</v>
      </c>
      <c r="N82" s="1" t="e">
        <f>VLOOKUP(B82,MICRO!E:L,8,0)</f>
        <v>#N/A</v>
      </c>
    </row>
    <row r="83" spans="1:14" ht="20.25" x14ac:dyDescent="0.25">
      <c r="A83" s="1">
        <v>1</v>
      </c>
      <c r="B83" s="1">
        <v>1703</v>
      </c>
      <c r="C83" s="1" t="s">
        <v>111</v>
      </c>
      <c r="D83" s="1">
        <v>266017</v>
      </c>
      <c r="E83" s="1"/>
      <c r="F83" s="1" t="s">
        <v>409</v>
      </c>
      <c r="G83" s="1">
        <v>2</v>
      </c>
      <c r="H83" s="1" t="s">
        <v>19</v>
      </c>
      <c r="I83" s="1" t="s">
        <v>410</v>
      </c>
      <c r="J83" s="1">
        <v>1147.7</v>
      </c>
      <c r="K83" s="1">
        <f>G83*J83</f>
        <v>2295.4</v>
      </c>
      <c r="L83" s="42">
        <v>1</v>
      </c>
      <c r="M83" s="43">
        <v>45842</v>
      </c>
      <c r="N83" s="1" t="e">
        <f>VLOOKUP(B83,MICRO!E:L,8,0)</f>
        <v>#N/A</v>
      </c>
    </row>
    <row r="84" spans="1:14" ht="20.25" x14ac:dyDescent="0.25">
      <c r="A84" s="1">
        <v>12</v>
      </c>
      <c r="B84" s="1">
        <v>1680</v>
      </c>
      <c r="C84" s="1" t="s">
        <v>115</v>
      </c>
      <c r="D84" s="1">
        <v>266399</v>
      </c>
      <c r="F84" s="1" t="s">
        <v>335</v>
      </c>
      <c r="G84" s="1">
        <v>31</v>
      </c>
      <c r="H84" s="1" t="s">
        <v>19</v>
      </c>
      <c r="I84" s="1" t="s">
        <v>253</v>
      </c>
      <c r="J84" s="1">
        <v>13.8</v>
      </c>
      <c r="K84" s="1">
        <f>G84*J84</f>
        <v>427.8</v>
      </c>
      <c r="L84" s="42">
        <v>10</v>
      </c>
      <c r="M84" s="43">
        <v>45842</v>
      </c>
      <c r="N84" s="1" t="e">
        <f>VLOOKUP(B84,MICRO!E:L,8,0)</f>
        <v>#N/A</v>
      </c>
    </row>
    <row r="85" spans="1:14" ht="20.25" x14ac:dyDescent="0.25">
      <c r="A85" s="1">
        <v>1</v>
      </c>
      <c r="B85" s="1">
        <v>1717</v>
      </c>
      <c r="C85" s="1" t="s">
        <v>340</v>
      </c>
      <c r="D85" s="1"/>
      <c r="E85" s="1"/>
      <c r="F85" s="1" t="s">
        <v>341</v>
      </c>
      <c r="G85" s="1">
        <v>90</v>
      </c>
      <c r="H85" s="1" t="s">
        <v>19</v>
      </c>
      <c r="I85" s="1" t="s">
        <v>411</v>
      </c>
      <c r="J85" s="1">
        <v>3.2</v>
      </c>
      <c r="K85" s="1">
        <f>G85*J85</f>
        <v>288</v>
      </c>
      <c r="L85" s="42">
        <v>1</v>
      </c>
      <c r="M85" s="43">
        <v>45842</v>
      </c>
      <c r="N85" s="1" t="e">
        <f>VLOOKUP(B85,MICRO!E:L,8,0)</f>
        <v>#N/A</v>
      </c>
    </row>
    <row r="86" spans="1:14" ht="20.25" x14ac:dyDescent="0.25">
      <c r="A86" s="1">
        <v>8</v>
      </c>
      <c r="B86" s="1">
        <v>1687</v>
      </c>
      <c r="C86" s="1" t="s">
        <v>113</v>
      </c>
      <c r="D86" s="1">
        <v>266028</v>
      </c>
      <c r="E86" s="1"/>
      <c r="F86" s="1" t="s">
        <v>300</v>
      </c>
      <c r="G86" s="1">
        <v>96</v>
      </c>
      <c r="H86" s="1" t="s">
        <v>19</v>
      </c>
      <c r="I86" s="1" t="s">
        <v>253</v>
      </c>
      <c r="J86" s="1">
        <v>28.9</v>
      </c>
      <c r="K86" s="1">
        <f>G86*J86</f>
        <v>2774.3999999999996</v>
      </c>
      <c r="L86" s="42">
        <v>11</v>
      </c>
      <c r="M86" s="43">
        <v>45856</v>
      </c>
      <c r="N86" s="1" t="e">
        <f>VLOOKUP(B86,MICRO!E:L,8,0)</f>
        <v>#N/A</v>
      </c>
    </row>
    <row r="87" spans="1:14" ht="20.25" x14ac:dyDescent="0.25">
      <c r="A87" s="1">
        <v>2</v>
      </c>
      <c r="B87" s="1">
        <v>1707</v>
      </c>
      <c r="C87" s="1" t="s">
        <v>285</v>
      </c>
      <c r="D87" s="1">
        <v>266951</v>
      </c>
      <c r="E87" s="1"/>
      <c r="F87" s="1" t="s">
        <v>416</v>
      </c>
      <c r="G87" s="1">
        <v>2</v>
      </c>
      <c r="H87" s="1" t="s">
        <v>19</v>
      </c>
      <c r="I87" s="1" t="s">
        <v>348</v>
      </c>
      <c r="J87" s="1">
        <v>768.8</v>
      </c>
      <c r="K87" s="1">
        <f t="shared" ref="K87:K91" si="2">G87*J87</f>
        <v>1537.6</v>
      </c>
      <c r="L87" s="42">
        <v>4</v>
      </c>
      <c r="M87" s="43">
        <v>45856</v>
      </c>
      <c r="N87" s="1" t="e">
        <f>VLOOKUP(B87,MICRO!E:L,8,0)</f>
        <v>#N/A</v>
      </c>
    </row>
    <row r="88" spans="1:14" ht="20.25" x14ac:dyDescent="0.25">
      <c r="A88" s="1">
        <v>6</v>
      </c>
      <c r="B88" s="1">
        <v>1709</v>
      </c>
      <c r="C88" s="1" t="s">
        <v>287</v>
      </c>
      <c r="D88" s="1">
        <v>266937</v>
      </c>
      <c r="E88" s="1"/>
      <c r="F88" s="1" t="s">
        <v>417</v>
      </c>
      <c r="G88" s="1">
        <v>2</v>
      </c>
      <c r="H88" s="1" t="s">
        <v>19</v>
      </c>
      <c r="I88" s="1" t="s">
        <v>348</v>
      </c>
      <c r="J88" s="1">
        <v>194.8</v>
      </c>
      <c r="K88" s="1">
        <f t="shared" si="2"/>
        <v>389.6</v>
      </c>
      <c r="L88" s="42">
        <v>4</v>
      </c>
      <c r="M88" s="43">
        <v>45856</v>
      </c>
      <c r="N88" s="1" t="e">
        <f>VLOOKUP(B88,MICRO!E:L,8,0)</f>
        <v>#N/A</v>
      </c>
    </row>
    <row r="89" spans="1:14" ht="20.25" x14ac:dyDescent="0.25">
      <c r="A89" s="1">
        <v>2</v>
      </c>
      <c r="B89" s="1">
        <v>1750</v>
      </c>
      <c r="C89" s="1" t="s">
        <v>121</v>
      </c>
      <c r="D89" s="1"/>
      <c r="E89" s="1"/>
      <c r="F89" s="1" t="s">
        <v>418</v>
      </c>
      <c r="G89" s="1">
        <v>20</v>
      </c>
      <c r="H89" s="1" t="s">
        <v>19</v>
      </c>
      <c r="I89" s="1" t="s">
        <v>407</v>
      </c>
      <c r="J89" s="1">
        <v>12.5</v>
      </c>
      <c r="K89" s="1">
        <f t="shared" si="2"/>
        <v>250</v>
      </c>
      <c r="L89" s="42">
        <v>2</v>
      </c>
      <c r="M89" s="43">
        <v>45856</v>
      </c>
      <c r="N89" s="1" t="e">
        <f>VLOOKUP(B89,MICRO!E:L,8,0)</f>
        <v>#N/A</v>
      </c>
    </row>
    <row r="90" spans="1:14" ht="20.25" x14ac:dyDescent="0.25">
      <c r="A90" s="1">
        <v>6</v>
      </c>
      <c r="B90" s="1">
        <v>1751</v>
      </c>
      <c r="C90" s="1" t="s">
        <v>115</v>
      </c>
      <c r="D90" s="1"/>
      <c r="E90" s="1"/>
      <c r="F90" s="1" t="s">
        <v>419</v>
      </c>
      <c r="G90" s="1">
        <v>20</v>
      </c>
      <c r="H90" s="1" t="s">
        <v>19</v>
      </c>
      <c r="I90" s="1" t="s">
        <v>407</v>
      </c>
      <c r="J90" s="1">
        <v>13.8</v>
      </c>
      <c r="K90" s="1">
        <f t="shared" si="2"/>
        <v>276</v>
      </c>
      <c r="L90" s="42">
        <v>2</v>
      </c>
      <c r="M90" s="43">
        <v>45856</v>
      </c>
      <c r="N90" s="1" t="e">
        <f>VLOOKUP(B90,MICRO!E:L,8,0)</f>
        <v>#N/A</v>
      </c>
    </row>
    <row r="91" spans="1:14" ht="20.25" x14ac:dyDescent="0.25">
      <c r="A91" s="1">
        <v>1</v>
      </c>
      <c r="B91" s="1">
        <v>1718</v>
      </c>
      <c r="C91" s="1" t="s">
        <v>108</v>
      </c>
      <c r="D91" s="1"/>
      <c r="E91" s="1"/>
      <c r="F91" s="1" t="s">
        <v>343</v>
      </c>
      <c r="G91" s="1">
        <v>9</v>
      </c>
      <c r="H91" s="1" t="s">
        <v>19</v>
      </c>
      <c r="I91" s="1" t="s">
        <v>411</v>
      </c>
      <c r="J91" s="1">
        <v>72</v>
      </c>
      <c r="K91" s="1">
        <f t="shared" si="2"/>
        <v>648</v>
      </c>
      <c r="L91" s="42">
        <v>2</v>
      </c>
      <c r="M91" s="43">
        <v>45846</v>
      </c>
      <c r="N91" s="1" t="e">
        <f>VLOOKUP(B91,MICRO!E:L,8,0)</f>
        <v>#N/A</v>
      </c>
    </row>
    <row r="92" spans="1:14" ht="20.25" x14ac:dyDescent="0.25">
      <c r="A92" s="1">
        <v>1</v>
      </c>
      <c r="B92" s="1">
        <v>1712</v>
      </c>
      <c r="C92" s="1"/>
      <c r="D92" s="1" t="s">
        <v>336</v>
      </c>
      <c r="E92" s="1"/>
      <c r="F92" s="1" t="s">
        <v>337</v>
      </c>
      <c r="G92" s="1">
        <v>3</v>
      </c>
      <c r="H92" s="1" t="s">
        <v>19</v>
      </c>
      <c r="I92" s="1" t="s">
        <v>441</v>
      </c>
      <c r="J92" s="1">
        <v>879</v>
      </c>
      <c r="K92" s="1">
        <v>2637</v>
      </c>
      <c r="L92" s="42">
        <v>1</v>
      </c>
      <c r="M92" s="43">
        <v>45869</v>
      </c>
      <c r="N92" s="1" t="e">
        <f>VLOOKUP(B92,MICRO!E:L,8,0)</f>
        <v>#N/A</v>
      </c>
    </row>
    <row r="93" spans="1:14" ht="20.25" x14ac:dyDescent="0.25">
      <c r="A93" s="1">
        <v>2</v>
      </c>
      <c r="B93" s="1">
        <v>1713</v>
      </c>
      <c r="C93" s="1"/>
      <c r="D93" s="1" t="s">
        <v>336</v>
      </c>
      <c r="E93" s="1"/>
      <c r="F93" s="1" t="s">
        <v>338</v>
      </c>
      <c r="G93" s="1">
        <v>3</v>
      </c>
      <c r="H93" s="1" t="s">
        <v>19</v>
      </c>
      <c r="I93" s="1" t="s">
        <v>441</v>
      </c>
      <c r="J93" s="1">
        <v>356</v>
      </c>
      <c r="K93" s="1">
        <v>1068</v>
      </c>
      <c r="L93" s="42">
        <v>1</v>
      </c>
      <c r="M93" s="43">
        <v>45869</v>
      </c>
      <c r="N93" s="1" t="e">
        <f>VLOOKUP(B93,MICRO!E:L,8,0)</f>
        <v>#N/A</v>
      </c>
    </row>
    <row r="94" spans="1:14" ht="20.25" x14ac:dyDescent="0.25">
      <c r="A94" s="1">
        <v>3</v>
      </c>
      <c r="B94" s="1">
        <v>1744</v>
      </c>
      <c r="C94" s="1"/>
      <c r="D94" s="1" t="s">
        <v>434</v>
      </c>
      <c r="E94" s="1" t="s">
        <v>438</v>
      </c>
      <c r="F94" s="1" t="s">
        <v>384</v>
      </c>
      <c r="G94" s="1">
        <v>15</v>
      </c>
      <c r="H94" s="1" t="s">
        <v>19</v>
      </c>
      <c r="I94" s="1" t="s">
        <v>441</v>
      </c>
      <c r="J94" s="1">
        <v>1</v>
      </c>
      <c r="K94" s="1">
        <v>15</v>
      </c>
      <c r="L94" s="42">
        <v>1</v>
      </c>
      <c r="M94" s="43">
        <v>45869</v>
      </c>
      <c r="N94" s="1" t="e">
        <f>VLOOKUP(B94,MICRO!E:L,8,0)</f>
        <v>#N/A</v>
      </c>
    </row>
    <row r="95" spans="1:14" ht="20.25" x14ac:dyDescent="0.25">
      <c r="A95" s="1">
        <v>4</v>
      </c>
      <c r="B95" s="1">
        <v>1745</v>
      </c>
      <c r="C95" s="1"/>
      <c r="D95" s="1" t="s">
        <v>434</v>
      </c>
      <c r="E95" s="1" t="s">
        <v>439</v>
      </c>
      <c r="F95" s="1" t="s">
        <v>385</v>
      </c>
      <c r="G95" s="1">
        <v>42</v>
      </c>
      <c r="H95" s="1" t="s">
        <v>19</v>
      </c>
      <c r="I95" s="1" t="s">
        <v>441</v>
      </c>
      <c r="J95" s="1">
        <v>0.8</v>
      </c>
      <c r="K95" s="1">
        <v>33.6</v>
      </c>
      <c r="L95" s="42">
        <v>1</v>
      </c>
      <c r="M95" s="43">
        <v>45869</v>
      </c>
      <c r="N95" s="1" t="e">
        <f>VLOOKUP(B95,MICRO!E:L,8,0)</f>
        <v>#N/A</v>
      </c>
    </row>
    <row r="96" spans="1:14" ht="20.25" x14ac:dyDescent="0.25">
      <c r="A96" s="1">
        <v>5</v>
      </c>
      <c r="B96" s="1">
        <v>1746</v>
      </c>
      <c r="C96" s="1"/>
      <c r="D96" s="1" t="s">
        <v>434</v>
      </c>
      <c r="E96" s="1" t="s">
        <v>440</v>
      </c>
      <c r="F96" s="1" t="s">
        <v>386</v>
      </c>
      <c r="G96" s="1">
        <v>207</v>
      </c>
      <c r="H96" s="1" t="s">
        <v>19</v>
      </c>
      <c r="I96" s="1" t="s">
        <v>441</v>
      </c>
      <c r="J96" s="1">
        <v>1.54</v>
      </c>
      <c r="K96" s="1">
        <v>318.78000000000003</v>
      </c>
      <c r="L96" s="42">
        <v>1</v>
      </c>
      <c r="M96" s="43">
        <v>45869</v>
      </c>
      <c r="N96" s="1" t="e">
        <f>VLOOKUP(B96,MICRO!E:L,8,0)</f>
        <v>#N/A</v>
      </c>
    </row>
    <row r="97" spans="1:14" ht="20.25" x14ac:dyDescent="0.25">
      <c r="A97" s="1">
        <v>6</v>
      </c>
      <c r="B97" s="1">
        <v>1720</v>
      </c>
      <c r="C97" s="1"/>
      <c r="D97" s="1" t="s">
        <v>435</v>
      </c>
      <c r="E97" s="1"/>
      <c r="F97" s="1" t="s">
        <v>360</v>
      </c>
      <c r="G97" s="1">
        <v>1</v>
      </c>
      <c r="H97" s="1" t="s">
        <v>19</v>
      </c>
      <c r="I97" s="1" t="s">
        <v>442</v>
      </c>
      <c r="J97" s="1">
        <v>0.1</v>
      </c>
      <c r="K97" s="1">
        <v>0.1</v>
      </c>
      <c r="L97" s="42">
        <v>1</v>
      </c>
      <c r="M97" s="43">
        <v>45869</v>
      </c>
      <c r="N97" s="1" t="e">
        <f>VLOOKUP(B97,MICRO!E:L,8,0)</f>
        <v>#N/A</v>
      </c>
    </row>
    <row r="98" spans="1:14" ht="20.25" x14ac:dyDescent="0.25">
      <c r="A98" s="1">
        <v>7</v>
      </c>
      <c r="B98" s="1">
        <v>1721</v>
      </c>
      <c r="C98" s="1"/>
      <c r="D98" s="1" t="s">
        <v>436</v>
      </c>
      <c r="E98" s="1"/>
      <c r="F98" s="1" t="s">
        <v>361</v>
      </c>
      <c r="G98" s="1">
        <v>1</v>
      </c>
      <c r="H98" s="1" t="s">
        <v>19</v>
      </c>
      <c r="I98" s="1" t="s">
        <v>443</v>
      </c>
      <c r="J98" s="1">
        <v>0.1</v>
      </c>
      <c r="K98" s="1">
        <v>0.1</v>
      </c>
      <c r="L98" s="42">
        <v>1</v>
      </c>
      <c r="M98" s="43">
        <v>45869</v>
      </c>
      <c r="N98" s="1" t="e">
        <f>VLOOKUP(B98,MICRO!E:L,8,0)</f>
        <v>#N/A</v>
      </c>
    </row>
    <row r="99" spans="1:14" ht="20.25" x14ac:dyDescent="0.25">
      <c r="A99" s="1">
        <v>8</v>
      </c>
      <c r="B99" s="1">
        <v>1722</v>
      </c>
      <c r="C99" s="1"/>
      <c r="D99" s="1" t="s">
        <v>437</v>
      </c>
      <c r="E99" s="1"/>
      <c r="F99" s="1" t="s">
        <v>362</v>
      </c>
      <c r="G99" s="1">
        <v>1</v>
      </c>
      <c r="H99" s="1" t="s">
        <v>19</v>
      </c>
      <c r="I99" s="1" t="s">
        <v>444</v>
      </c>
      <c r="J99" s="1">
        <v>0.1</v>
      </c>
      <c r="K99" s="1">
        <v>0.1</v>
      </c>
      <c r="L99" s="42">
        <v>1</v>
      </c>
      <c r="M99" s="43">
        <v>45869</v>
      </c>
      <c r="N99" s="1" t="e">
        <f>VLOOKUP(B99,MICRO!E:L,8,0)</f>
        <v>#N/A</v>
      </c>
    </row>
    <row r="100" spans="1:14" ht="20.25" x14ac:dyDescent="0.25">
      <c r="A100" s="1">
        <v>9</v>
      </c>
      <c r="B100" s="1">
        <v>1723</v>
      </c>
      <c r="C100" s="1"/>
      <c r="D100" s="1" t="s">
        <v>435</v>
      </c>
      <c r="E100" s="1"/>
      <c r="F100" s="1" t="s">
        <v>363</v>
      </c>
      <c r="G100" s="1">
        <v>1</v>
      </c>
      <c r="H100" s="1" t="s">
        <v>19</v>
      </c>
      <c r="I100" s="1" t="s">
        <v>442</v>
      </c>
      <c r="J100" s="1">
        <v>0.1</v>
      </c>
      <c r="K100" s="1">
        <v>0.1</v>
      </c>
      <c r="L100" s="42">
        <v>1</v>
      </c>
      <c r="M100" s="43">
        <v>45869</v>
      </c>
      <c r="N100" s="1" t="e">
        <f>VLOOKUP(B100,MICRO!E:L,8,0)</f>
        <v>#N/A</v>
      </c>
    </row>
    <row r="101" spans="1:14" ht="20.25" x14ac:dyDescent="0.25">
      <c r="A101" s="1">
        <v>10</v>
      </c>
      <c r="B101" s="1">
        <v>1724</v>
      </c>
      <c r="C101" s="1"/>
      <c r="D101" s="1" t="s">
        <v>436</v>
      </c>
      <c r="E101" s="1"/>
      <c r="F101" s="1" t="s">
        <v>364</v>
      </c>
      <c r="G101" s="1">
        <v>1</v>
      </c>
      <c r="H101" s="1" t="s">
        <v>19</v>
      </c>
      <c r="I101" s="1" t="s">
        <v>443</v>
      </c>
      <c r="J101" s="1">
        <v>0.1</v>
      </c>
      <c r="K101" s="1">
        <v>0.1</v>
      </c>
      <c r="L101" s="42">
        <v>1</v>
      </c>
      <c r="M101" s="43">
        <v>45869</v>
      </c>
      <c r="N101" s="1" t="e">
        <f>VLOOKUP(B101,MICRO!E:L,8,0)</f>
        <v>#N/A</v>
      </c>
    </row>
    <row r="102" spans="1:14" ht="20.25" x14ac:dyDescent="0.25">
      <c r="A102" s="1">
        <v>11</v>
      </c>
      <c r="B102" s="1">
        <v>1725</v>
      </c>
      <c r="C102" s="1"/>
      <c r="D102" s="1" t="s">
        <v>437</v>
      </c>
      <c r="E102" s="1"/>
      <c r="F102" s="1" t="s">
        <v>365</v>
      </c>
      <c r="G102" s="1">
        <v>1</v>
      </c>
      <c r="H102" s="1" t="s">
        <v>19</v>
      </c>
      <c r="I102" s="1" t="s">
        <v>444</v>
      </c>
      <c r="J102" s="1">
        <v>0.1</v>
      </c>
      <c r="K102" s="1">
        <v>0.1</v>
      </c>
      <c r="L102" s="42">
        <v>1</v>
      </c>
      <c r="M102" s="43">
        <v>45869</v>
      </c>
      <c r="N102" s="1" t="e">
        <f>VLOOKUP(B102,MICRO!E:L,8,0)</f>
        <v>#N/A</v>
      </c>
    </row>
    <row r="103" spans="1:14" ht="20.25" x14ac:dyDescent="0.25">
      <c r="A103" s="1">
        <v>12</v>
      </c>
      <c r="B103" s="1">
        <v>1726</v>
      </c>
      <c r="C103" s="1"/>
      <c r="D103" s="1" t="s">
        <v>435</v>
      </c>
      <c r="E103" s="1"/>
      <c r="F103" s="1" t="s">
        <v>366</v>
      </c>
      <c r="G103" s="1">
        <v>2</v>
      </c>
      <c r="H103" s="1" t="s">
        <v>19</v>
      </c>
      <c r="I103" s="1" t="s">
        <v>442</v>
      </c>
      <c r="J103" s="1">
        <v>0.1</v>
      </c>
      <c r="K103" s="1">
        <v>0.2</v>
      </c>
      <c r="L103" s="42">
        <v>1</v>
      </c>
      <c r="M103" s="43">
        <v>45869</v>
      </c>
      <c r="N103" s="1" t="e">
        <f>VLOOKUP(B103,MICRO!E:L,8,0)</f>
        <v>#N/A</v>
      </c>
    </row>
    <row r="104" spans="1:14" ht="20.25" x14ac:dyDescent="0.25">
      <c r="A104" s="1">
        <v>13</v>
      </c>
      <c r="B104" s="1">
        <v>1727</v>
      </c>
      <c r="C104" s="1"/>
      <c r="D104" s="1" t="s">
        <v>436</v>
      </c>
      <c r="E104" s="1"/>
      <c r="F104" s="1" t="s">
        <v>367</v>
      </c>
      <c r="G104" s="1">
        <v>2</v>
      </c>
      <c r="H104" s="1" t="s">
        <v>19</v>
      </c>
      <c r="I104" s="1" t="s">
        <v>443</v>
      </c>
      <c r="J104" s="1">
        <v>0.1</v>
      </c>
      <c r="K104" s="1">
        <v>0.2</v>
      </c>
      <c r="L104" s="42">
        <v>1</v>
      </c>
      <c r="M104" s="43">
        <v>45869</v>
      </c>
      <c r="N104" s="1" t="e">
        <f>VLOOKUP(B104,MICRO!E:L,8,0)</f>
        <v>#N/A</v>
      </c>
    </row>
    <row r="105" spans="1:14" ht="20.25" x14ac:dyDescent="0.25">
      <c r="A105" s="1">
        <v>14</v>
      </c>
      <c r="B105" s="1">
        <v>1728</v>
      </c>
      <c r="C105" s="1"/>
      <c r="D105" s="1" t="s">
        <v>437</v>
      </c>
      <c r="E105" s="1"/>
      <c r="F105" s="1" t="s">
        <v>368</v>
      </c>
      <c r="G105" s="1">
        <v>2</v>
      </c>
      <c r="H105" s="1" t="s">
        <v>19</v>
      </c>
      <c r="I105" s="1" t="s">
        <v>444</v>
      </c>
      <c r="J105" s="1">
        <v>0.1</v>
      </c>
      <c r="K105" s="1">
        <v>0.2</v>
      </c>
      <c r="L105" s="42">
        <v>1</v>
      </c>
      <c r="M105" s="43">
        <v>45869</v>
      </c>
      <c r="N105" s="1" t="e">
        <f>VLOOKUP(B105,MICRO!E:L,8,0)</f>
        <v>#N/A</v>
      </c>
    </row>
    <row r="106" spans="1:14" ht="20.25" x14ac:dyDescent="0.25">
      <c r="A106" s="1">
        <v>15</v>
      </c>
      <c r="B106" s="1">
        <v>1729</v>
      </c>
      <c r="C106" s="1"/>
      <c r="D106" s="1" t="s">
        <v>435</v>
      </c>
      <c r="E106" s="1"/>
      <c r="F106" s="1" t="s">
        <v>369</v>
      </c>
      <c r="G106" s="1">
        <v>2</v>
      </c>
      <c r="H106" s="1" t="s">
        <v>19</v>
      </c>
      <c r="I106" s="1" t="s">
        <v>442</v>
      </c>
      <c r="J106" s="1">
        <v>0.1</v>
      </c>
      <c r="K106" s="1">
        <v>0.2</v>
      </c>
      <c r="L106" s="42">
        <v>1</v>
      </c>
      <c r="M106" s="43">
        <v>45869</v>
      </c>
      <c r="N106" s="1" t="e">
        <f>VLOOKUP(B106,MICRO!E:L,8,0)</f>
        <v>#N/A</v>
      </c>
    </row>
    <row r="107" spans="1:14" ht="20.25" x14ac:dyDescent="0.25">
      <c r="A107" s="1">
        <v>16</v>
      </c>
      <c r="B107" s="1">
        <v>1730</v>
      </c>
      <c r="C107" s="1"/>
      <c r="D107" s="1" t="s">
        <v>436</v>
      </c>
      <c r="E107" s="1"/>
      <c r="F107" s="1" t="s">
        <v>370</v>
      </c>
      <c r="G107" s="1">
        <v>2</v>
      </c>
      <c r="H107" s="1" t="s">
        <v>19</v>
      </c>
      <c r="I107" s="1" t="s">
        <v>443</v>
      </c>
      <c r="J107" s="1">
        <v>0.1</v>
      </c>
      <c r="K107" s="1">
        <v>0.2</v>
      </c>
      <c r="L107" s="42">
        <v>1</v>
      </c>
      <c r="M107" s="43">
        <v>45869</v>
      </c>
      <c r="N107" s="1" t="e">
        <f>VLOOKUP(B107,MICRO!E:L,8,0)</f>
        <v>#N/A</v>
      </c>
    </row>
    <row r="108" spans="1:14" ht="20.25" x14ac:dyDescent="0.25">
      <c r="A108" s="1">
        <v>17</v>
      </c>
      <c r="B108" s="1">
        <v>1731</v>
      </c>
      <c r="C108" s="1"/>
      <c r="D108" s="1" t="s">
        <v>437</v>
      </c>
      <c r="E108" s="1"/>
      <c r="F108" s="1" t="s">
        <v>371</v>
      </c>
      <c r="G108" s="1">
        <v>2</v>
      </c>
      <c r="H108" s="1" t="s">
        <v>19</v>
      </c>
      <c r="I108" s="1" t="s">
        <v>445</v>
      </c>
      <c r="J108" s="1">
        <v>0.1</v>
      </c>
      <c r="K108" s="1">
        <v>0.2</v>
      </c>
      <c r="L108" s="42">
        <v>1</v>
      </c>
      <c r="M108" s="43">
        <v>45869</v>
      </c>
      <c r="N108" s="1" t="e">
        <f>VLOOKUP(B108,MICRO!E:L,8,0)</f>
        <v>#N/A</v>
      </c>
    </row>
    <row r="109" spans="1:14" ht="20.25" x14ac:dyDescent="0.25">
      <c r="A109" s="1">
        <v>18</v>
      </c>
      <c r="B109" s="1">
        <v>1732</v>
      </c>
      <c r="C109" s="1"/>
      <c r="D109" s="1"/>
      <c r="E109" s="1"/>
      <c r="F109" s="1" t="s">
        <v>372</v>
      </c>
      <c r="G109" s="1">
        <v>3</v>
      </c>
      <c r="H109" s="1" t="s">
        <v>19</v>
      </c>
      <c r="I109" s="1" t="s">
        <v>441</v>
      </c>
      <c r="J109" s="1">
        <v>0.1</v>
      </c>
      <c r="K109" s="1">
        <v>0.30000000000000004</v>
      </c>
      <c r="L109" s="42">
        <v>1</v>
      </c>
      <c r="M109" s="43">
        <v>45869</v>
      </c>
      <c r="N109" s="1" t="e">
        <f>VLOOKUP(B109,MICRO!E:L,8,0)</f>
        <v>#N/A</v>
      </c>
    </row>
    <row r="110" spans="1:14" ht="20.25" x14ac:dyDescent="0.25">
      <c r="A110" s="1">
        <v>19</v>
      </c>
      <c r="B110" s="1">
        <v>1733</v>
      </c>
      <c r="C110" s="1"/>
      <c r="D110" s="1"/>
      <c r="E110" s="1"/>
      <c r="F110" s="1" t="s">
        <v>373</v>
      </c>
      <c r="G110" s="1">
        <v>3</v>
      </c>
      <c r="H110" s="1" t="s">
        <v>19</v>
      </c>
      <c r="I110" s="1" t="s">
        <v>441</v>
      </c>
      <c r="J110" s="1">
        <v>0.1</v>
      </c>
      <c r="K110" s="1">
        <v>0.30000000000000004</v>
      </c>
      <c r="L110" s="42">
        <v>1</v>
      </c>
      <c r="M110" s="43">
        <v>45869</v>
      </c>
      <c r="N110" s="1" t="e">
        <f>VLOOKUP(B110,MICRO!E:L,8,0)</f>
        <v>#N/A</v>
      </c>
    </row>
    <row r="111" spans="1:14" ht="20.25" x14ac:dyDescent="0.25">
      <c r="A111" s="1">
        <v>20</v>
      </c>
      <c r="B111" s="1">
        <v>1734</v>
      </c>
      <c r="C111" s="1"/>
      <c r="D111" s="1"/>
      <c r="E111" s="1"/>
      <c r="F111" s="1" t="s">
        <v>374</v>
      </c>
      <c r="G111" s="1">
        <v>3</v>
      </c>
      <c r="H111" s="1" t="s">
        <v>19</v>
      </c>
      <c r="I111" s="1" t="s">
        <v>441</v>
      </c>
      <c r="J111" s="1">
        <v>0.1</v>
      </c>
      <c r="K111" s="1">
        <v>0.30000000000000004</v>
      </c>
      <c r="L111" s="42">
        <v>1</v>
      </c>
      <c r="M111" s="43">
        <v>45869</v>
      </c>
      <c r="N111" s="1" t="e">
        <f>VLOOKUP(B111,MICRO!E:L,8,0)</f>
        <v>#N/A</v>
      </c>
    </row>
    <row r="112" spans="1:14" ht="20.25" x14ac:dyDescent="0.25">
      <c r="A112" s="1">
        <v>21</v>
      </c>
      <c r="B112" s="1">
        <v>1735</v>
      </c>
      <c r="C112" s="1"/>
      <c r="D112" s="1"/>
      <c r="E112" s="1"/>
      <c r="F112" s="1" t="s">
        <v>375</v>
      </c>
      <c r="G112" s="1">
        <v>3</v>
      </c>
      <c r="H112" s="1" t="s">
        <v>19</v>
      </c>
      <c r="I112" s="1" t="s">
        <v>441</v>
      </c>
      <c r="J112" s="1">
        <v>0.1</v>
      </c>
      <c r="K112" s="1">
        <v>0.30000000000000004</v>
      </c>
      <c r="L112" s="42">
        <v>1</v>
      </c>
      <c r="M112" s="43">
        <v>45869</v>
      </c>
      <c r="N112" s="1" t="e">
        <f>VLOOKUP(B112,MICRO!E:L,8,0)</f>
        <v>#N/A</v>
      </c>
    </row>
    <row r="113" spans="1:14" ht="20.25" x14ac:dyDescent="0.25">
      <c r="A113" s="1">
        <v>22</v>
      </c>
      <c r="B113" s="1">
        <v>1736</v>
      </c>
      <c r="C113" s="1"/>
      <c r="D113" s="1"/>
      <c r="E113" s="1"/>
      <c r="F113" s="1" t="s">
        <v>376</v>
      </c>
      <c r="G113" s="1">
        <v>3</v>
      </c>
      <c r="H113" s="1" t="s">
        <v>19</v>
      </c>
      <c r="I113" s="1" t="s">
        <v>441</v>
      </c>
      <c r="J113" s="1">
        <v>0.1</v>
      </c>
      <c r="K113" s="1">
        <v>0.30000000000000004</v>
      </c>
      <c r="L113" s="42">
        <v>1</v>
      </c>
      <c r="M113" s="43">
        <v>45869</v>
      </c>
      <c r="N113" s="1" t="e">
        <f>VLOOKUP(B113,MICRO!E:L,8,0)</f>
        <v>#N/A</v>
      </c>
    </row>
    <row r="114" spans="1:14" ht="20.25" x14ac:dyDescent="0.25">
      <c r="A114" s="1">
        <v>23</v>
      </c>
      <c r="B114" s="1">
        <v>1737</v>
      </c>
      <c r="C114" s="1"/>
      <c r="D114" s="1"/>
      <c r="E114" s="1"/>
      <c r="F114" s="1" t="s">
        <v>377</v>
      </c>
      <c r="G114" s="1">
        <v>96</v>
      </c>
      <c r="H114" s="1" t="s">
        <v>19</v>
      </c>
      <c r="I114" s="1" t="s">
        <v>441</v>
      </c>
      <c r="J114" s="1">
        <v>0.1</v>
      </c>
      <c r="K114" s="1">
        <v>9.6000000000000014</v>
      </c>
      <c r="L114" s="42">
        <v>1</v>
      </c>
      <c r="M114" s="43">
        <v>45869</v>
      </c>
      <c r="N114" s="1" t="e">
        <f>VLOOKUP(B114,MICRO!E:L,8,0)</f>
        <v>#N/A</v>
      </c>
    </row>
    <row r="115" spans="1:14" ht="20.25" x14ac:dyDescent="0.25">
      <c r="A115" s="1">
        <v>24</v>
      </c>
      <c r="B115" s="1">
        <v>1738</v>
      </c>
      <c r="C115" s="1"/>
      <c r="D115" s="1"/>
      <c r="E115" s="1"/>
      <c r="F115" s="1" t="s">
        <v>378</v>
      </c>
      <c r="G115" s="1">
        <v>72</v>
      </c>
      <c r="H115" s="1" t="s">
        <v>19</v>
      </c>
      <c r="I115" s="1" t="s">
        <v>441</v>
      </c>
      <c r="J115" s="1">
        <v>0.1</v>
      </c>
      <c r="K115" s="1">
        <v>7.2</v>
      </c>
      <c r="L115" s="42">
        <v>1</v>
      </c>
      <c r="M115" s="43">
        <v>45869</v>
      </c>
      <c r="N115" s="1" t="e">
        <f>VLOOKUP(B115,MICRO!E:L,8,0)</f>
        <v>#N/A</v>
      </c>
    </row>
    <row r="116" spans="1:14" ht="20.25" x14ac:dyDescent="0.25">
      <c r="A116" s="1">
        <v>25</v>
      </c>
      <c r="B116" s="1">
        <v>1739</v>
      </c>
      <c r="C116" s="1"/>
      <c r="D116" s="1"/>
      <c r="E116" s="1"/>
      <c r="F116" s="1" t="s">
        <v>379</v>
      </c>
      <c r="G116" s="1">
        <v>96</v>
      </c>
      <c r="H116" s="1" t="s">
        <v>19</v>
      </c>
      <c r="I116" s="1" t="s">
        <v>441</v>
      </c>
      <c r="J116" s="1">
        <v>0.1</v>
      </c>
      <c r="K116" s="1">
        <v>9.6000000000000014</v>
      </c>
      <c r="L116" s="42">
        <v>1</v>
      </c>
      <c r="M116" s="43">
        <v>45869</v>
      </c>
      <c r="N116" s="1" t="e">
        <f>VLOOKUP(B116,MICRO!E:L,8,0)</f>
        <v>#N/A</v>
      </c>
    </row>
    <row r="117" spans="1:14" ht="20.25" x14ac:dyDescent="0.25">
      <c r="A117" s="1">
        <v>26</v>
      </c>
      <c r="B117" s="1">
        <v>1740</v>
      </c>
      <c r="C117" s="1"/>
      <c r="D117" s="1"/>
      <c r="E117" s="1"/>
      <c r="F117" s="1" t="s">
        <v>380</v>
      </c>
      <c r="G117" s="1">
        <v>72</v>
      </c>
      <c r="H117" s="1" t="s">
        <v>19</v>
      </c>
      <c r="I117" s="1" t="s">
        <v>441</v>
      </c>
      <c r="J117" s="1">
        <v>0.1</v>
      </c>
      <c r="K117" s="1">
        <v>7.2</v>
      </c>
      <c r="L117" s="42">
        <v>1</v>
      </c>
      <c r="M117" s="43">
        <v>45869</v>
      </c>
      <c r="N117" s="1" t="e">
        <f>VLOOKUP(B117,MICRO!E:L,8,0)</f>
        <v>#N/A</v>
      </c>
    </row>
    <row r="118" spans="1:14" ht="20.25" x14ac:dyDescent="0.25">
      <c r="A118" s="1">
        <v>27</v>
      </c>
      <c r="B118" s="1">
        <v>1741</v>
      </c>
      <c r="C118" s="1"/>
      <c r="D118" s="1"/>
      <c r="E118" s="1"/>
      <c r="F118" s="1" t="s">
        <v>381</v>
      </c>
      <c r="G118" s="1">
        <v>942</v>
      </c>
      <c r="H118" s="1" t="s">
        <v>19</v>
      </c>
      <c r="I118" s="1" t="s">
        <v>441</v>
      </c>
      <c r="J118" s="1">
        <v>0.1</v>
      </c>
      <c r="K118" s="1">
        <v>94.2</v>
      </c>
      <c r="L118" s="42">
        <v>1</v>
      </c>
      <c r="M118" s="43">
        <v>45869</v>
      </c>
      <c r="N118" s="1" t="e">
        <f>VLOOKUP(B118,MICRO!E:L,8,0)</f>
        <v>#N/A</v>
      </c>
    </row>
    <row r="119" spans="1:14" ht="20.25" x14ac:dyDescent="0.25">
      <c r="A119" s="1">
        <v>28</v>
      </c>
      <c r="B119" s="1">
        <v>1742</v>
      </c>
      <c r="C119" s="1"/>
      <c r="D119" s="1"/>
      <c r="E119" s="1"/>
      <c r="F119" s="1" t="s">
        <v>382</v>
      </c>
      <c r="G119" s="1">
        <v>942</v>
      </c>
      <c r="H119" s="1" t="s">
        <v>19</v>
      </c>
      <c r="I119" s="1" t="s">
        <v>441</v>
      </c>
      <c r="J119" s="1">
        <v>0.1</v>
      </c>
      <c r="K119" s="1">
        <v>94.2</v>
      </c>
      <c r="L119" s="42">
        <v>1</v>
      </c>
      <c r="M119" s="43">
        <v>45869</v>
      </c>
      <c r="N119" s="1" t="e">
        <f>VLOOKUP(B119,MICRO!E:L,8,0)</f>
        <v>#N/A</v>
      </c>
    </row>
    <row r="120" spans="1:14" ht="20.25" x14ac:dyDescent="0.25">
      <c r="A120" s="1">
        <v>29</v>
      </c>
      <c r="B120" s="1">
        <v>1743</v>
      </c>
      <c r="C120" s="1"/>
      <c r="D120" s="1"/>
      <c r="E120" s="1"/>
      <c r="F120" s="1" t="s">
        <v>383</v>
      </c>
      <c r="G120" s="1">
        <v>942</v>
      </c>
      <c r="H120" s="1" t="s">
        <v>19</v>
      </c>
      <c r="I120" s="1" t="s">
        <v>441</v>
      </c>
      <c r="J120" s="1">
        <v>0.1</v>
      </c>
      <c r="K120" s="1">
        <v>94.2</v>
      </c>
      <c r="L120" s="42">
        <v>1</v>
      </c>
      <c r="M120" s="43">
        <v>45869</v>
      </c>
      <c r="N120" s="1" t="e">
        <f>VLOOKUP(B120,MICRO!E:L,8,0)</f>
        <v>#N/A</v>
      </c>
    </row>
    <row r="121" spans="1:14" ht="20.25" x14ac:dyDescent="0.25">
      <c r="A121" s="1">
        <v>1</v>
      </c>
      <c r="B121" s="1">
        <v>1691</v>
      </c>
      <c r="C121" s="1" t="s">
        <v>221</v>
      </c>
      <c r="D121" s="1">
        <v>266945</v>
      </c>
      <c r="E121" s="1"/>
      <c r="F121" s="1" t="s">
        <v>222</v>
      </c>
      <c r="G121" s="1">
        <v>1</v>
      </c>
      <c r="H121" s="1" t="s">
        <v>19</v>
      </c>
      <c r="I121" s="1" t="s">
        <v>294</v>
      </c>
      <c r="J121" s="1">
        <v>2660</v>
      </c>
      <c r="K121" s="1">
        <f>J121*G121</f>
        <v>2660</v>
      </c>
      <c r="L121" s="42">
        <v>3</v>
      </c>
      <c r="M121" s="43">
        <v>45874</v>
      </c>
      <c r="N121" s="1" t="e">
        <f>VLOOKUP(B121,MICRO!E:L,8,0)</f>
        <v>#N/A</v>
      </c>
    </row>
    <row r="122" spans="1:14" ht="20.25" x14ac:dyDescent="0.25">
      <c r="A122" s="1">
        <v>8</v>
      </c>
      <c r="B122" s="1">
        <v>1687</v>
      </c>
      <c r="C122" s="1" t="s">
        <v>113</v>
      </c>
      <c r="D122" s="1">
        <v>266028</v>
      </c>
      <c r="E122" s="1"/>
      <c r="F122" s="1" t="s">
        <v>114</v>
      </c>
      <c r="G122" s="1">
        <v>36</v>
      </c>
      <c r="H122" s="1" t="s">
        <v>19</v>
      </c>
      <c r="I122" s="1" t="s">
        <v>253</v>
      </c>
      <c r="J122" s="1">
        <v>28.9</v>
      </c>
      <c r="K122" s="1">
        <v>1040.3999999999999</v>
      </c>
      <c r="L122" s="42">
        <v>12</v>
      </c>
      <c r="M122" s="43">
        <v>45874</v>
      </c>
      <c r="N122" s="1" t="e">
        <f>VLOOKUP(B122,MICRO!E:L,8,0)</f>
        <v>#N/A</v>
      </c>
    </row>
    <row r="123" spans="1:14" ht="20.25" x14ac:dyDescent="0.25">
      <c r="A123" s="1">
        <v>1</v>
      </c>
      <c r="B123" s="1">
        <v>1752</v>
      </c>
      <c r="C123" s="1" t="s">
        <v>446</v>
      </c>
      <c r="D123" s="1">
        <v>266023</v>
      </c>
      <c r="E123" s="1"/>
      <c r="F123" s="1" t="s">
        <v>447</v>
      </c>
      <c r="G123" s="1">
        <v>350</v>
      </c>
      <c r="H123" s="1" t="s">
        <v>19</v>
      </c>
      <c r="I123" s="1" t="s">
        <v>407</v>
      </c>
      <c r="J123" s="1">
        <v>8</v>
      </c>
      <c r="K123" s="1">
        <v>2800</v>
      </c>
      <c r="L123" s="42">
        <v>3</v>
      </c>
      <c r="M123" s="43">
        <v>45874</v>
      </c>
      <c r="N123" s="1" t="e">
        <f>VLOOKUP(B123,MICRO!E:L,8,0)</f>
        <v>#N/A</v>
      </c>
    </row>
    <row r="124" spans="1:14" ht="20.25" x14ac:dyDescent="0.25">
      <c r="A124" s="1">
        <v>4</v>
      </c>
      <c r="B124" s="1">
        <v>1752</v>
      </c>
      <c r="C124" s="1" t="s">
        <v>446</v>
      </c>
      <c r="D124" s="1">
        <v>266021</v>
      </c>
      <c r="E124" s="1"/>
      <c r="F124" s="1" t="s">
        <v>448</v>
      </c>
      <c r="G124" s="1">
        <v>100</v>
      </c>
      <c r="H124" s="1" t="s">
        <v>19</v>
      </c>
      <c r="I124" s="1" t="s">
        <v>407</v>
      </c>
      <c r="J124" s="1">
        <v>8</v>
      </c>
      <c r="K124" s="1">
        <v>800</v>
      </c>
      <c r="L124" s="42">
        <v>3</v>
      </c>
      <c r="M124" s="43">
        <v>45874</v>
      </c>
      <c r="N124" s="1" t="e">
        <f>VLOOKUP(B124,MICRO!E:L,8,0)</f>
        <v>#N/A</v>
      </c>
    </row>
    <row r="125" spans="1:14" ht="20.25" x14ac:dyDescent="0.25">
      <c r="A125" s="1">
        <v>13</v>
      </c>
      <c r="B125" s="1">
        <v>1752</v>
      </c>
      <c r="C125" s="1" t="s">
        <v>446</v>
      </c>
      <c r="D125" s="1">
        <v>266021</v>
      </c>
      <c r="E125" s="1"/>
      <c r="F125" s="1" t="s">
        <v>448</v>
      </c>
      <c r="G125" s="1">
        <v>40</v>
      </c>
      <c r="H125" s="1" t="s">
        <v>19</v>
      </c>
      <c r="I125" s="1" t="s">
        <v>407</v>
      </c>
      <c r="J125" s="1">
        <v>8</v>
      </c>
      <c r="K125" s="1">
        <v>320</v>
      </c>
      <c r="L125" s="42">
        <v>3</v>
      </c>
      <c r="M125" s="43">
        <v>45874</v>
      </c>
      <c r="N125" s="1" t="e">
        <f>VLOOKUP(B125,MICRO!E:L,8,0)</f>
        <v>#N/A</v>
      </c>
    </row>
    <row r="126" spans="1:14" ht="20.25" x14ac:dyDescent="0.25">
      <c r="A126" s="1">
        <v>14</v>
      </c>
      <c r="B126" s="1">
        <v>1752</v>
      </c>
      <c r="C126" s="1" t="s">
        <v>446</v>
      </c>
      <c r="D126" s="1">
        <v>266023</v>
      </c>
      <c r="E126" s="1"/>
      <c r="F126" s="1" t="s">
        <v>448</v>
      </c>
      <c r="G126" s="1">
        <v>37</v>
      </c>
      <c r="H126" s="1" t="s">
        <v>19</v>
      </c>
      <c r="I126" s="1" t="s">
        <v>407</v>
      </c>
      <c r="J126" s="1">
        <v>8</v>
      </c>
      <c r="K126" s="1">
        <v>296</v>
      </c>
      <c r="L126" s="42">
        <v>3</v>
      </c>
      <c r="M126" s="43">
        <v>45874</v>
      </c>
      <c r="N126" s="1" t="e">
        <f>VLOOKUP(B126,MICRO!E:L,8,0)</f>
        <v>#N/A</v>
      </c>
    </row>
    <row r="127" spans="1:14" ht="20.25" x14ac:dyDescent="0.25">
      <c r="A127" s="1">
        <v>2</v>
      </c>
      <c r="B127" s="1">
        <v>1750</v>
      </c>
      <c r="C127" s="1" t="s">
        <v>121</v>
      </c>
      <c r="D127" s="1">
        <v>266029</v>
      </c>
      <c r="E127" s="1"/>
      <c r="F127" s="1" t="s">
        <v>418</v>
      </c>
      <c r="G127" s="1">
        <v>50</v>
      </c>
      <c r="H127" s="1" t="s">
        <v>19</v>
      </c>
      <c r="I127" s="1" t="s">
        <v>407</v>
      </c>
      <c r="J127" s="1">
        <v>12.5</v>
      </c>
      <c r="K127" s="1">
        <v>625</v>
      </c>
      <c r="L127" s="42">
        <v>3</v>
      </c>
      <c r="M127" s="43">
        <v>45874</v>
      </c>
      <c r="N127" s="1" t="e">
        <f>VLOOKUP(B127,MICRO!E:L,8,0)</f>
        <v>#N/A</v>
      </c>
    </row>
    <row r="128" spans="1:14" ht="20.25" x14ac:dyDescent="0.25">
      <c r="A128" s="1">
        <v>5</v>
      </c>
      <c r="B128" s="1">
        <v>1749</v>
      </c>
      <c r="C128" s="1" t="s">
        <v>112</v>
      </c>
      <c r="D128" s="1">
        <v>266030</v>
      </c>
      <c r="E128" s="1"/>
      <c r="F128" s="1" t="s">
        <v>449</v>
      </c>
      <c r="G128" s="1">
        <v>23</v>
      </c>
      <c r="H128" s="1" t="s">
        <v>19</v>
      </c>
      <c r="I128" s="1" t="s">
        <v>407</v>
      </c>
      <c r="J128" s="1">
        <v>16.2</v>
      </c>
      <c r="K128" s="1">
        <v>372.59999999999997</v>
      </c>
      <c r="L128" s="42">
        <v>3</v>
      </c>
      <c r="M128" s="43">
        <v>45874</v>
      </c>
      <c r="N128" s="1" t="e">
        <f>VLOOKUP(B128,MICRO!E:L,8,0)</f>
        <v>#N/A</v>
      </c>
    </row>
    <row r="129" spans="1:14" ht="20.25" x14ac:dyDescent="0.25">
      <c r="A129" s="1">
        <v>7</v>
      </c>
      <c r="B129" s="1">
        <v>1754</v>
      </c>
      <c r="C129" s="1" t="s">
        <v>120</v>
      </c>
      <c r="D129" s="1">
        <v>266401</v>
      </c>
      <c r="E129" s="1"/>
      <c r="F129" s="1" t="s">
        <v>450</v>
      </c>
      <c r="G129" s="1">
        <v>100</v>
      </c>
      <c r="H129" s="1" t="s">
        <v>19</v>
      </c>
      <c r="I129" s="1" t="s">
        <v>407</v>
      </c>
      <c r="J129" s="1">
        <v>7.5</v>
      </c>
      <c r="K129" s="1">
        <v>750</v>
      </c>
      <c r="L129" s="42">
        <v>3</v>
      </c>
      <c r="M129" s="43">
        <v>45874</v>
      </c>
      <c r="N129" s="1" t="e">
        <f>VLOOKUP(B129,MICRO!E:L,8,0)</f>
        <v>#N/A</v>
      </c>
    </row>
    <row r="130" spans="1:14" ht="20.25" x14ac:dyDescent="0.25">
      <c r="A130" s="1">
        <v>8</v>
      </c>
      <c r="B130" s="1">
        <v>1754</v>
      </c>
      <c r="C130" s="1" t="s">
        <v>120</v>
      </c>
      <c r="D130" s="1">
        <v>266403</v>
      </c>
      <c r="E130" s="1"/>
      <c r="F130" s="1" t="s">
        <v>450</v>
      </c>
      <c r="G130" s="1">
        <v>50</v>
      </c>
      <c r="H130" s="1" t="s">
        <v>19</v>
      </c>
      <c r="I130" s="1" t="s">
        <v>407</v>
      </c>
      <c r="J130" s="1">
        <v>7.5</v>
      </c>
      <c r="K130" s="1">
        <v>375</v>
      </c>
      <c r="L130" s="42">
        <v>3</v>
      </c>
      <c r="M130" s="43">
        <v>45874</v>
      </c>
      <c r="N130" s="1" t="e">
        <f>VLOOKUP(B130,MICRO!E:L,8,0)</f>
        <v>#N/A</v>
      </c>
    </row>
    <row r="131" spans="1:14" ht="20.25" x14ac:dyDescent="0.25">
      <c r="A131" s="1">
        <v>1</v>
      </c>
      <c r="B131" s="1">
        <v>1764</v>
      </c>
      <c r="C131" s="1" t="s">
        <v>76</v>
      </c>
      <c r="D131" s="1">
        <v>275119</v>
      </c>
      <c r="E131" s="1"/>
      <c r="F131" s="1" t="s">
        <v>451</v>
      </c>
      <c r="G131" s="1">
        <v>10</v>
      </c>
      <c r="H131" s="1" t="s">
        <v>19</v>
      </c>
      <c r="I131" s="1" t="s">
        <v>452</v>
      </c>
      <c r="J131" s="1">
        <v>6.3</v>
      </c>
      <c r="K131" s="1">
        <v>63</v>
      </c>
      <c r="L131" s="42">
        <v>1</v>
      </c>
      <c r="M131" s="43">
        <v>45874</v>
      </c>
      <c r="N131" s="1" t="e">
        <f>VLOOKUP(B131,MICRO!E:L,8,0)</f>
        <v>#N/A</v>
      </c>
    </row>
    <row r="132" spans="1:14" ht="20.25" x14ac:dyDescent="0.25">
      <c r="A132" s="1">
        <v>2</v>
      </c>
      <c r="B132" s="1"/>
      <c r="C132" s="1" t="s">
        <v>453</v>
      </c>
      <c r="D132" s="1"/>
      <c r="E132" s="1"/>
      <c r="F132" s="1" t="s">
        <v>454</v>
      </c>
      <c r="G132" s="1">
        <v>3</v>
      </c>
      <c r="H132" s="1" t="s">
        <v>455</v>
      </c>
      <c r="I132" s="1" t="s">
        <v>456</v>
      </c>
      <c r="J132" s="1">
        <v>1.5</v>
      </c>
      <c r="K132" s="1">
        <v>4.5</v>
      </c>
      <c r="L132" s="42">
        <v>1</v>
      </c>
      <c r="M132" s="43">
        <v>45874</v>
      </c>
      <c r="N132" s="1" t="e">
        <f>VLOOKUP(B132,MICRO!E:L,8,0)</f>
        <v>#N/A</v>
      </c>
    </row>
    <row r="133" spans="1:14" ht="20.25" x14ac:dyDescent="0.25">
      <c r="A133" s="1">
        <v>7</v>
      </c>
      <c r="B133" s="1"/>
      <c r="C133" s="1" t="s">
        <v>457</v>
      </c>
      <c r="D133" s="1"/>
      <c r="E133" s="1" t="s">
        <v>173</v>
      </c>
      <c r="F133" s="1" t="s">
        <v>458</v>
      </c>
      <c r="G133" s="1">
        <v>6</v>
      </c>
      <c r="H133" s="1" t="s">
        <v>455</v>
      </c>
      <c r="I133" s="1" t="s">
        <v>459</v>
      </c>
      <c r="J133" s="1">
        <v>2.8</v>
      </c>
      <c r="K133" s="1">
        <v>16.799999999999997</v>
      </c>
      <c r="L133" s="42">
        <v>1</v>
      </c>
      <c r="M133" s="43">
        <v>45874</v>
      </c>
      <c r="N133" s="1" t="e">
        <f>VLOOKUP(B133,MICRO!E:L,8,0)</f>
        <v>#N/A</v>
      </c>
    </row>
    <row r="134" spans="1:14" ht="20.25" x14ac:dyDescent="0.25">
      <c r="A134" s="1">
        <v>8</v>
      </c>
      <c r="B134" s="1"/>
      <c r="C134" s="1" t="s">
        <v>460</v>
      </c>
      <c r="D134" s="1"/>
      <c r="E134" s="1" t="s">
        <v>461</v>
      </c>
      <c r="F134" s="1" t="s">
        <v>462</v>
      </c>
      <c r="G134" s="1">
        <v>2</v>
      </c>
      <c r="H134" s="1" t="s">
        <v>455</v>
      </c>
      <c r="I134" s="1" t="s">
        <v>459</v>
      </c>
      <c r="J134" s="1">
        <v>2.9</v>
      </c>
      <c r="K134" s="1">
        <v>5.8</v>
      </c>
      <c r="L134" s="42">
        <v>1</v>
      </c>
      <c r="M134" s="43">
        <v>45874</v>
      </c>
      <c r="N134" s="1" t="e">
        <f>VLOOKUP(B134,MICRO!E:L,8,0)</f>
        <v>#N/A</v>
      </c>
    </row>
    <row r="135" spans="1:14" ht="20.25" x14ac:dyDescent="0.25">
      <c r="A135" s="1">
        <v>9</v>
      </c>
      <c r="B135" s="1"/>
      <c r="C135" s="1" t="s">
        <v>463</v>
      </c>
      <c r="D135" s="1"/>
      <c r="E135" s="1" t="s">
        <v>464</v>
      </c>
      <c r="F135" s="1" t="s">
        <v>465</v>
      </c>
      <c r="G135" s="1">
        <v>1</v>
      </c>
      <c r="H135" s="1" t="s">
        <v>455</v>
      </c>
      <c r="I135" s="1" t="s">
        <v>466</v>
      </c>
      <c r="J135" s="1">
        <v>1.4</v>
      </c>
      <c r="K135" s="1">
        <v>1.4</v>
      </c>
      <c r="L135" s="42">
        <v>1</v>
      </c>
      <c r="M135" s="43">
        <v>45874</v>
      </c>
      <c r="N135" s="1" t="e">
        <f>VLOOKUP(B135,MICRO!E:L,8,0)</f>
        <v>#N/A</v>
      </c>
    </row>
    <row r="136" spans="1:14" ht="20.25" x14ac:dyDescent="0.25">
      <c r="A136" s="1">
        <v>10</v>
      </c>
      <c r="B136" s="1">
        <v>1773</v>
      </c>
      <c r="C136" s="1" t="s">
        <v>467</v>
      </c>
      <c r="D136" s="1"/>
      <c r="E136" s="1"/>
      <c r="F136" s="1" t="s">
        <v>468</v>
      </c>
      <c r="G136" s="1">
        <v>2</v>
      </c>
      <c r="H136" s="1" t="s">
        <v>455</v>
      </c>
      <c r="I136" s="1" t="s">
        <v>459</v>
      </c>
      <c r="J136" s="1">
        <v>15</v>
      </c>
      <c r="K136" s="1">
        <v>30</v>
      </c>
      <c r="L136" s="42">
        <v>1</v>
      </c>
      <c r="M136" s="43">
        <v>45874</v>
      </c>
      <c r="N136" s="1" t="e">
        <f>VLOOKUP(B136,MICRO!E:L,8,0)</f>
        <v>#N/A</v>
      </c>
    </row>
    <row r="137" spans="1:14" ht="20.25" x14ac:dyDescent="0.25">
      <c r="A137" s="1">
        <v>15</v>
      </c>
      <c r="B137" s="1"/>
      <c r="C137" s="1" t="s">
        <v>469</v>
      </c>
      <c r="D137" s="1"/>
      <c r="E137" s="1"/>
      <c r="F137" s="1" t="s">
        <v>470</v>
      </c>
      <c r="G137" s="1">
        <v>1</v>
      </c>
      <c r="H137" s="1" t="s">
        <v>471</v>
      </c>
      <c r="I137" s="1" t="s">
        <v>459</v>
      </c>
      <c r="J137" s="1">
        <v>5</v>
      </c>
      <c r="K137" s="1">
        <v>5</v>
      </c>
      <c r="L137" s="42">
        <v>1</v>
      </c>
      <c r="M137" s="43">
        <v>45874</v>
      </c>
      <c r="N137" s="1" t="e">
        <f>VLOOKUP(B137,MICRO!E:L,8,0)</f>
        <v>#N/A</v>
      </c>
    </row>
    <row r="138" spans="1:14" ht="20.25" x14ac:dyDescent="0.25">
      <c r="A138" s="1">
        <v>16</v>
      </c>
      <c r="B138" s="1">
        <v>1766</v>
      </c>
      <c r="C138" s="1" t="s">
        <v>472</v>
      </c>
      <c r="D138" s="1"/>
      <c r="E138" s="1"/>
      <c r="F138" s="1" t="s">
        <v>473</v>
      </c>
      <c r="G138" s="1">
        <v>40</v>
      </c>
      <c r="H138" s="1" t="s">
        <v>474</v>
      </c>
      <c r="I138" s="1" t="s">
        <v>475</v>
      </c>
      <c r="J138" s="1">
        <v>6</v>
      </c>
      <c r="K138" s="1">
        <v>240</v>
      </c>
      <c r="L138" s="42">
        <v>1</v>
      </c>
      <c r="M138" s="43">
        <v>45874</v>
      </c>
      <c r="N138" s="1" t="e">
        <f>VLOOKUP(B138,MICRO!E:L,8,0)</f>
        <v>#N/A</v>
      </c>
    </row>
    <row r="139" spans="1:14" ht="20.25" x14ac:dyDescent="0.25">
      <c r="A139" s="1">
        <v>17</v>
      </c>
      <c r="B139" s="1">
        <v>1767</v>
      </c>
      <c r="C139" s="1" t="s">
        <v>476</v>
      </c>
      <c r="D139" s="1"/>
      <c r="E139" s="1"/>
      <c r="F139" s="1" t="s">
        <v>477</v>
      </c>
      <c r="G139" s="1">
        <v>20</v>
      </c>
      <c r="H139" s="1" t="s">
        <v>474</v>
      </c>
      <c r="I139" s="1" t="s">
        <v>475</v>
      </c>
      <c r="J139" s="1">
        <v>5</v>
      </c>
      <c r="K139" s="1">
        <v>100</v>
      </c>
      <c r="L139" s="42">
        <v>1</v>
      </c>
      <c r="M139" s="43">
        <v>45874</v>
      </c>
      <c r="N139" s="1" t="e">
        <f>VLOOKUP(B139,MICRO!E:L,8,0)</f>
        <v>#N/A</v>
      </c>
    </row>
    <row r="140" spans="1:14" ht="20.25" x14ac:dyDescent="0.25">
      <c r="A140" s="1">
        <v>18</v>
      </c>
      <c r="B140" s="1">
        <v>1768</v>
      </c>
      <c r="C140" s="1" t="s">
        <v>145</v>
      </c>
      <c r="D140" s="1"/>
      <c r="E140" s="1"/>
      <c r="F140" s="1" t="s">
        <v>478</v>
      </c>
      <c r="G140" s="1">
        <v>12</v>
      </c>
      <c r="H140" s="1" t="s">
        <v>474</v>
      </c>
      <c r="I140" s="1" t="s">
        <v>475</v>
      </c>
      <c r="J140" s="1">
        <v>6.5</v>
      </c>
      <c r="K140" s="1">
        <v>78</v>
      </c>
      <c r="L140" s="42">
        <v>1</v>
      </c>
      <c r="M140" s="43">
        <v>45874</v>
      </c>
      <c r="N140" s="1" t="e">
        <f>VLOOKUP(B140,MICRO!E:L,8,0)</f>
        <v>#N/A</v>
      </c>
    </row>
    <row r="141" spans="1:14" ht="20.25" x14ac:dyDescent="0.25">
      <c r="A141" s="1">
        <v>19</v>
      </c>
      <c r="B141" s="1">
        <v>1769</v>
      </c>
      <c r="C141" s="1" t="s">
        <v>479</v>
      </c>
      <c r="D141" s="1"/>
      <c r="E141" s="1"/>
      <c r="F141" s="1" t="s">
        <v>480</v>
      </c>
      <c r="G141" s="1">
        <v>2</v>
      </c>
      <c r="H141" s="1" t="s">
        <v>474</v>
      </c>
      <c r="I141" s="1" t="s">
        <v>459</v>
      </c>
      <c r="J141" s="1">
        <v>9</v>
      </c>
      <c r="K141" s="1">
        <v>18</v>
      </c>
      <c r="L141" s="42">
        <v>1</v>
      </c>
      <c r="M141" s="43">
        <v>45874</v>
      </c>
      <c r="N141" s="1" t="e">
        <f>VLOOKUP(B141,MICRO!E:L,8,0)</f>
        <v>#N/A</v>
      </c>
    </row>
    <row r="142" spans="1:14" ht="20.25" x14ac:dyDescent="0.25">
      <c r="A142" s="1">
        <v>20</v>
      </c>
      <c r="B142" s="1">
        <v>1770</v>
      </c>
      <c r="C142" s="1" t="s">
        <v>481</v>
      </c>
      <c r="D142" s="1"/>
      <c r="E142" s="1"/>
      <c r="F142" s="1" t="s">
        <v>482</v>
      </c>
      <c r="G142" s="1">
        <v>4</v>
      </c>
      <c r="H142" s="1" t="s">
        <v>474</v>
      </c>
      <c r="I142" s="1" t="s">
        <v>459</v>
      </c>
      <c r="J142" s="1">
        <v>6</v>
      </c>
      <c r="K142" s="1">
        <v>24</v>
      </c>
      <c r="L142" s="42">
        <v>1</v>
      </c>
      <c r="M142" s="43">
        <v>45874</v>
      </c>
      <c r="N142" s="1" t="e">
        <f>VLOOKUP(B142,MICRO!E:L,8,0)</f>
        <v>#N/A</v>
      </c>
    </row>
    <row r="143" spans="1:14" ht="20.25" x14ac:dyDescent="0.25">
      <c r="A143" s="1">
        <v>21</v>
      </c>
      <c r="B143" s="1">
        <v>1771</v>
      </c>
      <c r="C143" s="1" t="s">
        <v>483</v>
      </c>
      <c r="D143" s="1"/>
      <c r="E143" s="1"/>
      <c r="F143" s="1" t="s">
        <v>484</v>
      </c>
      <c r="G143" s="1">
        <v>4</v>
      </c>
      <c r="H143" s="1" t="s">
        <v>474</v>
      </c>
      <c r="I143" s="1" t="s">
        <v>459</v>
      </c>
      <c r="J143" s="1">
        <v>2.7</v>
      </c>
      <c r="K143" s="1">
        <v>10.8</v>
      </c>
      <c r="L143" s="42">
        <v>1</v>
      </c>
      <c r="M143" s="43">
        <v>45874</v>
      </c>
      <c r="N143" s="1" t="e">
        <f>VLOOKUP(B143,MICRO!E:L,8,0)</f>
        <v>#N/A</v>
      </c>
    </row>
    <row r="144" spans="1:14" ht="20.25" x14ac:dyDescent="0.25">
      <c r="A144" s="1">
        <v>22</v>
      </c>
      <c r="B144" s="1">
        <v>1772</v>
      </c>
      <c r="C144" s="1" t="s">
        <v>101</v>
      </c>
      <c r="D144" s="1"/>
      <c r="E144" s="1"/>
      <c r="F144" s="1" t="s">
        <v>485</v>
      </c>
      <c r="G144" s="1">
        <v>2</v>
      </c>
      <c r="H144" s="1" t="s">
        <v>474</v>
      </c>
      <c r="I144" s="1" t="s">
        <v>459</v>
      </c>
      <c r="J144" s="1">
        <v>1</v>
      </c>
      <c r="K144" s="1">
        <v>2</v>
      </c>
      <c r="L144" s="42">
        <v>1</v>
      </c>
      <c r="M144" s="43">
        <v>45874</v>
      </c>
      <c r="N144" s="1" t="e">
        <f>VLOOKUP(B144,MICRO!E:L,8,0)</f>
        <v>#N/A</v>
      </c>
    </row>
    <row r="145" spans="1:14" ht="20.25" x14ac:dyDescent="0.25">
      <c r="A145" s="1">
        <v>23</v>
      </c>
      <c r="B145" s="1">
        <v>1772</v>
      </c>
      <c r="C145" s="1" t="s">
        <v>101</v>
      </c>
      <c r="D145" s="1"/>
      <c r="E145" s="1"/>
      <c r="F145" s="1" t="s">
        <v>486</v>
      </c>
      <c r="G145" s="1">
        <v>4</v>
      </c>
      <c r="H145" s="1" t="s">
        <v>474</v>
      </c>
      <c r="I145" s="1" t="s">
        <v>475</v>
      </c>
      <c r="J145" s="1">
        <v>1</v>
      </c>
      <c r="K145" s="1">
        <v>4</v>
      </c>
      <c r="L145" s="42">
        <v>1</v>
      </c>
      <c r="M145" s="43">
        <v>45874</v>
      </c>
      <c r="N145" s="1" t="e">
        <f>VLOOKUP(B145,MICRO!E:L,8,0)</f>
        <v>#N/A</v>
      </c>
    </row>
    <row r="146" spans="1:14" ht="20.25" x14ac:dyDescent="0.25">
      <c r="A146" s="1">
        <v>25</v>
      </c>
      <c r="B146" s="1"/>
      <c r="C146" s="1" t="s">
        <v>487</v>
      </c>
      <c r="D146" s="1"/>
      <c r="E146" s="1"/>
      <c r="F146" s="1" t="s">
        <v>488</v>
      </c>
      <c r="G146" s="1">
        <v>2</v>
      </c>
      <c r="H146" s="1" t="s">
        <v>474</v>
      </c>
      <c r="I146" s="1" t="s">
        <v>475</v>
      </c>
      <c r="J146" s="1">
        <v>0.3</v>
      </c>
      <c r="K146" s="1">
        <v>0.6</v>
      </c>
      <c r="L146" s="42">
        <v>1</v>
      </c>
      <c r="M146" s="43">
        <v>45874</v>
      </c>
      <c r="N146" s="1" t="e">
        <f>VLOOKUP(B146,MICRO!E:L,8,0)</f>
        <v>#N/A</v>
      </c>
    </row>
    <row r="147" spans="1:14" ht="20.25" x14ac:dyDescent="0.25">
      <c r="A147" s="1">
        <v>26</v>
      </c>
      <c r="B147" s="1"/>
      <c r="C147" s="1" t="s">
        <v>487</v>
      </c>
      <c r="D147" s="1"/>
      <c r="E147" s="1"/>
      <c r="F147" s="1" t="s">
        <v>489</v>
      </c>
      <c r="G147" s="1">
        <v>2</v>
      </c>
      <c r="H147" s="1" t="s">
        <v>474</v>
      </c>
      <c r="I147" s="1" t="s">
        <v>475</v>
      </c>
      <c r="J147" s="1">
        <v>3.5</v>
      </c>
      <c r="K147" s="1">
        <v>7</v>
      </c>
      <c r="L147" s="42">
        <v>1</v>
      </c>
      <c r="M147" s="43">
        <v>45874</v>
      </c>
      <c r="N147" s="1" t="e">
        <f>VLOOKUP(B147,MICRO!E:L,8,0)</f>
        <v>#N/A</v>
      </c>
    </row>
    <row r="148" spans="1:14" ht="20.25" x14ac:dyDescent="0.25">
      <c r="A148" s="1">
        <v>27</v>
      </c>
      <c r="B148" s="1"/>
      <c r="C148" s="1" t="s">
        <v>490</v>
      </c>
      <c r="D148" s="1"/>
      <c r="E148" s="1"/>
      <c r="F148" s="1" t="s">
        <v>491</v>
      </c>
      <c r="G148" s="1">
        <v>2</v>
      </c>
      <c r="H148" s="1" t="s">
        <v>474</v>
      </c>
      <c r="I148" s="1" t="s">
        <v>459</v>
      </c>
      <c r="J148" s="1">
        <v>0.2</v>
      </c>
      <c r="K148" s="1">
        <v>0.4</v>
      </c>
      <c r="L148" s="42">
        <v>1</v>
      </c>
      <c r="M148" s="43">
        <v>45874</v>
      </c>
      <c r="N148" s="1" t="e">
        <f>VLOOKUP(B148,MICRO!E:L,8,0)</f>
        <v>#N/A</v>
      </c>
    </row>
    <row r="149" spans="1:14" ht="20.25" x14ac:dyDescent="0.25">
      <c r="A149" s="1">
        <v>1</v>
      </c>
      <c r="B149" s="1">
        <v>1684</v>
      </c>
      <c r="C149" s="1" t="s">
        <v>118</v>
      </c>
      <c r="D149" s="1">
        <v>266019</v>
      </c>
      <c r="E149" s="1"/>
      <c r="F149" s="1" t="s">
        <v>298</v>
      </c>
      <c r="G149" s="1">
        <v>32</v>
      </c>
      <c r="H149" s="1" t="s">
        <v>19</v>
      </c>
      <c r="I149" s="1" t="s">
        <v>253</v>
      </c>
      <c r="J149" s="1">
        <v>6</v>
      </c>
      <c r="K149" s="1">
        <v>192</v>
      </c>
      <c r="L149" s="42">
        <v>13</v>
      </c>
      <c r="M149" s="43">
        <v>45887</v>
      </c>
      <c r="N149" s="1" t="e">
        <f>VLOOKUP(B149,MICRO!E:L,8,0)</f>
        <v>#N/A</v>
      </c>
    </row>
    <row r="150" spans="1:14" ht="20.25" x14ac:dyDescent="0.25">
      <c r="A150" s="1">
        <v>4</v>
      </c>
      <c r="B150" s="1">
        <v>1688</v>
      </c>
      <c r="C150" s="1" t="s">
        <v>116</v>
      </c>
      <c r="D150" s="1">
        <v>266024</v>
      </c>
      <c r="E150" s="1"/>
      <c r="F150" s="1" t="s">
        <v>299</v>
      </c>
      <c r="G150" s="1">
        <v>186</v>
      </c>
      <c r="H150" s="1" t="s">
        <v>19</v>
      </c>
      <c r="I150" s="1" t="s">
        <v>253</v>
      </c>
      <c r="J150" s="1">
        <v>19.8</v>
      </c>
      <c r="K150" s="1">
        <v>3682.8</v>
      </c>
      <c r="L150" s="42">
        <v>13</v>
      </c>
      <c r="M150" s="43">
        <v>45887</v>
      </c>
      <c r="N150" s="1" t="e">
        <f>VLOOKUP(B150,MICRO!E:L,8,0)</f>
        <v>#N/A</v>
      </c>
    </row>
    <row r="151" spans="1:14" ht="20.25" x14ac:dyDescent="0.25">
      <c r="A151" s="115">
        <v>1</v>
      </c>
      <c r="B151" s="115">
        <v>1789</v>
      </c>
      <c r="C151" s="115" t="s">
        <v>118</v>
      </c>
      <c r="D151" s="115"/>
      <c r="E151" s="115"/>
      <c r="F151" s="115" t="s">
        <v>431</v>
      </c>
      <c r="G151" s="115">
        <v>76</v>
      </c>
      <c r="H151" s="115" t="s">
        <v>19</v>
      </c>
      <c r="I151" s="115" t="s">
        <v>497</v>
      </c>
      <c r="J151" s="115">
        <v>8.1</v>
      </c>
      <c r="K151" s="115">
        <v>615.6</v>
      </c>
      <c r="L151" s="116">
        <v>1</v>
      </c>
      <c r="M151" s="117">
        <v>45887</v>
      </c>
      <c r="N151" s="115" t="e">
        <f>VLOOKUP(B151,MICRO!E:L,8,0)</f>
        <v>#N/A</v>
      </c>
    </row>
    <row r="152" spans="1:14" ht="20.25" x14ac:dyDescent="0.25">
      <c r="A152" s="115">
        <v>2</v>
      </c>
      <c r="B152" s="115">
        <v>1790</v>
      </c>
      <c r="C152" s="115" t="s">
        <v>165</v>
      </c>
      <c r="D152" s="115"/>
      <c r="E152" s="115" t="s">
        <v>2</v>
      </c>
      <c r="F152" s="115" t="s">
        <v>166</v>
      </c>
      <c r="G152" s="115">
        <v>2</v>
      </c>
      <c r="H152" s="115" t="s">
        <v>19</v>
      </c>
      <c r="I152" s="115" t="s">
        <v>497</v>
      </c>
      <c r="J152" s="115">
        <v>27.6</v>
      </c>
      <c r="K152" s="115">
        <v>55.2</v>
      </c>
      <c r="L152" s="116">
        <v>1</v>
      </c>
      <c r="M152" s="117">
        <v>45887</v>
      </c>
      <c r="N152" s="115" t="e">
        <f>VLOOKUP(B152,MICRO!E:L,8,0)</f>
        <v>#N/A</v>
      </c>
    </row>
    <row r="153" spans="1:14" ht="20.25" x14ac:dyDescent="0.25">
      <c r="A153" s="1">
        <v>1</v>
      </c>
      <c r="B153" s="1">
        <v>1791</v>
      </c>
      <c r="C153" s="1" t="s">
        <v>112</v>
      </c>
      <c r="D153" s="1"/>
      <c r="E153" s="1"/>
      <c r="F153" s="1" t="s">
        <v>432</v>
      </c>
      <c r="G153" s="1">
        <v>118</v>
      </c>
      <c r="H153" s="1" t="s">
        <v>19</v>
      </c>
      <c r="I153" s="1" t="s">
        <v>498</v>
      </c>
      <c r="J153" s="1">
        <v>16</v>
      </c>
      <c r="K153" s="1">
        <v>1888</v>
      </c>
      <c r="L153" s="42">
        <v>1</v>
      </c>
      <c r="M153" s="43">
        <v>45887</v>
      </c>
      <c r="N153" s="1" t="e">
        <f>VLOOKUP(B153,MICRO!E:L,8,0)</f>
        <v>#N/A</v>
      </c>
    </row>
    <row r="154" spans="1:14" ht="20.25" x14ac:dyDescent="0.25">
      <c r="A154" s="1">
        <v>3</v>
      </c>
      <c r="B154" s="1">
        <v>1753</v>
      </c>
      <c r="C154" s="1" t="s">
        <v>118</v>
      </c>
      <c r="D154" s="1">
        <v>266019</v>
      </c>
      <c r="E154" s="1"/>
      <c r="F154" s="1" t="s">
        <v>499</v>
      </c>
      <c r="G154" s="1">
        <v>50</v>
      </c>
      <c r="H154" s="1" t="s">
        <v>19</v>
      </c>
      <c r="I154" s="1" t="s">
        <v>407</v>
      </c>
      <c r="J154" s="1">
        <v>6</v>
      </c>
      <c r="K154" s="1">
        <v>300</v>
      </c>
      <c r="L154" s="42">
        <v>4</v>
      </c>
      <c r="M154" s="43">
        <v>45887</v>
      </c>
      <c r="N154" s="1" t="e">
        <f>VLOOKUP(B154,MICRO!E:L,8,0)</f>
        <v>#N/A</v>
      </c>
    </row>
    <row r="155" spans="1:14" ht="20.25" x14ac:dyDescent="0.25">
      <c r="A155" s="1">
        <v>5</v>
      </c>
      <c r="B155" s="1">
        <v>1749</v>
      </c>
      <c r="C155" s="1" t="s">
        <v>112</v>
      </c>
      <c r="D155" s="1">
        <v>266030</v>
      </c>
      <c r="E155" s="1"/>
      <c r="F155" s="1" t="s">
        <v>449</v>
      </c>
      <c r="G155" s="1">
        <v>17</v>
      </c>
      <c r="H155" s="1" t="s">
        <v>19</v>
      </c>
      <c r="I155" s="1" t="s">
        <v>407</v>
      </c>
      <c r="J155" s="1">
        <v>16.2</v>
      </c>
      <c r="K155" s="1">
        <v>275.39999999999998</v>
      </c>
      <c r="L155" s="42">
        <v>4</v>
      </c>
      <c r="M155" s="43">
        <v>45887</v>
      </c>
      <c r="N155" s="1" t="e">
        <f>VLOOKUP(B155,MICRO!E:L,8,0)</f>
        <v>#N/A</v>
      </c>
    </row>
    <row r="156" spans="1:14" ht="20.25" x14ac:dyDescent="0.25">
      <c r="A156" s="1">
        <v>9</v>
      </c>
      <c r="B156" s="1">
        <v>1749</v>
      </c>
      <c r="C156" s="1" t="s">
        <v>112</v>
      </c>
      <c r="D156" s="1">
        <v>266411</v>
      </c>
      <c r="E156" s="1"/>
      <c r="F156" s="1" t="s">
        <v>449</v>
      </c>
      <c r="G156" s="1">
        <v>60</v>
      </c>
      <c r="H156" s="1" t="s">
        <v>19</v>
      </c>
      <c r="I156" s="1" t="s">
        <v>407</v>
      </c>
      <c r="J156" s="1">
        <v>16.2</v>
      </c>
      <c r="K156" s="1">
        <v>972</v>
      </c>
      <c r="L156" s="42">
        <v>4</v>
      </c>
      <c r="M156" s="43">
        <v>45887</v>
      </c>
      <c r="N156" s="1" t="e">
        <f>VLOOKUP(B156,MICRO!E:L,8,0)</f>
        <v>#N/A</v>
      </c>
    </row>
    <row r="157" spans="1:14" ht="20.25" x14ac:dyDescent="0.25">
      <c r="A157" s="1">
        <v>15</v>
      </c>
      <c r="B157" s="1">
        <v>1749</v>
      </c>
      <c r="C157" s="1" t="s">
        <v>112</v>
      </c>
      <c r="D157" s="1">
        <v>266027</v>
      </c>
      <c r="E157" s="1"/>
      <c r="F157" s="1" t="s">
        <v>449</v>
      </c>
      <c r="G157" s="1">
        <v>164</v>
      </c>
      <c r="H157" s="1" t="s">
        <v>19</v>
      </c>
      <c r="I157" s="1" t="s">
        <v>407</v>
      </c>
      <c r="J157" s="1">
        <v>16.2</v>
      </c>
      <c r="K157" s="1">
        <v>2656.7999999999997</v>
      </c>
      <c r="L157" s="42">
        <v>4</v>
      </c>
      <c r="M157" s="43">
        <v>45887</v>
      </c>
      <c r="N157" s="1" t="e">
        <f>VLOOKUP(B157,MICRO!E:L,8,0)</f>
        <v>#N/A</v>
      </c>
    </row>
    <row r="158" spans="1:14" ht="20.25" x14ac:dyDescent="0.25">
      <c r="A158" s="1">
        <v>1</v>
      </c>
      <c r="B158" s="1">
        <v>1756</v>
      </c>
      <c r="C158" s="1" t="s">
        <v>391</v>
      </c>
      <c r="D158" s="1" t="s">
        <v>391</v>
      </c>
      <c r="E158" s="1"/>
      <c r="F158" s="1" t="s">
        <v>392</v>
      </c>
      <c r="G158" s="1">
        <v>1</v>
      </c>
      <c r="H158" s="1" t="s">
        <v>19</v>
      </c>
      <c r="I158" s="1" t="s">
        <v>393</v>
      </c>
      <c r="J158" s="1">
        <v>182.5</v>
      </c>
      <c r="K158" s="1">
        <v>182.5</v>
      </c>
      <c r="L158" s="42">
        <v>1</v>
      </c>
      <c r="M158" s="43">
        <v>45889</v>
      </c>
      <c r="N158" s="1" t="e">
        <f>VLOOKUP(B158,MICRO!E:L,8,0)</f>
        <v>#N/A</v>
      </c>
    </row>
    <row r="159" spans="1:14" ht="20.25" x14ac:dyDescent="0.25">
      <c r="A159" s="1">
        <v>2</v>
      </c>
      <c r="B159" s="1">
        <v>1757</v>
      </c>
      <c r="C159" s="1" t="s">
        <v>391</v>
      </c>
      <c r="D159" s="1" t="s">
        <v>391</v>
      </c>
      <c r="E159" s="1"/>
      <c r="F159" s="1" t="s">
        <v>392</v>
      </c>
      <c r="G159" s="1">
        <v>1</v>
      </c>
      <c r="H159" s="1" t="s">
        <v>19</v>
      </c>
      <c r="I159" s="1" t="s">
        <v>394</v>
      </c>
      <c r="J159" s="1">
        <v>182.5</v>
      </c>
      <c r="K159" s="1">
        <v>182.5</v>
      </c>
      <c r="L159" s="42">
        <v>1</v>
      </c>
      <c r="M159" s="43">
        <v>45889</v>
      </c>
      <c r="N159" s="1" t="e">
        <f>VLOOKUP(B159,MICRO!E:L,8,0)</f>
        <v>#N/A</v>
      </c>
    </row>
    <row r="160" spans="1:14" ht="20.25" x14ac:dyDescent="0.25">
      <c r="A160" s="1">
        <v>3</v>
      </c>
      <c r="B160" s="1">
        <v>1758</v>
      </c>
      <c r="C160" s="1" t="s">
        <v>391</v>
      </c>
      <c r="D160" s="1" t="s">
        <v>391</v>
      </c>
      <c r="E160" s="1"/>
      <c r="F160" s="1" t="s">
        <v>392</v>
      </c>
      <c r="G160" s="1">
        <v>1</v>
      </c>
      <c r="H160" s="1" t="s">
        <v>19</v>
      </c>
      <c r="I160" s="1" t="s">
        <v>396</v>
      </c>
      <c r="J160" s="1">
        <v>182.5</v>
      </c>
      <c r="K160" s="1">
        <v>182.5</v>
      </c>
      <c r="L160" s="42">
        <v>1</v>
      </c>
      <c r="M160" s="43">
        <v>45889</v>
      </c>
      <c r="N160" s="1" t="e">
        <f>VLOOKUP(B160,MICRO!E:L,8,0)</f>
        <v>#N/A</v>
      </c>
    </row>
    <row r="161" spans="1:14" ht="20.25" x14ac:dyDescent="0.25">
      <c r="A161" s="1">
        <v>4</v>
      </c>
      <c r="B161" s="1">
        <v>1759</v>
      </c>
      <c r="C161" s="1" t="s">
        <v>391</v>
      </c>
      <c r="D161" s="1" t="s">
        <v>391</v>
      </c>
      <c r="E161" s="1"/>
      <c r="F161" s="1" t="s">
        <v>392</v>
      </c>
      <c r="G161" s="1">
        <v>1</v>
      </c>
      <c r="H161" s="1" t="s">
        <v>19</v>
      </c>
      <c r="I161" s="1" t="s">
        <v>395</v>
      </c>
      <c r="J161" s="1">
        <v>182.5</v>
      </c>
      <c r="K161" s="1">
        <v>182.5</v>
      </c>
      <c r="L161" s="42">
        <v>1</v>
      </c>
      <c r="M161" s="43">
        <v>45889</v>
      </c>
      <c r="N161" s="1" t="e">
        <f>VLOOKUP(B161,MICRO!E:L,8,0)</f>
        <v>#N/A</v>
      </c>
    </row>
    <row r="162" spans="1:14" ht="20.25" x14ac:dyDescent="0.25">
      <c r="A162" s="1">
        <v>5</v>
      </c>
      <c r="B162" s="1">
        <v>1760</v>
      </c>
      <c r="C162" s="1" t="s">
        <v>495</v>
      </c>
      <c r="D162" s="1" t="s">
        <v>495</v>
      </c>
      <c r="E162" s="1"/>
      <c r="F162" s="1" t="s">
        <v>172</v>
      </c>
      <c r="G162" s="1">
        <v>1</v>
      </c>
      <c r="H162" s="1" t="s">
        <v>19</v>
      </c>
      <c r="I162" s="1" t="s">
        <v>393</v>
      </c>
      <c r="J162" s="1">
        <v>228</v>
      </c>
      <c r="K162" s="1">
        <v>228</v>
      </c>
      <c r="L162" s="42">
        <v>1</v>
      </c>
      <c r="M162" s="43">
        <v>45889</v>
      </c>
      <c r="N162" s="1" t="e">
        <f>VLOOKUP(B162,MICRO!E:L,8,0)</f>
        <v>#N/A</v>
      </c>
    </row>
    <row r="163" spans="1:14" ht="20.25" x14ac:dyDescent="0.25">
      <c r="A163" s="1">
        <v>6</v>
      </c>
      <c r="B163" s="1">
        <v>1761</v>
      </c>
      <c r="C163" s="1" t="s">
        <v>495</v>
      </c>
      <c r="D163" s="1" t="s">
        <v>495</v>
      </c>
      <c r="E163" s="1"/>
      <c r="F163" s="1" t="s">
        <v>172</v>
      </c>
      <c r="G163" s="1">
        <v>1</v>
      </c>
      <c r="H163" s="1" t="s">
        <v>19</v>
      </c>
      <c r="I163" s="1" t="s">
        <v>394</v>
      </c>
      <c r="J163" s="1">
        <v>228</v>
      </c>
      <c r="K163" s="1">
        <v>228</v>
      </c>
      <c r="L163" s="42">
        <v>1</v>
      </c>
      <c r="M163" s="43">
        <v>45889</v>
      </c>
      <c r="N163" s="1" t="e">
        <f>VLOOKUP(B163,MICRO!E:L,8,0)</f>
        <v>#N/A</v>
      </c>
    </row>
    <row r="164" spans="1:14" ht="20.25" x14ac:dyDescent="0.25">
      <c r="A164" s="1">
        <v>7</v>
      </c>
      <c r="B164" s="1">
        <v>1762</v>
      </c>
      <c r="C164" s="1" t="s">
        <v>495</v>
      </c>
      <c r="D164" s="1" t="s">
        <v>495</v>
      </c>
      <c r="E164" s="1"/>
      <c r="F164" s="1" t="s">
        <v>172</v>
      </c>
      <c r="G164" s="1">
        <v>1</v>
      </c>
      <c r="H164" s="1" t="s">
        <v>19</v>
      </c>
      <c r="I164" s="1" t="s">
        <v>396</v>
      </c>
      <c r="J164" s="1">
        <v>228</v>
      </c>
      <c r="K164" s="1">
        <v>228</v>
      </c>
      <c r="L164" s="42">
        <v>1</v>
      </c>
      <c r="M164" s="43">
        <v>45889</v>
      </c>
      <c r="N164" s="1" t="e">
        <f>VLOOKUP(B164,MICRO!E:L,8,0)</f>
        <v>#N/A</v>
      </c>
    </row>
    <row r="165" spans="1:14" ht="20.25" x14ac:dyDescent="0.25">
      <c r="A165" s="1">
        <v>8</v>
      </c>
      <c r="B165" s="1">
        <v>1763</v>
      </c>
      <c r="C165" s="1" t="s">
        <v>495</v>
      </c>
      <c r="D165" s="1" t="s">
        <v>495</v>
      </c>
      <c r="E165" s="1"/>
      <c r="F165" s="1" t="s">
        <v>172</v>
      </c>
      <c r="G165" s="1">
        <v>1</v>
      </c>
      <c r="H165" s="1" t="s">
        <v>19</v>
      </c>
      <c r="I165" s="1" t="s">
        <v>395</v>
      </c>
      <c r="J165" s="1">
        <v>228</v>
      </c>
      <c r="K165" s="1">
        <v>228</v>
      </c>
      <c r="L165" s="42">
        <v>1</v>
      </c>
      <c r="M165" s="43">
        <v>45889</v>
      </c>
      <c r="N165" s="1" t="e">
        <f>VLOOKUP(B165,MICRO!E:L,8,0)</f>
        <v>#N/A</v>
      </c>
    </row>
    <row r="166" spans="1:14" ht="20.25" x14ac:dyDescent="0.25">
      <c r="A166" s="1">
        <v>9</v>
      </c>
      <c r="B166" s="1"/>
      <c r="C166" s="1" t="s">
        <v>507</v>
      </c>
      <c r="D166" s="1"/>
      <c r="E166" s="1"/>
      <c r="F166" s="1" t="s">
        <v>508</v>
      </c>
      <c r="G166" s="1">
        <v>4</v>
      </c>
      <c r="H166" s="1" t="s">
        <v>19</v>
      </c>
      <c r="I166" s="1" t="s">
        <v>509</v>
      </c>
      <c r="J166" s="1">
        <v>21.9</v>
      </c>
      <c r="K166" s="1">
        <v>87.6</v>
      </c>
      <c r="L166" s="42">
        <v>1</v>
      </c>
      <c r="M166" s="43">
        <v>45889</v>
      </c>
      <c r="N166" s="1" t="e">
        <f>VLOOKUP(B166,MICRO!E:L,8,0)</f>
        <v>#N/A</v>
      </c>
    </row>
    <row r="167" spans="1:14" ht="20.25" x14ac:dyDescent="0.25">
      <c r="A167" s="1">
        <v>1</v>
      </c>
      <c r="B167" s="1">
        <v>1765</v>
      </c>
      <c r="C167" s="1" t="s">
        <v>127</v>
      </c>
      <c r="D167" s="1"/>
      <c r="E167" s="1"/>
      <c r="F167" s="1" t="s">
        <v>128</v>
      </c>
      <c r="G167" s="1">
        <v>3</v>
      </c>
      <c r="H167" s="1" t="s">
        <v>19</v>
      </c>
      <c r="I167" s="1" t="s">
        <v>554</v>
      </c>
      <c r="J167" s="1">
        <v>18</v>
      </c>
      <c r="K167" s="1">
        <v>54</v>
      </c>
      <c r="L167" s="42">
        <v>1</v>
      </c>
      <c r="M167" s="43">
        <v>45891</v>
      </c>
      <c r="N167" s="1" t="e">
        <f>VLOOKUP(B167,MICRO!E:L,8,0)</f>
        <v>#N/A</v>
      </c>
    </row>
    <row r="168" spans="1:14" ht="20.25" x14ac:dyDescent="0.25">
      <c r="A168" s="1">
        <v>1</v>
      </c>
      <c r="B168" s="1">
        <v>1827</v>
      </c>
      <c r="C168" s="1" t="s">
        <v>520</v>
      </c>
      <c r="D168" s="1" t="s">
        <v>520</v>
      </c>
      <c r="E168" s="1"/>
      <c r="F168" s="1" t="s">
        <v>521</v>
      </c>
      <c r="G168" s="1">
        <v>10</v>
      </c>
      <c r="H168" s="1" t="s">
        <v>19</v>
      </c>
      <c r="I168" s="1" t="s">
        <v>561</v>
      </c>
      <c r="J168" s="1">
        <v>6</v>
      </c>
      <c r="K168" s="1">
        <v>60</v>
      </c>
      <c r="L168" s="42">
        <v>1</v>
      </c>
      <c r="M168" s="43">
        <v>45905</v>
      </c>
      <c r="N168" s="1" t="e">
        <f>VLOOKUP(B168,MICRO!E:L,8,0)</f>
        <v>#N/A</v>
      </c>
    </row>
    <row r="169" spans="1:14" ht="20.25" x14ac:dyDescent="0.25">
      <c r="A169" s="1">
        <v>1</v>
      </c>
      <c r="B169" s="1">
        <v>1821</v>
      </c>
      <c r="C169" s="1"/>
      <c r="D169" s="1"/>
      <c r="E169" s="1"/>
      <c r="F169" s="1" t="s">
        <v>510</v>
      </c>
      <c r="G169" s="1">
        <v>2</v>
      </c>
      <c r="H169" s="1" t="s">
        <v>19</v>
      </c>
      <c r="I169" s="1">
        <v>134</v>
      </c>
      <c r="J169" s="1">
        <v>1</v>
      </c>
      <c r="K169" s="1">
        <v>2</v>
      </c>
      <c r="L169" s="42">
        <v>1</v>
      </c>
      <c r="M169" s="43">
        <v>45905</v>
      </c>
      <c r="N169" s="1" t="e">
        <f>VLOOKUP(B169,MICRO!E:L,8,0)</f>
        <v>#N/A</v>
      </c>
    </row>
    <row r="170" spans="1:14" ht="20.25" x14ac:dyDescent="0.25">
      <c r="A170" s="1">
        <v>1</v>
      </c>
      <c r="B170" s="1">
        <v>1791</v>
      </c>
      <c r="C170" s="1" t="s">
        <v>112</v>
      </c>
      <c r="D170" s="1" t="s">
        <v>562</v>
      </c>
      <c r="E170" s="1"/>
      <c r="F170" s="1" t="s">
        <v>432</v>
      </c>
      <c r="G170" s="1">
        <v>182</v>
      </c>
      <c r="H170" s="1" t="s">
        <v>19</v>
      </c>
      <c r="I170" s="1" t="s">
        <v>498</v>
      </c>
      <c r="J170" s="1">
        <v>16</v>
      </c>
      <c r="K170" s="1">
        <v>2912</v>
      </c>
      <c r="L170" s="42">
        <v>2</v>
      </c>
      <c r="M170" s="43">
        <v>45905</v>
      </c>
      <c r="N170" s="1" t="e">
        <f>VLOOKUP(B170,MICRO!E:L,8,0)</f>
        <v>#N/A</v>
      </c>
    </row>
    <row r="171" spans="1:14" ht="20.25" x14ac:dyDescent="0.25">
      <c r="A171" s="1">
        <v>1</v>
      </c>
      <c r="B171" s="1">
        <v>1822</v>
      </c>
      <c r="C171" s="1" t="s">
        <v>511</v>
      </c>
      <c r="D171" s="1"/>
      <c r="E171" s="1"/>
      <c r="F171" s="1" t="s">
        <v>512</v>
      </c>
      <c r="G171" s="1">
        <v>2</v>
      </c>
      <c r="H171" s="1" t="s">
        <v>19</v>
      </c>
      <c r="I171" s="1" t="s">
        <v>563</v>
      </c>
      <c r="J171" s="1">
        <v>160</v>
      </c>
      <c r="K171" s="1">
        <f>Tabela1[[#This Row],[PESO UNI]]*Tabela1[[#This Row],[QTE]]</f>
        <v>1137.2</v>
      </c>
      <c r="L171" s="42">
        <v>1</v>
      </c>
      <c r="M171" s="43">
        <v>45905</v>
      </c>
      <c r="N171" s="1" t="e">
        <f>VLOOKUP(B171,MICRO!E:L,8,0)</f>
        <v>#N/A</v>
      </c>
    </row>
    <row r="172" spans="1:14" ht="20.25" x14ac:dyDescent="0.25">
      <c r="A172" s="1">
        <v>2</v>
      </c>
      <c r="B172" s="1">
        <v>1823</v>
      </c>
      <c r="C172" s="1" t="s">
        <v>513</v>
      </c>
      <c r="D172" s="1"/>
      <c r="E172" s="1"/>
      <c r="F172" s="1" t="s">
        <v>514</v>
      </c>
      <c r="G172" s="1">
        <v>40</v>
      </c>
      <c r="H172" s="1" t="s">
        <v>19</v>
      </c>
      <c r="I172" s="1" t="s">
        <v>563</v>
      </c>
      <c r="J172" s="1">
        <v>0.38</v>
      </c>
      <c r="K172" s="1">
        <f>Tabela1[[#This Row],[PESO UNI]]*Tabela1[[#This Row],[QTE]]</f>
        <v>142.19999999999999</v>
      </c>
      <c r="L172" s="42">
        <v>1</v>
      </c>
      <c r="M172" s="43">
        <v>45905</v>
      </c>
      <c r="N172" s="1" t="e">
        <f>VLOOKUP(B172,MICRO!E:L,8,0)</f>
        <v>#N/A</v>
      </c>
    </row>
    <row r="173" spans="1:14" ht="20.25" x14ac:dyDescent="0.25">
      <c r="A173" s="1">
        <v>3</v>
      </c>
      <c r="B173" s="1">
        <v>1824</v>
      </c>
      <c r="C173" s="1" t="s">
        <v>513</v>
      </c>
      <c r="D173" s="1"/>
      <c r="E173" s="1"/>
      <c r="F173" s="1" t="s">
        <v>515</v>
      </c>
      <c r="G173" s="1">
        <v>40</v>
      </c>
      <c r="H173" s="1" t="s">
        <v>19</v>
      </c>
      <c r="I173" s="1" t="s">
        <v>563</v>
      </c>
      <c r="J173" s="1">
        <v>0.11</v>
      </c>
      <c r="K173" s="1">
        <f>Tabela1[[#This Row],[PESO UNI]]*Tabela1[[#This Row],[QTE]]</f>
        <v>295.39999999999998</v>
      </c>
      <c r="L173" s="42">
        <v>1</v>
      </c>
      <c r="M173" s="43">
        <v>45905</v>
      </c>
      <c r="N173" s="1" t="e">
        <f>VLOOKUP(B173,MICRO!E:L,8,0)</f>
        <v>#N/A</v>
      </c>
    </row>
    <row r="174" spans="1:14" ht="20.25" x14ac:dyDescent="0.25">
      <c r="A174" s="1">
        <v>4</v>
      </c>
      <c r="B174" s="1">
        <v>1825</v>
      </c>
      <c r="C174" s="1" t="s">
        <v>513</v>
      </c>
      <c r="D174" s="1"/>
      <c r="E174" s="1"/>
      <c r="F174" s="1" t="s">
        <v>516</v>
      </c>
      <c r="G174" s="1">
        <v>40</v>
      </c>
      <c r="H174" s="1" t="s">
        <v>19</v>
      </c>
      <c r="I174" s="1" t="s">
        <v>563</v>
      </c>
      <c r="J174" s="1">
        <v>0.05</v>
      </c>
      <c r="K174" s="1">
        <f>Tabela1[[#This Row],[PESO UNI]]*Tabela1[[#This Row],[QTE]]</f>
        <v>950.5</v>
      </c>
      <c r="L174" s="42">
        <v>1</v>
      </c>
      <c r="M174" s="43">
        <v>45905</v>
      </c>
      <c r="N174" s="1" t="e">
        <f>VLOOKUP(B174,MICRO!E:L,8,0)</f>
        <v>#N/A</v>
      </c>
    </row>
    <row r="175" spans="1:14" ht="20.25" x14ac:dyDescent="0.25">
      <c r="A175" s="1">
        <v>1</v>
      </c>
      <c r="B175" s="1">
        <v>1848</v>
      </c>
      <c r="C175" s="1" t="s">
        <v>83</v>
      </c>
      <c r="D175" s="1"/>
      <c r="E175" s="1"/>
      <c r="F175" s="1" t="s">
        <v>415</v>
      </c>
      <c r="G175" s="1">
        <v>5</v>
      </c>
      <c r="H175" s="1" t="s">
        <v>19</v>
      </c>
      <c r="I175" s="1" t="s">
        <v>564</v>
      </c>
      <c r="J175" s="1">
        <v>6</v>
      </c>
      <c r="K175" s="1">
        <v>30</v>
      </c>
      <c r="L175" s="42">
        <v>1</v>
      </c>
      <c r="M175" s="43">
        <v>45905</v>
      </c>
      <c r="N175" s="1" t="e">
        <f>VLOOKUP(B175,MICRO!E:L,8,0)</f>
        <v>#N/A</v>
      </c>
    </row>
    <row r="176" spans="1:14" ht="20.25" x14ac:dyDescent="0.25">
      <c r="A176" s="1">
        <v>1</v>
      </c>
      <c r="B176" s="1">
        <v>1850</v>
      </c>
      <c r="C176" s="1" t="s">
        <v>174</v>
      </c>
      <c r="D176" s="1" t="s">
        <v>174</v>
      </c>
      <c r="E176" s="1"/>
      <c r="F176" s="1" t="s">
        <v>553</v>
      </c>
      <c r="G176" s="1">
        <v>10</v>
      </c>
      <c r="H176" s="1" t="s">
        <v>19</v>
      </c>
      <c r="I176" s="1" t="s">
        <v>565</v>
      </c>
      <c r="J176" s="1">
        <v>0.77</v>
      </c>
      <c r="K176" s="1">
        <v>7.7</v>
      </c>
      <c r="L176" s="42">
        <v>1</v>
      </c>
      <c r="M176" s="43">
        <v>45905</v>
      </c>
      <c r="N176" s="1" t="e">
        <f>VLOOKUP(B176,MICRO!E:L,8,0)</f>
        <v>#N/A</v>
      </c>
    </row>
    <row r="177" spans="1:14" ht="20.25" x14ac:dyDescent="0.25">
      <c r="A177" s="1">
        <v>1</v>
      </c>
      <c r="B177" s="1">
        <v>1847</v>
      </c>
      <c r="C177" s="1" t="s">
        <v>76</v>
      </c>
      <c r="D177" s="1" t="s">
        <v>76</v>
      </c>
      <c r="E177" s="1"/>
      <c r="F177" s="1" t="s">
        <v>398</v>
      </c>
      <c r="G177" s="1">
        <v>25</v>
      </c>
      <c r="H177" s="1" t="s">
        <v>19</v>
      </c>
      <c r="I177" s="1" t="s">
        <v>566</v>
      </c>
      <c r="J177" s="1">
        <v>6</v>
      </c>
      <c r="K177" s="1">
        <v>150</v>
      </c>
      <c r="L177" s="42">
        <v>1</v>
      </c>
      <c r="M177" s="43">
        <v>45905</v>
      </c>
      <c r="N177" s="1" t="e">
        <f>VLOOKUP(B177,MICRO!E:L,8,0)</f>
        <v>#N/A</v>
      </c>
    </row>
    <row r="178" spans="1:14" ht="20.25" x14ac:dyDescent="0.25">
      <c r="A178" s="1">
        <v>1</v>
      </c>
      <c r="B178" s="1">
        <v>1789</v>
      </c>
      <c r="C178" s="1" t="s">
        <v>118</v>
      </c>
      <c r="D178" s="1" t="s">
        <v>118</v>
      </c>
      <c r="E178" s="1"/>
      <c r="F178" s="1" t="s">
        <v>431</v>
      </c>
      <c r="G178" s="1">
        <v>94</v>
      </c>
      <c r="H178" s="1" t="s">
        <v>19</v>
      </c>
      <c r="I178" s="1" t="s">
        <v>497</v>
      </c>
      <c r="J178" s="1">
        <v>8.1</v>
      </c>
      <c r="K178" s="1">
        <v>761.4</v>
      </c>
      <c r="L178" s="42">
        <v>2</v>
      </c>
      <c r="M178" s="43">
        <v>45905</v>
      </c>
      <c r="N178" s="1" t="e">
        <f>VLOOKUP(B178,MICRO!E:L,8,0)</f>
        <v>#N/A</v>
      </c>
    </row>
    <row r="179" spans="1:14" ht="20.25" x14ac:dyDescent="0.25">
      <c r="A179" s="1">
        <v>4</v>
      </c>
      <c r="B179" s="1">
        <v>1688</v>
      </c>
      <c r="C179" s="1" t="s">
        <v>116</v>
      </c>
      <c r="D179" s="1">
        <v>266024</v>
      </c>
      <c r="E179" s="1"/>
      <c r="F179" s="1" t="s">
        <v>299</v>
      </c>
      <c r="G179" s="1">
        <v>33</v>
      </c>
      <c r="H179" s="1" t="s">
        <v>19</v>
      </c>
      <c r="I179" s="1" t="s">
        <v>253</v>
      </c>
      <c r="J179" s="1">
        <v>15.97</v>
      </c>
      <c r="K179" s="1">
        <v>527.01</v>
      </c>
      <c r="L179" s="42">
        <v>14</v>
      </c>
      <c r="M179" s="43">
        <v>45905</v>
      </c>
      <c r="N179" s="1" t="e">
        <f>VLOOKUP(B179,MICRO!E:L,8,0)</f>
        <v>#N/A</v>
      </c>
    </row>
    <row r="180" spans="1:14" ht="20.25" x14ac:dyDescent="0.25">
      <c r="A180" s="1">
        <v>1</v>
      </c>
      <c r="B180" s="1">
        <v>1828</v>
      </c>
      <c r="C180" s="1" t="s">
        <v>513</v>
      </c>
      <c r="D180" s="1"/>
      <c r="E180" s="1"/>
      <c r="F180" s="1" t="s">
        <v>523</v>
      </c>
      <c r="G180" s="1">
        <v>1</v>
      </c>
      <c r="H180" s="1" t="s">
        <v>19</v>
      </c>
      <c r="I180" s="1" t="s">
        <v>683</v>
      </c>
      <c r="J180" s="1">
        <v>395.5</v>
      </c>
      <c r="K180" s="1">
        <v>395.5</v>
      </c>
      <c r="L180" s="42">
        <v>1</v>
      </c>
      <c r="M180" s="43">
        <v>45916</v>
      </c>
      <c r="N180" s="1" t="e">
        <f>VLOOKUP(B180,MICRO!E:L,8,0)</f>
        <v>#N/A</v>
      </c>
    </row>
    <row r="181" spans="1:14" ht="20.25" x14ac:dyDescent="0.25">
      <c r="A181" s="1">
        <v>2</v>
      </c>
      <c r="B181" s="1">
        <v>1829</v>
      </c>
      <c r="C181" s="1" t="s">
        <v>513</v>
      </c>
      <c r="D181" s="1"/>
      <c r="E181" s="1"/>
      <c r="F181" s="1" t="s">
        <v>524</v>
      </c>
      <c r="G181" s="1">
        <v>1</v>
      </c>
      <c r="H181" s="1" t="s">
        <v>19</v>
      </c>
      <c r="I181" s="1" t="s">
        <v>683</v>
      </c>
      <c r="J181" s="1">
        <v>395.5</v>
      </c>
      <c r="K181" s="1">
        <v>395.5</v>
      </c>
      <c r="L181" s="42">
        <v>1</v>
      </c>
      <c r="M181" s="43">
        <v>45916</v>
      </c>
      <c r="N181" s="1" t="e">
        <f>VLOOKUP(B181,MICRO!E:L,8,0)</f>
        <v>#N/A</v>
      </c>
    </row>
    <row r="182" spans="1:14" ht="20.25" x14ac:dyDescent="0.25">
      <c r="A182" s="1">
        <v>3</v>
      </c>
      <c r="B182" s="1">
        <v>1830</v>
      </c>
      <c r="C182" s="1" t="s">
        <v>526</v>
      </c>
      <c r="D182" s="1"/>
      <c r="E182" s="1"/>
      <c r="F182" s="1" t="s">
        <v>527</v>
      </c>
      <c r="G182" s="1">
        <v>2</v>
      </c>
      <c r="H182" s="1" t="s">
        <v>19</v>
      </c>
      <c r="I182" s="1" t="s">
        <v>683</v>
      </c>
      <c r="J182" s="1">
        <v>368.6</v>
      </c>
      <c r="K182" s="1">
        <v>737.2</v>
      </c>
      <c r="L182" s="42">
        <v>1</v>
      </c>
      <c r="M182" s="43">
        <v>45916</v>
      </c>
      <c r="N182" s="1" t="e">
        <f>VLOOKUP(B182,MICRO!E:L,8,0)</f>
        <v>#N/A</v>
      </c>
    </row>
    <row r="183" spans="1:14" ht="20.25" x14ac:dyDescent="0.25">
      <c r="A183" s="1">
        <v>4</v>
      </c>
      <c r="B183" s="1">
        <v>1831</v>
      </c>
      <c r="C183" s="1" t="s">
        <v>511</v>
      </c>
      <c r="D183" s="1"/>
      <c r="E183" s="1"/>
      <c r="F183" s="1" t="s">
        <v>512</v>
      </c>
      <c r="G183" s="1">
        <v>2</v>
      </c>
      <c r="H183" s="1" t="s">
        <v>19</v>
      </c>
      <c r="I183" s="1" t="s">
        <v>683</v>
      </c>
      <c r="J183" s="1">
        <v>160</v>
      </c>
      <c r="K183" s="1">
        <v>320</v>
      </c>
      <c r="L183" s="42">
        <v>1</v>
      </c>
      <c r="M183" s="43">
        <v>45916</v>
      </c>
      <c r="N183" s="1" t="e">
        <f>VLOOKUP(B183,MICRO!E:L,8,0)</f>
        <v>#N/A</v>
      </c>
    </row>
    <row r="184" spans="1:14" ht="20.25" x14ac:dyDescent="0.25">
      <c r="A184" s="1">
        <v>5</v>
      </c>
      <c r="B184" s="1">
        <v>1832</v>
      </c>
      <c r="C184" s="1" t="s">
        <v>528</v>
      </c>
      <c r="D184" s="1"/>
      <c r="E184" s="1"/>
      <c r="F184" s="1" t="s">
        <v>529</v>
      </c>
      <c r="G184" s="1">
        <v>4</v>
      </c>
      <c r="H184" s="1" t="s">
        <v>19</v>
      </c>
      <c r="I184" s="1" t="s">
        <v>683</v>
      </c>
      <c r="J184" s="1">
        <v>8</v>
      </c>
      <c r="K184" s="1">
        <v>32</v>
      </c>
      <c r="L184" s="42">
        <v>1</v>
      </c>
      <c r="M184" s="43">
        <v>45916</v>
      </c>
      <c r="N184" s="1" t="e">
        <f>VLOOKUP(B184,MICRO!E:L,8,0)</f>
        <v>#N/A</v>
      </c>
    </row>
    <row r="185" spans="1:14" ht="20.25" x14ac:dyDescent="0.25">
      <c r="A185" s="1">
        <v>6</v>
      </c>
      <c r="B185" s="1">
        <v>1833</v>
      </c>
      <c r="C185" s="1" t="s">
        <v>530</v>
      </c>
      <c r="D185" s="1"/>
      <c r="E185" s="1"/>
      <c r="F185" s="1" t="s">
        <v>531</v>
      </c>
      <c r="G185" s="1">
        <v>4</v>
      </c>
      <c r="H185" s="1" t="s">
        <v>19</v>
      </c>
      <c r="I185" s="1" t="s">
        <v>683</v>
      </c>
      <c r="J185" s="1">
        <v>0.1</v>
      </c>
      <c r="K185" s="1">
        <v>0.4</v>
      </c>
      <c r="L185" s="42">
        <v>1</v>
      </c>
      <c r="M185" s="43">
        <v>45916</v>
      </c>
      <c r="N185" s="1" t="e">
        <f>VLOOKUP(B185,MICRO!E:L,8,0)</f>
        <v>#N/A</v>
      </c>
    </row>
    <row r="186" spans="1:14" ht="20.25" x14ac:dyDescent="0.25">
      <c r="A186" s="1">
        <v>7</v>
      </c>
      <c r="B186" s="1">
        <v>1834</v>
      </c>
      <c r="C186" s="1" t="s">
        <v>532</v>
      </c>
      <c r="D186" s="1"/>
      <c r="E186" s="1"/>
      <c r="F186" s="1" t="s">
        <v>555</v>
      </c>
      <c r="G186" s="1">
        <v>1</v>
      </c>
      <c r="H186" s="1" t="s">
        <v>19</v>
      </c>
      <c r="I186" s="1" t="s">
        <v>683</v>
      </c>
      <c r="J186" s="1">
        <v>3209</v>
      </c>
      <c r="K186" s="1">
        <v>3209</v>
      </c>
      <c r="L186" s="42">
        <v>1</v>
      </c>
      <c r="M186" s="43">
        <v>45916</v>
      </c>
      <c r="N186" s="1" t="e">
        <f>VLOOKUP(B186,MICRO!E:L,8,0)</f>
        <v>#N/A</v>
      </c>
    </row>
    <row r="187" spans="1:14" ht="20.25" x14ac:dyDescent="0.25">
      <c r="A187" s="1">
        <v>8</v>
      </c>
      <c r="B187" s="1">
        <v>1835</v>
      </c>
      <c r="C187" s="1" t="s">
        <v>533</v>
      </c>
      <c r="D187" s="1"/>
      <c r="E187" s="1"/>
      <c r="F187" s="1" t="s">
        <v>556</v>
      </c>
      <c r="G187" s="1">
        <v>1</v>
      </c>
      <c r="H187" s="1" t="s">
        <v>19</v>
      </c>
      <c r="I187" s="1" t="s">
        <v>683</v>
      </c>
      <c r="J187" s="1">
        <v>2052.1</v>
      </c>
      <c r="K187" s="1">
        <v>2052.1</v>
      </c>
      <c r="L187" s="42">
        <v>1</v>
      </c>
      <c r="M187" s="43">
        <v>45916</v>
      </c>
      <c r="N187" s="1" t="e">
        <f>VLOOKUP(B187,MICRO!E:L,8,0)</f>
        <v>#N/A</v>
      </c>
    </row>
    <row r="188" spans="1:14" ht="20.25" x14ac:dyDescent="0.25">
      <c r="A188" s="1">
        <v>9</v>
      </c>
      <c r="B188" s="1">
        <v>1836</v>
      </c>
      <c r="C188" s="1" t="s">
        <v>534</v>
      </c>
      <c r="D188" s="1"/>
      <c r="E188" s="1"/>
      <c r="F188" s="1" t="s">
        <v>535</v>
      </c>
      <c r="G188" s="1">
        <v>2</v>
      </c>
      <c r="H188" s="1" t="s">
        <v>19</v>
      </c>
      <c r="I188" s="1" t="s">
        <v>683</v>
      </c>
      <c r="J188" s="1">
        <v>154.19999999999999</v>
      </c>
      <c r="K188" s="1">
        <v>308.39999999999998</v>
      </c>
      <c r="L188" s="42">
        <v>1</v>
      </c>
      <c r="M188" s="43">
        <v>45916</v>
      </c>
      <c r="N188" s="1" t="e">
        <f>VLOOKUP(B188,MICRO!E:L,8,0)</f>
        <v>#N/A</v>
      </c>
    </row>
    <row r="189" spans="1:14" ht="20.25" x14ac:dyDescent="0.25">
      <c r="A189" s="1">
        <v>10</v>
      </c>
      <c r="B189" s="1">
        <v>1837</v>
      </c>
      <c r="C189" s="1" t="s">
        <v>534</v>
      </c>
      <c r="D189" s="1"/>
      <c r="E189" s="1"/>
      <c r="F189" s="1" t="s">
        <v>536</v>
      </c>
      <c r="G189" s="1">
        <v>2</v>
      </c>
      <c r="H189" s="1" t="s">
        <v>19</v>
      </c>
      <c r="I189" s="1" t="s">
        <v>683</v>
      </c>
      <c r="J189" s="1">
        <v>0.01</v>
      </c>
      <c r="K189" s="1">
        <v>0.02</v>
      </c>
      <c r="L189" s="42">
        <v>1</v>
      </c>
      <c r="M189" s="43">
        <v>45916</v>
      </c>
      <c r="N189" s="1" t="e">
        <f>VLOOKUP(B189,MICRO!E:L,8,0)</f>
        <v>#N/A</v>
      </c>
    </row>
    <row r="190" spans="1:14" ht="20.25" x14ac:dyDescent="0.25">
      <c r="A190" s="1">
        <v>11</v>
      </c>
      <c r="B190" s="1">
        <v>1838</v>
      </c>
      <c r="C190" s="1" t="s">
        <v>534</v>
      </c>
      <c r="D190" s="1"/>
      <c r="E190" s="1"/>
      <c r="F190" s="1" t="s">
        <v>537</v>
      </c>
      <c r="G190" s="1">
        <v>2</v>
      </c>
      <c r="H190" s="1" t="s">
        <v>19</v>
      </c>
      <c r="I190" s="1" t="s">
        <v>683</v>
      </c>
      <c r="J190" s="1">
        <v>0.1</v>
      </c>
      <c r="K190" s="1">
        <v>0.2</v>
      </c>
      <c r="L190" s="42">
        <v>1</v>
      </c>
      <c r="M190" s="43">
        <v>45916</v>
      </c>
      <c r="N190" s="1" t="e">
        <f>VLOOKUP(B190,MICRO!E:L,8,0)</f>
        <v>#N/A</v>
      </c>
    </row>
    <row r="191" spans="1:14" ht="20.25" x14ac:dyDescent="0.25">
      <c r="A191" s="1">
        <v>12</v>
      </c>
      <c r="B191" s="1">
        <v>1839</v>
      </c>
      <c r="C191" s="1" t="s">
        <v>534</v>
      </c>
      <c r="D191" s="1"/>
      <c r="E191" s="1"/>
      <c r="F191" s="1" t="s">
        <v>538</v>
      </c>
      <c r="G191" s="1">
        <v>40</v>
      </c>
      <c r="H191" s="1" t="s">
        <v>19</v>
      </c>
      <c r="I191" s="1" t="s">
        <v>683</v>
      </c>
      <c r="J191" s="1">
        <v>0.03</v>
      </c>
      <c r="K191" s="1">
        <v>1.2</v>
      </c>
      <c r="L191" s="42">
        <v>1</v>
      </c>
      <c r="M191" s="43">
        <v>45916</v>
      </c>
      <c r="N191" s="1" t="e">
        <f>VLOOKUP(B191,MICRO!E:L,8,0)</f>
        <v>#N/A</v>
      </c>
    </row>
    <row r="192" spans="1:14" ht="20.25" x14ac:dyDescent="0.25">
      <c r="A192" s="1">
        <v>13</v>
      </c>
      <c r="B192" s="1">
        <v>1840</v>
      </c>
      <c r="C192" s="1" t="s">
        <v>530</v>
      </c>
      <c r="D192" s="1"/>
      <c r="E192" s="1"/>
      <c r="F192" s="1" t="s">
        <v>531</v>
      </c>
      <c r="G192" s="1">
        <v>2</v>
      </c>
      <c r="H192" s="1" t="s">
        <v>19</v>
      </c>
      <c r="I192" s="1" t="s">
        <v>683</v>
      </c>
      <c r="J192" s="1">
        <v>0.1</v>
      </c>
      <c r="K192" s="1">
        <v>0.2</v>
      </c>
      <c r="L192" s="42">
        <v>1</v>
      </c>
      <c r="M192" s="43">
        <v>45916</v>
      </c>
      <c r="N192" s="1" t="e">
        <f>VLOOKUP(B192,MICRO!E:L,8,0)</f>
        <v>#N/A</v>
      </c>
    </row>
    <row r="193" spans="1:14" ht="20.25" x14ac:dyDescent="0.25">
      <c r="A193" s="1">
        <v>14</v>
      </c>
      <c r="B193" s="1">
        <v>1841</v>
      </c>
      <c r="C193" s="1" t="s">
        <v>539</v>
      </c>
      <c r="D193" s="1"/>
      <c r="E193" s="1"/>
      <c r="F193" s="1" t="s">
        <v>527</v>
      </c>
      <c r="G193" s="1">
        <v>2</v>
      </c>
      <c r="H193" s="1" t="s">
        <v>19</v>
      </c>
      <c r="I193" s="1" t="s">
        <v>683</v>
      </c>
      <c r="J193" s="1">
        <v>274.10000000000002</v>
      </c>
      <c r="K193" s="1">
        <v>548.20000000000005</v>
      </c>
      <c r="L193" s="42">
        <v>1</v>
      </c>
      <c r="M193" s="43">
        <v>45916</v>
      </c>
      <c r="N193" s="1" t="e">
        <f>VLOOKUP(B193,MICRO!E:L,8,0)</f>
        <v>#N/A</v>
      </c>
    </row>
    <row r="194" spans="1:14" ht="20.25" x14ac:dyDescent="0.25">
      <c r="A194" s="1">
        <v>15</v>
      </c>
      <c r="B194" s="1">
        <v>1842</v>
      </c>
      <c r="C194" s="1" t="s">
        <v>540</v>
      </c>
      <c r="D194" s="1"/>
      <c r="E194" s="1"/>
      <c r="F194" s="1" t="s">
        <v>290</v>
      </c>
      <c r="G194" s="1">
        <v>2</v>
      </c>
      <c r="H194" s="1" t="s">
        <v>19</v>
      </c>
      <c r="I194" s="1" t="s">
        <v>683</v>
      </c>
      <c r="J194" s="1">
        <v>194.6</v>
      </c>
      <c r="K194" s="1">
        <v>389.2</v>
      </c>
      <c r="L194" s="42">
        <v>1</v>
      </c>
      <c r="M194" s="43">
        <v>45916</v>
      </c>
      <c r="N194" s="1" t="e">
        <f>VLOOKUP(B194,MICRO!E:L,8,0)</f>
        <v>#N/A</v>
      </c>
    </row>
    <row r="195" spans="1:14" ht="20.25" x14ac:dyDescent="0.25">
      <c r="A195" s="1">
        <v>16</v>
      </c>
      <c r="B195" s="1">
        <v>1843</v>
      </c>
      <c r="C195" s="1" t="s">
        <v>541</v>
      </c>
      <c r="D195" s="1"/>
      <c r="E195" s="1"/>
      <c r="F195" s="1" t="s">
        <v>542</v>
      </c>
      <c r="G195" s="1">
        <v>2</v>
      </c>
      <c r="H195" s="1" t="s">
        <v>19</v>
      </c>
      <c r="I195" s="1" t="s">
        <v>683</v>
      </c>
      <c r="J195" s="1">
        <v>6.3</v>
      </c>
      <c r="K195" s="1">
        <v>12.6</v>
      </c>
      <c r="L195" s="42">
        <v>1</v>
      </c>
      <c r="M195" s="43">
        <v>45916</v>
      </c>
      <c r="N195" s="1" t="e">
        <f>VLOOKUP(B195,MICRO!E:L,8,0)</f>
        <v>#N/A</v>
      </c>
    </row>
    <row r="196" spans="1:14" ht="20.25" x14ac:dyDescent="0.25">
      <c r="A196" s="1">
        <v>17</v>
      </c>
      <c r="B196" s="1">
        <v>1844</v>
      </c>
      <c r="C196" s="1" t="s">
        <v>543</v>
      </c>
      <c r="D196" s="1"/>
      <c r="E196" s="1"/>
      <c r="F196" s="1" t="s">
        <v>544</v>
      </c>
      <c r="G196" s="1">
        <v>2</v>
      </c>
      <c r="H196" s="1" t="s">
        <v>19</v>
      </c>
      <c r="I196" s="1" t="s">
        <v>683</v>
      </c>
      <c r="J196" s="1">
        <v>79.5</v>
      </c>
      <c r="K196" s="1">
        <v>159</v>
      </c>
      <c r="L196" s="42">
        <v>1</v>
      </c>
      <c r="M196" s="43">
        <v>45916</v>
      </c>
      <c r="N196" s="1" t="e">
        <f>VLOOKUP(B196,MICRO!E:L,8,0)</f>
        <v>#N/A</v>
      </c>
    </row>
    <row r="197" spans="1:14" ht="20.25" x14ac:dyDescent="0.25">
      <c r="A197" s="1">
        <v>18</v>
      </c>
      <c r="B197" s="1">
        <v>1845</v>
      </c>
      <c r="C197" s="1" t="s">
        <v>545</v>
      </c>
      <c r="D197" s="1"/>
      <c r="E197" s="1"/>
      <c r="F197" s="1" t="s">
        <v>546</v>
      </c>
      <c r="G197" s="1">
        <v>2</v>
      </c>
      <c r="H197" s="1" t="s">
        <v>19</v>
      </c>
      <c r="I197" s="1" t="s">
        <v>683</v>
      </c>
      <c r="J197" s="1">
        <v>571</v>
      </c>
      <c r="K197" s="1">
        <v>1142</v>
      </c>
      <c r="L197" s="42">
        <v>1</v>
      </c>
      <c r="M197" s="43">
        <v>45916</v>
      </c>
      <c r="N197" s="1" t="e">
        <f>VLOOKUP(B197,MICRO!E:L,8,0)</f>
        <v>#N/A</v>
      </c>
    </row>
    <row r="198" spans="1:14" ht="20.25" x14ac:dyDescent="0.25">
      <c r="A198" s="1">
        <v>1</v>
      </c>
      <c r="B198" s="1">
        <v>1826</v>
      </c>
      <c r="C198" s="1" t="s">
        <v>517</v>
      </c>
      <c r="D198" s="1" t="s">
        <v>517</v>
      </c>
      <c r="E198" s="1"/>
      <c r="F198" s="1" t="s">
        <v>518</v>
      </c>
      <c r="G198" s="1">
        <v>3</v>
      </c>
      <c r="H198" s="1" t="s">
        <v>19</v>
      </c>
      <c r="I198" s="1" t="s">
        <v>684</v>
      </c>
      <c r="J198" s="1">
        <v>28.5</v>
      </c>
      <c r="K198" s="1">
        <v>85.5</v>
      </c>
      <c r="L198" s="42">
        <v>1</v>
      </c>
      <c r="M198" s="43">
        <v>45916</v>
      </c>
      <c r="N198" s="1" t="e">
        <f>VLOOKUP(B198,MICRO!E:L,8,0)</f>
        <v>#N/A</v>
      </c>
    </row>
    <row r="199" spans="1:14" ht="20.25" x14ac:dyDescent="0.25">
      <c r="A199" s="1">
        <v>1</v>
      </c>
      <c r="B199" s="1">
        <v>1849</v>
      </c>
      <c r="C199" s="1" t="s">
        <v>82</v>
      </c>
      <c r="D199" s="1" t="s">
        <v>82</v>
      </c>
      <c r="E199" s="1"/>
      <c r="F199" s="1" t="s">
        <v>117</v>
      </c>
      <c r="G199" s="1">
        <v>5</v>
      </c>
      <c r="H199" s="1" t="s">
        <v>19</v>
      </c>
      <c r="I199" s="1" t="s">
        <v>685</v>
      </c>
      <c r="J199" s="1">
        <v>19.8</v>
      </c>
      <c r="K199" s="1">
        <v>99</v>
      </c>
      <c r="L199" s="42">
        <v>1</v>
      </c>
      <c r="M199" s="43">
        <v>45917</v>
      </c>
      <c r="N199" s="1" t="e">
        <f>VLOOKUP(B199,MICRO!E:L,8,0)</f>
        <v>#N/A</v>
      </c>
    </row>
    <row r="200" spans="1:14" ht="20.25" x14ac:dyDescent="0.25">
      <c r="A200" s="1">
        <v>1</v>
      </c>
      <c r="B200" s="1">
        <v>2103</v>
      </c>
      <c r="C200" s="1" t="s">
        <v>77</v>
      </c>
      <c r="D200" s="1" t="s">
        <v>77</v>
      </c>
      <c r="E200" s="1"/>
      <c r="F200" s="1" t="s">
        <v>677</v>
      </c>
      <c r="G200" s="1">
        <v>12</v>
      </c>
      <c r="H200" s="1" t="s">
        <v>19</v>
      </c>
      <c r="I200" s="1" t="s">
        <v>743</v>
      </c>
      <c r="J200" s="1">
        <v>6</v>
      </c>
      <c r="K200" s="1">
        <v>72</v>
      </c>
      <c r="L200" s="42">
        <v>1</v>
      </c>
      <c r="M200" s="43">
        <v>45926</v>
      </c>
      <c r="N200" s="1" t="e">
        <f>VLOOKUP(B200,MICRO!E:L,8,0)</f>
        <v>#N/A</v>
      </c>
    </row>
    <row r="201" spans="1:14" ht="20.25" x14ac:dyDescent="0.25">
      <c r="A201" s="1">
        <v>1</v>
      </c>
      <c r="B201" s="1"/>
      <c r="C201" s="1" t="s">
        <v>507</v>
      </c>
      <c r="D201" s="1"/>
      <c r="E201" s="1"/>
      <c r="F201" s="1" t="s">
        <v>744</v>
      </c>
      <c r="G201" s="1">
        <v>4</v>
      </c>
      <c r="H201" s="1" t="s">
        <v>19</v>
      </c>
      <c r="I201" s="1" t="s">
        <v>509</v>
      </c>
      <c r="J201" s="1">
        <v>64.5</v>
      </c>
      <c r="K201" s="1">
        <v>258</v>
      </c>
      <c r="L201" s="42">
        <v>1</v>
      </c>
      <c r="M201" s="43">
        <v>45926</v>
      </c>
      <c r="N201" s="1" t="e">
        <f>VLOOKUP(B201,MICRO!E:L,8,0)</f>
        <v>#N/A</v>
      </c>
    </row>
    <row r="202" spans="1:14" ht="20.25" x14ac:dyDescent="0.25">
      <c r="A202" s="1">
        <v>2</v>
      </c>
      <c r="B202" s="1">
        <v>1792</v>
      </c>
      <c r="C202" s="1" t="s">
        <v>492</v>
      </c>
      <c r="D202" s="1" t="s">
        <v>493</v>
      </c>
      <c r="E202" s="1" t="s">
        <v>2</v>
      </c>
      <c r="F202" s="1" t="s">
        <v>494</v>
      </c>
      <c r="G202" s="1">
        <v>1</v>
      </c>
      <c r="H202" s="1" t="s">
        <v>19</v>
      </c>
      <c r="I202" s="1" t="s">
        <v>393</v>
      </c>
      <c r="J202" s="1">
        <v>4.5</v>
      </c>
      <c r="K202" s="1">
        <v>4.5</v>
      </c>
      <c r="L202" s="42">
        <v>2</v>
      </c>
      <c r="M202" s="43">
        <v>45926</v>
      </c>
      <c r="N202" s="1" t="e">
        <f>VLOOKUP(B202,MICRO!E:L,8,0)</f>
        <v>#N/A</v>
      </c>
    </row>
    <row r="203" spans="1:14" ht="20.25" x14ac:dyDescent="0.25">
      <c r="A203" s="1">
        <v>3</v>
      </c>
      <c r="B203" s="1">
        <v>1793</v>
      </c>
      <c r="C203" s="1" t="s">
        <v>492</v>
      </c>
      <c r="D203" s="1" t="s">
        <v>493</v>
      </c>
      <c r="E203" s="1" t="s">
        <v>2</v>
      </c>
      <c r="F203" s="1" t="s">
        <v>494</v>
      </c>
      <c r="G203" s="1">
        <v>1</v>
      </c>
      <c r="H203" s="1" t="s">
        <v>19</v>
      </c>
      <c r="I203" s="1" t="s">
        <v>394</v>
      </c>
      <c r="J203" s="1">
        <v>4.5</v>
      </c>
      <c r="K203" s="1">
        <v>4.5</v>
      </c>
      <c r="L203" s="42">
        <v>2</v>
      </c>
      <c r="M203" s="43">
        <v>45926</v>
      </c>
      <c r="N203" s="1" t="e">
        <f>VLOOKUP(B203,MICRO!E:L,8,0)</f>
        <v>#N/A</v>
      </c>
    </row>
    <row r="204" spans="1:14" ht="20.25" x14ac:dyDescent="0.25">
      <c r="A204" s="1">
        <v>4</v>
      </c>
      <c r="B204" s="1">
        <v>1794</v>
      </c>
      <c r="C204" s="1" t="s">
        <v>492</v>
      </c>
      <c r="D204" s="1" t="s">
        <v>493</v>
      </c>
      <c r="E204" s="1" t="s">
        <v>2</v>
      </c>
      <c r="F204" s="1" t="s">
        <v>494</v>
      </c>
      <c r="G204" s="1">
        <v>1</v>
      </c>
      <c r="H204" s="1" t="s">
        <v>19</v>
      </c>
      <c r="I204" s="1" t="s">
        <v>396</v>
      </c>
      <c r="J204" s="1">
        <v>4.5</v>
      </c>
      <c r="K204" s="1">
        <v>4.5</v>
      </c>
      <c r="L204" s="42">
        <v>2</v>
      </c>
      <c r="M204" s="43">
        <v>45926</v>
      </c>
      <c r="N204" s="1" t="e">
        <f>VLOOKUP(B204,MICRO!E:L,8,0)</f>
        <v>#N/A</v>
      </c>
    </row>
    <row r="205" spans="1:14" ht="20.25" x14ac:dyDescent="0.25">
      <c r="A205" s="1">
        <v>5</v>
      </c>
      <c r="B205" s="1">
        <v>1795</v>
      </c>
      <c r="C205" s="1" t="s">
        <v>492</v>
      </c>
      <c r="D205" s="1" t="s">
        <v>493</v>
      </c>
      <c r="E205" s="1" t="s">
        <v>2</v>
      </c>
      <c r="F205" s="1" t="s">
        <v>494</v>
      </c>
      <c r="G205" s="1">
        <v>1</v>
      </c>
      <c r="H205" s="1" t="s">
        <v>19</v>
      </c>
      <c r="I205" s="1" t="s">
        <v>395</v>
      </c>
      <c r="J205" s="1">
        <v>4.5</v>
      </c>
      <c r="K205" s="1">
        <v>4.5</v>
      </c>
      <c r="L205" s="42">
        <v>2</v>
      </c>
      <c r="M205" s="43">
        <v>45926</v>
      </c>
      <c r="N205" s="1" t="e">
        <f>VLOOKUP(B205,MICRO!E:L,8,0)</f>
        <v>#N/A</v>
      </c>
    </row>
    <row r="206" spans="1:14" ht="20.25" x14ac:dyDescent="0.25">
      <c r="A206" s="1">
        <v>6</v>
      </c>
      <c r="B206" s="1">
        <v>2079</v>
      </c>
      <c r="C206" s="1" t="s">
        <v>669</v>
      </c>
      <c r="D206" s="1" t="s">
        <v>745</v>
      </c>
      <c r="E206" s="1" t="s">
        <v>2</v>
      </c>
      <c r="F206" s="1" t="s">
        <v>670</v>
      </c>
      <c r="G206" s="1">
        <v>2</v>
      </c>
      <c r="H206" s="1" t="s">
        <v>19</v>
      </c>
      <c r="I206" s="1" t="s">
        <v>393</v>
      </c>
      <c r="J206" s="1">
        <v>6</v>
      </c>
      <c r="K206" s="1">
        <v>12</v>
      </c>
      <c r="L206" s="42">
        <v>2</v>
      </c>
      <c r="M206" s="43">
        <v>45926</v>
      </c>
      <c r="N206" s="1" t="e">
        <f>VLOOKUP(B206,MICRO!E:L,8,0)</f>
        <v>#N/A</v>
      </c>
    </row>
    <row r="207" spans="1:14" ht="20.25" x14ac:dyDescent="0.25">
      <c r="A207" s="1">
        <v>7</v>
      </c>
      <c r="B207" s="1">
        <v>2080</v>
      </c>
      <c r="C207" s="1" t="s">
        <v>669</v>
      </c>
      <c r="D207" s="1" t="s">
        <v>745</v>
      </c>
      <c r="E207" s="1" t="s">
        <v>2</v>
      </c>
      <c r="F207" s="1" t="s">
        <v>670</v>
      </c>
      <c r="G207" s="1">
        <v>2</v>
      </c>
      <c r="H207" s="1" t="s">
        <v>19</v>
      </c>
      <c r="I207" s="1" t="s">
        <v>394</v>
      </c>
      <c r="J207" s="1">
        <v>6</v>
      </c>
      <c r="K207" s="1">
        <v>12</v>
      </c>
      <c r="L207" s="42">
        <v>2</v>
      </c>
      <c r="M207" s="43">
        <v>45926</v>
      </c>
      <c r="N207" s="1" t="e">
        <f>VLOOKUP(B207,MICRO!E:L,8,0)</f>
        <v>#N/A</v>
      </c>
    </row>
    <row r="208" spans="1:14" ht="20.25" x14ac:dyDescent="0.25">
      <c r="A208" s="1">
        <v>8</v>
      </c>
      <c r="B208" s="1">
        <v>2081</v>
      </c>
      <c r="C208" s="1" t="s">
        <v>669</v>
      </c>
      <c r="D208" s="1" t="s">
        <v>745</v>
      </c>
      <c r="E208" s="1" t="s">
        <v>2</v>
      </c>
      <c r="F208" s="1" t="s">
        <v>670</v>
      </c>
      <c r="G208" s="1">
        <v>2</v>
      </c>
      <c r="H208" s="1" t="s">
        <v>19</v>
      </c>
      <c r="I208" s="1" t="s">
        <v>396</v>
      </c>
      <c r="J208" s="1">
        <v>6</v>
      </c>
      <c r="K208" s="1">
        <v>12</v>
      </c>
      <c r="L208" s="42">
        <v>2</v>
      </c>
      <c r="M208" s="43">
        <v>45926</v>
      </c>
      <c r="N208" s="1" t="e">
        <f>VLOOKUP(B208,MICRO!E:L,8,0)</f>
        <v>#N/A</v>
      </c>
    </row>
    <row r="209" spans="1:14" ht="20.25" x14ac:dyDescent="0.25">
      <c r="A209" s="1">
        <v>9</v>
      </c>
      <c r="B209" s="1">
        <v>2082</v>
      </c>
      <c r="C209" s="1" t="s">
        <v>669</v>
      </c>
      <c r="D209" s="1" t="s">
        <v>745</v>
      </c>
      <c r="E209" s="1" t="s">
        <v>2</v>
      </c>
      <c r="F209" s="1" t="s">
        <v>670</v>
      </c>
      <c r="G209" s="1">
        <v>2</v>
      </c>
      <c r="H209" s="1" t="s">
        <v>19</v>
      </c>
      <c r="I209" s="1" t="s">
        <v>395</v>
      </c>
      <c r="J209" s="1">
        <v>6</v>
      </c>
      <c r="K209" s="1">
        <v>12</v>
      </c>
      <c r="L209" s="42">
        <v>2</v>
      </c>
      <c r="M209" s="43">
        <v>45926</v>
      </c>
      <c r="N209" s="1" t="e">
        <f>VLOOKUP(B209,MICRO!E:L,8,0)</f>
        <v>#N/A</v>
      </c>
    </row>
    <row r="210" spans="1:14" ht="20.25" x14ac:dyDescent="0.25">
      <c r="A210" s="1">
        <v>10</v>
      </c>
      <c r="B210" s="1">
        <v>2083</v>
      </c>
      <c r="C210" s="1" t="s">
        <v>669</v>
      </c>
      <c r="D210" s="1" t="s">
        <v>745</v>
      </c>
      <c r="E210" s="1" t="s">
        <v>43</v>
      </c>
      <c r="F210" s="1" t="s">
        <v>671</v>
      </c>
      <c r="G210" s="1">
        <v>2</v>
      </c>
      <c r="H210" s="1" t="s">
        <v>19</v>
      </c>
      <c r="I210" s="1" t="s">
        <v>393</v>
      </c>
      <c r="J210" s="1">
        <v>6.7</v>
      </c>
      <c r="K210" s="1">
        <v>13.4</v>
      </c>
      <c r="L210" s="42">
        <v>2</v>
      </c>
      <c r="M210" s="43">
        <v>45926</v>
      </c>
      <c r="N210" s="1" t="e">
        <f>VLOOKUP(B210,MICRO!E:L,8,0)</f>
        <v>#N/A</v>
      </c>
    </row>
    <row r="211" spans="1:14" ht="20.25" x14ac:dyDescent="0.25">
      <c r="A211" s="1">
        <v>11</v>
      </c>
      <c r="B211" s="1">
        <v>2084</v>
      </c>
      <c r="C211" s="1" t="s">
        <v>669</v>
      </c>
      <c r="D211" s="1" t="s">
        <v>745</v>
      </c>
      <c r="E211" s="1" t="s">
        <v>43</v>
      </c>
      <c r="F211" s="1" t="s">
        <v>671</v>
      </c>
      <c r="G211" s="1">
        <v>2</v>
      </c>
      <c r="H211" s="1" t="s">
        <v>19</v>
      </c>
      <c r="I211" s="1" t="s">
        <v>394</v>
      </c>
      <c r="J211" s="1">
        <v>6.7</v>
      </c>
      <c r="K211" s="1">
        <v>13.4</v>
      </c>
      <c r="L211" s="42">
        <v>2</v>
      </c>
      <c r="M211" s="43">
        <v>45926</v>
      </c>
      <c r="N211" s="1" t="e">
        <f>VLOOKUP(B211,MICRO!E:L,8,0)</f>
        <v>#N/A</v>
      </c>
    </row>
    <row r="212" spans="1:14" ht="20.25" x14ac:dyDescent="0.25">
      <c r="A212" s="1">
        <v>12</v>
      </c>
      <c r="B212" s="1">
        <v>2085</v>
      </c>
      <c r="C212" s="1" t="s">
        <v>669</v>
      </c>
      <c r="D212" s="1" t="s">
        <v>745</v>
      </c>
      <c r="E212" s="1" t="s">
        <v>43</v>
      </c>
      <c r="F212" s="1" t="s">
        <v>671</v>
      </c>
      <c r="G212" s="1">
        <v>2</v>
      </c>
      <c r="H212" s="1" t="s">
        <v>19</v>
      </c>
      <c r="I212" s="1" t="s">
        <v>396</v>
      </c>
      <c r="J212" s="1">
        <v>6.7</v>
      </c>
      <c r="K212" s="1">
        <v>13.4</v>
      </c>
      <c r="L212" s="42">
        <v>2</v>
      </c>
      <c r="M212" s="43">
        <v>45926</v>
      </c>
      <c r="N212" s="1" t="e">
        <f>VLOOKUP(B212,MICRO!E:L,8,0)</f>
        <v>#N/A</v>
      </c>
    </row>
    <row r="213" spans="1:14" ht="20.25" x14ac:dyDescent="0.25">
      <c r="A213" s="1">
        <v>13</v>
      </c>
      <c r="B213" s="1">
        <v>2086</v>
      </c>
      <c r="C213" s="1" t="s">
        <v>669</v>
      </c>
      <c r="D213" s="1" t="s">
        <v>745</v>
      </c>
      <c r="E213" s="1" t="s">
        <v>43</v>
      </c>
      <c r="F213" s="1" t="s">
        <v>671</v>
      </c>
      <c r="G213" s="1">
        <v>2</v>
      </c>
      <c r="H213" s="1" t="s">
        <v>19</v>
      </c>
      <c r="I213" s="1" t="s">
        <v>395</v>
      </c>
      <c r="J213" s="1">
        <v>6.7</v>
      </c>
      <c r="K213" s="1">
        <v>13.4</v>
      </c>
      <c r="L213" s="42">
        <v>2</v>
      </c>
      <c r="M213" s="43">
        <v>45926</v>
      </c>
      <c r="N213" s="1" t="e">
        <f>VLOOKUP(B213,MICRO!E:L,8,0)</f>
        <v>#N/A</v>
      </c>
    </row>
    <row r="214" spans="1:14" ht="20.25" x14ac:dyDescent="0.25">
      <c r="A214" s="1">
        <v>14</v>
      </c>
      <c r="B214" s="1">
        <v>2087</v>
      </c>
      <c r="C214" s="1" t="s">
        <v>669</v>
      </c>
      <c r="D214" s="1" t="s">
        <v>745</v>
      </c>
      <c r="E214" s="1" t="s">
        <v>746</v>
      </c>
      <c r="F214" s="1" t="s">
        <v>672</v>
      </c>
      <c r="G214" s="1">
        <v>2</v>
      </c>
      <c r="H214" s="1" t="s">
        <v>19</v>
      </c>
      <c r="I214" s="1" t="s">
        <v>393</v>
      </c>
      <c r="J214" s="1">
        <v>0.8</v>
      </c>
      <c r="K214" s="1">
        <v>1.6</v>
      </c>
      <c r="L214" s="42">
        <v>2</v>
      </c>
      <c r="M214" s="43">
        <v>45926</v>
      </c>
      <c r="N214" s="1" t="e">
        <f>VLOOKUP(B214,MICRO!E:L,8,0)</f>
        <v>#N/A</v>
      </c>
    </row>
    <row r="215" spans="1:14" ht="20.25" x14ac:dyDescent="0.25">
      <c r="A215" s="1">
        <v>15</v>
      </c>
      <c r="B215" s="1">
        <v>2088</v>
      </c>
      <c r="C215" s="1" t="s">
        <v>669</v>
      </c>
      <c r="D215" s="1" t="s">
        <v>745</v>
      </c>
      <c r="E215" s="1" t="s">
        <v>746</v>
      </c>
      <c r="F215" s="1" t="s">
        <v>672</v>
      </c>
      <c r="G215" s="1">
        <v>2</v>
      </c>
      <c r="H215" s="1" t="s">
        <v>19</v>
      </c>
      <c r="I215" s="1" t="s">
        <v>394</v>
      </c>
      <c r="J215" s="1">
        <v>0.8</v>
      </c>
      <c r="K215" s="1">
        <v>1.6</v>
      </c>
      <c r="L215" s="42">
        <v>2</v>
      </c>
      <c r="M215" s="43">
        <v>45926</v>
      </c>
      <c r="N215" s="1" t="e">
        <f>VLOOKUP(B215,MICRO!E:L,8,0)</f>
        <v>#N/A</v>
      </c>
    </row>
    <row r="216" spans="1:14" ht="20.25" x14ac:dyDescent="0.25">
      <c r="A216" s="1">
        <v>16</v>
      </c>
      <c r="B216" s="1">
        <v>2089</v>
      </c>
      <c r="C216" s="1" t="s">
        <v>669</v>
      </c>
      <c r="D216" s="1" t="s">
        <v>745</v>
      </c>
      <c r="E216" s="1" t="s">
        <v>746</v>
      </c>
      <c r="F216" s="1" t="s">
        <v>672</v>
      </c>
      <c r="G216" s="1">
        <v>2</v>
      </c>
      <c r="H216" s="1" t="s">
        <v>19</v>
      </c>
      <c r="I216" s="1" t="s">
        <v>396</v>
      </c>
      <c r="J216" s="1">
        <v>0.8</v>
      </c>
      <c r="K216" s="1">
        <v>1.6</v>
      </c>
      <c r="L216" s="42">
        <v>2</v>
      </c>
      <c r="M216" s="43">
        <v>45926</v>
      </c>
      <c r="N216" s="1" t="e">
        <f>VLOOKUP(B216,MICRO!E:L,8,0)</f>
        <v>#N/A</v>
      </c>
    </row>
    <row r="217" spans="1:14" ht="20.25" x14ac:dyDescent="0.25">
      <c r="A217" s="1">
        <v>17</v>
      </c>
      <c r="B217" s="1">
        <v>2090</v>
      </c>
      <c r="C217" s="1" t="s">
        <v>669</v>
      </c>
      <c r="D217" s="1" t="s">
        <v>745</v>
      </c>
      <c r="E217" s="1" t="s">
        <v>746</v>
      </c>
      <c r="F217" s="1" t="s">
        <v>672</v>
      </c>
      <c r="G217" s="1">
        <v>2</v>
      </c>
      <c r="H217" s="1" t="s">
        <v>19</v>
      </c>
      <c r="I217" s="1" t="s">
        <v>395</v>
      </c>
      <c r="J217" s="1">
        <v>0.8</v>
      </c>
      <c r="K217" s="1">
        <v>1.6</v>
      </c>
      <c r="L217" s="42">
        <v>2</v>
      </c>
      <c r="M217" s="43">
        <v>45926</v>
      </c>
      <c r="N217" s="1" t="e">
        <f>VLOOKUP(B217,MICRO!E:L,8,0)</f>
        <v>#N/A</v>
      </c>
    </row>
    <row r="218" spans="1:14" ht="20.25" x14ac:dyDescent="0.25">
      <c r="A218" s="1">
        <v>18</v>
      </c>
      <c r="B218" s="1"/>
      <c r="C218" s="1" t="s">
        <v>747</v>
      </c>
      <c r="D218" s="1"/>
      <c r="E218" s="1"/>
      <c r="F218" s="1" t="s">
        <v>748</v>
      </c>
      <c r="G218" s="1">
        <v>1</v>
      </c>
      <c r="H218" s="1" t="s">
        <v>19</v>
      </c>
      <c r="I218" s="1" t="s">
        <v>393</v>
      </c>
      <c r="J218" s="1">
        <v>208.3</v>
      </c>
      <c r="K218" s="1">
        <v>208.3</v>
      </c>
      <c r="L218" s="42">
        <v>3</v>
      </c>
      <c r="M218" s="43">
        <v>45926</v>
      </c>
      <c r="N218" s="1" t="e">
        <f>VLOOKUP(B218,MICRO!E:L,8,0)</f>
        <v>#N/A</v>
      </c>
    </row>
    <row r="219" spans="1:14" ht="20.25" x14ac:dyDescent="0.25">
      <c r="A219" s="1">
        <v>19</v>
      </c>
      <c r="B219" s="1"/>
      <c r="C219" s="1" t="s">
        <v>747</v>
      </c>
      <c r="D219" s="1"/>
      <c r="E219" s="1"/>
      <c r="F219" s="1" t="s">
        <v>749</v>
      </c>
      <c r="G219" s="1">
        <v>1</v>
      </c>
      <c r="H219" s="1" t="s">
        <v>19</v>
      </c>
      <c r="I219" s="1" t="s">
        <v>393</v>
      </c>
      <c r="J219" s="1">
        <v>208.3</v>
      </c>
      <c r="K219" s="1">
        <v>208.3</v>
      </c>
      <c r="L219" s="42">
        <v>4</v>
      </c>
      <c r="M219" s="43">
        <v>45926</v>
      </c>
      <c r="N219" s="1" t="e">
        <f>VLOOKUP(B219,MICRO!E:L,8,0)</f>
        <v>#N/A</v>
      </c>
    </row>
    <row r="220" spans="1:14" ht="20.25" x14ac:dyDescent="0.25">
      <c r="A220" s="1">
        <v>20</v>
      </c>
      <c r="B220" s="1"/>
      <c r="C220" s="1" t="s">
        <v>747</v>
      </c>
      <c r="D220" s="1"/>
      <c r="E220" s="1"/>
      <c r="F220" s="1" t="s">
        <v>750</v>
      </c>
      <c r="G220" s="1">
        <v>1</v>
      </c>
      <c r="H220" s="1" t="s">
        <v>19</v>
      </c>
      <c r="I220" s="1" t="s">
        <v>393</v>
      </c>
      <c r="J220" s="1">
        <v>208.3</v>
      </c>
      <c r="K220" s="1">
        <v>208.3</v>
      </c>
      <c r="L220" s="42">
        <v>5</v>
      </c>
      <c r="M220" s="43">
        <v>45926</v>
      </c>
      <c r="N220" s="1" t="e">
        <f>VLOOKUP(B220,MICRO!E:L,8,0)</f>
        <v>#N/A</v>
      </c>
    </row>
    <row r="221" spans="1:14" ht="20.25" x14ac:dyDescent="0.25">
      <c r="A221" s="1">
        <v>21</v>
      </c>
      <c r="B221" s="1"/>
      <c r="C221" s="1" t="s">
        <v>751</v>
      </c>
      <c r="D221" s="1"/>
      <c r="E221" s="1"/>
      <c r="F221" s="1" t="s">
        <v>752</v>
      </c>
      <c r="G221" s="1">
        <v>1</v>
      </c>
      <c r="H221" s="1" t="s">
        <v>19</v>
      </c>
      <c r="I221" s="1" t="s">
        <v>394</v>
      </c>
      <c r="J221" s="1">
        <v>208.3</v>
      </c>
      <c r="K221" s="1">
        <v>208.3</v>
      </c>
      <c r="L221" s="42">
        <v>6</v>
      </c>
      <c r="M221" s="43">
        <v>45926</v>
      </c>
      <c r="N221" s="1" t="e">
        <f>VLOOKUP(B221,MICRO!E:L,8,0)</f>
        <v>#N/A</v>
      </c>
    </row>
    <row r="222" spans="1:14" ht="20.25" x14ac:dyDescent="0.25">
      <c r="A222" s="1">
        <v>22</v>
      </c>
      <c r="B222" s="1"/>
      <c r="C222" s="1" t="s">
        <v>751</v>
      </c>
      <c r="D222" s="1"/>
      <c r="E222" s="1"/>
      <c r="F222" s="1" t="s">
        <v>753</v>
      </c>
      <c r="G222" s="1">
        <v>1</v>
      </c>
      <c r="H222" s="1" t="s">
        <v>19</v>
      </c>
      <c r="I222" s="1" t="s">
        <v>394</v>
      </c>
      <c r="J222" s="1">
        <v>208.3</v>
      </c>
      <c r="K222" s="1">
        <v>208.3</v>
      </c>
      <c r="L222" s="42">
        <v>7</v>
      </c>
      <c r="M222" s="43">
        <v>45926</v>
      </c>
      <c r="N222" s="1" t="e">
        <f>VLOOKUP(B222,MICRO!E:L,8,0)</f>
        <v>#N/A</v>
      </c>
    </row>
    <row r="223" spans="1:14" ht="20.25" x14ac:dyDescent="0.25">
      <c r="A223" s="1">
        <v>23</v>
      </c>
      <c r="B223" s="1"/>
      <c r="C223" s="1" t="s">
        <v>751</v>
      </c>
      <c r="D223" s="1"/>
      <c r="E223" s="1"/>
      <c r="F223" s="1" t="s">
        <v>754</v>
      </c>
      <c r="G223" s="1">
        <v>1</v>
      </c>
      <c r="H223" s="1" t="s">
        <v>19</v>
      </c>
      <c r="I223" s="1" t="s">
        <v>394</v>
      </c>
      <c r="J223" s="1">
        <v>208.3</v>
      </c>
      <c r="K223" s="1">
        <v>208.3</v>
      </c>
      <c r="L223" s="42">
        <v>8</v>
      </c>
      <c r="M223" s="43">
        <v>45926</v>
      </c>
      <c r="N223" s="1" t="e">
        <f>VLOOKUP(B223,MICRO!E:L,8,0)</f>
        <v>#N/A</v>
      </c>
    </row>
    <row r="224" spans="1:14" ht="20.25" x14ac:dyDescent="0.25">
      <c r="A224" s="1">
        <v>24</v>
      </c>
      <c r="B224" s="1"/>
      <c r="C224" s="1" t="s">
        <v>755</v>
      </c>
      <c r="D224" s="1"/>
      <c r="E224" s="1"/>
      <c r="F224" s="1" t="s">
        <v>748</v>
      </c>
      <c r="G224" s="1">
        <v>1</v>
      </c>
      <c r="H224" s="1" t="s">
        <v>19</v>
      </c>
      <c r="I224" s="1" t="s">
        <v>396</v>
      </c>
      <c r="J224" s="1">
        <v>208.3</v>
      </c>
      <c r="K224" s="1">
        <v>208.3</v>
      </c>
      <c r="L224" s="42">
        <v>9</v>
      </c>
      <c r="M224" s="43">
        <v>45926</v>
      </c>
      <c r="N224" s="1" t="e">
        <f>VLOOKUP(B224,MICRO!E:L,8,0)</f>
        <v>#N/A</v>
      </c>
    </row>
    <row r="225" spans="1:14" ht="20.25" x14ac:dyDescent="0.25">
      <c r="A225" s="1">
        <v>25</v>
      </c>
      <c r="B225" s="1"/>
      <c r="C225" s="1" t="s">
        <v>755</v>
      </c>
      <c r="D225" s="1"/>
      <c r="E225" s="1"/>
      <c r="F225" s="1" t="s">
        <v>756</v>
      </c>
      <c r="G225" s="1">
        <v>1</v>
      </c>
      <c r="H225" s="1" t="s">
        <v>19</v>
      </c>
      <c r="I225" s="1" t="s">
        <v>396</v>
      </c>
      <c r="J225" s="1">
        <v>208.3</v>
      </c>
      <c r="K225" s="1">
        <v>208.3</v>
      </c>
      <c r="L225" s="42">
        <v>10</v>
      </c>
      <c r="M225" s="43">
        <v>45926</v>
      </c>
      <c r="N225" s="1" t="e">
        <f>VLOOKUP(B225,MICRO!E:L,8,0)</f>
        <v>#N/A</v>
      </c>
    </row>
    <row r="226" spans="1:14" ht="20.25" x14ac:dyDescent="0.25">
      <c r="A226" s="1">
        <v>26</v>
      </c>
      <c r="B226" s="1"/>
      <c r="C226" s="1" t="s">
        <v>755</v>
      </c>
      <c r="D226" s="1"/>
      <c r="E226" s="1"/>
      <c r="F226" s="1" t="s">
        <v>757</v>
      </c>
      <c r="G226" s="1">
        <v>1</v>
      </c>
      <c r="H226" s="1" t="s">
        <v>19</v>
      </c>
      <c r="I226" s="1" t="s">
        <v>396</v>
      </c>
      <c r="J226" s="1">
        <v>208.3</v>
      </c>
      <c r="K226" s="1">
        <v>208.3</v>
      </c>
      <c r="L226" s="42">
        <v>11</v>
      </c>
      <c r="M226" s="43">
        <v>45926</v>
      </c>
      <c r="N226" s="1" t="e">
        <f>VLOOKUP(B226,MICRO!E:L,8,0)</f>
        <v>#N/A</v>
      </c>
    </row>
    <row r="227" spans="1:14" ht="20.25" x14ac:dyDescent="0.25">
      <c r="A227" s="1">
        <v>27</v>
      </c>
      <c r="B227" s="1"/>
      <c r="C227" s="1" t="s">
        <v>758</v>
      </c>
      <c r="D227" s="1"/>
      <c r="E227" s="1"/>
      <c r="F227" s="1" t="s">
        <v>759</v>
      </c>
      <c r="G227" s="1">
        <v>1</v>
      </c>
      <c r="H227" s="1" t="s">
        <v>19</v>
      </c>
      <c r="I227" s="1" t="s">
        <v>760</v>
      </c>
      <c r="J227" s="1">
        <v>208.3</v>
      </c>
      <c r="K227" s="1">
        <v>208.3</v>
      </c>
      <c r="L227" s="42">
        <v>12</v>
      </c>
      <c r="M227" s="43">
        <v>45926</v>
      </c>
      <c r="N227" s="1" t="e">
        <f>VLOOKUP(B227,MICRO!E:L,8,0)</f>
        <v>#N/A</v>
      </c>
    </row>
    <row r="228" spans="1:14" ht="20.25" x14ac:dyDescent="0.25">
      <c r="A228" s="1">
        <v>28</v>
      </c>
      <c r="B228" s="1"/>
      <c r="C228" s="1" t="s">
        <v>758</v>
      </c>
      <c r="D228" s="1"/>
      <c r="E228" s="1"/>
      <c r="F228" s="1" t="s">
        <v>756</v>
      </c>
      <c r="G228" s="1">
        <v>1</v>
      </c>
      <c r="H228" s="1" t="s">
        <v>19</v>
      </c>
      <c r="I228" s="1" t="s">
        <v>395</v>
      </c>
      <c r="J228" s="1">
        <v>208.3</v>
      </c>
      <c r="K228" s="1">
        <v>208.3</v>
      </c>
      <c r="L228" s="42">
        <v>13</v>
      </c>
      <c r="M228" s="43">
        <v>45926</v>
      </c>
      <c r="N228" s="1" t="e">
        <f>VLOOKUP(B228,MICRO!E:L,8,0)</f>
        <v>#N/A</v>
      </c>
    </row>
    <row r="229" spans="1:14" ht="20.25" x14ac:dyDescent="0.25">
      <c r="A229" s="1">
        <v>29</v>
      </c>
      <c r="B229" s="1"/>
      <c r="C229" s="1" t="s">
        <v>758</v>
      </c>
      <c r="D229" s="1"/>
      <c r="E229" s="1"/>
      <c r="F229" s="1" t="s">
        <v>761</v>
      </c>
      <c r="G229" s="1">
        <v>1</v>
      </c>
      <c r="H229" s="1" t="s">
        <v>19</v>
      </c>
      <c r="I229" s="1" t="s">
        <v>395</v>
      </c>
      <c r="J229" s="1">
        <v>208.3</v>
      </c>
      <c r="K229" s="1">
        <v>208.3</v>
      </c>
      <c r="L229" s="42">
        <v>14</v>
      </c>
      <c r="M229" s="43">
        <v>45926</v>
      </c>
      <c r="N229" s="1" t="e">
        <f>VLOOKUP(B229,MICRO!E:L,8,0)</f>
        <v>#N/A</v>
      </c>
    </row>
    <row r="230" spans="1:14" ht="20.25" x14ac:dyDescent="0.25">
      <c r="A230" s="1">
        <v>1</v>
      </c>
      <c r="B230" s="1">
        <v>2105</v>
      </c>
      <c r="C230" s="1" t="s">
        <v>414</v>
      </c>
      <c r="D230" s="1" t="s">
        <v>414</v>
      </c>
      <c r="E230" s="1"/>
      <c r="F230" s="1" t="s">
        <v>661</v>
      </c>
      <c r="G230" s="1">
        <v>9</v>
      </c>
      <c r="H230" s="1" t="s">
        <v>19</v>
      </c>
      <c r="I230" s="1" t="s">
        <v>815</v>
      </c>
      <c r="J230" s="1">
        <v>5</v>
      </c>
      <c r="K230" s="1">
        <v>45</v>
      </c>
      <c r="L230" s="42">
        <v>1</v>
      </c>
      <c r="M230" s="43">
        <v>45929</v>
      </c>
      <c r="N230" s="1" t="e">
        <f>VLOOKUP(B230,MICRO!E:L,8,0)</f>
        <v>#N/A</v>
      </c>
    </row>
    <row r="231" spans="1:14" ht="20.25" x14ac:dyDescent="0.25">
      <c r="A231" s="1">
        <v>2</v>
      </c>
      <c r="B231" s="1">
        <v>2246</v>
      </c>
      <c r="C231" s="1" t="s">
        <v>814</v>
      </c>
      <c r="D231" s="1" t="s">
        <v>814</v>
      </c>
      <c r="E231" s="1"/>
      <c r="F231" s="1" t="s">
        <v>816</v>
      </c>
      <c r="G231" s="1">
        <v>23</v>
      </c>
      <c r="H231" s="1" t="s">
        <v>19</v>
      </c>
      <c r="I231" s="1" t="s">
        <v>815</v>
      </c>
      <c r="J231" s="1">
        <v>5.2</v>
      </c>
      <c r="K231" s="1">
        <v>119.60000000000001</v>
      </c>
      <c r="L231" s="42">
        <v>1</v>
      </c>
      <c r="M231" s="43">
        <v>45929</v>
      </c>
      <c r="N231" s="1" t="e">
        <f>VLOOKUP(B231,MICRO!E:L,8,0)</f>
        <v>#N/A</v>
      </c>
    </row>
    <row r="232" spans="1:14" ht="20.25" x14ac:dyDescent="0.25">
      <c r="A232" s="1">
        <v>1</v>
      </c>
      <c r="B232" s="1">
        <v>1849</v>
      </c>
      <c r="C232" s="1" t="s">
        <v>82</v>
      </c>
      <c r="D232" s="1" t="s">
        <v>82</v>
      </c>
      <c r="E232" s="1"/>
      <c r="F232" s="1" t="s">
        <v>117</v>
      </c>
      <c r="G232" s="1">
        <v>5</v>
      </c>
      <c r="H232" s="1" t="s">
        <v>19</v>
      </c>
      <c r="I232" s="1" t="s">
        <v>685</v>
      </c>
      <c r="J232" s="1">
        <v>19.8</v>
      </c>
      <c r="K232" s="1">
        <v>99</v>
      </c>
      <c r="L232" s="42">
        <v>1</v>
      </c>
      <c r="M232" s="43">
        <v>45937</v>
      </c>
      <c r="N232" s="1" t="e">
        <f>VLOOKUP(B232,MICRO!E:L,8,0)</f>
        <v>#N/A</v>
      </c>
    </row>
    <row r="233" spans="1:14" ht="20.25" x14ac:dyDescent="0.25">
      <c r="A233" s="1">
        <v>1</v>
      </c>
      <c r="B233" s="1">
        <v>1846</v>
      </c>
      <c r="C233" s="1" t="s">
        <v>126</v>
      </c>
      <c r="D233" s="1" t="s">
        <v>126</v>
      </c>
      <c r="E233" s="1"/>
      <c r="F233" s="1" t="s">
        <v>547</v>
      </c>
      <c r="G233" s="1">
        <v>160</v>
      </c>
      <c r="H233" s="1" t="s">
        <v>19</v>
      </c>
      <c r="I233" s="1" t="s">
        <v>823</v>
      </c>
      <c r="J233" s="1">
        <v>8</v>
      </c>
      <c r="K233" s="1">
        <v>1280</v>
      </c>
      <c r="L233" s="42">
        <v>1</v>
      </c>
      <c r="M233" s="43">
        <v>45922</v>
      </c>
      <c r="N233" s="1" t="e">
        <f>VLOOKUP(B233,MICRO!E:L,8,0)</f>
        <v>#N/A</v>
      </c>
    </row>
    <row r="234" spans="1:14" ht="20.25" x14ac:dyDescent="0.25">
      <c r="A234" s="1">
        <v>1</v>
      </c>
      <c r="B234" s="1">
        <v>2106</v>
      </c>
      <c r="C234" s="1" t="s">
        <v>680</v>
      </c>
      <c r="D234" s="1"/>
      <c r="E234" s="1"/>
      <c r="F234" s="1" t="s">
        <v>681</v>
      </c>
      <c r="G234" s="1">
        <v>10</v>
      </c>
      <c r="H234" s="1" t="s">
        <v>19</v>
      </c>
      <c r="I234" s="1" t="s">
        <v>824</v>
      </c>
      <c r="J234" s="1">
        <v>1.8</v>
      </c>
      <c r="K234" s="1">
        <v>18</v>
      </c>
      <c r="L234" s="42">
        <v>1</v>
      </c>
      <c r="M234" s="43">
        <v>45944</v>
      </c>
      <c r="N234" s="1" t="e">
        <f>VLOOKUP(B234,MICRO!E:L,8,0)</f>
        <v>#N/A</v>
      </c>
    </row>
    <row r="235" spans="1:14" ht="20.25" x14ac:dyDescent="0.25">
      <c r="A235" s="1">
        <v>1</v>
      </c>
      <c r="B235" s="1">
        <v>1851</v>
      </c>
      <c r="C235" s="1" t="s">
        <v>557</v>
      </c>
      <c r="D235" s="1" t="s">
        <v>557</v>
      </c>
      <c r="E235" s="1"/>
      <c r="F235" s="1" t="s">
        <v>558</v>
      </c>
      <c r="G235" s="1">
        <v>4</v>
      </c>
      <c r="H235" s="1" t="s">
        <v>19</v>
      </c>
      <c r="I235" s="1" t="s">
        <v>1021</v>
      </c>
      <c r="J235" s="1">
        <v>39.1</v>
      </c>
      <c r="K235" s="1">
        <v>156.4</v>
      </c>
      <c r="L235" s="42">
        <v>1</v>
      </c>
      <c r="M235" s="43">
        <v>45960</v>
      </c>
      <c r="N235" s="1" t="e">
        <f>VLOOKUP(B235,MICRO!E:L,8,0)</f>
        <v>#N/A</v>
      </c>
    </row>
    <row r="236" spans="1:14" ht="20.25" x14ac:dyDescent="0.25">
      <c r="A236" s="1">
        <v>1</v>
      </c>
      <c r="B236" s="1">
        <v>1945</v>
      </c>
      <c r="C236" s="1" t="s">
        <v>132</v>
      </c>
      <c r="D236" s="1"/>
      <c r="E236" s="1" t="s">
        <v>1114</v>
      </c>
      <c r="F236" s="1" t="s">
        <v>1121</v>
      </c>
      <c r="G236" s="1">
        <v>1</v>
      </c>
      <c r="H236" s="1" t="s">
        <v>19</v>
      </c>
      <c r="I236" s="1" t="s">
        <v>585</v>
      </c>
      <c r="J236" s="1">
        <v>46.2</v>
      </c>
      <c r="K236" s="1">
        <v>46.2</v>
      </c>
      <c r="L236" s="42">
        <v>1</v>
      </c>
      <c r="M236" s="43">
        <v>45968</v>
      </c>
      <c r="N236" s="1" t="e">
        <f>VLOOKUP(B236,MICRO!E:L,8,0)</f>
        <v>#N/A</v>
      </c>
    </row>
    <row r="237" spans="1:14" ht="20.25" x14ac:dyDescent="0.25">
      <c r="A237" s="1">
        <v>2</v>
      </c>
      <c r="B237" s="1">
        <v>1996</v>
      </c>
      <c r="C237" s="1" t="s">
        <v>132</v>
      </c>
      <c r="D237" s="1"/>
      <c r="E237" s="1" t="s">
        <v>43</v>
      </c>
      <c r="F237" s="1" t="s">
        <v>1122</v>
      </c>
      <c r="G237" s="1">
        <v>5</v>
      </c>
      <c r="H237" s="1" t="s">
        <v>19</v>
      </c>
      <c r="I237" s="1" t="s">
        <v>629</v>
      </c>
      <c r="J237" s="1">
        <v>225.4</v>
      </c>
      <c r="K237" s="1">
        <v>1127</v>
      </c>
      <c r="L237" s="42">
        <v>1</v>
      </c>
      <c r="M237" s="43">
        <v>45968</v>
      </c>
      <c r="N237" s="1" t="e">
        <f>VLOOKUP(B237,MICRO!E:L,8,0)</f>
        <v>#N/A</v>
      </c>
    </row>
    <row r="238" spans="1:14" ht="20.25" x14ac:dyDescent="0.25">
      <c r="A238" s="1">
        <v>3</v>
      </c>
      <c r="B238" s="1">
        <v>1997</v>
      </c>
      <c r="C238" s="1" t="s">
        <v>132</v>
      </c>
      <c r="D238" s="1"/>
      <c r="E238" s="1" t="s">
        <v>1115</v>
      </c>
      <c r="F238" s="1" t="s">
        <v>1123</v>
      </c>
      <c r="G238" s="1">
        <v>1</v>
      </c>
      <c r="H238" s="1" t="s">
        <v>19</v>
      </c>
      <c r="I238" s="1" t="s">
        <v>629</v>
      </c>
      <c r="J238" s="1">
        <v>36.700000000000003</v>
      </c>
      <c r="K238" s="1">
        <v>36.700000000000003</v>
      </c>
      <c r="L238" s="42">
        <v>1</v>
      </c>
      <c r="M238" s="43">
        <v>45968</v>
      </c>
      <c r="N238" s="1" t="e">
        <f>VLOOKUP(B238,MICRO!E:L,8,0)</f>
        <v>#N/A</v>
      </c>
    </row>
    <row r="239" spans="1:14" ht="20.25" x14ac:dyDescent="0.25">
      <c r="A239" s="1">
        <v>4</v>
      </c>
      <c r="B239" s="1">
        <v>2013</v>
      </c>
      <c r="C239" s="1" t="s">
        <v>132</v>
      </c>
      <c r="D239" s="1"/>
      <c r="E239" s="1" t="s">
        <v>1101</v>
      </c>
      <c r="F239" s="1" t="s">
        <v>636</v>
      </c>
      <c r="G239" s="1">
        <v>1</v>
      </c>
      <c r="H239" s="1" t="s">
        <v>19</v>
      </c>
      <c r="I239" s="1" t="s">
        <v>634</v>
      </c>
      <c r="J239" s="1">
        <v>234.4</v>
      </c>
      <c r="K239" s="1">
        <v>234.4</v>
      </c>
      <c r="L239" s="42">
        <v>1</v>
      </c>
      <c r="M239" s="43">
        <v>45968</v>
      </c>
      <c r="N239" s="1" t="e">
        <f>VLOOKUP(B239,MICRO!E:L,8,0)</f>
        <v>#N/A</v>
      </c>
    </row>
    <row r="240" spans="1:14" ht="20.25" x14ac:dyDescent="0.25">
      <c r="A240" s="1">
        <v>5</v>
      </c>
      <c r="B240" s="1">
        <v>2036</v>
      </c>
      <c r="C240" s="1" t="s">
        <v>644</v>
      </c>
      <c r="D240" s="1"/>
      <c r="E240" s="1"/>
      <c r="F240" s="1" t="s">
        <v>645</v>
      </c>
      <c r="G240" s="1">
        <v>18</v>
      </c>
      <c r="H240" s="1" t="s">
        <v>19</v>
      </c>
      <c r="I240" s="1" t="s">
        <v>634</v>
      </c>
      <c r="J240" s="1">
        <v>3.7</v>
      </c>
      <c r="K240" s="1">
        <v>66.600000000000009</v>
      </c>
      <c r="L240" s="42">
        <v>1</v>
      </c>
      <c r="M240" s="43">
        <v>45968</v>
      </c>
      <c r="N240" s="1" t="e">
        <f>VLOOKUP(B240,MICRO!E:L,8,0)</f>
        <v>#N/A</v>
      </c>
    </row>
    <row r="241" spans="1:14" ht="20.25" x14ac:dyDescent="0.25">
      <c r="A241" s="1">
        <v>6</v>
      </c>
      <c r="B241" s="1">
        <v>2039</v>
      </c>
      <c r="C241" s="1" t="s">
        <v>646</v>
      </c>
      <c r="D241" s="1"/>
      <c r="E241" s="1"/>
      <c r="F241" s="1" t="s">
        <v>647</v>
      </c>
      <c r="G241" s="1">
        <v>30</v>
      </c>
      <c r="H241" s="1" t="s">
        <v>19</v>
      </c>
      <c r="I241" s="1" t="s">
        <v>634</v>
      </c>
      <c r="J241" s="1">
        <v>5.3</v>
      </c>
      <c r="K241" s="1">
        <v>159</v>
      </c>
      <c r="L241" s="42">
        <v>1</v>
      </c>
      <c r="M241" s="43">
        <v>45968</v>
      </c>
      <c r="N241" s="1" t="e">
        <f>VLOOKUP(B241,MICRO!E:L,8,0)</f>
        <v>#N/A</v>
      </c>
    </row>
    <row r="242" spans="1:14" ht="20.25" x14ac:dyDescent="0.25">
      <c r="A242" s="1">
        <v>7</v>
      </c>
      <c r="B242" s="1">
        <v>2042</v>
      </c>
      <c r="C242" s="1" t="s">
        <v>648</v>
      </c>
      <c r="D242" s="1"/>
      <c r="E242" s="1"/>
      <c r="F242" s="1" t="s">
        <v>649</v>
      </c>
      <c r="G242" s="1">
        <v>2</v>
      </c>
      <c r="H242" s="1" t="s">
        <v>19</v>
      </c>
      <c r="I242" s="1" t="s">
        <v>634</v>
      </c>
      <c r="J242" s="1">
        <v>12.1</v>
      </c>
      <c r="K242" s="1">
        <v>24.2</v>
      </c>
      <c r="L242" s="42">
        <v>1</v>
      </c>
      <c r="M242" s="43">
        <v>45968</v>
      </c>
      <c r="N242" s="1" t="e">
        <f>VLOOKUP(B242,MICRO!E:L,8,0)</f>
        <v>#N/A</v>
      </c>
    </row>
    <row r="243" spans="1:14" ht="20.25" x14ac:dyDescent="0.25">
      <c r="A243" s="1">
        <v>8</v>
      </c>
      <c r="B243" s="1">
        <v>2043</v>
      </c>
      <c r="C243" s="1" t="s">
        <v>648</v>
      </c>
      <c r="D243" s="1"/>
      <c r="E243" s="1"/>
      <c r="F243" s="1" t="s">
        <v>649</v>
      </c>
      <c r="G243" s="1">
        <v>1</v>
      </c>
      <c r="H243" s="1" t="s">
        <v>19</v>
      </c>
      <c r="I243" s="1" t="s">
        <v>585</v>
      </c>
      <c r="J243" s="1">
        <v>12.1</v>
      </c>
      <c r="K243" s="1">
        <v>12.1</v>
      </c>
      <c r="L243" s="42">
        <v>1</v>
      </c>
      <c r="M243" s="43">
        <v>45968</v>
      </c>
      <c r="N243" s="1" t="e">
        <f>VLOOKUP(B243,MICRO!E:L,8,0)</f>
        <v>#N/A</v>
      </c>
    </row>
    <row r="244" spans="1:14" ht="20.25" x14ac:dyDescent="0.25">
      <c r="A244" s="1">
        <v>9</v>
      </c>
      <c r="B244" s="1">
        <v>2044</v>
      </c>
      <c r="C244" s="1" t="s">
        <v>648</v>
      </c>
      <c r="D244" s="1"/>
      <c r="E244" s="1"/>
      <c r="F244" s="1" t="s">
        <v>649</v>
      </c>
      <c r="G244" s="1">
        <v>1</v>
      </c>
      <c r="H244" s="1" t="s">
        <v>19</v>
      </c>
      <c r="I244" s="1" t="s">
        <v>589</v>
      </c>
      <c r="J244" s="1">
        <v>12.1</v>
      </c>
      <c r="K244" s="1">
        <v>12.1</v>
      </c>
      <c r="L244" s="42">
        <v>1</v>
      </c>
      <c r="M244" s="43">
        <v>45968</v>
      </c>
      <c r="N244" s="1" t="e">
        <f>VLOOKUP(B244,MICRO!E:L,8,0)</f>
        <v>#N/A</v>
      </c>
    </row>
    <row r="245" spans="1:14" ht="20.25" x14ac:dyDescent="0.25">
      <c r="A245" s="1">
        <v>10</v>
      </c>
      <c r="B245" s="1">
        <v>2069</v>
      </c>
      <c r="C245" s="1" t="s">
        <v>144</v>
      </c>
      <c r="D245" s="1"/>
      <c r="E245" s="1"/>
      <c r="F245" s="1" t="s">
        <v>205</v>
      </c>
      <c r="G245" s="1">
        <v>78</v>
      </c>
      <c r="H245" s="1" t="s">
        <v>19</v>
      </c>
      <c r="I245" s="1" t="s">
        <v>629</v>
      </c>
      <c r="J245" s="1">
        <v>6</v>
      </c>
      <c r="K245" s="1">
        <v>468</v>
      </c>
      <c r="L245" s="42">
        <v>1</v>
      </c>
      <c r="M245" s="43">
        <v>45968</v>
      </c>
      <c r="N245" s="1" t="e">
        <f>VLOOKUP(B245,MICRO!E:L,8,0)</f>
        <v>#N/A</v>
      </c>
    </row>
    <row r="246" spans="1:14" ht="20.25" x14ac:dyDescent="0.25">
      <c r="A246" s="1">
        <v>11</v>
      </c>
      <c r="B246" s="1">
        <v>2070</v>
      </c>
      <c r="C246" s="1" t="s">
        <v>659</v>
      </c>
      <c r="D246" s="1"/>
      <c r="E246" s="1"/>
      <c r="F246" s="1" t="s">
        <v>660</v>
      </c>
      <c r="G246" s="1">
        <v>14</v>
      </c>
      <c r="H246" s="1" t="s">
        <v>19</v>
      </c>
      <c r="I246" s="1" t="s">
        <v>629</v>
      </c>
      <c r="J246" s="1">
        <v>5.5</v>
      </c>
      <c r="K246" s="1">
        <v>77</v>
      </c>
      <c r="L246" s="42">
        <v>1</v>
      </c>
      <c r="M246" s="43">
        <v>45968</v>
      </c>
      <c r="N246" s="1" t="e">
        <f>VLOOKUP(B246,MICRO!E:L,8,0)</f>
        <v>#N/A</v>
      </c>
    </row>
    <row r="247" spans="1:14" ht="20.25" x14ac:dyDescent="0.25">
      <c r="A247" s="1">
        <v>12</v>
      </c>
      <c r="B247" s="1">
        <v>2071</v>
      </c>
      <c r="C247" s="1" t="s">
        <v>414</v>
      </c>
      <c r="D247" s="1"/>
      <c r="E247" s="1"/>
      <c r="F247" s="1" t="s">
        <v>661</v>
      </c>
      <c r="G247" s="1">
        <v>12</v>
      </c>
      <c r="H247" s="1" t="s">
        <v>19</v>
      </c>
      <c r="I247" s="1" t="s">
        <v>629</v>
      </c>
      <c r="J247" s="1">
        <v>5</v>
      </c>
      <c r="K247" s="1">
        <v>60</v>
      </c>
      <c r="L247" s="42">
        <v>1</v>
      </c>
      <c r="M247" s="43">
        <v>45968</v>
      </c>
      <c r="N247" s="1" t="e">
        <f>VLOOKUP(B247,MICRO!E:L,8,0)</f>
        <v>#N/A</v>
      </c>
    </row>
    <row r="248" spans="1:14" ht="20.25" x14ac:dyDescent="0.25">
      <c r="A248" s="1">
        <v>13</v>
      </c>
      <c r="B248" s="1">
        <v>2072</v>
      </c>
      <c r="C248" s="1" t="s">
        <v>662</v>
      </c>
      <c r="D248" s="1"/>
      <c r="E248" s="1"/>
      <c r="F248" s="1" t="s">
        <v>663</v>
      </c>
      <c r="G248" s="1">
        <v>11</v>
      </c>
      <c r="H248" s="1" t="s">
        <v>19</v>
      </c>
      <c r="I248" s="1" t="s">
        <v>629</v>
      </c>
      <c r="J248" s="1">
        <v>8.1</v>
      </c>
      <c r="K248" s="1">
        <v>89.1</v>
      </c>
      <c r="L248" s="42">
        <v>1</v>
      </c>
      <c r="M248" s="43">
        <v>45968</v>
      </c>
      <c r="N248" s="1" t="e">
        <f>VLOOKUP(B248,MICRO!E:L,8,0)</f>
        <v>#N/A</v>
      </c>
    </row>
    <row r="249" spans="1:14" ht="20.25" x14ac:dyDescent="0.25">
      <c r="A249" s="1">
        <v>14</v>
      </c>
      <c r="B249" s="1">
        <v>2073</v>
      </c>
      <c r="C249" s="1" t="s">
        <v>101</v>
      </c>
      <c r="D249" s="1"/>
      <c r="E249" s="1"/>
      <c r="F249" s="1" t="s">
        <v>146</v>
      </c>
      <c r="G249" s="1">
        <v>4</v>
      </c>
      <c r="H249" s="1" t="s">
        <v>19</v>
      </c>
      <c r="I249" s="1" t="s">
        <v>629</v>
      </c>
      <c r="J249" s="1">
        <v>1</v>
      </c>
      <c r="K249" s="1">
        <v>4</v>
      </c>
      <c r="L249" s="42">
        <v>1</v>
      </c>
      <c r="M249" s="43">
        <v>45968</v>
      </c>
      <c r="N249" s="1" t="e">
        <f>VLOOKUP(B249,MICRO!E:L,8,0)</f>
        <v>#N/A</v>
      </c>
    </row>
    <row r="250" spans="1:14" ht="20.25" x14ac:dyDescent="0.25">
      <c r="A250" s="1">
        <v>15</v>
      </c>
      <c r="B250" s="1">
        <v>2171</v>
      </c>
      <c r="C250" s="1" t="s">
        <v>733</v>
      </c>
      <c r="D250" s="1"/>
      <c r="E250" s="1"/>
      <c r="F250" s="1" t="s">
        <v>734</v>
      </c>
      <c r="G250" s="1">
        <v>1</v>
      </c>
      <c r="H250" s="1" t="s">
        <v>19</v>
      </c>
      <c r="I250" s="1" t="s">
        <v>735</v>
      </c>
      <c r="J250" s="1">
        <v>10</v>
      </c>
      <c r="K250" s="1">
        <v>10</v>
      </c>
      <c r="L250" s="42">
        <v>1</v>
      </c>
      <c r="M250" s="43">
        <v>45968</v>
      </c>
      <c r="N250" s="1" t="e">
        <f>VLOOKUP(B250,MICRO!E:L,8,0)</f>
        <v>#N/A</v>
      </c>
    </row>
    <row r="251" spans="1:14" ht="20.25" x14ac:dyDescent="0.25">
      <c r="A251" s="1">
        <v>16</v>
      </c>
      <c r="B251" s="1">
        <v>2172</v>
      </c>
      <c r="C251" s="1" t="s">
        <v>648</v>
      </c>
      <c r="D251" s="1"/>
      <c r="E251" s="1"/>
      <c r="F251" s="1" t="s">
        <v>736</v>
      </c>
      <c r="G251" s="1">
        <v>7</v>
      </c>
      <c r="H251" s="1" t="s">
        <v>19</v>
      </c>
      <c r="I251" s="1" t="s">
        <v>735</v>
      </c>
      <c r="J251" s="1">
        <v>12.1</v>
      </c>
      <c r="K251" s="1">
        <v>84.7</v>
      </c>
      <c r="L251" s="42">
        <v>1</v>
      </c>
      <c r="M251" s="43">
        <v>45968</v>
      </c>
      <c r="N251" s="1" t="e">
        <f>VLOOKUP(B251,MICRO!E:L,8,0)</f>
        <v>#N/A</v>
      </c>
    </row>
    <row r="252" spans="1:14" ht="20.25" x14ac:dyDescent="0.25">
      <c r="A252" s="1">
        <v>17</v>
      </c>
      <c r="B252" s="1">
        <v>2175</v>
      </c>
      <c r="C252" s="1" t="s">
        <v>733</v>
      </c>
      <c r="D252" s="1"/>
      <c r="E252" s="1"/>
      <c r="F252" s="1" t="s">
        <v>734</v>
      </c>
      <c r="G252" s="1">
        <v>1</v>
      </c>
      <c r="H252" s="1" t="s">
        <v>19</v>
      </c>
      <c r="I252" s="1" t="s">
        <v>589</v>
      </c>
      <c r="J252" s="1">
        <v>10</v>
      </c>
      <c r="K252" s="1">
        <v>10</v>
      </c>
      <c r="L252" s="42">
        <v>1</v>
      </c>
      <c r="M252" s="43">
        <v>45968</v>
      </c>
      <c r="N252" s="1" t="e">
        <f>VLOOKUP(B252,MICRO!E:L,8,0)</f>
        <v>#N/A</v>
      </c>
    </row>
    <row r="253" spans="1:14" ht="20.25" x14ac:dyDescent="0.25">
      <c r="A253" s="1">
        <v>18</v>
      </c>
      <c r="B253" s="1">
        <v>2176</v>
      </c>
      <c r="C253" s="1" t="s">
        <v>648</v>
      </c>
      <c r="D253" s="1"/>
      <c r="E253" s="1"/>
      <c r="F253" s="1" t="s">
        <v>736</v>
      </c>
      <c r="G253" s="1">
        <v>7</v>
      </c>
      <c r="H253" s="1" t="s">
        <v>19</v>
      </c>
      <c r="I253" s="1" t="s">
        <v>589</v>
      </c>
      <c r="J253" s="1">
        <v>12.1</v>
      </c>
      <c r="K253" s="1">
        <v>84.7</v>
      </c>
      <c r="L253" s="42">
        <v>1</v>
      </c>
      <c r="M253" s="43">
        <v>45968</v>
      </c>
      <c r="N253" s="1" t="e">
        <f>VLOOKUP(B253,MICRO!E:L,8,0)</f>
        <v>#N/A</v>
      </c>
    </row>
    <row r="254" spans="1:14" ht="20.25" x14ac:dyDescent="0.25">
      <c r="A254" s="1">
        <v>1</v>
      </c>
      <c r="B254" s="1">
        <v>2104</v>
      </c>
      <c r="C254" s="1" t="s">
        <v>1015</v>
      </c>
      <c r="D254" s="1" t="s">
        <v>1015</v>
      </c>
      <c r="E254" s="1"/>
      <c r="F254" s="1" t="s">
        <v>1124</v>
      </c>
      <c r="G254" s="1">
        <v>1</v>
      </c>
      <c r="H254" s="1" t="s">
        <v>19</v>
      </c>
      <c r="I254" s="1" t="s">
        <v>1125</v>
      </c>
      <c r="J254" s="1">
        <v>213.7</v>
      </c>
      <c r="K254" s="1">
        <v>213.7</v>
      </c>
      <c r="L254" s="42">
        <v>1</v>
      </c>
      <c r="M254" s="43">
        <v>45986</v>
      </c>
      <c r="N254" s="1" t="e">
        <f>VLOOKUP(B254,MICRO!E:L,8,0)</f>
        <v>#N/A</v>
      </c>
    </row>
    <row r="255" spans="1:14" ht="20.25" x14ac:dyDescent="0.25">
      <c r="A255" s="1">
        <v>21</v>
      </c>
      <c r="B255" s="1"/>
      <c r="C255" s="1" t="s">
        <v>1243</v>
      </c>
      <c r="D255" s="1"/>
      <c r="E255" s="1"/>
      <c r="F255" s="1" t="s">
        <v>1244</v>
      </c>
      <c r="G255" s="1">
        <v>1</v>
      </c>
      <c r="H255" s="1" t="s">
        <v>19</v>
      </c>
      <c r="I255" s="1" t="s">
        <v>423</v>
      </c>
      <c r="J255" s="1">
        <v>404.1</v>
      </c>
      <c r="K255" s="1">
        <v>404.1</v>
      </c>
      <c r="L255" s="42">
        <v>3</v>
      </c>
      <c r="M255" s="43">
        <v>46003</v>
      </c>
      <c r="N255" s="1" t="e">
        <f>VLOOKUP(B255,MICRO!E:L,8,0)</f>
        <v>#N/A</v>
      </c>
    </row>
    <row r="256" spans="1:14" ht="20.25" x14ac:dyDescent="0.25">
      <c r="A256" s="1">
        <v>22</v>
      </c>
      <c r="B256" s="1"/>
      <c r="C256" s="1" t="s">
        <v>1243</v>
      </c>
      <c r="D256" s="1"/>
      <c r="E256" s="1"/>
      <c r="F256" s="1" t="s">
        <v>1244</v>
      </c>
      <c r="G256" s="1">
        <v>1</v>
      </c>
      <c r="H256" s="1" t="s">
        <v>19</v>
      </c>
      <c r="I256" s="1" t="s">
        <v>424</v>
      </c>
      <c r="J256" s="1">
        <v>404.1</v>
      </c>
      <c r="K256" s="1">
        <v>404.1</v>
      </c>
      <c r="L256" s="42">
        <v>3</v>
      </c>
      <c r="M256" s="43">
        <v>46003</v>
      </c>
      <c r="N256" s="1" t="e">
        <f>VLOOKUP(B256,MICRO!E:L,8,0)</f>
        <v>#N/A</v>
      </c>
    </row>
    <row r="257" spans="1:14" ht="20.25" x14ac:dyDescent="0.25">
      <c r="A257" s="1">
        <v>23</v>
      </c>
      <c r="B257" s="1"/>
      <c r="C257" s="1" t="s">
        <v>1243</v>
      </c>
      <c r="D257" s="1"/>
      <c r="E257" s="1"/>
      <c r="F257" s="1" t="s">
        <v>1244</v>
      </c>
      <c r="G257" s="1">
        <v>1</v>
      </c>
      <c r="H257" s="1" t="s">
        <v>19</v>
      </c>
      <c r="I257" s="1" t="s">
        <v>425</v>
      </c>
      <c r="J257" s="1">
        <v>404.1</v>
      </c>
      <c r="K257" s="1">
        <v>404.1</v>
      </c>
      <c r="L257" s="42">
        <v>3</v>
      </c>
      <c r="M257" s="43">
        <v>46003</v>
      </c>
      <c r="N257" s="1" t="e">
        <f>VLOOKUP(B257,MICRO!E:L,8,0)</f>
        <v>#N/A</v>
      </c>
    </row>
    <row r="258" spans="1:14" ht="20.25" x14ac:dyDescent="0.25">
      <c r="A258" s="1">
        <v>24</v>
      </c>
      <c r="B258" s="1"/>
      <c r="C258" s="1" t="s">
        <v>1243</v>
      </c>
      <c r="D258" s="1"/>
      <c r="E258" s="1"/>
      <c r="F258" s="1" t="s">
        <v>1244</v>
      </c>
      <c r="G258" s="1">
        <v>1</v>
      </c>
      <c r="H258" s="1" t="s">
        <v>19</v>
      </c>
      <c r="I258" s="1" t="s">
        <v>426</v>
      </c>
      <c r="J258" s="1">
        <v>404.1</v>
      </c>
      <c r="K258" s="1">
        <v>404.1</v>
      </c>
      <c r="L258" s="42">
        <v>3</v>
      </c>
      <c r="M258" s="43">
        <v>46003</v>
      </c>
      <c r="N258" s="1" t="e">
        <f>VLOOKUP(B258,MICRO!E:L,8,0)</f>
        <v>#N/A</v>
      </c>
    </row>
    <row r="259" spans="1:14" ht="20.25" x14ac:dyDescent="0.25">
      <c r="A259" s="1">
        <v>25</v>
      </c>
      <c r="B259" s="1"/>
      <c r="C259" s="1" t="s">
        <v>1243</v>
      </c>
      <c r="D259" s="1"/>
      <c r="E259" s="1"/>
      <c r="F259" s="1" t="s">
        <v>1244</v>
      </c>
      <c r="G259" s="1">
        <v>1</v>
      </c>
      <c r="H259" s="1" t="s">
        <v>19</v>
      </c>
      <c r="I259" s="1" t="s">
        <v>427</v>
      </c>
      <c r="J259" s="1">
        <v>404.1</v>
      </c>
      <c r="K259" s="1">
        <v>404.1</v>
      </c>
      <c r="L259" s="42">
        <v>3</v>
      </c>
      <c r="M259" s="43">
        <v>46003</v>
      </c>
      <c r="N259" s="1" t="e">
        <f>VLOOKUP(B259,MICRO!E:L,8,0)</f>
        <v>#N/A</v>
      </c>
    </row>
    <row r="260" spans="1:14" ht="20.25" x14ac:dyDescent="0.25">
      <c r="A260" s="1">
        <v>26</v>
      </c>
      <c r="B260" s="1"/>
      <c r="C260" s="1" t="s">
        <v>1245</v>
      </c>
      <c r="D260" s="1"/>
      <c r="E260" s="1"/>
      <c r="F260" s="1" t="s">
        <v>1246</v>
      </c>
      <c r="G260" s="1">
        <v>1</v>
      </c>
      <c r="H260" s="1" t="s">
        <v>19</v>
      </c>
      <c r="I260" s="1" t="s">
        <v>423</v>
      </c>
      <c r="J260" s="1">
        <v>394.6</v>
      </c>
      <c r="K260" s="1">
        <v>394.6</v>
      </c>
      <c r="L260" s="42">
        <v>3</v>
      </c>
      <c r="M260" s="43">
        <v>46003</v>
      </c>
      <c r="N260" s="1" t="e">
        <f>VLOOKUP(B260,MICRO!E:L,8,0)</f>
        <v>#N/A</v>
      </c>
    </row>
    <row r="261" spans="1:14" ht="20.25" x14ac:dyDescent="0.25">
      <c r="A261" s="1">
        <v>27</v>
      </c>
      <c r="B261" s="1"/>
      <c r="C261" s="1" t="s">
        <v>1245</v>
      </c>
      <c r="D261" s="1"/>
      <c r="E261" s="1"/>
      <c r="F261" s="1" t="s">
        <v>1246</v>
      </c>
      <c r="G261" s="1">
        <v>1</v>
      </c>
      <c r="H261" s="1" t="s">
        <v>19</v>
      </c>
      <c r="I261" s="1" t="s">
        <v>424</v>
      </c>
      <c r="J261" s="1">
        <v>394.6</v>
      </c>
      <c r="K261" s="1">
        <v>394.6</v>
      </c>
      <c r="L261" s="42">
        <v>3</v>
      </c>
      <c r="M261" s="43">
        <v>46003</v>
      </c>
      <c r="N261" s="1" t="e">
        <f>VLOOKUP(B261,MICRO!E:L,8,0)</f>
        <v>#N/A</v>
      </c>
    </row>
    <row r="262" spans="1:14" ht="20.25" x14ac:dyDescent="0.25">
      <c r="A262" s="1">
        <v>28</v>
      </c>
      <c r="B262" s="1"/>
      <c r="C262" s="1" t="s">
        <v>1245</v>
      </c>
      <c r="D262" s="1"/>
      <c r="E262" s="1"/>
      <c r="F262" s="1" t="s">
        <v>1246</v>
      </c>
      <c r="G262" s="1">
        <v>1</v>
      </c>
      <c r="H262" s="1" t="s">
        <v>19</v>
      </c>
      <c r="I262" s="1" t="s">
        <v>425</v>
      </c>
      <c r="J262" s="1">
        <v>394.6</v>
      </c>
      <c r="K262" s="1">
        <v>394.6</v>
      </c>
      <c r="L262" s="42">
        <v>3</v>
      </c>
      <c r="M262" s="43">
        <v>46003</v>
      </c>
      <c r="N262" s="1" t="e">
        <f>VLOOKUP(B262,MICRO!E:L,8,0)</f>
        <v>#N/A</v>
      </c>
    </row>
    <row r="263" spans="1:14" ht="20.25" x14ac:dyDescent="0.25">
      <c r="A263" s="1">
        <v>29</v>
      </c>
      <c r="B263" s="1"/>
      <c r="C263" s="1" t="s">
        <v>1245</v>
      </c>
      <c r="D263" s="1"/>
      <c r="E263" s="1"/>
      <c r="F263" s="1" t="s">
        <v>1246</v>
      </c>
      <c r="G263" s="1">
        <v>1</v>
      </c>
      <c r="H263" s="1" t="s">
        <v>19</v>
      </c>
      <c r="I263" s="1" t="s">
        <v>426</v>
      </c>
      <c r="J263" s="1">
        <v>394.6</v>
      </c>
      <c r="K263" s="1">
        <v>394.6</v>
      </c>
      <c r="L263" s="42">
        <v>3</v>
      </c>
      <c r="M263" s="43">
        <v>46003</v>
      </c>
      <c r="N263" s="1" t="e">
        <f>VLOOKUP(B263,MICRO!E:L,8,0)</f>
        <v>#N/A</v>
      </c>
    </row>
    <row r="264" spans="1:14" ht="20.25" x14ac:dyDescent="0.25">
      <c r="A264" s="1">
        <v>30</v>
      </c>
      <c r="B264" s="1"/>
      <c r="C264" s="1" t="s">
        <v>1245</v>
      </c>
      <c r="D264" s="1"/>
      <c r="E264" s="1"/>
      <c r="F264" s="1" t="s">
        <v>1246</v>
      </c>
      <c r="G264" s="1">
        <v>1</v>
      </c>
      <c r="H264" s="1" t="s">
        <v>19</v>
      </c>
      <c r="I264" s="1" t="s">
        <v>427</v>
      </c>
      <c r="J264" s="1">
        <v>394.6</v>
      </c>
      <c r="K264" s="1">
        <v>394.6</v>
      </c>
      <c r="L264" s="42">
        <v>3</v>
      </c>
      <c r="M264" s="43">
        <v>46003</v>
      </c>
      <c r="N264" s="1" t="e">
        <f>VLOOKUP(B264,MICRO!E:L,8,0)</f>
        <v>#N/A</v>
      </c>
    </row>
    <row r="265" spans="1:14" ht="20.25" x14ac:dyDescent="0.25">
      <c r="A265" s="1">
        <v>31</v>
      </c>
      <c r="B265" s="1"/>
      <c r="C265" s="1" t="s">
        <v>1150</v>
      </c>
      <c r="D265" s="1"/>
      <c r="E265" s="1" t="s">
        <v>2</v>
      </c>
      <c r="F265" s="1" t="s">
        <v>1151</v>
      </c>
      <c r="G265" s="1">
        <v>2</v>
      </c>
      <c r="H265" s="1" t="s">
        <v>19</v>
      </c>
      <c r="I265" s="1" t="s">
        <v>423</v>
      </c>
      <c r="J265" s="1">
        <v>11.5</v>
      </c>
      <c r="K265" s="1">
        <v>23</v>
      </c>
      <c r="L265" s="42">
        <v>3</v>
      </c>
      <c r="M265" s="43">
        <v>46003</v>
      </c>
      <c r="N265" s="1" t="e">
        <f>VLOOKUP(B265,MICRO!E:L,8,0)</f>
        <v>#N/A</v>
      </c>
    </row>
    <row r="266" spans="1:14" ht="20.25" x14ac:dyDescent="0.25">
      <c r="A266" s="1">
        <v>32</v>
      </c>
      <c r="B266" s="1"/>
      <c r="C266" s="1" t="s">
        <v>1150</v>
      </c>
      <c r="D266" s="1"/>
      <c r="E266" s="1" t="s">
        <v>43</v>
      </c>
      <c r="F266" s="1" t="s">
        <v>1152</v>
      </c>
      <c r="G266" s="1">
        <v>4</v>
      </c>
      <c r="H266" s="1" t="s">
        <v>19</v>
      </c>
      <c r="I266" s="1" t="s">
        <v>423</v>
      </c>
      <c r="J266" s="1">
        <v>1.5</v>
      </c>
      <c r="K266" s="1">
        <v>6</v>
      </c>
      <c r="L266" s="42">
        <v>3</v>
      </c>
      <c r="M266" s="43">
        <v>46003</v>
      </c>
      <c r="N266" s="1" t="e">
        <f>VLOOKUP(B266,MICRO!E:L,8,0)</f>
        <v>#N/A</v>
      </c>
    </row>
    <row r="267" spans="1:14" ht="20.25" x14ac:dyDescent="0.25">
      <c r="A267" s="1">
        <v>33</v>
      </c>
      <c r="B267" s="1"/>
      <c r="C267" s="1" t="s">
        <v>1150</v>
      </c>
      <c r="D267" s="1"/>
      <c r="E267" s="1" t="s">
        <v>746</v>
      </c>
      <c r="F267" s="1" t="s">
        <v>1153</v>
      </c>
      <c r="G267" s="1">
        <v>2</v>
      </c>
      <c r="H267" s="1" t="s">
        <v>19</v>
      </c>
      <c r="I267" s="1" t="s">
        <v>423</v>
      </c>
      <c r="J267" s="1">
        <v>5</v>
      </c>
      <c r="K267" s="1">
        <v>10</v>
      </c>
      <c r="L267" s="42">
        <v>3</v>
      </c>
      <c r="M267" s="43">
        <v>46003</v>
      </c>
      <c r="N267" s="1" t="e">
        <f>VLOOKUP(B267,MICRO!E:L,8,0)</f>
        <v>#N/A</v>
      </c>
    </row>
    <row r="268" spans="1:14" ht="20.25" x14ac:dyDescent="0.25">
      <c r="A268" s="1">
        <v>34</v>
      </c>
      <c r="B268" s="1"/>
      <c r="C268" s="1" t="s">
        <v>1150</v>
      </c>
      <c r="D268" s="1"/>
      <c r="E268" s="1" t="s">
        <v>1101</v>
      </c>
      <c r="F268" s="1" t="s">
        <v>1154</v>
      </c>
      <c r="G268" s="1">
        <v>2</v>
      </c>
      <c r="H268" s="1" t="s">
        <v>19</v>
      </c>
      <c r="I268" s="1" t="s">
        <v>423</v>
      </c>
      <c r="J268" s="1">
        <v>1</v>
      </c>
      <c r="K268" s="1">
        <v>2</v>
      </c>
      <c r="L268" s="42">
        <v>3</v>
      </c>
      <c r="M268" s="43">
        <v>46003</v>
      </c>
      <c r="N268" s="1" t="e">
        <f>VLOOKUP(B268,MICRO!E:L,8,0)</f>
        <v>#N/A</v>
      </c>
    </row>
    <row r="269" spans="1:14" ht="20.25" x14ac:dyDescent="0.25">
      <c r="A269" s="1">
        <v>35</v>
      </c>
      <c r="B269" s="1"/>
      <c r="C269" s="1" t="s">
        <v>1150</v>
      </c>
      <c r="D269" s="1"/>
      <c r="E269" s="1" t="s">
        <v>100</v>
      </c>
      <c r="F269" s="1" t="s">
        <v>1155</v>
      </c>
      <c r="G269" s="1">
        <v>4</v>
      </c>
      <c r="H269" s="1" t="s">
        <v>19</v>
      </c>
      <c r="I269" s="1" t="s">
        <v>423</v>
      </c>
      <c r="J269" s="1">
        <v>0.3</v>
      </c>
      <c r="K269" s="1">
        <v>1.2</v>
      </c>
      <c r="L269" s="42">
        <v>3</v>
      </c>
      <c r="M269" s="43">
        <v>46003</v>
      </c>
      <c r="N269" s="1" t="e">
        <f>VLOOKUP(B269,MICRO!E:L,8,0)</f>
        <v>#N/A</v>
      </c>
    </row>
    <row r="270" spans="1:14" ht="20.25" x14ac:dyDescent="0.25">
      <c r="A270" s="1">
        <v>36</v>
      </c>
      <c r="B270" s="1"/>
      <c r="C270" s="1" t="s">
        <v>1150</v>
      </c>
      <c r="D270" s="1"/>
      <c r="E270" s="1" t="s">
        <v>173</v>
      </c>
      <c r="F270" s="1" t="s">
        <v>1156</v>
      </c>
      <c r="G270" s="1">
        <v>8</v>
      </c>
      <c r="H270" s="1" t="s">
        <v>19</v>
      </c>
      <c r="I270" s="1" t="s">
        <v>423</v>
      </c>
      <c r="J270" s="1">
        <v>1</v>
      </c>
      <c r="K270" s="1">
        <v>8</v>
      </c>
      <c r="L270" s="42">
        <v>3</v>
      </c>
      <c r="M270" s="43">
        <v>46003</v>
      </c>
      <c r="N270" s="1" t="e">
        <f>VLOOKUP(B270,MICRO!E:L,8,0)</f>
        <v>#N/A</v>
      </c>
    </row>
    <row r="271" spans="1:14" ht="20.25" x14ac:dyDescent="0.25">
      <c r="A271" s="1">
        <v>37</v>
      </c>
      <c r="B271" s="1"/>
      <c r="C271" s="1" t="s">
        <v>1150</v>
      </c>
      <c r="D271" s="1"/>
      <c r="E271" s="1" t="s">
        <v>461</v>
      </c>
      <c r="F271" s="1" t="s">
        <v>1157</v>
      </c>
      <c r="G271" s="1">
        <v>2</v>
      </c>
      <c r="H271" s="1" t="s">
        <v>19</v>
      </c>
      <c r="I271" s="1" t="s">
        <v>423</v>
      </c>
      <c r="J271" s="1">
        <v>0.6</v>
      </c>
      <c r="K271" s="1">
        <v>1.2</v>
      </c>
      <c r="L271" s="42">
        <v>3</v>
      </c>
      <c r="M271" s="43">
        <v>46003</v>
      </c>
      <c r="N271" s="1" t="e">
        <f>VLOOKUP(B271,MICRO!E:L,8,0)</f>
        <v>#N/A</v>
      </c>
    </row>
    <row r="272" spans="1:14" ht="20.25" x14ac:dyDescent="0.25">
      <c r="A272" s="1">
        <v>38</v>
      </c>
      <c r="B272" s="1"/>
      <c r="C272" s="1" t="s">
        <v>1150</v>
      </c>
      <c r="D272" s="1"/>
      <c r="E272" s="1" t="s">
        <v>2</v>
      </c>
      <c r="F272" s="1" t="s">
        <v>1151</v>
      </c>
      <c r="G272" s="1">
        <v>2</v>
      </c>
      <c r="H272" s="1" t="s">
        <v>19</v>
      </c>
      <c r="I272" s="1" t="s">
        <v>424</v>
      </c>
      <c r="J272" s="1">
        <v>11.5</v>
      </c>
      <c r="K272" s="1">
        <v>23</v>
      </c>
      <c r="L272" s="42">
        <v>3</v>
      </c>
      <c r="M272" s="43">
        <v>46003</v>
      </c>
      <c r="N272" s="1" t="e">
        <f>VLOOKUP(B272,MICRO!E:L,8,0)</f>
        <v>#N/A</v>
      </c>
    </row>
    <row r="273" spans="1:14" ht="20.25" x14ac:dyDescent="0.25">
      <c r="A273" s="1">
        <v>39</v>
      </c>
      <c r="B273" s="1"/>
      <c r="C273" s="1" t="s">
        <v>1150</v>
      </c>
      <c r="D273" s="1"/>
      <c r="E273" s="1" t="s">
        <v>43</v>
      </c>
      <c r="F273" s="1" t="s">
        <v>1152</v>
      </c>
      <c r="G273" s="1">
        <v>4</v>
      </c>
      <c r="H273" s="1" t="s">
        <v>19</v>
      </c>
      <c r="I273" s="1" t="s">
        <v>424</v>
      </c>
      <c r="J273" s="1">
        <v>1.5</v>
      </c>
      <c r="K273" s="1">
        <v>6</v>
      </c>
      <c r="L273" s="42">
        <v>3</v>
      </c>
      <c r="M273" s="43">
        <v>46003</v>
      </c>
      <c r="N273" s="1" t="e">
        <f>VLOOKUP(B273,MICRO!E:L,8,0)</f>
        <v>#N/A</v>
      </c>
    </row>
    <row r="274" spans="1:14" ht="20.25" x14ac:dyDescent="0.25">
      <c r="A274" s="1">
        <v>40</v>
      </c>
      <c r="B274" s="1"/>
      <c r="C274" s="1" t="s">
        <v>1150</v>
      </c>
      <c r="D274" s="1"/>
      <c r="E274" s="1" t="s">
        <v>746</v>
      </c>
      <c r="F274" s="1" t="s">
        <v>1153</v>
      </c>
      <c r="G274" s="1">
        <v>2</v>
      </c>
      <c r="H274" s="1" t="s">
        <v>19</v>
      </c>
      <c r="I274" s="1" t="s">
        <v>424</v>
      </c>
      <c r="J274" s="1">
        <v>5</v>
      </c>
      <c r="K274" s="1">
        <v>10</v>
      </c>
      <c r="L274" s="42">
        <v>3</v>
      </c>
      <c r="M274" s="43">
        <v>46003</v>
      </c>
      <c r="N274" s="1" t="e">
        <f>VLOOKUP(B274,MICRO!E:L,8,0)</f>
        <v>#N/A</v>
      </c>
    </row>
    <row r="275" spans="1:14" ht="20.25" x14ac:dyDescent="0.25">
      <c r="A275" s="1">
        <v>41</v>
      </c>
      <c r="B275" s="1"/>
      <c r="C275" s="1" t="s">
        <v>1150</v>
      </c>
      <c r="D275" s="1"/>
      <c r="E275" s="1" t="s">
        <v>1101</v>
      </c>
      <c r="F275" s="1" t="s">
        <v>1154</v>
      </c>
      <c r="G275" s="1">
        <v>2</v>
      </c>
      <c r="H275" s="1" t="s">
        <v>19</v>
      </c>
      <c r="I275" s="1" t="s">
        <v>424</v>
      </c>
      <c r="J275" s="1">
        <v>1</v>
      </c>
      <c r="K275" s="1">
        <v>2</v>
      </c>
      <c r="L275" s="42">
        <v>3</v>
      </c>
      <c r="M275" s="43">
        <v>46003</v>
      </c>
      <c r="N275" s="1" t="e">
        <f>VLOOKUP(B275,MICRO!E:L,8,0)</f>
        <v>#N/A</v>
      </c>
    </row>
    <row r="276" spans="1:14" ht="20.25" x14ac:dyDescent="0.25">
      <c r="A276" s="1">
        <v>42</v>
      </c>
      <c r="B276" s="1"/>
      <c r="C276" s="1" t="s">
        <v>1150</v>
      </c>
      <c r="D276" s="1"/>
      <c r="E276" s="1" t="s">
        <v>100</v>
      </c>
      <c r="F276" s="1" t="s">
        <v>1155</v>
      </c>
      <c r="G276" s="1">
        <v>4</v>
      </c>
      <c r="H276" s="1" t="s">
        <v>19</v>
      </c>
      <c r="I276" s="1" t="s">
        <v>424</v>
      </c>
      <c r="J276" s="1">
        <v>0.3</v>
      </c>
      <c r="K276" s="1">
        <v>1.2</v>
      </c>
      <c r="L276" s="42">
        <v>3</v>
      </c>
      <c r="M276" s="43">
        <v>46003</v>
      </c>
      <c r="N276" s="1" t="e">
        <f>VLOOKUP(B276,MICRO!E:L,8,0)</f>
        <v>#N/A</v>
      </c>
    </row>
    <row r="277" spans="1:14" ht="20.25" x14ac:dyDescent="0.25">
      <c r="A277" s="1">
        <v>43</v>
      </c>
      <c r="B277" s="1"/>
      <c r="C277" s="1" t="s">
        <v>1150</v>
      </c>
      <c r="D277" s="1"/>
      <c r="E277" s="1" t="s">
        <v>173</v>
      </c>
      <c r="F277" s="1" t="s">
        <v>1156</v>
      </c>
      <c r="G277" s="1">
        <v>8</v>
      </c>
      <c r="H277" s="1" t="s">
        <v>19</v>
      </c>
      <c r="I277" s="1" t="s">
        <v>424</v>
      </c>
      <c r="J277" s="1">
        <v>1</v>
      </c>
      <c r="K277" s="1">
        <v>8</v>
      </c>
      <c r="L277" s="42">
        <v>3</v>
      </c>
      <c r="M277" s="43">
        <v>46003</v>
      </c>
      <c r="N277" s="1" t="e">
        <f>VLOOKUP(B277,MICRO!E:L,8,0)</f>
        <v>#N/A</v>
      </c>
    </row>
    <row r="278" spans="1:14" ht="20.25" x14ac:dyDescent="0.25">
      <c r="A278" s="1">
        <v>44</v>
      </c>
      <c r="B278" s="1"/>
      <c r="C278" s="1" t="s">
        <v>1150</v>
      </c>
      <c r="D278" s="1"/>
      <c r="E278" s="1" t="s">
        <v>461</v>
      </c>
      <c r="F278" s="1" t="s">
        <v>1157</v>
      </c>
      <c r="G278" s="1">
        <v>2</v>
      </c>
      <c r="H278" s="1" t="s">
        <v>19</v>
      </c>
      <c r="I278" s="1" t="s">
        <v>424</v>
      </c>
      <c r="J278" s="1">
        <v>0.6</v>
      </c>
      <c r="K278" s="1">
        <v>1.2</v>
      </c>
      <c r="L278" s="42">
        <v>3</v>
      </c>
      <c r="M278" s="43">
        <v>46003</v>
      </c>
      <c r="N278" s="1" t="e">
        <f>VLOOKUP(B278,MICRO!E:L,8,0)</f>
        <v>#N/A</v>
      </c>
    </row>
    <row r="279" spans="1:14" ht="20.25" x14ac:dyDescent="0.25">
      <c r="A279" s="1">
        <v>45</v>
      </c>
      <c r="B279" s="1"/>
      <c r="C279" s="1" t="s">
        <v>1150</v>
      </c>
      <c r="D279" s="1"/>
      <c r="E279" s="1" t="s">
        <v>2</v>
      </c>
      <c r="F279" s="1" t="s">
        <v>1151</v>
      </c>
      <c r="G279" s="1">
        <v>2</v>
      </c>
      <c r="H279" s="1" t="s">
        <v>19</v>
      </c>
      <c r="I279" s="1" t="s">
        <v>425</v>
      </c>
      <c r="J279" s="1">
        <v>11.5</v>
      </c>
      <c r="K279" s="1">
        <v>23</v>
      </c>
      <c r="L279" s="42">
        <v>3</v>
      </c>
      <c r="M279" s="43">
        <v>46003</v>
      </c>
      <c r="N279" s="1" t="e">
        <f>VLOOKUP(B279,MICRO!E:L,8,0)</f>
        <v>#N/A</v>
      </c>
    </row>
    <row r="280" spans="1:14" ht="20.25" x14ac:dyDescent="0.25">
      <c r="A280" s="1">
        <v>46</v>
      </c>
      <c r="B280" s="1"/>
      <c r="C280" s="1" t="s">
        <v>1150</v>
      </c>
      <c r="D280" s="1"/>
      <c r="E280" s="1" t="s">
        <v>43</v>
      </c>
      <c r="F280" s="1" t="s">
        <v>1152</v>
      </c>
      <c r="G280" s="1">
        <v>4</v>
      </c>
      <c r="H280" s="1" t="s">
        <v>19</v>
      </c>
      <c r="I280" s="1" t="s">
        <v>425</v>
      </c>
      <c r="J280" s="1">
        <v>1.5</v>
      </c>
      <c r="K280" s="1">
        <v>6</v>
      </c>
      <c r="L280" s="42">
        <v>3</v>
      </c>
      <c r="M280" s="43">
        <v>46003</v>
      </c>
      <c r="N280" s="1" t="e">
        <f>VLOOKUP(B280,MICRO!E:L,8,0)</f>
        <v>#N/A</v>
      </c>
    </row>
    <row r="281" spans="1:14" ht="20.25" x14ac:dyDescent="0.25">
      <c r="A281" s="1">
        <v>47</v>
      </c>
      <c r="B281" s="1"/>
      <c r="C281" s="1" t="s">
        <v>1150</v>
      </c>
      <c r="D281" s="1"/>
      <c r="E281" s="1" t="s">
        <v>746</v>
      </c>
      <c r="F281" s="1" t="s">
        <v>1153</v>
      </c>
      <c r="G281" s="1">
        <v>2</v>
      </c>
      <c r="H281" s="1" t="s">
        <v>19</v>
      </c>
      <c r="I281" s="1" t="s">
        <v>425</v>
      </c>
      <c r="J281" s="1">
        <v>5</v>
      </c>
      <c r="K281" s="1">
        <v>10</v>
      </c>
      <c r="L281" s="42">
        <v>3</v>
      </c>
      <c r="M281" s="43">
        <v>46003</v>
      </c>
      <c r="N281" s="1" t="e">
        <f>VLOOKUP(B281,MICRO!E:L,8,0)</f>
        <v>#N/A</v>
      </c>
    </row>
    <row r="282" spans="1:14" ht="20.25" x14ac:dyDescent="0.25">
      <c r="A282" s="1">
        <v>48</v>
      </c>
      <c r="B282" s="1"/>
      <c r="C282" s="1" t="s">
        <v>1150</v>
      </c>
      <c r="D282" s="1"/>
      <c r="E282" s="1" t="s">
        <v>1101</v>
      </c>
      <c r="F282" s="1" t="s">
        <v>1154</v>
      </c>
      <c r="G282" s="1">
        <v>2</v>
      </c>
      <c r="H282" s="1" t="s">
        <v>19</v>
      </c>
      <c r="I282" s="1" t="s">
        <v>425</v>
      </c>
      <c r="J282" s="1">
        <v>1</v>
      </c>
      <c r="K282" s="1">
        <v>2</v>
      </c>
      <c r="L282" s="42">
        <v>3</v>
      </c>
      <c r="M282" s="43">
        <v>46003</v>
      </c>
      <c r="N282" s="1" t="e">
        <f>VLOOKUP(B282,MICRO!E:L,8,0)</f>
        <v>#N/A</v>
      </c>
    </row>
    <row r="283" spans="1:14" ht="20.25" x14ac:dyDescent="0.25">
      <c r="A283" s="1">
        <v>49</v>
      </c>
      <c r="B283" s="1"/>
      <c r="C283" s="1" t="s">
        <v>1150</v>
      </c>
      <c r="D283" s="1"/>
      <c r="E283" s="1" t="s">
        <v>100</v>
      </c>
      <c r="F283" s="1" t="s">
        <v>1155</v>
      </c>
      <c r="G283" s="1">
        <v>4</v>
      </c>
      <c r="H283" s="1" t="s">
        <v>19</v>
      </c>
      <c r="I283" s="1" t="s">
        <v>425</v>
      </c>
      <c r="J283" s="1">
        <v>0.3</v>
      </c>
      <c r="K283" s="1">
        <v>1.2</v>
      </c>
      <c r="L283" s="42">
        <v>3</v>
      </c>
      <c r="M283" s="43">
        <v>46003</v>
      </c>
      <c r="N283" s="1" t="e">
        <f>VLOOKUP(B283,MICRO!E:L,8,0)</f>
        <v>#N/A</v>
      </c>
    </row>
    <row r="284" spans="1:14" ht="20.25" x14ac:dyDescent="0.25">
      <c r="A284" s="1">
        <v>50</v>
      </c>
      <c r="B284" s="1"/>
      <c r="C284" s="1" t="s">
        <v>1150</v>
      </c>
      <c r="D284" s="1"/>
      <c r="E284" s="1" t="s">
        <v>173</v>
      </c>
      <c r="F284" s="1" t="s">
        <v>1156</v>
      </c>
      <c r="G284" s="1">
        <v>8</v>
      </c>
      <c r="H284" s="1" t="s">
        <v>19</v>
      </c>
      <c r="I284" s="1" t="s">
        <v>425</v>
      </c>
      <c r="J284" s="1">
        <v>1</v>
      </c>
      <c r="K284" s="1">
        <v>8</v>
      </c>
      <c r="L284" s="42">
        <v>3</v>
      </c>
      <c r="M284" s="43">
        <v>46003</v>
      </c>
      <c r="N284" s="1" t="e">
        <f>VLOOKUP(B284,MICRO!E:L,8,0)</f>
        <v>#N/A</v>
      </c>
    </row>
    <row r="285" spans="1:14" ht="20.25" x14ac:dyDescent="0.25">
      <c r="A285" s="1">
        <v>51</v>
      </c>
      <c r="B285" s="1"/>
      <c r="C285" s="1" t="s">
        <v>1150</v>
      </c>
      <c r="D285" s="1"/>
      <c r="E285" s="1" t="s">
        <v>461</v>
      </c>
      <c r="F285" s="1" t="s">
        <v>1157</v>
      </c>
      <c r="G285" s="1">
        <v>2</v>
      </c>
      <c r="H285" s="1" t="s">
        <v>19</v>
      </c>
      <c r="I285" s="1" t="s">
        <v>425</v>
      </c>
      <c r="J285" s="1">
        <v>0.6</v>
      </c>
      <c r="K285" s="1">
        <v>1.2</v>
      </c>
      <c r="L285" s="42">
        <v>3</v>
      </c>
      <c r="M285" s="43">
        <v>46003</v>
      </c>
      <c r="N285" s="1" t="e">
        <f>VLOOKUP(B285,MICRO!E:L,8,0)</f>
        <v>#N/A</v>
      </c>
    </row>
    <row r="286" spans="1:14" ht="20.25" x14ac:dyDescent="0.25">
      <c r="A286" s="1">
        <v>52</v>
      </c>
      <c r="B286" s="1"/>
      <c r="C286" s="1" t="s">
        <v>1150</v>
      </c>
      <c r="D286" s="1"/>
      <c r="E286" s="1" t="s">
        <v>2</v>
      </c>
      <c r="F286" s="1" t="s">
        <v>1151</v>
      </c>
      <c r="G286" s="1">
        <v>2</v>
      </c>
      <c r="H286" s="1" t="s">
        <v>19</v>
      </c>
      <c r="I286" s="1" t="s">
        <v>426</v>
      </c>
      <c r="J286" s="1">
        <v>11.5</v>
      </c>
      <c r="K286" s="1">
        <v>23</v>
      </c>
      <c r="L286" s="42">
        <v>3</v>
      </c>
      <c r="M286" s="43">
        <v>46003</v>
      </c>
      <c r="N286" s="1" t="e">
        <f>VLOOKUP(B286,MICRO!E:L,8,0)</f>
        <v>#N/A</v>
      </c>
    </row>
    <row r="287" spans="1:14" ht="20.25" x14ac:dyDescent="0.25">
      <c r="A287" s="1">
        <v>53</v>
      </c>
      <c r="B287" s="1"/>
      <c r="C287" s="1" t="s">
        <v>1150</v>
      </c>
      <c r="D287" s="1"/>
      <c r="E287" s="1" t="s">
        <v>43</v>
      </c>
      <c r="F287" s="1" t="s">
        <v>1152</v>
      </c>
      <c r="G287" s="1">
        <v>4</v>
      </c>
      <c r="H287" s="1" t="s">
        <v>19</v>
      </c>
      <c r="I287" s="1" t="s">
        <v>426</v>
      </c>
      <c r="J287" s="1">
        <v>1.5</v>
      </c>
      <c r="K287" s="1">
        <v>6</v>
      </c>
      <c r="L287" s="42">
        <v>3</v>
      </c>
      <c r="M287" s="43">
        <v>46003</v>
      </c>
      <c r="N287" s="1" t="e">
        <f>VLOOKUP(B287,MICRO!E:L,8,0)</f>
        <v>#N/A</v>
      </c>
    </row>
    <row r="288" spans="1:14" ht="20.25" x14ac:dyDescent="0.25">
      <c r="A288" s="1">
        <v>54</v>
      </c>
      <c r="B288" s="1"/>
      <c r="C288" s="1" t="s">
        <v>1150</v>
      </c>
      <c r="D288" s="1"/>
      <c r="E288" s="1" t="s">
        <v>746</v>
      </c>
      <c r="F288" s="1" t="s">
        <v>1153</v>
      </c>
      <c r="G288" s="1">
        <v>2</v>
      </c>
      <c r="H288" s="1" t="s">
        <v>19</v>
      </c>
      <c r="I288" s="1" t="s">
        <v>426</v>
      </c>
      <c r="J288" s="1">
        <v>5</v>
      </c>
      <c r="K288" s="1">
        <v>10</v>
      </c>
      <c r="L288" s="42">
        <v>3</v>
      </c>
      <c r="M288" s="43">
        <v>46003</v>
      </c>
      <c r="N288" s="1" t="e">
        <f>VLOOKUP(B288,MICRO!E:L,8,0)</f>
        <v>#N/A</v>
      </c>
    </row>
    <row r="289" spans="1:14" ht="20.25" x14ac:dyDescent="0.25">
      <c r="A289" s="1">
        <v>55</v>
      </c>
      <c r="B289" s="1"/>
      <c r="C289" s="1" t="s">
        <v>1150</v>
      </c>
      <c r="D289" s="1"/>
      <c r="E289" s="1" t="s">
        <v>1101</v>
      </c>
      <c r="F289" s="1" t="s">
        <v>1154</v>
      </c>
      <c r="G289" s="1">
        <v>2</v>
      </c>
      <c r="H289" s="1" t="s">
        <v>19</v>
      </c>
      <c r="I289" s="1" t="s">
        <v>426</v>
      </c>
      <c r="J289" s="1">
        <v>1</v>
      </c>
      <c r="K289" s="1">
        <v>2</v>
      </c>
      <c r="L289" s="42">
        <v>3</v>
      </c>
      <c r="M289" s="43">
        <v>46003</v>
      </c>
      <c r="N289" s="1" t="e">
        <f>VLOOKUP(B289,MICRO!E:L,8,0)</f>
        <v>#N/A</v>
      </c>
    </row>
    <row r="290" spans="1:14" ht="20.25" x14ac:dyDescent="0.25">
      <c r="A290" s="1">
        <v>56</v>
      </c>
      <c r="B290" s="1"/>
      <c r="C290" s="1" t="s">
        <v>1150</v>
      </c>
      <c r="D290" s="1"/>
      <c r="E290" s="1" t="s">
        <v>100</v>
      </c>
      <c r="F290" s="1" t="s">
        <v>1155</v>
      </c>
      <c r="G290" s="1">
        <v>4</v>
      </c>
      <c r="H290" s="1" t="s">
        <v>19</v>
      </c>
      <c r="I290" s="1" t="s">
        <v>426</v>
      </c>
      <c r="J290" s="1">
        <v>0.3</v>
      </c>
      <c r="K290" s="1">
        <v>1.2</v>
      </c>
      <c r="L290" s="42">
        <v>3</v>
      </c>
      <c r="M290" s="43">
        <v>46003</v>
      </c>
      <c r="N290" s="1" t="e">
        <f>VLOOKUP(B290,MICRO!E:L,8,0)</f>
        <v>#N/A</v>
      </c>
    </row>
    <row r="291" spans="1:14" ht="20.25" x14ac:dyDescent="0.25">
      <c r="A291" s="1">
        <v>57</v>
      </c>
      <c r="B291" s="1"/>
      <c r="C291" s="1" t="s">
        <v>1150</v>
      </c>
      <c r="D291" s="1"/>
      <c r="E291" s="1" t="s">
        <v>173</v>
      </c>
      <c r="F291" s="1" t="s">
        <v>1156</v>
      </c>
      <c r="G291" s="1">
        <v>8</v>
      </c>
      <c r="H291" s="1" t="s">
        <v>19</v>
      </c>
      <c r="I291" s="1" t="s">
        <v>426</v>
      </c>
      <c r="J291" s="1">
        <v>1</v>
      </c>
      <c r="K291" s="1">
        <v>8</v>
      </c>
      <c r="L291" s="42">
        <v>3</v>
      </c>
      <c r="M291" s="43">
        <v>46003</v>
      </c>
      <c r="N291" s="1" t="e">
        <f>VLOOKUP(B291,MICRO!E:L,8,0)</f>
        <v>#N/A</v>
      </c>
    </row>
    <row r="292" spans="1:14" ht="20.25" x14ac:dyDescent="0.25">
      <c r="A292" s="1">
        <v>58</v>
      </c>
      <c r="B292" s="1"/>
      <c r="C292" s="1" t="s">
        <v>1150</v>
      </c>
      <c r="D292" s="1"/>
      <c r="E292" s="1" t="s">
        <v>461</v>
      </c>
      <c r="F292" s="1" t="s">
        <v>1157</v>
      </c>
      <c r="G292" s="1">
        <v>2</v>
      </c>
      <c r="H292" s="1" t="s">
        <v>19</v>
      </c>
      <c r="I292" s="1" t="s">
        <v>426</v>
      </c>
      <c r="J292" s="1">
        <v>0.6</v>
      </c>
      <c r="K292" s="1">
        <v>1.2</v>
      </c>
      <c r="L292" s="42">
        <v>3</v>
      </c>
      <c r="M292" s="43">
        <v>46003</v>
      </c>
      <c r="N292" s="1" t="e">
        <f>VLOOKUP(B292,MICRO!E:L,8,0)</f>
        <v>#N/A</v>
      </c>
    </row>
    <row r="293" spans="1:14" ht="20.25" x14ac:dyDescent="0.25">
      <c r="A293" s="1">
        <v>59</v>
      </c>
      <c r="B293" s="1"/>
      <c r="C293" s="1" t="s">
        <v>1150</v>
      </c>
      <c r="D293" s="1"/>
      <c r="E293" s="1" t="s">
        <v>2</v>
      </c>
      <c r="F293" s="1" t="s">
        <v>1151</v>
      </c>
      <c r="G293" s="1">
        <v>2</v>
      </c>
      <c r="H293" s="1" t="s">
        <v>19</v>
      </c>
      <c r="I293" s="1" t="s">
        <v>427</v>
      </c>
      <c r="J293" s="1">
        <v>11.5</v>
      </c>
      <c r="K293" s="1">
        <v>23</v>
      </c>
      <c r="L293" s="42">
        <v>3</v>
      </c>
      <c r="M293" s="43">
        <v>46003</v>
      </c>
      <c r="N293" s="1" t="e">
        <f>VLOOKUP(B293,MICRO!E:L,8,0)</f>
        <v>#N/A</v>
      </c>
    </row>
    <row r="294" spans="1:14" ht="20.25" x14ac:dyDescent="0.25">
      <c r="A294" s="1">
        <v>60</v>
      </c>
      <c r="B294" s="1"/>
      <c r="C294" s="1" t="s">
        <v>1150</v>
      </c>
      <c r="D294" s="1"/>
      <c r="E294" s="1" t="s">
        <v>43</v>
      </c>
      <c r="F294" s="1" t="s">
        <v>1152</v>
      </c>
      <c r="G294" s="1">
        <v>4</v>
      </c>
      <c r="H294" s="1" t="s">
        <v>19</v>
      </c>
      <c r="I294" s="1" t="s">
        <v>427</v>
      </c>
      <c r="J294" s="1">
        <v>1.5</v>
      </c>
      <c r="K294" s="1">
        <v>6</v>
      </c>
      <c r="L294" s="42">
        <v>3</v>
      </c>
      <c r="M294" s="43">
        <v>46003</v>
      </c>
      <c r="N294" s="1" t="e">
        <f>VLOOKUP(B294,MICRO!E:L,8,0)</f>
        <v>#N/A</v>
      </c>
    </row>
    <row r="295" spans="1:14" ht="20.25" x14ac:dyDescent="0.25">
      <c r="A295" s="1">
        <v>61</v>
      </c>
      <c r="B295" s="1"/>
      <c r="C295" s="1" t="s">
        <v>1150</v>
      </c>
      <c r="D295" s="1"/>
      <c r="E295" s="1" t="s">
        <v>746</v>
      </c>
      <c r="F295" s="1" t="s">
        <v>1153</v>
      </c>
      <c r="G295" s="1">
        <v>2</v>
      </c>
      <c r="H295" s="1" t="s">
        <v>19</v>
      </c>
      <c r="I295" s="1" t="s">
        <v>427</v>
      </c>
      <c r="J295" s="1">
        <v>5</v>
      </c>
      <c r="K295" s="1">
        <v>10</v>
      </c>
      <c r="L295" s="42">
        <v>3</v>
      </c>
      <c r="M295" s="43">
        <v>46003</v>
      </c>
      <c r="N295" s="1" t="e">
        <f>VLOOKUP(B295,MICRO!E:L,8,0)</f>
        <v>#N/A</v>
      </c>
    </row>
    <row r="296" spans="1:14" ht="20.25" x14ac:dyDescent="0.25">
      <c r="A296" s="1">
        <v>62</v>
      </c>
      <c r="B296" s="1"/>
      <c r="C296" s="1" t="s">
        <v>1150</v>
      </c>
      <c r="D296" s="1"/>
      <c r="E296" s="1" t="s">
        <v>1101</v>
      </c>
      <c r="F296" s="1" t="s">
        <v>1154</v>
      </c>
      <c r="G296" s="1">
        <v>2</v>
      </c>
      <c r="H296" s="1" t="s">
        <v>19</v>
      </c>
      <c r="I296" s="1" t="s">
        <v>427</v>
      </c>
      <c r="J296" s="1">
        <v>1</v>
      </c>
      <c r="K296" s="1">
        <v>2</v>
      </c>
      <c r="L296" s="42">
        <v>3</v>
      </c>
      <c r="M296" s="43">
        <v>46003</v>
      </c>
      <c r="N296" s="1" t="e">
        <f>VLOOKUP(B296,MICRO!E:L,8,0)</f>
        <v>#N/A</v>
      </c>
    </row>
    <row r="297" spans="1:14" ht="20.25" x14ac:dyDescent="0.25">
      <c r="A297" s="1">
        <v>63</v>
      </c>
      <c r="B297" s="1"/>
      <c r="C297" s="1" t="s">
        <v>1150</v>
      </c>
      <c r="D297" s="1"/>
      <c r="E297" s="1" t="s">
        <v>100</v>
      </c>
      <c r="F297" s="1" t="s">
        <v>1155</v>
      </c>
      <c r="G297" s="1">
        <v>4</v>
      </c>
      <c r="H297" s="1" t="s">
        <v>19</v>
      </c>
      <c r="I297" s="1" t="s">
        <v>427</v>
      </c>
      <c r="J297" s="1">
        <v>0.3</v>
      </c>
      <c r="K297" s="1">
        <v>1.2</v>
      </c>
      <c r="L297" s="42">
        <v>3</v>
      </c>
      <c r="M297" s="43">
        <v>46003</v>
      </c>
      <c r="N297" s="1" t="e">
        <f>VLOOKUP(B297,MICRO!E:L,8,0)</f>
        <v>#N/A</v>
      </c>
    </row>
    <row r="298" spans="1:14" ht="20.25" x14ac:dyDescent="0.25">
      <c r="A298" s="1">
        <v>64</v>
      </c>
      <c r="B298" s="1"/>
      <c r="C298" s="1" t="s">
        <v>1150</v>
      </c>
      <c r="D298" s="1"/>
      <c r="E298" s="1" t="s">
        <v>173</v>
      </c>
      <c r="F298" s="1" t="s">
        <v>1156</v>
      </c>
      <c r="G298" s="1">
        <v>8</v>
      </c>
      <c r="H298" s="1" t="s">
        <v>19</v>
      </c>
      <c r="I298" s="1" t="s">
        <v>427</v>
      </c>
      <c r="J298" s="1">
        <v>1</v>
      </c>
      <c r="K298" s="1">
        <v>8</v>
      </c>
      <c r="L298" s="42">
        <v>3</v>
      </c>
      <c r="M298" s="43">
        <v>46003</v>
      </c>
      <c r="N298" s="1" t="e">
        <f>VLOOKUP(B298,MICRO!E:L,8,0)</f>
        <v>#N/A</v>
      </c>
    </row>
    <row r="299" spans="1:14" ht="20.25" x14ac:dyDescent="0.25">
      <c r="A299" s="1">
        <v>65</v>
      </c>
      <c r="B299" s="1"/>
      <c r="C299" s="1" t="s">
        <v>1150</v>
      </c>
      <c r="D299" s="1"/>
      <c r="E299" s="1" t="s">
        <v>461</v>
      </c>
      <c r="F299" s="1" t="s">
        <v>1157</v>
      </c>
      <c r="G299" s="1">
        <v>2</v>
      </c>
      <c r="H299" s="1" t="s">
        <v>19</v>
      </c>
      <c r="I299" s="1" t="s">
        <v>427</v>
      </c>
      <c r="J299" s="1">
        <v>0.6</v>
      </c>
      <c r="K299" s="1">
        <v>1.2</v>
      </c>
      <c r="L299" s="42">
        <v>3</v>
      </c>
      <c r="M299" s="43">
        <v>46003</v>
      </c>
      <c r="N299" s="1" t="e">
        <f>VLOOKUP(B299,MICRO!E:L,8,0)</f>
        <v>#N/A</v>
      </c>
    </row>
    <row r="300" spans="1:14" ht="20.25" x14ac:dyDescent="0.25">
      <c r="A300" s="1">
        <v>66</v>
      </c>
      <c r="B300" s="1"/>
      <c r="C300" s="1" t="s">
        <v>1247</v>
      </c>
      <c r="D300" s="1"/>
      <c r="E300" s="1"/>
      <c r="F300" s="1" t="s">
        <v>1248</v>
      </c>
      <c r="G300" s="1">
        <v>1</v>
      </c>
      <c r="H300" s="1" t="s">
        <v>19</v>
      </c>
      <c r="I300" s="1" t="s">
        <v>423</v>
      </c>
      <c r="J300" s="1">
        <v>174</v>
      </c>
      <c r="K300" s="1">
        <v>174</v>
      </c>
      <c r="L300" s="42">
        <v>3</v>
      </c>
      <c r="M300" s="43">
        <v>46003</v>
      </c>
      <c r="N300" s="1" t="e">
        <f>VLOOKUP(B300,MICRO!E:L,8,0)</f>
        <v>#N/A</v>
      </c>
    </row>
    <row r="301" spans="1:14" ht="20.25" x14ac:dyDescent="0.25">
      <c r="A301" s="1">
        <v>67</v>
      </c>
      <c r="B301" s="1"/>
      <c r="C301" s="1" t="s">
        <v>1247</v>
      </c>
      <c r="D301" s="1"/>
      <c r="E301" s="1"/>
      <c r="F301" s="1" t="s">
        <v>1249</v>
      </c>
      <c r="G301" s="1">
        <v>1</v>
      </c>
      <c r="H301" s="1" t="s">
        <v>19</v>
      </c>
      <c r="I301" s="1" t="s">
        <v>424</v>
      </c>
      <c r="J301" s="1">
        <v>174</v>
      </c>
      <c r="K301" s="1">
        <v>174</v>
      </c>
      <c r="L301" s="42">
        <v>3</v>
      </c>
      <c r="M301" s="43">
        <v>46003</v>
      </c>
      <c r="N301" s="1" t="e">
        <f>VLOOKUP(B301,MICRO!E:L,8,0)</f>
        <v>#N/A</v>
      </c>
    </row>
    <row r="302" spans="1:14" ht="20.25" x14ac:dyDescent="0.25">
      <c r="A302" s="1">
        <v>68</v>
      </c>
      <c r="B302" s="1"/>
      <c r="C302" s="1" t="s">
        <v>1247</v>
      </c>
      <c r="D302" s="1"/>
      <c r="E302" s="1"/>
      <c r="F302" s="1" t="s">
        <v>1249</v>
      </c>
      <c r="G302" s="1">
        <v>1</v>
      </c>
      <c r="H302" s="1" t="s">
        <v>19</v>
      </c>
      <c r="I302" s="1" t="s">
        <v>425</v>
      </c>
      <c r="J302" s="1">
        <v>174</v>
      </c>
      <c r="K302" s="1">
        <v>174</v>
      </c>
      <c r="L302" s="42">
        <v>3</v>
      </c>
      <c r="M302" s="43">
        <v>46003</v>
      </c>
      <c r="N302" s="1" t="e">
        <f>VLOOKUP(B302,MICRO!E:L,8,0)</f>
        <v>#N/A</v>
      </c>
    </row>
    <row r="303" spans="1:14" ht="20.25" x14ac:dyDescent="0.25">
      <c r="A303" s="1">
        <v>69</v>
      </c>
      <c r="B303" s="1"/>
      <c r="C303" s="1" t="s">
        <v>1247</v>
      </c>
      <c r="D303" s="1"/>
      <c r="E303" s="1"/>
      <c r="F303" s="1" t="s">
        <v>1249</v>
      </c>
      <c r="G303" s="1">
        <v>1</v>
      </c>
      <c r="H303" s="1" t="s">
        <v>19</v>
      </c>
      <c r="I303" s="1" t="s">
        <v>426</v>
      </c>
      <c r="J303" s="1">
        <v>174</v>
      </c>
      <c r="K303" s="1">
        <v>174</v>
      </c>
      <c r="L303" s="42">
        <v>3</v>
      </c>
      <c r="M303" s="43">
        <v>46003</v>
      </c>
      <c r="N303" s="1" t="e">
        <f>VLOOKUP(B303,MICRO!E:L,8,0)</f>
        <v>#N/A</v>
      </c>
    </row>
    <row r="304" spans="1:14" ht="20.25" x14ac:dyDescent="0.25">
      <c r="A304" s="1">
        <v>70</v>
      </c>
      <c r="B304" s="1"/>
      <c r="C304" s="1" t="s">
        <v>1247</v>
      </c>
      <c r="D304" s="1"/>
      <c r="E304" s="1"/>
      <c r="F304" s="1" t="s">
        <v>1248</v>
      </c>
      <c r="G304" s="1">
        <v>1</v>
      </c>
      <c r="H304" s="1" t="s">
        <v>19</v>
      </c>
      <c r="I304" s="1" t="s">
        <v>427</v>
      </c>
      <c r="J304" s="1">
        <v>174</v>
      </c>
      <c r="K304" s="1">
        <v>174</v>
      </c>
      <c r="L304" s="42">
        <v>3</v>
      </c>
      <c r="M304" s="43">
        <v>46003</v>
      </c>
      <c r="N304" s="1" t="e">
        <f>VLOOKUP(B304,MICRO!E:L,8,0)</f>
        <v>#N/A</v>
      </c>
    </row>
    <row r="305" spans="1:14" ht="20.25" x14ac:dyDescent="0.25">
      <c r="A305" s="1">
        <v>1</v>
      </c>
      <c r="B305" s="1">
        <v>1916</v>
      </c>
      <c r="C305" s="1" t="s">
        <v>1277</v>
      </c>
      <c r="D305" s="1"/>
      <c r="E305" s="1"/>
      <c r="F305" s="1" t="s">
        <v>577</v>
      </c>
      <c r="G305" s="1">
        <v>1</v>
      </c>
      <c r="H305" s="1" t="s">
        <v>19</v>
      </c>
      <c r="I305" s="1" t="s">
        <v>634</v>
      </c>
      <c r="J305" s="1">
        <v>36.5</v>
      </c>
      <c r="K305" s="1">
        <v>36.5</v>
      </c>
      <c r="L305" s="42">
        <v>2</v>
      </c>
      <c r="M305" s="43">
        <v>46001</v>
      </c>
      <c r="N305" s="1" t="e">
        <f>VLOOKUP(B305,MICRO!E:L,8,0)</f>
        <v>#N/A</v>
      </c>
    </row>
    <row r="306" spans="1:14" ht="20.25" x14ac:dyDescent="0.25">
      <c r="A306" s="1">
        <v>2</v>
      </c>
      <c r="B306" s="1">
        <v>1917</v>
      </c>
      <c r="C306" s="1" t="s">
        <v>1278</v>
      </c>
      <c r="D306" s="1"/>
      <c r="E306" s="1"/>
      <c r="F306" s="1" t="s">
        <v>578</v>
      </c>
      <c r="G306" s="1">
        <v>1</v>
      </c>
      <c r="H306" s="1" t="s">
        <v>19</v>
      </c>
      <c r="I306" s="1" t="s">
        <v>585</v>
      </c>
      <c r="J306" s="1">
        <v>36.5</v>
      </c>
      <c r="K306" s="1">
        <v>36.5</v>
      </c>
      <c r="L306" s="42">
        <v>2</v>
      </c>
      <c r="M306" s="43">
        <v>46001</v>
      </c>
      <c r="N306" s="1" t="e">
        <f>VLOOKUP(B306,MICRO!E:L,8,0)</f>
        <v>#N/A</v>
      </c>
    </row>
    <row r="307" spans="1:14" ht="20.25" x14ac:dyDescent="0.25">
      <c r="A307" s="1">
        <v>3</v>
      </c>
      <c r="B307" s="1">
        <v>1918</v>
      </c>
      <c r="C307" s="1" t="s">
        <v>1279</v>
      </c>
      <c r="D307" s="1"/>
      <c r="E307" s="1"/>
      <c r="F307" s="1" t="s">
        <v>579</v>
      </c>
      <c r="G307" s="1">
        <v>1</v>
      </c>
      <c r="H307" s="1" t="s">
        <v>19</v>
      </c>
      <c r="I307" s="1" t="s">
        <v>629</v>
      </c>
      <c r="J307" s="1">
        <v>36.5</v>
      </c>
      <c r="K307" s="1">
        <v>36.5</v>
      </c>
      <c r="L307" s="42">
        <v>2</v>
      </c>
      <c r="M307" s="43">
        <v>46001</v>
      </c>
      <c r="N307" s="1" t="e">
        <f>VLOOKUP(B307,MICRO!E:L,8,0)</f>
        <v>#N/A</v>
      </c>
    </row>
    <row r="308" spans="1:14" ht="20.25" x14ac:dyDescent="0.25">
      <c r="A308" s="1">
        <v>4</v>
      </c>
      <c r="B308" s="1">
        <v>1919</v>
      </c>
      <c r="C308" s="1" t="s">
        <v>1280</v>
      </c>
      <c r="D308" s="1"/>
      <c r="E308" s="1"/>
      <c r="F308" s="1" t="s">
        <v>580</v>
      </c>
      <c r="G308" s="1">
        <v>1</v>
      </c>
      <c r="H308" s="1" t="s">
        <v>19</v>
      </c>
      <c r="I308" s="1" t="s">
        <v>589</v>
      </c>
      <c r="J308" s="1">
        <v>36.5</v>
      </c>
      <c r="K308" s="1">
        <v>36.5</v>
      </c>
      <c r="L308" s="42">
        <v>2</v>
      </c>
      <c r="M308" s="43">
        <v>46001</v>
      </c>
      <c r="N308" s="1" t="e">
        <f>VLOOKUP(B308,MICRO!E:L,8,0)</f>
        <v>#N/A</v>
      </c>
    </row>
    <row r="309" spans="1:14" ht="20.25" x14ac:dyDescent="0.25">
      <c r="A309" s="1">
        <v>5</v>
      </c>
      <c r="B309" s="1">
        <v>1930</v>
      </c>
      <c r="C309" s="1" t="s">
        <v>1277</v>
      </c>
      <c r="D309" s="1"/>
      <c r="E309" s="1"/>
      <c r="F309" s="1" t="s">
        <v>581</v>
      </c>
      <c r="G309" s="1">
        <v>21</v>
      </c>
      <c r="H309" s="1" t="s">
        <v>1253</v>
      </c>
      <c r="I309" s="1" t="s">
        <v>634</v>
      </c>
      <c r="J309" s="1">
        <v>10.5</v>
      </c>
      <c r="K309" s="1">
        <v>220.5</v>
      </c>
      <c r="L309" s="42">
        <v>2</v>
      </c>
      <c r="M309" s="43">
        <v>46001</v>
      </c>
      <c r="N309" s="1" t="e">
        <f>VLOOKUP(B309,MICRO!E:L,8,0)</f>
        <v>#N/A</v>
      </c>
    </row>
    <row r="310" spans="1:14" ht="20.25" x14ac:dyDescent="0.25">
      <c r="A310" s="1">
        <v>6</v>
      </c>
      <c r="B310" s="1">
        <v>1931</v>
      </c>
      <c r="C310" s="1" t="s">
        <v>1278</v>
      </c>
      <c r="D310" s="1"/>
      <c r="E310" s="1"/>
      <c r="F310" s="1" t="s">
        <v>582</v>
      </c>
      <c r="G310" s="1">
        <v>13</v>
      </c>
      <c r="H310" s="1" t="s">
        <v>1253</v>
      </c>
      <c r="I310" s="1" t="s">
        <v>585</v>
      </c>
      <c r="J310" s="1">
        <v>10.8</v>
      </c>
      <c r="K310" s="1">
        <v>140.4</v>
      </c>
      <c r="L310" s="42">
        <v>2</v>
      </c>
      <c r="M310" s="43">
        <v>46001</v>
      </c>
      <c r="N310" s="1" t="e">
        <f>VLOOKUP(B310,MICRO!E:L,8,0)</f>
        <v>#N/A</v>
      </c>
    </row>
    <row r="311" spans="1:14" ht="20.25" x14ac:dyDescent="0.25">
      <c r="A311" s="1">
        <v>7</v>
      </c>
      <c r="B311" s="1">
        <v>1932</v>
      </c>
      <c r="C311" s="1" t="s">
        <v>1279</v>
      </c>
      <c r="D311" s="1"/>
      <c r="E311" s="1"/>
      <c r="F311" s="1" t="s">
        <v>583</v>
      </c>
      <c r="G311" s="1">
        <v>72</v>
      </c>
      <c r="H311" s="1" t="s">
        <v>1253</v>
      </c>
      <c r="I311" s="1" t="s">
        <v>629</v>
      </c>
      <c r="J311" s="1">
        <v>6.8</v>
      </c>
      <c r="K311" s="1">
        <v>489.59999999999997</v>
      </c>
      <c r="L311" s="42">
        <v>2</v>
      </c>
      <c r="M311" s="43">
        <v>46001</v>
      </c>
      <c r="N311" s="1" t="e">
        <f>VLOOKUP(B311,MICRO!E:L,8,0)</f>
        <v>#N/A</v>
      </c>
    </row>
    <row r="312" spans="1:14" ht="20.25" x14ac:dyDescent="0.25">
      <c r="A312" s="1">
        <v>8</v>
      </c>
      <c r="B312" s="1">
        <v>1933</v>
      </c>
      <c r="C312" s="1" t="s">
        <v>1280</v>
      </c>
      <c r="D312" s="1"/>
      <c r="E312" s="1"/>
      <c r="F312" s="1" t="s">
        <v>584</v>
      </c>
      <c r="G312" s="1">
        <v>10</v>
      </c>
      <c r="H312" s="1" t="s">
        <v>1253</v>
      </c>
      <c r="I312" s="1" t="s">
        <v>589</v>
      </c>
      <c r="J312" s="1">
        <v>11</v>
      </c>
      <c r="K312" s="1">
        <v>110</v>
      </c>
      <c r="L312" s="42">
        <v>2</v>
      </c>
      <c r="M312" s="43">
        <v>46001</v>
      </c>
      <c r="N312" s="1" t="e">
        <f>VLOOKUP(B312,MICRO!E:L,8,0)</f>
        <v>#N/A</v>
      </c>
    </row>
    <row r="313" spans="1:14" ht="20.25" x14ac:dyDescent="0.25">
      <c r="A313" s="1">
        <v>9</v>
      </c>
      <c r="B313" s="1">
        <v>2437</v>
      </c>
      <c r="C313" s="1" t="s">
        <v>920</v>
      </c>
      <c r="D313" s="1"/>
      <c r="E313" s="1" t="s">
        <v>2</v>
      </c>
      <c r="F313" s="1" t="s">
        <v>921</v>
      </c>
      <c r="G313" s="1">
        <v>1</v>
      </c>
      <c r="H313" s="1" t="s">
        <v>19</v>
      </c>
      <c r="I313" s="1" t="s">
        <v>629</v>
      </c>
      <c r="J313" s="1">
        <v>125.28</v>
      </c>
      <c r="K313" s="1">
        <v>125.28</v>
      </c>
      <c r="L313" s="42">
        <v>2</v>
      </c>
      <c r="M313" s="43">
        <v>46001</v>
      </c>
      <c r="N313" s="1" t="e">
        <f>VLOOKUP(B313,MICRO!E:L,8,0)</f>
        <v>#N/A</v>
      </c>
    </row>
    <row r="314" spans="1:14" ht="20.25" x14ac:dyDescent="0.25">
      <c r="A314" s="1">
        <v>10</v>
      </c>
      <c r="B314" s="1">
        <v>2440</v>
      </c>
      <c r="C314" s="1" t="s">
        <v>924</v>
      </c>
      <c r="D314" s="1"/>
      <c r="E314" s="1" t="s">
        <v>2</v>
      </c>
      <c r="F314" s="1" t="s">
        <v>925</v>
      </c>
      <c r="G314" s="1">
        <v>1</v>
      </c>
      <c r="H314" s="1"/>
      <c r="I314" s="1" t="s">
        <v>629</v>
      </c>
      <c r="J314" s="1">
        <v>228.97</v>
      </c>
      <c r="K314" s="1">
        <v>228.97</v>
      </c>
      <c r="L314" s="42">
        <v>2</v>
      </c>
      <c r="M314" s="43">
        <v>46001</v>
      </c>
      <c r="N314" s="1" t="e">
        <f>VLOOKUP(B314,MICRO!E:L,8,0)</f>
        <v>#N/A</v>
      </c>
    </row>
    <row r="315" spans="1:14" ht="20.25" x14ac:dyDescent="0.25">
      <c r="A315" s="1">
        <v>11</v>
      </c>
      <c r="B315" s="1">
        <v>2441</v>
      </c>
      <c r="C315" s="1" t="s">
        <v>924</v>
      </c>
      <c r="D315" s="1"/>
      <c r="E315" s="1" t="s">
        <v>43</v>
      </c>
      <c r="F315" s="1" t="s">
        <v>926</v>
      </c>
      <c r="G315" s="1">
        <v>1</v>
      </c>
      <c r="H315" s="1"/>
      <c r="I315" s="1" t="s">
        <v>629</v>
      </c>
      <c r="J315" s="1">
        <v>49.96</v>
      </c>
      <c r="K315" s="1">
        <v>49.96</v>
      </c>
      <c r="L315" s="42">
        <v>2</v>
      </c>
      <c r="M315" s="43">
        <v>46001</v>
      </c>
      <c r="N315" s="1" t="e">
        <f>VLOOKUP(B315,MICRO!E:L,8,0)</f>
        <v>#N/A</v>
      </c>
    </row>
    <row r="316" spans="1:14" ht="20.25" x14ac:dyDescent="0.25">
      <c r="A316" s="1">
        <v>12</v>
      </c>
      <c r="B316" s="1">
        <v>2445</v>
      </c>
      <c r="C316" s="1" t="s">
        <v>927</v>
      </c>
      <c r="D316" s="1"/>
      <c r="E316" s="1" t="s">
        <v>2</v>
      </c>
      <c r="F316" s="1" t="s">
        <v>928</v>
      </c>
      <c r="G316" s="1">
        <v>1</v>
      </c>
      <c r="H316" s="1"/>
      <c r="I316" s="1" t="s">
        <v>629</v>
      </c>
      <c r="J316" s="1">
        <v>161.52000000000001</v>
      </c>
      <c r="K316" s="1">
        <v>161.52000000000001</v>
      </c>
      <c r="L316" s="42">
        <v>3</v>
      </c>
      <c r="M316" s="43">
        <v>46001</v>
      </c>
      <c r="N316" s="1" t="e">
        <f>VLOOKUP(B316,MICRO!E:L,8,0)</f>
        <v>#N/A</v>
      </c>
    </row>
    <row r="317" spans="1:14" ht="20.25" x14ac:dyDescent="0.25">
      <c r="A317" s="1">
        <v>13</v>
      </c>
      <c r="B317" s="1">
        <v>2473</v>
      </c>
      <c r="C317" s="1" t="s">
        <v>954</v>
      </c>
      <c r="D317" s="1"/>
      <c r="E317" s="1" t="s">
        <v>2</v>
      </c>
      <c r="F317" s="1" t="s">
        <v>955</v>
      </c>
      <c r="G317" s="1">
        <v>1</v>
      </c>
      <c r="H317" s="1"/>
      <c r="I317" s="1" t="s">
        <v>634</v>
      </c>
      <c r="J317" s="1">
        <v>81.41</v>
      </c>
      <c r="K317" s="1">
        <v>81.41</v>
      </c>
      <c r="L317" s="42">
        <v>3</v>
      </c>
      <c r="M317" s="43">
        <v>46001</v>
      </c>
      <c r="N317" s="1" t="e">
        <f>VLOOKUP(B317,MICRO!E:L,8,0)</f>
        <v>#N/A</v>
      </c>
    </row>
    <row r="318" spans="1:14" ht="20.25" x14ac:dyDescent="0.25">
      <c r="A318" s="1">
        <v>14</v>
      </c>
      <c r="B318" s="1">
        <v>2474</v>
      </c>
      <c r="C318" s="1" t="s">
        <v>954</v>
      </c>
      <c r="D318" s="1"/>
      <c r="E318" s="1" t="s">
        <v>43</v>
      </c>
      <c r="F318" s="1" t="s">
        <v>956</v>
      </c>
      <c r="G318" s="1">
        <v>1</v>
      </c>
      <c r="H318" s="1"/>
      <c r="I318" s="1" t="s">
        <v>634</v>
      </c>
      <c r="J318" s="1">
        <v>50.74</v>
      </c>
      <c r="K318" s="1">
        <v>50.74</v>
      </c>
      <c r="L318" s="42">
        <v>2</v>
      </c>
      <c r="M318" s="43">
        <v>45988</v>
      </c>
      <c r="N318" s="1" t="e">
        <f>VLOOKUP(B318,MICRO!E:L,8,0)</f>
        <v>#N/A</v>
      </c>
    </row>
    <row r="319" spans="1:14" ht="20.25" x14ac:dyDescent="0.25">
      <c r="A319" s="1">
        <v>15</v>
      </c>
      <c r="B319" s="1">
        <v>2476</v>
      </c>
      <c r="C319" s="1" t="s">
        <v>954</v>
      </c>
      <c r="D319" s="1"/>
      <c r="E319" s="1"/>
      <c r="F319" s="1" t="s">
        <v>958</v>
      </c>
      <c r="G319" s="1">
        <v>2</v>
      </c>
      <c r="H319" s="1"/>
      <c r="I319" s="1" t="s">
        <v>634</v>
      </c>
      <c r="J319" s="1">
        <v>18.18</v>
      </c>
      <c r="K319" s="1">
        <v>36.36</v>
      </c>
      <c r="L319" s="42">
        <v>2</v>
      </c>
      <c r="M319" s="43">
        <v>45988</v>
      </c>
      <c r="N319" s="1" t="e">
        <f>VLOOKUP(B319,MICRO!E:L,8,0)</f>
        <v>#N/A</v>
      </c>
    </row>
    <row r="320" spans="1:14" ht="20.25" x14ac:dyDescent="0.25">
      <c r="A320" s="1">
        <v>16</v>
      </c>
      <c r="B320" s="1">
        <v>2499</v>
      </c>
      <c r="C320" s="1" t="s">
        <v>977</v>
      </c>
      <c r="D320" s="1"/>
      <c r="E320" s="1" t="s">
        <v>2</v>
      </c>
      <c r="F320" s="1" t="s">
        <v>978</v>
      </c>
      <c r="G320" s="1">
        <v>1</v>
      </c>
      <c r="H320" s="1"/>
      <c r="I320" s="1" t="s">
        <v>589</v>
      </c>
      <c r="J320" s="1">
        <v>74.28</v>
      </c>
      <c r="K320" s="1">
        <v>74.28</v>
      </c>
      <c r="L320" s="42">
        <v>2</v>
      </c>
      <c r="M320" s="43">
        <v>45988</v>
      </c>
      <c r="N320" s="1" t="e">
        <f>VLOOKUP(B320,MICRO!E:L,8,0)</f>
        <v>#N/A</v>
      </c>
    </row>
    <row r="321" spans="1:14" ht="20.25" x14ac:dyDescent="0.25">
      <c r="A321" s="1">
        <v>17</v>
      </c>
      <c r="B321" s="1"/>
      <c r="C321" s="1" t="s">
        <v>1281</v>
      </c>
      <c r="D321" s="1"/>
      <c r="E321" s="1"/>
      <c r="F321" s="1" t="s">
        <v>1282</v>
      </c>
      <c r="G321" s="1">
        <v>48</v>
      </c>
      <c r="H321" s="1" t="s">
        <v>19</v>
      </c>
      <c r="I321" s="1" t="s">
        <v>1283</v>
      </c>
      <c r="J321" s="1">
        <v>0.8</v>
      </c>
      <c r="K321" s="1">
        <v>38.400000000000006</v>
      </c>
      <c r="L321" s="42">
        <v>2</v>
      </c>
      <c r="M321" s="43">
        <v>45988</v>
      </c>
      <c r="N321" s="1" t="e">
        <f>VLOOKUP(B321,MICRO!E:L,8,0)</f>
        <v>#N/A</v>
      </c>
    </row>
    <row r="322" spans="1:14" ht="20.25" x14ac:dyDescent="0.25">
      <c r="A322" s="1">
        <v>18</v>
      </c>
      <c r="B322" s="1"/>
      <c r="C322" s="1" t="s">
        <v>1281</v>
      </c>
      <c r="D322" s="1"/>
      <c r="E322" s="1"/>
      <c r="F322" s="1" t="s">
        <v>1284</v>
      </c>
      <c r="G322" s="1">
        <v>144</v>
      </c>
      <c r="H322" s="1" t="s">
        <v>19</v>
      </c>
      <c r="I322" s="1" t="s">
        <v>1283</v>
      </c>
      <c r="J322" s="1">
        <v>2.5</v>
      </c>
      <c r="K322" s="1">
        <v>360</v>
      </c>
      <c r="L322" s="42">
        <v>2</v>
      </c>
      <c r="M322" s="43">
        <v>45988</v>
      </c>
      <c r="N322" s="1" t="e">
        <f>VLOOKUP(B322,MICRO!E:L,8,0)</f>
        <v>#N/A</v>
      </c>
    </row>
    <row r="323" spans="1:14" ht="20.25" x14ac:dyDescent="0.25">
      <c r="A323" s="1">
        <v>19</v>
      </c>
      <c r="B323" s="1"/>
      <c r="C323" s="1" t="s">
        <v>1281</v>
      </c>
      <c r="D323" s="1"/>
      <c r="E323" s="1"/>
      <c r="F323" s="1" t="s">
        <v>1285</v>
      </c>
      <c r="G323" s="1">
        <v>300</v>
      </c>
      <c r="H323" s="1" t="s">
        <v>19</v>
      </c>
      <c r="I323" s="1" t="s">
        <v>1283</v>
      </c>
      <c r="J323" s="1">
        <v>5.0000000000000001E-3</v>
      </c>
      <c r="K323" s="1">
        <v>1.5</v>
      </c>
      <c r="L323" s="42">
        <v>2</v>
      </c>
      <c r="M323" s="43">
        <v>45988</v>
      </c>
      <c r="N323" s="1" t="e">
        <f>VLOOKUP(B323,MICRO!E:L,8,0)</f>
        <v>#N/A</v>
      </c>
    </row>
    <row r="324" spans="1:14" ht="20.25" x14ac:dyDescent="0.25">
      <c r="A324" s="1">
        <v>20</v>
      </c>
      <c r="B324" s="1"/>
      <c r="C324" s="1" t="s">
        <v>1286</v>
      </c>
      <c r="D324" s="1"/>
      <c r="E324" s="1"/>
      <c r="F324" s="1" t="s">
        <v>1287</v>
      </c>
      <c r="G324" s="1">
        <v>12</v>
      </c>
      <c r="H324" s="1" t="s">
        <v>19</v>
      </c>
      <c r="I324" s="1" t="s">
        <v>629</v>
      </c>
      <c r="J324" s="1">
        <v>66</v>
      </c>
      <c r="K324" s="1">
        <v>792</v>
      </c>
      <c r="L324" s="42">
        <v>2</v>
      </c>
      <c r="M324" s="43">
        <v>45988</v>
      </c>
      <c r="N324" s="1" t="e">
        <f>VLOOKUP(B324,MICRO!E:L,8,0)</f>
        <v>#N/A</v>
      </c>
    </row>
    <row r="325" spans="1:14" ht="20.25" x14ac:dyDescent="0.25">
      <c r="A325" s="1">
        <v>1</v>
      </c>
      <c r="B325" s="1">
        <v>1912</v>
      </c>
      <c r="C325" s="1" t="s">
        <v>1268</v>
      </c>
      <c r="D325" s="1"/>
      <c r="E325" s="1"/>
      <c r="F325" s="1" t="s">
        <v>1269</v>
      </c>
      <c r="G325" s="1">
        <v>1</v>
      </c>
      <c r="H325" s="1" t="s">
        <v>19</v>
      </c>
      <c r="I325" s="1" t="s">
        <v>634</v>
      </c>
      <c r="J325" s="1">
        <v>211.4</v>
      </c>
      <c r="K325" s="1">
        <v>211.4</v>
      </c>
      <c r="L325" s="42">
        <v>3</v>
      </c>
      <c r="M325" s="43">
        <v>45988</v>
      </c>
      <c r="N325" s="1" t="e">
        <f>VLOOKUP(B325,MICRO!E:L,8,0)</f>
        <v>#N/A</v>
      </c>
    </row>
    <row r="326" spans="1:14" ht="20.25" x14ac:dyDescent="0.25">
      <c r="A326" s="1">
        <v>2</v>
      </c>
      <c r="B326" s="1">
        <v>1912</v>
      </c>
      <c r="C326" s="1" t="s">
        <v>1268</v>
      </c>
      <c r="D326" s="1"/>
      <c r="E326" s="1"/>
      <c r="F326" s="1" t="s">
        <v>1270</v>
      </c>
      <c r="G326" s="1">
        <v>1</v>
      </c>
      <c r="H326" s="1" t="s">
        <v>19</v>
      </c>
      <c r="I326" s="1" t="s">
        <v>585</v>
      </c>
      <c r="J326" s="1">
        <v>211.4</v>
      </c>
      <c r="K326" s="1">
        <v>211.4</v>
      </c>
      <c r="L326" s="42">
        <v>3</v>
      </c>
      <c r="M326" s="43">
        <v>45988</v>
      </c>
      <c r="N326" s="1" t="e">
        <f>VLOOKUP(B326,MICRO!E:L,8,0)</f>
        <v>#N/A</v>
      </c>
    </row>
    <row r="327" spans="1:14" ht="20.25" x14ac:dyDescent="0.25">
      <c r="A327" s="1">
        <v>3</v>
      </c>
      <c r="B327" s="1">
        <v>1912</v>
      </c>
      <c r="C327" s="1" t="s">
        <v>1268</v>
      </c>
      <c r="D327" s="1"/>
      <c r="E327" s="1"/>
      <c r="F327" s="1" t="s">
        <v>1271</v>
      </c>
      <c r="G327" s="1">
        <v>1</v>
      </c>
      <c r="H327" s="1" t="s">
        <v>19</v>
      </c>
      <c r="I327" s="1" t="s">
        <v>629</v>
      </c>
      <c r="J327" s="1">
        <v>211.4</v>
      </c>
      <c r="K327" s="1">
        <v>211.4</v>
      </c>
      <c r="L327" s="42">
        <v>3</v>
      </c>
      <c r="M327" s="43">
        <v>45988</v>
      </c>
      <c r="N327" s="1" t="e">
        <f>VLOOKUP(B327,MICRO!E:L,8,0)</f>
        <v>#N/A</v>
      </c>
    </row>
    <row r="328" spans="1:14" ht="20.25" x14ac:dyDescent="0.25">
      <c r="A328" s="1">
        <v>4</v>
      </c>
      <c r="B328" s="1">
        <v>1912</v>
      </c>
      <c r="C328" s="1" t="s">
        <v>1268</v>
      </c>
      <c r="D328" s="1"/>
      <c r="E328" s="1"/>
      <c r="F328" s="1" t="s">
        <v>1272</v>
      </c>
      <c r="G328" s="1">
        <v>1</v>
      </c>
      <c r="H328" s="1" t="s">
        <v>19</v>
      </c>
      <c r="I328" s="1" t="s">
        <v>589</v>
      </c>
      <c r="J328" s="1">
        <v>211.4</v>
      </c>
      <c r="K328" s="1">
        <v>211.4</v>
      </c>
      <c r="L328" s="42">
        <v>3</v>
      </c>
      <c r="M328" s="43">
        <v>45988</v>
      </c>
      <c r="N328" s="1" t="e">
        <f>VLOOKUP(B328,MICRO!E:L,8,0)</f>
        <v>#N/A</v>
      </c>
    </row>
    <row r="329" spans="1:14" ht="20.25" x14ac:dyDescent="0.25">
      <c r="A329" s="1">
        <v>5</v>
      </c>
      <c r="B329" s="1">
        <v>2111</v>
      </c>
      <c r="C329" s="1" t="s">
        <v>695</v>
      </c>
      <c r="D329" s="1"/>
      <c r="E329" s="1"/>
      <c r="F329" s="1" t="s">
        <v>1273</v>
      </c>
      <c r="G329" s="1">
        <v>1</v>
      </c>
      <c r="H329" s="1" t="s">
        <v>19</v>
      </c>
      <c r="I329" s="1" t="s">
        <v>634</v>
      </c>
      <c r="J329" s="1">
        <v>219</v>
      </c>
      <c r="K329" s="1">
        <v>219</v>
      </c>
      <c r="L329" s="42">
        <v>3</v>
      </c>
      <c r="M329" s="43">
        <v>45988</v>
      </c>
      <c r="N329" s="1" t="e">
        <f>VLOOKUP(B329,MICRO!E:L,8,0)</f>
        <v>#N/A</v>
      </c>
    </row>
    <row r="330" spans="1:14" ht="20.25" x14ac:dyDescent="0.25">
      <c r="A330" s="1">
        <v>6</v>
      </c>
      <c r="B330" s="1">
        <v>2112</v>
      </c>
      <c r="C330" s="1" t="s">
        <v>695</v>
      </c>
      <c r="D330" s="1"/>
      <c r="E330" s="1"/>
      <c r="F330" s="1" t="s">
        <v>1273</v>
      </c>
      <c r="G330" s="1">
        <v>1</v>
      </c>
      <c r="H330" s="1" t="s">
        <v>19</v>
      </c>
      <c r="I330" s="1" t="s">
        <v>585</v>
      </c>
      <c r="J330" s="1">
        <v>219</v>
      </c>
      <c r="K330" s="1">
        <v>219</v>
      </c>
      <c r="L330" s="42">
        <v>3</v>
      </c>
      <c r="M330" s="43">
        <v>45988</v>
      </c>
      <c r="N330" s="1" t="e">
        <f>VLOOKUP(B330,MICRO!E:L,8,0)</f>
        <v>#N/A</v>
      </c>
    </row>
    <row r="331" spans="1:14" ht="20.25" x14ac:dyDescent="0.25">
      <c r="A331" s="1">
        <v>7</v>
      </c>
      <c r="B331" s="1">
        <v>2113</v>
      </c>
      <c r="C331" s="1" t="s">
        <v>696</v>
      </c>
      <c r="D331" s="1"/>
      <c r="E331" s="1"/>
      <c r="F331" s="1" t="s">
        <v>1274</v>
      </c>
      <c r="G331" s="1">
        <v>1</v>
      </c>
      <c r="H331" s="1" t="s">
        <v>19</v>
      </c>
      <c r="I331" s="1" t="s">
        <v>629</v>
      </c>
      <c r="J331" s="1">
        <v>171.4</v>
      </c>
      <c r="K331" s="1">
        <v>171.4</v>
      </c>
      <c r="L331" s="42">
        <v>3</v>
      </c>
      <c r="M331" s="43">
        <v>45988</v>
      </c>
      <c r="N331" s="1" t="e">
        <f>VLOOKUP(B331,MICRO!E:L,8,0)</f>
        <v>#N/A</v>
      </c>
    </row>
    <row r="332" spans="1:14" ht="20.25" x14ac:dyDescent="0.25">
      <c r="A332" s="1">
        <v>8</v>
      </c>
      <c r="B332" s="1">
        <v>2114</v>
      </c>
      <c r="C332" s="1" t="s">
        <v>697</v>
      </c>
      <c r="D332" s="1"/>
      <c r="E332" s="1"/>
      <c r="F332" s="1" t="s">
        <v>1274</v>
      </c>
      <c r="G332" s="1">
        <v>1</v>
      </c>
      <c r="H332" s="1" t="s">
        <v>19</v>
      </c>
      <c r="I332" s="1" t="s">
        <v>634</v>
      </c>
      <c r="J332" s="1">
        <v>219</v>
      </c>
      <c r="K332" s="1">
        <v>219</v>
      </c>
      <c r="L332" s="42">
        <v>3</v>
      </c>
      <c r="M332" s="43">
        <v>45988</v>
      </c>
      <c r="N332" s="1" t="e">
        <f>VLOOKUP(B332,MICRO!E:L,8,0)</f>
        <v>#N/A</v>
      </c>
    </row>
    <row r="333" spans="1:14" ht="20.25" x14ac:dyDescent="0.25">
      <c r="A333" s="1">
        <v>9</v>
      </c>
      <c r="B333" s="1">
        <v>2115</v>
      </c>
      <c r="C333" s="1" t="s">
        <v>697</v>
      </c>
      <c r="D333" s="1"/>
      <c r="E333" s="1"/>
      <c r="F333" s="1" t="s">
        <v>1274</v>
      </c>
      <c r="G333" s="1">
        <v>1</v>
      </c>
      <c r="H333" s="1" t="s">
        <v>19</v>
      </c>
      <c r="I333" s="1" t="s">
        <v>585</v>
      </c>
      <c r="J333" s="1">
        <v>219</v>
      </c>
      <c r="K333" s="1">
        <v>219</v>
      </c>
      <c r="L333" s="42">
        <v>3</v>
      </c>
      <c r="M333" s="43">
        <v>45988</v>
      </c>
      <c r="N333" s="1" t="e">
        <f>VLOOKUP(B333,MICRO!E:L,8,0)</f>
        <v>#N/A</v>
      </c>
    </row>
    <row r="334" spans="1:14" ht="20.25" x14ac:dyDescent="0.25">
      <c r="A334" s="1">
        <v>10</v>
      </c>
      <c r="B334" s="1">
        <v>2116</v>
      </c>
      <c r="C334" s="1" t="s">
        <v>697</v>
      </c>
      <c r="D334" s="1"/>
      <c r="E334" s="1"/>
      <c r="F334" s="1" t="s">
        <v>1274</v>
      </c>
      <c r="G334" s="1">
        <v>1</v>
      </c>
      <c r="H334" s="1" t="s">
        <v>19</v>
      </c>
      <c r="I334" s="1" t="s">
        <v>589</v>
      </c>
      <c r="J334" s="1">
        <v>219</v>
      </c>
      <c r="K334" s="1">
        <v>219</v>
      </c>
      <c r="L334" s="42">
        <v>18</v>
      </c>
      <c r="M334" s="43">
        <v>45988</v>
      </c>
      <c r="N334" s="1" t="e">
        <f>VLOOKUP(B334,MICRO!E:L,8,0)</f>
        <v>#N/A</v>
      </c>
    </row>
    <row r="335" spans="1:14" ht="20.25" x14ac:dyDescent="0.25">
      <c r="A335" s="1">
        <v>11</v>
      </c>
      <c r="B335" s="1">
        <v>2180</v>
      </c>
      <c r="C335" s="1" t="s">
        <v>762</v>
      </c>
      <c r="D335" s="1"/>
      <c r="E335" s="1"/>
      <c r="F335" s="1" t="s">
        <v>1273</v>
      </c>
      <c r="G335" s="1">
        <v>1</v>
      </c>
      <c r="H335" s="1" t="s">
        <v>19</v>
      </c>
      <c r="I335" s="1" t="s">
        <v>589</v>
      </c>
      <c r="J335" s="1">
        <v>207.1</v>
      </c>
      <c r="K335" s="1">
        <v>207.1</v>
      </c>
      <c r="L335" s="42">
        <v>19</v>
      </c>
      <c r="M335" s="43">
        <v>45988</v>
      </c>
      <c r="N335" s="1" t="e">
        <f>VLOOKUP(B335,MICRO!E:L,8,0)</f>
        <v>#N/A</v>
      </c>
    </row>
    <row r="336" spans="1:14" ht="20.25" x14ac:dyDescent="0.25">
      <c r="A336" s="1">
        <v>12</v>
      </c>
      <c r="B336" s="1">
        <v>2387</v>
      </c>
      <c r="C336" s="1" t="s">
        <v>892</v>
      </c>
      <c r="D336" s="1"/>
      <c r="E336" s="1"/>
      <c r="F336" s="1" t="s">
        <v>1275</v>
      </c>
      <c r="G336" s="1">
        <v>1</v>
      </c>
      <c r="H336" s="1" t="s">
        <v>19</v>
      </c>
      <c r="I336" s="1" t="s">
        <v>629</v>
      </c>
      <c r="J336" s="1">
        <v>168.5</v>
      </c>
      <c r="K336" s="1">
        <v>168.5</v>
      </c>
      <c r="L336" s="42">
        <v>20</v>
      </c>
      <c r="M336" s="43">
        <v>45988</v>
      </c>
      <c r="N336" s="1" t="e">
        <f>VLOOKUP(B336,MICRO!E:L,8,0)</f>
        <v>#N/A</v>
      </c>
    </row>
    <row r="337" spans="1:14" ht="20.25" x14ac:dyDescent="0.25">
      <c r="A337" s="1">
        <v>20</v>
      </c>
      <c r="B337" s="1"/>
      <c r="C337" s="1" t="s">
        <v>1286</v>
      </c>
      <c r="D337" s="1"/>
      <c r="E337" s="1"/>
      <c r="F337" s="1" t="s">
        <v>1287</v>
      </c>
      <c r="G337" s="1">
        <v>12</v>
      </c>
      <c r="H337" s="1" t="s">
        <v>19</v>
      </c>
      <c r="I337" s="1" t="s">
        <v>629</v>
      </c>
      <c r="J337" s="1">
        <v>66</v>
      </c>
      <c r="K337" s="1">
        <v>792</v>
      </c>
      <c r="L337" s="42">
        <v>21</v>
      </c>
      <c r="M337" s="43">
        <v>45988</v>
      </c>
      <c r="N337" s="1" t="e">
        <f>VLOOKUP(B337,MICRO!E:L,8,0)</f>
        <v>#N/A</v>
      </c>
    </row>
    <row r="338" spans="1:14" ht="20.25" x14ac:dyDescent="0.25">
      <c r="A338" s="1">
        <v>21</v>
      </c>
      <c r="B338" s="1"/>
      <c r="C338" s="1" t="s">
        <v>1243</v>
      </c>
      <c r="D338" s="1"/>
      <c r="E338" s="1"/>
      <c r="F338" s="1" t="s">
        <v>1244</v>
      </c>
      <c r="G338" s="1">
        <v>1</v>
      </c>
      <c r="H338" s="1" t="s">
        <v>19</v>
      </c>
      <c r="I338" s="1" t="s">
        <v>423</v>
      </c>
      <c r="J338" s="1">
        <v>404.1</v>
      </c>
      <c r="K338" s="1">
        <v>404.1</v>
      </c>
      <c r="L338" s="42">
        <v>4</v>
      </c>
      <c r="M338" s="43">
        <v>46006</v>
      </c>
      <c r="N338" s="1" t="e">
        <f>VLOOKUP(B338,MICRO!E:L,8,0)</f>
        <v>#N/A</v>
      </c>
    </row>
    <row r="339" spans="1:14" ht="20.25" x14ac:dyDescent="0.25">
      <c r="A339" s="1">
        <v>22</v>
      </c>
      <c r="B339" s="1"/>
      <c r="C339" s="1" t="s">
        <v>1243</v>
      </c>
      <c r="D339" s="1"/>
      <c r="E339" s="1"/>
      <c r="F339" s="1" t="s">
        <v>1244</v>
      </c>
      <c r="G339" s="1">
        <v>1</v>
      </c>
      <c r="H339" s="1" t="s">
        <v>19</v>
      </c>
      <c r="I339" s="1" t="s">
        <v>424</v>
      </c>
      <c r="J339" s="1">
        <v>404.1</v>
      </c>
      <c r="K339" s="1">
        <v>404.1</v>
      </c>
      <c r="L339" s="42">
        <v>4</v>
      </c>
      <c r="M339" s="43">
        <v>46006</v>
      </c>
      <c r="N339" s="1" t="e">
        <f>VLOOKUP(B339,MICRO!E:L,8,0)</f>
        <v>#N/A</v>
      </c>
    </row>
    <row r="340" spans="1:14" ht="20.25" x14ac:dyDescent="0.25">
      <c r="A340" s="1">
        <v>23</v>
      </c>
      <c r="B340" s="1"/>
      <c r="C340" s="1" t="s">
        <v>1243</v>
      </c>
      <c r="D340" s="1"/>
      <c r="E340" s="1"/>
      <c r="F340" s="1" t="s">
        <v>1244</v>
      </c>
      <c r="G340" s="1">
        <v>1</v>
      </c>
      <c r="H340" s="1" t="s">
        <v>19</v>
      </c>
      <c r="I340" s="1" t="s">
        <v>425</v>
      </c>
      <c r="J340" s="1">
        <v>404.1</v>
      </c>
      <c r="K340" s="1">
        <v>404.1</v>
      </c>
      <c r="L340" s="42">
        <v>4</v>
      </c>
      <c r="M340" s="43">
        <v>46006</v>
      </c>
      <c r="N340" s="1" t="e">
        <f>VLOOKUP(B340,MICRO!E:L,8,0)</f>
        <v>#N/A</v>
      </c>
    </row>
    <row r="341" spans="1:14" ht="20.25" x14ac:dyDescent="0.25">
      <c r="A341" s="1">
        <v>24</v>
      </c>
      <c r="B341" s="1"/>
      <c r="C341" s="1" t="s">
        <v>1243</v>
      </c>
      <c r="D341" s="1"/>
      <c r="E341" s="1"/>
      <c r="F341" s="1" t="s">
        <v>1244</v>
      </c>
      <c r="G341" s="1">
        <v>1</v>
      </c>
      <c r="H341" s="1" t="s">
        <v>19</v>
      </c>
      <c r="I341" s="1" t="s">
        <v>426</v>
      </c>
      <c r="J341" s="1">
        <v>404.1</v>
      </c>
      <c r="K341" s="1">
        <v>404.1</v>
      </c>
      <c r="L341" s="42">
        <v>4</v>
      </c>
      <c r="M341" s="43">
        <v>46006</v>
      </c>
      <c r="N341" s="1" t="e">
        <f>VLOOKUP(B341,MICRO!E:L,8,0)</f>
        <v>#N/A</v>
      </c>
    </row>
    <row r="342" spans="1:14" ht="20.25" x14ac:dyDescent="0.25">
      <c r="A342" s="1">
        <v>25</v>
      </c>
      <c r="B342" s="1"/>
      <c r="C342" s="1" t="s">
        <v>1243</v>
      </c>
      <c r="D342" s="1"/>
      <c r="E342" s="1"/>
      <c r="F342" s="1" t="s">
        <v>1244</v>
      </c>
      <c r="G342" s="1">
        <v>1</v>
      </c>
      <c r="H342" s="1" t="s">
        <v>19</v>
      </c>
      <c r="I342" s="1" t="s">
        <v>427</v>
      </c>
      <c r="J342" s="1">
        <v>404.1</v>
      </c>
      <c r="K342" s="1">
        <v>404.1</v>
      </c>
      <c r="L342" s="42">
        <v>4</v>
      </c>
      <c r="M342" s="43">
        <v>46006</v>
      </c>
      <c r="N342" s="1" t="e">
        <f>VLOOKUP(B342,MICRO!E:L,8,0)</f>
        <v>#N/A</v>
      </c>
    </row>
    <row r="343" spans="1:14" ht="20.25" x14ac:dyDescent="0.25">
      <c r="A343" s="1">
        <v>26</v>
      </c>
      <c r="B343" s="1"/>
      <c r="C343" s="1" t="s">
        <v>1245</v>
      </c>
      <c r="D343" s="1"/>
      <c r="E343" s="1"/>
      <c r="F343" s="1" t="s">
        <v>1246</v>
      </c>
      <c r="G343" s="1">
        <v>1</v>
      </c>
      <c r="H343" s="1" t="s">
        <v>19</v>
      </c>
      <c r="I343" s="1" t="s">
        <v>423</v>
      </c>
      <c r="J343" s="1">
        <v>394.6</v>
      </c>
      <c r="K343" s="1">
        <v>394.6</v>
      </c>
      <c r="L343" s="42">
        <v>4</v>
      </c>
      <c r="M343" s="43">
        <v>46006</v>
      </c>
      <c r="N343" s="1" t="e">
        <f>VLOOKUP(B343,MICRO!E:L,8,0)</f>
        <v>#N/A</v>
      </c>
    </row>
    <row r="344" spans="1:14" ht="20.25" x14ac:dyDescent="0.25">
      <c r="A344" s="1">
        <v>27</v>
      </c>
      <c r="B344" s="1"/>
      <c r="C344" s="1" t="s">
        <v>1245</v>
      </c>
      <c r="D344" s="1"/>
      <c r="E344" s="1"/>
      <c r="F344" s="1" t="s">
        <v>1246</v>
      </c>
      <c r="G344" s="1">
        <v>1</v>
      </c>
      <c r="H344" s="1" t="s">
        <v>19</v>
      </c>
      <c r="I344" s="1" t="s">
        <v>424</v>
      </c>
      <c r="J344" s="1">
        <v>394.6</v>
      </c>
      <c r="K344" s="1">
        <v>394.6</v>
      </c>
      <c r="L344" s="42">
        <v>4</v>
      </c>
      <c r="M344" s="43">
        <v>46006</v>
      </c>
      <c r="N344" s="1" t="e">
        <f>VLOOKUP(B344,MICRO!E:L,8,0)</f>
        <v>#N/A</v>
      </c>
    </row>
    <row r="345" spans="1:14" ht="20.25" x14ac:dyDescent="0.25">
      <c r="A345" s="1">
        <v>28</v>
      </c>
      <c r="B345" s="1"/>
      <c r="C345" s="1" t="s">
        <v>1245</v>
      </c>
      <c r="D345" s="1"/>
      <c r="E345" s="1"/>
      <c r="F345" s="1" t="s">
        <v>1246</v>
      </c>
      <c r="G345" s="1">
        <v>1</v>
      </c>
      <c r="H345" s="1" t="s">
        <v>19</v>
      </c>
      <c r="I345" s="1" t="s">
        <v>425</v>
      </c>
      <c r="J345" s="1">
        <v>394.6</v>
      </c>
      <c r="K345" s="1">
        <v>394.6</v>
      </c>
      <c r="L345" s="42">
        <v>4</v>
      </c>
      <c r="M345" s="43">
        <v>46006</v>
      </c>
      <c r="N345" s="1" t="e">
        <f>VLOOKUP(B345,MICRO!E:L,8,0)</f>
        <v>#N/A</v>
      </c>
    </row>
    <row r="346" spans="1:14" ht="20.25" x14ac:dyDescent="0.25">
      <c r="A346" s="1">
        <v>29</v>
      </c>
      <c r="B346" s="1"/>
      <c r="C346" s="1" t="s">
        <v>1245</v>
      </c>
      <c r="D346" s="1"/>
      <c r="E346" s="1"/>
      <c r="F346" s="1" t="s">
        <v>1246</v>
      </c>
      <c r="G346" s="1">
        <v>1</v>
      </c>
      <c r="H346" s="1" t="s">
        <v>19</v>
      </c>
      <c r="I346" s="1" t="s">
        <v>426</v>
      </c>
      <c r="J346" s="1">
        <v>394.6</v>
      </c>
      <c r="K346" s="1">
        <v>394.6</v>
      </c>
      <c r="L346" s="42">
        <v>4</v>
      </c>
      <c r="M346" s="43">
        <v>46006</v>
      </c>
      <c r="N346" s="1" t="e">
        <f>VLOOKUP(B346,MICRO!E:L,8,0)</f>
        <v>#N/A</v>
      </c>
    </row>
    <row r="347" spans="1:14" ht="20.25" x14ac:dyDescent="0.25">
      <c r="A347" s="1">
        <v>30</v>
      </c>
      <c r="B347" s="1"/>
      <c r="C347" s="1" t="s">
        <v>1245</v>
      </c>
      <c r="D347" s="1"/>
      <c r="E347" s="1"/>
      <c r="F347" s="1" t="s">
        <v>1246</v>
      </c>
      <c r="G347" s="1">
        <v>1</v>
      </c>
      <c r="H347" s="1" t="s">
        <v>19</v>
      </c>
      <c r="I347" s="1" t="s">
        <v>427</v>
      </c>
      <c r="J347" s="1">
        <v>394.6</v>
      </c>
      <c r="K347" s="1">
        <v>394.6</v>
      </c>
      <c r="L347" s="42">
        <v>4</v>
      </c>
      <c r="M347" s="43">
        <v>46006</v>
      </c>
      <c r="N347" s="1" t="e">
        <f>VLOOKUP(B347,MICRO!E:L,8,0)</f>
        <v>#N/A</v>
      </c>
    </row>
    <row r="348" spans="1:14" ht="20.25" x14ac:dyDescent="0.25">
      <c r="A348" s="1">
        <v>31</v>
      </c>
      <c r="B348" s="1"/>
      <c r="C348" s="1" t="s">
        <v>1150</v>
      </c>
      <c r="D348" s="1"/>
      <c r="E348" s="1" t="s">
        <v>1101</v>
      </c>
      <c r="F348" s="1" t="s">
        <v>1154</v>
      </c>
      <c r="G348" s="1">
        <v>2</v>
      </c>
      <c r="H348" s="1" t="s">
        <v>19</v>
      </c>
      <c r="I348" s="1" t="s">
        <v>423</v>
      </c>
      <c r="J348" s="1">
        <v>1</v>
      </c>
      <c r="K348" s="1">
        <v>2</v>
      </c>
      <c r="L348" s="42">
        <v>4</v>
      </c>
      <c r="M348" s="43">
        <v>46006</v>
      </c>
      <c r="N348" s="1" t="e">
        <f>VLOOKUP(B348,MICRO!E:L,8,0)</f>
        <v>#N/A</v>
      </c>
    </row>
    <row r="349" spans="1:14" ht="20.25" x14ac:dyDescent="0.25">
      <c r="A349" s="1">
        <v>32</v>
      </c>
      <c r="B349" s="1"/>
      <c r="C349" s="1" t="s">
        <v>1150</v>
      </c>
      <c r="D349" s="1"/>
      <c r="E349" s="1" t="s">
        <v>1101</v>
      </c>
      <c r="F349" s="1" t="s">
        <v>1154</v>
      </c>
      <c r="G349" s="1">
        <v>2</v>
      </c>
      <c r="H349" s="1" t="s">
        <v>19</v>
      </c>
      <c r="I349" s="1" t="s">
        <v>424</v>
      </c>
      <c r="J349" s="1">
        <v>1</v>
      </c>
      <c r="K349" s="1">
        <v>2</v>
      </c>
      <c r="L349" s="42">
        <v>4</v>
      </c>
      <c r="M349" s="43">
        <v>46006</v>
      </c>
      <c r="N349" s="1" t="e">
        <f>VLOOKUP(B349,MICRO!E:L,8,0)</f>
        <v>#N/A</v>
      </c>
    </row>
    <row r="350" spans="1:14" ht="20.25" x14ac:dyDescent="0.25">
      <c r="A350" s="1">
        <v>33</v>
      </c>
      <c r="B350" s="1"/>
      <c r="C350" s="1" t="s">
        <v>1150</v>
      </c>
      <c r="D350" s="1"/>
      <c r="E350" s="1" t="s">
        <v>1101</v>
      </c>
      <c r="F350" s="1" t="s">
        <v>1154</v>
      </c>
      <c r="G350" s="1">
        <v>2</v>
      </c>
      <c r="H350" s="1" t="s">
        <v>19</v>
      </c>
      <c r="I350" s="1" t="s">
        <v>425</v>
      </c>
      <c r="J350" s="1">
        <v>1</v>
      </c>
      <c r="K350" s="1">
        <v>2</v>
      </c>
      <c r="L350" s="42">
        <v>4</v>
      </c>
      <c r="M350" s="43">
        <v>46006</v>
      </c>
      <c r="N350" s="1" t="e">
        <f>VLOOKUP(B350,MICRO!E:L,8,0)</f>
        <v>#N/A</v>
      </c>
    </row>
    <row r="351" spans="1:14" ht="20.25" x14ac:dyDescent="0.25">
      <c r="A351" s="1">
        <v>34</v>
      </c>
      <c r="B351" s="1"/>
      <c r="C351" s="1" t="s">
        <v>1150</v>
      </c>
      <c r="D351" s="1"/>
      <c r="E351" s="1" t="s">
        <v>1101</v>
      </c>
      <c r="F351" s="1" t="s">
        <v>1154</v>
      </c>
      <c r="G351" s="1">
        <v>2</v>
      </c>
      <c r="H351" s="1" t="s">
        <v>19</v>
      </c>
      <c r="I351" s="1" t="s">
        <v>426</v>
      </c>
      <c r="J351" s="1">
        <v>1</v>
      </c>
      <c r="K351" s="1">
        <v>2</v>
      </c>
      <c r="L351" s="42">
        <v>4</v>
      </c>
      <c r="M351" s="43">
        <v>46006</v>
      </c>
      <c r="N351" s="1" t="e">
        <f>VLOOKUP(B351,MICRO!E:L,8,0)</f>
        <v>#N/A</v>
      </c>
    </row>
    <row r="352" spans="1:14" ht="20.25" x14ac:dyDescent="0.25">
      <c r="A352" s="1">
        <v>35</v>
      </c>
      <c r="B352" s="1"/>
      <c r="C352" s="1" t="s">
        <v>1150</v>
      </c>
      <c r="D352" s="1"/>
      <c r="E352" s="1" t="s">
        <v>1101</v>
      </c>
      <c r="F352" s="1" t="s">
        <v>1154</v>
      </c>
      <c r="G352" s="1">
        <v>2</v>
      </c>
      <c r="H352" s="1" t="s">
        <v>19</v>
      </c>
      <c r="I352" s="1" t="s">
        <v>427</v>
      </c>
      <c r="J352" s="1">
        <v>1</v>
      </c>
      <c r="K352" s="1">
        <v>2</v>
      </c>
      <c r="L352" s="42">
        <v>4</v>
      </c>
      <c r="M352" s="43">
        <v>46006</v>
      </c>
      <c r="N352" s="1" t="e">
        <f>VLOOKUP(B352,MICRO!E:L,8,0)</f>
        <v>#N/A</v>
      </c>
    </row>
    <row r="353" spans="1:14" ht="20.25" x14ac:dyDescent="0.25">
      <c r="A353" s="1">
        <v>36</v>
      </c>
      <c r="B353" s="1"/>
      <c r="C353" s="1" t="s">
        <v>1247</v>
      </c>
      <c r="D353" s="1"/>
      <c r="E353" s="1"/>
      <c r="F353" s="1" t="s">
        <v>575</v>
      </c>
      <c r="G353" s="1">
        <v>1</v>
      </c>
      <c r="H353" s="1"/>
      <c r="I353" s="1" t="s">
        <v>423</v>
      </c>
      <c r="J353" s="1">
        <v>223.4</v>
      </c>
      <c r="K353" s="1">
        <v>223.4</v>
      </c>
      <c r="L353" s="42">
        <v>4</v>
      </c>
      <c r="M353" s="43">
        <v>46006</v>
      </c>
      <c r="N353" s="1" t="e">
        <f>VLOOKUP(B353,MICRO!E:L,8,0)</f>
        <v>#N/A</v>
      </c>
    </row>
    <row r="354" spans="1:14" ht="20.25" x14ac:dyDescent="0.25">
      <c r="A354" s="1">
        <v>37</v>
      </c>
      <c r="B354" s="1"/>
      <c r="C354" s="1" t="s">
        <v>1247</v>
      </c>
      <c r="D354" s="1"/>
      <c r="E354" s="1"/>
      <c r="F354" s="1" t="s">
        <v>576</v>
      </c>
      <c r="G354" s="1">
        <v>1</v>
      </c>
      <c r="H354" s="1"/>
      <c r="I354" s="1" t="s">
        <v>424</v>
      </c>
      <c r="J354" s="1">
        <v>223.4</v>
      </c>
      <c r="K354" s="1">
        <v>223.4</v>
      </c>
      <c r="L354" s="42">
        <v>4</v>
      </c>
      <c r="M354" s="43">
        <v>46006</v>
      </c>
      <c r="N354" s="1" t="e">
        <f>VLOOKUP(B354,MICRO!E:L,8,0)</f>
        <v>#N/A</v>
      </c>
    </row>
    <row r="355" spans="1:14" ht="20.25" x14ac:dyDescent="0.25">
      <c r="A355" s="1">
        <v>38</v>
      </c>
      <c r="B355" s="1"/>
      <c r="C355" s="1" t="s">
        <v>1247</v>
      </c>
      <c r="D355" s="1"/>
      <c r="E355" s="1"/>
      <c r="F355" s="1" t="s">
        <v>576</v>
      </c>
      <c r="G355" s="1">
        <v>1</v>
      </c>
      <c r="H355" s="1"/>
      <c r="I355" s="1" t="s">
        <v>425</v>
      </c>
      <c r="J355" s="1">
        <v>223.4</v>
      </c>
      <c r="K355" s="1">
        <v>223.4</v>
      </c>
      <c r="L355" s="42">
        <v>4</v>
      </c>
      <c r="M355" s="43">
        <v>46006</v>
      </c>
      <c r="N355" s="1" t="e">
        <f>VLOOKUP(B355,MICRO!E:L,8,0)</f>
        <v>#N/A</v>
      </c>
    </row>
    <row r="356" spans="1:14" ht="20.25" x14ac:dyDescent="0.25">
      <c r="A356" s="1">
        <v>39</v>
      </c>
      <c r="B356" s="1"/>
      <c r="C356" s="1" t="s">
        <v>1247</v>
      </c>
      <c r="D356" s="1"/>
      <c r="E356" s="1"/>
      <c r="F356" s="1" t="s">
        <v>576</v>
      </c>
      <c r="G356" s="1">
        <v>1</v>
      </c>
      <c r="H356" s="1"/>
      <c r="I356" s="1" t="s">
        <v>426</v>
      </c>
      <c r="J356" s="1">
        <v>223.4</v>
      </c>
      <c r="K356" s="1">
        <v>223.4</v>
      </c>
      <c r="L356" s="42">
        <v>4</v>
      </c>
      <c r="M356" s="43">
        <v>46006</v>
      </c>
      <c r="N356" s="1" t="e">
        <f>VLOOKUP(B356,MICRO!E:L,8,0)</f>
        <v>#N/A</v>
      </c>
    </row>
    <row r="357" spans="1:14" ht="20.25" x14ac:dyDescent="0.25">
      <c r="A357" s="1">
        <v>40</v>
      </c>
      <c r="B357" s="1"/>
      <c r="C357" s="1" t="s">
        <v>1247</v>
      </c>
      <c r="D357" s="1"/>
      <c r="E357" s="1"/>
      <c r="F357" s="1" t="s">
        <v>575</v>
      </c>
      <c r="G357" s="1">
        <v>1</v>
      </c>
      <c r="H357" s="1"/>
      <c r="I357" s="1" t="s">
        <v>427</v>
      </c>
      <c r="J357" s="1">
        <v>223.4</v>
      </c>
      <c r="K357" s="1">
        <v>223.4</v>
      </c>
      <c r="L357" s="42">
        <v>4</v>
      </c>
      <c r="M357" s="43">
        <v>46006</v>
      </c>
      <c r="N357" s="1" t="e">
        <f>VLOOKUP(B357,MICRO!E:L,8,0)</f>
        <v>#N/A</v>
      </c>
    </row>
    <row r="358" spans="1:14" ht="20.25" x14ac:dyDescent="0.25">
      <c r="A358" s="1">
        <v>1</v>
      </c>
      <c r="B358" s="1">
        <v>1944</v>
      </c>
      <c r="C358" s="1" t="s">
        <v>133</v>
      </c>
      <c r="D358" s="1"/>
      <c r="E358" s="1" t="s">
        <v>1101</v>
      </c>
      <c r="F358" s="1" t="s">
        <v>1351</v>
      </c>
      <c r="G358" s="1">
        <v>1</v>
      </c>
      <c r="H358" s="1" t="s">
        <v>19</v>
      </c>
      <c r="I358" s="1" t="s">
        <v>585</v>
      </c>
      <c r="J358" s="1">
        <v>131</v>
      </c>
      <c r="K358" s="1">
        <v>131</v>
      </c>
      <c r="L358" s="42">
        <v>4</v>
      </c>
      <c r="M358" s="43">
        <v>46006</v>
      </c>
      <c r="N358" s="1" t="e">
        <f>VLOOKUP(B358,MICRO!E:L,8,0)</f>
        <v>#N/A</v>
      </c>
    </row>
    <row r="359" spans="1:14" ht="20.25" x14ac:dyDescent="0.25">
      <c r="A359" s="1">
        <v>2</v>
      </c>
      <c r="B359" s="1">
        <v>1956</v>
      </c>
      <c r="C359" s="1" t="s">
        <v>133</v>
      </c>
      <c r="D359" s="1"/>
      <c r="E359" s="1" t="s">
        <v>1101</v>
      </c>
      <c r="F359" s="1" t="s">
        <v>1352</v>
      </c>
      <c r="G359" s="1">
        <v>1</v>
      </c>
      <c r="H359" s="1" t="s">
        <v>19</v>
      </c>
      <c r="I359" s="1" t="s">
        <v>589</v>
      </c>
      <c r="J359" s="1">
        <v>131</v>
      </c>
      <c r="K359" s="1">
        <v>131</v>
      </c>
      <c r="L359" s="42">
        <v>4</v>
      </c>
      <c r="M359" s="43">
        <v>46006</v>
      </c>
      <c r="N359" s="1" t="e">
        <f>VLOOKUP(B359,MICRO!E:L,8,0)</f>
        <v>#N/A</v>
      </c>
    </row>
    <row r="360" spans="1:14" ht="20.25" x14ac:dyDescent="0.25">
      <c r="A360" s="1">
        <v>3</v>
      </c>
      <c r="B360" s="1">
        <v>2001</v>
      </c>
      <c r="C360" s="1" t="s">
        <v>133</v>
      </c>
      <c r="D360" s="1"/>
      <c r="E360" s="1" t="s">
        <v>43</v>
      </c>
      <c r="F360" s="1" t="s">
        <v>1353</v>
      </c>
      <c r="G360" s="1">
        <v>1</v>
      </c>
      <c r="H360" s="1" t="s">
        <v>19</v>
      </c>
      <c r="I360" s="1" t="s">
        <v>629</v>
      </c>
      <c r="J360" s="1">
        <v>131</v>
      </c>
      <c r="K360" s="1">
        <v>131</v>
      </c>
      <c r="L360" s="42">
        <v>4</v>
      </c>
      <c r="M360" s="43">
        <v>46006</v>
      </c>
      <c r="N360" s="1" t="e">
        <f>VLOOKUP(B360,MICRO!E:L,8,0)</f>
        <v>#N/A</v>
      </c>
    </row>
    <row r="361" spans="1:14" ht="20.25" x14ac:dyDescent="0.25">
      <c r="A361" s="1">
        <v>4</v>
      </c>
      <c r="B361" s="1">
        <v>2074</v>
      </c>
      <c r="C361" s="1" t="s">
        <v>143</v>
      </c>
      <c r="D361" s="1"/>
      <c r="E361" s="1" t="s">
        <v>464</v>
      </c>
      <c r="F361" s="1" t="s">
        <v>664</v>
      </c>
      <c r="G361" s="1">
        <v>6</v>
      </c>
      <c r="H361" s="1" t="s">
        <v>19</v>
      </c>
      <c r="I361" s="1" t="s">
        <v>629</v>
      </c>
      <c r="J361" s="1">
        <v>6.6</v>
      </c>
      <c r="K361" s="1">
        <v>39.599999999999994</v>
      </c>
      <c r="L361" s="42">
        <v>4</v>
      </c>
      <c r="M361" s="43">
        <v>46006</v>
      </c>
      <c r="N361" s="1" t="e">
        <f>VLOOKUP(B361,MICRO!E:L,8,0)</f>
        <v>#N/A</v>
      </c>
    </row>
    <row r="362" spans="1:14" ht="20.25" x14ac:dyDescent="0.25">
      <c r="A362" s="1">
        <v>6</v>
      </c>
      <c r="B362" s="1">
        <v>2173</v>
      </c>
      <c r="C362" s="1" t="s">
        <v>737</v>
      </c>
      <c r="D362" s="1"/>
      <c r="E362" s="1" t="s">
        <v>2</v>
      </c>
      <c r="F362" s="1" t="s">
        <v>738</v>
      </c>
      <c r="G362" s="1">
        <v>1</v>
      </c>
      <c r="H362" s="1" t="s">
        <v>19</v>
      </c>
      <c r="I362" s="1" t="s">
        <v>629</v>
      </c>
      <c r="J362" s="1">
        <v>7.2</v>
      </c>
      <c r="K362" s="1">
        <v>7.2</v>
      </c>
      <c r="L362" s="42">
        <v>4</v>
      </c>
      <c r="M362" s="43">
        <v>46006</v>
      </c>
      <c r="N362" s="1" t="e">
        <f>VLOOKUP(B362,MICRO!E:L,8,0)</f>
        <v>#N/A</v>
      </c>
    </row>
    <row r="363" spans="1:14" ht="20.25" x14ac:dyDescent="0.25">
      <c r="A363" s="1">
        <v>7</v>
      </c>
      <c r="B363" s="1">
        <v>2174</v>
      </c>
      <c r="C363" s="1" t="s">
        <v>739</v>
      </c>
      <c r="D363" s="1"/>
      <c r="E363" s="1" t="s">
        <v>2</v>
      </c>
      <c r="F363" s="1" t="s">
        <v>740</v>
      </c>
      <c r="G363" s="1">
        <v>1</v>
      </c>
      <c r="H363" s="1" t="s">
        <v>19</v>
      </c>
      <c r="I363" s="1" t="s">
        <v>629</v>
      </c>
      <c r="J363" s="1">
        <v>18.399999999999999</v>
      </c>
      <c r="K363" s="1">
        <v>18.399999999999999</v>
      </c>
      <c r="L363" s="42">
        <v>4</v>
      </c>
      <c r="M363" s="43">
        <v>46006</v>
      </c>
      <c r="N363" s="1" t="e">
        <f>VLOOKUP(B363,MICRO!E:L,8,0)</f>
        <v>#N/A</v>
      </c>
    </row>
    <row r="364" spans="1:14" ht="20.25" x14ac:dyDescent="0.25">
      <c r="A364" s="1">
        <v>8</v>
      </c>
      <c r="B364" s="1">
        <v>2178</v>
      </c>
      <c r="C364" s="1" t="s">
        <v>148</v>
      </c>
      <c r="D364" s="1"/>
      <c r="E364" s="1" t="s">
        <v>43</v>
      </c>
      <c r="F364" s="1" t="s">
        <v>742</v>
      </c>
      <c r="G364" s="1">
        <v>6</v>
      </c>
      <c r="H364" s="1" t="s">
        <v>19</v>
      </c>
      <c r="I364" s="1" t="s">
        <v>634</v>
      </c>
      <c r="J364" s="1">
        <v>8.1999999999999993</v>
      </c>
      <c r="K364" s="1">
        <v>49.199999999999996</v>
      </c>
      <c r="L364" s="42">
        <v>4</v>
      </c>
      <c r="M364" s="43">
        <v>46006</v>
      </c>
      <c r="N364" s="1" t="e">
        <f>VLOOKUP(B364,MICRO!E:L,8,0)</f>
        <v>#N/A</v>
      </c>
    </row>
    <row r="365" spans="1:14" ht="20.25" x14ac:dyDescent="0.25">
      <c r="A365" s="1">
        <v>10</v>
      </c>
      <c r="B365" s="1"/>
      <c r="C365" s="1" t="s">
        <v>1354</v>
      </c>
      <c r="D365" s="1"/>
      <c r="E365" s="1"/>
      <c r="F365" s="1" t="s">
        <v>1355</v>
      </c>
      <c r="G365" s="1">
        <v>1</v>
      </c>
      <c r="H365" s="1" t="s">
        <v>19</v>
      </c>
      <c r="I365" s="1" t="s">
        <v>629</v>
      </c>
      <c r="J365" s="1">
        <v>170</v>
      </c>
      <c r="K365" s="1">
        <v>170</v>
      </c>
      <c r="L365" s="42">
        <v>4</v>
      </c>
      <c r="M365" s="43">
        <v>46006</v>
      </c>
      <c r="N365" s="1" t="e">
        <f>VLOOKUP(B365,MICRO!E:L,8,0)</f>
        <v>#N/A</v>
      </c>
    </row>
    <row r="366" spans="1:14" ht="20.25" x14ac:dyDescent="0.25">
      <c r="A366" s="1">
        <v>46</v>
      </c>
      <c r="B366" s="1">
        <v>2457</v>
      </c>
      <c r="C366" s="1" t="s">
        <v>938</v>
      </c>
      <c r="D366" s="1"/>
      <c r="E366" s="1" t="s">
        <v>43</v>
      </c>
      <c r="F366" s="1" t="s">
        <v>940</v>
      </c>
      <c r="G366" s="1">
        <v>3</v>
      </c>
      <c r="H366" s="1" t="s">
        <v>19</v>
      </c>
      <c r="I366" s="1" t="s">
        <v>629</v>
      </c>
      <c r="J366" s="1">
        <v>58.2</v>
      </c>
      <c r="K366" s="1">
        <v>103.28999999999999</v>
      </c>
      <c r="L366" s="42">
        <v>1</v>
      </c>
      <c r="M366" s="43">
        <v>45979</v>
      </c>
      <c r="N366" s="1" t="e">
        <f>VLOOKUP(B366,MICRO!E:L,8,0)</f>
        <v>#N/A</v>
      </c>
    </row>
    <row r="367" spans="1:14" ht="20.25" x14ac:dyDescent="0.25">
      <c r="A367" s="1">
        <v>47</v>
      </c>
      <c r="B367" s="1">
        <v>2458</v>
      </c>
      <c r="C367" s="1" t="s">
        <v>938</v>
      </c>
      <c r="D367" s="1"/>
      <c r="E367" s="1" t="s">
        <v>746</v>
      </c>
      <c r="F367" s="1" t="s">
        <v>941</v>
      </c>
      <c r="G367" s="1">
        <v>14</v>
      </c>
      <c r="H367" s="1"/>
      <c r="I367" s="1" t="s">
        <v>629</v>
      </c>
      <c r="J367" s="1">
        <v>10.77</v>
      </c>
      <c r="K367" s="1">
        <v>80.78</v>
      </c>
      <c r="L367" s="42">
        <v>1</v>
      </c>
      <c r="M367" s="43">
        <v>45954</v>
      </c>
      <c r="N367" s="1" t="e">
        <f>VLOOKUP(B367,MICRO!E:L,8,0)</f>
        <v>#N/A</v>
      </c>
    </row>
    <row r="368" spans="1:14" ht="20.25" x14ac:dyDescent="0.25">
      <c r="A368" s="1">
        <v>48</v>
      </c>
      <c r="B368" s="1">
        <v>2459</v>
      </c>
      <c r="C368" s="1" t="s">
        <v>938</v>
      </c>
      <c r="D368" s="1"/>
      <c r="E368" s="1" t="s">
        <v>1101</v>
      </c>
      <c r="F368" s="1" t="s">
        <v>942</v>
      </c>
      <c r="G368" s="1">
        <v>14</v>
      </c>
      <c r="H368" s="1"/>
      <c r="I368" s="1" t="s">
        <v>629</v>
      </c>
      <c r="J368" s="1">
        <v>10.77</v>
      </c>
      <c r="K368" s="1">
        <v>80.78</v>
      </c>
      <c r="L368" s="42">
        <v>1</v>
      </c>
      <c r="M368" s="43">
        <v>45954</v>
      </c>
      <c r="N368" s="1" t="e">
        <f>VLOOKUP(B368,MICRO!E:L,8,0)</f>
        <v>#N/A</v>
      </c>
    </row>
    <row r="369" spans="1:14" ht="20.25" x14ac:dyDescent="0.25">
      <c r="A369" s="1">
        <v>49</v>
      </c>
      <c r="B369" s="1">
        <v>2461</v>
      </c>
      <c r="C369" s="1" t="s">
        <v>938</v>
      </c>
      <c r="D369" s="1"/>
      <c r="E369" s="1" t="s">
        <v>173</v>
      </c>
      <c r="F369" s="1" t="s">
        <v>944</v>
      </c>
      <c r="G369" s="1">
        <v>28</v>
      </c>
      <c r="H369" s="1"/>
      <c r="I369" s="1" t="s">
        <v>629</v>
      </c>
      <c r="J369" s="1">
        <v>9.5</v>
      </c>
      <c r="K369" s="1">
        <v>162.67999999999998</v>
      </c>
      <c r="L369" s="42">
        <v>1</v>
      </c>
      <c r="M369" s="43">
        <v>45954</v>
      </c>
      <c r="N369" s="1" t="e">
        <f>VLOOKUP(B369,MICRO!E:L,8,0)</f>
        <v>#N/A</v>
      </c>
    </row>
    <row r="370" spans="1:14" ht="20.25" x14ac:dyDescent="0.25">
      <c r="A370" s="1">
        <v>50</v>
      </c>
      <c r="B370" s="1">
        <v>2462</v>
      </c>
      <c r="C370" s="1" t="s">
        <v>938</v>
      </c>
      <c r="D370" s="1"/>
      <c r="E370" s="1" t="s">
        <v>461</v>
      </c>
      <c r="F370" s="1" t="s">
        <v>945</v>
      </c>
      <c r="G370" s="1">
        <v>1</v>
      </c>
      <c r="H370" s="1"/>
      <c r="I370" s="1" t="s">
        <v>629</v>
      </c>
      <c r="J370" s="1">
        <v>1.85</v>
      </c>
      <c r="K370" s="1">
        <v>1.85</v>
      </c>
      <c r="L370" s="42">
        <v>1</v>
      </c>
      <c r="M370" s="43">
        <v>46000</v>
      </c>
      <c r="N370" s="1" t="e">
        <f>VLOOKUP(B370,MICRO!E:L,8,0)</f>
        <v>#N/A</v>
      </c>
    </row>
    <row r="371" spans="1:14" ht="20.25" x14ac:dyDescent="0.25">
      <c r="A371" s="1">
        <v>52</v>
      </c>
      <c r="B371" s="1">
        <v>2472</v>
      </c>
      <c r="C371" s="1" t="s">
        <v>950</v>
      </c>
      <c r="D371" s="1"/>
      <c r="E371" s="1"/>
      <c r="F371" s="1" t="s">
        <v>953</v>
      </c>
      <c r="G371" s="1">
        <v>2</v>
      </c>
      <c r="H371" s="1"/>
      <c r="I371" s="1" t="s">
        <v>634</v>
      </c>
      <c r="J371" s="1">
        <v>5.34</v>
      </c>
      <c r="K371" s="1">
        <v>10.68</v>
      </c>
      <c r="L371" s="42">
        <v>1</v>
      </c>
      <c r="M371" s="43">
        <v>46000</v>
      </c>
      <c r="N371" s="1" t="e">
        <f>VLOOKUP(B371,MICRO!E:L,8,0)</f>
        <v>#N/A</v>
      </c>
    </row>
    <row r="372" spans="1:14" ht="20.25" x14ac:dyDescent="0.25">
      <c r="A372" s="1">
        <v>55</v>
      </c>
      <c r="B372" s="1">
        <v>2484</v>
      </c>
      <c r="C372" s="1" t="s">
        <v>962</v>
      </c>
      <c r="D372" s="1"/>
      <c r="E372" s="1" t="s">
        <v>100</v>
      </c>
      <c r="F372" s="1" t="s">
        <v>967</v>
      </c>
      <c r="G372" s="1">
        <v>3</v>
      </c>
      <c r="H372" s="1" t="s">
        <v>19</v>
      </c>
      <c r="I372" s="1" t="s">
        <v>589</v>
      </c>
      <c r="J372" s="1">
        <v>5.64</v>
      </c>
      <c r="K372" s="1">
        <v>16.919999999999998</v>
      </c>
      <c r="L372" s="42">
        <v>1</v>
      </c>
      <c r="M372" s="43">
        <v>46000</v>
      </c>
      <c r="N372" s="1" t="e">
        <f>VLOOKUP(B372,MICRO!E:L,8,0)</f>
        <v>#N/A</v>
      </c>
    </row>
    <row r="373" spans="1:14" ht="20.25" x14ac:dyDescent="0.25">
      <c r="A373" s="1">
        <v>56</v>
      </c>
      <c r="B373" s="1">
        <v>2485</v>
      </c>
      <c r="C373" s="1" t="s">
        <v>962</v>
      </c>
      <c r="D373" s="1"/>
      <c r="E373" s="1" t="s">
        <v>173</v>
      </c>
      <c r="F373" s="1" t="s">
        <v>968</v>
      </c>
      <c r="G373" s="1">
        <v>3</v>
      </c>
      <c r="H373" s="1" t="s">
        <v>19</v>
      </c>
      <c r="I373" s="1" t="s">
        <v>589</v>
      </c>
      <c r="J373" s="1">
        <v>5.64</v>
      </c>
      <c r="K373" s="1">
        <v>16.919999999999998</v>
      </c>
      <c r="L373" s="42">
        <v>5</v>
      </c>
      <c r="M373" s="43">
        <v>46027</v>
      </c>
      <c r="N373" s="1" t="e">
        <f>VLOOKUP(B373,MICRO!E:L,8,0)</f>
        <v>#N/A</v>
      </c>
    </row>
    <row r="374" spans="1:14" ht="20.25" x14ac:dyDescent="0.25">
      <c r="A374" s="1">
        <v>57</v>
      </c>
      <c r="B374" s="1">
        <v>2484</v>
      </c>
      <c r="C374" s="1" t="s">
        <v>962</v>
      </c>
      <c r="D374" s="1"/>
      <c r="E374" s="1" t="s">
        <v>100</v>
      </c>
      <c r="F374" s="1" t="s">
        <v>967</v>
      </c>
      <c r="G374" s="1">
        <v>4</v>
      </c>
      <c r="H374" s="1" t="s">
        <v>19</v>
      </c>
      <c r="I374" s="1" t="s">
        <v>735</v>
      </c>
      <c r="J374" s="1">
        <v>5.64</v>
      </c>
      <c r="K374" s="1">
        <v>22.56</v>
      </c>
      <c r="L374" s="42">
        <v>5</v>
      </c>
      <c r="M374" s="43">
        <v>46027</v>
      </c>
      <c r="N374" s="1" t="e">
        <f>VLOOKUP(B374,MICRO!E:L,8,0)</f>
        <v>#N/A</v>
      </c>
    </row>
    <row r="375" spans="1:14" ht="20.25" x14ac:dyDescent="0.25">
      <c r="A375" s="1">
        <v>58</v>
      </c>
      <c r="B375" s="1">
        <v>2485</v>
      </c>
      <c r="C375" s="1" t="s">
        <v>962</v>
      </c>
      <c r="D375" s="1"/>
      <c r="E375" s="1" t="s">
        <v>173</v>
      </c>
      <c r="F375" s="1" t="s">
        <v>968</v>
      </c>
      <c r="G375" s="1">
        <v>4</v>
      </c>
      <c r="H375" s="1" t="s">
        <v>19</v>
      </c>
      <c r="I375" s="1" t="s">
        <v>735</v>
      </c>
      <c r="J375" s="1">
        <v>5.64</v>
      </c>
      <c r="K375" s="1">
        <v>22.56</v>
      </c>
      <c r="L375" s="42">
        <v>5</v>
      </c>
      <c r="M375" s="43">
        <v>46027</v>
      </c>
      <c r="N375" s="1" t="e">
        <f>VLOOKUP(B375,MICRO!E:L,8,0)</f>
        <v>#N/A</v>
      </c>
    </row>
    <row r="376" spans="1:14" ht="20.25" x14ac:dyDescent="0.25">
      <c r="A376" s="1">
        <v>61</v>
      </c>
      <c r="B376" s="1">
        <v>2500</v>
      </c>
      <c r="C376" s="1" t="s">
        <v>977</v>
      </c>
      <c r="D376" s="1"/>
      <c r="E376" s="1"/>
      <c r="F376" s="1" t="s">
        <v>979</v>
      </c>
      <c r="G376" s="1">
        <v>4</v>
      </c>
      <c r="H376" s="1"/>
      <c r="I376" s="1" t="s">
        <v>589</v>
      </c>
      <c r="J376" s="1">
        <v>5.92</v>
      </c>
      <c r="K376" s="1">
        <v>23.68</v>
      </c>
      <c r="L376" s="42">
        <v>5</v>
      </c>
      <c r="M376" s="43">
        <v>46027</v>
      </c>
      <c r="N376" s="1" t="e">
        <f>VLOOKUP(B376,MICRO!E:L,8,0)</f>
        <v>#N/A</v>
      </c>
    </row>
    <row r="377" spans="1:14" ht="20.25" x14ac:dyDescent="0.25">
      <c r="A377" s="1">
        <v>65</v>
      </c>
      <c r="B377" s="1">
        <v>2578</v>
      </c>
      <c r="C377" s="1" t="s">
        <v>1817</v>
      </c>
      <c r="D377" s="1"/>
      <c r="E377" s="1" t="s">
        <v>746</v>
      </c>
      <c r="F377" s="1" t="s">
        <v>1018</v>
      </c>
      <c r="G377" s="1">
        <v>6</v>
      </c>
      <c r="H377" s="1"/>
      <c r="I377" s="1" t="s">
        <v>634</v>
      </c>
      <c r="J377" s="1">
        <v>4.24</v>
      </c>
      <c r="K377" s="1">
        <v>25.44</v>
      </c>
      <c r="L377" s="42">
        <v>5</v>
      </c>
      <c r="M377" s="43">
        <v>46027</v>
      </c>
      <c r="N377" s="1" t="e">
        <f>VLOOKUP(B377,MICRO!E:L,8,0)</f>
        <v>#N/A</v>
      </c>
    </row>
    <row r="378" spans="1:14" ht="20.25" x14ac:dyDescent="0.25">
      <c r="A378" s="1">
        <v>66</v>
      </c>
      <c r="B378" s="1">
        <v>2579</v>
      </c>
      <c r="C378" s="1" t="s">
        <v>1817</v>
      </c>
      <c r="D378" s="1"/>
      <c r="E378" s="1" t="s">
        <v>1101</v>
      </c>
      <c r="F378" s="1" t="s">
        <v>1019</v>
      </c>
      <c r="G378" s="1">
        <v>6</v>
      </c>
      <c r="H378" s="1"/>
      <c r="I378" s="1" t="s">
        <v>634</v>
      </c>
      <c r="J378" s="1">
        <v>4.24</v>
      </c>
      <c r="K378" s="1">
        <v>25.44</v>
      </c>
      <c r="L378" s="42">
        <v>4</v>
      </c>
      <c r="M378" s="43">
        <v>46027</v>
      </c>
      <c r="N378" s="1" t="e">
        <f>VLOOKUP(B378,MICRO!E:L,8,0)</f>
        <v>#N/A</v>
      </c>
    </row>
    <row r="379" spans="1:14" ht="20.25" x14ac:dyDescent="0.25">
      <c r="A379" s="1">
        <v>67</v>
      </c>
      <c r="B379" s="1">
        <v>2582</v>
      </c>
      <c r="C379" s="1" t="s">
        <v>1817</v>
      </c>
      <c r="D379" s="1"/>
      <c r="E379" s="1" t="s">
        <v>461</v>
      </c>
      <c r="F379" s="1" t="s">
        <v>1077</v>
      </c>
      <c r="G379" s="1">
        <v>6</v>
      </c>
      <c r="H379" s="1"/>
      <c r="I379" s="1" t="s">
        <v>634</v>
      </c>
      <c r="J379" s="1">
        <v>5.81</v>
      </c>
      <c r="K379" s="1">
        <v>34.86</v>
      </c>
      <c r="L379" s="42">
        <v>4</v>
      </c>
      <c r="M379" s="43">
        <v>46027</v>
      </c>
      <c r="N379" s="1" t="e">
        <f>VLOOKUP(B379,MICRO!E:L,8,0)</f>
        <v>#N/A</v>
      </c>
    </row>
    <row r="380" spans="1:14" ht="20.25" x14ac:dyDescent="0.25">
      <c r="A380" s="1">
        <v>68</v>
      </c>
      <c r="B380" s="1">
        <v>2583</v>
      </c>
      <c r="C380" s="1" t="s">
        <v>1817</v>
      </c>
      <c r="D380" s="1"/>
      <c r="E380" s="1" t="s">
        <v>173</v>
      </c>
      <c r="F380" s="1" t="s">
        <v>1078</v>
      </c>
      <c r="G380" s="1">
        <v>6</v>
      </c>
      <c r="H380" s="1"/>
      <c r="I380" s="1" t="s">
        <v>634</v>
      </c>
      <c r="J380" s="1">
        <v>3.83</v>
      </c>
      <c r="K380" s="1">
        <v>22.98</v>
      </c>
      <c r="L380" s="42">
        <v>4</v>
      </c>
      <c r="M380" s="43">
        <v>46027</v>
      </c>
      <c r="N380" s="1" t="e">
        <f>VLOOKUP(B380,MICRO!E:L,8,0)</f>
        <v>#N/A</v>
      </c>
    </row>
    <row r="381" spans="1:14" ht="20.25" x14ac:dyDescent="0.25">
      <c r="A381" s="1">
        <v>69</v>
      </c>
      <c r="B381" s="1">
        <v>2614</v>
      </c>
      <c r="C381" s="1" t="s">
        <v>1036</v>
      </c>
      <c r="D381" s="1"/>
      <c r="E381" s="1" t="s">
        <v>2</v>
      </c>
      <c r="F381" s="1" t="s">
        <v>1037</v>
      </c>
      <c r="G381" s="1">
        <v>1</v>
      </c>
      <c r="H381" s="1" t="s">
        <v>19</v>
      </c>
      <c r="I381" s="1" t="s">
        <v>585</v>
      </c>
      <c r="J381" s="1">
        <v>73.5</v>
      </c>
      <c r="K381" s="1">
        <v>73.5</v>
      </c>
      <c r="L381" s="42">
        <v>4</v>
      </c>
      <c r="M381" s="43">
        <v>46027</v>
      </c>
      <c r="N381" s="1" t="e">
        <f>VLOOKUP(B381,MICRO!E:L,8,0)</f>
        <v>#N/A</v>
      </c>
    </row>
    <row r="382" spans="1:14" ht="20.25" x14ac:dyDescent="0.25">
      <c r="A382" s="1">
        <v>70</v>
      </c>
      <c r="B382" s="1">
        <v>2615</v>
      </c>
      <c r="C382" s="1" t="s">
        <v>1036</v>
      </c>
      <c r="D382" s="1"/>
      <c r="E382" s="1" t="s">
        <v>43</v>
      </c>
      <c r="F382" s="1" t="s">
        <v>1038</v>
      </c>
      <c r="G382" s="1">
        <v>1</v>
      </c>
      <c r="H382" s="1" t="s">
        <v>19</v>
      </c>
      <c r="I382" s="1" t="s">
        <v>585</v>
      </c>
      <c r="J382" s="1">
        <v>195.3</v>
      </c>
      <c r="K382" s="1">
        <v>141.65</v>
      </c>
      <c r="L382" s="42">
        <v>4</v>
      </c>
      <c r="M382" s="43">
        <v>46027</v>
      </c>
      <c r="N382" s="1" t="e">
        <f>VLOOKUP(B382,MICRO!E:L,8,0)</f>
        <v>#N/A</v>
      </c>
    </row>
    <row r="383" spans="1:14" ht="20.25" x14ac:dyDescent="0.25">
      <c r="A383" s="1">
        <v>71</v>
      </c>
      <c r="B383" s="1">
        <v>2616</v>
      </c>
      <c r="C383" s="1" t="s">
        <v>1036</v>
      </c>
      <c r="D383" s="1"/>
      <c r="E383" s="1"/>
      <c r="F383" s="1" t="s">
        <v>1039</v>
      </c>
      <c r="G383" s="1">
        <v>2</v>
      </c>
      <c r="H383" s="1" t="s">
        <v>19</v>
      </c>
      <c r="I383" s="1" t="s">
        <v>585</v>
      </c>
      <c r="J383" s="1">
        <v>5.19</v>
      </c>
      <c r="K383" s="1">
        <v>10.38</v>
      </c>
      <c r="L383" s="42">
        <v>4</v>
      </c>
      <c r="M383" s="43">
        <v>46027</v>
      </c>
      <c r="N383" s="1" t="e">
        <f>VLOOKUP(B383,MICRO!E:L,8,0)</f>
        <v>#N/A</v>
      </c>
    </row>
    <row r="384" spans="1:14" ht="20.25" x14ac:dyDescent="0.25">
      <c r="A384" s="1">
        <v>73</v>
      </c>
      <c r="B384" s="1"/>
      <c r="C384" s="1" t="s">
        <v>2742</v>
      </c>
      <c r="D384" s="1"/>
      <c r="E384" s="1"/>
      <c r="F384" s="1" t="s">
        <v>2743</v>
      </c>
      <c r="G384" s="1">
        <v>8</v>
      </c>
      <c r="H384" s="1" t="s">
        <v>19</v>
      </c>
      <c r="I384" s="1" t="s">
        <v>589</v>
      </c>
      <c r="J384" s="1">
        <v>0.02</v>
      </c>
      <c r="K384" s="1">
        <v>0.16</v>
      </c>
      <c r="L384" s="42">
        <v>4</v>
      </c>
      <c r="M384" s="43">
        <v>46027</v>
      </c>
      <c r="N384" s="1" t="e">
        <f>VLOOKUP(B384,MICRO!E:L,8,0)</f>
        <v>#N/A</v>
      </c>
    </row>
    <row r="385" spans="1:14" ht="20.25" x14ac:dyDescent="0.25">
      <c r="A385" s="1">
        <v>74</v>
      </c>
      <c r="B385" s="1"/>
      <c r="C385" s="1" t="s">
        <v>142</v>
      </c>
      <c r="D385" s="1"/>
      <c r="E385" s="1"/>
      <c r="F385" s="1" t="s">
        <v>2744</v>
      </c>
      <c r="G385" s="1">
        <v>6</v>
      </c>
      <c r="H385" s="1" t="s">
        <v>19</v>
      </c>
      <c r="I385" s="1" t="s">
        <v>589</v>
      </c>
      <c r="J385" s="1">
        <v>0.02</v>
      </c>
      <c r="K385" s="1">
        <v>0.12</v>
      </c>
      <c r="L385" s="42">
        <v>4</v>
      </c>
      <c r="M385" s="43">
        <v>46027</v>
      </c>
      <c r="N385" s="1" t="e">
        <f>VLOOKUP(B385,MICRO!E:L,8,0)</f>
        <v>#N/A</v>
      </c>
    </row>
    <row r="386" spans="1:14" ht="20.25" x14ac:dyDescent="0.25">
      <c r="A386" s="1">
        <v>75</v>
      </c>
      <c r="B386" s="1"/>
      <c r="C386" s="1" t="s">
        <v>143</v>
      </c>
      <c r="D386" s="1"/>
      <c r="E386" s="1"/>
      <c r="F386" s="1" t="s">
        <v>2745</v>
      </c>
      <c r="G386" s="1">
        <v>110</v>
      </c>
      <c r="H386" s="1" t="s">
        <v>19</v>
      </c>
      <c r="I386" s="1" t="s">
        <v>589</v>
      </c>
      <c r="J386" s="1">
        <v>0.05</v>
      </c>
      <c r="K386" s="1">
        <v>5.5</v>
      </c>
      <c r="L386" s="42">
        <v>4</v>
      </c>
      <c r="M386" s="43">
        <v>46027</v>
      </c>
      <c r="N386" s="1" t="e">
        <f>VLOOKUP(B386,MICRO!E:L,8,0)</f>
        <v>#N/A</v>
      </c>
    </row>
    <row r="387" spans="1:14" ht="20.25" x14ac:dyDescent="0.25">
      <c r="A387" s="1">
        <v>76</v>
      </c>
      <c r="B387" s="1"/>
      <c r="C387" s="1" t="s">
        <v>2746</v>
      </c>
      <c r="D387" s="1"/>
      <c r="E387" s="1"/>
      <c r="F387" s="1" t="s">
        <v>2747</v>
      </c>
      <c r="G387" s="1">
        <v>40</v>
      </c>
      <c r="H387" s="1" t="s">
        <v>19</v>
      </c>
      <c r="I387" s="1" t="s">
        <v>589</v>
      </c>
      <c r="J387" s="1">
        <v>0.05</v>
      </c>
      <c r="K387" s="1">
        <v>2</v>
      </c>
      <c r="L387" s="42">
        <v>4</v>
      </c>
      <c r="M387" s="43">
        <v>46027</v>
      </c>
      <c r="N387" s="1" t="e">
        <f>VLOOKUP(B387,MICRO!E:L,8,0)</f>
        <v>#N/A</v>
      </c>
    </row>
    <row r="388" spans="1:14" ht="20.25" x14ac:dyDescent="0.25">
      <c r="A388" s="1">
        <v>77</v>
      </c>
      <c r="B388" s="1"/>
      <c r="C388" s="1" t="s">
        <v>2742</v>
      </c>
      <c r="D388" s="1"/>
      <c r="E388" s="1"/>
      <c r="F388" s="1" t="s">
        <v>2748</v>
      </c>
      <c r="G388" s="1">
        <v>8</v>
      </c>
      <c r="H388" s="1" t="s">
        <v>19</v>
      </c>
      <c r="I388" s="1" t="s">
        <v>589</v>
      </c>
      <c r="J388" s="1">
        <v>0.05</v>
      </c>
      <c r="K388" s="1">
        <v>0.4</v>
      </c>
      <c r="L388" s="42">
        <v>4</v>
      </c>
      <c r="M388" s="43">
        <v>46027</v>
      </c>
      <c r="N388" s="1" t="e">
        <f>VLOOKUP(B388,MICRO!E:L,8,0)</f>
        <v>#N/A</v>
      </c>
    </row>
    <row r="389" spans="1:14" ht="20.25" x14ac:dyDescent="0.25">
      <c r="A389" s="1">
        <v>78</v>
      </c>
      <c r="B389" s="1"/>
      <c r="C389" s="1" t="s">
        <v>143</v>
      </c>
      <c r="D389" s="1"/>
      <c r="E389" s="1"/>
      <c r="F389" s="1" t="s">
        <v>2749</v>
      </c>
      <c r="G389" s="1">
        <v>110</v>
      </c>
      <c r="H389" s="1" t="s">
        <v>19</v>
      </c>
      <c r="I389" s="1" t="s">
        <v>589</v>
      </c>
      <c r="J389" s="1">
        <v>0.03</v>
      </c>
      <c r="K389" s="1">
        <v>3.3</v>
      </c>
      <c r="L389" s="42">
        <v>4</v>
      </c>
      <c r="M389" s="43">
        <v>46027</v>
      </c>
      <c r="N389" s="1" t="e">
        <f>VLOOKUP(B389,MICRO!E:L,8,0)</f>
        <v>#N/A</v>
      </c>
    </row>
    <row r="390" spans="1:14" ht="20.25" x14ac:dyDescent="0.25">
      <c r="A390" s="1">
        <v>79</v>
      </c>
      <c r="B390" s="1"/>
      <c r="C390" s="1" t="s">
        <v>2746</v>
      </c>
      <c r="D390" s="1"/>
      <c r="E390" s="1"/>
      <c r="F390" s="1" t="s">
        <v>2749</v>
      </c>
      <c r="G390" s="1">
        <v>40</v>
      </c>
      <c r="H390" s="1" t="s">
        <v>19</v>
      </c>
      <c r="I390" s="1" t="s">
        <v>589</v>
      </c>
      <c r="J390" s="1">
        <v>0.03</v>
      </c>
      <c r="K390" s="1">
        <v>1.2</v>
      </c>
      <c r="L390" s="42">
        <v>4</v>
      </c>
      <c r="M390" s="43">
        <v>46027</v>
      </c>
      <c r="N390" s="1" t="e">
        <f>VLOOKUP(B390,MICRO!E:L,8,0)</f>
        <v>#N/A</v>
      </c>
    </row>
    <row r="391" spans="1:14" ht="20.25" x14ac:dyDescent="0.25">
      <c r="A391" s="1">
        <v>80</v>
      </c>
      <c r="B391" s="1"/>
      <c r="C391" s="1" t="s">
        <v>2742</v>
      </c>
      <c r="D391" s="1"/>
      <c r="E391" s="1"/>
      <c r="F391" s="1" t="s">
        <v>2750</v>
      </c>
      <c r="G391" s="1">
        <v>12</v>
      </c>
      <c r="H391" s="1" t="s">
        <v>19</v>
      </c>
      <c r="I391" s="1" t="s">
        <v>589</v>
      </c>
      <c r="J391" s="1">
        <v>0.03</v>
      </c>
      <c r="K391" s="1">
        <v>0.36</v>
      </c>
      <c r="L391" s="42">
        <v>4</v>
      </c>
      <c r="M391" s="43">
        <v>46027</v>
      </c>
      <c r="N391" s="1" t="e">
        <f>VLOOKUP(B391,MICRO!E:L,8,0)</f>
        <v>#N/A</v>
      </c>
    </row>
    <row r="392" spans="1:14" ht="20.25" x14ac:dyDescent="0.25">
      <c r="A392" s="1">
        <v>81</v>
      </c>
      <c r="B392" s="1"/>
      <c r="C392" s="1" t="s">
        <v>2742</v>
      </c>
      <c r="D392" s="1"/>
      <c r="E392" s="1"/>
      <c r="F392" s="1" t="s">
        <v>2751</v>
      </c>
      <c r="G392" s="1">
        <v>8</v>
      </c>
      <c r="H392" s="1" t="s">
        <v>19</v>
      </c>
      <c r="I392" s="1" t="s">
        <v>589</v>
      </c>
      <c r="J392" s="1">
        <v>0.03</v>
      </c>
      <c r="K392" s="1">
        <v>0.24</v>
      </c>
      <c r="L392" s="42">
        <v>4</v>
      </c>
      <c r="M392" s="43">
        <v>46027</v>
      </c>
      <c r="N392" s="1" t="e">
        <f>VLOOKUP(B392,MICRO!E:L,8,0)</f>
        <v>#N/A</v>
      </c>
    </row>
    <row r="393" spans="1:14" ht="20.25" x14ac:dyDescent="0.25">
      <c r="A393" s="1">
        <v>82</v>
      </c>
      <c r="B393" s="1"/>
      <c r="C393" s="1" t="s">
        <v>2752</v>
      </c>
      <c r="D393" s="1"/>
      <c r="E393" s="1"/>
      <c r="F393" s="1" t="s">
        <v>2753</v>
      </c>
      <c r="G393" s="1">
        <v>25</v>
      </c>
      <c r="H393" s="1" t="s">
        <v>19</v>
      </c>
      <c r="I393" s="1" t="s">
        <v>2754</v>
      </c>
      <c r="J393" s="1">
        <v>0.02</v>
      </c>
      <c r="K393" s="1">
        <v>0.5</v>
      </c>
      <c r="L393" s="42">
        <v>4</v>
      </c>
      <c r="M393" s="43">
        <v>46027</v>
      </c>
      <c r="N393" s="1" t="e">
        <f>VLOOKUP(B393,MICRO!E:L,8,0)</f>
        <v>#N/A</v>
      </c>
    </row>
    <row r="394" spans="1:14" ht="20.25" x14ac:dyDescent="0.25">
      <c r="A394" s="1">
        <v>83</v>
      </c>
      <c r="B394" s="1"/>
      <c r="C394" s="1" t="s">
        <v>2752</v>
      </c>
      <c r="D394" s="1"/>
      <c r="E394" s="1"/>
      <c r="F394" s="1" t="s">
        <v>2755</v>
      </c>
      <c r="G394" s="1">
        <v>50</v>
      </c>
      <c r="H394" s="1" t="s">
        <v>19</v>
      </c>
      <c r="I394" s="1" t="s">
        <v>2754</v>
      </c>
      <c r="J394" s="1">
        <v>0.02</v>
      </c>
      <c r="K394" s="1">
        <v>1</v>
      </c>
      <c r="L394" s="42">
        <v>4</v>
      </c>
      <c r="M394" s="43">
        <v>46027</v>
      </c>
      <c r="N394" s="1" t="e">
        <f>VLOOKUP(B394,MICRO!E:L,8,0)</f>
        <v>#N/A</v>
      </c>
    </row>
    <row r="395" spans="1:14" ht="20.25" x14ac:dyDescent="0.25">
      <c r="A395" s="1">
        <v>84</v>
      </c>
      <c r="B395" s="1"/>
      <c r="C395" s="1" t="s">
        <v>2752</v>
      </c>
      <c r="D395" s="1"/>
      <c r="E395" s="1"/>
      <c r="F395" s="1" t="s">
        <v>2756</v>
      </c>
      <c r="G395" s="1">
        <v>10</v>
      </c>
      <c r="H395" s="1" t="s">
        <v>19</v>
      </c>
      <c r="I395" s="1" t="s">
        <v>2754</v>
      </c>
      <c r="J395" s="1">
        <v>0.02</v>
      </c>
      <c r="K395" s="1">
        <v>0.2</v>
      </c>
      <c r="L395" s="42">
        <v>4</v>
      </c>
      <c r="M395" s="43">
        <v>46027</v>
      </c>
      <c r="N395" s="1" t="e">
        <f>VLOOKUP(B395,MICRO!E:L,8,0)</f>
        <v>#N/A</v>
      </c>
    </row>
    <row r="396" spans="1:14" ht="20.25" x14ac:dyDescent="0.25">
      <c r="A396" s="1">
        <v>85</v>
      </c>
      <c r="B396" s="1"/>
      <c r="C396" s="1" t="s">
        <v>2752</v>
      </c>
      <c r="D396" s="1"/>
      <c r="E396" s="1"/>
      <c r="F396" s="1" t="s">
        <v>2757</v>
      </c>
      <c r="G396" s="1">
        <v>20</v>
      </c>
      <c r="H396" s="1" t="s">
        <v>19</v>
      </c>
      <c r="I396" s="1" t="s">
        <v>2754</v>
      </c>
      <c r="J396" s="1">
        <v>0.05</v>
      </c>
      <c r="K396" s="1">
        <v>1</v>
      </c>
      <c r="L396" s="42">
        <v>4</v>
      </c>
      <c r="M396" s="43">
        <v>46027</v>
      </c>
      <c r="N396" s="1" t="e">
        <f>VLOOKUP(B396,MICRO!E:L,8,0)</f>
        <v>#N/A</v>
      </c>
    </row>
    <row r="397" spans="1:14" ht="20.25" x14ac:dyDescent="0.25">
      <c r="A397" s="1">
        <v>86</v>
      </c>
      <c r="B397" s="1"/>
      <c r="C397" s="1" t="s">
        <v>2752</v>
      </c>
      <c r="D397" s="1"/>
      <c r="E397" s="1"/>
      <c r="F397" s="1" t="s">
        <v>2758</v>
      </c>
      <c r="G397" s="1">
        <v>25</v>
      </c>
      <c r="H397" s="1" t="s">
        <v>19</v>
      </c>
      <c r="I397" s="1" t="s">
        <v>2754</v>
      </c>
      <c r="J397" s="1">
        <v>0.05</v>
      </c>
      <c r="K397" s="1">
        <v>1.25</v>
      </c>
      <c r="L397" s="42">
        <v>4</v>
      </c>
      <c r="M397" s="43">
        <v>46027</v>
      </c>
      <c r="N397" s="1" t="e">
        <f>VLOOKUP(B397,MICRO!E:L,8,0)</f>
        <v>#N/A</v>
      </c>
    </row>
    <row r="398" spans="1:14" ht="20.25" x14ac:dyDescent="0.25">
      <c r="A398" s="1">
        <v>87</v>
      </c>
      <c r="B398" s="1"/>
      <c r="C398" s="1" t="s">
        <v>2759</v>
      </c>
      <c r="D398" s="1"/>
      <c r="E398" s="1"/>
      <c r="F398" s="1" t="s">
        <v>2760</v>
      </c>
      <c r="G398" s="1">
        <v>10</v>
      </c>
      <c r="H398" s="1" t="s">
        <v>19</v>
      </c>
      <c r="I398" s="1" t="s">
        <v>2761</v>
      </c>
      <c r="J398" s="1">
        <v>0.05</v>
      </c>
      <c r="K398" s="1">
        <v>0.5</v>
      </c>
      <c r="L398" s="42">
        <v>4</v>
      </c>
      <c r="M398" s="43">
        <v>46027</v>
      </c>
      <c r="N398" s="1" t="e">
        <f>VLOOKUP(B398,MICRO!E:L,8,0)</f>
        <v>#N/A</v>
      </c>
    </row>
    <row r="399" spans="1:14" ht="20.25" x14ac:dyDescent="0.25">
      <c r="A399" s="1">
        <v>95</v>
      </c>
      <c r="B399" s="1"/>
      <c r="C399" s="1" t="s">
        <v>147</v>
      </c>
      <c r="D399" s="1"/>
      <c r="E399" s="1"/>
      <c r="F399" s="1" t="s">
        <v>2770</v>
      </c>
      <c r="G399" s="1">
        <v>30</v>
      </c>
      <c r="H399" s="1" t="s">
        <v>19</v>
      </c>
      <c r="I399" s="1" t="s">
        <v>629</v>
      </c>
      <c r="J399" s="1">
        <v>0.02</v>
      </c>
      <c r="K399" s="1">
        <v>0.6</v>
      </c>
      <c r="L399" s="42">
        <v>4</v>
      </c>
      <c r="M399" s="43">
        <v>46027</v>
      </c>
      <c r="N399" s="1" t="e">
        <f>VLOOKUP(B399,MICRO!E:L,8,0)</f>
        <v>#N/A</v>
      </c>
    </row>
    <row r="400" spans="1:14" ht="20.25" x14ac:dyDescent="0.25">
      <c r="A400" s="1">
        <v>96</v>
      </c>
      <c r="B400" s="1"/>
      <c r="C400" s="1" t="s">
        <v>132</v>
      </c>
      <c r="D400" s="1"/>
      <c r="E400" s="1"/>
      <c r="F400" s="1" t="s">
        <v>2771</v>
      </c>
      <c r="G400" s="1">
        <v>80</v>
      </c>
      <c r="H400" s="1" t="s">
        <v>19</v>
      </c>
      <c r="I400" s="1" t="s">
        <v>634</v>
      </c>
      <c r="J400" s="1">
        <v>0.05</v>
      </c>
      <c r="K400" s="1">
        <v>4</v>
      </c>
      <c r="L400" s="42">
        <v>5</v>
      </c>
      <c r="M400" s="43">
        <v>46055</v>
      </c>
      <c r="N400" s="1" t="e">
        <f>VLOOKUP(B400,MICRO!E:L,8,0)</f>
        <v>#N/A</v>
      </c>
    </row>
    <row r="401" spans="1:14" ht="20.25" x14ac:dyDescent="0.25">
      <c r="A401" s="1">
        <v>97</v>
      </c>
      <c r="B401" s="1"/>
      <c r="C401" s="1" t="s">
        <v>147</v>
      </c>
      <c r="D401" s="1"/>
      <c r="E401" s="1"/>
      <c r="F401" s="1" t="s">
        <v>2772</v>
      </c>
      <c r="G401" s="1">
        <v>30</v>
      </c>
      <c r="H401" s="1" t="s">
        <v>19</v>
      </c>
      <c r="I401" s="1" t="s">
        <v>629</v>
      </c>
      <c r="J401" s="1">
        <v>0.05</v>
      </c>
      <c r="K401" s="1">
        <v>1.5</v>
      </c>
      <c r="L401" s="42">
        <v>5</v>
      </c>
      <c r="M401" s="43">
        <v>46055</v>
      </c>
      <c r="N401" s="1" t="e">
        <f>VLOOKUP(B401,MICRO!E:L,8,0)</f>
        <v>#N/A</v>
      </c>
    </row>
    <row r="402" spans="1:14" ht="20.25" x14ac:dyDescent="0.25">
      <c r="A402" s="1">
        <v>98</v>
      </c>
      <c r="B402" s="1"/>
      <c r="C402" s="1" t="s">
        <v>2773</v>
      </c>
      <c r="D402" s="1"/>
      <c r="E402" s="1"/>
      <c r="F402" s="1" t="s">
        <v>2774</v>
      </c>
      <c r="G402" s="1">
        <v>15</v>
      </c>
      <c r="H402" s="1" t="s">
        <v>19</v>
      </c>
      <c r="I402" s="1" t="s">
        <v>2775</v>
      </c>
      <c r="J402" s="1">
        <v>0.05</v>
      </c>
      <c r="K402" s="1">
        <v>0.75</v>
      </c>
      <c r="L402" s="42">
        <v>5</v>
      </c>
      <c r="M402" s="43">
        <v>46055</v>
      </c>
      <c r="N402" s="1" t="e">
        <f>VLOOKUP(B402,MICRO!E:L,8,0)</f>
        <v>#N/A</v>
      </c>
    </row>
    <row r="403" spans="1:14" ht="20.25" x14ac:dyDescent="0.25">
      <c r="A403" s="1">
        <v>99</v>
      </c>
      <c r="B403" s="1"/>
      <c r="C403" s="1" t="s">
        <v>727</v>
      </c>
      <c r="D403" s="1"/>
      <c r="E403" s="1"/>
      <c r="F403" s="1" t="s">
        <v>2776</v>
      </c>
      <c r="G403" s="1">
        <v>30</v>
      </c>
      <c r="H403" s="1" t="s">
        <v>19</v>
      </c>
      <c r="I403" s="1" t="s">
        <v>634</v>
      </c>
      <c r="J403" s="1">
        <v>0.05</v>
      </c>
      <c r="K403" s="1">
        <v>1.5</v>
      </c>
      <c r="L403" s="42">
        <v>5</v>
      </c>
      <c r="M403" s="43">
        <v>46055</v>
      </c>
      <c r="N403" s="1" t="e">
        <f>VLOOKUP(B403,MICRO!E:L,8,0)</f>
        <v>#N/A</v>
      </c>
    </row>
    <row r="404" spans="1:14" ht="20.25" x14ac:dyDescent="0.25">
      <c r="A404" s="1">
        <v>100</v>
      </c>
      <c r="B404" s="1"/>
      <c r="C404" s="1" t="s">
        <v>147</v>
      </c>
      <c r="D404" s="1"/>
      <c r="E404" s="1"/>
      <c r="F404" s="1" t="s">
        <v>2777</v>
      </c>
      <c r="G404" s="1">
        <v>30</v>
      </c>
      <c r="H404" s="1" t="s">
        <v>19</v>
      </c>
      <c r="I404" s="1" t="s">
        <v>629</v>
      </c>
      <c r="J404" s="1">
        <v>0.03</v>
      </c>
      <c r="K404" s="1">
        <v>0.89999999999999991</v>
      </c>
      <c r="L404" s="42">
        <v>5</v>
      </c>
      <c r="M404" s="43">
        <v>46055</v>
      </c>
      <c r="N404" s="1" t="e">
        <f>VLOOKUP(B404,MICRO!E:L,8,0)</f>
        <v>#N/A</v>
      </c>
    </row>
    <row r="405" spans="1:14" ht="20.25" x14ac:dyDescent="0.25">
      <c r="A405" s="1">
        <v>101</v>
      </c>
      <c r="B405" s="1"/>
      <c r="C405" s="1" t="s">
        <v>132</v>
      </c>
      <c r="D405" s="1"/>
      <c r="E405" s="1"/>
      <c r="F405" s="1" t="s">
        <v>2778</v>
      </c>
      <c r="G405" s="1">
        <v>80</v>
      </c>
      <c r="H405" s="1" t="s">
        <v>19</v>
      </c>
      <c r="I405" s="1" t="s">
        <v>634</v>
      </c>
      <c r="J405" s="1">
        <v>0.03</v>
      </c>
      <c r="K405" s="1">
        <v>2.4</v>
      </c>
      <c r="L405" s="42">
        <v>5</v>
      </c>
      <c r="M405" s="43">
        <v>46055</v>
      </c>
      <c r="N405" s="1" t="e">
        <f>VLOOKUP(B405,MICRO!E:L,8,0)</f>
        <v>#N/A</v>
      </c>
    </row>
    <row r="406" spans="1:14" ht="20.25" x14ac:dyDescent="0.25">
      <c r="A406" s="1">
        <v>102</v>
      </c>
      <c r="B406" s="1"/>
      <c r="C406" s="1" t="s">
        <v>2779</v>
      </c>
      <c r="D406" s="1"/>
      <c r="E406" s="1"/>
      <c r="F406" s="1" t="s">
        <v>2780</v>
      </c>
      <c r="G406" s="1">
        <v>2</v>
      </c>
      <c r="H406" s="1" t="s">
        <v>19</v>
      </c>
      <c r="I406" s="1" t="s">
        <v>2781</v>
      </c>
      <c r="J406" s="1">
        <v>0.02</v>
      </c>
      <c r="K406" s="1">
        <v>0.04</v>
      </c>
      <c r="L406" s="42">
        <v>5</v>
      </c>
      <c r="M406" s="43">
        <v>46055</v>
      </c>
      <c r="N406" s="1" t="e">
        <f>VLOOKUP(B406,MICRO!E:L,8,0)</f>
        <v>#N/A</v>
      </c>
    </row>
    <row r="407" spans="1:14" ht="20.25" x14ac:dyDescent="0.25">
      <c r="A407" s="1">
        <v>103</v>
      </c>
      <c r="B407" s="1"/>
      <c r="C407" s="1" t="s">
        <v>2782</v>
      </c>
      <c r="D407" s="1"/>
      <c r="E407" s="1"/>
      <c r="F407" s="1" t="s">
        <v>2783</v>
      </c>
      <c r="G407" s="1">
        <v>6</v>
      </c>
      <c r="H407" s="1" t="s">
        <v>19</v>
      </c>
      <c r="I407" s="1" t="s">
        <v>2784</v>
      </c>
      <c r="J407" s="1">
        <v>0.02</v>
      </c>
      <c r="K407" s="1">
        <v>0.12</v>
      </c>
      <c r="L407" s="42">
        <v>5</v>
      </c>
      <c r="M407" s="43">
        <v>46055</v>
      </c>
      <c r="N407" s="1" t="e">
        <f>VLOOKUP(B407,MICRO!E:L,8,0)</f>
        <v>#N/A</v>
      </c>
    </row>
    <row r="408" spans="1:14" ht="20.25" x14ac:dyDescent="0.25">
      <c r="A408" s="1">
        <v>104</v>
      </c>
      <c r="B408" s="1"/>
      <c r="C408" s="1" t="s">
        <v>1998</v>
      </c>
      <c r="D408" s="1"/>
      <c r="E408" s="1"/>
      <c r="F408" s="1" t="s">
        <v>2785</v>
      </c>
      <c r="G408" s="1">
        <v>14</v>
      </c>
      <c r="H408" s="1" t="s">
        <v>19</v>
      </c>
      <c r="I408" s="1" t="s">
        <v>629</v>
      </c>
      <c r="J408" s="1">
        <v>0.02</v>
      </c>
      <c r="K408" s="1">
        <v>0.28000000000000003</v>
      </c>
      <c r="L408" s="42">
        <v>5</v>
      </c>
      <c r="M408" s="43">
        <v>46055</v>
      </c>
      <c r="N408" s="1" t="e">
        <f>VLOOKUP(B408,MICRO!E:L,8,0)</f>
        <v>#N/A</v>
      </c>
    </row>
    <row r="409" spans="1:14" ht="20.25" x14ac:dyDescent="0.25">
      <c r="A409" s="1">
        <v>105</v>
      </c>
      <c r="B409" s="1"/>
      <c r="C409" s="1" t="s">
        <v>1998</v>
      </c>
      <c r="D409" s="1"/>
      <c r="E409" s="1"/>
      <c r="F409" s="1" t="s">
        <v>2785</v>
      </c>
      <c r="G409" s="1">
        <v>12</v>
      </c>
      <c r="H409" s="1" t="s">
        <v>19</v>
      </c>
      <c r="I409" s="1" t="s">
        <v>629</v>
      </c>
      <c r="J409" s="1">
        <v>0.02</v>
      </c>
      <c r="K409" s="1">
        <v>0.24</v>
      </c>
      <c r="L409" s="42">
        <v>5</v>
      </c>
      <c r="M409" s="43">
        <v>46055</v>
      </c>
      <c r="N409" s="1" t="e">
        <f>VLOOKUP(B409,MICRO!E:L,8,0)</f>
        <v>#N/A</v>
      </c>
    </row>
    <row r="410" spans="1:14" ht="20.25" x14ac:dyDescent="0.25">
      <c r="A410" s="1">
        <v>106</v>
      </c>
      <c r="B410" s="1"/>
      <c r="C410" s="1" t="s">
        <v>1998</v>
      </c>
      <c r="D410" s="1"/>
      <c r="E410" s="1"/>
      <c r="F410" s="1" t="s">
        <v>2785</v>
      </c>
      <c r="G410" s="1">
        <v>12</v>
      </c>
      <c r="H410" s="1" t="s">
        <v>19</v>
      </c>
      <c r="I410" s="1" t="s">
        <v>629</v>
      </c>
      <c r="J410" s="1">
        <v>0.02</v>
      </c>
      <c r="K410" s="1">
        <v>0.24</v>
      </c>
      <c r="L410" s="42">
        <v>5</v>
      </c>
      <c r="M410" s="43">
        <v>46055</v>
      </c>
      <c r="N410" s="1" t="e">
        <f>VLOOKUP(B410,MICRO!E:L,8,0)</f>
        <v>#N/A</v>
      </c>
    </row>
    <row r="411" spans="1:14" ht="20.25" x14ac:dyDescent="0.25">
      <c r="A411" s="1">
        <v>107</v>
      </c>
      <c r="B411" s="1"/>
      <c r="C411" s="1" t="s">
        <v>1998</v>
      </c>
      <c r="D411" s="1"/>
      <c r="E411" s="1"/>
      <c r="F411" s="1" t="s">
        <v>2786</v>
      </c>
      <c r="G411" s="1">
        <v>18</v>
      </c>
      <c r="H411" s="1" t="s">
        <v>19</v>
      </c>
      <c r="I411" s="1" t="s">
        <v>629</v>
      </c>
      <c r="J411" s="1">
        <v>0.02</v>
      </c>
      <c r="K411" s="1">
        <v>0.36</v>
      </c>
      <c r="L411" s="42">
        <v>5</v>
      </c>
      <c r="M411" s="43">
        <v>46055</v>
      </c>
      <c r="N411" s="1" t="e">
        <f>VLOOKUP(B411,MICRO!E:L,8,0)</f>
        <v>#N/A</v>
      </c>
    </row>
    <row r="412" spans="1:14" ht="20.25" x14ac:dyDescent="0.25">
      <c r="A412" s="1">
        <v>108</v>
      </c>
      <c r="B412" s="1"/>
      <c r="C412" s="1" t="s">
        <v>2782</v>
      </c>
      <c r="D412" s="1"/>
      <c r="E412" s="1"/>
      <c r="F412" s="1" t="s">
        <v>2787</v>
      </c>
      <c r="G412" s="1">
        <v>9</v>
      </c>
      <c r="H412" s="1" t="s">
        <v>19</v>
      </c>
      <c r="I412" s="1" t="s">
        <v>629</v>
      </c>
      <c r="J412" s="1">
        <v>0.02</v>
      </c>
      <c r="K412" s="1">
        <v>0.18</v>
      </c>
      <c r="L412" s="42">
        <v>5</v>
      </c>
      <c r="M412" s="43">
        <v>46055</v>
      </c>
      <c r="N412" s="1" t="e">
        <f>VLOOKUP(B412,MICRO!E:L,8,0)</f>
        <v>#N/A</v>
      </c>
    </row>
    <row r="413" spans="1:14" ht="20.25" x14ac:dyDescent="0.25">
      <c r="A413" s="1">
        <v>109</v>
      </c>
      <c r="B413" s="1"/>
      <c r="C413" s="1" t="s">
        <v>1998</v>
      </c>
      <c r="D413" s="1"/>
      <c r="E413" s="1"/>
      <c r="F413" s="1" t="s">
        <v>2788</v>
      </c>
      <c r="G413" s="1">
        <v>14</v>
      </c>
      <c r="H413" s="1" t="s">
        <v>19</v>
      </c>
      <c r="I413" s="1" t="s">
        <v>629</v>
      </c>
      <c r="J413" s="1">
        <v>0.02</v>
      </c>
      <c r="K413" s="1">
        <v>0.28000000000000003</v>
      </c>
      <c r="L413" s="42">
        <v>5</v>
      </c>
      <c r="M413" s="43">
        <v>46055</v>
      </c>
      <c r="N413" s="1" t="e">
        <f>VLOOKUP(B413,MICRO!E:L,8,0)</f>
        <v>#N/A</v>
      </c>
    </row>
    <row r="414" spans="1:14" ht="20.25" x14ac:dyDescent="0.25">
      <c r="A414" s="1">
        <v>110</v>
      </c>
      <c r="B414" s="1"/>
      <c r="C414" s="1" t="s">
        <v>2789</v>
      </c>
      <c r="D414" s="1"/>
      <c r="E414" s="1"/>
      <c r="F414" s="1" t="s">
        <v>2790</v>
      </c>
      <c r="G414" s="1">
        <v>4</v>
      </c>
      <c r="H414" s="1" t="s">
        <v>19</v>
      </c>
      <c r="I414" s="1" t="s">
        <v>629</v>
      </c>
      <c r="J414" s="1">
        <v>0.02</v>
      </c>
      <c r="K414" s="1">
        <v>0.08</v>
      </c>
      <c r="L414" s="42">
        <v>5</v>
      </c>
      <c r="M414" s="43">
        <v>46055</v>
      </c>
      <c r="N414" s="1" t="e">
        <f>VLOOKUP(B414,MICRO!E:L,8,0)</f>
        <v>#N/A</v>
      </c>
    </row>
    <row r="415" spans="1:14" ht="20.25" x14ac:dyDescent="0.25">
      <c r="A415" s="1">
        <v>111</v>
      </c>
      <c r="B415" s="1"/>
      <c r="C415" s="1" t="s">
        <v>2791</v>
      </c>
      <c r="D415" s="1"/>
      <c r="E415" s="1"/>
      <c r="F415" s="1" t="s">
        <v>2792</v>
      </c>
      <c r="G415" s="1">
        <v>80</v>
      </c>
      <c r="H415" s="1" t="s">
        <v>19</v>
      </c>
      <c r="I415" s="1" t="s">
        <v>629</v>
      </c>
      <c r="J415" s="1">
        <v>0.02</v>
      </c>
      <c r="K415" s="1">
        <v>1.6</v>
      </c>
      <c r="L415" s="42">
        <v>5</v>
      </c>
      <c r="M415" s="43">
        <v>46055</v>
      </c>
      <c r="N415" s="1" t="e">
        <f>VLOOKUP(B415,MICRO!E:L,8,0)</f>
        <v>#N/A</v>
      </c>
    </row>
    <row r="416" spans="1:14" ht="20.25" x14ac:dyDescent="0.25">
      <c r="A416" s="1">
        <v>112</v>
      </c>
      <c r="B416" s="1"/>
      <c r="C416" s="1" t="s">
        <v>2793</v>
      </c>
      <c r="D416" s="1"/>
      <c r="E416" s="1"/>
      <c r="F416" s="1" t="s">
        <v>2794</v>
      </c>
      <c r="G416" s="1">
        <v>8</v>
      </c>
      <c r="H416" s="1" t="s">
        <v>19</v>
      </c>
      <c r="I416" s="1" t="s">
        <v>629</v>
      </c>
      <c r="J416" s="1">
        <v>0.02</v>
      </c>
      <c r="K416" s="1">
        <v>0.16</v>
      </c>
      <c r="L416" s="42">
        <v>5</v>
      </c>
      <c r="M416" s="43">
        <v>46055</v>
      </c>
      <c r="N416" s="1" t="e">
        <f>VLOOKUP(B416,MICRO!E:L,8,0)</f>
        <v>#N/A</v>
      </c>
    </row>
    <row r="417" spans="1:14" ht="20.25" x14ac:dyDescent="0.25">
      <c r="A417" s="1">
        <v>113</v>
      </c>
      <c r="B417" s="1"/>
      <c r="C417" s="1" t="s">
        <v>2795</v>
      </c>
      <c r="D417" s="1"/>
      <c r="E417" s="1"/>
      <c r="F417" s="1" t="s">
        <v>2796</v>
      </c>
      <c r="G417" s="1">
        <v>4</v>
      </c>
      <c r="H417" s="1" t="s">
        <v>19</v>
      </c>
      <c r="I417" s="1" t="s">
        <v>2797</v>
      </c>
      <c r="J417" s="1">
        <v>0.02</v>
      </c>
      <c r="K417" s="1">
        <v>0.08</v>
      </c>
      <c r="L417" s="42">
        <v>5</v>
      </c>
      <c r="M417" s="43">
        <v>46055</v>
      </c>
      <c r="N417" s="1" t="e">
        <f>VLOOKUP(B417,MICRO!E:L,8,0)</f>
        <v>#N/A</v>
      </c>
    </row>
    <row r="418" spans="1:14" ht="20.25" x14ac:dyDescent="0.25">
      <c r="A418" s="1">
        <v>114</v>
      </c>
      <c r="B418" s="1"/>
      <c r="C418" s="1" t="s">
        <v>2798</v>
      </c>
      <c r="D418" s="1"/>
      <c r="E418" s="1"/>
      <c r="F418" s="1" t="s">
        <v>2799</v>
      </c>
      <c r="G418" s="1">
        <v>21</v>
      </c>
      <c r="H418" s="1" t="s">
        <v>19</v>
      </c>
      <c r="I418" s="1" t="s">
        <v>629</v>
      </c>
      <c r="J418" s="1">
        <v>0.02</v>
      </c>
      <c r="K418" s="1">
        <v>0.42</v>
      </c>
      <c r="L418" s="42">
        <v>5</v>
      </c>
      <c r="M418" s="43">
        <v>46055</v>
      </c>
      <c r="N418" s="1" t="e">
        <f>VLOOKUP(B418,MICRO!E:L,8,0)</f>
        <v>#N/A</v>
      </c>
    </row>
    <row r="419" spans="1:14" ht="20.25" x14ac:dyDescent="0.25">
      <c r="A419" s="1">
        <v>115</v>
      </c>
      <c r="B419" s="1"/>
      <c r="C419" s="1" t="s">
        <v>2779</v>
      </c>
      <c r="D419" s="1"/>
      <c r="E419" s="1"/>
      <c r="F419" s="1" t="s">
        <v>2800</v>
      </c>
      <c r="G419" s="1">
        <v>2</v>
      </c>
      <c r="H419" s="1" t="s">
        <v>19</v>
      </c>
      <c r="I419" s="1" t="s">
        <v>629</v>
      </c>
      <c r="J419" s="1">
        <v>0.01</v>
      </c>
      <c r="K419" s="1">
        <v>0.02</v>
      </c>
      <c r="L419" s="42">
        <v>5</v>
      </c>
      <c r="M419" s="43">
        <v>46055</v>
      </c>
      <c r="N419" s="1" t="e">
        <f>VLOOKUP(B419,MICRO!E:L,8,0)</f>
        <v>#N/A</v>
      </c>
    </row>
    <row r="420" spans="1:14" ht="20.25" x14ac:dyDescent="0.25">
      <c r="A420" s="1">
        <v>116</v>
      </c>
      <c r="B420" s="1"/>
      <c r="C420" s="1" t="s">
        <v>1281</v>
      </c>
      <c r="D420" s="1"/>
      <c r="E420" s="1"/>
      <c r="F420" s="1" t="s">
        <v>2801</v>
      </c>
      <c r="G420" s="1">
        <v>96</v>
      </c>
      <c r="H420" s="1" t="s">
        <v>19</v>
      </c>
      <c r="I420" s="1" t="s">
        <v>2802</v>
      </c>
      <c r="J420" s="1">
        <v>0.05</v>
      </c>
      <c r="K420" s="1">
        <v>4.8000000000000007</v>
      </c>
      <c r="L420" s="42">
        <v>5</v>
      </c>
      <c r="M420" s="43">
        <v>46055</v>
      </c>
      <c r="N420" s="1" t="e">
        <f>VLOOKUP(B420,MICRO!E:L,8,0)</f>
        <v>#N/A</v>
      </c>
    </row>
    <row r="421" spans="1:14" ht="20.25" x14ac:dyDescent="0.25">
      <c r="A421" s="1">
        <v>117</v>
      </c>
      <c r="B421" s="1"/>
      <c r="C421" s="1" t="s">
        <v>1998</v>
      </c>
      <c r="D421" s="1"/>
      <c r="E421" s="1"/>
      <c r="F421" s="1" t="s">
        <v>2803</v>
      </c>
      <c r="G421" s="1">
        <v>14</v>
      </c>
      <c r="H421" s="1" t="s">
        <v>19</v>
      </c>
      <c r="I421" s="1" t="s">
        <v>629</v>
      </c>
      <c r="J421" s="1">
        <v>0.05</v>
      </c>
      <c r="K421" s="1">
        <v>0.70000000000000007</v>
      </c>
      <c r="L421" s="42">
        <v>5</v>
      </c>
      <c r="M421" s="43">
        <v>46055</v>
      </c>
      <c r="N421" s="1" t="e">
        <f>VLOOKUP(B421,MICRO!E:L,8,0)</f>
        <v>#N/A</v>
      </c>
    </row>
    <row r="422" spans="1:14" ht="20.25" x14ac:dyDescent="0.25">
      <c r="A422" s="1">
        <v>118</v>
      </c>
      <c r="B422" s="1"/>
      <c r="C422" s="1" t="s">
        <v>2782</v>
      </c>
      <c r="D422" s="1"/>
      <c r="E422" s="1"/>
      <c r="F422" s="1" t="s">
        <v>2804</v>
      </c>
      <c r="G422" s="1">
        <v>10</v>
      </c>
      <c r="H422" s="1" t="s">
        <v>19</v>
      </c>
      <c r="I422" s="1" t="s">
        <v>629</v>
      </c>
      <c r="J422" s="1">
        <v>0.05</v>
      </c>
      <c r="K422" s="1">
        <v>0.5</v>
      </c>
      <c r="L422" s="42">
        <v>5</v>
      </c>
      <c r="M422" s="43">
        <v>46055</v>
      </c>
      <c r="N422" s="1" t="e">
        <f>VLOOKUP(B422,MICRO!E:L,8,0)</f>
        <v>#N/A</v>
      </c>
    </row>
    <row r="423" spans="1:14" ht="20.25" x14ac:dyDescent="0.25">
      <c r="A423" s="1">
        <v>119</v>
      </c>
      <c r="B423" s="1"/>
      <c r="C423" s="1" t="s">
        <v>1998</v>
      </c>
      <c r="D423" s="1"/>
      <c r="E423" s="1"/>
      <c r="F423" s="1" t="s">
        <v>2805</v>
      </c>
      <c r="G423" s="1">
        <v>12</v>
      </c>
      <c r="H423" s="1" t="s">
        <v>19</v>
      </c>
      <c r="I423" s="1" t="s">
        <v>629</v>
      </c>
      <c r="J423" s="1">
        <v>0.05</v>
      </c>
      <c r="K423" s="1">
        <v>0.60000000000000009</v>
      </c>
      <c r="L423" s="42">
        <v>5</v>
      </c>
      <c r="M423" s="43">
        <v>46055</v>
      </c>
      <c r="N423" s="1" t="e">
        <f>VLOOKUP(B423,MICRO!E:L,8,0)</f>
        <v>#N/A</v>
      </c>
    </row>
    <row r="424" spans="1:14" ht="20.25" x14ac:dyDescent="0.25">
      <c r="A424" s="1">
        <v>120</v>
      </c>
      <c r="B424" s="1"/>
      <c r="C424" s="1" t="s">
        <v>1998</v>
      </c>
      <c r="D424" s="1"/>
      <c r="E424" s="1"/>
      <c r="F424" s="1" t="s">
        <v>2806</v>
      </c>
      <c r="G424" s="1">
        <v>18</v>
      </c>
      <c r="H424" s="1" t="s">
        <v>19</v>
      </c>
      <c r="I424" s="1" t="s">
        <v>629</v>
      </c>
      <c r="J424" s="1">
        <v>0.05</v>
      </c>
      <c r="K424" s="1">
        <v>0.9</v>
      </c>
      <c r="L424" s="42">
        <v>5</v>
      </c>
      <c r="M424" s="43">
        <v>46055</v>
      </c>
      <c r="N424" s="1" t="e">
        <f>VLOOKUP(B424,MICRO!E:L,8,0)</f>
        <v>#N/A</v>
      </c>
    </row>
    <row r="425" spans="1:14" ht="20.25" x14ac:dyDescent="0.25">
      <c r="A425" s="1">
        <v>121</v>
      </c>
      <c r="B425" s="1"/>
      <c r="C425" s="1" t="s">
        <v>2798</v>
      </c>
      <c r="D425" s="1"/>
      <c r="E425" s="1"/>
      <c r="F425" s="1" t="s">
        <v>2807</v>
      </c>
      <c r="G425" s="1">
        <v>21</v>
      </c>
      <c r="H425" s="1" t="s">
        <v>19</v>
      </c>
      <c r="I425" s="1" t="s">
        <v>629</v>
      </c>
      <c r="J425" s="1">
        <v>0.05</v>
      </c>
      <c r="K425" s="1">
        <v>1.05</v>
      </c>
      <c r="L425" s="42">
        <v>5</v>
      </c>
      <c r="M425" s="43">
        <v>46055</v>
      </c>
      <c r="N425" s="1" t="e">
        <f>VLOOKUP(B425,MICRO!E:L,8,0)</f>
        <v>#N/A</v>
      </c>
    </row>
    <row r="426" spans="1:14" ht="20.25" x14ac:dyDescent="0.25">
      <c r="A426" s="1">
        <v>122</v>
      </c>
      <c r="B426" s="1"/>
      <c r="C426" s="1" t="s">
        <v>2795</v>
      </c>
      <c r="D426" s="1"/>
      <c r="E426" s="1"/>
      <c r="F426" s="1" t="s">
        <v>2808</v>
      </c>
      <c r="G426" s="1">
        <v>4</v>
      </c>
      <c r="H426" s="1" t="s">
        <v>19</v>
      </c>
      <c r="I426" s="1" t="s">
        <v>2797</v>
      </c>
      <c r="J426" s="1">
        <v>0.05</v>
      </c>
      <c r="K426" s="1">
        <v>0.2</v>
      </c>
      <c r="L426" s="42">
        <v>5</v>
      </c>
      <c r="M426" s="43">
        <v>46055</v>
      </c>
      <c r="N426" s="1" t="e">
        <f>VLOOKUP(B426,MICRO!E:L,8,0)</f>
        <v>#N/A</v>
      </c>
    </row>
    <row r="427" spans="1:14" ht="20.25" x14ac:dyDescent="0.25">
      <c r="A427" s="1">
        <v>123</v>
      </c>
      <c r="B427" s="1"/>
      <c r="C427" s="1" t="s">
        <v>2791</v>
      </c>
      <c r="D427" s="1"/>
      <c r="E427" s="1"/>
      <c r="F427" s="1" t="s">
        <v>2809</v>
      </c>
      <c r="G427" s="1">
        <v>48</v>
      </c>
      <c r="H427" s="1" t="s">
        <v>19</v>
      </c>
      <c r="I427" s="1" t="s">
        <v>629</v>
      </c>
      <c r="J427" s="1">
        <v>0.05</v>
      </c>
      <c r="K427" s="1">
        <v>2.4000000000000004</v>
      </c>
      <c r="L427" s="42">
        <v>5</v>
      </c>
      <c r="M427" s="43">
        <v>46055</v>
      </c>
      <c r="N427" s="1" t="e">
        <f>VLOOKUP(B427,MICRO!E:L,8,0)</f>
        <v>#N/A</v>
      </c>
    </row>
    <row r="428" spans="1:14" ht="20.25" x14ac:dyDescent="0.25">
      <c r="A428" s="1">
        <v>124</v>
      </c>
      <c r="B428" s="1"/>
      <c r="C428" s="1" t="s">
        <v>2782</v>
      </c>
      <c r="D428" s="1"/>
      <c r="E428" s="1"/>
      <c r="F428" s="1" t="s">
        <v>2810</v>
      </c>
      <c r="G428" s="1">
        <v>9</v>
      </c>
      <c r="H428" s="1" t="s">
        <v>19</v>
      </c>
      <c r="I428" s="1" t="s">
        <v>629</v>
      </c>
      <c r="J428" s="1">
        <v>0.05</v>
      </c>
      <c r="K428" s="1">
        <v>0.45</v>
      </c>
      <c r="L428" s="42">
        <v>5</v>
      </c>
      <c r="M428" s="43">
        <v>46055</v>
      </c>
      <c r="N428" s="1" t="e">
        <f>VLOOKUP(B428,MICRO!E:L,8,0)</f>
        <v>#N/A</v>
      </c>
    </row>
    <row r="429" spans="1:14" ht="20.25" x14ac:dyDescent="0.25">
      <c r="A429" s="1">
        <v>125</v>
      </c>
      <c r="B429" s="1"/>
      <c r="C429" s="1" t="s">
        <v>2789</v>
      </c>
      <c r="D429" s="1"/>
      <c r="E429" s="1"/>
      <c r="F429" s="1" t="s">
        <v>2811</v>
      </c>
      <c r="G429" s="1">
        <v>4</v>
      </c>
      <c r="H429" s="1" t="s">
        <v>19</v>
      </c>
      <c r="I429" s="1" t="s">
        <v>629</v>
      </c>
      <c r="J429" s="1">
        <v>0.05</v>
      </c>
      <c r="K429" s="1">
        <v>0.2</v>
      </c>
      <c r="L429" s="42">
        <v>5</v>
      </c>
      <c r="M429" s="43">
        <v>46055</v>
      </c>
      <c r="N429" s="1" t="e">
        <f>VLOOKUP(B429,MICRO!E:L,8,0)</f>
        <v>#N/A</v>
      </c>
    </row>
    <row r="430" spans="1:14" ht="20.25" x14ac:dyDescent="0.25">
      <c r="A430" s="1">
        <v>126</v>
      </c>
      <c r="B430" s="1"/>
      <c r="C430" s="1" t="s">
        <v>2812</v>
      </c>
      <c r="D430" s="1"/>
      <c r="E430" s="1"/>
      <c r="F430" s="1" t="s">
        <v>2813</v>
      </c>
      <c r="G430" s="1">
        <v>2</v>
      </c>
      <c r="H430" s="1" t="s">
        <v>19</v>
      </c>
      <c r="I430" s="1" t="s">
        <v>2814</v>
      </c>
      <c r="J430" s="1">
        <v>0.05</v>
      </c>
      <c r="K430" s="1">
        <v>0.1</v>
      </c>
      <c r="L430" s="42"/>
      <c r="M430" s="43"/>
      <c r="N430" s="1"/>
    </row>
    <row r="431" spans="1:14" ht="20.25" x14ac:dyDescent="0.25">
      <c r="A431" s="1">
        <v>127</v>
      </c>
      <c r="B431" s="1"/>
      <c r="C431" s="1" t="s">
        <v>1276</v>
      </c>
      <c r="D431" s="1"/>
      <c r="E431" s="1"/>
      <c r="F431" s="1" t="s">
        <v>2815</v>
      </c>
      <c r="G431" s="1">
        <v>15</v>
      </c>
      <c r="H431" s="1" t="s">
        <v>19</v>
      </c>
      <c r="I431" s="1" t="s">
        <v>629</v>
      </c>
      <c r="J431" s="1">
        <v>0.05</v>
      </c>
      <c r="K431" s="1">
        <v>0.75</v>
      </c>
      <c r="L431" s="42"/>
      <c r="M431" s="43"/>
      <c r="N431" s="1"/>
    </row>
    <row r="432" spans="1:14" ht="20.25" x14ac:dyDescent="0.25">
      <c r="A432" s="1">
        <v>128</v>
      </c>
      <c r="B432" s="1"/>
      <c r="C432" s="1" t="s">
        <v>2779</v>
      </c>
      <c r="D432" s="1"/>
      <c r="E432" s="1"/>
      <c r="F432" s="1" t="s">
        <v>2816</v>
      </c>
      <c r="G432" s="1">
        <v>4</v>
      </c>
      <c r="H432" s="1" t="s">
        <v>19</v>
      </c>
      <c r="I432" s="1" t="s">
        <v>629</v>
      </c>
      <c r="J432" s="1">
        <v>0.05</v>
      </c>
      <c r="K432" s="1">
        <v>0.2</v>
      </c>
      <c r="L432" s="42"/>
      <c r="M432" s="43"/>
      <c r="N432" s="1"/>
    </row>
    <row r="433" spans="1:14" ht="20.25" x14ac:dyDescent="0.25">
      <c r="A433" s="1">
        <v>129</v>
      </c>
      <c r="B433" s="1"/>
      <c r="C433" s="1" t="s">
        <v>1998</v>
      </c>
      <c r="D433" s="1"/>
      <c r="E433" s="1"/>
      <c r="F433" s="1" t="s">
        <v>2817</v>
      </c>
      <c r="G433" s="1">
        <v>14</v>
      </c>
      <c r="H433" s="1" t="s">
        <v>19</v>
      </c>
      <c r="I433" s="1" t="s">
        <v>629</v>
      </c>
      <c r="J433" s="1">
        <v>0.05</v>
      </c>
      <c r="K433" s="1">
        <v>0.70000000000000007</v>
      </c>
      <c r="L433" s="42"/>
      <c r="M433" s="43"/>
      <c r="N433" s="1"/>
    </row>
    <row r="434" spans="1:14" ht="20.25" x14ac:dyDescent="0.25">
      <c r="A434" s="1">
        <v>130</v>
      </c>
      <c r="B434" s="1"/>
      <c r="C434" s="1" t="s">
        <v>2818</v>
      </c>
      <c r="D434" s="1"/>
      <c r="E434" s="1"/>
      <c r="F434" s="1" t="s">
        <v>2819</v>
      </c>
      <c r="G434" s="1">
        <v>96</v>
      </c>
      <c r="H434" s="1" t="s">
        <v>19</v>
      </c>
      <c r="I434" s="1" t="s">
        <v>2802</v>
      </c>
      <c r="J434" s="1">
        <v>0.03</v>
      </c>
      <c r="K434" s="1">
        <v>2.88</v>
      </c>
      <c r="L434" s="42"/>
      <c r="M434" s="43"/>
      <c r="N434" s="1"/>
    </row>
    <row r="435" spans="1:14" ht="20.25" x14ac:dyDescent="0.25">
      <c r="A435" s="1">
        <v>131</v>
      </c>
      <c r="B435" s="1"/>
      <c r="C435" s="1" t="s">
        <v>1998</v>
      </c>
      <c r="D435" s="1"/>
      <c r="E435" s="1"/>
      <c r="F435" s="1" t="s">
        <v>2820</v>
      </c>
      <c r="G435" s="1">
        <v>14</v>
      </c>
      <c r="H435" s="1" t="s">
        <v>19</v>
      </c>
      <c r="I435" s="1" t="s">
        <v>629</v>
      </c>
      <c r="J435" s="1">
        <v>0.03</v>
      </c>
      <c r="K435" s="1">
        <v>0.42</v>
      </c>
      <c r="L435" s="42">
        <v>5</v>
      </c>
      <c r="M435" s="43">
        <v>46055</v>
      </c>
      <c r="N435" s="1" t="e">
        <f>VLOOKUP(B435,MICRO!E:L,8,0)</f>
        <v>#N/A</v>
      </c>
    </row>
    <row r="436" spans="1:14" ht="20.25" x14ac:dyDescent="0.25">
      <c r="A436" s="1">
        <v>132</v>
      </c>
      <c r="B436" s="1"/>
      <c r="C436" s="1" t="s">
        <v>2782</v>
      </c>
      <c r="D436" s="1"/>
      <c r="E436" s="1"/>
      <c r="F436" s="1" t="s">
        <v>2821</v>
      </c>
      <c r="G436" s="1">
        <v>10</v>
      </c>
      <c r="H436" s="1" t="s">
        <v>19</v>
      </c>
      <c r="I436" s="1" t="s">
        <v>629</v>
      </c>
      <c r="J436" s="1">
        <v>0.03</v>
      </c>
      <c r="K436" s="1">
        <v>0.3</v>
      </c>
      <c r="L436" s="42">
        <v>5</v>
      </c>
      <c r="M436" s="43">
        <v>46055</v>
      </c>
      <c r="N436" s="1" t="e">
        <f>VLOOKUP(B436,MICRO!E:L,8,0)</f>
        <v>#N/A</v>
      </c>
    </row>
    <row r="437" spans="1:14" ht="20.25" x14ac:dyDescent="0.25">
      <c r="A437" s="1">
        <v>133</v>
      </c>
      <c r="B437" s="1"/>
      <c r="C437" s="1" t="s">
        <v>1998</v>
      </c>
      <c r="D437" s="1"/>
      <c r="E437" s="1"/>
      <c r="F437" s="1" t="s">
        <v>2822</v>
      </c>
      <c r="G437" s="1">
        <v>12</v>
      </c>
      <c r="H437" s="1" t="s">
        <v>19</v>
      </c>
      <c r="I437" s="1" t="s">
        <v>629</v>
      </c>
      <c r="J437" s="1">
        <v>0.03</v>
      </c>
      <c r="K437" s="1">
        <v>0.36</v>
      </c>
      <c r="L437" s="42">
        <v>5</v>
      </c>
      <c r="M437" s="43">
        <v>46055</v>
      </c>
      <c r="N437" s="1" t="e">
        <f>VLOOKUP(B437,MICRO!E:L,8,0)</f>
        <v>#N/A</v>
      </c>
    </row>
    <row r="438" spans="1:14" ht="20.25" x14ac:dyDescent="0.25">
      <c r="A438" s="1">
        <v>134</v>
      </c>
      <c r="B438" s="1"/>
      <c r="C438" s="1" t="s">
        <v>1998</v>
      </c>
      <c r="D438" s="1"/>
      <c r="E438" s="1"/>
      <c r="F438" s="1" t="s">
        <v>2823</v>
      </c>
      <c r="G438" s="1">
        <v>18</v>
      </c>
      <c r="H438" s="1" t="s">
        <v>19</v>
      </c>
      <c r="I438" s="1" t="s">
        <v>629</v>
      </c>
      <c r="J438" s="1">
        <v>0.03</v>
      </c>
      <c r="K438" s="1">
        <v>0.54</v>
      </c>
      <c r="L438" s="42">
        <v>5</v>
      </c>
      <c r="M438" s="43">
        <v>46055</v>
      </c>
      <c r="N438" s="1" t="e">
        <f>VLOOKUP(B438,MICRO!E:L,8,0)</f>
        <v>#N/A</v>
      </c>
    </row>
    <row r="439" spans="1:14" ht="20.25" x14ac:dyDescent="0.25">
      <c r="A439" s="1">
        <v>135</v>
      </c>
      <c r="B439" s="1"/>
      <c r="C439" s="1" t="s">
        <v>2779</v>
      </c>
      <c r="D439" s="1"/>
      <c r="E439" s="1"/>
      <c r="F439" s="1" t="s">
        <v>2824</v>
      </c>
      <c r="G439" s="1">
        <v>8</v>
      </c>
      <c r="H439" s="1" t="s">
        <v>19</v>
      </c>
      <c r="I439" s="1" t="s">
        <v>629</v>
      </c>
      <c r="J439" s="1">
        <v>0.03</v>
      </c>
      <c r="K439" s="1">
        <v>0.24</v>
      </c>
      <c r="L439" s="42">
        <v>5</v>
      </c>
      <c r="M439" s="43">
        <v>46055</v>
      </c>
      <c r="N439" s="1" t="e">
        <f>VLOOKUP(B439,MICRO!E:L,8,0)</f>
        <v>#N/A</v>
      </c>
    </row>
    <row r="440" spans="1:14" ht="20.25" x14ac:dyDescent="0.25">
      <c r="A440" s="1">
        <v>136</v>
      </c>
      <c r="B440" s="1"/>
      <c r="C440" s="1" t="s">
        <v>2782</v>
      </c>
      <c r="D440" s="1"/>
      <c r="E440" s="1"/>
      <c r="F440" s="1" t="s">
        <v>2825</v>
      </c>
      <c r="G440" s="1">
        <v>21</v>
      </c>
      <c r="H440" s="1" t="s">
        <v>19</v>
      </c>
      <c r="I440" s="1" t="s">
        <v>629</v>
      </c>
      <c r="J440" s="1">
        <v>0.03</v>
      </c>
      <c r="K440" s="1">
        <v>0.63</v>
      </c>
      <c r="L440" s="42">
        <v>5</v>
      </c>
      <c r="M440" s="43">
        <v>46055</v>
      </c>
      <c r="N440" s="1" t="e">
        <f>VLOOKUP(B440,MICRO!E:L,8,0)</f>
        <v>#N/A</v>
      </c>
    </row>
    <row r="441" spans="1:14" ht="20.25" x14ac:dyDescent="0.25">
      <c r="A441" s="1">
        <v>137</v>
      </c>
      <c r="B441" s="1"/>
      <c r="C441" s="1" t="s">
        <v>933</v>
      </c>
      <c r="D441" s="1"/>
      <c r="E441" s="1"/>
      <c r="F441" s="1" t="s">
        <v>2826</v>
      </c>
      <c r="G441" s="1">
        <v>4</v>
      </c>
      <c r="H441" s="1" t="s">
        <v>19</v>
      </c>
      <c r="I441" s="1" t="s">
        <v>629</v>
      </c>
      <c r="J441" s="1">
        <v>0.03</v>
      </c>
      <c r="K441" s="1">
        <v>0.12</v>
      </c>
      <c r="L441" s="42">
        <v>5</v>
      </c>
      <c r="M441" s="43">
        <v>46055</v>
      </c>
      <c r="N441" s="1" t="e">
        <f>VLOOKUP(B441,MICRO!E:L,8,0)</f>
        <v>#N/A</v>
      </c>
    </row>
    <row r="442" spans="1:14" ht="20.25" x14ac:dyDescent="0.25">
      <c r="A442" s="1">
        <v>138</v>
      </c>
      <c r="B442" s="1"/>
      <c r="C442" s="1" t="s">
        <v>2827</v>
      </c>
      <c r="D442" s="1"/>
      <c r="E442" s="1"/>
      <c r="F442" s="1" t="s">
        <v>2828</v>
      </c>
      <c r="G442" s="1">
        <v>14</v>
      </c>
      <c r="H442" s="1" t="s">
        <v>19</v>
      </c>
      <c r="I442" s="1" t="s">
        <v>2814</v>
      </c>
      <c r="J442" s="1">
        <v>0.03</v>
      </c>
      <c r="K442" s="1">
        <v>0.42</v>
      </c>
      <c r="L442" s="42">
        <v>5</v>
      </c>
      <c r="M442" s="43">
        <v>46055</v>
      </c>
      <c r="N442" s="1" t="e">
        <f>VLOOKUP(B442,MICRO!E:L,8,0)</f>
        <v>#N/A</v>
      </c>
    </row>
    <row r="443" spans="1:14" ht="20.25" x14ac:dyDescent="0.25">
      <c r="A443" s="1">
        <v>139</v>
      </c>
      <c r="B443" s="1"/>
      <c r="C443" s="1" t="s">
        <v>2795</v>
      </c>
      <c r="D443" s="1"/>
      <c r="E443" s="1"/>
      <c r="F443" s="1" t="s">
        <v>2829</v>
      </c>
      <c r="G443" s="1">
        <v>4</v>
      </c>
      <c r="H443" s="1" t="s">
        <v>19</v>
      </c>
      <c r="I443" s="1" t="s">
        <v>629</v>
      </c>
      <c r="J443" s="1">
        <v>0.03</v>
      </c>
      <c r="K443" s="1">
        <v>0.12</v>
      </c>
      <c r="L443" s="42">
        <v>5</v>
      </c>
      <c r="M443" s="43">
        <v>46055</v>
      </c>
      <c r="N443" s="1" t="e">
        <f>VLOOKUP(B443,MICRO!E:L,8,0)</f>
        <v>#N/A</v>
      </c>
    </row>
    <row r="444" spans="1:14" ht="20.25" x14ac:dyDescent="0.25">
      <c r="A444" s="1">
        <v>140</v>
      </c>
      <c r="B444" s="1"/>
      <c r="C444" s="1" t="s">
        <v>2798</v>
      </c>
      <c r="D444" s="1"/>
      <c r="E444" s="1"/>
      <c r="F444" s="1" t="s">
        <v>2830</v>
      </c>
      <c r="G444" s="1">
        <v>21</v>
      </c>
      <c r="H444" s="1" t="s">
        <v>19</v>
      </c>
      <c r="I444" s="1" t="s">
        <v>629</v>
      </c>
      <c r="J444" s="1">
        <v>0.03</v>
      </c>
      <c r="K444" s="1">
        <v>0.63</v>
      </c>
      <c r="L444" s="42">
        <v>5</v>
      </c>
      <c r="M444" s="43">
        <v>46055</v>
      </c>
      <c r="N444" s="1" t="e">
        <f>VLOOKUP(B444,MICRO!E:L,8,0)</f>
        <v>#N/A</v>
      </c>
    </row>
    <row r="445" spans="1:14" ht="20.25" x14ac:dyDescent="0.25">
      <c r="A445" s="1">
        <v>141</v>
      </c>
      <c r="B445" s="1"/>
      <c r="C445" s="1" t="s">
        <v>2791</v>
      </c>
      <c r="D445" s="1"/>
      <c r="E445" s="1"/>
      <c r="F445" s="1" t="s">
        <v>2831</v>
      </c>
      <c r="G445" s="1">
        <v>80</v>
      </c>
      <c r="H445" s="1" t="s">
        <v>19</v>
      </c>
      <c r="I445" s="1" t="s">
        <v>629</v>
      </c>
      <c r="J445" s="1">
        <v>0.03</v>
      </c>
      <c r="K445" s="1">
        <v>2.4</v>
      </c>
      <c r="L445" s="42">
        <v>5</v>
      </c>
      <c r="M445" s="43">
        <v>46055</v>
      </c>
      <c r="N445" s="1" t="e">
        <f>VLOOKUP(B445,MICRO!E:L,8,0)</f>
        <v>#N/A</v>
      </c>
    </row>
    <row r="446" spans="1:14" ht="20.25" x14ac:dyDescent="0.25">
      <c r="A446" s="1">
        <v>142</v>
      </c>
      <c r="B446" s="1"/>
      <c r="C446" s="1" t="s">
        <v>2832</v>
      </c>
      <c r="D446" s="1"/>
      <c r="E446" s="1"/>
      <c r="F446" s="1" t="s">
        <v>2833</v>
      </c>
      <c r="G446" s="1">
        <v>8</v>
      </c>
      <c r="H446" s="1" t="s">
        <v>19</v>
      </c>
      <c r="I446" s="1" t="s">
        <v>2814</v>
      </c>
      <c r="J446" s="1">
        <v>0.02</v>
      </c>
      <c r="K446" s="1">
        <v>0.16</v>
      </c>
      <c r="L446" s="42">
        <v>5</v>
      </c>
      <c r="M446" s="43">
        <v>46055</v>
      </c>
      <c r="N446" s="1" t="e">
        <f>VLOOKUP(B446,MICRO!E:L,8,0)</f>
        <v>#N/A</v>
      </c>
    </row>
    <row r="447" spans="1:14" ht="20.25" x14ac:dyDescent="0.25">
      <c r="A447" s="1">
        <v>143</v>
      </c>
      <c r="B447" s="1"/>
      <c r="C447" s="1" t="s">
        <v>960</v>
      </c>
      <c r="D447" s="1"/>
      <c r="E447" s="1"/>
      <c r="F447" s="1" t="s">
        <v>2834</v>
      </c>
      <c r="G447" s="1">
        <v>2</v>
      </c>
      <c r="H447" s="1" t="s">
        <v>19</v>
      </c>
      <c r="I447" s="1" t="s">
        <v>2835</v>
      </c>
      <c r="J447" s="1">
        <v>0.02</v>
      </c>
      <c r="K447" s="1">
        <v>0.04</v>
      </c>
      <c r="L447" s="42">
        <v>5</v>
      </c>
      <c r="M447" s="43">
        <v>46055</v>
      </c>
      <c r="N447" s="1" t="e">
        <f>VLOOKUP(B447,MICRO!E:L,8,0)</f>
        <v>#N/A</v>
      </c>
    </row>
    <row r="448" spans="1:14" ht="20.25" x14ac:dyDescent="0.25">
      <c r="A448" s="1">
        <v>144</v>
      </c>
      <c r="B448" s="1"/>
      <c r="C448" s="1" t="s">
        <v>1286</v>
      </c>
      <c r="D448" s="1"/>
      <c r="E448" s="1"/>
      <c r="F448" s="1" t="s">
        <v>2836</v>
      </c>
      <c r="G448" s="1">
        <v>4</v>
      </c>
      <c r="H448" s="1" t="s">
        <v>19</v>
      </c>
      <c r="I448" s="1" t="s">
        <v>629</v>
      </c>
      <c r="J448" s="1">
        <v>0.02</v>
      </c>
      <c r="K448" s="1">
        <v>0.08</v>
      </c>
      <c r="L448" s="42">
        <v>5</v>
      </c>
      <c r="M448" s="43">
        <v>46055</v>
      </c>
      <c r="N448" s="1" t="e">
        <f>VLOOKUP(B448,MICRO!E:L,8,0)</f>
        <v>#N/A</v>
      </c>
    </row>
    <row r="449" spans="1:14" ht="20.25" x14ac:dyDescent="0.25">
      <c r="A449" s="1">
        <v>145</v>
      </c>
      <c r="B449" s="1"/>
      <c r="C449" s="1" t="s">
        <v>2837</v>
      </c>
      <c r="D449" s="1"/>
      <c r="E449" s="1"/>
      <c r="F449" s="1" t="s">
        <v>2838</v>
      </c>
      <c r="G449" s="1">
        <v>4</v>
      </c>
      <c r="H449" s="1" t="s">
        <v>19</v>
      </c>
      <c r="I449" s="1" t="s">
        <v>585</v>
      </c>
      <c r="J449" s="1">
        <v>0.02</v>
      </c>
      <c r="K449" s="1">
        <v>0.08</v>
      </c>
      <c r="L449" s="42">
        <v>5</v>
      </c>
      <c r="M449" s="43">
        <v>46055</v>
      </c>
      <c r="N449" s="1" t="e">
        <f>VLOOKUP(B449,MICRO!E:L,8,0)</f>
        <v>#N/A</v>
      </c>
    </row>
    <row r="450" spans="1:14" ht="20.25" x14ac:dyDescent="0.25">
      <c r="A450" s="1">
        <v>146</v>
      </c>
      <c r="B450" s="1"/>
      <c r="C450" s="1" t="s">
        <v>2839</v>
      </c>
      <c r="D450" s="1"/>
      <c r="E450" s="1"/>
      <c r="F450" s="1" t="s">
        <v>2840</v>
      </c>
      <c r="G450" s="1">
        <v>4</v>
      </c>
      <c r="H450" s="1" t="s">
        <v>19</v>
      </c>
      <c r="I450" s="1" t="s">
        <v>2754</v>
      </c>
      <c r="J450" s="1">
        <v>0.02</v>
      </c>
      <c r="K450" s="1">
        <v>0.08</v>
      </c>
      <c r="L450" s="42">
        <v>5</v>
      </c>
      <c r="M450" s="43">
        <v>46055</v>
      </c>
      <c r="N450" s="1" t="e">
        <f>VLOOKUP(B450,MICRO!E:L,8,0)</f>
        <v>#N/A</v>
      </c>
    </row>
    <row r="451" spans="1:14" ht="20.25" x14ac:dyDescent="0.25">
      <c r="A451" s="1">
        <v>147</v>
      </c>
      <c r="B451" s="1"/>
      <c r="C451" s="1" t="s">
        <v>2841</v>
      </c>
      <c r="D451" s="1"/>
      <c r="E451" s="1"/>
      <c r="F451" s="1" t="s">
        <v>2842</v>
      </c>
      <c r="G451" s="1">
        <v>24</v>
      </c>
      <c r="H451" s="1" t="s">
        <v>19</v>
      </c>
      <c r="I451" s="1" t="s">
        <v>589</v>
      </c>
      <c r="J451" s="1">
        <v>0.02</v>
      </c>
      <c r="K451" s="1">
        <v>0.48</v>
      </c>
      <c r="L451" s="42">
        <v>5</v>
      </c>
      <c r="M451" s="43">
        <v>46055</v>
      </c>
      <c r="N451" s="1" t="e">
        <f>VLOOKUP(B451,MICRO!E:L,8,0)</f>
        <v>#N/A</v>
      </c>
    </row>
    <row r="452" spans="1:14" ht="20.25" x14ac:dyDescent="0.25">
      <c r="A452" s="1">
        <v>148</v>
      </c>
      <c r="B452" s="1"/>
      <c r="C452" s="1" t="s">
        <v>2843</v>
      </c>
      <c r="D452" s="1"/>
      <c r="E452" s="1"/>
      <c r="F452" s="1" t="s">
        <v>2844</v>
      </c>
      <c r="G452" s="1">
        <v>28</v>
      </c>
      <c r="H452" s="1" t="s">
        <v>19</v>
      </c>
      <c r="I452" s="1" t="s">
        <v>2845</v>
      </c>
      <c r="J452" s="1">
        <v>0.02</v>
      </c>
      <c r="K452" s="1">
        <v>0.56000000000000005</v>
      </c>
      <c r="L452" s="42">
        <v>5</v>
      </c>
      <c r="M452" s="43">
        <v>46055</v>
      </c>
      <c r="N452" s="1" t="e">
        <f>VLOOKUP(B452,MICRO!E:L,8,0)</f>
        <v>#N/A</v>
      </c>
    </row>
    <row r="453" spans="1:14" ht="20.25" x14ac:dyDescent="0.25">
      <c r="A453" s="1">
        <v>149</v>
      </c>
      <c r="B453" s="1"/>
      <c r="C453" s="1" t="s">
        <v>2846</v>
      </c>
      <c r="D453" s="1"/>
      <c r="E453" s="1"/>
      <c r="F453" s="1" t="s">
        <v>2847</v>
      </c>
      <c r="G453" s="1">
        <v>8</v>
      </c>
      <c r="H453" s="1" t="s">
        <v>19</v>
      </c>
      <c r="I453" s="1" t="s">
        <v>634</v>
      </c>
      <c r="J453" s="1">
        <v>0.02</v>
      </c>
      <c r="K453" s="1">
        <v>0.16</v>
      </c>
      <c r="L453" s="42">
        <v>5</v>
      </c>
      <c r="M453" s="43">
        <v>46055</v>
      </c>
      <c r="N453" s="1" t="e">
        <f>VLOOKUP(B453,MICRO!E:L,8,0)</f>
        <v>#N/A</v>
      </c>
    </row>
    <row r="454" spans="1:14" ht="20.25" x14ac:dyDescent="0.25">
      <c r="A454" s="1">
        <v>150</v>
      </c>
      <c r="B454" s="1"/>
      <c r="C454" s="1" t="s">
        <v>2848</v>
      </c>
      <c r="D454" s="1"/>
      <c r="E454" s="1"/>
      <c r="F454" s="1" t="s">
        <v>2849</v>
      </c>
      <c r="G454" s="1">
        <v>2</v>
      </c>
      <c r="H454" s="1" t="s">
        <v>19</v>
      </c>
      <c r="I454" s="1" t="s">
        <v>585</v>
      </c>
      <c r="J454" s="1">
        <v>0.02</v>
      </c>
      <c r="K454" s="1">
        <v>0.04</v>
      </c>
      <c r="L454" s="42">
        <v>5</v>
      </c>
      <c r="M454" s="43">
        <v>46055</v>
      </c>
      <c r="N454" s="1" t="e">
        <f>VLOOKUP(B454,MICRO!E:L,8,0)</f>
        <v>#N/A</v>
      </c>
    </row>
    <row r="455" spans="1:14" ht="20.25" x14ac:dyDescent="0.25">
      <c r="A455" s="1">
        <v>151</v>
      </c>
      <c r="B455" s="1"/>
      <c r="C455" s="1" t="s">
        <v>1996</v>
      </c>
      <c r="D455" s="1"/>
      <c r="E455" s="1"/>
      <c r="F455" s="1" t="s">
        <v>2850</v>
      </c>
      <c r="G455" s="1">
        <v>9</v>
      </c>
      <c r="H455" s="1" t="s">
        <v>19</v>
      </c>
      <c r="I455" s="1" t="s">
        <v>2851</v>
      </c>
      <c r="J455" s="1">
        <v>0.02</v>
      </c>
      <c r="K455" s="1">
        <v>0.18</v>
      </c>
      <c r="L455" s="42">
        <v>5</v>
      </c>
      <c r="M455" s="43">
        <v>46055</v>
      </c>
      <c r="N455" s="1" t="e">
        <f>VLOOKUP(B455,MICRO!E:L,8,0)</f>
        <v>#N/A</v>
      </c>
    </row>
    <row r="456" spans="1:14" ht="20.25" x14ac:dyDescent="0.25">
      <c r="A456" s="1">
        <v>152</v>
      </c>
      <c r="B456" s="1"/>
      <c r="C456" s="1" t="s">
        <v>950</v>
      </c>
      <c r="D456" s="1"/>
      <c r="E456" s="1"/>
      <c r="F456" s="1" t="s">
        <v>2852</v>
      </c>
      <c r="G456" s="1">
        <v>9</v>
      </c>
      <c r="H456" s="1" t="s">
        <v>19</v>
      </c>
      <c r="I456" s="1" t="s">
        <v>2754</v>
      </c>
      <c r="J456" s="1">
        <v>0.02</v>
      </c>
      <c r="K456" s="1">
        <v>0.18</v>
      </c>
      <c r="L456" s="42">
        <v>5</v>
      </c>
      <c r="M456" s="43">
        <v>46055</v>
      </c>
      <c r="N456" s="1" t="e">
        <f>VLOOKUP(B456,MICRO!E:L,8,0)</f>
        <v>#N/A</v>
      </c>
    </row>
    <row r="457" spans="1:14" ht="20.25" x14ac:dyDescent="0.25">
      <c r="A457" s="1">
        <v>153</v>
      </c>
      <c r="B457" s="1"/>
      <c r="C457" s="1" t="s">
        <v>2853</v>
      </c>
      <c r="D457" s="1"/>
      <c r="E457" s="1"/>
      <c r="F457" s="1" t="s">
        <v>2854</v>
      </c>
      <c r="G457" s="1">
        <v>12</v>
      </c>
      <c r="H457" s="1" t="s">
        <v>19</v>
      </c>
      <c r="I457" s="1" t="s">
        <v>2855</v>
      </c>
      <c r="J457" s="1">
        <v>0.02</v>
      </c>
      <c r="K457" s="1">
        <v>0.24</v>
      </c>
      <c r="L457" s="42">
        <v>5</v>
      </c>
      <c r="M457" s="43">
        <v>46055</v>
      </c>
      <c r="N457" s="1" t="e">
        <f>VLOOKUP(B457,MICRO!E:L,8,0)</f>
        <v>#N/A</v>
      </c>
    </row>
    <row r="458" spans="1:14" ht="20.25" x14ac:dyDescent="0.25">
      <c r="A458" s="1">
        <v>154</v>
      </c>
      <c r="B458" s="1"/>
      <c r="C458" s="1" t="s">
        <v>2856</v>
      </c>
      <c r="D458" s="1"/>
      <c r="E458" s="1"/>
      <c r="F458" s="1" t="s">
        <v>2857</v>
      </c>
      <c r="G458" s="1">
        <v>44</v>
      </c>
      <c r="H458" s="1" t="s">
        <v>19</v>
      </c>
      <c r="I458" s="1" t="s">
        <v>2858</v>
      </c>
      <c r="J458" s="1">
        <v>0.02</v>
      </c>
      <c r="K458" s="1">
        <v>0.88</v>
      </c>
      <c r="L458" s="42">
        <v>5</v>
      </c>
      <c r="M458" s="43">
        <v>46055</v>
      </c>
      <c r="N458" s="1" t="e">
        <f>VLOOKUP(B458,MICRO!E:L,8,0)</f>
        <v>#N/A</v>
      </c>
    </row>
    <row r="459" spans="1:14" ht="20.25" x14ac:dyDescent="0.25">
      <c r="A459" s="1">
        <v>155</v>
      </c>
      <c r="B459" s="1"/>
      <c r="C459" s="1" t="s">
        <v>1286</v>
      </c>
      <c r="D459" s="1"/>
      <c r="E459" s="1"/>
      <c r="F459" s="1" t="s">
        <v>2859</v>
      </c>
      <c r="G459" s="1">
        <v>68</v>
      </c>
      <c r="H459" s="1" t="s">
        <v>19</v>
      </c>
      <c r="I459" s="1" t="s">
        <v>629</v>
      </c>
      <c r="J459" s="1">
        <v>0.02</v>
      </c>
      <c r="K459" s="1">
        <v>1.36</v>
      </c>
      <c r="L459" s="42">
        <v>5</v>
      </c>
      <c r="M459" s="43">
        <v>46055</v>
      </c>
      <c r="N459" s="1" t="e">
        <f>VLOOKUP(B459,MICRO!E:L,8,0)</f>
        <v>#N/A</v>
      </c>
    </row>
    <row r="460" spans="1:14" ht="20.25" x14ac:dyDescent="0.25">
      <c r="A460" s="1">
        <v>156</v>
      </c>
      <c r="B460" s="1"/>
      <c r="C460" s="1" t="s">
        <v>2860</v>
      </c>
      <c r="D460" s="1"/>
      <c r="E460" s="1"/>
      <c r="F460" s="1" t="s">
        <v>2861</v>
      </c>
      <c r="G460" s="1">
        <v>34</v>
      </c>
      <c r="H460" s="1" t="s">
        <v>19</v>
      </c>
      <c r="I460" s="1" t="s">
        <v>2862</v>
      </c>
      <c r="J460" s="1">
        <v>0.02</v>
      </c>
      <c r="K460" s="1">
        <v>0.68</v>
      </c>
      <c r="L460" s="42">
        <v>5</v>
      </c>
      <c r="M460" s="43">
        <v>46055</v>
      </c>
      <c r="N460" s="1" t="e">
        <f>VLOOKUP(B460,MICRO!E:L,8,0)</f>
        <v>#N/A</v>
      </c>
    </row>
    <row r="461" spans="1:14" ht="20.25" x14ac:dyDescent="0.25">
      <c r="A461" s="1">
        <v>157</v>
      </c>
      <c r="B461" s="1"/>
      <c r="C461" s="1" t="s">
        <v>2837</v>
      </c>
      <c r="D461" s="1"/>
      <c r="E461" s="1"/>
      <c r="F461" s="1" t="s">
        <v>2863</v>
      </c>
      <c r="G461" s="1">
        <v>46</v>
      </c>
      <c r="H461" s="1" t="s">
        <v>19</v>
      </c>
      <c r="I461" s="1" t="s">
        <v>585</v>
      </c>
      <c r="J461" s="1">
        <v>0.02</v>
      </c>
      <c r="K461" s="1">
        <v>0.92</v>
      </c>
      <c r="L461" s="42">
        <v>5</v>
      </c>
      <c r="M461" s="43">
        <v>46055</v>
      </c>
      <c r="N461" s="1" t="e">
        <f>VLOOKUP(B461,MICRO!E:L,8,0)</f>
        <v>#N/A</v>
      </c>
    </row>
    <row r="462" spans="1:14" ht="20.25" x14ac:dyDescent="0.25">
      <c r="A462" s="1">
        <v>158</v>
      </c>
      <c r="B462" s="1"/>
      <c r="C462" s="1" t="s">
        <v>2864</v>
      </c>
      <c r="D462" s="1"/>
      <c r="E462" s="1"/>
      <c r="F462" s="1" t="s">
        <v>2865</v>
      </c>
      <c r="G462" s="1">
        <v>49</v>
      </c>
      <c r="H462" s="1" t="s">
        <v>19</v>
      </c>
      <c r="I462" s="1" t="s">
        <v>585</v>
      </c>
      <c r="J462" s="1">
        <v>0.02</v>
      </c>
      <c r="K462" s="1">
        <v>0.98</v>
      </c>
      <c r="L462" s="42">
        <v>5</v>
      </c>
      <c r="M462" s="43">
        <v>46055</v>
      </c>
      <c r="N462" s="1" t="e">
        <f>VLOOKUP(B462,MICRO!E:L,8,0)</f>
        <v>#N/A</v>
      </c>
    </row>
    <row r="463" spans="1:14" ht="20.25" x14ac:dyDescent="0.25">
      <c r="A463" s="1">
        <v>159</v>
      </c>
      <c r="B463" s="1"/>
      <c r="C463" s="1" t="s">
        <v>1996</v>
      </c>
      <c r="D463" s="1"/>
      <c r="E463" s="1"/>
      <c r="F463" s="1" t="s">
        <v>2866</v>
      </c>
      <c r="G463" s="1">
        <v>9</v>
      </c>
      <c r="H463" s="1" t="s">
        <v>19</v>
      </c>
      <c r="I463" s="1" t="s">
        <v>2851</v>
      </c>
      <c r="J463" s="1">
        <v>0.02</v>
      </c>
      <c r="K463" s="1">
        <v>0.18</v>
      </c>
      <c r="L463" s="42">
        <v>5</v>
      </c>
      <c r="M463" s="43">
        <v>46055</v>
      </c>
      <c r="N463" s="1" t="e">
        <f>VLOOKUP(B463,MICRO!E:L,8,0)</f>
        <v>#N/A</v>
      </c>
    </row>
    <row r="464" spans="1:14" ht="20.25" x14ac:dyDescent="0.25">
      <c r="A464" s="1">
        <v>160</v>
      </c>
      <c r="B464" s="1"/>
      <c r="C464" s="1" t="s">
        <v>2867</v>
      </c>
      <c r="D464" s="1"/>
      <c r="E464" s="1"/>
      <c r="F464" s="1" t="s">
        <v>2868</v>
      </c>
      <c r="G464" s="1">
        <v>8</v>
      </c>
      <c r="H464" s="1" t="s">
        <v>19</v>
      </c>
      <c r="I464" s="1" t="s">
        <v>634</v>
      </c>
      <c r="J464" s="1">
        <v>0.02</v>
      </c>
      <c r="K464" s="1">
        <v>0.16</v>
      </c>
      <c r="L464" s="42">
        <v>5</v>
      </c>
      <c r="M464" s="43">
        <v>46055</v>
      </c>
      <c r="N464" s="1" t="e">
        <f>VLOOKUP(B464,MICRO!E:L,8,0)</f>
        <v>#N/A</v>
      </c>
    </row>
    <row r="465" spans="1:14" ht="20.25" x14ac:dyDescent="0.25">
      <c r="A465" s="1">
        <v>161</v>
      </c>
      <c r="B465" s="1"/>
      <c r="C465" s="1" t="s">
        <v>1286</v>
      </c>
      <c r="D465" s="1"/>
      <c r="E465" s="1"/>
      <c r="F465" s="1" t="s">
        <v>2869</v>
      </c>
      <c r="G465" s="1">
        <v>22</v>
      </c>
      <c r="H465" s="1" t="s">
        <v>19</v>
      </c>
      <c r="I465" s="1" t="s">
        <v>629</v>
      </c>
      <c r="J465" s="1">
        <v>0.02</v>
      </c>
      <c r="K465" s="1">
        <v>0.44</v>
      </c>
      <c r="L465" s="42">
        <v>5</v>
      </c>
      <c r="M465" s="43">
        <v>46055</v>
      </c>
      <c r="N465" s="1" t="e">
        <f>VLOOKUP(B465,MICRO!E:L,8,0)</f>
        <v>#N/A</v>
      </c>
    </row>
    <row r="466" spans="1:14" ht="20.25" x14ac:dyDescent="0.25">
      <c r="A466" s="1">
        <v>162</v>
      </c>
      <c r="B466" s="1"/>
      <c r="C466" s="1" t="s">
        <v>2839</v>
      </c>
      <c r="D466" s="1"/>
      <c r="E466" s="1"/>
      <c r="F466" s="1" t="s">
        <v>2870</v>
      </c>
      <c r="G466" s="1">
        <v>22</v>
      </c>
      <c r="H466" s="1" t="s">
        <v>19</v>
      </c>
      <c r="I466" s="1" t="s">
        <v>2754</v>
      </c>
      <c r="J466" s="1">
        <v>0.02</v>
      </c>
      <c r="K466" s="1">
        <v>0.44</v>
      </c>
      <c r="L466" s="42">
        <v>5</v>
      </c>
      <c r="M466" s="43">
        <v>46055</v>
      </c>
      <c r="N466" s="1" t="e">
        <f>VLOOKUP(B466,MICRO!E:L,8,0)</f>
        <v>#N/A</v>
      </c>
    </row>
    <row r="467" spans="1:14" ht="20.25" x14ac:dyDescent="0.25">
      <c r="A467" s="1">
        <v>163</v>
      </c>
      <c r="B467" s="1"/>
      <c r="C467" s="1" t="s">
        <v>950</v>
      </c>
      <c r="D467" s="1"/>
      <c r="E467" s="1"/>
      <c r="F467" s="1" t="s">
        <v>2871</v>
      </c>
      <c r="G467" s="1">
        <v>9</v>
      </c>
      <c r="H467" s="1" t="s">
        <v>19</v>
      </c>
      <c r="I467" s="1" t="s">
        <v>2754</v>
      </c>
      <c r="J467" s="1">
        <v>0.02</v>
      </c>
      <c r="K467" s="1">
        <v>0.18</v>
      </c>
      <c r="L467" s="42">
        <v>5</v>
      </c>
      <c r="M467" s="43">
        <v>46055</v>
      </c>
      <c r="N467" s="1" t="e">
        <f>VLOOKUP(B467,MICRO!E:L,8,0)</f>
        <v>#N/A</v>
      </c>
    </row>
    <row r="468" spans="1:14" ht="20.25" x14ac:dyDescent="0.25">
      <c r="A468" s="1">
        <v>164</v>
      </c>
      <c r="B468" s="1"/>
      <c r="C468" s="1" t="s">
        <v>2872</v>
      </c>
      <c r="D468" s="1"/>
      <c r="E468" s="1"/>
      <c r="F468" s="1" t="s">
        <v>2873</v>
      </c>
      <c r="G468" s="1">
        <v>4</v>
      </c>
      <c r="H468" s="1" t="s">
        <v>19</v>
      </c>
      <c r="I468" s="1" t="s">
        <v>2862</v>
      </c>
      <c r="J468" s="1">
        <v>0.02</v>
      </c>
      <c r="K468" s="1">
        <v>0.08</v>
      </c>
      <c r="L468" s="42">
        <v>5</v>
      </c>
      <c r="M468" s="43">
        <v>46055</v>
      </c>
      <c r="N468" s="1" t="e">
        <f>VLOOKUP(B468,MICRO!E:L,8,0)</f>
        <v>#N/A</v>
      </c>
    </row>
    <row r="469" spans="1:14" ht="20.25" x14ac:dyDescent="0.25">
      <c r="A469" s="1">
        <v>165</v>
      </c>
      <c r="B469" s="1"/>
      <c r="C469" s="1" t="s">
        <v>2874</v>
      </c>
      <c r="D469" s="1"/>
      <c r="E469" s="1"/>
      <c r="F469" s="1" t="s">
        <v>2875</v>
      </c>
      <c r="G469" s="1">
        <v>4</v>
      </c>
      <c r="H469" s="1" t="s">
        <v>19</v>
      </c>
      <c r="I469" s="1" t="s">
        <v>2754</v>
      </c>
      <c r="J469" s="1">
        <v>0.02</v>
      </c>
      <c r="K469" s="1">
        <v>0.08</v>
      </c>
      <c r="L469" s="42">
        <v>5</v>
      </c>
      <c r="M469" s="43">
        <v>46055</v>
      </c>
      <c r="N469" s="1" t="e">
        <f>VLOOKUP(B469,MICRO!E:L,8,0)</f>
        <v>#N/A</v>
      </c>
    </row>
    <row r="470" spans="1:14" ht="20.25" x14ac:dyDescent="0.25">
      <c r="A470" s="1">
        <v>166</v>
      </c>
      <c r="B470" s="1"/>
      <c r="C470" s="1" t="s">
        <v>2876</v>
      </c>
      <c r="D470" s="1"/>
      <c r="E470" s="1"/>
      <c r="F470" s="1" t="s">
        <v>2877</v>
      </c>
      <c r="G470" s="1">
        <v>4</v>
      </c>
      <c r="H470" s="1" t="s">
        <v>19</v>
      </c>
      <c r="I470" s="1" t="s">
        <v>585</v>
      </c>
      <c r="J470" s="1">
        <v>0.02</v>
      </c>
      <c r="K470" s="1">
        <v>0.08</v>
      </c>
      <c r="L470" s="42">
        <v>5</v>
      </c>
      <c r="M470" s="43">
        <v>46055</v>
      </c>
      <c r="N470" s="1" t="e">
        <f>VLOOKUP(B470,MICRO!E:L,8,0)</f>
        <v>#N/A</v>
      </c>
    </row>
    <row r="471" spans="1:14" ht="20.25" x14ac:dyDescent="0.25">
      <c r="A471" s="1">
        <v>167</v>
      </c>
      <c r="B471" s="1"/>
      <c r="C471" s="1" t="s">
        <v>2848</v>
      </c>
      <c r="D471" s="1"/>
      <c r="E471" s="1"/>
      <c r="F471" s="1" t="s">
        <v>2878</v>
      </c>
      <c r="G471" s="1">
        <v>8</v>
      </c>
      <c r="H471" s="1" t="s">
        <v>19</v>
      </c>
      <c r="I471" s="1" t="s">
        <v>585</v>
      </c>
      <c r="J471" s="1">
        <v>0.02</v>
      </c>
      <c r="K471" s="1">
        <v>0.16</v>
      </c>
      <c r="L471" s="42">
        <v>5</v>
      </c>
      <c r="M471" s="43">
        <v>46055</v>
      </c>
      <c r="N471" s="1" t="e">
        <f>VLOOKUP(B471,MICRO!E:L,8,0)</f>
        <v>#N/A</v>
      </c>
    </row>
    <row r="472" spans="1:14" ht="20.25" x14ac:dyDescent="0.25">
      <c r="A472" s="1">
        <v>168</v>
      </c>
      <c r="B472" s="1"/>
      <c r="C472" s="1" t="s">
        <v>959</v>
      </c>
      <c r="D472" s="1"/>
      <c r="E472" s="1"/>
      <c r="F472" s="1" t="s">
        <v>2879</v>
      </c>
      <c r="G472" s="1">
        <v>2</v>
      </c>
      <c r="H472" s="1" t="s">
        <v>19</v>
      </c>
      <c r="I472" s="1" t="s">
        <v>2855</v>
      </c>
      <c r="J472" s="1">
        <v>0.02</v>
      </c>
      <c r="K472" s="1">
        <v>0.04</v>
      </c>
      <c r="L472" s="42">
        <v>5</v>
      </c>
      <c r="M472" s="43">
        <v>46055</v>
      </c>
      <c r="N472" s="1" t="e">
        <f>VLOOKUP(B472,MICRO!E:L,8,0)</f>
        <v>#N/A</v>
      </c>
    </row>
    <row r="473" spans="1:14" ht="20.25" x14ac:dyDescent="0.25">
      <c r="A473" s="1">
        <v>169</v>
      </c>
      <c r="B473" s="1"/>
      <c r="C473" s="1" t="s">
        <v>2880</v>
      </c>
      <c r="D473" s="1"/>
      <c r="E473" s="1"/>
      <c r="F473" s="1" t="s">
        <v>2881</v>
      </c>
      <c r="G473" s="1">
        <v>49</v>
      </c>
      <c r="H473" s="1" t="s">
        <v>19</v>
      </c>
      <c r="I473" s="1" t="s">
        <v>589</v>
      </c>
      <c r="J473" s="1">
        <v>0.02</v>
      </c>
      <c r="K473" s="1">
        <v>0.98</v>
      </c>
      <c r="L473" s="42">
        <v>5</v>
      </c>
      <c r="M473" s="43">
        <v>46055</v>
      </c>
      <c r="N473" s="1" t="e">
        <f>VLOOKUP(B473,MICRO!E:L,8,0)</f>
        <v>#N/A</v>
      </c>
    </row>
    <row r="474" spans="1:14" ht="20.25" x14ac:dyDescent="0.25">
      <c r="A474" s="1">
        <v>170</v>
      </c>
      <c r="B474" s="1"/>
      <c r="C474" s="1" t="s">
        <v>2882</v>
      </c>
      <c r="D474" s="1"/>
      <c r="E474" s="1"/>
      <c r="F474" s="1" t="s">
        <v>2883</v>
      </c>
      <c r="G474" s="1">
        <v>80</v>
      </c>
      <c r="H474" s="1" t="s">
        <v>19</v>
      </c>
      <c r="I474" s="1" t="s">
        <v>634</v>
      </c>
      <c r="J474" s="1">
        <v>0.02</v>
      </c>
      <c r="K474" s="1">
        <v>1.6</v>
      </c>
      <c r="L474" s="42">
        <v>5</v>
      </c>
      <c r="M474" s="43">
        <v>46055</v>
      </c>
      <c r="N474" s="1" t="e">
        <f>VLOOKUP(B474,MICRO!E:L,8,0)</f>
        <v>#N/A</v>
      </c>
    </row>
    <row r="475" spans="1:14" ht="20.25" x14ac:dyDescent="0.25">
      <c r="A475" s="1">
        <v>171</v>
      </c>
      <c r="B475" s="1"/>
      <c r="C475" s="1" t="s">
        <v>2839</v>
      </c>
      <c r="D475" s="1"/>
      <c r="E475" s="1"/>
      <c r="F475" s="1" t="s">
        <v>2884</v>
      </c>
      <c r="G475" s="1">
        <v>24</v>
      </c>
      <c r="H475" s="1" t="s">
        <v>19</v>
      </c>
      <c r="I475" s="1" t="s">
        <v>2754</v>
      </c>
      <c r="J475" s="1">
        <v>0.02</v>
      </c>
      <c r="K475" s="1">
        <v>0.48</v>
      </c>
      <c r="L475" s="42">
        <v>5</v>
      </c>
      <c r="M475" s="43">
        <v>46055</v>
      </c>
      <c r="N475" s="1" t="e">
        <f>VLOOKUP(B475,MICRO!E:L,8,0)</f>
        <v>#N/A</v>
      </c>
    </row>
    <row r="476" spans="1:14" ht="20.25" x14ac:dyDescent="0.25">
      <c r="A476" s="1">
        <v>172</v>
      </c>
      <c r="B476" s="1"/>
      <c r="C476" s="1" t="s">
        <v>2860</v>
      </c>
      <c r="D476" s="1"/>
      <c r="E476" s="1"/>
      <c r="F476" s="1" t="s">
        <v>2885</v>
      </c>
      <c r="G476" s="1">
        <v>8</v>
      </c>
      <c r="H476" s="1" t="s">
        <v>19</v>
      </c>
      <c r="I476" s="1" t="s">
        <v>2862</v>
      </c>
      <c r="J476" s="1">
        <v>0.02</v>
      </c>
      <c r="K476" s="1">
        <v>0.16</v>
      </c>
      <c r="L476" s="42">
        <v>5</v>
      </c>
      <c r="M476" s="43">
        <v>46055</v>
      </c>
      <c r="N476" s="1" t="e">
        <f>VLOOKUP(B476,MICRO!E:L,8,0)</f>
        <v>#N/A</v>
      </c>
    </row>
    <row r="477" spans="1:14" ht="20.25" x14ac:dyDescent="0.25">
      <c r="A477" s="1">
        <v>173</v>
      </c>
      <c r="B477" s="1"/>
      <c r="C477" s="1" t="s">
        <v>2837</v>
      </c>
      <c r="D477" s="1"/>
      <c r="E477" s="1"/>
      <c r="F477" s="1" t="s">
        <v>2886</v>
      </c>
      <c r="G477" s="1">
        <v>8</v>
      </c>
      <c r="H477" s="1" t="s">
        <v>19</v>
      </c>
      <c r="I477" s="1" t="s">
        <v>585</v>
      </c>
      <c r="J477" s="1">
        <v>0.02</v>
      </c>
      <c r="K477" s="1">
        <v>0.16</v>
      </c>
      <c r="L477" s="42">
        <v>5</v>
      </c>
      <c r="M477" s="43">
        <v>46055</v>
      </c>
      <c r="N477" s="1" t="e">
        <f>VLOOKUP(B477,MICRO!E:L,8,0)</f>
        <v>#N/A</v>
      </c>
    </row>
    <row r="478" spans="1:14" ht="20.25" x14ac:dyDescent="0.25">
      <c r="A478" s="1">
        <v>174</v>
      </c>
      <c r="B478" s="1"/>
      <c r="C478" s="1" t="s">
        <v>2848</v>
      </c>
      <c r="D478" s="1"/>
      <c r="E478" s="1"/>
      <c r="F478" s="1" t="s">
        <v>2887</v>
      </c>
      <c r="G478" s="1">
        <v>2</v>
      </c>
      <c r="H478" s="1" t="s">
        <v>19</v>
      </c>
      <c r="I478" s="1" t="s">
        <v>585</v>
      </c>
      <c r="J478" s="1">
        <v>0.01</v>
      </c>
      <c r="K478" s="1">
        <v>0.02</v>
      </c>
      <c r="L478" s="42">
        <v>5</v>
      </c>
      <c r="M478" s="43">
        <v>46055</v>
      </c>
      <c r="N478" s="1" t="e">
        <f>VLOOKUP(B478,MICRO!E:L,8,0)</f>
        <v>#N/A</v>
      </c>
    </row>
    <row r="479" spans="1:14" ht="20.25" x14ac:dyDescent="0.25">
      <c r="A479" s="1">
        <v>175</v>
      </c>
      <c r="B479" s="1"/>
      <c r="C479" s="1" t="s">
        <v>2837</v>
      </c>
      <c r="D479" s="1"/>
      <c r="E479" s="1"/>
      <c r="F479" s="1" t="s">
        <v>2888</v>
      </c>
      <c r="G479" s="1">
        <v>8</v>
      </c>
      <c r="H479" s="1" t="s">
        <v>19</v>
      </c>
      <c r="I479" s="1" t="s">
        <v>585</v>
      </c>
      <c r="J479" s="1">
        <v>0.01</v>
      </c>
      <c r="K479" s="1">
        <v>0.08</v>
      </c>
      <c r="L479" s="42">
        <v>5</v>
      </c>
      <c r="M479" s="43">
        <v>46055</v>
      </c>
      <c r="N479" s="1" t="e">
        <f>VLOOKUP(B479,MICRO!E:L,8,0)</f>
        <v>#N/A</v>
      </c>
    </row>
    <row r="480" spans="1:14" ht="20.25" x14ac:dyDescent="0.25">
      <c r="A480" s="1">
        <v>176</v>
      </c>
      <c r="B480" s="1"/>
      <c r="C480" s="1" t="s">
        <v>2860</v>
      </c>
      <c r="D480" s="1"/>
      <c r="E480" s="1"/>
      <c r="F480" s="1" t="s">
        <v>2889</v>
      </c>
      <c r="G480" s="1">
        <v>8</v>
      </c>
      <c r="H480" s="1" t="s">
        <v>19</v>
      </c>
      <c r="I480" s="1" t="s">
        <v>2862</v>
      </c>
      <c r="J480" s="1">
        <v>0.01</v>
      </c>
      <c r="K480" s="1">
        <v>0.08</v>
      </c>
      <c r="L480" s="42">
        <v>5</v>
      </c>
      <c r="M480" s="43">
        <v>46055</v>
      </c>
      <c r="N480" s="1" t="e">
        <f>VLOOKUP(B480,MICRO!E:L,8,0)</f>
        <v>#N/A</v>
      </c>
    </row>
    <row r="481" spans="1:14" ht="20.25" x14ac:dyDescent="0.25">
      <c r="A481" s="1">
        <v>177</v>
      </c>
      <c r="B481" s="1"/>
      <c r="C481" s="1" t="s">
        <v>1286</v>
      </c>
      <c r="D481" s="1"/>
      <c r="E481" s="1"/>
      <c r="F481" s="1" t="s">
        <v>2890</v>
      </c>
      <c r="G481" s="1">
        <v>40</v>
      </c>
      <c r="H481" s="1" t="s">
        <v>19</v>
      </c>
      <c r="I481" s="1" t="s">
        <v>629</v>
      </c>
      <c r="J481" s="1">
        <v>0.01</v>
      </c>
      <c r="K481" s="1">
        <v>0.4</v>
      </c>
      <c r="L481" s="42">
        <v>5</v>
      </c>
      <c r="M481" s="43">
        <v>46055</v>
      </c>
      <c r="N481" s="1" t="e">
        <f>VLOOKUP(B481,MICRO!E:L,8,0)</f>
        <v>#N/A</v>
      </c>
    </row>
    <row r="482" spans="1:14" ht="20.25" x14ac:dyDescent="0.25">
      <c r="A482" s="1">
        <v>178</v>
      </c>
      <c r="B482" s="1"/>
      <c r="C482" s="1" t="s">
        <v>2867</v>
      </c>
      <c r="D482" s="1"/>
      <c r="E482" s="1"/>
      <c r="F482" s="1" t="s">
        <v>2891</v>
      </c>
      <c r="G482" s="1">
        <v>2</v>
      </c>
      <c r="H482" s="1" t="s">
        <v>19</v>
      </c>
      <c r="I482" s="1" t="s">
        <v>634</v>
      </c>
      <c r="J482" s="1">
        <v>0.01</v>
      </c>
      <c r="K482" s="1">
        <v>0.02</v>
      </c>
      <c r="L482" s="42">
        <v>5</v>
      </c>
      <c r="M482" s="43">
        <v>46055</v>
      </c>
      <c r="N482" s="1" t="e">
        <f>VLOOKUP(B482,MICRO!E:L,8,0)</f>
        <v>#N/A</v>
      </c>
    </row>
    <row r="483" spans="1:14" ht="20.25" x14ac:dyDescent="0.25">
      <c r="A483" s="1">
        <v>179</v>
      </c>
      <c r="B483" s="1"/>
      <c r="C483" s="1" t="s">
        <v>2839</v>
      </c>
      <c r="D483" s="1"/>
      <c r="E483" s="1"/>
      <c r="F483" s="1" t="s">
        <v>2892</v>
      </c>
      <c r="G483" s="1">
        <v>8</v>
      </c>
      <c r="H483" s="1" t="s">
        <v>19</v>
      </c>
      <c r="I483" s="1" t="s">
        <v>2754</v>
      </c>
      <c r="J483" s="1">
        <v>0.01</v>
      </c>
      <c r="K483" s="1">
        <v>0.08</v>
      </c>
      <c r="L483" s="42">
        <v>5</v>
      </c>
      <c r="M483" s="43">
        <v>46055</v>
      </c>
      <c r="N483" s="1" t="e">
        <f>VLOOKUP(B483,MICRO!E:L,8,0)</f>
        <v>#N/A</v>
      </c>
    </row>
    <row r="484" spans="1:14" ht="20.25" x14ac:dyDescent="0.25">
      <c r="A484" s="1">
        <v>180</v>
      </c>
      <c r="B484" s="1"/>
      <c r="C484" s="1" t="s">
        <v>2841</v>
      </c>
      <c r="D484" s="1"/>
      <c r="E484" s="1"/>
      <c r="F484" s="1" t="s">
        <v>2893</v>
      </c>
      <c r="G484" s="1">
        <v>24</v>
      </c>
      <c r="H484" s="1" t="s">
        <v>19</v>
      </c>
      <c r="I484" s="1" t="s">
        <v>589</v>
      </c>
      <c r="J484" s="1">
        <v>0.05</v>
      </c>
      <c r="K484" s="1">
        <v>1.2000000000000002</v>
      </c>
      <c r="L484" s="42">
        <v>5</v>
      </c>
      <c r="M484" s="43">
        <v>46055</v>
      </c>
      <c r="N484" s="1" t="e">
        <f>VLOOKUP(B484,MICRO!E:L,8,0)</f>
        <v>#N/A</v>
      </c>
    </row>
    <row r="485" spans="1:14" ht="20.25" x14ac:dyDescent="0.25">
      <c r="A485" s="1">
        <v>181</v>
      </c>
      <c r="B485" s="1"/>
      <c r="C485" s="1" t="s">
        <v>2856</v>
      </c>
      <c r="D485" s="1"/>
      <c r="E485" s="1"/>
      <c r="F485" s="1" t="s">
        <v>2894</v>
      </c>
      <c r="G485" s="1">
        <v>44</v>
      </c>
      <c r="H485" s="1" t="s">
        <v>19</v>
      </c>
      <c r="I485" s="1" t="s">
        <v>2858</v>
      </c>
      <c r="J485" s="1">
        <v>0.05</v>
      </c>
      <c r="K485" s="1">
        <v>2.2000000000000002</v>
      </c>
      <c r="L485" s="42">
        <v>5</v>
      </c>
      <c r="M485" s="43">
        <v>46055</v>
      </c>
      <c r="N485" s="1" t="e">
        <f>VLOOKUP(B485,MICRO!E:L,8,0)</f>
        <v>#N/A</v>
      </c>
    </row>
    <row r="486" spans="1:14" ht="20.25" x14ac:dyDescent="0.25">
      <c r="A486" s="1">
        <v>182</v>
      </c>
      <c r="B486" s="1"/>
      <c r="C486" s="1" t="s">
        <v>2843</v>
      </c>
      <c r="D486" s="1"/>
      <c r="E486" s="1"/>
      <c r="F486" s="1" t="s">
        <v>2895</v>
      </c>
      <c r="G486" s="1">
        <v>28</v>
      </c>
      <c r="H486" s="1" t="s">
        <v>19</v>
      </c>
      <c r="I486" s="1" t="s">
        <v>2845</v>
      </c>
      <c r="J486" s="1">
        <v>0.05</v>
      </c>
      <c r="K486" s="1">
        <v>1.4000000000000001</v>
      </c>
      <c r="L486" s="42">
        <v>5</v>
      </c>
      <c r="M486" s="43">
        <v>46055</v>
      </c>
      <c r="N486" s="1" t="e">
        <f>VLOOKUP(B486,MICRO!E:L,8,0)</f>
        <v>#N/A</v>
      </c>
    </row>
    <row r="487" spans="1:14" ht="20.25" x14ac:dyDescent="0.25">
      <c r="A487" s="1">
        <v>183</v>
      </c>
      <c r="B487" s="1"/>
      <c r="C487" s="1" t="s">
        <v>183</v>
      </c>
      <c r="D487" s="1"/>
      <c r="E487" s="1"/>
      <c r="F487" s="1" t="s">
        <v>2896</v>
      </c>
      <c r="G487" s="1">
        <v>2</v>
      </c>
      <c r="H487" s="1" t="s">
        <v>19</v>
      </c>
      <c r="I487" s="1" t="s">
        <v>2835</v>
      </c>
      <c r="J487" s="1">
        <v>0.05</v>
      </c>
      <c r="K487" s="1">
        <v>0.1</v>
      </c>
      <c r="L487" s="42">
        <v>5</v>
      </c>
      <c r="M487" s="43">
        <v>46055</v>
      </c>
      <c r="N487" s="1" t="e">
        <f>VLOOKUP(B487,MICRO!E:L,8,0)</f>
        <v>#N/A</v>
      </c>
    </row>
    <row r="488" spans="1:14" ht="20.25" x14ac:dyDescent="0.25">
      <c r="A488" s="1">
        <v>184</v>
      </c>
      <c r="B488" s="1"/>
      <c r="C488" s="1" t="s">
        <v>2853</v>
      </c>
      <c r="D488" s="1"/>
      <c r="E488" s="1"/>
      <c r="F488" s="1" t="s">
        <v>2897</v>
      </c>
      <c r="G488" s="1">
        <v>12</v>
      </c>
      <c r="H488" s="1" t="s">
        <v>19</v>
      </c>
      <c r="I488" s="1" t="s">
        <v>2855</v>
      </c>
      <c r="J488" s="1">
        <v>0.05</v>
      </c>
      <c r="K488" s="1">
        <v>0.60000000000000009</v>
      </c>
      <c r="L488" s="42">
        <v>5</v>
      </c>
      <c r="M488" s="43">
        <v>46055</v>
      </c>
      <c r="N488" s="1" t="e">
        <f>VLOOKUP(B488,MICRO!E:L,8,0)</f>
        <v>#N/A</v>
      </c>
    </row>
    <row r="489" spans="1:14" ht="20.25" x14ac:dyDescent="0.25">
      <c r="A489" s="1">
        <v>185</v>
      </c>
      <c r="B489" s="1"/>
      <c r="C489" s="1" t="s">
        <v>950</v>
      </c>
      <c r="D489" s="1"/>
      <c r="E489" s="1"/>
      <c r="F489" s="1" t="s">
        <v>2898</v>
      </c>
      <c r="G489" s="1">
        <v>9</v>
      </c>
      <c r="H489" s="1" t="s">
        <v>19</v>
      </c>
      <c r="I489" s="1" t="s">
        <v>2754</v>
      </c>
      <c r="J489" s="1">
        <v>0.05</v>
      </c>
      <c r="K489" s="1">
        <v>0.45</v>
      </c>
      <c r="L489" s="42">
        <v>5</v>
      </c>
      <c r="M489" s="43">
        <v>46055</v>
      </c>
      <c r="N489" s="1" t="e">
        <f>VLOOKUP(B489,MICRO!E:L,8,0)</f>
        <v>#N/A</v>
      </c>
    </row>
    <row r="490" spans="1:14" ht="20.25" x14ac:dyDescent="0.25">
      <c r="A490" s="1">
        <v>186</v>
      </c>
      <c r="B490" s="1"/>
      <c r="C490" s="1" t="s">
        <v>1996</v>
      </c>
      <c r="D490" s="1"/>
      <c r="E490" s="1"/>
      <c r="F490" s="1" t="s">
        <v>2899</v>
      </c>
      <c r="G490" s="1">
        <v>9</v>
      </c>
      <c r="H490" s="1" t="s">
        <v>19</v>
      </c>
      <c r="I490" s="1" t="s">
        <v>2851</v>
      </c>
      <c r="J490" s="1">
        <v>0.05</v>
      </c>
      <c r="K490" s="1">
        <v>0.45</v>
      </c>
      <c r="L490" s="42">
        <v>5</v>
      </c>
      <c r="M490" s="43">
        <v>46055</v>
      </c>
      <c r="N490" s="1" t="e">
        <f>VLOOKUP(B490,MICRO!E:L,8,0)</f>
        <v>#N/A</v>
      </c>
    </row>
    <row r="491" spans="1:14" ht="20.25" x14ac:dyDescent="0.25">
      <c r="A491" s="1">
        <v>187</v>
      </c>
      <c r="B491" s="1"/>
      <c r="C491" s="1" t="s">
        <v>1990</v>
      </c>
      <c r="D491" s="1"/>
      <c r="E491" s="1"/>
      <c r="F491" s="1" t="s">
        <v>2900</v>
      </c>
      <c r="G491" s="1">
        <v>9</v>
      </c>
      <c r="H491" s="1" t="s">
        <v>19</v>
      </c>
      <c r="I491" s="1" t="s">
        <v>585</v>
      </c>
      <c r="J491" s="1">
        <v>0.05</v>
      </c>
      <c r="K491" s="1">
        <v>0.45</v>
      </c>
      <c r="L491" s="42">
        <v>5</v>
      </c>
      <c r="M491" s="43">
        <v>46055</v>
      </c>
      <c r="N491" s="1" t="e">
        <f>VLOOKUP(B491,MICRO!E:L,8,0)</f>
        <v>#N/A</v>
      </c>
    </row>
    <row r="492" spans="1:14" ht="20.25" x14ac:dyDescent="0.25">
      <c r="A492" s="1">
        <v>188</v>
      </c>
      <c r="B492" s="1"/>
      <c r="C492" s="1" t="s">
        <v>2837</v>
      </c>
      <c r="D492" s="1"/>
      <c r="E492" s="1"/>
      <c r="F492" s="1" t="s">
        <v>2901</v>
      </c>
      <c r="G492" s="1">
        <v>4</v>
      </c>
      <c r="H492" s="1" t="s">
        <v>19</v>
      </c>
      <c r="I492" s="1" t="s">
        <v>585</v>
      </c>
      <c r="J492" s="1">
        <v>0.05</v>
      </c>
      <c r="K492" s="1">
        <v>0.2</v>
      </c>
      <c r="L492" s="42">
        <v>5</v>
      </c>
      <c r="M492" s="43">
        <v>46055</v>
      </c>
      <c r="N492" s="1" t="e">
        <f>VLOOKUP(B492,MICRO!E:L,8,0)</f>
        <v>#N/A</v>
      </c>
    </row>
    <row r="493" spans="1:14" ht="20.25" x14ac:dyDescent="0.25">
      <c r="A493" s="1">
        <v>189</v>
      </c>
      <c r="B493" s="1"/>
      <c r="C493" s="1" t="s">
        <v>1286</v>
      </c>
      <c r="D493" s="1"/>
      <c r="E493" s="1"/>
      <c r="F493" s="1" t="s">
        <v>2902</v>
      </c>
      <c r="G493" s="1">
        <v>4</v>
      </c>
      <c r="H493" s="1" t="s">
        <v>19</v>
      </c>
      <c r="I493" s="1" t="s">
        <v>629</v>
      </c>
      <c r="J493" s="1">
        <v>0.05</v>
      </c>
      <c r="K493" s="1">
        <v>0.2</v>
      </c>
      <c r="L493" s="42">
        <v>5</v>
      </c>
      <c r="M493" s="43">
        <v>46055</v>
      </c>
      <c r="N493" s="1" t="e">
        <f>VLOOKUP(B493,MICRO!E:L,8,0)</f>
        <v>#N/A</v>
      </c>
    </row>
    <row r="494" spans="1:14" ht="20.25" x14ac:dyDescent="0.25">
      <c r="A494" s="1">
        <v>190</v>
      </c>
      <c r="B494" s="1"/>
      <c r="C494" s="1" t="s">
        <v>2839</v>
      </c>
      <c r="D494" s="1"/>
      <c r="E494" s="1"/>
      <c r="F494" s="1" t="s">
        <v>2903</v>
      </c>
      <c r="G494" s="1">
        <v>16</v>
      </c>
      <c r="H494" s="1" t="s">
        <v>19</v>
      </c>
      <c r="I494" s="1" t="s">
        <v>2839</v>
      </c>
      <c r="J494" s="1">
        <v>0.05</v>
      </c>
      <c r="K494" s="1">
        <v>0.8</v>
      </c>
      <c r="L494" s="42">
        <v>5</v>
      </c>
      <c r="M494" s="43">
        <v>46055</v>
      </c>
      <c r="N494" s="1" t="e">
        <f>VLOOKUP(B494,MICRO!E:L,8,0)</f>
        <v>#N/A</v>
      </c>
    </row>
    <row r="495" spans="1:14" ht="20.25" x14ac:dyDescent="0.25">
      <c r="A495" s="1">
        <v>191</v>
      </c>
      <c r="B495" s="1"/>
      <c r="C495" s="1" t="s">
        <v>1286</v>
      </c>
      <c r="D495" s="1"/>
      <c r="E495" s="1"/>
      <c r="F495" s="1" t="s">
        <v>2904</v>
      </c>
      <c r="G495" s="1">
        <v>40</v>
      </c>
      <c r="H495" s="1" t="s">
        <v>19</v>
      </c>
      <c r="I495" s="1" t="s">
        <v>629</v>
      </c>
      <c r="J495" s="1">
        <v>0.05</v>
      </c>
      <c r="K495" s="1">
        <v>2</v>
      </c>
      <c r="L495" s="42">
        <v>5</v>
      </c>
      <c r="M495" s="43">
        <v>46055</v>
      </c>
      <c r="N495" s="1" t="e">
        <f>VLOOKUP(B495,MICRO!E:L,8,0)</f>
        <v>#N/A</v>
      </c>
    </row>
    <row r="496" spans="1:14" ht="20.25" x14ac:dyDescent="0.25">
      <c r="A496" s="1">
        <v>192</v>
      </c>
      <c r="B496" s="1"/>
      <c r="C496" s="1" t="s">
        <v>2839</v>
      </c>
      <c r="D496" s="1"/>
      <c r="E496" s="1"/>
      <c r="F496" s="1" t="s">
        <v>2905</v>
      </c>
      <c r="G496" s="1">
        <v>8</v>
      </c>
      <c r="H496" s="1" t="s">
        <v>19</v>
      </c>
      <c r="I496" s="1" t="s">
        <v>2754</v>
      </c>
      <c r="J496" s="1">
        <v>0.05</v>
      </c>
      <c r="K496" s="1">
        <v>0.4</v>
      </c>
      <c r="L496" s="42">
        <v>5</v>
      </c>
      <c r="M496" s="43">
        <v>46055</v>
      </c>
      <c r="N496" s="1" t="e">
        <f>VLOOKUP(B496,MICRO!E:L,8,0)</f>
        <v>#N/A</v>
      </c>
    </row>
    <row r="497" spans="1:14" ht="20.25" x14ac:dyDescent="0.25">
      <c r="A497" s="1">
        <v>193</v>
      </c>
      <c r="B497" s="1"/>
      <c r="C497" s="1" t="s">
        <v>2860</v>
      </c>
      <c r="D497" s="1"/>
      <c r="E497" s="1"/>
      <c r="F497" s="1" t="s">
        <v>2906</v>
      </c>
      <c r="G497" s="1">
        <v>18</v>
      </c>
      <c r="H497" s="1" t="s">
        <v>19</v>
      </c>
      <c r="I497" s="1" t="s">
        <v>2862</v>
      </c>
      <c r="J497" s="1">
        <v>0.05</v>
      </c>
      <c r="K497" s="1">
        <v>0.9</v>
      </c>
      <c r="L497" s="42">
        <v>5</v>
      </c>
      <c r="M497" s="43">
        <v>46055</v>
      </c>
      <c r="N497" s="1" t="e">
        <f>VLOOKUP(B497,MICRO!E:L,8,0)</f>
        <v>#N/A</v>
      </c>
    </row>
    <row r="498" spans="1:14" ht="20.25" x14ac:dyDescent="0.25">
      <c r="A498" s="1">
        <v>194</v>
      </c>
      <c r="B498" s="1"/>
      <c r="C498" s="1" t="s">
        <v>2837</v>
      </c>
      <c r="D498" s="1"/>
      <c r="E498" s="1"/>
      <c r="F498" s="1" t="s">
        <v>2907</v>
      </c>
      <c r="G498" s="1">
        <v>8</v>
      </c>
      <c r="H498" s="1" t="s">
        <v>19</v>
      </c>
      <c r="I498" s="1" t="s">
        <v>585</v>
      </c>
      <c r="J498" s="1">
        <v>0.05</v>
      </c>
      <c r="K498" s="1">
        <v>0.4</v>
      </c>
      <c r="L498" s="42">
        <v>5</v>
      </c>
      <c r="M498" s="43">
        <v>46055</v>
      </c>
      <c r="N498" s="1" t="e">
        <f>VLOOKUP(B498,MICRO!E:L,8,0)</f>
        <v>#N/A</v>
      </c>
    </row>
    <row r="499" spans="1:14" ht="20.25" x14ac:dyDescent="0.25">
      <c r="A499" s="1">
        <v>195</v>
      </c>
      <c r="B499" s="1"/>
      <c r="C499" s="1" t="s">
        <v>2837</v>
      </c>
      <c r="D499" s="1"/>
      <c r="E499" s="1"/>
      <c r="F499" s="1" t="s">
        <v>2908</v>
      </c>
      <c r="G499" s="1">
        <v>38</v>
      </c>
      <c r="H499" s="1" t="s">
        <v>19</v>
      </c>
      <c r="I499" s="1" t="s">
        <v>585</v>
      </c>
      <c r="J499" s="1">
        <v>0.05</v>
      </c>
      <c r="K499" s="1">
        <v>1.9000000000000001</v>
      </c>
      <c r="L499" s="42">
        <v>5</v>
      </c>
      <c r="M499" s="43">
        <v>46055</v>
      </c>
      <c r="N499" s="1" t="e">
        <f>VLOOKUP(B499,MICRO!E:L,8,0)</f>
        <v>#N/A</v>
      </c>
    </row>
    <row r="500" spans="1:14" ht="20.25" x14ac:dyDescent="0.25">
      <c r="A500" s="1">
        <v>196</v>
      </c>
      <c r="B500" s="1"/>
      <c r="C500" s="1" t="s">
        <v>2839</v>
      </c>
      <c r="D500" s="1"/>
      <c r="E500" s="1"/>
      <c r="F500" s="1" t="s">
        <v>2909</v>
      </c>
      <c r="G500" s="1">
        <v>10</v>
      </c>
      <c r="H500" s="1" t="s">
        <v>19</v>
      </c>
      <c r="I500" s="1" t="s">
        <v>2754</v>
      </c>
      <c r="J500" s="1">
        <v>0.05</v>
      </c>
      <c r="K500" s="1">
        <v>0.5</v>
      </c>
      <c r="L500" s="42">
        <v>5</v>
      </c>
      <c r="M500" s="43">
        <v>46055</v>
      </c>
      <c r="N500" s="1" t="e">
        <f>VLOOKUP(B500,MICRO!E:L,8,0)</f>
        <v>#N/A</v>
      </c>
    </row>
    <row r="501" spans="1:14" ht="20.25" x14ac:dyDescent="0.25">
      <c r="A501" s="1">
        <v>197</v>
      </c>
      <c r="B501" s="1"/>
      <c r="C501" s="1" t="s">
        <v>2872</v>
      </c>
      <c r="D501" s="1"/>
      <c r="E501" s="1"/>
      <c r="F501" s="1" t="s">
        <v>2910</v>
      </c>
      <c r="G501" s="1">
        <v>4</v>
      </c>
      <c r="H501" s="1" t="s">
        <v>19</v>
      </c>
      <c r="I501" s="1" t="s">
        <v>2862</v>
      </c>
      <c r="J501" s="1">
        <v>0.05</v>
      </c>
      <c r="K501" s="1">
        <v>0.2</v>
      </c>
      <c r="L501" s="42">
        <v>5</v>
      </c>
      <c r="M501" s="43">
        <v>46055</v>
      </c>
      <c r="N501" s="1" t="e">
        <f>VLOOKUP(B501,MICRO!E:L,8,0)</f>
        <v>#N/A</v>
      </c>
    </row>
    <row r="502" spans="1:14" ht="20.25" x14ac:dyDescent="0.25">
      <c r="A502" s="1">
        <v>198</v>
      </c>
      <c r="B502" s="1"/>
      <c r="C502" s="1" t="s">
        <v>1990</v>
      </c>
      <c r="D502" s="1"/>
      <c r="E502" s="1"/>
      <c r="F502" s="1" t="s">
        <v>2911</v>
      </c>
      <c r="G502" s="1">
        <v>9</v>
      </c>
      <c r="H502" s="1" t="s">
        <v>19</v>
      </c>
      <c r="I502" s="1" t="s">
        <v>585</v>
      </c>
      <c r="J502" s="1">
        <v>0.05</v>
      </c>
      <c r="K502" s="1">
        <v>0.45</v>
      </c>
      <c r="L502" s="42">
        <v>5</v>
      </c>
      <c r="M502" s="43">
        <v>46055</v>
      </c>
      <c r="N502" s="1" t="e">
        <f>VLOOKUP(B502,MICRO!E:L,8,0)</f>
        <v>#N/A</v>
      </c>
    </row>
    <row r="503" spans="1:14" ht="20.25" x14ac:dyDescent="0.25">
      <c r="A503" s="1">
        <v>199</v>
      </c>
      <c r="B503" s="1"/>
      <c r="C503" s="1" t="s">
        <v>2880</v>
      </c>
      <c r="D503" s="1"/>
      <c r="E503" s="1"/>
      <c r="F503" s="1" t="s">
        <v>2912</v>
      </c>
      <c r="G503" s="1">
        <v>32</v>
      </c>
      <c r="H503" s="1" t="s">
        <v>19</v>
      </c>
      <c r="I503" s="1" t="s">
        <v>589</v>
      </c>
      <c r="J503" s="1">
        <v>0.05</v>
      </c>
      <c r="K503" s="1">
        <v>1.6</v>
      </c>
      <c r="L503" s="42">
        <v>5</v>
      </c>
      <c r="M503" s="43">
        <v>46055</v>
      </c>
      <c r="N503" s="1" t="e">
        <f>VLOOKUP(B503,MICRO!E:L,8,0)</f>
        <v>#N/A</v>
      </c>
    </row>
    <row r="504" spans="1:14" ht="20.25" x14ac:dyDescent="0.25">
      <c r="A504" s="1">
        <v>200</v>
      </c>
      <c r="B504" s="1"/>
      <c r="C504" s="1" t="s">
        <v>2876</v>
      </c>
      <c r="D504" s="1"/>
      <c r="E504" s="1"/>
      <c r="F504" s="1" t="s">
        <v>2913</v>
      </c>
      <c r="G504" s="1">
        <v>4</v>
      </c>
      <c r="H504" s="1" t="s">
        <v>19</v>
      </c>
      <c r="I504" s="1" t="s">
        <v>585</v>
      </c>
      <c r="J504" s="1">
        <v>0.05</v>
      </c>
      <c r="K504" s="1">
        <v>0.2</v>
      </c>
      <c r="L504" s="42">
        <v>5</v>
      </c>
      <c r="M504" s="43">
        <v>46055</v>
      </c>
      <c r="N504" s="1" t="e">
        <f>VLOOKUP(B504,MICRO!E:L,8,0)</f>
        <v>#N/A</v>
      </c>
    </row>
    <row r="505" spans="1:14" ht="20.25" x14ac:dyDescent="0.25">
      <c r="A505" s="1">
        <v>201</v>
      </c>
      <c r="B505" s="1"/>
      <c r="C505" s="1" t="s">
        <v>2864</v>
      </c>
      <c r="D505" s="1"/>
      <c r="E505" s="1"/>
      <c r="F505" s="1" t="s">
        <v>2914</v>
      </c>
      <c r="G505" s="1">
        <v>32</v>
      </c>
      <c r="H505" s="1" t="s">
        <v>19</v>
      </c>
      <c r="I505" s="1" t="s">
        <v>585</v>
      </c>
      <c r="J505" s="1">
        <v>0.05</v>
      </c>
      <c r="K505" s="1">
        <v>1.6</v>
      </c>
      <c r="L505" s="42">
        <v>5</v>
      </c>
      <c r="M505" s="43">
        <v>46055</v>
      </c>
      <c r="N505" s="1" t="e">
        <f>VLOOKUP(B505,MICRO!E:L,8,0)</f>
        <v>#N/A</v>
      </c>
    </row>
    <row r="506" spans="1:14" ht="20.25" x14ac:dyDescent="0.25">
      <c r="A506" s="1">
        <v>202</v>
      </c>
      <c r="B506" s="1"/>
      <c r="C506" s="1" t="s">
        <v>183</v>
      </c>
      <c r="D506" s="1"/>
      <c r="E506" s="1"/>
      <c r="F506" s="1" t="s">
        <v>2915</v>
      </c>
      <c r="G506" s="1">
        <v>2</v>
      </c>
      <c r="H506" s="1" t="s">
        <v>19</v>
      </c>
      <c r="I506" s="1" t="s">
        <v>2855</v>
      </c>
      <c r="J506" s="1">
        <v>0.05</v>
      </c>
      <c r="K506" s="1">
        <v>0.1</v>
      </c>
      <c r="L506" s="42">
        <v>5</v>
      </c>
      <c r="M506" s="43">
        <v>46055</v>
      </c>
      <c r="N506" s="1" t="e">
        <f>VLOOKUP(B506,MICRO!E:L,8,0)</f>
        <v>#N/A</v>
      </c>
    </row>
    <row r="507" spans="1:14" ht="20.25" x14ac:dyDescent="0.25">
      <c r="A507" s="1">
        <v>203</v>
      </c>
      <c r="B507" s="1"/>
      <c r="C507" s="1" t="s">
        <v>959</v>
      </c>
      <c r="D507" s="1"/>
      <c r="E507" s="1"/>
      <c r="F507" s="1" t="s">
        <v>2916</v>
      </c>
      <c r="G507" s="1">
        <v>2</v>
      </c>
      <c r="H507" s="1" t="s">
        <v>19</v>
      </c>
      <c r="I507" s="1" t="s">
        <v>2855</v>
      </c>
      <c r="J507" s="1">
        <v>0.05</v>
      </c>
      <c r="K507" s="1">
        <v>0.1</v>
      </c>
      <c r="L507" s="42">
        <v>5</v>
      </c>
      <c r="M507" s="43">
        <v>46055</v>
      </c>
      <c r="N507" s="1" t="e">
        <f>VLOOKUP(B507,MICRO!E:L,8,0)</f>
        <v>#N/A</v>
      </c>
    </row>
    <row r="508" spans="1:14" ht="20.25" x14ac:dyDescent="0.25">
      <c r="A508" s="1">
        <v>204</v>
      </c>
      <c r="B508" s="1"/>
      <c r="C508" s="1" t="s">
        <v>2867</v>
      </c>
      <c r="D508" s="1"/>
      <c r="E508" s="1"/>
      <c r="F508" s="1" t="s">
        <v>2917</v>
      </c>
      <c r="G508" s="1">
        <v>2</v>
      </c>
      <c r="H508" s="1" t="s">
        <v>19</v>
      </c>
      <c r="I508" s="1" t="s">
        <v>634</v>
      </c>
      <c r="J508" s="1">
        <v>0.05</v>
      </c>
      <c r="K508" s="1">
        <v>0.1</v>
      </c>
      <c r="L508" s="42">
        <v>5</v>
      </c>
      <c r="M508" s="43">
        <v>46055</v>
      </c>
      <c r="N508" s="1" t="e">
        <f>VLOOKUP(B508,MICRO!E:L,8,0)</f>
        <v>#N/A</v>
      </c>
    </row>
    <row r="509" spans="1:14" ht="20.25" x14ac:dyDescent="0.25">
      <c r="A509" s="1">
        <v>205</v>
      </c>
      <c r="B509" s="1"/>
      <c r="C509" s="1" t="s">
        <v>2918</v>
      </c>
      <c r="D509" s="1"/>
      <c r="E509" s="1"/>
      <c r="F509" s="1" t="s">
        <v>2919</v>
      </c>
      <c r="G509" s="1">
        <v>2</v>
      </c>
      <c r="H509" s="1" t="s">
        <v>19</v>
      </c>
      <c r="I509" s="1" t="s">
        <v>589</v>
      </c>
      <c r="J509" s="1">
        <v>0.05</v>
      </c>
      <c r="K509" s="1">
        <v>0.1</v>
      </c>
      <c r="L509" s="42">
        <v>5</v>
      </c>
      <c r="M509" s="43">
        <v>46055</v>
      </c>
      <c r="N509" s="1" t="e">
        <f>VLOOKUP(B509,MICRO!E:L,8,0)</f>
        <v>#N/A</v>
      </c>
    </row>
    <row r="510" spans="1:14" ht="20.25" x14ac:dyDescent="0.25">
      <c r="A510" s="1">
        <v>206</v>
      </c>
      <c r="B510" s="1"/>
      <c r="C510" s="1" t="s">
        <v>2918</v>
      </c>
      <c r="D510" s="1"/>
      <c r="E510" s="1"/>
      <c r="F510" s="1" t="s">
        <v>2920</v>
      </c>
      <c r="G510" s="1">
        <v>4</v>
      </c>
      <c r="H510" s="1" t="s">
        <v>19</v>
      </c>
      <c r="I510" s="1" t="s">
        <v>589</v>
      </c>
      <c r="J510" s="1">
        <v>0.05</v>
      </c>
      <c r="K510" s="1">
        <v>0.2</v>
      </c>
      <c r="L510" s="42">
        <v>5</v>
      </c>
      <c r="M510" s="43">
        <v>46055</v>
      </c>
      <c r="N510" s="1" t="e">
        <f>VLOOKUP(B510,MICRO!E:L,8,0)</f>
        <v>#N/A</v>
      </c>
    </row>
    <row r="511" spans="1:14" ht="20.25" x14ac:dyDescent="0.25">
      <c r="A511" s="1">
        <v>207</v>
      </c>
      <c r="B511" s="1"/>
      <c r="C511" s="1" t="s">
        <v>2867</v>
      </c>
      <c r="D511" s="1"/>
      <c r="E511" s="1"/>
      <c r="F511" s="1" t="s">
        <v>2921</v>
      </c>
      <c r="G511" s="1">
        <v>4</v>
      </c>
      <c r="H511" s="1" t="s">
        <v>19</v>
      </c>
      <c r="I511" s="1" t="s">
        <v>634</v>
      </c>
      <c r="J511" s="1">
        <v>0.05</v>
      </c>
      <c r="K511" s="1">
        <v>0.2</v>
      </c>
      <c r="L511" s="42">
        <v>5</v>
      </c>
      <c r="M511" s="43">
        <v>46055</v>
      </c>
      <c r="N511" s="1" t="e">
        <f>VLOOKUP(B511,MICRO!E:L,8,0)</f>
        <v>#N/A</v>
      </c>
    </row>
    <row r="512" spans="1:14" ht="20.25" x14ac:dyDescent="0.25">
      <c r="A512" s="1">
        <v>208</v>
      </c>
      <c r="B512" s="1"/>
      <c r="C512" s="1" t="s">
        <v>2848</v>
      </c>
      <c r="D512" s="1"/>
      <c r="E512" s="1"/>
      <c r="F512" s="1" t="s">
        <v>2922</v>
      </c>
      <c r="G512" s="1">
        <v>4</v>
      </c>
      <c r="H512" s="1" t="s">
        <v>19</v>
      </c>
      <c r="I512" s="1" t="s">
        <v>585</v>
      </c>
      <c r="J512" s="1">
        <v>0.05</v>
      </c>
      <c r="K512" s="1">
        <v>0.2</v>
      </c>
      <c r="L512" s="42">
        <v>5</v>
      </c>
      <c r="M512" s="43">
        <v>46055</v>
      </c>
      <c r="N512" s="1" t="e">
        <f>VLOOKUP(B512,MICRO!E:L,8,0)</f>
        <v>#N/A</v>
      </c>
    </row>
    <row r="513" spans="1:14" ht="20.25" x14ac:dyDescent="0.25">
      <c r="A513" s="1">
        <v>209</v>
      </c>
      <c r="B513" s="1"/>
      <c r="C513" s="1" t="s">
        <v>2848</v>
      </c>
      <c r="D513" s="1"/>
      <c r="E513" s="1"/>
      <c r="F513" s="1" t="s">
        <v>2923</v>
      </c>
      <c r="G513" s="1">
        <v>2</v>
      </c>
      <c r="H513" s="1" t="s">
        <v>19</v>
      </c>
      <c r="I513" s="1" t="s">
        <v>585</v>
      </c>
      <c r="J513" s="1">
        <v>0.05</v>
      </c>
      <c r="K513" s="1">
        <v>0.1</v>
      </c>
      <c r="L513" s="42">
        <v>5</v>
      </c>
      <c r="M513" s="43">
        <v>46055</v>
      </c>
      <c r="N513" s="1" t="e">
        <f>VLOOKUP(B513,MICRO!E:L,8,0)</f>
        <v>#N/A</v>
      </c>
    </row>
    <row r="514" spans="1:14" ht="20.25" x14ac:dyDescent="0.25">
      <c r="A514" s="1">
        <v>210</v>
      </c>
      <c r="B514" s="1"/>
      <c r="C514" s="1" t="s">
        <v>1996</v>
      </c>
      <c r="D514" s="1"/>
      <c r="E514" s="1"/>
      <c r="F514" s="1" t="s">
        <v>2924</v>
      </c>
      <c r="G514" s="1">
        <v>9</v>
      </c>
      <c r="H514" s="1" t="s">
        <v>19</v>
      </c>
      <c r="I514" s="1" t="s">
        <v>2851</v>
      </c>
      <c r="J514" s="1">
        <v>0.05</v>
      </c>
      <c r="K514" s="1">
        <v>0.45</v>
      </c>
      <c r="L514" s="42">
        <v>5</v>
      </c>
      <c r="M514" s="43">
        <v>46055</v>
      </c>
      <c r="N514" s="1" t="e">
        <f>VLOOKUP(B514,MICRO!E:L,8,0)</f>
        <v>#N/A</v>
      </c>
    </row>
    <row r="515" spans="1:14" ht="20.25" x14ac:dyDescent="0.25">
      <c r="A515" s="1">
        <v>211</v>
      </c>
      <c r="B515" s="1"/>
      <c r="C515" s="1" t="s">
        <v>2882</v>
      </c>
      <c r="D515" s="1"/>
      <c r="E515" s="1"/>
      <c r="F515" s="1" t="s">
        <v>2925</v>
      </c>
      <c r="G515" s="1">
        <v>48</v>
      </c>
      <c r="H515" s="1" t="s">
        <v>19</v>
      </c>
      <c r="I515" s="1" t="s">
        <v>634</v>
      </c>
      <c r="J515" s="1">
        <v>0.05</v>
      </c>
      <c r="K515" s="1">
        <v>2.4000000000000004</v>
      </c>
      <c r="L515" s="42">
        <v>5</v>
      </c>
      <c r="M515" s="43">
        <v>46055</v>
      </c>
      <c r="N515" s="1" t="e">
        <f>VLOOKUP(B515,MICRO!E:L,8,0)</f>
        <v>#N/A</v>
      </c>
    </row>
    <row r="516" spans="1:14" ht="20.25" x14ac:dyDescent="0.25">
      <c r="A516" s="1">
        <v>212</v>
      </c>
      <c r="B516" s="1"/>
      <c r="C516" s="1" t="s">
        <v>1286</v>
      </c>
      <c r="D516" s="1"/>
      <c r="E516" s="1"/>
      <c r="F516" s="1" t="s">
        <v>2926</v>
      </c>
      <c r="G516" s="1">
        <v>28</v>
      </c>
      <c r="H516" s="1" t="s">
        <v>19</v>
      </c>
      <c r="I516" s="1" t="s">
        <v>629</v>
      </c>
      <c r="J516" s="1">
        <v>0.05</v>
      </c>
      <c r="K516" s="1">
        <v>1.4000000000000001</v>
      </c>
      <c r="L516" s="42">
        <v>5</v>
      </c>
      <c r="M516" s="43">
        <v>46055</v>
      </c>
      <c r="N516" s="1" t="e">
        <f>VLOOKUP(B516,MICRO!E:L,8,0)</f>
        <v>#N/A</v>
      </c>
    </row>
    <row r="517" spans="1:14" ht="20.25" x14ac:dyDescent="0.25">
      <c r="A517" s="1">
        <v>213</v>
      </c>
      <c r="B517" s="1"/>
      <c r="C517" s="1" t="s">
        <v>1286</v>
      </c>
      <c r="D517" s="1"/>
      <c r="E517" s="1"/>
      <c r="F517" s="1" t="s">
        <v>2927</v>
      </c>
      <c r="G517" s="1">
        <v>10</v>
      </c>
      <c r="H517" s="1" t="s">
        <v>19</v>
      </c>
      <c r="I517" s="1" t="s">
        <v>629</v>
      </c>
      <c r="J517" s="1">
        <v>0.05</v>
      </c>
      <c r="K517" s="1">
        <v>0.5</v>
      </c>
      <c r="L517" s="42">
        <v>5</v>
      </c>
      <c r="M517" s="43">
        <v>46055</v>
      </c>
      <c r="N517" s="1" t="e">
        <f>VLOOKUP(B517,MICRO!E:L,8,0)</f>
        <v>#N/A</v>
      </c>
    </row>
    <row r="518" spans="1:14" ht="20.25" x14ac:dyDescent="0.25">
      <c r="A518" s="1">
        <v>214</v>
      </c>
      <c r="B518" s="1"/>
      <c r="C518" s="1" t="s">
        <v>2853</v>
      </c>
      <c r="D518" s="1"/>
      <c r="E518" s="1"/>
      <c r="F518" s="1" t="s">
        <v>2928</v>
      </c>
      <c r="G518" s="1">
        <v>70</v>
      </c>
      <c r="H518" s="1" t="s">
        <v>19</v>
      </c>
      <c r="I518" s="1" t="s">
        <v>2855</v>
      </c>
      <c r="J518" s="1">
        <v>0.05</v>
      </c>
      <c r="K518" s="1">
        <v>3.5</v>
      </c>
      <c r="L518" s="42">
        <v>5</v>
      </c>
      <c r="M518" s="43">
        <v>46055</v>
      </c>
      <c r="N518" s="1" t="e">
        <f>VLOOKUP(B518,MICRO!E:L,8,0)</f>
        <v>#N/A</v>
      </c>
    </row>
    <row r="519" spans="1:14" ht="20.25" x14ac:dyDescent="0.25">
      <c r="A519" s="1">
        <v>215</v>
      </c>
      <c r="B519" s="1"/>
      <c r="C519" s="1" t="s">
        <v>2860</v>
      </c>
      <c r="D519" s="1"/>
      <c r="E519" s="1"/>
      <c r="F519" s="1" t="s">
        <v>2929</v>
      </c>
      <c r="G519" s="1">
        <v>16</v>
      </c>
      <c r="H519" s="1" t="s">
        <v>19</v>
      </c>
      <c r="I519" s="1" t="s">
        <v>2862</v>
      </c>
      <c r="J519" s="1">
        <v>0.05</v>
      </c>
      <c r="K519" s="1">
        <v>0.8</v>
      </c>
      <c r="L519" s="42">
        <v>5</v>
      </c>
      <c r="M519" s="43">
        <v>46055</v>
      </c>
      <c r="N519" s="1" t="e">
        <f>VLOOKUP(B519,MICRO!E:L,8,0)</f>
        <v>#N/A</v>
      </c>
    </row>
    <row r="520" spans="1:14" ht="20.25" x14ac:dyDescent="0.25">
      <c r="A520" s="1">
        <v>216</v>
      </c>
      <c r="B520" s="1"/>
      <c r="C520" s="1" t="s">
        <v>950</v>
      </c>
      <c r="D520" s="1"/>
      <c r="E520" s="1"/>
      <c r="F520" s="1" t="s">
        <v>2930</v>
      </c>
      <c r="G520" s="1">
        <v>9</v>
      </c>
      <c r="H520" s="1" t="s">
        <v>19</v>
      </c>
      <c r="I520" s="1" t="s">
        <v>2754</v>
      </c>
      <c r="J520" s="1">
        <v>0.05</v>
      </c>
      <c r="K520" s="1">
        <v>0.45</v>
      </c>
      <c r="L520" s="42">
        <v>5</v>
      </c>
      <c r="M520" s="43">
        <v>46055</v>
      </c>
      <c r="N520" s="1" t="e">
        <f>VLOOKUP(B520,MICRO!E:L,8,0)</f>
        <v>#N/A</v>
      </c>
    </row>
    <row r="521" spans="1:14" ht="20.25" x14ac:dyDescent="0.25">
      <c r="A521" s="1">
        <v>217</v>
      </c>
      <c r="B521" s="1"/>
      <c r="C521" s="1" t="s">
        <v>2839</v>
      </c>
      <c r="D521" s="1"/>
      <c r="E521" s="1"/>
      <c r="F521" s="1" t="s">
        <v>2931</v>
      </c>
      <c r="G521" s="1">
        <v>4</v>
      </c>
      <c r="H521" s="1" t="s">
        <v>19</v>
      </c>
      <c r="I521" s="1" t="s">
        <v>2754</v>
      </c>
      <c r="J521" s="1">
        <v>0.05</v>
      </c>
      <c r="K521" s="1">
        <v>0.2</v>
      </c>
      <c r="L521" s="42">
        <v>5</v>
      </c>
      <c r="M521" s="43">
        <v>46055</v>
      </c>
      <c r="N521" s="1" t="e">
        <f>VLOOKUP(B521,MICRO!E:L,8,0)</f>
        <v>#N/A</v>
      </c>
    </row>
    <row r="522" spans="1:14" ht="20.25" x14ac:dyDescent="0.25">
      <c r="A522" s="1">
        <v>218</v>
      </c>
      <c r="B522" s="1"/>
      <c r="C522" s="1" t="s">
        <v>2874</v>
      </c>
      <c r="D522" s="1"/>
      <c r="E522" s="1"/>
      <c r="F522" s="1" t="s">
        <v>2932</v>
      </c>
      <c r="G522" s="1">
        <v>4</v>
      </c>
      <c r="H522" s="1" t="s">
        <v>19</v>
      </c>
      <c r="I522" s="1" t="s">
        <v>2754</v>
      </c>
      <c r="J522" s="1">
        <v>0.05</v>
      </c>
      <c r="K522" s="1">
        <v>0.2</v>
      </c>
      <c r="L522" s="42">
        <v>5</v>
      </c>
      <c r="M522" s="43">
        <v>46055</v>
      </c>
      <c r="N522" s="1" t="e">
        <f>VLOOKUP(B522,MICRO!E:L,8,0)</f>
        <v>#N/A</v>
      </c>
    </row>
    <row r="523" spans="1:14" ht="20.25" x14ac:dyDescent="0.25">
      <c r="A523" s="1">
        <v>219</v>
      </c>
      <c r="B523" s="1"/>
      <c r="C523" s="1" t="s">
        <v>2841</v>
      </c>
      <c r="D523" s="1"/>
      <c r="E523" s="1"/>
      <c r="F523" s="1" t="s">
        <v>2933</v>
      </c>
      <c r="G523" s="1">
        <v>24</v>
      </c>
      <c r="H523" s="1" t="s">
        <v>19</v>
      </c>
      <c r="I523" s="1" t="s">
        <v>589</v>
      </c>
      <c r="J523" s="1">
        <v>0.03</v>
      </c>
      <c r="K523" s="1">
        <v>0.72</v>
      </c>
      <c r="L523" s="42">
        <v>5</v>
      </c>
      <c r="M523" s="43">
        <v>46055</v>
      </c>
      <c r="N523" s="1" t="e">
        <f>VLOOKUP(B523,MICRO!E:L,8,0)</f>
        <v>#N/A</v>
      </c>
    </row>
    <row r="524" spans="1:14" ht="20.25" x14ac:dyDescent="0.25">
      <c r="A524" s="1">
        <v>220</v>
      </c>
      <c r="B524" s="1"/>
      <c r="C524" s="1" t="s">
        <v>2856</v>
      </c>
      <c r="D524" s="1"/>
      <c r="E524" s="1"/>
      <c r="F524" s="1" t="s">
        <v>2934</v>
      </c>
      <c r="G524" s="1">
        <v>44</v>
      </c>
      <c r="H524" s="1" t="s">
        <v>19</v>
      </c>
      <c r="I524" s="1" t="s">
        <v>2858</v>
      </c>
      <c r="J524" s="1">
        <v>0.03</v>
      </c>
      <c r="K524" s="1">
        <v>1.3199999999999998</v>
      </c>
      <c r="L524" s="42">
        <v>5</v>
      </c>
      <c r="M524" s="43">
        <v>46055</v>
      </c>
      <c r="N524" s="1" t="e">
        <f>VLOOKUP(B524,MICRO!E:L,8,0)</f>
        <v>#N/A</v>
      </c>
    </row>
    <row r="525" spans="1:14" ht="20.25" x14ac:dyDescent="0.25">
      <c r="A525" s="1">
        <v>221</v>
      </c>
      <c r="B525" s="1"/>
      <c r="C525" s="1" t="s">
        <v>2843</v>
      </c>
      <c r="D525" s="1"/>
      <c r="E525" s="1"/>
      <c r="F525" s="1" t="s">
        <v>2935</v>
      </c>
      <c r="G525" s="1">
        <v>28</v>
      </c>
      <c r="H525" s="1" t="s">
        <v>19</v>
      </c>
      <c r="I525" s="1" t="s">
        <v>2845</v>
      </c>
      <c r="J525" s="1">
        <v>0.03</v>
      </c>
      <c r="K525" s="1">
        <v>0.84</v>
      </c>
      <c r="L525" s="42">
        <v>5</v>
      </c>
      <c r="M525" s="43">
        <v>46055</v>
      </c>
      <c r="N525" s="1" t="e">
        <f>VLOOKUP(B525,MICRO!E:L,8,0)</f>
        <v>#N/A</v>
      </c>
    </row>
    <row r="526" spans="1:14" ht="20.25" x14ac:dyDescent="0.25">
      <c r="A526" s="1">
        <v>222</v>
      </c>
      <c r="B526" s="1"/>
      <c r="C526" s="1" t="s">
        <v>183</v>
      </c>
      <c r="D526" s="1"/>
      <c r="E526" s="1"/>
      <c r="F526" s="1" t="s">
        <v>2936</v>
      </c>
      <c r="G526" s="1">
        <v>2</v>
      </c>
      <c r="H526" s="1" t="s">
        <v>19</v>
      </c>
      <c r="I526" s="1" t="s">
        <v>2835</v>
      </c>
      <c r="J526" s="1">
        <v>0.03</v>
      </c>
      <c r="K526" s="1">
        <v>0.06</v>
      </c>
      <c r="L526" s="42">
        <v>5</v>
      </c>
      <c r="M526" s="43">
        <v>46055</v>
      </c>
      <c r="N526" s="1" t="e">
        <f>VLOOKUP(B526,MICRO!E:L,8,0)</f>
        <v>#N/A</v>
      </c>
    </row>
    <row r="527" spans="1:14" ht="20.25" x14ac:dyDescent="0.25">
      <c r="A527" s="1">
        <v>223</v>
      </c>
      <c r="B527" s="1"/>
      <c r="C527" s="1" t="s">
        <v>2853</v>
      </c>
      <c r="D527" s="1"/>
      <c r="E527" s="1"/>
      <c r="F527" s="1" t="s">
        <v>2937</v>
      </c>
      <c r="G527" s="1">
        <v>12</v>
      </c>
      <c r="H527" s="1" t="s">
        <v>19</v>
      </c>
      <c r="I527" s="1" t="s">
        <v>2855</v>
      </c>
      <c r="J527" s="1">
        <v>0.03</v>
      </c>
      <c r="K527" s="1">
        <v>0.36</v>
      </c>
      <c r="L527" s="42">
        <v>5</v>
      </c>
      <c r="M527" s="43">
        <v>46055</v>
      </c>
      <c r="N527" s="1" t="e">
        <f>VLOOKUP(B527,MICRO!E:L,8,0)</f>
        <v>#N/A</v>
      </c>
    </row>
    <row r="528" spans="1:14" ht="20.25" x14ac:dyDescent="0.25">
      <c r="A528" s="1">
        <v>224</v>
      </c>
      <c r="B528" s="1"/>
      <c r="C528" s="1" t="s">
        <v>1996</v>
      </c>
      <c r="D528" s="1"/>
      <c r="E528" s="1"/>
      <c r="F528" s="1" t="s">
        <v>2938</v>
      </c>
      <c r="G528" s="1">
        <v>9</v>
      </c>
      <c r="H528" s="1" t="s">
        <v>19</v>
      </c>
      <c r="I528" s="1" t="s">
        <v>2851</v>
      </c>
      <c r="J528" s="1">
        <v>0.03</v>
      </c>
      <c r="K528" s="1">
        <v>0.27</v>
      </c>
      <c r="L528" s="42">
        <v>5</v>
      </c>
      <c r="M528" s="43">
        <v>46055</v>
      </c>
      <c r="N528" s="1" t="e">
        <f>VLOOKUP(B528,MICRO!E:L,8,0)</f>
        <v>#N/A</v>
      </c>
    </row>
    <row r="529" spans="1:14" ht="20.25" x14ac:dyDescent="0.25">
      <c r="A529" s="1">
        <v>225</v>
      </c>
      <c r="B529" s="1"/>
      <c r="C529" s="1" t="s">
        <v>950</v>
      </c>
      <c r="D529" s="1"/>
      <c r="E529" s="1"/>
      <c r="F529" s="1" t="s">
        <v>2939</v>
      </c>
      <c r="G529" s="1">
        <v>13</v>
      </c>
      <c r="H529" s="1" t="s">
        <v>19</v>
      </c>
      <c r="I529" s="1" t="s">
        <v>2754</v>
      </c>
      <c r="J529" s="1">
        <v>0.03</v>
      </c>
      <c r="K529" s="1">
        <v>0.39</v>
      </c>
      <c r="L529" s="42">
        <v>5</v>
      </c>
      <c r="M529" s="43">
        <v>46055</v>
      </c>
      <c r="N529" s="1" t="e">
        <f>VLOOKUP(B529,MICRO!E:L,8,0)</f>
        <v>#N/A</v>
      </c>
    </row>
    <row r="530" spans="1:14" ht="20.25" x14ac:dyDescent="0.25">
      <c r="A530" s="1">
        <v>226</v>
      </c>
      <c r="B530" s="1"/>
      <c r="C530" s="1" t="s">
        <v>1286</v>
      </c>
      <c r="D530" s="1"/>
      <c r="E530" s="1"/>
      <c r="F530" s="1" t="s">
        <v>2940</v>
      </c>
      <c r="G530" s="1">
        <v>68</v>
      </c>
      <c r="H530" s="1" t="s">
        <v>19</v>
      </c>
      <c r="I530" s="1" t="s">
        <v>629</v>
      </c>
      <c r="J530" s="1">
        <v>0.03</v>
      </c>
      <c r="K530" s="1">
        <v>2.04</v>
      </c>
      <c r="L530" s="42">
        <v>5</v>
      </c>
      <c r="M530" s="43">
        <v>46055</v>
      </c>
      <c r="N530" s="1" t="e">
        <f>VLOOKUP(B530,MICRO!E:L,8,0)</f>
        <v>#N/A</v>
      </c>
    </row>
    <row r="531" spans="1:14" ht="20.25" x14ac:dyDescent="0.25">
      <c r="A531" s="1">
        <v>227</v>
      </c>
      <c r="B531" s="1"/>
      <c r="C531" s="1" t="s">
        <v>2860</v>
      </c>
      <c r="D531" s="1"/>
      <c r="E531" s="1"/>
      <c r="F531" s="1" t="s">
        <v>2941</v>
      </c>
      <c r="G531" s="1">
        <v>34</v>
      </c>
      <c r="H531" s="1" t="s">
        <v>19</v>
      </c>
      <c r="I531" s="1" t="s">
        <v>2862</v>
      </c>
      <c r="J531" s="1">
        <v>0.03</v>
      </c>
      <c r="K531" s="1">
        <v>1.02</v>
      </c>
      <c r="L531" s="42">
        <v>5</v>
      </c>
      <c r="M531" s="43">
        <v>46055</v>
      </c>
      <c r="N531" s="1" t="e">
        <f>VLOOKUP(B531,MICRO!E:L,8,0)</f>
        <v>#N/A</v>
      </c>
    </row>
    <row r="532" spans="1:14" ht="20.25" x14ac:dyDescent="0.25">
      <c r="A532" s="1">
        <v>228</v>
      </c>
      <c r="B532" s="1"/>
      <c r="C532" s="1" t="s">
        <v>2837</v>
      </c>
      <c r="D532" s="1"/>
      <c r="E532" s="1"/>
      <c r="F532" s="1" t="s">
        <v>2942</v>
      </c>
      <c r="G532" s="1">
        <v>46</v>
      </c>
      <c r="H532" s="1" t="s">
        <v>19</v>
      </c>
      <c r="I532" s="1" t="s">
        <v>585</v>
      </c>
      <c r="J532" s="1">
        <v>0.03</v>
      </c>
      <c r="K532" s="1">
        <v>1.38</v>
      </c>
      <c r="L532" s="42">
        <v>5</v>
      </c>
      <c r="M532" s="43">
        <v>46055</v>
      </c>
      <c r="N532" s="1" t="e">
        <f>VLOOKUP(B532,MICRO!E:L,8,0)</f>
        <v>#N/A</v>
      </c>
    </row>
    <row r="533" spans="1:14" ht="20.25" x14ac:dyDescent="0.25">
      <c r="A533" s="1">
        <v>229</v>
      </c>
      <c r="B533" s="1"/>
      <c r="C533" s="1" t="s">
        <v>2839</v>
      </c>
      <c r="D533" s="1"/>
      <c r="E533" s="1"/>
      <c r="F533" s="1" t="s">
        <v>2943</v>
      </c>
      <c r="G533" s="1">
        <v>24</v>
      </c>
      <c r="H533" s="1" t="s">
        <v>19</v>
      </c>
      <c r="I533" s="1" t="s">
        <v>2754</v>
      </c>
      <c r="J533" s="1">
        <v>0.03</v>
      </c>
      <c r="K533" s="1">
        <v>0.72</v>
      </c>
      <c r="L533" s="42">
        <v>5</v>
      </c>
      <c r="M533" s="43">
        <v>46055</v>
      </c>
      <c r="N533" s="1" t="e">
        <f>VLOOKUP(B533,MICRO!E:L,8,0)</f>
        <v>#N/A</v>
      </c>
    </row>
    <row r="534" spans="1:14" ht="20.25" x14ac:dyDescent="0.25">
      <c r="A534" s="1">
        <v>230</v>
      </c>
      <c r="B534" s="1"/>
      <c r="C534" s="1" t="s">
        <v>959</v>
      </c>
      <c r="D534" s="1"/>
      <c r="E534" s="1"/>
      <c r="F534" s="1" t="s">
        <v>2944</v>
      </c>
      <c r="G534" s="1">
        <v>2</v>
      </c>
      <c r="H534" s="1" t="s">
        <v>19</v>
      </c>
      <c r="I534" s="1" t="s">
        <v>2855</v>
      </c>
      <c r="J534" s="1">
        <v>0.03</v>
      </c>
      <c r="K534" s="1">
        <v>0.06</v>
      </c>
      <c r="L534" s="42">
        <v>5</v>
      </c>
      <c r="M534" s="43">
        <v>46055</v>
      </c>
      <c r="N534" s="1" t="e">
        <f>VLOOKUP(B534,MICRO!E:L,8,0)</f>
        <v>#N/A</v>
      </c>
    </row>
    <row r="535" spans="1:14" ht="20.25" x14ac:dyDescent="0.25">
      <c r="A535" s="1">
        <v>231</v>
      </c>
      <c r="B535" s="1"/>
      <c r="C535" s="1" t="s">
        <v>2864</v>
      </c>
      <c r="D535" s="1"/>
      <c r="E535" s="1"/>
      <c r="F535" s="1" t="s">
        <v>2945</v>
      </c>
      <c r="G535" s="1">
        <v>49</v>
      </c>
      <c r="H535" s="1" t="s">
        <v>19</v>
      </c>
      <c r="I535" s="1" t="s">
        <v>585</v>
      </c>
      <c r="J535" s="1">
        <v>0.03</v>
      </c>
      <c r="K535" s="1">
        <v>1.47</v>
      </c>
      <c r="L535" s="42">
        <v>5</v>
      </c>
      <c r="M535" s="43">
        <v>46055</v>
      </c>
      <c r="N535" s="1" t="e">
        <f>VLOOKUP(B535,MICRO!E:L,8,0)</f>
        <v>#N/A</v>
      </c>
    </row>
    <row r="536" spans="1:14" ht="20.25" x14ac:dyDescent="0.25">
      <c r="A536" s="1">
        <v>232</v>
      </c>
      <c r="B536" s="1"/>
      <c r="C536" s="1" t="s">
        <v>950</v>
      </c>
      <c r="D536" s="1"/>
      <c r="E536" s="1"/>
      <c r="F536" s="1" t="s">
        <v>2946</v>
      </c>
      <c r="G536" s="1">
        <v>15</v>
      </c>
      <c r="H536" s="1" t="s">
        <v>19</v>
      </c>
      <c r="I536" s="1" t="s">
        <v>2754</v>
      </c>
      <c r="J536" s="1">
        <v>0.03</v>
      </c>
      <c r="K536" s="1">
        <v>0.44999999999999996</v>
      </c>
      <c r="L536" s="42">
        <v>5</v>
      </c>
      <c r="M536" s="43">
        <v>46055</v>
      </c>
      <c r="N536" s="1" t="e">
        <f>VLOOKUP(B536,MICRO!E:L,8,0)</f>
        <v>#N/A</v>
      </c>
    </row>
    <row r="537" spans="1:14" ht="20.25" x14ac:dyDescent="0.25">
      <c r="A537" s="1">
        <v>233</v>
      </c>
      <c r="B537" s="1"/>
      <c r="C537" s="1" t="s">
        <v>1996</v>
      </c>
      <c r="D537" s="1"/>
      <c r="E537" s="1"/>
      <c r="F537" s="1" t="s">
        <v>2947</v>
      </c>
      <c r="G537" s="1">
        <v>9</v>
      </c>
      <c r="H537" s="1" t="s">
        <v>19</v>
      </c>
      <c r="I537" s="1" t="s">
        <v>2851</v>
      </c>
      <c r="J537" s="1">
        <v>0.03</v>
      </c>
      <c r="K537" s="1">
        <v>0.27</v>
      </c>
      <c r="L537" s="42">
        <v>5</v>
      </c>
      <c r="M537" s="43">
        <v>46055</v>
      </c>
      <c r="N537" s="1" t="e">
        <f>VLOOKUP(B537,MICRO!E:L,8,0)</f>
        <v>#N/A</v>
      </c>
    </row>
    <row r="538" spans="1:14" ht="20.25" x14ac:dyDescent="0.25">
      <c r="A538" s="1">
        <v>234</v>
      </c>
      <c r="B538" s="1"/>
      <c r="C538" s="1" t="s">
        <v>1990</v>
      </c>
      <c r="D538" s="1"/>
      <c r="E538" s="1"/>
      <c r="F538" s="1" t="s">
        <v>2948</v>
      </c>
      <c r="G538" s="1">
        <v>21</v>
      </c>
      <c r="H538" s="1" t="s">
        <v>19</v>
      </c>
      <c r="I538" s="1" t="s">
        <v>585</v>
      </c>
      <c r="J538" s="1">
        <v>0.03</v>
      </c>
      <c r="K538" s="1">
        <v>0.63</v>
      </c>
      <c r="L538" s="42">
        <v>5</v>
      </c>
      <c r="M538" s="43">
        <v>46055</v>
      </c>
      <c r="N538" s="1" t="e">
        <f>VLOOKUP(B538,MICRO!E:L,8,0)</f>
        <v>#N/A</v>
      </c>
    </row>
    <row r="539" spans="1:14" ht="20.25" x14ac:dyDescent="0.25">
      <c r="A539" s="1">
        <v>235</v>
      </c>
      <c r="B539" s="1"/>
      <c r="C539" s="1" t="s">
        <v>183</v>
      </c>
      <c r="D539" s="1"/>
      <c r="E539" s="1"/>
      <c r="F539" s="1" t="s">
        <v>2949</v>
      </c>
      <c r="G539" s="1">
        <v>2</v>
      </c>
      <c r="H539" s="1" t="s">
        <v>19</v>
      </c>
      <c r="I539" s="1" t="s">
        <v>2855</v>
      </c>
      <c r="J539" s="1">
        <v>0.03</v>
      </c>
      <c r="K539" s="1">
        <v>0.06</v>
      </c>
      <c r="L539" s="42">
        <v>5</v>
      </c>
      <c r="M539" s="43">
        <v>46055</v>
      </c>
      <c r="N539" s="1" t="e">
        <f>VLOOKUP(B539,MICRO!E:L,8,0)</f>
        <v>#N/A</v>
      </c>
    </row>
    <row r="540" spans="1:14" ht="20.25" x14ac:dyDescent="0.25">
      <c r="A540" s="1">
        <v>236</v>
      </c>
      <c r="B540" s="1"/>
      <c r="C540" s="1" t="s">
        <v>2880</v>
      </c>
      <c r="D540" s="1"/>
      <c r="E540" s="1"/>
      <c r="F540" s="1" t="s">
        <v>2950</v>
      </c>
      <c r="G540" s="1">
        <v>49</v>
      </c>
      <c r="H540" s="1" t="s">
        <v>19</v>
      </c>
      <c r="I540" s="1" t="s">
        <v>589</v>
      </c>
      <c r="J540" s="1">
        <v>0.03</v>
      </c>
      <c r="K540" s="1">
        <v>1.47</v>
      </c>
      <c r="L540" s="42">
        <v>5</v>
      </c>
      <c r="M540" s="43">
        <v>46055</v>
      </c>
      <c r="N540" s="1" t="e">
        <f>VLOOKUP(B540,MICRO!E:L,8,0)</f>
        <v>#N/A</v>
      </c>
    </row>
    <row r="541" spans="1:14" ht="20.25" x14ac:dyDescent="0.25">
      <c r="A541" s="1">
        <v>237</v>
      </c>
      <c r="B541" s="1"/>
      <c r="C541" s="1" t="s">
        <v>1990</v>
      </c>
      <c r="D541" s="1"/>
      <c r="E541" s="1"/>
      <c r="F541" s="1" t="s">
        <v>2951</v>
      </c>
      <c r="G541" s="1">
        <v>13</v>
      </c>
      <c r="H541" s="1" t="s">
        <v>19</v>
      </c>
      <c r="I541" s="1" t="s">
        <v>585</v>
      </c>
      <c r="J541" s="1">
        <v>0.03</v>
      </c>
      <c r="K541" s="1">
        <v>0.39</v>
      </c>
      <c r="L541" s="42">
        <v>5</v>
      </c>
      <c r="M541" s="43">
        <v>46055</v>
      </c>
      <c r="N541" s="1" t="e">
        <f>VLOOKUP(B541,MICRO!E:L,8,0)</f>
        <v>#N/A</v>
      </c>
    </row>
    <row r="542" spans="1:14" ht="20.25" x14ac:dyDescent="0.25">
      <c r="A542" s="1">
        <v>238</v>
      </c>
      <c r="B542" s="1"/>
      <c r="C542" s="1" t="s">
        <v>2952</v>
      </c>
      <c r="D542" s="1"/>
      <c r="E542" s="1"/>
      <c r="F542" s="1" t="s">
        <v>2953</v>
      </c>
      <c r="G542" s="1">
        <v>22</v>
      </c>
      <c r="H542" s="1" t="s">
        <v>19</v>
      </c>
      <c r="I542" s="1" t="s">
        <v>629</v>
      </c>
      <c r="J542" s="1">
        <v>0.03</v>
      </c>
      <c r="K542" s="1">
        <v>0.65999999999999992</v>
      </c>
      <c r="L542" s="42">
        <v>5</v>
      </c>
      <c r="M542" s="43">
        <v>46055</v>
      </c>
      <c r="N542" s="1" t="e">
        <f>VLOOKUP(B542,MICRO!E:L,8,0)</f>
        <v>#N/A</v>
      </c>
    </row>
    <row r="543" spans="1:14" ht="20.25" x14ac:dyDescent="0.25">
      <c r="A543" s="1">
        <v>239</v>
      </c>
      <c r="B543" s="1"/>
      <c r="C543" s="1" t="s">
        <v>2872</v>
      </c>
      <c r="D543" s="1"/>
      <c r="E543" s="1"/>
      <c r="F543" s="1" t="s">
        <v>2954</v>
      </c>
      <c r="G543" s="1">
        <v>4</v>
      </c>
      <c r="H543" s="1" t="s">
        <v>19</v>
      </c>
      <c r="I543" s="1" t="s">
        <v>2862</v>
      </c>
      <c r="J543" s="1">
        <v>0.03</v>
      </c>
      <c r="K543" s="1">
        <v>0.12</v>
      </c>
      <c r="L543" s="42">
        <v>5</v>
      </c>
      <c r="M543" s="43">
        <v>46055</v>
      </c>
      <c r="N543" s="1" t="e">
        <f>VLOOKUP(B543,MICRO!E:L,8,0)</f>
        <v>#N/A</v>
      </c>
    </row>
    <row r="544" spans="1:14" ht="20.25" x14ac:dyDescent="0.25">
      <c r="A544" s="1">
        <v>240</v>
      </c>
      <c r="B544" s="1"/>
      <c r="C544" s="1" t="s">
        <v>2867</v>
      </c>
      <c r="D544" s="1"/>
      <c r="E544" s="1"/>
      <c r="F544" s="1" t="s">
        <v>2955</v>
      </c>
      <c r="G544" s="1">
        <v>8</v>
      </c>
      <c r="H544" s="1" t="s">
        <v>19</v>
      </c>
      <c r="I544" s="1" t="s">
        <v>634</v>
      </c>
      <c r="J544" s="1">
        <v>0.03</v>
      </c>
      <c r="K544" s="1">
        <v>0.24</v>
      </c>
      <c r="L544" s="42">
        <v>5</v>
      </c>
      <c r="M544" s="43">
        <v>46055</v>
      </c>
      <c r="N544" s="1" t="e">
        <f>VLOOKUP(B544,MICRO!E:L,8,0)</f>
        <v>#N/A</v>
      </c>
    </row>
    <row r="545" spans="1:14" ht="20.25" x14ac:dyDescent="0.25">
      <c r="A545" s="1">
        <v>241</v>
      </c>
      <c r="B545" s="1"/>
      <c r="C545" s="1" t="s">
        <v>2874</v>
      </c>
      <c r="D545" s="1"/>
      <c r="E545" s="1"/>
      <c r="F545" s="1" t="s">
        <v>2956</v>
      </c>
      <c r="G545" s="1">
        <v>4</v>
      </c>
      <c r="H545" s="1" t="s">
        <v>19</v>
      </c>
      <c r="I545" s="1" t="s">
        <v>2754</v>
      </c>
      <c r="J545" s="1">
        <v>0.03</v>
      </c>
      <c r="K545" s="1">
        <v>0.12</v>
      </c>
      <c r="L545" s="42">
        <v>5</v>
      </c>
      <c r="M545" s="43">
        <v>46055</v>
      </c>
      <c r="N545" s="1" t="e">
        <f>VLOOKUP(B545,MICRO!E:L,8,0)</f>
        <v>#N/A</v>
      </c>
    </row>
    <row r="546" spans="1:14" ht="20.25" x14ac:dyDescent="0.25">
      <c r="A546" s="1">
        <v>242</v>
      </c>
      <c r="B546" s="1"/>
      <c r="C546" s="1" t="s">
        <v>2918</v>
      </c>
      <c r="D546" s="1"/>
      <c r="E546" s="1"/>
      <c r="F546" s="1" t="s">
        <v>2957</v>
      </c>
      <c r="G546" s="1">
        <v>8</v>
      </c>
      <c r="H546" s="1" t="s">
        <v>19</v>
      </c>
      <c r="I546" s="1" t="s">
        <v>589</v>
      </c>
      <c r="J546" s="1">
        <v>0.03</v>
      </c>
      <c r="K546" s="1">
        <v>0.24</v>
      </c>
      <c r="L546" s="42">
        <v>5</v>
      </c>
      <c r="M546" s="43">
        <v>46055</v>
      </c>
      <c r="N546" s="1" t="e">
        <f>VLOOKUP(B546,MICRO!E:L,8,0)</f>
        <v>#N/A</v>
      </c>
    </row>
    <row r="547" spans="1:14" ht="20.25" x14ac:dyDescent="0.25">
      <c r="A547" s="1">
        <v>243</v>
      </c>
      <c r="B547" s="1"/>
      <c r="C547" s="1" t="s">
        <v>2876</v>
      </c>
      <c r="D547" s="1"/>
      <c r="E547" s="1"/>
      <c r="F547" s="1" t="s">
        <v>2958</v>
      </c>
      <c r="G547" s="1">
        <v>4</v>
      </c>
      <c r="H547" s="1" t="s">
        <v>19</v>
      </c>
      <c r="I547" s="1" t="s">
        <v>585</v>
      </c>
      <c r="J547" s="1">
        <v>0.03</v>
      </c>
      <c r="K547" s="1">
        <v>0.12</v>
      </c>
      <c r="L547" s="42"/>
      <c r="M547" s="43"/>
      <c r="N547" s="1"/>
    </row>
    <row r="548" spans="1:14" ht="20.25" x14ac:dyDescent="0.25">
      <c r="A548" s="1">
        <v>244</v>
      </c>
      <c r="B548" s="1"/>
      <c r="C548" s="1" t="s">
        <v>2848</v>
      </c>
      <c r="D548" s="1"/>
      <c r="E548" s="1"/>
      <c r="F548" s="1" t="s">
        <v>2959</v>
      </c>
      <c r="G548" s="1">
        <v>8</v>
      </c>
      <c r="H548" s="1" t="s">
        <v>19</v>
      </c>
      <c r="I548" s="1" t="s">
        <v>585</v>
      </c>
      <c r="J548" s="1">
        <v>0.03</v>
      </c>
      <c r="K548" s="1">
        <v>0.24</v>
      </c>
      <c r="L548" s="42"/>
      <c r="M548" s="43"/>
      <c r="N548" s="1"/>
    </row>
    <row r="549" spans="1:14" ht="20.25" x14ac:dyDescent="0.25">
      <c r="A549" s="1">
        <v>245</v>
      </c>
      <c r="B549" s="1"/>
      <c r="C549" s="1" t="s">
        <v>2839</v>
      </c>
      <c r="D549" s="1"/>
      <c r="E549" s="1"/>
      <c r="F549" s="1" t="s">
        <v>2960</v>
      </c>
      <c r="G549" s="1">
        <v>22</v>
      </c>
      <c r="H549" s="1" t="s">
        <v>19</v>
      </c>
      <c r="I549" s="1" t="s">
        <v>2754</v>
      </c>
      <c r="J549" s="1">
        <v>0.03</v>
      </c>
      <c r="K549" s="1">
        <v>0.65999999999999992</v>
      </c>
      <c r="L549" s="42"/>
      <c r="M549" s="43"/>
      <c r="N549" s="1"/>
    </row>
    <row r="550" spans="1:14" ht="20.25" x14ac:dyDescent="0.25">
      <c r="A550" s="1">
        <v>246</v>
      </c>
      <c r="B550" s="1"/>
      <c r="C550" s="1" t="s">
        <v>2882</v>
      </c>
      <c r="D550" s="1"/>
      <c r="E550" s="1"/>
      <c r="F550" s="1" t="s">
        <v>2961</v>
      </c>
      <c r="G550" s="1">
        <v>80</v>
      </c>
      <c r="H550" s="1" t="s">
        <v>19</v>
      </c>
      <c r="I550" s="1" t="s">
        <v>634</v>
      </c>
      <c r="J550" s="1">
        <v>0.03</v>
      </c>
      <c r="K550" s="1">
        <v>2.4</v>
      </c>
      <c r="L550" s="42"/>
      <c r="M550" s="43"/>
      <c r="N550" s="1"/>
    </row>
    <row r="551" spans="1:14" ht="20.25" x14ac:dyDescent="0.25">
      <c r="A551" s="1">
        <v>247</v>
      </c>
      <c r="B551" s="1"/>
      <c r="C551" s="1" t="s">
        <v>2832</v>
      </c>
      <c r="D551" s="1"/>
      <c r="E551" s="1"/>
      <c r="F551" s="1" t="s">
        <v>2962</v>
      </c>
      <c r="G551" s="1">
        <v>8</v>
      </c>
      <c r="H551" s="1" t="s">
        <v>19</v>
      </c>
      <c r="I551" s="1" t="s">
        <v>2814</v>
      </c>
      <c r="J551" s="1">
        <v>0.03</v>
      </c>
      <c r="K551" s="1">
        <v>0.24</v>
      </c>
      <c r="L551" s="42"/>
      <c r="M551" s="43"/>
      <c r="N551" s="1"/>
    </row>
    <row r="552" spans="1:14" ht="20.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42"/>
      <c r="M552" s="43"/>
      <c r="N552" s="1"/>
    </row>
    <row r="553" spans="1:14" ht="20.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42"/>
      <c r="M553" s="43"/>
      <c r="N553" s="1"/>
    </row>
    <row r="554" spans="1:14" ht="20.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42"/>
      <c r="M554" s="43"/>
      <c r="N554" s="1"/>
    </row>
    <row r="555" spans="1:14" ht="20.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42"/>
      <c r="M555" s="43"/>
      <c r="N555" s="1"/>
    </row>
    <row r="556" spans="1:14" ht="20.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42"/>
      <c r="M556" s="43"/>
      <c r="N556" s="1"/>
    </row>
    <row r="557" spans="1:14" ht="20.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42"/>
      <c r="M557" s="43"/>
      <c r="N557" s="1"/>
    </row>
    <row r="558" spans="1:14" ht="20.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42"/>
      <c r="M558" s="43"/>
      <c r="N558" s="1"/>
    </row>
    <row r="559" spans="1:14" ht="20.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42"/>
      <c r="M559" s="43"/>
      <c r="N559" s="1"/>
    </row>
    <row r="560" spans="1:14" ht="20.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42"/>
      <c r="M560" s="43"/>
      <c r="N560" s="1"/>
    </row>
    <row r="561" spans="1:14" ht="20.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42"/>
      <c r="M561" s="43"/>
      <c r="N561" s="1"/>
    </row>
    <row r="562" spans="1:14" ht="20.25" x14ac:dyDescent="0.25">
      <c r="A562" s="1">
        <v>163</v>
      </c>
      <c r="B562" s="1"/>
      <c r="C562" s="1" t="s">
        <v>1551</v>
      </c>
      <c r="D562" s="1"/>
      <c r="E562" s="1"/>
      <c r="F562" s="1" t="s">
        <v>1552</v>
      </c>
      <c r="G562" s="1">
        <v>260</v>
      </c>
      <c r="H562" s="1" t="s">
        <v>19</v>
      </c>
      <c r="I562" s="1" t="s">
        <v>1553</v>
      </c>
      <c r="J562" s="1">
        <v>0.02</v>
      </c>
      <c r="K562" s="1">
        <v>5.2</v>
      </c>
      <c r="L562" s="42">
        <v>5</v>
      </c>
      <c r="M562" s="43">
        <v>46055</v>
      </c>
      <c r="N562" s="1" t="e">
        <f>VLOOKUP(B562,MICRO!E:L,8,0)</f>
        <v>#N/A</v>
      </c>
    </row>
    <row r="563" spans="1:14" ht="20.25" x14ac:dyDescent="0.25">
      <c r="A563" s="1">
        <v>164</v>
      </c>
      <c r="B563" s="1"/>
      <c r="C563" s="1" t="s">
        <v>1551</v>
      </c>
      <c r="D563" s="1"/>
      <c r="E563" s="1"/>
      <c r="F563" s="1" t="s">
        <v>1554</v>
      </c>
      <c r="G563" s="1">
        <v>260</v>
      </c>
      <c r="H563" s="1" t="s">
        <v>19</v>
      </c>
      <c r="I563" s="1" t="s">
        <v>1553</v>
      </c>
      <c r="J563" s="1">
        <v>0.05</v>
      </c>
      <c r="K563" s="1">
        <v>13</v>
      </c>
      <c r="L563" s="42">
        <v>5</v>
      </c>
      <c r="M563" s="43">
        <v>46055</v>
      </c>
      <c r="N563" s="1" t="e">
        <f>VLOOKUP(B563,MICRO!E:L,8,0)</f>
        <v>#N/A</v>
      </c>
    </row>
    <row r="564" spans="1:14" ht="20.25" x14ac:dyDescent="0.25">
      <c r="A564" s="1">
        <v>165</v>
      </c>
      <c r="B564" s="1"/>
      <c r="C564" s="1" t="s">
        <v>1551</v>
      </c>
      <c r="D564" s="1"/>
      <c r="E564" s="1"/>
      <c r="F564" s="1" t="s">
        <v>1555</v>
      </c>
      <c r="G564" s="1">
        <v>260</v>
      </c>
      <c r="H564" s="1" t="s">
        <v>19</v>
      </c>
      <c r="I564" s="1" t="s">
        <v>1553</v>
      </c>
      <c r="J564" s="1">
        <v>0.03</v>
      </c>
      <c r="K564" s="1">
        <v>7.8</v>
      </c>
      <c r="L564" s="42">
        <v>5</v>
      </c>
      <c r="M564" s="43">
        <v>46055</v>
      </c>
      <c r="N564" s="1" t="e">
        <f>VLOOKUP(B564,MICRO!E:L,8,0)</f>
        <v>#N/A</v>
      </c>
    </row>
    <row r="565" spans="1:14" ht="20.25" x14ac:dyDescent="0.25">
      <c r="A565" s="1">
        <v>166</v>
      </c>
      <c r="B565" s="1"/>
      <c r="C565" s="1" t="s">
        <v>1556</v>
      </c>
      <c r="D565" s="1"/>
      <c r="E565" s="1"/>
      <c r="F565" s="1" t="s">
        <v>1557</v>
      </c>
      <c r="G565" s="1">
        <v>408</v>
      </c>
      <c r="H565" s="1" t="s">
        <v>19</v>
      </c>
      <c r="I565" s="1" t="s">
        <v>1558</v>
      </c>
      <c r="J565" s="1">
        <v>0.02</v>
      </c>
      <c r="K565" s="1">
        <v>8.16</v>
      </c>
      <c r="L565" s="42">
        <v>5</v>
      </c>
      <c r="M565" s="43">
        <v>46055</v>
      </c>
      <c r="N565" s="1" t="e">
        <f>VLOOKUP(B565,MICRO!E:L,8,0)</f>
        <v>#N/A</v>
      </c>
    </row>
    <row r="566" spans="1:14" ht="20.25" x14ac:dyDescent="0.25">
      <c r="A566" s="1">
        <v>167</v>
      </c>
      <c r="B566" s="1"/>
      <c r="C566" s="1" t="s">
        <v>1559</v>
      </c>
      <c r="D566" s="1"/>
      <c r="E566" s="1"/>
      <c r="F566" s="1" t="s">
        <v>1560</v>
      </c>
      <c r="G566" s="1">
        <v>174</v>
      </c>
      <c r="H566" s="1" t="s">
        <v>19</v>
      </c>
      <c r="I566" s="1" t="s">
        <v>424</v>
      </c>
      <c r="J566" s="1">
        <v>0.02</v>
      </c>
      <c r="K566" s="1">
        <v>3.48</v>
      </c>
      <c r="L566" s="42">
        <v>5</v>
      </c>
      <c r="M566" s="43">
        <v>46055</v>
      </c>
      <c r="N566" s="1" t="e">
        <f>VLOOKUP(B566,MICRO!E:L,8,0)</f>
        <v>#N/A</v>
      </c>
    </row>
    <row r="567" spans="1:14" ht="20.25" x14ac:dyDescent="0.25">
      <c r="A567" s="1">
        <v>168</v>
      </c>
      <c r="B567" s="1"/>
      <c r="C567" s="1" t="s">
        <v>1561</v>
      </c>
      <c r="D567" s="1"/>
      <c r="E567" s="1"/>
      <c r="F567" s="1" t="s">
        <v>1562</v>
      </c>
      <c r="G567" s="1">
        <v>258</v>
      </c>
      <c r="H567" s="1" t="s">
        <v>19</v>
      </c>
      <c r="I567" s="1" t="s">
        <v>425</v>
      </c>
      <c r="J567" s="1">
        <v>0.02</v>
      </c>
      <c r="K567" s="1">
        <v>5.16</v>
      </c>
      <c r="L567" s="42">
        <v>5</v>
      </c>
      <c r="M567" s="43">
        <v>46055</v>
      </c>
      <c r="N567" s="1" t="e">
        <f>VLOOKUP(B567,MICRO!E:L,8,0)</f>
        <v>#N/A</v>
      </c>
    </row>
    <row r="568" spans="1:14" ht="20.25" x14ac:dyDescent="0.25">
      <c r="A568" s="1">
        <v>169</v>
      </c>
      <c r="B568" s="1"/>
      <c r="C568" s="1" t="s">
        <v>1563</v>
      </c>
      <c r="D568" s="1"/>
      <c r="E568" s="1"/>
      <c r="F568" s="1" t="s">
        <v>1564</v>
      </c>
      <c r="G568" s="1">
        <v>597</v>
      </c>
      <c r="H568" s="1" t="s">
        <v>19</v>
      </c>
      <c r="I568" s="1" t="s">
        <v>427</v>
      </c>
      <c r="J568" s="1">
        <v>0.02</v>
      </c>
      <c r="K568" s="1">
        <v>11.94</v>
      </c>
      <c r="L568" s="42">
        <v>5</v>
      </c>
      <c r="M568" s="43">
        <v>46055</v>
      </c>
      <c r="N568" s="1" t="e">
        <f>VLOOKUP(B568,MICRO!E:L,8,0)</f>
        <v>#N/A</v>
      </c>
    </row>
    <row r="569" spans="1:14" ht="20.25" x14ac:dyDescent="0.25">
      <c r="A569" s="1">
        <v>170</v>
      </c>
      <c r="B569" s="1"/>
      <c r="C569" s="1" t="s">
        <v>1565</v>
      </c>
      <c r="D569" s="1"/>
      <c r="E569" s="1"/>
      <c r="F569" s="1" t="s">
        <v>1566</v>
      </c>
      <c r="G569" s="1">
        <v>362</v>
      </c>
      <c r="H569" s="1" t="s">
        <v>19</v>
      </c>
      <c r="I569" s="1" t="s">
        <v>426</v>
      </c>
      <c r="J569" s="1">
        <v>0.02</v>
      </c>
      <c r="K569" s="1">
        <v>7.24</v>
      </c>
      <c r="L569" s="42">
        <v>5</v>
      </c>
      <c r="M569" s="43">
        <v>46055</v>
      </c>
      <c r="N569" s="1" t="e">
        <f>VLOOKUP(B569,MICRO!E:L,8,0)</f>
        <v>#N/A</v>
      </c>
    </row>
    <row r="570" spans="1:14" ht="20.25" x14ac:dyDescent="0.25">
      <c r="A570" s="1">
        <v>171</v>
      </c>
      <c r="B570" s="1"/>
      <c r="C570" s="1" t="s">
        <v>1567</v>
      </c>
      <c r="D570" s="1"/>
      <c r="E570" s="1"/>
      <c r="F570" s="1" t="s">
        <v>1568</v>
      </c>
      <c r="G570" s="1">
        <v>131</v>
      </c>
      <c r="H570" s="1" t="s">
        <v>19</v>
      </c>
      <c r="I570" s="1" t="s">
        <v>427</v>
      </c>
      <c r="J570" s="1">
        <v>0.02</v>
      </c>
      <c r="K570" s="1">
        <v>2.62</v>
      </c>
      <c r="L570" s="42">
        <v>5</v>
      </c>
      <c r="M570" s="43">
        <v>46055</v>
      </c>
      <c r="N570" s="1" t="e">
        <f>VLOOKUP(B570,MICRO!E:L,8,0)</f>
        <v>#N/A</v>
      </c>
    </row>
    <row r="571" spans="1:14" ht="20.25" x14ac:dyDescent="0.25">
      <c r="A571" s="1">
        <v>172</v>
      </c>
      <c r="B571" s="1"/>
      <c r="C571" s="1" t="s">
        <v>1567</v>
      </c>
      <c r="D571" s="1"/>
      <c r="E571" s="1"/>
      <c r="F571" s="1" t="s">
        <v>1569</v>
      </c>
      <c r="G571" s="1">
        <v>131</v>
      </c>
      <c r="H571" s="1" t="s">
        <v>19</v>
      </c>
      <c r="I571" s="1" t="s">
        <v>427</v>
      </c>
      <c r="J571" s="1">
        <v>0.05</v>
      </c>
      <c r="K571" s="1">
        <v>6.5500000000000007</v>
      </c>
      <c r="L571" s="42">
        <v>5</v>
      </c>
      <c r="M571" s="43">
        <v>46055</v>
      </c>
      <c r="N571" s="1" t="e">
        <f>VLOOKUP(B571,MICRO!E:L,8,0)</f>
        <v>#N/A</v>
      </c>
    </row>
    <row r="572" spans="1:14" ht="20.25" x14ac:dyDescent="0.25">
      <c r="A572" s="1">
        <v>173</v>
      </c>
      <c r="B572" s="1"/>
      <c r="C572" s="1" t="s">
        <v>1567</v>
      </c>
      <c r="D572" s="1"/>
      <c r="E572" s="1"/>
      <c r="F572" s="1" t="s">
        <v>1570</v>
      </c>
      <c r="G572" s="1">
        <v>131</v>
      </c>
      <c r="H572" s="1" t="s">
        <v>19</v>
      </c>
      <c r="I572" s="1" t="s">
        <v>427</v>
      </c>
      <c r="J572" s="1">
        <v>0.03</v>
      </c>
      <c r="K572" s="1">
        <v>3.9299999999999997</v>
      </c>
      <c r="L572" s="42">
        <v>5</v>
      </c>
      <c r="M572" s="43">
        <v>46055</v>
      </c>
      <c r="N572" s="1" t="e">
        <f>VLOOKUP(B572,MICRO!E:L,8,0)</f>
        <v>#N/A</v>
      </c>
    </row>
    <row r="573" spans="1:14" ht="20.25" x14ac:dyDescent="0.25">
      <c r="A573" s="1">
        <v>174</v>
      </c>
      <c r="B573" s="1"/>
      <c r="C573" s="1" t="s">
        <v>1571</v>
      </c>
      <c r="D573" s="1"/>
      <c r="E573" s="1"/>
      <c r="F573" s="1" t="s">
        <v>1572</v>
      </c>
      <c r="G573" s="1">
        <v>1</v>
      </c>
      <c r="H573" s="1" t="s">
        <v>19</v>
      </c>
      <c r="I573" s="1" t="s">
        <v>1573</v>
      </c>
      <c r="J573" s="1">
        <v>0.02</v>
      </c>
      <c r="K573" s="1">
        <v>0.02</v>
      </c>
      <c r="L573" s="42">
        <v>5</v>
      </c>
      <c r="M573" s="43">
        <v>46055</v>
      </c>
      <c r="N573" s="1" t="e">
        <f>VLOOKUP(B573,MICRO!E:L,8,0)</f>
        <v>#N/A</v>
      </c>
    </row>
    <row r="574" spans="1:14" ht="20.25" x14ac:dyDescent="0.25">
      <c r="A574" s="1">
        <v>175</v>
      </c>
      <c r="B574" s="1"/>
      <c r="C574" s="1" t="s">
        <v>1571</v>
      </c>
      <c r="D574" s="1"/>
      <c r="E574" s="1"/>
      <c r="F574" s="1" t="s">
        <v>1574</v>
      </c>
      <c r="G574" s="1">
        <v>1</v>
      </c>
      <c r="H574" s="1" t="s">
        <v>19</v>
      </c>
      <c r="I574" s="1" t="s">
        <v>1573</v>
      </c>
      <c r="J574" s="1">
        <v>0.05</v>
      </c>
      <c r="K574" s="1">
        <v>0.05</v>
      </c>
      <c r="L574" s="42">
        <v>5</v>
      </c>
      <c r="M574" s="43">
        <v>46055</v>
      </c>
      <c r="N574" s="1" t="e">
        <f>VLOOKUP(B574,MICRO!E:L,8,0)</f>
        <v>#N/A</v>
      </c>
    </row>
    <row r="575" spans="1:14" ht="20.25" x14ac:dyDescent="0.25">
      <c r="A575" s="1">
        <v>176</v>
      </c>
      <c r="B575" s="1"/>
      <c r="C575" s="1" t="s">
        <v>1559</v>
      </c>
      <c r="D575" s="1"/>
      <c r="E575" s="1"/>
      <c r="F575" s="1" t="s">
        <v>1575</v>
      </c>
      <c r="G575" s="1">
        <v>174</v>
      </c>
      <c r="H575" s="1" t="s">
        <v>19</v>
      </c>
      <c r="I575" s="1" t="s">
        <v>424</v>
      </c>
      <c r="J575" s="1">
        <v>0.03</v>
      </c>
      <c r="K575" s="1">
        <v>5.22</v>
      </c>
      <c r="L575" s="42">
        <v>5</v>
      </c>
      <c r="M575" s="43">
        <v>46055</v>
      </c>
      <c r="N575" s="1" t="e">
        <f>VLOOKUP(B575,MICRO!E:L,8,0)</f>
        <v>#N/A</v>
      </c>
    </row>
    <row r="576" spans="1:14" ht="20.25" x14ac:dyDescent="0.25">
      <c r="A576" s="1">
        <v>177</v>
      </c>
      <c r="B576" s="1"/>
      <c r="C576" s="1" t="s">
        <v>1561</v>
      </c>
      <c r="D576" s="1"/>
      <c r="E576" s="1"/>
      <c r="F576" s="1" t="s">
        <v>1576</v>
      </c>
      <c r="G576" s="1">
        <v>258</v>
      </c>
      <c r="H576" s="1" t="s">
        <v>19</v>
      </c>
      <c r="I576" s="1" t="s">
        <v>425</v>
      </c>
      <c r="J576" s="1">
        <v>0.03</v>
      </c>
      <c r="K576" s="1">
        <v>7.7399999999999993</v>
      </c>
      <c r="L576" s="42">
        <v>5</v>
      </c>
      <c r="M576" s="43">
        <v>46055</v>
      </c>
      <c r="N576" s="1" t="e">
        <f>VLOOKUP(B576,MICRO!E:L,8,0)</f>
        <v>#N/A</v>
      </c>
    </row>
    <row r="577" spans="1:14" ht="20.25" x14ac:dyDescent="0.25">
      <c r="A577" s="1">
        <v>178</v>
      </c>
      <c r="B577" s="1"/>
      <c r="C577" s="1" t="s">
        <v>1565</v>
      </c>
      <c r="D577" s="1"/>
      <c r="E577" s="1"/>
      <c r="F577" s="1" t="s">
        <v>1577</v>
      </c>
      <c r="G577" s="1">
        <v>362</v>
      </c>
      <c r="H577" s="1" t="s">
        <v>19</v>
      </c>
      <c r="I577" s="1" t="s">
        <v>426</v>
      </c>
      <c r="J577" s="1">
        <v>0.03</v>
      </c>
      <c r="K577" s="1">
        <v>10.86</v>
      </c>
      <c r="L577" s="42">
        <v>5</v>
      </c>
      <c r="M577" s="43">
        <v>46055</v>
      </c>
      <c r="N577" s="1" t="e">
        <f>VLOOKUP(B577,MICRO!E:L,8,0)</f>
        <v>#N/A</v>
      </c>
    </row>
    <row r="578" spans="1:14" ht="20.25" x14ac:dyDescent="0.25">
      <c r="A578" s="1">
        <v>179</v>
      </c>
      <c r="B578" s="1"/>
      <c r="C578" s="1" t="s">
        <v>1563</v>
      </c>
      <c r="D578" s="1"/>
      <c r="E578" s="1"/>
      <c r="F578" s="1" t="s">
        <v>1578</v>
      </c>
      <c r="G578" s="1">
        <v>597</v>
      </c>
      <c r="H578" s="1" t="s">
        <v>19</v>
      </c>
      <c r="I578" s="1" t="s">
        <v>427</v>
      </c>
      <c r="J578" s="1">
        <v>0.03</v>
      </c>
      <c r="K578" s="1">
        <v>17.91</v>
      </c>
      <c r="L578" s="42">
        <v>5</v>
      </c>
      <c r="M578" s="43">
        <v>46055</v>
      </c>
      <c r="N578" s="1" t="e">
        <f>VLOOKUP(B578,MICRO!E:L,8,0)</f>
        <v>#N/A</v>
      </c>
    </row>
    <row r="579" spans="1:14" ht="20.25" x14ac:dyDescent="0.25">
      <c r="A579" s="1">
        <v>180</v>
      </c>
      <c r="B579" s="1"/>
      <c r="C579" s="1" t="s">
        <v>1556</v>
      </c>
      <c r="D579" s="1"/>
      <c r="E579" s="1"/>
      <c r="F579" s="1" t="s">
        <v>1579</v>
      </c>
      <c r="G579" s="1">
        <v>408</v>
      </c>
      <c r="H579" s="1" t="s">
        <v>19</v>
      </c>
      <c r="I579" s="1" t="s">
        <v>423</v>
      </c>
      <c r="J579" s="1">
        <v>0.03</v>
      </c>
      <c r="K579" s="1">
        <v>12.24</v>
      </c>
      <c r="L579" s="42">
        <v>5</v>
      </c>
      <c r="M579" s="43">
        <v>46055</v>
      </c>
      <c r="N579" s="1" t="e">
        <f>VLOOKUP(B579,MICRO!E:L,8,0)</f>
        <v>#N/A</v>
      </c>
    </row>
    <row r="580" spans="1:14" ht="20.25" x14ac:dyDescent="0.25">
      <c r="A580" s="1">
        <v>181</v>
      </c>
      <c r="B580" s="1"/>
      <c r="C580" s="1" t="s">
        <v>1571</v>
      </c>
      <c r="D580" s="1"/>
      <c r="E580" s="1"/>
      <c r="F580" s="1" t="s">
        <v>1580</v>
      </c>
      <c r="G580" s="1">
        <v>1</v>
      </c>
      <c r="H580" s="1" t="s">
        <v>19</v>
      </c>
      <c r="I580" s="1" t="s">
        <v>1573</v>
      </c>
      <c r="J580" s="1">
        <v>0.03</v>
      </c>
      <c r="K580" s="1">
        <v>0.03</v>
      </c>
      <c r="L580" s="42">
        <v>5</v>
      </c>
      <c r="M580" s="43">
        <v>46055</v>
      </c>
      <c r="N580" s="1" t="e">
        <f>VLOOKUP(B580,MICRO!E:L,8,0)</f>
        <v>#N/A</v>
      </c>
    </row>
    <row r="581" spans="1:14" ht="20.25" x14ac:dyDescent="0.25">
      <c r="A581" s="1">
        <v>182</v>
      </c>
      <c r="B581" s="1"/>
      <c r="C581" s="1" t="s">
        <v>638</v>
      </c>
      <c r="D581" s="1"/>
      <c r="E581" s="1"/>
      <c r="F581" s="1" t="s">
        <v>1581</v>
      </c>
      <c r="G581" s="1">
        <v>14</v>
      </c>
      <c r="H581" s="1" t="s">
        <v>19</v>
      </c>
      <c r="I581" s="1" t="s">
        <v>425</v>
      </c>
      <c r="J581" s="1">
        <v>0.02</v>
      </c>
      <c r="K581" s="1">
        <v>0.28000000000000003</v>
      </c>
      <c r="L581" s="42">
        <v>5</v>
      </c>
      <c r="M581" s="43">
        <v>46055</v>
      </c>
      <c r="N581" s="1" t="e">
        <f>VLOOKUP(B581,MICRO!E:L,8,0)</f>
        <v>#N/A</v>
      </c>
    </row>
    <row r="582" spans="1:14" ht="20.25" x14ac:dyDescent="0.25">
      <c r="A582" s="1">
        <v>183</v>
      </c>
      <c r="B582" s="1"/>
      <c r="C582" s="1" t="s">
        <v>1582</v>
      </c>
      <c r="D582" s="1"/>
      <c r="E582" s="1"/>
      <c r="F582" s="1" t="s">
        <v>1583</v>
      </c>
      <c r="G582" s="1">
        <v>20</v>
      </c>
      <c r="H582" s="1" t="s">
        <v>19</v>
      </c>
      <c r="I582" s="1" t="s">
        <v>427</v>
      </c>
      <c r="J582" s="1">
        <v>0.02</v>
      </c>
      <c r="K582" s="1">
        <v>0.4</v>
      </c>
      <c r="L582" s="42">
        <v>5</v>
      </c>
      <c r="M582" s="43">
        <v>46055</v>
      </c>
      <c r="N582" s="1" t="e">
        <f>VLOOKUP(B582,MICRO!E:L,8,0)</f>
        <v>#N/A</v>
      </c>
    </row>
    <row r="583" spans="1:14" ht="20.25" x14ac:dyDescent="0.25">
      <c r="A583" s="1">
        <v>184</v>
      </c>
      <c r="B583" s="1"/>
      <c r="C583" s="1" t="s">
        <v>1584</v>
      </c>
      <c r="D583" s="1"/>
      <c r="E583" s="1"/>
      <c r="F583" s="1" t="s">
        <v>1585</v>
      </c>
      <c r="G583" s="1">
        <v>230</v>
      </c>
      <c r="H583" s="1" t="s">
        <v>19</v>
      </c>
      <c r="I583" s="1" t="s">
        <v>1586</v>
      </c>
      <c r="J583" s="1">
        <v>0.02</v>
      </c>
      <c r="K583" s="1">
        <v>4.6000000000000005</v>
      </c>
      <c r="L583" s="42">
        <v>5</v>
      </c>
      <c r="M583" s="43">
        <v>46055</v>
      </c>
      <c r="N583" s="1" t="e">
        <f>VLOOKUP(B583,MICRO!E:L,8,0)</f>
        <v>#N/A</v>
      </c>
    </row>
    <row r="584" spans="1:14" ht="20.25" x14ac:dyDescent="0.25">
      <c r="A584" s="1">
        <v>185</v>
      </c>
      <c r="B584" s="1"/>
      <c r="C584" s="1" t="s">
        <v>638</v>
      </c>
      <c r="D584" s="1"/>
      <c r="E584" s="1"/>
      <c r="F584" s="1" t="s">
        <v>1587</v>
      </c>
      <c r="G584" s="1">
        <v>20</v>
      </c>
      <c r="H584" s="1" t="s">
        <v>19</v>
      </c>
      <c r="I584" s="1" t="s">
        <v>425</v>
      </c>
      <c r="J584" s="1">
        <v>0.05</v>
      </c>
      <c r="K584" s="1">
        <v>1</v>
      </c>
      <c r="L584" s="42">
        <v>5</v>
      </c>
      <c r="M584" s="43">
        <v>46055</v>
      </c>
      <c r="N584" s="1" t="e">
        <f>VLOOKUP(B584,MICRO!E:L,8,0)</f>
        <v>#N/A</v>
      </c>
    </row>
    <row r="585" spans="1:14" ht="20.25" x14ac:dyDescent="0.25">
      <c r="A585" s="1">
        <v>186</v>
      </c>
      <c r="B585" s="1"/>
      <c r="C585" s="1" t="s">
        <v>1582</v>
      </c>
      <c r="D585" s="1"/>
      <c r="E585" s="1"/>
      <c r="F585" s="1" t="s">
        <v>1588</v>
      </c>
      <c r="G585" s="1">
        <v>20</v>
      </c>
      <c r="H585" s="1" t="s">
        <v>19</v>
      </c>
      <c r="I585" s="1" t="s">
        <v>427</v>
      </c>
      <c r="J585" s="1">
        <v>0.05</v>
      </c>
      <c r="K585" s="1">
        <v>1</v>
      </c>
      <c r="L585" s="42">
        <v>5</v>
      </c>
      <c r="M585" s="43">
        <v>46055</v>
      </c>
      <c r="N585" s="1" t="e">
        <f>VLOOKUP(B585,MICRO!E:L,8,0)</f>
        <v>#N/A</v>
      </c>
    </row>
    <row r="586" spans="1:14" ht="20.25" x14ac:dyDescent="0.25">
      <c r="A586" s="1">
        <v>187</v>
      </c>
      <c r="B586" s="1"/>
      <c r="C586" s="1" t="s">
        <v>1584</v>
      </c>
      <c r="D586" s="1"/>
      <c r="E586" s="1"/>
      <c r="F586" s="1" t="s">
        <v>1589</v>
      </c>
      <c r="G586" s="1">
        <v>230</v>
      </c>
      <c r="H586" s="1" t="s">
        <v>19</v>
      </c>
      <c r="I586" s="1" t="s">
        <v>1586</v>
      </c>
      <c r="J586" s="1">
        <v>0.05</v>
      </c>
      <c r="K586" s="1">
        <v>11.5</v>
      </c>
      <c r="L586" s="42">
        <v>5</v>
      </c>
      <c r="M586" s="43">
        <v>46055</v>
      </c>
      <c r="N586" s="1" t="e">
        <f>VLOOKUP(B586,MICRO!E:L,8,0)</f>
        <v>#N/A</v>
      </c>
    </row>
    <row r="587" spans="1:14" ht="20.25" x14ac:dyDescent="0.25">
      <c r="A587" s="1">
        <v>188</v>
      </c>
      <c r="B587" s="1"/>
      <c r="C587" s="1" t="s">
        <v>638</v>
      </c>
      <c r="D587" s="1"/>
      <c r="E587" s="1"/>
      <c r="F587" s="1" t="s">
        <v>1590</v>
      </c>
      <c r="G587" s="1">
        <v>50</v>
      </c>
      <c r="H587" s="1" t="s">
        <v>19</v>
      </c>
      <c r="I587" s="1" t="s">
        <v>425</v>
      </c>
      <c r="J587" s="1">
        <v>0.05</v>
      </c>
      <c r="K587" s="1">
        <v>2.5</v>
      </c>
      <c r="L587" s="42">
        <v>5</v>
      </c>
      <c r="M587" s="43">
        <v>46055</v>
      </c>
      <c r="N587" s="1" t="e">
        <f>VLOOKUP(B587,MICRO!E:L,8,0)</f>
        <v>#N/A</v>
      </c>
    </row>
    <row r="588" spans="1:14" ht="20.25" x14ac:dyDescent="0.25">
      <c r="A588" s="1">
        <v>189</v>
      </c>
      <c r="B588" s="1"/>
      <c r="C588" s="1" t="s">
        <v>638</v>
      </c>
      <c r="D588" s="1"/>
      <c r="E588" s="1"/>
      <c r="F588" s="1" t="s">
        <v>1591</v>
      </c>
      <c r="G588" s="1">
        <v>26</v>
      </c>
      <c r="H588" s="1" t="s">
        <v>19</v>
      </c>
      <c r="I588" s="1" t="s">
        <v>425</v>
      </c>
      <c r="J588" s="1">
        <v>0.03</v>
      </c>
      <c r="K588" s="1">
        <v>0.78</v>
      </c>
      <c r="L588" s="42">
        <v>5</v>
      </c>
      <c r="M588" s="43">
        <v>46055</v>
      </c>
      <c r="N588" s="1" t="e">
        <f>VLOOKUP(B588,MICRO!E:L,8,0)</f>
        <v>#N/A</v>
      </c>
    </row>
    <row r="589" spans="1:14" ht="20.25" x14ac:dyDescent="0.25">
      <c r="A589" s="1">
        <v>190</v>
      </c>
      <c r="B589" s="1"/>
      <c r="C589" s="1" t="s">
        <v>1582</v>
      </c>
      <c r="D589" s="1"/>
      <c r="E589" s="1"/>
      <c r="F589" s="1" t="s">
        <v>1592</v>
      </c>
      <c r="G589" s="1">
        <v>40</v>
      </c>
      <c r="H589" s="1" t="s">
        <v>19</v>
      </c>
      <c r="I589" s="1" t="s">
        <v>427</v>
      </c>
      <c r="J589" s="1">
        <v>0.03</v>
      </c>
      <c r="K589" s="1">
        <v>1.2</v>
      </c>
      <c r="L589" s="42">
        <v>5</v>
      </c>
      <c r="M589" s="43">
        <v>46055</v>
      </c>
      <c r="N589" s="1" t="e">
        <f>VLOOKUP(B589,MICRO!E:L,8,0)</f>
        <v>#N/A</v>
      </c>
    </row>
    <row r="590" spans="1:14" ht="20.25" x14ac:dyDescent="0.25">
      <c r="A590" s="1">
        <v>191</v>
      </c>
      <c r="B590" s="1"/>
      <c r="C590" s="1" t="s">
        <v>1584</v>
      </c>
      <c r="D590" s="1"/>
      <c r="E590" s="1"/>
      <c r="F590" s="1" t="s">
        <v>1593</v>
      </c>
      <c r="G590" s="1">
        <v>460</v>
      </c>
      <c r="H590" s="1" t="s">
        <v>19</v>
      </c>
      <c r="I590" s="1" t="s">
        <v>1586</v>
      </c>
      <c r="J590" s="1">
        <v>0.03</v>
      </c>
      <c r="K590" s="1">
        <v>13.799999999999999</v>
      </c>
      <c r="L590" s="42">
        <v>5</v>
      </c>
      <c r="M590" s="43">
        <v>46055</v>
      </c>
      <c r="N590" s="1" t="e">
        <f>VLOOKUP(B590,MICRO!E:L,8,0)</f>
        <v>#N/A</v>
      </c>
    </row>
    <row r="591" spans="1:14" ht="20.25" x14ac:dyDescent="0.25">
      <c r="A591" s="1">
        <v>192</v>
      </c>
      <c r="B591" s="1"/>
      <c r="C591" s="1" t="s">
        <v>1594</v>
      </c>
      <c r="D591" s="1"/>
      <c r="E591" s="1"/>
      <c r="F591" s="1" t="s">
        <v>1595</v>
      </c>
      <c r="G591" s="1">
        <v>6</v>
      </c>
      <c r="H591" s="1" t="s">
        <v>19</v>
      </c>
      <c r="I591" s="1" t="s">
        <v>1558</v>
      </c>
      <c r="J591" s="1">
        <v>0.02</v>
      </c>
      <c r="K591" s="1">
        <v>0.12</v>
      </c>
      <c r="L591" s="42">
        <v>5</v>
      </c>
      <c r="M591" s="43">
        <v>46055</v>
      </c>
      <c r="N591" s="1" t="e">
        <f>VLOOKUP(B591,MICRO!E:L,8,0)</f>
        <v>#N/A</v>
      </c>
    </row>
    <row r="592" spans="1:14" ht="20.25" x14ac:dyDescent="0.25">
      <c r="A592" s="1">
        <v>193</v>
      </c>
      <c r="B592" s="1"/>
      <c r="C592" s="1" t="s">
        <v>1596</v>
      </c>
      <c r="D592" s="1"/>
      <c r="E592" s="1"/>
      <c r="F592" s="1" t="s">
        <v>1597</v>
      </c>
      <c r="G592" s="1">
        <v>2</v>
      </c>
      <c r="H592" s="1" t="s">
        <v>19</v>
      </c>
      <c r="I592" s="1" t="s">
        <v>1598</v>
      </c>
      <c r="J592" s="1">
        <v>0.02</v>
      </c>
      <c r="K592" s="1">
        <v>0.04</v>
      </c>
      <c r="L592" s="42">
        <v>5</v>
      </c>
      <c r="M592" s="43">
        <v>46055</v>
      </c>
      <c r="N592" s="1" t="e">
        <f>VLOOKUP(B592,MICRO!E:L,8,0)</f>
        <v>#N/A</v>
      </c>
    </row>
    <row r="593" spans="1:14" ht="20.25" x14ac:dyDescent="0.25">
      <c r="A593" s="1">
        <v>194</v>
      </c>
      <c r="B593" s="1"/>
      <c r="C593" s="1" t="s">
        <v>1594</v>
      </c>
      <c r="D593" s="1"/>
      <c r="E593" s="1"/>
      <c r="F593" s="1" t="s">
        <v>1599</v>
      </c>
      <c r="G593" s="1">
        <v>16</v>
      </c>
      <c r="H593" s="1" t="s">
        <v>19</v>
      </c>
      <c r="I593" s="1" t="s">
        <v>1558</v>
      </c>
      <c r="J593" s="1">
        <v>0.02</v>
      </c>
      <c r="K593" s="1">
        <v>0.32</v>
      </c>
      <c r="L593" s="42">
        <v>5</v>
      </c>
      <c r="M593" s="43">
        <v>46055</v>
      </c>
      <c r="N593" s="1" t="e">
        <f>VLOOKUP(B593,MICRO!E:L,8,0)</f>
        <v>#N/A</v>
      </c>
    </row>
    <row r="594" spans="1:14" ht="20.25" x14ac:dyDescent="0.25">
      <c r="A594" s="1">
        <v>195</v>
      </c>
      <c r="B594" s="1"/>
      <c r="C594" s="1" t="s">
        <v>1556</v>
      </c>
      <c r="D594" s="1"/>
      <c r="E594" s="1"/>
      <c r="F594" s="1" t="s">
        <v>1600</v>
      </c>
      <c r="G594" s="1">
        <v>48</v>
      </c>
      <c r="H594" s="1" t="s">
        <v>19</v>
      </c>
      <c r="I594" s="1" t="s">
        <v>423</v>
      </c>
      <c r="J594" s="1">
        <v>0.02</v>
      </c>
      <c r="K594" s="1">
        <v>0.96</v>
      </c>
      <c r="L594" s="42">
        <v>5</v>
      </c>
      <c r="M594" s="43">
        <v>46055</v>
      </c>
      <c r="N594" s="1" t="e">
        <f>VLOOKUP(B594,MICRO!E:L,8,0)</f>
        <v>#N/A</v>
      </c>
    </row>
    <row r="595" spans="1:14" ht="20.25" x14ac:dyDescent="0.25">
      <c r="A595" s="1">
        <v>196</v>
      </c>
      <c r="B595" s="1"/>
      <c r="C595" s="1" t="s">
        <v>1559</v>
      </c>
      <c r="D595" s="1"/>
      <c r="E595" s="1"/>
      <c r="F595" s="1" t="s">
        <v>1601</v>
      </c>
      <c r="G595" s="1">
        <v>7</v>
      </c>
      <c r="H595" s="1" t="s">
        <v>19</v>
      </c>
      <c r="I595" s="1" t="s">
        <v>424</v>
      </c>
      <c r="J595" s="1">
        <v>0.02</v>
      </c>
      <c r="K595" s="1">
        <v>0.14000000000000001</v>
      </c>
      <c r="L595" s="42">
        <v>5</v>
      </c>
      <c r="M595" s="43">
        <v>46055</v>
      </c>
      <c r="N595" s="1" t="e">
        <f>VLOOKUP(B595,MICRO!E:L,8,0)</f>
        <v>#N/A</v>
      </c>
    </row>
    <row r="596" spans="1:14" ht="20.25" x14ac:dyDescent="0.25">
      <c r="A596" s="1">
        <v>197</v>
      </c>
      <c r="B596" s="1"/>
      <c r="C596" s="1" t="s">
        <v>1561</v>
      </c>
      <c r="D596" s="1"/>
      <c r="E596" s="1"/>
      <c r="F596" s="1" t="s">
        <v>1602</v>
      </c>
      <c r="G596" s="1">
        <v>10</v>
      </c>
      <c r="H596" s="1" t="s">
        <v>19</v>
      </c>
      <c r="I596" s="1" t="s">
        <v>425</v>
      </c>
      <c r="J596" s="1">
        <v>0.02</v>
      </c>
      <c r="K596" s="1">
        <v>0.2</v>
      </c>
      <c r="L596" s="42">
        <v>5</v>
      </c>
      <c r="M596" s="43">
        <v>46055</v>
      </c>
      <c r="N596" s="1" t="e">
        <f>VLOOKUP(B596,MICRO!E:L,8,0)</f>
        <v>#N/A</v>
      </c>
    </row>
    <row r="597" spans="1:14" ht="20.25" x14ac:dyDescent="0.25">
      <c r="A597" s="1">
        <v>198</v>
      </c>
      <c r="B597" s="1"/>
      <c r="C597" s="1" t="s">
        <v>1565</v>
      </c>
      <c r="D597" s="1"/>
      <c r="E597" s="1"/>
      <c r="F597" s="1" t="s">
        <v>1603</v>
      </c>
      <c r="G597" s="1">
        <v>24</v>
      </c>
      <c r="H597" s="1" t="s">
        <v>19</v>
      </c>
      <c r="I597" s="1" t="s">
        <v>426</v>
      </c>
      <c r="J597" s="1">
        <v>0.02</v>
      </c>
      <c r="K597" s="1">
        <v>0.48</v>
      </c>
      <c r="L597" s="42">
        <v>5</v>
      </c>
      <c r="M597" s="43">
        <v>46055</v>
      </c>
      <c r="N597" s="1" t="e">
        <f>VLOOKUP(B597,MICRO!E:L,8,0)</f>
        <v>#N/A</v>
      </c>
    </row>
    <row r="598" spans="1:14" ht="20.25" x14ac:dyDescent="0.25">
      <c r="A598" s="1">
        <v>199</v>
      </c>
      <c r="B598" s="1"/>
      <c r="C598" s="1" t="s">
        <v>1563</v>
      </c>
      <c r="D598" s="1"/>
      <c r="E598" s="1"/>
      <c r="F598" s="1" t="s">
        <v>1604</v>
      </c>
      <c r="G598" s="1">
        <v>146</v>
      </c>
      <c r="H598" s="1" t="s">
        <v>19</v>
      </c>
      <c r="I598" s="1" t="s">
        <v>427</v>
      </c>
      <c r="J598" s="1">
        <v>0.02</v>
      </c>
      <c r="K598" s="1">
        <v>2.92</v>
      </c>
      <c r="L598" s="42">
        <v>5</v>
      </c>
      <c r="M598" s="43">
        <v>46055</v>
      </c>
      <c r="N598" s="1" t="e">
        <f>VLOOKUP(B598,MICRO!E:L,8,0)</f>
        <v>#N/A</v>
      </c>
    </row>
    <row r="599" spans="1:14" ht="20.25" x14ac:dyDescent="0.25">
      <c r="A599" s="1">
        <v>200</v>
      </c>
      <c r="B599" s="1"/>
      <c r="C599" s="1" t="s">
        <v>1605</v>
      </c>
      <c r="D599" s="1"/>
      <c r="E599" s="1"/>
      <c r="F599" s="1" t="s">
        <v>1606</v>
      </c>
      <c r="G599" s="1">
        <v>1</v>
      </c>
      <c r="H599" s="1" t="s">
        <v>19</v>
      </c>
      <c r="I599" s="1" t="s">
        <v>1598</v>
      </c>
      <c r="J599" s="1">
        <v>0.02</v>
      </c>
      <c r="K599" s="1">
        <v>0.02</v>
      </c>
      <c r="L599" s="42">
        <v>5</v>
      </c>
      <c r="M599" s="43">
        <v>46055</v>
      </c>
      <c r="N599" s="1" t="e">
        <f>VLOOKUP(B599,MICRO!E:L,8,0)</f>
        <v>#N/A</v>
      </c>
    </row>
    <row r="600" spans="1:14" ht="20.25" x14ac:dyDescent="0.25">
      <c r="A600" s="1">
        <v>201</v>
      </c>
      <c r="B600" s="1"/>
      <c r="C600" s="1" t="s">
        <v>1594</v>
      </c>
      <c r="D600" s="1"/>
      <c r="E600" s="1"/>
      <c r="F600" s="1" t="s">
        <v>1607</v>
      </c>
      <c r="G600" s="1">
        <v>90</v>
      </c>
      <c r="H600" s="1" t="s">
        <v>19</v>
      </c>
      <c r="I600" s="1" t="s">
        <v>1558</v>
      </c>
      <c r="J600" s="1">
        <v>0.02</v>
      </c>
      <c r="K600" s="1">
        <v>1.8</v>
      </c>
      <c r="L600" s="42">
        <v>5</v>
      </c>
      <c r="M600" s="43">
        <v>46055</v>
      </c>
      <c r="N600" s="1" t="e">
        <f>VLOOKUP(B600,MICRO!E:L,8,0)</f>
        <v>#N/A</v>
      </c>
    </row>
    <row r="601" spans="1:14" ht="20.25" x14ac:dyDescent="0.25">
      <c r="A601" s="1">
        <v>202</v>
      </c>
      <c r="B601" s="1"/>
      <c r="C601" s="1" t="s">
        <v>1608</v>
      </c>
      <c r="D601" s="1"/>
      <c r="E601" s="1"/>
      <c r="F601" s="1" t="s">
        <v>1609</v>
      </c>
      <c r="G601" s="1">
        <v>40</v>
      </c>
      <c r="H601" s="1" t="s">
        <v>19</v>
      </c>
      <c r="I601" s="1" t="s">
        <v>424</v>
      </c>
      <c r="J601" s="1">
        <v>0.02</v>
      </c>
      <c r="K601" s="1">
        <v>0.8</v>
      </c>
      <c r="L601" s="42">
        <v>5</v>
      </c>
      <c r="M601" s="43">
        <v>46055</v>
      </c>
      <c r="N601" s="1" t="e">
        <f>VLOOKUP(B601,MICRO!E:L,8,0)</f>
        <v>#N/A</v>
      </c>
    </row>
    <row r="602" spans="1:14" ht="20.25" x14ac:dyDescent="0.25">
      <c r="A602" s="1">
        <v>203</v>
      </c>
      <c r="B602" s="1"/>
      <c r="C602" s="1" t="s">
        <v>1610</v>
      </c>
      <c r="D602" s="1"/>
      <c r="E602" s="1"/>
      <c r="F602" s="1" t="s">
        <v>1611</v>
      </c>
      <c r="G602" s="1">
        <v>44</v>
      </c>
      <c r="H602" s="1" t="s">
        <v>19</v>
      </c>
      <c r="I602" s="1" t="s">
        <v>425</v>
      </c>
      <c r="J602" s="1">
        <v>0.02</v>
      </c>
      <c r="K602" s="1">
        <v>0.88</v>
      </c>
      <c r="L602" s="42">
        <v>5</v>
      </c>
      <c r="M602" s="43">
        <v>46055</v>
      </c>
      <c r="N602" s="1" t="e">
        <f>VLOOKUP(B602,MICRO!E:L,8,0)</f>
        <v>#N/A</v>
      </c>
    </row>
    <row r="603" spans="1:14" ht="20.25" x14ac:dyDescent="0.25">
      <c r="A603" s="1">
        <v>204</v>
      </c>
      <c r="B603" s="1"/>
      <c r="C603" s="1" t="s">
        <v>1612</v>
      </c>
      <c r="D603" s="1"/>
      <c r="E603" s="1"/>
      <c r="F603" s="1" t="s">
        <v>1613</v>
      </c>
      <c r="G603" s="1">
        <v>12</v>
      </c>
      <c r="H603" s="1" t="s">
        <v>19</v>
      </c>
      <c r="I603" s="1" t="s">
        <v>424</v>
      </c>
      <c r="J603" s="1">
        <v>0.02</v>
      </c>
      <c r="K603" s="1">
        <v>0.24</v>
      </c>
      <c r="L603" s="42">
        <v>5</v>
      </c>
      <c r="M603" s="43">
        <v>46055</v>
      </c>
      <c r="N603" s="1" t="e">
        <f>VLOOKUP(B603,MICRO!E:L,8,0)</f>
        <v>#N/A</v>
      </c>
    </row>
    <row r="604" spans="1:14" ht="20.25" x14ac:dyDescent="0.25">
      <c r="A604" s="1">
        <v>205</v>
      </c>
      <c r="B604" s="1"/>
      <c r="C604" s="1" t="s">
        <v>1610</v>
      </c>
      <c r="D604" s="1"/>
      <c r="E604" s="1"/>
      <c r="F604" s="1" t="s">
        <v>1614</v>
      </c>
      <c r="G604" s="1">
        <v>12</v>
      </c>
      <c r="H604" s="1" t="s">
        <v>19</v>
      </c>
      <c r="I604" s="1" t="s">
        <v>425</v>
      </c>
      <c r="J604" s="1">
        <v>0.02</v>
      </c>
      <c r="K604" s="1">
        <v>0.24</v>
      </c>
      <c r="L604" s="42">
        <v>5</v>
      </c>
      <c r="M604" s="43">
        <v>46055</v>
      </c>
      <c r="N604" s="1" t="e">
        <f>VLOOKUP(B604,MICRO!E:L,8,0)</f>
        <v>#N/A</v>
      </c>
    </row>
    <row r="605" spans="1:14" ht="20.25" x14ac:dyDescent="0.25">
      <c r="A605" s="1">
        <v>206</v>
      </c>
      <c r="B605" s="1"/>
      <c r="C605" s="1" t="s">
        <v>1610</v>
      </c>
      <c r="D605" s="1"/>
      <c r="E605" s="1"/>
      <c r="F605" s="1" t="s">
        <v>1614</v>
      </c>
      <c r="G605" s="1">
        <v>12</v>
      </c>
      <c r="H605" s="1" t="s">
        <v>19</v>
      </c>
      <c r="I605" s="1" t="s">
        <v>425</v>
      </c>
      <c r="J605" s="1">
        <v>0.02</v>
      </c>
      <c r="K605" s="1">
        <v>0.24</v>
      </c>
      <c r="L605" s="42">
        <v>5</v>
      </c>
      <c r="M605" s="43">
        <v>46055</v>
      </c>
      <c r="N605" s="1" t="e">
        <f>VLOOKUP(B605,MICRO!E:L,8,0)</f>
        <v>#N/A</v>
      </c>
    </row>
    <row r="606" spans="1:14" ht="20.25" x14ac:dyDescent="0.25">
      <c r="A606" s="1">
        <v>207</v>
      </c>
      <c r="B606" s="1"/>
      <c r="C606" s="1" t="s">
        <v>1615</v>
      </c>
      <c r="D606" s="1"/>
      <c r="E606" s="1"/>
      <c r="F606" s="1" t="s">
        <v>1616</v>
      </c>
      <c r="G606" s="1">
        <v>48</v>
      </c>
      <c r="H606" s="1" t="s">
        <v>19</v>
      </c>
      <c r="I606" s="1" t="s">
        <v>426</v>
      </c>
      <c r="J606" s="1">
        <v>0.02</v>
      </c>
      <c r="K606" s="1">
        <v>0.96</v>
      </c>
      <c r="L606" s="42">
        <v>5</v>
      </c>
      <c r="M606" s="43">
        <v>46055</v>
      </c>
      <c r="N606" s="1" t="e">
        <f>VLOOKUP(B606,MICRO!E:L,8,0)</f>
        <v>#N/A</v>
      </c>
    </row>
    <row r="607" spans="1:14" ht="20.25" x14ac:dyDescent="0.25">
      <c r="A607" s="1">
        <v>208</v>
      </c>
      <c r="B607" s="1"/>
      <c r="C607" s="1" t="s">
        <v>1596</v>
      </c>
      <c r="D607" s="1"/>
      <c r="E607" s="1"/>
      <c r="F607" s="1" t="s">
        <v>1617</v>
      </c>
      <c r="G607" s="1">
        <v>2</v>
      </c>
      <c r="H607" s="1" t="s">
        <v>19</v>
      </c>
      <c r="I607" s="1" t="s">
        <v>1598</v>
      </c>
      <c r="J607" s="1">
        <v>0.02</v>
      </c>
      <c r="K607" s="1">
        <v>0.04</v>
      </c>
      <c r="L607" s="42">
        <v>5</v>
      </c>
      <c r="M607" s="43">
        <v>46055</v>
      </c>
      <c r="N607" s="1" t="e">
        <f>VLOOKUP(B607,MICRO!E:L,8,0)</f>
        <v>#N/A</v>
      </c>
    </row>
    <row r="608" spans="1:14" ht="20.25" x14ac:dyDescent="0.25">
      <c r="A608" s="1">
        <v>209</v>
      </c>
      <c r="B608" s="1"/>
      <c r="C608" s="1" t="s">
        <v>1559</v>
      </c>
      <c r="D608" s="1"/>
      <c r="E608" s="1"/>
      <c r="F608" s="1" t="s">
        <v>1618</v>
      </c>
      <c r="G608" s="1">
        <v>7</v>
      </c>
      <c r="H608" s="1" t="s">
        <v>19</v>
      </c>
      <c r="I608" s="1" t="s">
        <v>424</v>
      </c>
      <c r="J608" s="1">
        <v>0.05</v>
      </c>
      <c r="K608" s="1">
        <v>0.35000000000000003</v>
      </c>
      <c r="L608" s="42">
        <v>5</v>
      </c>
      <c r="M608" s="43">
        <v>46055</v>
      </c>
      <c r="N608" s="1" t="e">
        <f>VLOOKUP(B608,MICRO!E:L,8,0)</f>
        <v>#N/A</v>
      </c>
    </row>
    <row r="609" spans="1:14" ht="20.25" x14ac:dyDescent="0.25">
      <c r="A609" s="1">
        <v>210</v>
      </c>
      <c r="B609" s="1"/>
      <c r="C609" s="1" t="s">
        <v>1559</v>
      </c>
      <c r="D609" s="1"/>
      <c r="E609" s="1"/>
      <c r="F609" s="1" t="s">
        <v>1618</v>
      </c>
      <c r="G609" s="1">
        <v>48</v>
      </c>
      <c r="H609" s="1" t="s">
        <v>19</v>
      </c>
      <c r="I609" s="1" t="s">
        <v>424</v>
      </c>
      <c r="J609" s="1">
        <v>0.05</v>
      </c>
      <c r="K609" s="1">
        <v>2.4000000000000004</v>
      </c>
      <c r="L609" s="42">
        <v>5</v>
      </c>
      <c r="M609" s="43">
        <v>46055</v>
      </c>
      <c r="N609" s="1" t="e">
        <f>VLOOKUP(B609,MICRO!E:L,8,0)</f>
        <v>#N/A</v>
      </c>
    </row>
    <row r="610" spans="1:14" ht="20.25" x14ac:dyDescent="0.25">
      <c r="A610" s="1">
        <v>211</v>
      </c>
      <c r="B610" s="1"/>
      <c r="C610" s="1" t="s">
        <v>1561</v>
      </c>
      <c r="D610" s="1"/>
      <c r="E610" s="1"/>
      <c r="F610" s="1" t="s">
        <v>1619</v>
      </c>
      <c r="G610" s="1">
        <v>10</v>
      </c>
      <c r="H610" s="1" t="s">
        <v>19</v>
      </c>
      <c r="I610" s="1" t="s">
        <v>425</v>
      </c>
      <c r="J610" s="1">
        <v>0.05</v>
      </c>
      <c r="K610" s="1">
        <v>0.5</v>
      </c>
      <c r="L610" s="42">
        <v>5</v>
      </c>
      <c r="M610" s="43">
        <v>46055</v>
      </c>
      <c r="N610" s="1" t="e">
        <f>VLOOKUP(B610,MICRO!E:L,8,0)</f>
        <v>#N/A</v>
      </c>
    </row>
    <row r="611" spans="1:14" ht="20.25" x14ac:dyDescent="0.25">
      <c r="A611" s="1">
        <v>212</v>
      </c>
      <c r="B611" s="1"/>
      <c r="C611" s="1" t="s">
        <v>1565</v>
      </c>
      <c r="D611" s="1"/>
      <c r="E611" s="1"/>
      <c r="F611" s="1" t="s">
        <v>1620</v>
      </c>
      <c r="G611" s="1">
        <v>24</v>
      </c>
      <c r="H611" s="1" t="s">
        <v>19</v>
      </c>
      <c r="I611" s="1" t="s">
        <v>426</v>
      </c>
      <c r="J611" s="1">
        <v>0.05</v>
      </c>
      <c r="K611" s="1">
        <v>1.2000000000000002</v>
      </c>
      <c r="L611" s="42">
        <v>5</v>
      </c>
      <c r="M611" s="43">
        <v>46055</v>
      </c>
      <c r="N611" s="1" t="e">
        <f>VLOOKUP(B611,MICRO!E:L,8,0)</f>
        <v>#N/A</v>
      </c>
    </row>
    <row r="612" spans="1:14" ht="20.25" x14ac:dyDescent="0.25">
      <c r="A612" s="1">
        <v>213</v>
      </c>
      <c r="B612" s="1"/>
      <c r="C612" s="1" t="s">
        <v>1563</v>
      </c>
      <c r="D612" s="1"/>
      <c r="E612" s="1"/>
      <c r="F612" s="1" t="s">
        <v>1621</v>
      </c>
      <c r="G612" s="1">
        <v>146</v>
      </c>
      <c r="H612" s="1" t="s">
        <v>19</v>
      </c>
      <c r="I612" s="1" t="s">
        <v>427</v>
      </c>
      <c r="J612" s="1">
        <v>0.05</v>
      </c>
      <c r="K612" s="1">
        <v>7.3000000000000007</v>
      </c>
      <c r="L612" s="42">
        <v>5</v>
      </c>
      <c r="M612" s="43">
        <v>46055</v>
      </c>
      <c r="N612" s="1" t="e">
        <f>VLOOKUP(B612,MICRO!E:L,8,0)</f>
        <v>#N/A</v>
      </c>
    </row>
    <row r="613" spans="1:14" ht="20.25" x14ac:dyDescent="0.25">
      <c r="A613" s="1">
        <v>214</v>
      </c>
      <c r="B613" s="1"/>
      <c r="C613" s="1" t="s">
        <v>1594</v>
      </c>
      <c r="D613" s="1"/>
      <c r="E613" s="1"/>
      <c r="F613" s="1" t="s">
        <v>1622</v>
      </c>
      <c r="G613" s="1">
        <v>16</v>
      </c>
      <c r="H613" s="1" t="s">
        <v>19</v>
      </c>
      <c r="I613" s="1" t="s">
        <v>1558</v>
      </c>
      <c r="J613" s="1">
        <v>0.05</v>
      </c>
      <c r="K613" s="1">
        <v>0.8</v>
      </c>
      <c r="L613" s="42">
        <v>5</v>
      </c>
      <c r="M613" s="43">
        <v>46055</v>
      </c>
      <c r="N613" s="1" t="e">
        <f>VLOOKUP(B613,MICRO!E:L,8,0)</f>
        <v>#N/A</v>
      </c>
    </row>
    <row r="614" spans="1:14" ht="20.25" x14ac:dyDescent="0.25">
      <c r="A614" s="1">
        <v>215</v>
      </c>
      <c r="B614" s="1"/>
      <c r="C614" s="1" t="s">
        <v>1596</v>
      </c>
      <c r="D614" s="1"/>
      <c r="E614" s="1"/>
      <c r="F614" s="1" t="s">
        <v>1623</v>
      </c>
      <c r="G614" s="1">
        <v>2</v>
      </c>
      <c r="H614" s="1" t="s">
        <v>19</v>
      </c>
      <c r="I614" s="1" t="s">
        <v>1598</v>
      </c>
      <c r="J614" s="1">
        <v>0.05</v>
      </c>
      <c r="K614" s="1">
        <v>0.1</v>
      </c>
      <c r="L614" s="42">
        <v>5</v>
      </c>
      <c r="M614" s="43">
        <v>46055</v>
      </c>
      <c r="N614" s="1" t="e">
        <f>VLOOKUP(B614,MICRO!E:L,8,0)</f>
        <v>#N/A</v>
      </c>
    </row>
    <row r="615" spans="1:14" ht="20.25" x14ac:dyDescent="0.25">
      <c r="A615" s="1">
        <v>216</v>
      </c>
      <c r="B615" s="1"/>
      <c r="C615" s="1" t="s">
        <v>1610</v>
      </c>
      <c r="D615" s="1"/>
      <c r="E615" s="1"/>
      <c r="F615" s="1" t="s">
        <v>1624</v>
      </c>
      <c r="G615" s="1">
        <v>16</v>
      </c>
      <c r="H615" s="1" t="s">
        <v>19</v>
      </c>
      <c r="I615" s="1" t="s">
        <v>425</v>
      </c>
      <c r="J615" s="1">
        <v>0.05</v>
      </c>
      <c r="K615" s="1">
        <v>0.8</v>
      </c>
      <c r="L615" s="42">
        <v>5</v>
      </c>
      <c r="M615" s="43">
        <v>46055</v>
      </c>
      <c r="N615" s="1" t="e">
        <f>VLOOKUP(B615,MICRO!E:L,8,0)</f>
        <v>#N/A</v>
      </c>
    </row>
    <row r="616" spans="1:14" ht="20.25" x14ac:dyDescent="0.25">
      <c r="A616" s="1">
        <v>217</v>
      </c>
      <c r="B616" s="1"/>
      <c r="C616" s="1" t="s">
        <v>1608</v>
      </c>
      <c r="D616" s="1"/>
      <c r="E616" s="1"/>
      <c r="F616" s="1" t="s">
        <v>1625</v>
      </c>
      <c r="G616" s="1">
        <v>12</v>
      </c>
      <c r="H616" s="1" t="s">
        <v>19</v>
      </c>
      <c r="I616" s="1" t="s">
        <v>424</v>
      </c>
      <c r="J616" s="1">
        <v>0.05</v>
      </c>
      <c r="K616" s="1">
        <v>0.60000000000000009</v>
      </c>
      <c r="L616" s="42">
        <v>5</v>
      </c>
      <c r="M616" s="43">
        <v>46055</v>
      </c>
      <c r="N616" s="1" t="e">
        <f>VLOOKUP(B616,MICRO!E:L,8,0)</f>
        <v>#N/A</v>
      </c>
    </row>
    <row r="617" spans="1:14" ht="20.25" x14ac:dyDescent="0.25">
      <c r="A617" s="1">
        <v>218</v>
      </c>
      <c r="B617" s="1"/>
      <c r="C617" s="1" t="s">
        <v>1594</v>
      </c>
      <c r="D617" s="1"/>
      <c r="E617" s="1"/>
      <c r="F617" s="1" t="s">
        <v>1626</v>
      </c>
      <c r="G617" s="1">
        <v>80</v>
      </c>
      <c r="H617" s="1" t="s">
        <v>19</v>
      </c>
      <c r="I617" s="1" t="s">
        <v>1558</v>
      </c>
      <c r="J617" s="1">
        <v>0.05</v>
      </c>
      <c r="K617" s="1">
        <v>4</v>
      </c>
      <c r="L617" s="42">
        <v>5</v>
      </c>
      <c r="M617" s="43">
        <v>46055</v>
      </c>
      <c r="N617" s="1" t="e">
        <f>VLOOKUP(B617,MICRO!E:L,8,0)</f>
        <v>#N/A</v>
      </c>
    </row>
    <row r="618" spans="1:14" ht="20.25" x14ac:dyDescent="0.25">
      <c r="A618" s="1">
        <v>219</v>
      </c>
      <c r="B618" s="1"/>
      <c r="C618" s="1" t="s">
        <v>1612</v>
      </c>
      <c r="D618" s="1"/>
      <c r="E618" s="1"/>
      <c r="F618" s="1" t="s">
        <v>1627</v>
      </c>
      <c r="G618" s="1">
        <v>12</v>
      </c>
      <c r="H618" s="1" t="s">
        <v>19</v>
      </c>
      <c r="I618" s="1" t="s">
        <v>424</v>
      </c>
      <c r="J618" s="1">
        <v>0.05</v>
      </c>
      <c r="K618" s="1">
        <v>0.60000000000000009</v>
      </c>
      <c r="L618" s="42">
        <v>5</v>
      </c>
      <c r="M618" s="43">
        <v>46055</v>
      </c>
      <c r="N618" s="1" t="e">
        <f>VLOOKUP(B618,MICRO!E:L,8,0)</f>
        <v>#N/A</v>
      </c>
    </row>
    <row r="619" spans="1:14" ht="20.25" x14ac:dyDescent="0.25">
      <c r="A619" s="1">
        <v>220</v>
      </c>
      <c r="B619" s="1"/>
      <c r="C619" s="1" t="s">
        <v>1610</v>
      </c>
      <c r="D619" s="1"/>
      <c r="E619" s="1"/>
      <c r="F619" s="1" t="s">
        <v>1628</v>
      </c>
      <c r="G619" s="1">
        <v>12</v>
      </c>
      <c r="H619" s="1" t="s">
        <v>19</v>
      </c>
      <c r="I619" s="1" t="s">
        <v>425</v>
      </c>
      <c r="J619" s="1">
        <v>0.05</v>
      </c>
      <c r="K619" s="1">
        <v>0.60000000000000009</v>
      </c>
      <c r="L619" s="42">
        <v>5</v>
      </c>
      <c r="M619" s="43">
        <v>46055</v>
      </c>
      <c r="N619" s="1" t="e">
        <f>VLOOKUP(B619,MICRO!E:L,8,0)</f>
        <v>#N/A</v>
      </c>
    </row>
    <row r="620" spans="1:14" ht="20.25" x14ac:dyDescent="0.25">
      <c r="A620" s="1">
        <v>221</v>
      </c>
      <c r="B620" s="1"/>
      <c r="C620" s="1" t="s">
        <v>1615</v>
      </c>
      <c r="D620" s="1"/>
      <c r="E620" s="1"/>
      <c r="F620" s="1" t="s">
        <v>1629</v>
      </c>
      <c r="G620" s="1">
        <v>20</v>
      </c>
      <c r="H620" s="1" t="s">
        <v>19</v>
      </c>
      <c r="I620" s="1" t="s">
        <v>426</v>
      </c>
      <c r="J620" s="1">
        <v>0.05</v>
      </c>
      <c r="K620" s="1">
        <v>1</v>
      </c>
      <c r="L620" s="42">
        <v>5</v>
      </c>
      <c r="M620" s="43">
        <v>46055</v>
      </c>
      <c r="N620" s="1" t="e">
        <f>VLOOKUP(B620,MICRO!E:L,8,0)</f>
        <v>#N/A</v>
      </c>
    </row>
    <row r="621" spans="1:14" ht="20.25" x14ac:dyDescent="0.25">
      <c r="A621" s="1">
        <v>222</v>
      </c>
      <c r="B621" s="1"/>
      <c r="C621" s="1" t="s">
        <v>1594</v>
      </c>
      <c r="D621" s="1"/>
      <c r="E621" s="1"/>
      <c r="F621" s="1" t="s">
        <v>1630</v>
      </c>
      <c r="G621" s="1">
        <v>16</v>
      </c>
      <c r="H621" s="1" t="s">
        <v>19</v>
      </c>
      <c r="I621" s="1" t="s">
        <v>1558</v>
      </c>
      <c r="J621" s="1">
        <v>0.05</v>
      </c>
      <c r="K621" s="1">
        <v>0.8</v>
      </c>
      <c r="L621" s="42">
        <v>5</v>
      </c>
      <c r="M621" s="43">
        <v>46055</v>
      </c>
      <c r="N621" s="1" t="e">
        <f>VLOOKUP(B621,MICRO!E:L,8,0)</f>
        <v>#N/A</v>
      </c>
    </row>
    <row r="622" spans="1:14" ht="20.25" x14ac:dyDescent="0.25">
      <c r="A622" s="1">
        <v>223</v>
      </c>
      <c r="B622" s="1"/>
      <c r="C622" s="1" t="s">
        <v>1610</v>
      </c>
      <c r="D622" s="1"/>
      <c r="E622" s="1"/>
      <c r="F622" s="1" t="s">
        <v>1631</v>
      </c>
      <c r="G622" s="1">
        <v>28</v>
      </c>
      <c r="H622" s="1" t="s">
        <v>19</v>
      </c>
      <c r="I622" s="1" t="s">
        <v>425</v>
      </c>
      <c r="J622" s="1">
        <v>0.05</v>
      </c>
      <c r="K622" s="1">
        <v>1.4000000000000001</v>
      </c>
      <c r="L622" s="42">
        <v>5</v>
      </c>
      <c r="M622" s="43">
        <v>46055</v>
      </c>
      <c r="N622" s="1" t="e">
        <f>VLOOKUP(B622,MICRO!E:L,8,0)</f>
        <v>#N/A</v>
      </c>
    </row>
    <row r="623" spans="1:14" ht="20.25" x14ac:dyDescent="0.25">
      <c r="A623" s="1">
        <v>224</v>
      </c>
      <c r="B623" s="1"/>
      <c r="C623" s="1" t="s">
        <v>1608</v>
      </c>
      <c r="D623" s="1"/>
      <c r="E623" s="1"/>
      <c r="F623" s="1" t="s">
        <v>1632</v>
      </c>
      <c r="G623" s="1">
        <v>28</v>
      </c>
      <c r="H623" s="1" t="s">
        <v>19</v>
      </c>
      <c r="I623" s="1" t="s">
        <v>424</v>
      </c>
      <c r="J623" s="1">
        <v>0.05</v>
      </c>
      <c r="K623" s="1">
        <v>1.4000000000000001</v>
      </c>
      <c r="L623" s="42">
        <v>5</v>
      </c>
      <c r="M623" s="43">
        <v>46055</v>
      </c>
      <c r="N623" s="1" t="e">
        <f>VLOOKUP(B623,MICRO!E:L,8,0)</f>
        <v>#N/A</v>
      </c>
    </row>
    <row r="624" spans="1:14" ht="20.25" x14ac:dyDescent="0.25">
      <c r="A624" s="1">
        <v>225</v>
      </c>
      <c r="B624" s="1"/>
      <c r="C624" s="1" t="s">
        <v>1615</v>
      </c>
      <c r="D624" s="1"/>
      <c r="E624" s="1"/>
      <c r="F624" s="1" t="s">
        <v>1633</v>
      </c>
      <c r="G624" s="1">
        <v>28</v>
      </c>
      <c r="H624" s="1" t="s">
        <v>19</v>
      </c>
      <c r="I624" s="1" t="s">
        <v>426</v>
      </c>
      <c r="J624" s="1">
        <v>0.05</v>
      </c>
      <c r="K624" s="1">
        <v>1.4000000000000001</v>
      </c>
      <c r="L624" s="42">
        <v>5</v>
      </c>
      <c r="M624" s="43">
        <v>46055</v>
      </c>
      <c r="N624" s="1" t="e">
        <f>VLOOKUP(B624,MICRO!E:L,8,0)</f>
        <v>#N/A</v>
      </c>
    </row>
    <row r="625" spans="1:14" ht="20.25" x14ac:dyDescent="0.25">
      <c r="A625" s="1">
        <v>226</v>
      </c>
      <c r="B625" s="1"/>
      <c r="C625" s="1" t="s">
        <v>1596</v>
      </c>
      <c r="D625" s="1"/>
      <c r="E625" s="1"/>
      <c r="F625" s="1" t="s">
        <v>1634</v>
      </c>
      <c r="G625" s="1">
        <v>2</v>
      </c>
      <c r="H625" s="1" t="s">
        <v>19</v>
      </c>
      <c r="I625" s="1" t="s">
        <v>1598</v>
      </c>
      <c r="J625" s="1">
        <v>0.03</v>
      </c>
      <c r="K625" s="1">
        <v>0.06</v>
      </c>
      <c r="L625" s="42">
        <v>5</v>
      </c>
      <c r="M625" s="43">
        <v>46055</v>
      </c>
      <c r="N625" s="1" t="e">
        <f>VLOOKUP(B625,MICRO!E:L,8,0)</f>
        <v>#N/A</v>
      </c>
    </row>
    <row r="626" spans="1:14" ht="20.25" x14ac:dyDescent="0.25">
      <c r="A626" s="1">
        <v>227</v>
      </c>
      <c r="B626" s="1"/>
      <c r="C626" s="1" t="s">
        <v>1559</v>
      </c>
      <c r="D626" s="1"/>
      <c r="E626" s="1"/>
      <c r="F626" s="1" t="s">
        <v>1635</v>
      </c>
      <c r="G626" s="1">
        <v>7</v>
      </c>
      <c r="H626" s="1" t="s">
        <v>19</v>
      </c>
      <c r="I626" s="1" t="s">
        <v>424</v>
      </c>
      <c r="J626" s="1">
        <v>0.03</v>
      </c>
      <c r="K626" s="1">
        <v>0.21</v>
      </c>
      <c r="L626" s="42">
        <v>5</v>
      </c>
      <c r="M626" s="43">
        <v>46055</v>
      </c>
      <c r="N626" s="1" t="e">
        <f>VLOOKUP(B626,MICRO!E:L,8,0)</f>
        <v>#N/A</v>
      </c>
    </row>
    <row r="627" spans="1:14" ht="20.25" x14ac:dyDescent="0.25">
      <c r="A627" s="1">
        <v>228</v>
      </c>
      <c r="B627" s="1"/>
      <c r="C627" s="1" t="s">
        <v>1561</v>
      </c>
      <c r="D627" s="1"/>
      <c r="E627" s="1"/>
      <c r="F627" s="1" t="s">
        <v>1576</v>
      </c>
      <c r="G627" s="1">
        <v>10</v>
      </c>
      <c r="H627" s="1" t="s">
        <v>19</v>
      </c>
      <c r="I627" s="1" t="s">
        <v>425</v>
      </c>
      <c r="J627" s="1">
        <v>0.03</v>
      </c>
      <c r="K627" s="1">
        <v>0.3</v>
      </c>
      <c r="L627" s="42">
        <v>5</v>
      </c>
      <c r="M627" s="43">
        <v>46055</v>
      </c>
      <c r="N627" s="1" t="e">
        <f>VLOOKUP(B627,MICRO!E:L,8,0)</f>
        <v>#N/A</v>
      </c>
    </row>
    <row r="628" spans="1:14" ht="20.25" x14ac:dyDescent="0.25">
      <c r="A628" s="1">
        <v>229</v>
      </c>
      <c r="B628" s="1"/>
      <c r="C628" s="1" t="s">
        <v>1565</v>
      </c>
      <c r="D628" s="1"/>
      <c r="E628" s="1"/>
      <c r="F628" s="1" t="s">
        <v>1577</v>
      </c>
      <c r="G628" s="1">
        <v>24</v>
      </c>
      <c r="H628" s="1" t="s">
        <v>19</v>
      </c>
      <c r="I628" s="1" t="s">
        <v>426</v>
      </c>
      <c r="J628" s="1">
        <v>0.03</v>
      </c>
      <c r="K628" s="1">
        <v>0.72</v>
      </c>
      <c r="L628" s="42">
        <v>5</v>
      </c>
      <c r="M628" s="43">
        <v>46055</v>
      </c>
      <c r="N628" s="1" t="e">
        <f>VLOOKUP(B628,MICRO!E:L,8,0)</f>
        <v>#N/A</v>
      </c>
    </row>
    <row r="629" spans="1:14" ht="20.25" x14ac:dyDescent="0.25">
      <c r="A629" s="1">
        <v>230</v>
      </c>
      <c r="B629" s="1"/>
      <c r="C629" s="1" t="s">
        <v>1563</v>
      </c>
      <c r="D629" s="1"/>
      <c r="E629" s="1"/>
      <c r="F629" s="1" t="s">
        <v>1578</v>
      </c>
      <c r="G629" s="1">
        <v>146</v>
      </c>
      <c r="H629" s="1" t="s">
        <v>19</v>
      </c>
      <c r="I629" s="1" t="s">
        <v>427</v>
      </c>
      <c r="J629" s="1">
        <v>0.03</v>
      </c>
      <c r="K629" s="1">
        <v>4.38</v>
      </c>
      <c r="L629" s="42">
        <v>5</v>
      </c>
      <c r="M629" s="43">
        <v>46055</v>
      </c>
      <c r="N629" s="1" t="e">
        <f>VLOOKUP(B629,MICRO!E:L,8,0)</f>
        <v>#N/A</v>
      </c>
    </row>
    <row r="630" spans="1:14" ht="20.25" x14ac:dyDescent="0.25">
      <c r="A630" s="1">
        <v>231</v>
      </c>
      <c r="B630" s="1"/>
      <c r="C630" s="1" t="s">
        <v>1556</v>
      </c>
      <c r="D630" s="1"/>
      <c r="E630" s="1"/>
      <c r="F630" s="1" t="s">
        <v>1636</v>
      </c>
      <c r="G630" s="1">
        <v>48</v>
      </c>
      <c r="H630" s="1" t="s">
        <v>19</v>
      </c>
      <c r="I630" s="1" t="s">
        <v>423</v>
      </c>
      <c r="J630" s="1">
        <v>0.03</v>
      </c>
      <c r="K630" s="1">
        <v>1.44</v>
      </c>
      <c r="L630" s="42">
        <v>5</v>
      </c>
      <c r="M630" s="43">
        <v>46055</v>
      </c>
      <c r="N630" s="1" t="e">
        <f>VLOOKUP(B630,MICRO!E:L,8,0)</f>
        <v>#N/A</v>
      </c>
    </row>
    <row r="631" spans="1:14" ht="20.25" x14ac:dyDescent="0.25">
      <c r="A631" s="1">
        <v>232</v>
      </c>
      <c r="B631" s="1"/>
      <c r="C631" s="1" t="s">
        <v>1594</v>
      </c>
      <c r="D631" s="1"/>
      <c r="E631" s="1"/>
      <c r="F631" s="1" t="s">
        <v>1637</v>
      </c>
      <c r="G631" s="1">
        <v>16</v>
      </c>
      <c r="H631" s="1" t="s">
        <v>19</v>
      </c>
      <c r="I631" s="1" t="s">
        <v>1558</v>
      </c>
      <c r="J631" s="1">
        <v>0.03</v>
      </c>
      <c r="K631" s="1">
        <v>0.48</v>
      </c>
      <c r="L631" s="42">
        <v>5</v>
      </c>
      <c r="M631" s="43">
        <v>46055</v>
      </c>
      <c r="N631" s="1" t="e">
        <f>VLOOKUP(B631,MICRO!E:L,8,0)</f>
        <v>#N/A</v>
      </c>
    </row>
    <row r="632" spans="1:14" ht="20.25" x14ac:dyDescent="0.25">
      <c r="A632" s="1">
        <v>233</v>
      </c>
      <c r="B632" s="1"/>
      <c r="C632" s="1" t="s">
        <v>1605</v>
      </c>
      <c r="D632" s="1"/>
      <c r="E632" s="1"/>
      <c r="F632" s="1" t="s">
        <v>1638</v>
      </c>
      <c r="G632" s="1">
        <v>1</v>
      </c>
      <c r="H632" s="1" t="s">
        <v>19</v>
      </c>
      <c r="I632" s="1" t="s">
        <v>1598</v>
      </c>
      <c r="J632" s="1">
        <v>0.03</v>
      </c>
      <c r="K632" s="1">
        <v>0.03</v>
      </c>
      <c r="L632" s="42">
        <v>5</v>
      </c>
      <c r="M632" s="43">
        <v>46055</v>
      </c>
      <c r="N632" s="1" t="e">
        <f>VLOOKUP(B632,MICRO!E:L,8,0)</f>
        <v>#N/A</v>
      </c>
    </row>
    <row r="633" spans="1:14" ht="20.25" x14ac:dyDescent="0.25">
      <c r="A633" s="1">
        <v>234</v>
      </c>
      <c r="B633" s="1"/>
      <c r="C633" s="1" t="s">
        <v>1596</v>
      </c>
      <c r="D633" s="1"/>
      <c r="E633" s="1"/>
      <c r="F633" s="1" t="s">
        <v>1639</v>
      </c>
      <c r="G633" s="1">
        <v>2</v>
      </c>
      <c r="H633" s="1" t="s">
        <v>19</v>
      </c>
      <c r="I633" s="1" t="s">
        <v>1598</v>
      </c>
      <c r="J633" s="1">
        <v>0.03</v>
      </c>
      <c r="K633" s="1">
        <v>0.06</v>
      </c>
      <c r="L633" s="42">
        <v>5</v>
      </c>
      <c r="M633" s="43">
        <v>46055</v>
      </c>
      <c r="N633" s="1" t="e">
        <f>VLOOKUP(B633,MICRO!E:L,8,0)</f>
        <v>#N/A</v>
      </c>
    </row>
    <row r="634" spans="1:14" ht="20.25" x14ac:dyDescent="0.25">
      <c r="A634" s="1">
        <v>235</v>
      </c>
      <c r="B634" s="1"/>
      <c r="C634" s="1" t="s">
        <v>1608</v>
      </c>
      <c r="D634" s="1"/>
      <c r="E634" s="1"/>
      <c r="F634" s="1" t="s">
        <v>1640</v>
      </c>
      <c r="G634" s="1">
        <v>40</v>
      </c>
      <c r="H634" s="1" t="s">
        <v>19</v>
      </c>
      <c r="I634" s="1" t="s">
        <v>424</v>
      </c>
      <c r="J634" s="1">
        <v>0.03</v>
      </c>
      <c r="K634" s="1">
        <v>1.2</v>
      </c>
      <c r="L634" s="42">
        <v>5</v>
      </c>
      <c r="M634" s="43">
        <v>46055</v>
      </c>
      <c r="N634" s="1" t="e">
        <f>VLOOKUP(B634,MICRO!E:L,8,0)</f>
        <v>#N/A</v>
      </c>
    </row>
    <row r="635" spans="1:14" ht="20.25" x14ac:dyDescent="0.25">
      <c r="A635" s="1">
        <v>236</v>
      </c>
      <c r="B635" s="1"/>
      <c r="C635" s="1" t="s">
        <v>1615</v>
      </c>
      <c r="D635" s="1"/>
      <c r="E635" s="1"/>
      <c r="F635" s="1" t="s">
        <v>1641</v>
      </c>
      <c r="G635" s="1">
        <v>48</v>
      </c>
      <c r="H635" s="1" t="s">
        <v>19</v>
      </c>
      <c r="I635" s="1" t="s">
        <v>426</v>
      </c>
      <c r="J635" s="1">
        <v>0.03</v>
      </c>
      <c r="K635" s="1">
        <v>1.44</v>
      </c>
      <c r="L635" s="42">
        <v>5</v>
      </c>
      <c r="M635" s="43">
        <v>46055</v>
      </c>
      <c r="N635" s="1" t="e">
        <f>VLOOKUP(B635,MICRO!E:L,8,0)</f>
        <v>#N/A</v>
      </c>
    </row>
    <row r="636" spans="1:14" ht="20.25" x14ac:dyDescent="0.25">
      <c r="A636" s="1">
        <v>237</v>
      </c>
      <c r="B636" s="1"/>
      <c r="C636" s="1" t="s">
        <v>1594</v>
      </c>
      <c r="D636" s="1"/>
      <c r="E636" s="1"/>
      <c r="F636" s="1" t="s">
        <v>1642</v>
      </c>
      <c r="G636" s="1">
        <v>96</v>
      </c>
      <c r="H636" s="1" t="s">
        <v>19</v>
      </c>
      <c r="I636" s="1" t="s">
        <v>1558</v>
      </c>
      <c r="J636" s="1">
        <v>0.03</v>
      </c>
      <c r="K636" s="1">
        <v>2.88</v>
      </c>
      <c r="L636" s="42">
        <v>5</v>
      </c>
      <c r="M636" s="43">
        <v>46055</v>
      </c>
      <c r="N636" s="1" t="e">
        <f>VLOOKUP(B636,MICRO!E:L,8,0)</f>
        <v>#N/A</v>
      </c>
    </row>
    <row r="637" spans="1:14" ht="20.25" x14ac:dyDescent="0.25">
      <c r="A637" s="1">
        <v>238</v>
      </c>
      <c r="B637" s="1"/>
      <c r="C637" s="1" t="s">
        <v>1612</v>
      </c>
      <c r="D637" s="1"/>
      <c r="E637" s="1"/>
      <c r="F637" s="1" t="s">
        <v>1643</v>
      </c>
      <c r="G637" s="1">
        <v>12</v>
      </c>
      <c r="H637" s="1" t="s">
        <v>19</v>
      </c>
      <c r="I637" s="1" t="s">
        <v>424</v>
      </c>
      <c r="J637" s="1">
        <v>0.03</v>
      </c>
      <c r="K637" s="1">
        <v>0.36</v>
      </c>
      <c r="L637" s="42">
        <v>5</v>
      </c>
      <c r="M637" s="43">
        <v>46055</v>
      </c>
      <c r="N637" s="1" t="e">
        <f>VLOOKUP(B637,MICRO!E:L,8,0)</f>
        <v>#N/A</v>
      </c>
    </row>
    <row r="638" spans="1:14" ht="20.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42"/>
      <c r="M638" s="43"/>
      <c r="N638" s="1"/>
    </row>
    <row r="639" spans="1:14" ht="20.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42"/>
      <c r="M639" s="43"/>
      <c r="N639" s="1"/>
    </row>
    <row r="640" spans="1:14" ht="20.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42"/>
      <c r="M640" s="43"/>
      <c r="N640" s="1"/>
    </row>
    <row r="641" spans="1:14" ht="20.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42"/>
      <c r="M641" s="43"/>
      <c r="N641" s="1"/>
    </row>
    <row r="642" spans="1:14" ht="20.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42"/>
      <c r="M642" s="43"/>
      <c r="N642" s="1"/>
    </row>
    <row r="643" spans="1:14" ht="20.25" x14ac:dyDescent="0.25">
      <c r="A643" s="1">
        <v>5</v>
      </c>
      <c r="B643" s="1"/>
      <c r="C643" s="1" t="s">
        <v>1644</v>
      </c>
      <c r="D643" s="1"/>
      <c r="E643" s="1"/>
      <c r="F643" s="1" t="s">
        <v>1645</v>
      </c>
      <c r="G643" s="1">
        <v>30</v>
      </c>
      <c r="H643" s="1" t="s">
        <v>19</v>
      </c>
      <c r="I643" s="1" t="s">
        <v>1646</v>
      </c>
      <c r="J643" s="1">
        <v>0.03</v>
      </c>
      <c r="K643" s="1">
        <v>0.89999999999999991</v>
      </c>
      <c r="L643" s="42">
        <v>6</v>
      </c>
      <c r="M643" s="43">
        <v>46055</v>
      </c>
      <c r="N643" s="1" t="e">
        <f>VLOOKUP(B643,MICRO!E:L,8,0)</f>
        <v>#N/A</v>
      </c>
    </row>
    <row r="644" spans="1:14" ht="20.25" x14ac:dyDescent="0.25">
      <c r="A644" s="1">
        <v>6</v>
      </c>
      <c r="B644" s="1"/>
      <c r="C644" s="1" t="s">
        <v>1647</v>
      </c>
      <c r="D644" s="1"/>
      <c r="E644" s="1"/>
      <c r="F644" s="1" t="s">
        <v>1648</v>
      </c>
      <c r="G644" s="1">
        <v>15</v>
      </c>
      <c r="H644" s="1" t="s">
        <v>19</v>
      </c>
      <c r="I644" s="1" t="s">
        <v>1649</v>
      </c>
      <c r="J644" s="1">
        <v>0.03</v>
      </c>
      <c r="K644" s="1">
        <v>0.44999999999999996</v>
      </c>
      <c r="L644" s="42">
        <v>6</v>
      </c>
      <c r="M644" s="43">
        <v>46055</v>
      </c>
      <c r="N644" s="1" t="e">
        <f>VLOOKUP(B644,MICRO!E:L,8,0)</f>
        <v>#N/A</v>
      </c>
    </row>
    <row r="645" spans="1:14" ht="20.25" x14ac:dyDescent="0.25">
      <c r="A645" s="1">
        <v>7</v>
      </c>
      <c r="B645" s="1"/>
      <c r="C645" s="1" t="s">
        <v>1647</v>
      </c>
      <c r="D645" s="1"/>
      <c r="E645" s="1"/>
      <c r="F645" s="1" t="s">
        <v>1650</v>
      </c>
      <c r="G645" s="1">
        <v>15</v>
      </c>
      <c r="H645" s="1" t="s">
        <v>19</v>
      </c>
      <c r="I645" s="1" t="s">
        <v>1646</v>
      </c>
      <c r="J645" s="1">
        <v>0.04</v>
      </c>
      <c r="K645" s="1">
        <v>0.6</v>
      </c>
      <c r="L645" s="42">
        <v>6</v>
      </c>
      <c r="M645" s="43">
        <v>46055</v>
      </c>
      <c r="N645" s="1" t="e">
        <f>VLOOKUP(B645,MICRO!E:L,8,0)</f>
        <v>#N/A</v>
      </c>
    </row>
    <row r="646" spans="1:14" ht="20.25" x14ac:dyDescent="0.25">
      <c r="A646" s="1">
        <v>8</v>
      </c>
      <c r="B646" s="1"/>
      <c r="C646" s="1" t="s">
        <v>1644</v>
      </c>
      <c r="D646" s="1"/>
      <c r="E646" s="1"/>
      <c r="F646" s="1" t="s">
        <v>1651</v>
      </c>
      <c r="G646" s="1">
        <v>30</v>
      </c>
      <c r="H646" s="1" t="s">
        <v>19</v>
      </c>
      <c r="I646" s="1" t="s">
        <v>1646</v>
      </c>
      <c r="J646" s="1">
        <v>0.05</v>
      </c>
      <c r="K646" s="1">
        <v>1.5</v>
      </c>
      <c r="L646" s="42">
        <v>6</v>
      </c>
      <c r="M646" s="43">
        <v>46055</v>
      </c>
      <c r="N646" s="1" t="e">
        <f>VLOOKUP(B646,MICRO!E:L,8,0)</f>
        <v>#N/A</v>
      </c>
    </row>
    <row r="647" spans="1:14" ht="20.25" x14ac:dyDescent="0.25">
      <c r="A647" s="1">
        <v>9</v>
      </c>
      <c r="B647" s="1"/>
      <c r="C647" s="1" t="s">
        <v>1644</v>
      </c>
      <c r="D647" s="1"/>
      <c r="E647" s="1"/>
      <c r="F647" s="1" t="s">
        <v>1652</v>
      </c>
      <c r="G647" s="1">
        <v>10</v>
      </c>
      <c r="H647" s="1" t="s">
        <v>19</v>
      </c>
      <c r="I647" s="1" t="s">
        <v>1649</v>
      </c>
      <c r="J647" s="1">
        <v>0.05</v>
      </c>
      <c r="K647" s="1">
        <v>0.5</v>
      </c>
      <c r="L647" s="42">
        <v>6</v>
      </c>
      <c r="M647" s="43">
        <v>46055</v>
      </c>
      <c r="N647" s="1" t="e">
        <f>VLOOKUP(B647,MICRO!E:L,8,0)</f>
        <v>#N/A</v>
      </c>
    </row>
    <row r="648" spans="1:14" ht="20.25" x14ac:dyDescent="0.25">
      <c r="A648" s="1">
        <v>10</v>
      </c>
      <c r="B648" s="1"/>
      <c r="C648" s="1" t="s">
        <v>1647</v>
      </c>
      <c r="D648" s="1"/>
      <c r="E648" s="1"/>
      <c r="F648" s="1" t="s">
        <v>1653</v>
      </c>
      <c r="G648" s="1">
        <v>15</v>
      </c>
      <c r="H648" s="1" t="s">
        <v>19</v>
      </c>
      <c r="I648" s="1" t="s">
        <v>1649</v>
      </c>
      <c r="J648" s="1">
        <v>0.04</v>
      </c>
      <c r="K648" s="1">
        <v>0.6</v>
      </c>
      <c r="L648" s="42">
        <v>6</v>
      </c>
      <c r="M648" s="43">
        <v>46055</v>
      </c>
      <c r="N648" s="1" t="e">
        <f>VLOOKUP(B648,MICRO!E:L,8,0)</f>
        <v>#N/A</v>
      </c>
    </row>
    <row r="649" spans="1:14" ht="20.25" x14ac:dyDescent="0.25">
      <c r="A649" s="1">
        <v>11</v>
      </c>
      <c r="B649" s="1"/>
      <c r="C649" s="1" t="s">
        <v>1654</v>
      </c>
      <c r="D649" s="1"/>
      <c r="E649" s="1"/>
      <c r="F649" s="1" t="s">
        <v>1655</v>
      </c>
      <c r="G649" s="1">
        <v>30</v>
      </c>
      <c r="H649" s="1" t="s">
        <v>19</v>
      </c>
      <c r="I649" s="1" t="s">
        <v>1656</v>
      </c>
      <c r="J649" s="1">
        <v>0.04</v>
      </c>
      <c r="K649" s="1">
        <v>1.2</v>
      </c>
      <c r="L649" s="42">
        <v>6</v>
      </c>
      <c r="M649" s="43">
        <v>46055</v>
      </c>
      <c r="N649" s="1" t="e">
        <f>VLOOKUP(B649,MICRO!E:L,8,0)</f>
        <v>#N/A</v>
      </c>
    </row>
    <row r="650" spans="1:14" ht="20.25" x14ac:dyDescent="0.25">
      <c r="A650" s="1">
        <v>12</v>
      </c>
      <c r="B650" s="1"/>
      <c r="C650" s="1" t="s">
        <v>673</v>
      </c>
      <c r="D650" s="1"/>
      <c r="E650" s="1"/>
      <c r="F650" s="1" t="s">
        <v>1657</v>
      </c>
      <c r="G650" s="1">
        <v>10</v>
      </c>
      <c r="H650" s="1" t="s">
        <v>19</v>
      </c>
      <c r="I650" s="1" t="s">
        <v>1646</v>
      </c>
      <c r="J650" s="1">
        <v>0.04</v>
      </c>
      <c r="K650" s="1">
        <v>0.4</v>
      </c>
      <c r="L650" s="42">
        <v>6</v>
      </c>
      <c r="M650" s="43">
        <v>46055</v>
      </c>
      <c r="N650" s="1" t="e">
        <f>VLOOKUP(B650,MICRO!E:L,8,0)</f>
        <v>#N/A</v>
      </c>
    </row>
    <row r="651" spans="1:14" ht="20.25" x14ac:dyDescent="0.25">
      <c r="A651" s="1">
        <v>13</v>
      </c>
      <c r="B651" s="1"/>
      <c r="C651" s="1" t="s">
        <v>673</v>
      </c>
      <c r="D651" s="1"/>
      <c r="E651" s="1"/>
      <c r="F651" s="1" t="s">
        <v>1658</v>
      </c>
      <c r="G651" s="1">
        <v>6</v>
      </c>
      <c r="H651" s="1" t="s">
        <v>19</v>
      </c>
      <c r="I651" s="1" t="s">
        <v>1649</v>
      </c>
      <c r="J651" s="1">
        <v>0.04</v>
      </c>
      <c r="K651" s="1">
        <v>0.24</v>
      </c>
      <c r="L651" s="42">
        <v>6</v>
      </c>
      <c r="M651" s="43">
        <v>46055</v>
      </c>
      <c r="N651" s="1" t="e">
        <f>VLOOKUP(B651,MICRO!E:L,8,0)</f>
        <v>#N/A</v>
      </c>
    </row>
    <row r="652" spans="1:14" ht="20.25" x14ac:dyDescent="0.25">
      <c r="A652" s="1">
        <v>14</v>
      </c>
      <c r="B652" s="1"/>
      <c r="C652" s="1" t="s">
        <v>1659</v>
      </c>
      <c r="D652" s="1"/>
      <c r="E652" s="1"/>
      <c r="F652" s="1" t="s">
        <v>1660</v>
      </c>
      <c r="G652" s="1">
        <v>8</v>
      </c>
      <c r="H652" s="1" t="s">
        <v>19</v>
      </c>
      <c r="I652" s="1" t="s">
        <v>1646</v>
      </c>
      <c r="J652" s="1">
        <v>0.05</v>
      </c>
      <c r="K652" s="1">
        <v>0.4</v>
      </c>
      <c r="L652" s="42">
        <v>6</v>
      </c>
      <c r="M652" s="43">
        <v>46055</v>
      </c>
      <c r="N652" s="1" t="e">
        <f>VLOOKUP(B652,MICRO!E:L,8,0)</f>
        <v>#N/A</v>
      </c>
    </row>
    <row r="653" spans="1:14" ht="20.25" x14ac:dyDescent="0.25">
      <c r="A653" s="1">
        <v>15</v>
      </c>
      <c r="B653" s="1"/>
      <c r="C653" s="1" t="s">
        <v>1661</v>
      </c>
      <c r="D653" s="1"/>
      <c r="E653" s="1"/>
      <c r="F653" s="1" t="s">
        <v>1662</v>
      </c>
      <c r="G653" s="1">
        <v>8</v>
      </c>
      <c r="H653" s="1" t="s">
        <v>19</v>
      </c>
      <c r="I653" s="1" t="s">
        <v>1646</v>
      </c>
      <c r="J653" s="1">
        <v>0.03</v>
      </c>
      <c r="K653" s="1">
        <v>0.24</v>
      </c>
      <c r="L653" s="42">
        <v>6</v>
      </c>
      <c r="M653" s="43">
        <v>46055</v>
      </c>
      <c r="N653" s="1" t="e">
        <f>VLOOKUP(B653,MICRO!E:L,8,0)</f>
        <v>#N/A</v>
      </c>
    </row>
    <row r="654" spans="1:14" ht="20.25" x14ac:dyDescent="0.25">
      <c r="A654" s="1">
        <v>28</v>
      </c>
      <c r="B654" s="1"/>
      <c r="C654" s="1" t="s">
        <v>817</v>
      </c>
      <c r="D654" s="1"/>
      <c r="E654" s="1"/>
      <c r="F654" s="1" t="s">
        <v>1663</v>
      </c>
      <c r="G654" s="1">
        <v>2600</v>
      </c>
      <c r="H654" s="1" t="s">
        <v>19</v>
      </c>
      <c r="I654" s="1" t="s">
        <v>1345</v>
      </c>
      <c r="J654" s="1">
        <v>0.03</v>
      </c>
      <c r="K654" s="1">
        <v>78</v>
      </c>
      <c r="L654" s="42">
        <v>6</v>
      </c>
      <c r="M654" s="43">
        <v>46055</v>
      </c>
      <c r="N654" s="1" t="e">
        <f>VLOOKUP(B654,MICRO!E:L,8,0)</f>
        <v>#N/A</v>
      </c>
    </row>
    <row r="655" spans="1:14" ht="20.25" x14ac:dyDescent="0.25">
      <c r="A655" s="1">
        <v>29</v>
      </c>
      <c r="B655" s="1"/>
      <c r="C655" s="1" t="s">
        <v>817</v>
      </c>
      <c r="D655" s="1"/>
      <c r="E655" s="1"/>
      <c r="F655" s="1" t="s">
        <v>1664</v>
      </c>
      <c r="G655" s="1">
        <v>2600</v>
      </c>
      <c r="H655" s="1" t="s">
        <v>19</v>
      </c>
      <c r="I655" s="1" t="s">
        <v>1345</v>
      </c>
      <c r="J655" s="1">
        <v>0.05</v>
      </c>
      <c r="K655" s="1">
        <v>130</v>
      </c>
      <c r="L655" s="42">
        <v>6</v>
      </c>
      <c r="M655" s="43">
        <v>46055</v>
      </c>
      <c r="N655" s="1" t="e">
        <f>VLOOKUP(B655,MICRO!E:L,8,0)</f>
        <v>#N/A</v>
      </c>
    </row>
    <row r="656" spans="1:14" ht="20.25" x14ac:dyDescent="0.25">
      <c r="A656" s="1">
        <v>30</v>
      </c>
      <c r="B656" s="1"/>
      <c r="C656" s="1" t="s">
        <v>817</v>
      </c>
      <c r="D656" s="1"/>
      <c r="E656" s="1"/>
      <c r="F656" s="1" t="s">
        <v>1665</v>
      </c>
      <c r="G656" s="1">
        <v>2600</v>
      </c>
      <c r="H656" s="1" t="s">
        <v>19</v>
      </c>
      <c r="I656" s="1" t="s">
        <v>1345</v>
      </c>
      <c r="J656" s="1">
        <v>0.03</v>
      </c>
      <c r="K656" s="1">
        <v>78</v>
      </c>
      <c r="L656" s="42">
        <v>6</v>
      </c>
      <c r="M656" s="43">
        <v>46055</v>
      </c>
      <c r="N656" s="1" t="e">
        <f>VLOOKUP(B656,MICRO!E:L,8,0)</f>
        <v>#N/A</v>
      </c>
    </row>
    <row r="657" spans="1:14" ht="20.25" x14ac:dyDescent="0.25">
      <c r="A657" s="1">
        <v>31</v>
      </c>
      <c r="B657" s="1"/>
      <c r="C657" s="1" t="s">
        <v>1666</v>
      </c>
      <c r="D657" s="1"/>
      <c r="E657" s="1"/>
      <c r="F657" s="1" t="s">
        <v>1667</v>
      </c>
      <c r="G657" s="1">
        <v>136</v>
      </c>
      <c r="H657" s="1" t="s">
        <v>19</v>
      </c>
      <c r="I657" s="1" t="s">
        <v>1668</v>
      </c>
      <c r="J657" s="1">
        <v>0.03</v>
      </c>
      <c r="K657" s="1">
        <v>4.08</v>
      </c>
      <c r="L657" s="42">
        <v>6</v>
      </c>
      <c r="M657" s="43">
        <v>46055</v>
      </c>
      <c r="N657" s="1" t="e">
        <f>VLOOKUP(B657,MICRO!E:L,8,0)</f>
        <v>#N/A</v>
      </c>
    </row>
    <row r="658" spans="1:14" ht="20.25" x14ac:dyDescent="0.25">
      <c r="A658" s="1">
        <v>32</v>
      </c>
      <c r="B658" s="1"/>
      <c r="C658" s="1" t="s">
        <v>673</v>
      </c>
      <c r="D658" s="1"/>
      <c r="E658" s="1"/>
      <c r="F658" s="1" t="s">
        <v>1669</v>
      </c>
      <c r="G658" s="1">
        <v>12</v>
      </c>
      <c r="H658" s="1" t="s">
        <v>19</v>
      </c>
      <c r="I658" s="1" t="s">
        <v>1670</v>
      </c>
      <c r="J658" s="1">
        <v>0.03</v>
      </c>
      <c r="K658" s="1">
        <v>0.36</v>
      </c>
      <c r="L658" s="42">
        <v>6</v>
      </c>
      <c r="M658" s="43">
        <v>46055</v>
      </c>
      <c r="N658" s="1" t="e">
        <f>VLOOKUP(B658,MICRO!E:L,8,0)</f>
        <v>#N/A</v>
      </c>
    </row>
    <row r="659" spans="1:14" ht="20.25" x14ac:dyDescent="0.25">
      <c r="A659" s="1">
        <v>33</v>
      </c>
      <c r="B659" s="1"/>
      <c r="C659" s="1" t="s">
        <v>1666</v>
      </c>
      <c r="D659" s="1"/>
      <c r="E659" s="1"/>
      <c r="F659" s="1" t="s">
        <v>1671</v>
      </c>
      <c r="G659" s="1">
        <v>136</v>
      </c>
      <c r="H659" s="1" t="s">
        <v>19</v>
      </c>
      <c r="I659" s="1" t="s">
        <v>1668</v>
      </c>
      <c r="J659" s="1">
        <v>0.05</v>
      </c>
      <c r="K659" s="1">
        <v>6.8000000000000007</v>
      </c>
      <c r="L659" s="42">
        <v>6</v>
      </c>
      <c r="M659" s="43">
        <v>46055</v>
      </c>
      <c r="N659" s="1" t="e">
        <f>VLOOKUP(B659,MICRO!E:L,8,0)</f>
        <v>#N/A</v>
      </c>
    </row>
    <row r="660" spans="1:14" ht="20.25" x14ac:dyDescent="0.25">
      <c r="A660" s="1">
        <v>34</v>
      </c>
      <c r="B660" s="1"/>
      <c r="C660" s="1" t="s">
        <v>673</v>
      </c>
      <c r="D660" s="1"/>
      <c r="E660" s="1"/>
      <c r="F660" s="1" t="s">
        <v>1672</v>
      </c>
      <c r="G660" s="1">
        <v>12</v>
      </c>
      <c r="H660" s="1" t="s">
        <v>19</v>
      </c>
      <c r="I660" s="1" t="s">
        <v>1670</v>
      </c>
      <c r="J660" s="1">
        <v>0.05</v>
      </c>
      <c r="K660" s="1">
        <v>0.60000000000000009</v>
      </c>
      <c r="L660" s="42">
        <v>6</v>
      </c>
      <c r="M660" s="43">
        <v>46055</v>
      </c>
      <c r="N660" s="1" t="e">
        <f>VLOOKUP(B660,MICRO!E:L,8,0)</f>
        <v>#N/A</v>
      </c>
    </row>
    <row r="661" spans="1:14" ht="20.25" x14ac:dyDescent="0.25">
      <c r="A661" s="1">
        <v>35</v>
      </c>
      <c r="B661" s="1"/>
      <c r="C661" s="1" t="s">
        <v>673</v>
      </c>
      <c r="D661" s="1"/>
      <c r="E661" s="1"/>
      <c r="F661" s="1" t="s">
        <v>1673</v>
      </c>
      <c r="G661" s="1">
        <v>8</v>
      </c>
      <c r="H661" s="1" t="s">
        <v>19</v>
      </c>
      <c r="I661" s="1" t="s">
        <v>1670</v>
      </c>
      <c r="J661" s="1">
        <v>0.05</v>
      </c>
      <c r="K661" s="1">
        <v>0.4</v>
      </c>
      <c r="L661" s="42">
        <v>6</v>
      </c>
      <c r="M661" s="43">
        <v>46055</v>
      </c>
      <c r="N661" s="1" t="e">
        <f>VLOOKUP(B661,MICRO!E:L,8,0)</f>
        <v>#N/A</v>
      </c>
    </row>
    <row r="662" spans="1:14" ht="20.25" x14ac:dyDescent="0.25">
      <c r="A662" s="1">
        <v>36</v>
      </c>
      <c r="B662" s="1"/>
      <c r="C662" s="1" t="s">
        <v>1666</v>
      </c>
      <c r="D662" s="1"/>
      <c r="E662" s="1"/>
      <c r="F662" s="1" t="s">
        <v>1674</v>
      </c>
      <c r="G662" s="1">
        <v>136</v>
      </c>
      <c r="H662" s="1" t="s">
        <v>19</v>
      </c>
      <c r="I662" s="1" t="s">
        <v>1668</v>
      </c>
      <c r="J662" s="1">
        <v>0.03</v>
      </c>
      <c r="K662" s="1">
        <v>4.08</v>
      </c>
      <c r="L662" s="42">
        <v>6</v>
      </c>
      <c r="M662" s="43">
        <v>46055</v>
      </c>
      <c r="N662" s="1" t="e">
        <f>VLOOKUP(B662,MICRO!E:L,8,0)</f>
        <v>#N/A</v>
      </c>
    </row>
    <row r="663" spans="1:14" ht="20.25" x14ac:dyDescent="0.25">
      <c r="A663" s="1">
        <v>37</v>
      </c>
      <c r="B663" s="1"/>
      <c r="C663" s="1" t="s">
        <v>1675</v>
      </c>
      <c r="D663" s="1"/>
      <c r="E663" s="1"/>
      <c r="F663" s="1" t="s">
        <v>1676</v>
      </c>
      <c r="G663" s="1">
        <v>8</v>
      </c>
      <c r="H663" s="1" t="s">
        <v>19</v>
      </c>
      <c r="I663" s="1" t="s">
        <v>1670</v>
      </c>
      <c r="J663" s="1">
        <v>0.03</v>
      </c>
      <c r="K663" s="1">
        <v>0.24</v>
      </c>
      <c r="L663" s="42">
        <v>6</v>
      </c>
      <c r="M663" s="43">
        <v>46055</v>
      </c>
      <c r="N663" s="1" t="e">
        <f>VLOOKUP(B663,MICRO!E:L,8,0)</f>
        <v>#N/A</v>
      </c>
    </row>
    <row r="664" spans="1:14" ht="20.25" x14ac:dyDescent="0.25">
      <c r="A664" s="1">
        <v>38</v>
      </c>
      <c r="B664" s="1"/>
      <c r="C664" s="1" t="s">
        <v>673</v>
      </c>
      <c r="D664" s="1"/>
      <c r="E664" s="1"/>
      <c r="F664" s="1" t="s">
        <v>1677</v>
      </c>
      <c r="G664" s="1">
        <v>12</v>
      </c>
      <c r="H664" s="1" t="s">
        <v>19</v>
      </c>
      <c r="I664" s="1" t="s">
        <v>1670</v>
      </c>
      <c r="J664" s="1">
        <v>0.03</v>
      </c>
      <c r="K664" s="1">
        <v>0.36</v>
      </c>
      <c r="L664" s="42">
        <v>6</v>
      </c>
      <c r="M664" s="43">
        <v>46055</v>
      </c>
      <c r="N664" s="1" t="e">
        <f>VLOOKUP(B664,MICRO!E:L,8,0)</f>
        <v>#N/A</v>
      </c>
    </row>
    <row r="665" spans="1:14" ht="20.25" x14ac:dyDescent="0.25">
      <c r="A665" s="1">
        <v>39</v>
      </c>
      <c r="B665" s="1"/>
      <c r="C665" s="1" t="s">
        <v>673</v>
      </c>
      <c r="D665" s="1"/>
      <c r="E665" s="1"/>
      <c r="F665" s="1" t="s">
        <v>1678</v>
      </c>
      <c r="G665" s="1">
        <v>8</v>
      </c>
      <c r="H665" s="1" t="s">
        <v>19</v>
      </c>
      <c r="I665" s="1" t="s">
        <v>1670</v>
      </c>
      <c r="J665" s="1">
        <v>0.03</v>
      </c>
      <c r="K665" s="1">
        <v>0.24</v>
      </c>
      <c r="L665" s="42">
        <v>6</v>
      </c>
      <c r="M665" s="43">
        <v>46055</v>
      </c>
      <c r="N665" s="1" t="e">
        <f>VLOOKUP(B665,MICRO!E:L,8,0)</f>
        <v>#N/A</v>
      </c>
    </row>
    <row r="666" spans="1:14" ht="20.25" x14ac:dyDescent="0.25">
      <c r="A666" s="1">
        <v>40</v>
      </c>
      <c r="B666" s="1"/>
      <c r="C666" s="1" t="s">
        <v>673</v>
      </c>
      <c r="D666" s="1"/>
      <c r="E666" s="1"/>
      <c r="F666" s="1" t="s">
        <v>1679</v>
      </c>
      <c r="G666" s="1">
        <v>4</v>
      </c>
      <c r="H666" s="1" t="s">
        <v>19</v>
      </c>
      <c r="I666" s="1" t="s">
        <v>1670</v>
      </c>
      <c r="J666" s="1">
        <v>0.03</v>
      </c>
      <c r="K666" s="1">
        <v>0.12</v>
      </c>
      <c r="L666" s="42">
        <v>6</v>
      </c>
      <c r="M666" s="43">
        <v>46055</v>
      </c>
      <c r="N666" s="1" t="e">
        <f>VLOOKUP(B666,MICRO!E:L,8,0)</f>
        <v>#N/A</v>
      </c>
    </row>
    <row r="667" spans="1:14" ht="20.25" x14ac:dyDescent="0.25">
      <c r="A667" s="1">
        <v>15</v>
      </c>
      <c r="B667" s="1"/>
      <c r="C667" s="1" t="s">
        <v>1687</v>
      </c>
      <c r="D667" s="1" t="s">
        <v>1688</v>
      </c>
      <c r="E667" s="1"/>
      <c r="F667" s="1" t="s">
        <v>1689</v>
      </c>
      <c r="G667" s="1">
        <v>90</v>
      </c>
      <c r="H667" s="1" t="s">
        <v>19</v>
      </c>
      <c r="I667" s="1" t="s">
        <v>652</v>
      </c>
      <c r="J667" s="1">
        <v>0.02</v>
      </c>
      <c r="K667" s="1">
        <v>1.8</v>
      </c>
      <c r="L667" s="42">
        <v>5</v>
      </c>
      <c r="M667" s="43">
        <v>46055</v>
      </c>
      <c r="N667" s="1" t="e">
        <f>VLOOKUP(B667,MICRO!E:L,8,0)</f>
        <v>#N/A</v>
      </c>
    </row>
    <row r="668" spans="1:14" ht="20.25" x14ac:dyDescent="0.25">
      <c r="A668" s="1">
        <v>16</v>
      </c>
      <c r="B668" s="1"/>
      <c r="C668" s="1" t="s">
        <v>1690</v>
      </c>
      <c r="D668" s="1" t="s">
        <v>1691</v>
      </c>
      <c r="E668" s="1"/>
      <c r="F668" s="1" t="s">
        <v>1692</v>
      </c>
      <c r="G668" s="1">
        <v>88</v>
      </c>
      <c r="H668" s="1" t="s">
        <v>19</v>
      </c>
      <c r="I668" s="1" t="s">
        <v>652</v>
      </c>
      <c r="J668" s="1">
        <v>0.02</v>
      </c>
      <c r="K668" s="1">
        <v>1.76</v>
      </c>
      <c r="L668" s="42">
        <v>5</v>
      </c>
      <c r="M668" s="43">
        <v>46055</v>
      </c>
      <c r="N668" s="1" t="e">
        <f>VLOOKUP(B668,MICRO!E:L,8,0)</f>
        <v>#N/A</v>
      </c>
    </row>
    <row r="669" spans="1:14" ht="20.25" x14ac:dyDescent="0.25">
      <c r="A669" s="1">
        <v>17</v>
      </c>
      <c r="B669" s="1"/>
      <c r="C669" s="1" t="s">
        <v>1687</v>
      </c>
      <c r="D669" s="1" t="s">
        <v>1688</v>
      </c>
      <c r="E669" s="1"/>
      <c r="F669" s="1" t="s">
        <v>1693</v>
      </c>
      <c r="G669" s="1">
        <v>24</v>
      </c>
      <c r="H669" s="1" t="s">
        <v>19</v>
      </c>
      <c r="I669" s="1" t="s">
        <v>652</v>
      </c>
      <c r="J669" s="1">
        <v>0.02</v>
      </c>
      <c r="K669" s="1">
        <v>0.48</v>
      </c>
      <c r="L669" s="42">
        <v>5</v>
      </c>
      <c r="M669" s="43">
        <v>46055</v>
      </c>
      <c r="N669" s="1" t="e">
        <f>VLOOKUP(B669,MICRO!E:L,8,0)</f>
        <v>#N/A</v>
      </c>
    </row>
    <row r="670" spans="1:14" ht="20.25" x14ac:dyDescent="0.25">
      <c r="A670" s="1">
        <v>18</v>
      </c>
      <c r="B670" s="1"/>
      <c r="C670" s="1" t="s">
        <v>1690</v>
      </c>
      <c r="D670" s="1" t="s">
        <v>1691</v>
      </c>
      <c r="E670" s="1"/>
      <c r="F670" s="1" t="s">
        <v>1694</v>
      </c>
      <c r="G670" s="1">
        <v>28</v>
      </c>
      <c r="H670" s="1" t="s">
        <v>19</v>
      </c>
      <c r="I670" s="1" t="s">
        <v>652</v>
      </c>
      <c r="J670" s="1">
        <v>0.02</v>
      </c>
      <c r="K670" s="1">
        <v>0.56000000000000005</v>
      </c>
      <c r="L670" s="42">
        <v>5</v>
      </c>
      <c r="M670" s="43">
        <v>46055</v>
      </c>
      <c r="N670" s="1" t="e">
        <f>VLOOKUP(B670,MICRO!E:L,8,0)</f>
        <v>#N/A</v>
      </c>
    </row>
    <row r="671" spans="1:14" ht="20.25" x14ac:dyDescent="0.25">
      <c r="A671" s="1">
        <v>19</v>
      </c>
      <c r="B671" s="1"/>
      <c r="C671" s="1" t="s">
        <v>1687</v>
      </c>
      <c r="D671" s="1" t="s">
        <v>1688</v>
      </c>
      <c r="E671" s="1"/>
      <c r="F671" s="1" t="s">
        <v>1695</v>
      </c>
      <c r="G671" s="1">
        <v>90</v>
      </c>
      <c r="H671" s="1" t="s">
        <v>19</v>
      </c>
      <c r="I671" s="1" t="s">
        <v>652</v>
      </c>
      <c r="J671" s="1">
        <v>0.05</v>
      </c>
      <c r="K671" s="1">
        <v>4.5</v>
      </c>
      <c r="L671" s="42">
        <v>5</v>
      </c>
      <c r="M671" s="43">
        <v>46055</v>
      </c>
      <c r="N671" s="1" t="e">
        <f>VLOOKUP(B671,MICRO!E:L,8,0)</f>
        <v>#N/A</v>
      </c>
    </row>
    <row r="672" spans="1:14" ht="20.25" x14ac:dyDescent="0.25">
      <c r="A672" s="1">
        <v>20</v>
      </c>
      <c r="B672" s="1"/>
      <c r="C672" s="1" t="s">
        <v>1690</v>
      </c>
      <c r="D672" s="1" t="s">
        <v>1691</v>
      </c>
      <c r="E672" s="1"/>
      <c r="F672" s="1" t="s">
        <v>1696</v>
      </c>
      <c r="G672" s="1">
        <v>88</v>
      </c>
      <c r="H672" s="1" t="s">
        <v>19</v>
      </c>
      <c r="I672" s="1" t="s">
        <v>652</v>
      </c>
      <c r="J672" s="1">
        <v>0.05</v>
      </c>
      <c r="K672" s="1">
        <v>4.4000000000000004</v>
      </c>
      <c r="L672" s="42">
        <v>5</v>
      </c>
      <c r="M672" s="43">
        <v>46055</v>
      </c>
      <c r="N672" s="1" t="e">
        <f>VLOOKUP(B672,MICRO!E:L,8,0)</f>
        <v>#N/A</v>
      </c>
    </row>
    <row r="673" spans="1:14" ht="20.25" x14ac:dyDescent="0.25">
      <c r="A673" s="1">
        <v>21</v>
      </c>
      <c r="B673" s="1"/>
      <c r="C673" s="1" t="s">
        <v>1687</v>
      </c>
      <c r="D673" s="1" t="s">
        <v>1688</v>
      </c>
      <c r="E673" s="1"/>
      <c r="F673" s="1" t="s">
        <v>1697</v>
      </c>
      <c r="G673" s="1">
        <v>94</v>
      </c>
      <c r="H673" s="1" t="s">
        <v>19</v>
      </c>
      <c r="I673" s="1" t="s">
        <v>652</v>
      </c>
      <c r="J673" s="1">
        <v>0.05</v>
      </c>
      <c r="K673" s="1">
        <v>4.7</v>
      </c>
      <c r="L673" s="42">
        <v>5</v>
      </c>
      <c r="M673" s="43">
        <v>46055</v>
      </c>
      <c r="N673" s="1" t="e">
        <f>VLOOKUP(B673,MICRO!E:L,8,0)</f>
        <v>#N/A</v>
      </c>
    </row>
    <row r="674" spans="1:14" ht="20.25" x14ac:dyDescent="0.25">
      <c r="A674" s="1">
        <v>22</v>
      </c>
      <c r="B674" s="1"/>
      <c r="C674" s="1" t="s">
        <v>1690</v>
      </c>
      <c r="D674" s="1" t="s">
        <v>1691</v>
      </c>
      <c r="E674" s="1"/>
      <c r="F674" s="1" t="s">
        <v>1698</v>
      </c>
      <c r="G674" s="1">
        <v>60</v>
      </c>
      <c r="H674" s="1" t="s">
        <v>19</v>
      </c>
      <c r="I674" s="1" t="s">
        <v>652</v>
      </c>
      <c r="J674" s="1">
        <v>0.05</v>
      </c>
      <c r="K674" s="1">
        <v>3</v>
      </c>
      <c r="L674" s="42">
        <v>5</v>
      </c>
      <c r="M674" s="43">
        <v>46055</v>
      </c>
      <c r="N674" s="1" t="e">
        <f>VLOOKUP(B674,MICRO!E:L,8,0)</f>
        <v>#N/A</v>
      </c>
    </row>
    <row r="675" spans="1:14" ht="20.25" x14ac:dyDescent="0.25">
      <c r="A675" s="1">
        <v>23</v>
      </c>
      <c r="B675" s="1"/>
      <c r="C675" s="1" t="s">
        <v>1699</v>
      </c>
      <c r="D675" s="1" t="s">
        <v>1700</v>
      </c>
      <c r="E675" s="1"/>
      <c r="F675" s="1" t="s">
        <v>1701</v>
      </c>
      <c r="G675" s="1">
        <v>18</v>
      </c>
      <c r="H675" s="1" t="s">
        <v>19</v>
      </c>
      <c r="I675" s="1" t="s">
        <v>1702</v>
      </c>
      <c r="J675" s="1">
        <v>0.05</v>
      </c>
      <c r="K675" s="1">
        <v>0.9</v>
      </c>
      <c r="L675" s="42">
        <v>5</v>
      </c>
      <c r="M675" s="43">
        <v>46055</v>
      </c>
      <c r="N675" s="1" t="e">
        <f>VLOOKUP(B675,MICRO!E:L,8,0)</f>
        <v>#N/A</v>
      </c>
    </row>
    <row r="676" spans="1:14" ht="20.25" x14ac:dyDescent="0.25">
      <c r="A676" s="1">
        <v>24</v>
      </c>
      <c r="B676" s="1"/>
      <c r="C676" s="1" t="s">
        <v>1703</v>
      </c>
      <c r="D676" s="1" t="s">
        <v>1704</v>
      </c>
      <c r="E676" s="1"/>
      <c r="F676" s="1" t="s">
        <v>1705</v>
      </c>
      <c r="G676" s="1">
        <v>16</v>
      </c>
      <c r="H676" s="1" t="s">
        <v>19</v>
      </c>
      <c r="I676" s="1" t="s">
        <v>652</v>
      </c>
      <c r="J676" s="1">
        <v>0.05</v>
      </c>
      <c r="K676" s="1">
        <v>0.8</v>
      </c>
      <c r="L676" s="42">
        <v>5</v>
      </c>
      <c r="M676" s="43">
        <v>46055</v>
      </c>
      <c r="N676" s="1" t="e">
        <f>VLOOKUP(B676,MICRO!E:L,8,0)</f>
        <v>#N/A</v>
      </c>
    </row>
    <row r="677" spans="1:14" ht="20.25" x14ac:dyDescent="0.25">
      <c r="A677" s="1">
        <v>25</v>
      </c>
      <c r="B677" s="1"/>
      <c r="C677" s="1" t="s">
        <v>1687</v>
      </c>
      <c r="D677" s="1" t="s">
        <v>1688</v>
      </c>
      <c r="E677" s="1"/>
      <c r="F677" s="1" t="s">
        <v>1706</v>
      </c>
      <c r="G677" s="1">
        <v>90</v>
      </c>
      <c r="H677" s="1" t="s">
        <v>19</v>
      </c>
      <c r="I677" s="1" t="s">
        <v>652</v>
      </c>
      <c r="J677" s="1">
        <v>0.03</v>
      </c>
      <c r="K677" s="1">
        <v>2.6999999999999997</v>
      </c>
      <c r="L677" s="42">
        <v>5</v>
      </c>
      <c r="M677" s="43">
        <v>46055</v>
      </c>
      <c r="N677" s="1" t="e">
        <f>VLOOKUP(B677,MICRO!E:L,8,0)</f>
        <v>#N/A</v>
      </c>
    </row>
    <row r="678" spans="1:14" ht="20.25" x14ac:dyDescent="0.25">
      <c r="A678" s="1">
        <v>26</v>
      </c>
      <c r="B678" s="1"/>
      <c r="C678" s="1" t="s">
        <v>1690</v>
      </c>
      <c r="D678" s="1" t="s">
        <v>1691</v>
      </c>
      <c r="E678" s="1"/>
      <c r="F678" s="1" t="s">
        <v>1707</v>
      </c>
      <c r="G678" s="1">
        <v>88</v>
      </c>
      <c r="H678" s="1" t="s">
        <v>19</v>
      </c>
      <c r="I678" s="1" t="s">
        <v>652</v>
      </c>
      <c r="J678" s="1">
        <v>0.03</v>
      </c>
      <c r="K678" s="1">
        <v>2.6399999999999997</v>
      </c>
      <c r="L678" s="42">
        <v>5</v>
      </c>
      <c r="M678" s="43">
        <v>46055</v>
      </c>
      <c r="N678" s="1" t="e">
        <f>VLOOKUP(B678,MICRO!E:L,8,0)</f>
        <v>#N/A</v>
      </c>
    </row>
    <row r="679" spans="1:14" ht="20.25" x14ac:dyDescent="0.25">
      <c r="A679" s="1">
        <v>27</v>
      </c>
      <c r="B679" s="1"/>
      <c r="C679" s="1" t="s">
        <v>1690</v>
      </c>
      <c r="D679" s="1" t="s">
        <v>1691</v>
      </c>
      <c r="E679" s="1"/>
      <c r="F679" s="1" t="s">
        <v>1708</v>
      </c>
      <c r="G679" s="1">
        <v>60</v>
      </c>
      <c r="H679" s="1" t="s">
        <v>19</v>
      </c>
      <c r="I679" s="1" t="s">
        <v>652</v>
      </c>
      <c r="J679" s="1">
        <v>0.03</v>
      </c>
      <c r="K679" s="1">
        <v>1.7999999999999998</v>
      </c>
      <c r="L679" s="42">
        <v>5</v>
      </c>
      <c r="M679" s="43">
        <v>46055</v>
      </c>
      <c r="N679" s="1" t="e">
        <f>VLOOKUP(B679,MICRO!E:L,8,0)</f>
        <v>#N/A</v>
      </c>
    </row>
    <row r="680" spans="1:14" ht="20.25" x14ac:dyDescent="0.25">
      <c r="A680" s="1">
        <v>28</v>
      </c>
      <c r="B680" s="1"/>
      <c r="C680" s="1" t="s">
        <v>1687</v>
      </c>
      <c r="D680" s="1" t="s">
        <v>1688</v>
      </c>
      <c r="E680" s="1"/>
      <c r="F680" s="1" t="s">
        <v>1709</v>
      </c>
      <c r="G680" s="1">
        <v>24</v>
      </c>
      <c r="H680" s="1" t="s">
        <v>19</v>
      </c>
      <c r="I680" s="1" t="s">
        <v>652</v>
      </c>
      <c r="J680" s="1">
        <v>0.03</v>
      </c>
      <c r="K680" s="1">
        <v>0.72</v>
      </c>
      <c r="L680" s="42">
        <v>5</v>
      </c>
      <c r="M680" s="43">
        <v>46055</v>
      </c>
      <c r="N680" s="1" t="e">
        <f>VLOOKUP(B680,MICRO!E:L,8,0)</f>
        <v>#N/A</v>
      </c>
    </row>
    <row r="681" spans="1:14" ht="20.25" x14ac:dyDescent="0.25">
      <c r="A681" s="1">
        <v>29</v>
      </c>
      <c r="B681" s="1"/>
      <c r="C681" s="1" t="s">
        <v>1690</v>
      </c>
      <c r="D681" s="1" t="s">
        <v>1691</v>
      </c>
      <c r="E681" s="1"/>
      <c r="F681" s="1" t="s">
        <v>1710</v>
      </c>
      <c r="G681" s="1">
        <v>74</v>
      </c>
      <c r="H681" s="1" t="s">
        <v>19</v>
      </c>
      <c r="I681" s="1" t="s">
        <v>652</v>
      </c>
      <c r="J681" s="1">
        <v>0.03</v>
      </c>
      <c r="K681" s="1">
        <v>2.2199999999999998</v>
      </c>
      <c r="L681" s="42">
        <v>5</v>
      </c>
      <c r="M681" s="43">
        <v>46055</v>
      </c>
      <c r="N681" s="1" t="e">
        <f>VLOOKUP(B681,MICRO!E:L,8,0)</f>
        <v>#N/A</v>
      </c>
    </row>
    <row r="682" spans="1:14" ht="20.25" x14ac:dyDescent="0.25">
      <c r="A682" s="1">
        <v>30</v>
      </c>
      <c r="B682" s="1"/>
      <c r="C682" s="1" t="s">
        <v>1711</v>
      </c>
      <c r="D682" s="1" t="s">
        <v>1712</v>
      </c>
      <c r="E682" s="1"/>
      <c r="F682" s="1" t="s">
        <v>1713</v>
      </c>
      <c r="G682" s="1">
        <v>70</v>
      </c>
      <c r="H682" s="1" t="s">
        <v>19</v>
      </c>
      <c r="I682" s="1" t="s">
        <v>1702</v>
      </c>
      <c r="J682" s="1">
        <v>0.01</v>
      </c>
      <c r="K682" s="1">
        <v>0.70000000000000007</v>
      </c>
      <c r="L682" s="42">
        <v>5</v>
      </c>
      <c r="M682" s="43">
        <v>46055</v>
      </c>
      <c r="N682" s="1" t="e">
        <f>VLOOKUP(B682,MICRO!E:L,8,0)</f>
        <v>#N/A</v>
      </c>
    </row>
    <row r="683" spans="1:14" ht="20.25" x14ac:dyDescent="0.25">
      <c r="A683" s="1">
        <v>31</v>
      </c>
      <c r="B683" s="1"/>
      <c r="C683" s="1" t="s">
        <v>1690</v>
      </c>
      <c r="D683" s="1" t="s">
        <v>1691</v>
      </c>
      <c r="E683" s="1"/>
      <c r="F683" s="1" t="s">
        <v>1714</v>
      </c>
      <c r="G683" s="1">
        <v>63</v>
      </c>
      <c r="H683" s="1" t="s">
        <v>19</v>
      </c>
      <c r="I683" s="1" t="s">
        <v>652</v>
      </c>
      <c r="J683" s="1">
        <v>0.01</v>
      </c>
      <c r="K683" s="1">
        <v>0.63</v>
      </c>
      <c r="L683" s="42">
        <v>5</v>
      </c>
      <c r="M683" s="43">
        <v>46055</v>
      </c>
      <c r="N683" s="1" t="e">
        <f>VLOOKUP(B683,MICRO!E:L,8,0)</f>
        <v>#N/A</v>
      </c>
    </row>
    <row r="684" spans="1:14" ht="20.25" x14ac:dyDescent="0.25">
      <c r="A684" s="1">
        <v>32</v>
      </c>
      <c r="B684" s="1"/>
      <c r="C684" s="1" t="s">
        <v>1687</v>
      </c>
      <c r="D684" s="1" t="s">
        <v>1688</v>
      </c>
      <c r="E684" s="1"/>
      <c r="F684" s="1" t="s">
        <v>1715</v>
      </c>
      <c r="G684" s="1">
        <v>44</v>
      </c>
      <c r="H684" s="1" t="s">
        <v>19</v>
      </c>
      <c r="I684" s="1" t="s">
        <v>652</v>
      </c>
      <c r="J684" s="1">
        <v>0.01</v>
      </c>
      <c r="K684" s="1">
        <v>0.44</v>
      </c>
      <c r="L684" s="42">
        <v>5</v>
      </c>
      <c r="M684" s="43">
        <v>46055</v>
      </c>
      <c r="N684" s="1" t="e">
        <f>VLOOKUP(B684,MICRO!E:L,8,0)</f>
        <v>#N/A</v>
      </c>
    </row>
    <row r="685" spans="1:14" ht="20.25" x14ac:dyDescent="0.25">
      <c r="A685" s="1">
        <v>33</v>
      </c>
      <c r="B685" s="1"/>
      <c r="C685" s="1" t="s">
        <v>1716</v>
      </c>
      <c r="D685" s="1"/>
      <c r="E685" s="1"/>
      <c r="F685" s="1" t="s">
        <v>1717</v>
      </c>
      <c r="G685" s="1">
        <v>2</v>
      </c>
      <c r="H685" s="1" t="s">
        <v>19</v>
      </c>
      <c r="I685" s="1" t="s">
        <v>652</v>
      </c>
      <c r="J685" s="1">
        <v>0.01</v>
      </c>
      <c r="K685" s="1">
        <v>0.02</v>
      </c>
      <c r="L685" s="42">
        <v>5</v>
      </c>
      <c r="M685" s="43">
        <v>46055</v>
      </c>
      <c r="N685" s="1" t="e">
        <f>VLOOKUP(B685,MICRO!E:L,8,0)</f>
        <v>#N/A</v>
      </c>
    </row>
    <row r="686" spans="1:14" ht="20.25" x14ac:dyDescent="0.25">
      <c r="A686" s="1">
        <v>34</v>
      </c>
      <c r="B686" s="1"/>
      <c r="C686" s="1" t="s">
        <v>1718</v>
      </c>
      <c r="D686" s="1"/>
      <c r="E686" s="1"/>
      <c r="F686" s="1" t="s">
        <v>1719</v>
      </c>
      <c r="G686" s="1">
        <v>4</v>
      </c>
      <c r="H686" s="1" t="s">
        <v>19</v>
      </c>
      <c r="I686" s="1" t="s">
        <v>652</v>
      </c>
      <c r="J686" s="1">
        <v>0.1</v>
      </c>
      <c r="K686" s="1">
        <v>0.4</v>
      </c>
      <c r="L686" s="42">
        <v>5</v>
      </c>
      <c r="M686" s="43">
        <v>46055</v>
      </c>
      <c r="N686" s="1" t="e">
        <f>VLOOKUP(B686,MICRO!E:L,8,0)</f>
        <v>#N/A</v>
      </c>
    </row>
    <row r="687" spans="1:14" ht="20.25" x14ac:dyDescent="0.25">
      <c r="A687" s="1">
        <v>35</v>
      </c>
      <c r="B687" s="1"/>
      <c r="C687" s="1" t="s">
        <v>1720</v>
      </c>
      <c r="D687" s="1"/>
      <c r="E687" s="1"/>
      <c r="F687" s="1" t="s">
        <v>1721</v>
      </c>
      <c r="G687" s="1">
        <v>200</v>
      </c>
      <c r="H687" s="1" t="s">
        <v>19</v>
      </c>
      <c r="I687" s="1" t="s">
        <v>652</v>
      </c>
      <c r="J687" s="1">
        <v>0.03</v>
      </c>
      <c r="K687" s="1">
        <v>6</v>
      </c>
      <c r="L687" s="42">
        <v>5</v>
      </c>
      <c r="M687" s="43">
        <v>46055</v>
      </c>
      <c r="N687" s="1" t="e">
        <f>VLOOKUP(B687,MICRO!E:L,8,0)</f>
        <v>#N/A</v>
      </c>
    </row>
    <row r="688" spans="1:14" ht="20.25" x14ac:dyDescent="0.25">
      <c r="A688" s="1">
        <v>36</v>
      </c>
      <c r="B688" s="1"/>
      <c r="C688" s="1" t="s">
        <v>1722</v>
      </c>
      <c r="D688" s="1"/>
      <c r="E688" s="1"/>
      <c r="F688" s="1" t="s">
        <v>1723</v>
      </c>
      <c r="G688" s="1">
        <v>32</v>
      </c>
      <c r="H688" s="1" t="s">
        <v>19</v>
      </c>
      <c r="I688" s="1" t="s">
        <v>652</v>
      </c>
      <c r="J688" s="1">
        <v>0.03</v>
      </c>
      <c r="K688" s="1">
        <v>0.96</v>
      </c>
      <c r="L688" s="42">
        <v>5</v>
      </c>
      <c r="M688" s="43">
        <v>46055</v>
      </c>
      <c r="N688" s="1" t="e">
        <f>VLOOKUP(B688,MICRO!E:L,8,0)</f>
        <v>#N/A</v>
      </c>
    </row>
    <row r="689" spans="1:14" ht="20.25" x14ac:dyDescent="0.25">
      <c r="A689" s="1">
        <v>37</v>
      </c>
      <c r="B689" s="1"/>
      <c r="C689" s="1" t="s">
        <v>1724</v>
      </c>
      <c r="D689" s="1"/>
      <c r="E689" s="1"/>
      <c r="F689" s="1" t="s">
        <v>1725</v>
      </c>
      <c r="G689" s="1">
        <v>264</v>
      </c>
      <c r="H689" s="1" t="s">
        <v>19</v>
      </c>
      <c r="I689" s="1" t="s">
        <v>652</v>
      </c>
      <c r="J689" s="1">
        <v>1.2999999999999999E-2</v>
      </c>
      <c r="K689" s="1">
        <v>3.4319999999999999</v>
      </c>
      <c r="L689" s="42">
        <v>5</v>
      </c>
      <c r="M689" s="43">
        <v>46055</v>
      </c>
      <c r="N689" s="1" t="e">
        <f>VLOOKUP(B689,MICRO!E:L,8,0)</f>
        <v>#N/A</v>
      </c>
    </row>
    <row r="690" spans="1:14" ht="20.25" x14ac:dyDescent="0.25">
      <c r="A690" s="1">
        <v>43</v>
      </c>
      <c r="B690" s="1"/>
      <c r="C690" s="1" t="s">
        <v>1726</v>
      </c>
      <c r="D690" s="1"/>
      <c r="E690" s="1" t="s">
        <v>2</v>
      </c>
      <c r="F690" s="1" t="s">
        <v>1727</v>
      </c>
      <c r="G690" s="1">
        <v>1</v>
      </c>
      <c r="H690" s="1" t="s">
        <v>19</v>
      </c>
      <c r="I690" s="1" t="s">
        <v>652</v>
      </c>
      <c r="J690" s="1">
        <v>5.3</v>
      </c>
      <c r="K690" s="1">
        <v>5.3</v>
      </c>
      <c r="L690" s="42">
        <v>5</v>
      </c>
      <c r="M690" s="43">
        <v>46055</v>
      </c>
      <c r="N690" s="1" t="e">
        <f>VLOOKUP(B690,MICRO!E:L,8,0)</f>
        <v>#N/A</v>
      </c>
    </row>
    <row r="691" spans="1:14" ht="20.25" x14ac:dyDescent="0.25">
      <c r="A691" s="1">
        <v>44</v>
      </c>
      <c r="B691" s="1"/>
      <c r="C691" s="1" t="s">
        <v>1720</v>
      </c>
      <c r="D691" s="1"/>
      <c r="E691" s="1"/>
      <c r="F691" s="1" t="s">
        <v>1728</v>
      </c>
      <c r="G691" s="1">
        <v>2</v>
      </c>
      <c r="H691" s="1" t="s">
        <v>19</v>
      </c>
      <c r="I691" s="1" t="s">
        <v>652</v>
      </c>
      <c r="J691" s="1">
        <v>1.2999999999999999E-2</v>
      </c>
      <c r="K691" s="1">
        <v>2.5999999999999999E-2</v>
      </c>
      <c r="L691" s="42">
        <v>5</v>
      </c>
      <c r="M691" s="43">
        <v>46055</v>
      </c>
      <c r="N691" s="1" t="e">
        <f>VLOOKUP(B691,MICRO!E:L,8,0)</f>
        <v>#N/A</v>
      </c>
    </row>
    <row r="692" spans="1:14" ht="20.25" x14ac:dyDescent="0.25">
      <c r="A692" s="1">
        <v>45</v>
      </c>
      <c r="B692" s="1"/>
      <c r="C692" s="1" t="s">
        <v>1729</v>
      </c>
      <c r="D692" s="1"/>
      <c r="E692" s="1"/>
      <c r="F692" s="1" t="s">
        <v>1730</v>
      </c>
      <c r="G692" s="1">
        <v>16</v>
      </c>
      <c r="H692" s="1" t="s">
        <v>19</v>
      </c>
      <c r="I692" s="1" t="s">
        <v>652</v>
      </c>
      <c r="J692" s="1">
        <v>1.2999999999999999E-2</v>
      </c>
      <c r="K692" s="1">
        <v>0.20799999999999999</v>
      </c>
      <c r="L692" s="42">
        <v>5</v>
      </c>
      <c r="M692" s="43">
        <v>46055</v>
      </c>
      <c r="N692" s="1" t="e">
        <f>VLOOKUP(B692,MICRO!E:L,8,0)</f>
        <v>#N/A</v>
      </c>
    </row>
    <row r="693" spans="1:14" ht="20.25" x14ac:dyDescent="0.25">
      <c r="A693" s="1">
        <v>46</v>
      </c>
      <c r="B693" s="1"/>
      <c r="C693" s="1" t="s">
        <v>1731</v>
      </c>
      <c r="D693" s="1"/>
      <c r="E693" s="1"/>
      <c r="F693" s="1" t="s">
        <v>1732</v>
      </c>
      <c r="G693" s="1">
        <v>16</v>
      </c>
      <c r="H693" s="1" t="s">
        <v>19</v>
      </c>
      <c r="I693" s="1" t="s">
        <v>652</v>
      </c>
      <c r="J693" s="1">
        <v>1.2999999999999999E-2</v>
      </c>
      <c r="K693" s="1">
        <v>0.20799999999999999</v>
      </c>
      <c r="L693" s="42">
        <v>5</v>
      </c>
      <c r="M693" s="43">
        <v>46055</v>
      </c>
      <c r="N693" s="1" t="e">
        <f>VLOOKUP(B693,MICRO!E:L,8,0)</f>
        <v>#N/A</v>
      </c>
    </row>
    <row r="694" spans="1:14" ht="20.25" x14ac:dyDescent="0.25">
      <c r="A694" s="1">
        <v>47</v>
      </c>
      <c r="B694" s="1"/>
      <c r="C694" s="1" t="s">
        <v>1024</v>
      </c>
      <c r="D694" s="1"/>
      <c r="E694" s="1"/>
      <c r="F694" s="1" t="s">
        <v>1733</v>
      </c>
      <c r="G694" s="1">
        <v>16</v>
      </c>
      <c r="H694" s="1" t="s">
        <v>19</v>
      </c>
      <c r="I694" s="1" t="s">
        <v>652</v>
      </c>
      <c r="J694" s="1">
        <v>1.2999999999999999E-2</v>
      </c>
      <c r="K694" s="1">
        <v>0.20799999999999999</v>
      </c>
      <c r="L694" s="42">
        <v>5</v>
      </c>
      <c r="M694" s="43">
        <v>46055</v>
      </c>
      <c r="N694" s="1" t="e">
        <f>VLOOKUP(B694,MICRO!E:L,8,0)</f>
        <v>#N/A</v>
      </c>
    </row>
    <row r="695" spans="1:14" ht="20.25" x14ac:dyDescent="0.25">
      <c r="A695" s="1">
        <v>48</v>
      </c>
      <c r="B695" s="1"/>
      <c r="C695" s="1" t="s">
        <v>1734</v>
      </c>
      <c r="D695" s="1"/>
      <c r="E695" s="1"/>
      <c r="F695" s="1" t="s">
        <v>1735</v>
      </c>
      <c r="G695" s="1">
        <v>8</v>
      </c>
      <c r="H695" s="1" t="s">
        <v>19</v>
      </c>
      <c r="I695" s="1" t="s">
        <v>652</v>
      </c>
      <c r="J695" s="1">
        <v>1.2999999999999999E-2</v>
      </c>
      <c r="K695" s="1">
        <v>0.104</v>
      </c>
      <c r="L695" s="42">
        <v>5</v>
      </c>
      <c r="M695" s="43">
        <v>46055</v>
      </c>
      <c r="N695" s="1" t="e">
        <f>VLOOKUP(B695,MICRO!E:L,8,0)</f>
        <v>#N/A</v>
      </c>
    </row>
    <row r="696" spans="1:14" ht="20.25" x14ac:dyDescent="0.25">
      <c r="A696" s="1">
        <v>49</v>
      </c>
      <c r="B696" s="1"/>
      <c r="C696" s="1" t="s">
        <v>1736</v>
      </c>
      <c r="D696" s="1"/>
      <c r="E696" s="1"/>
      <c r="F696" s="1" t="s">
        <v>1737</v>
      </c>
      <c r="G696" s="1">
        <v>4</v>
      </c>
      <c r="H696" s="1" t="s">
        <v>19</v>
      </c>
      <c r="I696" s="1" t="s">
        <v>652</v>
      </c>
      <c r="J696" s="1">
        <v>1.2999999999999999E-2</v>
      </c>
      <c r="K696" s="1">
        <v>5.1999999999999998E-2</v>
      </c>
      <c r="L696" s="42">
        <v>5</v>
      </c>
      <c r="M696" s="43">
        <v>46055</v>
      </c>
      <c r="N696" s="1" t="e">
        <f>VLOOKUP(B696,MICRO!E:L,8,0)</f>
        <v>#N/A</v>
      </c>
    </row>
    <row r="697" spans="1:14" ht="20.25" x14ac:dyDescent="0.25">
      <c r="A697" s="1">
        <v>50</v>
      </c>
      <c r="B697" s="1"/>
      <c r="C697" s="1" t="s">
        <v>1051</v>
      </c>
      <c r="D697" s="1"/>
      <c r="E697" s="1"/>
      <c r="F697" s="1" t="s">
        <v>1738</v>
      </c>
      <c r="G697" s="1">
        <v>1</v>
      </c>
      <c r="H697" s="1" t="s">
        <v>19</v>
      </c>
      <c r="I697" s="1" t="s">
        <v>652</v>
      </c>
      <c r="J697" s="1">
        <v>1.2999999999999999E-2</v>
      </c>
      <c r="K697" s="1">
        <v>1.2999999999999999E-2</v>
      </c>
      <c r="L697" s="42">
        <v>5</v>
      </c>
      <c r="M697" s="43">
        <v>46055</v>
      </c>
      <c r="N697" s="1" t="e">
        <f>VLOOKUP(B697,MICRO!E:L,8,0)</f>
        <v>#N/A</v>
      </c>
    </row>
    <row r="698" spans="1:14" ht="20.25" x14ac:dyDescent="0.25">
      <c r="A698" s="1">
        <v>51</v>
      </c>
      <c r="B698" s="1"/>
      <c r="C698" s="1" t="s">
        <v>1739</v>
      </c>
      <c r="D698" s="1"/>
      <c r="E698" s="1"/>
      <c r="F698" s="1" t="s">
        <v>1740</v>
      </c>
      <c r="G698" s="1">
        <v>1</v>
      </c>
      <c r="H698" s="1" t="s">
        <v>19</v>
      </c>
      <c r="I698" s="1" t="s">
        <v>652</v>
      </c>
      <c r="J698" s="1">
        <v>1.2999999999999999E-2</v>
      </c>
      <c r="K698" s="1">
        <v>1.2999999999999999E-2</v>
      </c>
      <c r="L698" s="42">
        <v>5</v>
      </c>
      <c r="M698" s="43">
        <v>46055</v>
      </c>
      <c r="N698" s="1" t="e">
        <f>VLOOKUP(B698,MICRO!E:L,8,0)</f>
        <v>#N/A</v>
      </c>
    </row>
    <row r="699" spans="1:14" ht="20.25" x14ac:dyDescent="0.25">
      <c r="A699" s="1">
        <v>52</v>
      </c>
      <c r="B699" s="1"/>
      <c r="C699" s="1" t="s">
        <v>1741</v>
      </c>
      <c r="D699" s="1"/>
      <c r="E699" s="1"/>
      <c r="F699" s="1" t="s">
        <v>1742</v>
      </c>
      <c r="G699" s="1">
        <v>4</v>
      </c>
      <c r="H699" s="1" t="s">
        <v>19</v>
      </c>
      <c r="I699" s="1" t="s">
        <v>652</v>
      </c>
      <c r="J699" s="1">
        <v>1.2999999999999999E-2</v>
      </c>
      <c r="K699" s="1">
        <v>5.1999999999999998E-2</v>
      </c>
      <c r="L699" s="42">
        <v>5</v>
      </c>
      <c r="M699" s="43">
        <v>46055</v>
      </c>
      <c r="N699" s="1" t="e">
        <f>VLOOKUP(B699,MICRO!E:L,8,0)</f>
        <v>#N/A</v>
      </c>
    </row>
    <row r="700" spans="1:14" ht="20.25" x14ac:dyDescent="0.25">
      <c r="A700" s="1">
        <v>53</v>
      </c>
      <c r="B700" s="1"/>
      <c r="C700" s="1" t="s">
        <v>1720</v>
      </c>
      <c r="D700" s="1"/>
      <c r="E700" s="1"/>
      <c r="F700" s="1" t="s">
        <v>1743</v>
      </c>
      <c r="G700" s="1">
        <v>153</v>
      </c>
      <c r="H700" s="1" t="s">
        <v>19</v>
      </c>
      <c r="I700" s="1" t="s">
        <v>652</v>
      </c>
      <c r="J700" s="1">
        <v>1.2999999999999999E-2</v>
      </c>
      <c r="K700" s="1">
        <v>1.9889999999999999</v>
      </c>
      <c r="L700" s="42">
        <v>5</v>
      </c>
      <c r="M700" s="43">
        <v>46055</v>
      </c>
      <c r="N700" s="1" t="e">
        <f>VLOOKUP(B700,MICRO!E:L,8,0)</f>
        <v>#N/A</v>
      </c>
    </row>
    <row r="701" spans="1:14" ht="20.25" x14ac:dyDescent="0.25">
      <c r="A701" s="1">
        <v>54</v>
      </c>
      <c r="B701" s="1"/>
      <c r="C701" s="1" t="s">
        <v>1744</v>
      </c>
      <c r="D701" s="1"/>
      <c r="E701" s="1"/>
      <c r="F701" s="1" t="s">
        <v>1745</v>
      </c>
      <c r="G701" s="1">
        <v>56</v>
      </c>
      <c r="H701" s="1" t="s">
        <v>19</v>
      </c>
      <c r="I701" s="1" t="s">
        <v>652</v>
      </c>
      <c r="J701" s="1">
        <v>1.2999999999999999E-2</v>
      </c>
      <c r="K701" s="1">
        <v>0.72799999999999998</v>
      </c>
      <c r="L701" s="42">
        <v>5</v>
      </c>
      <c r="M701" s="43">
        <v>46055</v>
      </c>
      <c r="N701" s="1" t="e">
        <f>VLOOKUP(B701,MICRO!E:L,8,0)</f>
        <v>#N/A</v>
      </c>
    </row>
    <row r="702" spans="1:14" ht="20.25" x14ac:dyDescent="0.25">
      <c r="A702" s="1">
        <v>55</v>
      </c>
      <c r="B702" s="1"/>
      <c r="C702" s="1" t="s">
        <v>1746</v>
      </c>
      <c r="D702" s="1"/>
      <c r="E702" s="1"/>
      <c r="F702" s="1" t="s">
        <v>1747</v>
      </c>
      <c r="G702" s="1">
        <v>137</v>
      </c>
      <c r="H702" s="1" t="s">
        <v>19</v>
      </c>
      <c r="I702" s="1" t="s">
        <v>652</v>
      </c>
      <c r="J702" s="1">
        <v>1.2999999999999999E-2</v>
      </c>
      <c r="K702" s="1">
        <v>1.7809999999999999</v>
      </c>
      <c r="L702" s="42">
        <v>5</v>
      </c>
      <c r="M702" s="43">
        <v>46055</v>
      </c>
      <c r="N702" s="1" t="e">
        <f>VLOOKUP(B702,MICRO!E:L,8,0)</f>
        <v>#N/A</v>
      </c>
    </row>
    <row r="703" spans="1:14" ht="20.25" x14ac:dyDescent="0.25">
      <c r="A703" s="1">
        <v>56</v>
      </c>
      <c r="B703" s="1"/>
      <c r="C703" s="1" t="s">
        <v>1720</v>
      </c>
      <c r="D703" s="1"/>
      <c r="E703" s="1"/>
      <c r="F703" s="1" t="s">
        <v>1748</v>
      </c>
      <c r="G703" s="1">
        <v>200</v>
      </c>
      <c r="H703" s="1" t="s">
        <v>19</v>
      </c>
      <c r="I703" s="1" t="s">
        <v>652</v>
      </c>
      <c r="J703" s="1">
        <v>1.2999999999999999E-2</v>
      </c>
      <c r="K703" s="1">
        <v>2.6</v>
      </c>
      <c r="L703" s="42">
        <v>5</v>
      </c>
      <c r="M703" s="43">
        <v>46055</v>
      </c>
      <c r="N703" s="1" t="e">
        <f>VLOOKUP(B703,MICRO!E:L,8,0)</f>
        <v>#N/A</v>
      </c>
    </row>
    <row r="704" spans="1:14" ht="20.25" x14ac:dyDescent="0.25">
      <c r="A704" s="1">
        <v>57</v>
      </c>
      <c r="B704" s="1"/>
      <c r="C704" s="1" t="s">
        <v>1731</v>
      </c>
      <c r="D704" s="1"/>
      <c r="E704" s="1"/>
      <c r="F704" s="1" t="s">
        <v>1749</v>
      </c>
      <c r="G704" s="1">
        <v>4</v>
      </c>
      <c r="H704" s="1" t="s">
        <v>19</v>
      </c>
      <c r="I704" s="1" t="s">
        <v>652</v>
      </c>
      <c r="J704" s="1">
        <v>0.05</v>
      </c>
      <c r="K704" s="1">
        <v>0.2</v>
      </c>
      <c r="L704" s="42">
        <v>5</v>
      </c>
      <c r="M704" s="43">
        <v>46055</v>
      </c>
      <c r="N704" s="1" t="e">
        <f>VLOOKUP(B704,MICRO!E:L,8,0)</f>
        <v>#N/A</v>
      </c>
    </row>
    <row r="705" spans="1:14" ht="20.25" x14ac:dyDescent="0.25">
      <c r="A705" s="1">
        <v>58</v>
      </c>
      <c r="B705" s="1"/>
      <c r="C705" s="1" t="s">
        <v>1024</v>
      </c>
      <c r="D705" s="1"/>
      <c r="E705" s="1"/>
      <c r="F705" s="1" t="s">
        <v>1750</v>
      </c>
      <c r="G705" s="1">
        <v>4</v>
      </c>
      <c r="H705" s="1" t="s">
        <v>19</v>
      </c>
      <c r="I705" s="1" t="s">
        <v>652</v>
      </c>
      <c r="J705" s="1">
        <v>0.05</v>
      </c>
      <c r="K705" s="1">
        <v>0.2</v>
      </c>
      <c r="L705" s="42">
        <v>5</v>
      </c>
      <c r="M705" s="43">
        <v>46055</v>
      </c>
      <c r="N705" s="1" t="e">
        <f>VLOOKUP(B705,MICRO!E:L,8,0)</f>
        <v>#N/A</v>
      </c>
    </row>
    <row r="706" spans="1:14" ht="20.25" x14ac:dyDescent="0.25">
      <c r="A706" s="1">
        <v>59</v>
      </c>
      <c r="B706" s="1"/>
      <c r="C706" s="1" t="s">
        <v>1736</v>
      </c>
      <c r="D706" s="1"/>
      <c r="E706" s="1"/>
      <c r="F706" s="1" t="s">
        <v>1751</v>
      </c>
      <c r="G706" s="1">
        <v>4</v>
      </c>
      <c r="H706" s="1" t="s">
        <v>19</v>
      </c>
      <c r="I706" s="1" t="s">
        <v>652</v>
      </c>
      <c r="J706" s="1">
        <v>0.05</v>
      </c>
      <c r="K706" s="1">
        <v>0.2</v>
      </c>
      <c r="L706" s="42">
        <v>5</v>
      </c>
      <c r="M706" s="43">
        <v>46055</v>
      </c>
      <c r="N706" s="1" t="e">
        <f>VLOOKUP(B706,MICRO!E:L,8,0)</f>
        <v>#N/A</v>
      </c>
    </row>
    <row r="707" spans="1:14" ht="20.25" x14ac:dyDescent="0.25">
      <c r="A707" s="1">
        <v>60</v>
      </c>
      <c r="B707" s="1"/>
      <c r="C707" s="1" t="s">
        <v>1729</v>
      </c>
      <c r="D707" s="1"/>
      <c r="E707" s="1"/>
      <c r="F707" s="1" t="s">
        <v>1752</v>
      </c>
      <c r="G707" s="1">
        <v>2</v>
      </c>
      <c r="H707" s="1" t="s">
        <v>19</v>
      </c>
      <c r="I707" s="1" t="s">
        <v>652</v>
      </c>
      <c r="J707" s="1">
        <v>0.05</v>
      </c>
      <c r="K707" s="1">
        <v>0.1</v>
      </c>
      <c r="L707" s="42">
        <v>5</v>
      </c>
      <c r="M707" s="43">
        <v>46055</v>
      </c>
      <c r="N707" s="1" t="e">
        <f>VLOOKUP(B707,MICRO!E:L,8,0)</f>
        <v>#N/A</v>
      </c>
    </row>
    <row r="708" spans="1:14" ht="20.25" x14ac:dyDescent="0.25">
      <c r="A708" s="1">
        <v>61</v>
      </c>
      <c r="B708" s="1"/>
      <c r="C708" s="1" t="s">
        <v>1744</v>
      </c>
      <c r="D708" s="1"/>
      <c r="E708" s="1"/>
      <c r="F708" s="1" t="s">
        <v>1753</v>
      </c>
      <c r="G708" s="1">
        <v>18</v>
      </c>
      <c r="H708" s="1" t="s">
        <v>19</v>
      </c>
      <c r="I708" s="1" t="s">
        <v>652</v>
      </c>
      <c r="J708" s="1">
        <v>0.05</v>
      </c>
      <c r="K708" s="1">
        <v>0.9</v>
      </c>
      <c r="L708" s="42">
        <v>5</v>
      </c>
      <c r="M708" s="43">
        <v>46055</v>
      </c>
      <c r="N708" s="1" t="e">
        <f>VLOOKUP(B708,MICRO!E:L,8,0)</f>
        <v>#N/A</v>
      </c>
    </row>
    <row r="709" spans="1:14" ht="20.25" x14ac:dyDescent="0.25">
      <c r="A709" s="1">
        <v>62</v>
      </c>
      <c r="B709" s="1"/>
      <c r="C709" s="1" t="s">
        <v>1746</v>
      </c>
      <c r="D709" s="1"/>
      <c r="E709" s="1"/>
      <c r="F709" s="1" t="s">
        <v>1754</v>
      </c>
      <c r="G709" s="1">
        <v>137</v>
      </c>
      <c r="H709" s="1" t="s">
        <v>19</v>
      </c>
      <c r="I709" s="1" t="s">
        <v>652</v>
      </c>
      <c r="J709" s="1">
        <v>0.05</v>
      </c>
      <c r="K709" s="1">
        <v>6.8500000000000005</v>
      </c>
      <c r="L709" s="42">
        <v>5</v>
      </c>
      <c r="M709" s="43">
        <v>46055</v>
      </c>
      <c r="N709" s="1" t="e">
        <f>VLOOKUP(B709,MICRO!E:L,8,0)</f>
        <v>#N/A</v>
      </c>
    </row>
    <row r="710" spans="1:14" ht="20.25" x14ac:dyDescent="0.25">
      <c r="A710" s="1">
        <v>63</v>
      </c>
      <c r="B710" s="1"/>
      <c r="C710" s="1" t="s">
        <v>1731</v>
      </c>
      <c r="D710" s="1"/>
      <c r="E710" s="1"/>
      <c r="F710" s="1" t="s">
        <v>1755</v>
      </c>
      <c r="G710" s="1">
        <v>8</v>
      </c>
      <c r="H710" s="1" t="s">
        <v>19</v>
      </c>
      <c r="I710" s="1" t="s">
        <v>652</v>
      </c>
      <c r="J710" s="1">
        <v>0.05</v>
      </c>
      <c r="K710" s="1">
        <v>0.4</v>
      </c>
      <c r="L710" s="42">
        <v>5</v>
      </c>
      <c r="M710" s="43">
        <v>46055</v>
      </c>
      <c r="N710" s="1" t="e">
        <f>VLOOKUP(B710,MICRO!E:L,8,0)</f>
        <v>#N/A</v>
      </c>
    </row>
    <row r="711" spans="1:14" ht="20.25" x14ac:dyDescent="0.25">
      <c r="A711" s="1">
        <v>64</v>
      </c>
      <c r="B711" s="1"/>
      <c r="C711" s="1" t="s">
        <v>1729</v>
      </c>
      <c r="D711" s="1"/>
      <c r="E711" s="1"/>
      <c r="F711" s="1" t="s">
        <v>1756</v>
      </c>
      <c r="G711" s="1">
        <v>8</v>
      </c>
      <c r="H711" s="1" t="s">
        <v>19</v>
      </c>
      <c r="I711" s="1" t="s">
        <v>652</v>
      </c>
      <c r="J711" s="1">
        <v>0.05</v>
      </c>
      <c r="K711" s="1">
        <v>0.4</v>
      </c>
      <c r="L711" s="42">
        <v>5</v>
      </c>
      <c r="M711" s="43">
        <v>46055</v>
      </c>
      <c r="N711" s="1" t="e">
        <f>VLOOKUP(B711,MICRO!E:L,8,0)</f>
        <v>#N/A</v>
      </c>
    </row>
    <row r="712" spans="1:14" ht="20.25" x14ac:dyDescent="0.25">
      <c r="A712" s="1">
        <v>65</v>
      </c>
      <c r="B712" s="1"/>
      <c r="C712" s="1" t="s">
        <v>1024</v>
      </c>
      <c r="D712" s="1"/>
      <c r="E712" s="1"/>
      <c r="F712" s="1" t="s">
        <v>1757</v>
      </c>
      <c r="G712" s="1">
        <v>8</v>
      </c>
      <c r="H712" s="1" t="s">
        <v>19</v>
      </c>
      <c r="I712" s="1" t="s">
        <v>652</v>
      </c>
      <c r="J712" s="1">
        <v>0.05</v>
      </c>
      <c r="K712" s="1">
        <v>0.4</v>
      </c>
      <c r="L712" s="42">
        <v>5</v>
      </c>
      <c r="M712" s="43">
        <v>46055</v>
      </c>
      <c r="N712" s="1" t="e">
        <f>VLOOKUP(B712,MICRO!E:L,8,0)</f>
        <v>#N/A</v>
      </c>
    </row>
    <row r="713" spans="1:14" ht="20.25" x14ac:dyDescent="0.25">
      <c r="A713" s="1">
        <v>66</v>
      </c>
      <c r="B713" s="1"/>
      <c r="C713" s="1" t="s">
        <v>1729</v>
      </c>
      <c r="D713" s="1"/>
      <c r="E713" s="1"/>
      <c r="F713" s="1" t="s">
        <v>1758</v>
      </c>
      <c r="G713" s="1">
        <v>8</v>
      </c>
      <c r="H713" s="1" t="s">
        <v>19</v>
      </c>
      <c r="I713" s="1" t="s">
        <v>652</v>
      </c>
      <c r="J713" s="1">
        <v>0.05</v>
      </c>
      <c r="K713" s="1">
        <v>0.4</v>
      </c>
      <c r="L713" s="42">
        <v>5</v>
      </c>
      <c r="M713" s="43">
        <v>46055</v>
      </c>
      <c r="N713" s="1" t="e">
        <f>VLOOKUP(B713,MICRO!E:L,8,0)</f>
        <v>#N/A</v>
      </c>
    </row>
    <row r="714" spans="1:14" ht="20.25" x14ac:dyDescent="0.25">
      <c r="A714" s="1">
        <v>67</v>
      </c>
      <c r="B714" s="1"/>
      <c r="C714" s="1" t="s">
        <v>1731</v>
      </c>
      <c r="D714" s="1"/>
      <c r="E714" s="1"/>
      <c r="F714" s="1" t="s">
        <v>1759</v>
      </c>
      <c r="G714" s="1">
        <v>8</v>
      </c>
      <c r="H714" s="1" t="s">
        <v>19</v>
      </c>
      <c r="I714" s="1" t="s">
        <v>652</v>
      </c>
      <c r="J714" s="1">
        <v>0.05</v>
      </c>
      <c r="K714" s="1">
        <v>0.4</v>
      </c>
      <c r="L714" s="42">
        <v>5</v>
      </c>
      <c r="M714" s="43">
        <v>46055</v>
      </c>
      <c r="N714" s="1" t="e">
        <f>VLOOKUP(B714,MICRO!E:L,8,0)</f>
        <v>#N/A</v>
      </c>
    </row>
    <row r="715" spans="1:14" ht="20.25" x14ac:dyDescent="0.25">
      <c r="A715" s="1">
        <v>68</v>
      </c>
      <c r="B715" s="1"/>
      <c r="C715" s="1" t="s">
        <v>1724</v>
      </c>
      <c r="D715" s="1"/>
      <c r="E715" s="1"/>
      <c r="F715" s="1" t="s">
        <v>1760</v>
      </c>
      <c r="G715" s="1">
        <v>264</v>
      </c>
      <c r="H715" s="1" t="s">
        <v>19</v>
      </c>
      <c r="I715" s="1" t="s">
        <v>652</v>
      </c>
      <c r="J715" s="1">
        <v>0.05</v>
      </c>
      <c r="K715" s="1">
        <v>13.200000000000001</v>
      </c>
      <c r="L715" s="42">
        <v>5</v>
      </c>
      <c r="M715" s="43">
        <v>46055</v>
      </c>
      <c r="N715" s="1" t="e">
        <f>VLOOKUP(B715,MICRO!E:L,8,0)</f>
        <v>#N/A</v>
      </c>
    </row>
    <row r="716" spans="1:14" ht="20.25" x14ac:dyDescent="0.25">
      <c r="A716" s="1">
        <v>69</v>
      </c>
      <c r="B716" s="1"/>
      <c r="C716" s="1" t="s">
        <v>1741</v>
      </c>
      <c r="D716" s="1"/>
      <c r="E716" s="1"/>
      <c r="F716" s="1" t="s">
        <v>1761</v>
      </c>
      <c r="G716" s="1">
        <v>4</v>
      </c>
      <c r="H716" s="1" t="s">
        <v>19</v>
      </c>
      <c r="I716" s="1" t="s">
        <v>652</v>
      </c>
      <c r="J716" s="1">
        <v>0.05</v>
      </c>
      <c r="K716" s="1">
        <v>0.2</v>
      </c>
      <c r="L716" s="42">
        <v>5</v>
      </c>
      <c r="M716" s="43">
        <v>46055</v>
      </c>
      <c r="N716" s="1" t="e">
        <f>VLOOKUP(B716,MICRO!E:L,8,0)</f>
        <v>#N/A</v>
      </c>
    </row>
    <row r="717" spans="1:14" ht="20.25" x14ac:dyDescent="0.25">
      <c r="A717" s="1">
        <v>70</v>
      </c>
      <c r="B717" s="1"/>
      <c r="C717" s="1" t="s">
        <v>1734</v>
      </c>
      <c r="D717" s="1"/>
      <c r="E717" s="1"/>
      <c r="F717" s="1" t="s">
        <v>1762</v>
      </c>
      <c r="G717" s="1">
        <v>8</v>
      </c>
      <c r="H717" s="1" t="s">
        <v>19</v>
      </c>
      <c r="I717" s="1" t="s">
        <v>652</v>
      </c>
      <c r="J717" s="1">
        <v>0.05</v>
      </c>
      <c r="K717" s="1">
        <v>0.4</v>
      </c>
      <c r="L717" s="42">
        <v>5</v>
      </c>
      <c r="M717" s="43">
        <v>46055</v>
      </c>
      <c r="N717" s="1" t="e">
        <f>VLOOKUP(B717,MICRO!E:L,8,0)</f>
        <v>#N/A</v>
      </c>
    </row>
    <row r="718" spans="1:14" ht="20.25" x14ac:dyDescent="0.25">
      <c r="A718" s="1">
        <v>71</v>
      </c>
      <c r="B718" s="1"/>
      <c r="C718" s="1" t="s">
        <v>1724</v>
      </c>
      <c r="D718" s="1"/>
      <c r="E718" s="1"/>
      <c r="F718" s="1" t="s">
        <v>1763</v>
      </c>
      <c r="G718" s="1">
        <v>132</v>
      </c>
      <c r="H718" s="1" t="s">
        <v>19</v>
      </c>
      <c r="I718" s="1" t="s">
        <v>652</v>
      </c>
      <c r="J718" s="1">
        <v>0.05</v>
      </c>
      <c r="K718" s="1">
        <v>6.6000000000000005</v>
      </c>
      <c r="L718" s="42">
        <v>5</v>
      </c>
      <c r="M718" s="43">
        <v>46055</v>
      </c>
      <c r="N718" s="1" t="e">
        <f>VLOOKUP(B718,MICRO!E:L,8,0)</f>
        <v>#N/A</v>
      </c>
    </row>
    <row r="719" spans="1:14" ht="20.25" x14ac:dyDescent="0.25">
      <c r="A719" s="1">
        <v>72</v>
      </c>
      <c r="B719" s="1"/>
      <c r="C719" s="1" t="s">
        <v>1720</v>
      </c>
      <c r="D719" s="1"/>
      <c r="E719" s="1"/>
      <c r="F719" s="1" t="s">
        <v>1764</v>
      </c>
      <c r="G719" s="1">
        <v>153</v>
      </c>
      <c r="H719" s="1" t="s">
        <v>19</v>
      </c>
      <c r="I719" s="1" t="s">
        <v>652</v>
      </c>
      <c r="J719" s="1">
        <v>0.05</v>
      </c>
      <c r="K719" s="1">
        <v>7.65</v>
      </c>
      <c r="L719" s="42">
        <v>5</v>
      </c>
      <c r="M719" s="43">
        <v>46055</v>
      </c>
      <c r="N719" s="1" t="e">
        <f>VLOOKUP(B719,MICRO!E:L,8,0)</f>
        <v>#N/A</v>
      </c>
    </row>
    <row r="720" spans="1:14" ht="20.25" x14ac:dyDescent="0.25">
      <c r="A720" s="1">
        <v>73</v>
      </c>
      <c r="B720" s="1"/>
      <c r="C720" s="1" t="s">
        <v>1746</v>
      </c>
      <c r="D720" s="1"/>
      <c r="E720" s="1"/>
      <c r="F720" s="1" t="s">
        <v>1765</v>
      </c>
      <c r="G720" s="1">
        <v>44</v>
      </c>
      <c r="H720" s="1" t="s">
        <v>19</v>
      </c>
      <c r="I720" s="1" t="s">
        <v>652</v>
      </c>
      <c r="J720" s="1">
        <v>0.05</v>
      </c>
      <c r="K720" s="1">
        <v>2.2000000000000002</v>
      </c>
      <c r="L720" s="42">
        <v>5</v>
      </c>
      <c r="M720" s="43">
        <v>46055</v>
      </c>
      <c r="N720" s="1" t="e">
        <f>VLOOKUP(B720,MICRO!E:L,8,0)</f>
        <v>#N/A</v>
      </c>
    </row>
    <row r="721" spans="1:14" ht="20.25" x14ac:dyDescent="0.25">
      <c r="A721" s="1">
        <v>74</v>
      </c>
      <c r="B721" s="1"/>
      <c r="C721" s="1" t="s">
        <v>1720</v>
      </c>
      <c r="D721" s="1"/>
      <c r="E721" s="1"/>
      <c r="F721" s="1" t="s">
        <v>1766</v>
      </c>
      <c r="G721" s="1">
        <v>200</v>
      </c>
      <c r="H721" s="1" t="s">
        <v>19</v>
      </c>
      <c r="I721" s="1" t="s">
        <v>652</v>
      </c>
      <c r="J721" s="1">
        <v>0.05</v>
      </c>
      <c r="K721" s="1">
        <v>10</v>
      </c>
      <c r="L721" s="42">
        <v>5</v>
      </c>
      <c r="M721" s="43">
        <v>46055</v>
      </c>
      <c r="N721" s="1" t="e">
        <f>VLOOKUP(B721,MICRO!E:L,8,0)</f>
        <v>#N/A</v>
      </c>
    </row>
    <row r="722" spans="1:14" ht="20.25" x14ac:dyDescent="0.25">
      <c r="A722" s="1">
        <v>75</v>
      </c>
      <c r="B722" s="1"/>
      <c r="C722" s="1" t="s">
        <v>1744</v>
      </c>
      <c r="D722" s="1"/>
      <c r="E722" s="1"/>
      <c r="F722" s="1" t="s">
        <v>1767</v>
      </c>
      <c r="G722" s="1">
        <v>38</v>
      </c>
      <c r="H722" s="1" t="s">
        <v>19</v>
      </c>
      <c r="I722" s="1" t="s">
        <v>652</v>
      </c>
      <c r="J722" s="1">
        <v>0.05</v>
      </c>
      <c r="K722" s="1">
        <v>1.9000000000000001</v>
      </c>
      <c r="L722" s="42">
        <v>5</v>
      </c>
      <c r="M722" s="43">
        <v>46055</v>
      </c>
      <c r="N722" s="1" t="e">
        <f>VLOOKUP(B722,MICRO!E:L,8,0)</f>
        <v>#N/A</v>
      </c>
    </row>
    <row r="723" spans="1:14" ht="20.25" x14ac:dyDescent="0.25">
      <c r="A723" s="1">
        <v>76</v>
      </c>
      <c r="B723" s="1"/>
      <c r="C723" s="1" t="s">
        <v>1746</v>
      </c>
      <c r="D723" s="1"/>
      <c r="E723" s="1"/>
      <c r="F723" s="1" t="s">
        <v>1768</v>
      </c>
      <c r="G723" s="1">
        <v>137</v>
      </c>
      <c r="H723" s="1" t="s">
        <v>19</v>
      </c>
      <c r="I723" s="1" t="s">
        <v>652</v>
      </c>
      <c r="J723" s="1">
        <v>0.03</v>
      </c>
      <c r="K723" s="1">
        <v>4.1099999999999994</v>
      </c>
      <c r="L723" s="42">
        <v>5</v>
      </c>
      <c r="M723" s="43">
        <v>46055</v>
      </c>
      <c r="N723" s="1" t="e">
        <f>VLOOKUP(B723,MICRO!E:L,8,0)</f>
        <v>#N/A</v>
      </c>
    </row>
    <row r="724" spans="1:14" ht="20.25" x14ac:dyDescent="0.25">
      <c r="A724" s="1">
        <v>77</v>
      </c>
      <c r="B724" s="1"/>
      <c r="C724" s="1" t="s">
        <v>1729</v>
      </c>
      <c r="D724" s="1"/>
      <c r="E724" s="1"/>
      <c r="F724" s="1" t="s">
        <v>1769</v>
      </c>
      <c r="G724" s="1">
        <v>16</v>
      </c>
      <c r="H724" s="1" t="s">
        <v>19</v>
      </c>
      <c r="I724" s="1" t="s">
        <v>652</v>
      </c>
      <c r="J724" s="1">
        <v>0.03</v>
      </c>
      <c r="K724" s="1">
        <v>0.48</v>
      </c>
      <c r="L724" s="42">
        <v>5</v>
      </c>
      <c r="M724" s="43">
        <v>46055</v>
      </c>
      <c r="N724" s="1" t="e">
        <f>VLOOKUP(B724,MICRO!E:L,8,0)</f>
        <v>#N/A</v>
      </c>
    </row>
    <row r="725" spans="1:14" ht="20.25" x14ac:dyDescent="0.25">
      <c r="A725" s="1">
        <v>78</v>
      </c>
      <c r="B725" s="1"/>
      <c r="C725" s="1" t="s">
        <v>1024</v>
      </c>
      <c r="D725" s="1"/>
      <c r="E725" s="1"/>
      <c r="F725" s="1" t="s">
        <v>1770</v>
      </c>
      <c r="G725" s="1">
        <v>16</v>
      </c>
      <c r="H725" s="1" t="s">
        <v>19</v>
      </c>
      <c r="I725" s="1" t="s">
        <v>652</v>
      </c>
      <c r="J725" s="1">
        <v>0.03</v>
      </c>
      <c r="K725" s="1">
        <v>0.48</v>
      </c>
      <c r="L725" s="42">
        <v>5</v>
      </c>
      <c r="M725" s="43">
        <v>46055</v>
      </c>
      <c r="N725" s="1" t="e">
        <f>VLOOKUP(B725,MICRO!E:L,8,0)</f>
        <v>#N/A</v>
      </c>
    </row>
    <row r="726" spans="1:14" ht="20.25" x14ac:dyDescent="0.25">
      <c r="A726" s="1">
        <v>79</v>
      </c>
      <c r="B726" s="1"/>
      <c r="C726" s="1" t="s">
        <v>1731</v>
      </c>
      <c r="D726" s="1"/>
      <c r="E726" s="1"/>
      <c r="F726" s="1" t="s">
        <v>1771</v>
      </c>
      <c r="G726" s="1">
        <v>16</v>
      </c>
      <c r="H726" s="1" t="s">
        <v>19</v>
      </c>
      <c r="I726" s="1" t="s">
        <v>652</v>
      </c>
      <c r="J726" s="1">
        <v>0.03</v>
      </c>
      <c r="K726" s="1">
        <v>0.48</v>
      </c>
      <c r="L726" s="42">
        <v>5</v>
      </c>
      <c r="M726" s="43">
        <v>46055</v>
      </c>
      <c r="N726" s="1" t="e">
        <f>VLOOKUP(B726,MICRO!E:L,8,0)</f>
        <v>#N/A</v>
      </c>
    </row>
    <row r="727" spans="1:14" ht="20.25" x14ac:dyDescent="0.25">
      <c r="A727" s="1">
        <v>80</v>
      </c>
      <c r="B727" s="1"/>
      <c r="C727" s="1" t="s">
        <v>1051</v>
      </c>
      <c r="D727" s="1"/>
      <c r="E727" s="1"/>
      <c r="F727" s="1" t="s">
        <v>1772</v>
      </c>
      <c r="G727" s="1">
        <v>2</v>
      </c>
      <c r="H727" s="1" t="s">
        <v>19</v>
      </c>
      <c r="I727" s="1" t="s">
        <v>652</v>
      </c>
      <c r="J727" s="1">
        <v>0.03</v>
      </c>
      <c r="K727" s="1">
        <v>0.06</v>
      </c>
      <c r="L727" s="42">
        <v>5</v>
      </c>
      <c r="M727" s="43">
        <v>46055</v>
      </c>
      <c r="N727" s="1" t="e">
        <f>VLOOKUP(B727,MICRO!E:L,8,0)</f>
        <v>#N/A</v>
      </c>
    </row>
    <row r="728" spans="1:14" ht="20.25" x14ac:dyDescent="0.25">
      <c r="A728" s="1">
        <v>81</v>
      </c>
      <c r="B728" s="1"/>
      <c r="C728" s="1" t="s">
        <v>1739</v>
      </c>
      <c r="D728" s="1"/>
      <c r="E728" s="1"/>
      <c r="F728" s="1" t="s">
        <v>1773</v>
      </c>
      <c r="G728" s="1">
        <v>2</v>
      </c>
      <c r="H728" s="1" t="s">
        <v>19</v>
      </c>
      <c r="I728" s="1" t="s">
        <v>652</v>
      </c>
      <c r="J728" s="1">
        <v>0.03</v>
      </c>
      <c r="K728" s="1">
        <v>0.06</v>
      </c>
      <c r="L728" s="42">
        <v>5</v>
      </c>
      <c r="M728" s="43">
        <v>46055</v>
      </c>
      <c r="N728" s="1" t="e">
        <f>VLOOKUP(B728,MICRO!E:L,8,0)</f>
        <v>#N/A</v>
      </c>
    </row>
    <row r="729" spans="1:14" ht="20.25" x14ac:dyDescent="0.25">
      <c r="A729" s="1">
        <v>82</v>
      </c>
      <c r="B729" s="1"/>
      <c r="C729" s="1" t="s">
        <v>1729</v>
      </c>
      <c r="D729" s="1"/>
      <c r="E729" s="1"/>
      <c r="F729" s="1" t="s">
        <v>1774</v>
      </c>
      <c r="G729" s="1">
        <v>4</v>
      </c>
      <c r="H729" s="1" t="s">
        <v>19</v>
      </c>
      <c r="I729" s="1" t="s">
        <v>652</v>
      </c>
      <c r="J729" s="1">
        <v>0.03</v>
      </c>
      <c r="K729" s="1">
        <v>0.12</v>
      </c>
      <c r="L729" s="42">
        <v>5</v>
      </c>
      <c r="M729" s="43">
        <v>46055</v>
      </c>
      <c r="N729" s="1" t="e">
        <f>VLOOKUP(B729,MICRO!E:L,8,0)</f>
        <v>#N/A</v>
      </c>
    </row>
    <row r="730" spans="1:14" ht="20.25" x14ac:dyDescent="0.25">
      <c r="A730" s="1">
        <v>83</v>
      </c>
      <c r="B730" s="1"/>
      <c r="C730" s="1" t="s">
        <v>1731</v>
      </c>
      <c r="D730" s="1"/>
      <c r="E730" s="1"/>
      <c r="F730" s="1" t="s">
        <v>1775</v>
      </c>
      <c r="G730" s="1">
        <v>8</v>
      </c>
      <c r="H730" s="1" t="s">
        <v>19</v>
      </c>
      <c r="I730" s="1" t="s">
        <v>652</v>
      </c>
      <c r="J730" s="1">
        <v>0.03</v>
      </c>
      <c r="K730" s="1">
        <v>0.24</v>
      </c>
      <c r="L730" s="42">
        <v>5</v>
      </c>
      <c r="M730" s="43">
        <v>46055</v>
      </c>
      <c r="N730" s="1" t="e">
        <f>VLOOKUP(B730,MICRO!E:L,8,0)</f>
        <v>#N/A</v>
      </c>
    </row>
    <row r="731" spans="1:14" ht="20.25" x14ac:dyDescent="0.25">
      <c r="A731" s="1">
        <v>84</v>
      </c>
      <c r="B731" s="1"/>
      <c r="C731" s="1" t="s">
        <v>1024</v>
      </c>
      <c r="D731" s="1"/>
      <c r="E731" s="1"/>
      <c r="F731" s="1" t="s">
        <v>1776</v>
      </c>
      <c r="G731" s="1">
        <v>8</v>
      </c>
      <c r="H731" s="1" t="s">
        <v>19</v>
      </c>
      <c r="I731" s="1" t="s">
        <v>652</v>
      </c>
      <c r="J731" s="1">
        <v>0.03</v>
      </c>
      <c r="K731" s="1">
        <v>0.24</v>
      </c>
      <c r="L731" s="42">
        <v>5</v>
      </c>
      <c r="M731" s="43">
        <v>46055</v>
      </c>
      <c r="N731" s="1" t="e">
        <f>VLOOKUP(B731,MICRO!E:L,8,0)</f>
        <v>#N/A</v>
      </c>
    </row>
    <row r="732" spans="1:14" ht="20.25" x14ac:dyDescent="0.25">
      <c r="A732" s="1">
        <v>85</v>
      </c>
      <c r="B732" s="1"/>
      <c r="C732" s="1" t="s">
        <v>1724</v>
      </c>
      <c r="D732" s="1"/>
      <c r="E732" s="1"/>
      <c r="F732" s="1" t="s">
        <v>1777</v>
      </c>
      <c r="G732" s="1">
        <v>264</v>
      </c>
      <c r="H732" s="1" t="s">
        <v>19</v>
      </c>
      <c r="I732" s="1" t="s">
        <v>652</v>
      </c>
      <c r="J732" s="1">
        <v>0.03</v>
      </c>
      <c r="K732" s="1">
        <v>7.92</v>
      </c>
      <c r="L732" s="42">
        <v>5</v>
      </c>
      <c r="M732" s="43">
        <v>46055</v>
      </c>
      <c r="N732" s="1" t="e">
        <f>VLOOKUP(B732,MICRO!E:L,8,0)</f>
        <v>#N/A</v>
      </c>
    </row>
    <row r="733" spans="1:14" ht="20.25" x14ac:dyDescent="0.25">
      <c r="A733" s="1">
        <v>86</v>
      </c>
      <c r="B733" s="1"/>
      <c r="C733" s="1" t="s">
        <v>1734</v>
      </c>
      <c r="D733" s="1"/>
      <c r="E733" s="1"/>
      <c r="F733" s="1" t="s">
        <v>1778</v>
      </c>
      <c r="G733" s="1">
        <v>8</v>
      </c>
      <c r="H733" s="1" t="s">
        <v>19</v>
      </c>
      <c r="I733" s="1" t="s">
        <v>652</v>
      </c>
      <c r="J733" s="1">
        <v>0.03</v>
      </c>
      <c r="K733" s="1">
        <v>0.24</v>
      </c>
      <c r="L733" s="42">
        <v>5</v>
      </c>
      <c r="M733" s="43">
        <v>46055</v>
      </c>
      <c r="N733" s="1" t="e">
        <f>VLOOKUP(B733,MICRO!E:L,8,0)</f>
        <v>#N/A</v>
      </c>
    </row>
    <row r="734" spans="1:14" ht="20.25" x14ac:dyDescent="0.25">
      <c r="A734" s="1">
        <v>87</v>
      </c>
      <c r="B734" s="1"/>
      <c r="C734" s="1" t="s">
        <v>1720</v>
      </c>
      <c r="D734" s="1"/>
      <c r="E734" s="1"/>
      <c r="F734" s="1" t="s">
        <v>1779</v>
      </c>
      <c r="G734" s="1">
        <v>153</v>
      </c>
      <c r="H734" s="1" t="s">
        <v>19</v>
      </c>
      <c r="I734" s="1" t="s">
        <v>652</v>
      </c>
      <c r="J734" s="1">
        <v>0.03</v>
      </c>
      <c r="K734" s="1">
        <v>4.59</v>
      </c>
      <c r="L734" s="42">
        <v>5</v>
      </c>
      <c r="M734" s="43">
        <v>46055</v>
      </c>
      <c r="N734" s="1" t="e">
        <f>VLOOKUP(B734,MICRO!E:L,8,0)</f>
        <v>#N/A</v>
      </c>
    </row>
    <row r="735" spans="1:14" ht="20.25" x14ac:dyDescent="0.25">
      <c r="A735" s="1">
        <v>88</v>
      </c>
      <c r="B735" s="1"/>
      <c r="C735" s="1" t="s">
        <v>1746</v>
      </c>
      <c r="D735" s="1"/>
      <c r="E735" s="1"/>
      <c r="F735" s="1" t="s">
        <v>1780</v>
      </c>
      <c r="G735" s="1">
        <v>44</v>
      </c>
      <c r="H735" s="1" t="s">
        <v>19</v>
      </c>
      <c r="I735" s="1" t="s">
        <v>652</v>
      </c>
      <c r="J735" s="1">
        <v>0.03</v>
      </c>
      <c r="K735" s="1">
        <v>1.3199999999999998</v>
      </c>
      <c r="L735" s="42">
        <v>5</v>
      </c>
      <c r="M735" s="43">
        <v>46055</v>
      </c>
      <c r="N735" s="1" t="e">
        <f>VLOOKUP(B735,MICRO!E:L,8,0)</f>
        <v>#N/A</v>
      </c>
    </row>
    <row r="736" spans="1:14" ht="20.25" x14ac:dyDescent="0.25">
      <c r="A736" s="1">
        <v>89</v>
      </c>
      <c r="B736" s="1"/>
      <c r="C736" s="1" t="s">
        <v>1724</v>
      </c>
      <c r="D736" s="1"/>
      <c r="E736" s="1"/>
      <c r="F736" s="1" t="s">
        <v>1781</v>
      </c>
      <c r="G736" s="1">
        <v>132</v>
      </c>
      <c r="H736" s="1" t="s">
        <v>19</v>
      </c>
      <c r="I736" s="1" t="s">
        <v>652</v>
      </c>
      <c r="J736" s="1">
        <v>0.03</v>
      </c>
      <c r="K736" s="1">
        <v>3.96</v>
      </c>
      <c r="L736" s="42">
        <v>5</v>
      </c>
      <c r="M736" s="43">
        <v>46055</v>
      </c>
      <c r="N736" s="1" t="e">
        <f>VLOOKUP(B736,MICRO!E:L,8,0)</f>
        <v>#N/A</v>
      </c>
    </row>
    <row r="737" spans="1:14" ht="20.25" x14ac:dyDescent="0.25">
      <c r="A737" s="1">
        <v>90</v>
      </c>
      <c r="B737" s="1"/>
      <c r="C737" s="1" t="s">
        <v>1744</v>
      </c>
      <c r="D737" s="1"/>
      <c r="E737" s="1"/>
      <c r="F737" s="1" t="s">
        <v>1782</v>
      </c>
      <c r="G737" s="1">
        <v>56</v>
      </c>
      <c r="H737" s="1" t="s">
        <v>19</v>
      </c>
      <c r="I737" s="1" t="s">
        <v>652</v>
      </c>
      <c r="J737" s="1">
        <v>0.03</v>
      </c>
      <c r="K737" s="1">
        <v>1.68</v>
      </c>
      <c r="L737" s="42">
        <v>5</v>
      </c>
      <c r="M737" s="43">
        <v>46055</v>
      </c>
      <c r="N737" s="1" t="e">
        <f>VLOOKUP(B737,MICRO!E:L,8,0)</f>
        <v>#N/A</v>
      </c>
    </row>
    <row r="738" spans="1:14" ht="20.25" x14ac:dyDescent="0.25">
      <c r="A738" s="1">
        <v>91</v>
      </c>
      <c r="B738" s="1"/>
      <c r="C738" s="1" t="s">
        <v>1720</v>
      </c>
      <c r="D738" s="1"/>
      <c r="E738" s="1"/>
      <c r="F738" s="1" t="s">
        <v>1783</v>
      </c>
      <c r="G738" s="1">
        <v>200</v>
      </c>
      <c r="H738" s="1" t="s">
        <v>19</v>
      </c>
      <c r="I738" s="1" t="s">
        <v>652</v>
      </c>
      <c r="J738" s="1">
        <v>0.03</v>
      </c>
      <c r="K738" s="1">
        <v>6</v>
      </c>
      <c r="L738" s="42">
        <v>5</v>
      </c>
      <c r="M738" s="43">
        <v>46055</v>
      </c>
      <c r="N738" s="1" t="e">
        <f>VLOOKUP(B738,MICRO!E:L,8,0)</f>
        <v>#N/A</v>
      </c>
    </row>
    <row r="739" spans="1:14" ht="20.25" x14ac:dyDescent="0.25">
      <c r="A739" s="1">
        <v>92</v>
      </c>
      <c r="B739" s="1"/>
      <c r="C739" s="1" t="s">
        <v>1724</v>
      </c>
      <c r="D739" s="1"/>
      <c r="E739" s="1"/>
      <c r="F739" s="1" t="s">
        <v>1784</v>
      </c>
      <c r="G739" s="1">
        <v>165</v>
      </c>
      <c r="H739" s="1" t="s">
        <v>19</v>
      </c>
      <c r="I739" s="1" t="s">
        <v>652</v>
      </c>
      <c r="J739" s="1">
        <v>0.01</v>
      </c>
      <c r="K739" s="1">
        <v>1.6500000000000001</v>
      </c>
      <c r="L739" s="42">
        <v>5</v>
      </c>
      <c r="M739" s="43">
        <v>46055</v>
      </c>
      <c r="N739" s="1" t="e">
        <f>VLOOKUP(B739,MICRO!E:L,8,0)</f>
        <v>#N/A</v>
      </c>
    </row>
    <row r="740" spans="1:14" ht="20.25" x14ac:dyDescent="0.25">
      <c r="A740" s="1">
        <v>93</v>
      </c>
      <c r="B740" s="1"/>
      <c r="C740" s="1" t="s">
        <v>1785</v>
      </c>
      <c r="D740" s="1"/>
      <c r="E740" s="1"/>
      <c r="F740" s="1" t="s">
        <v>1786</v>
      </c>
      <c r="G740" s="1">
        <v>8</v>
      </c>
      <c r="H740" s="1" t="s">
        <v>19</v>
      </c>
      <c r="I740" s="1" t="s">
        <v>652</v>
      </c>
      <c r="J740" s="1">
        <v>1.2999999999999999E-2</v>
      </c>
      <c r="K740" s="1">
        <v>0.104</v>
      </c>
      <c r="L740" s="42">
        <v>5</v>
      </c>
      <c r="M740" s="43">
        <v>46055</v>
      </c>
      <c r="N740" s="1" t="e">
        <f>VLOOKUP(B740,MICRO!E:L,8,0)</f>
        <v>#N/A</v>
      </c>
    </row>
    <row r="741" spans="1:14" ht="20.25" x14ac:dyDescent="0.25">
      <c r="A741" s="1">
        <v>94</v>
      </c>
      <c r="B741" s="1"/>
      <c r="C741" s="1" t="s">
        <v>1785</v>
      </c>
      <c r="D741" s="1"/>
      <c r="E741" s="1"/>
      <c r="F741" s="1" t="s">
        <v>1787</v>
      </c>
      <c r="G741" s="1">
        <v>4</v>
      </c>
      <c r="H741" s="1" t="s">
        <v>19</v>
      </c>
      <c r="I741" s="1" t="s">
        <v>652</v>
      </c>
      <c r="J741" s="1">
        <v>1.2999999999999999E-2</v>
      </c>
      <c r="K741" s="1">
        <v>5.1999999999999998E-2</v>
      </c>
      <c r="L741" s="42">
        <v>5</v>
      </c>
      <c r="M741" s="43">
        <v>46055</v>
      </c>
      <c r="N741" s="1" t="e">
        <f>VLOOKUP(B741,MICRO!E:L,8,0)</f>
        <v>#N/A</v>
      </c>
    </row>
    <row r="742" spans="1:14" ht="20.25" x14ac:dyDescent="0.25">
      <c r="A742" s="1">
        <v>95</v>
      </c>
      <c r="B742" s="1"/>
      <c r="C742" s="1" t="s">
        <v>1788</v>
      </c>
      <c r="D742" s="1"/>
      <c r="E742" s="1"/>
      <c r="F742" s="1" t="s">
        <v>1789</v>
      </c>
      <c r="G742" s="1">
        <v>80</v>
      </c>
      <c r="H742" s="1" t="s">
        <v>19</v>
      </c>
      <c r="I742" s="1" t="s">
        <v>652</v>
      </c>
      <c r="J742" s="1">
        <v>1.2999999999999999E-2</v>
      </c>
      <c r="K742" s="1">
        <v>1.04</v>
      </c>
      <c r="L742" s="42">
        <v>5</v>
      </c>
      <c r="M742" s="43">
        <v>46055</v>
      </c>
      <c r="N742" s="1" t="e">
        <f>VLOOKUP(B742,MICRO!E:L,8,0)</f>
        <v>#N/A</v>
      </c>
    </row>
    <row r="743" spans="1:14" ht="20.25" x14ac:dyDescent="0.25">
      <c r="A743" s="1">
        <v>96</v>
      </c>
      <c r="B743" s="1"/>
      <c r="C743" s="1" t="s">
        <v>1788</v>
      </c>
      <c r="D743" s="1"/>
      <c r="E743" s="1"/>
      <c r="F743" s="1" t="s">
        <v>1790</v>
      </c>
      <c r="G743" s="1">
        <v>204</v>
      </c>
      <c r="H743" s="1" t="s">
        <v>19</v>
      </c>
      <c r="I743" s="1" t="s">
        <v>652</v>
      </c>
      <c r="J743" s="1">
        <v>1.2999999999999999E-2</v>
      </c>
      <c r="K743" s="1">
        <v>2.6519999999999997</v>
      </c>
      <c r="L743" s="42">
        <v>5</v>
      </c>
      <c r="M743" s="43">
        <v>46055</v>
      </c>
      <c r="N743" s="1" t="e">
        <f>VLOOKUP(B743,MICRO!E:L,8,0)</f>
        <v>#N/A</v>
      </c>
    </row>
    <row r="744" spans="1:14" ht="20.25" x14ac:dyDescent="0.25">
      <c r="A744" s="1">
        <v>97</v>
      </c>
      <c r="B744" s="1"/>
      <c r="C744" s="1" t="s">
        <v>1791</v>
      </c>
      <c r="D744" s="1"/>
      <c r="E744" s="1"/>
      <c r="F744" s="1" t="s">
        <v>1792</v>
      </c>
      <c r="G744" s="1">
        <v>16</v>
      </c>
      <c r="H744" s="1" t="s">
        <v>19</v>
      </c>
      <c r="I744" s="1" t="s">
        <v>652</v>
      </c>
      <c r="J744" s="1">
        <v>1.2999999999999999E-2</v>
      </c>
      <c r="K744" s="1">
        <v>0.20799999999999999</v>
      </c>
      <c r="L744" s="42">
        <v>5</v>
      </c>
      <c r="M744" s="43">
        <v>46055</v>
      </c>
      <c r="N744" s="1" t="e">
        <f>VLOOKUP(B744,MICRO!E:L,8,0)</f>
        <v>#N/A</v>
      </c>
    </row>
    <row r="745" spans="1:14" ht="20.25" x14ac:dyDescent="0.25">
      <c r="A745" s="1">
        <v>98</v>
      </c>
      <c r="B745" s="1"/>
      <c r="C745" s="1" t="s">
        <v>1793</v>
      </c>
      <c r="D745" s="1"/>
      <c r="E745" s="1"/>
      <c r="F745" s="1" t="s">
        <v>1794</v>
      </c>
      <c r="G745" s="1">
        <v>40</v>
      </c>
      <c r="H745" s="1" t="s">
        <v>19</v>
      </c>
      <c r="I745" s="1" t="s">
        <v>652</v>
      </c>
      <c r="J745" s="1">
        <v>1.2999999999999999E-2</v>
      </c>
      <c r="K745" s="1">
        <v>0.52</v>
      </c>
      <c r="L745" s="42">
        <v>5</v>
      </c>
      <c r="M745" s="43">
        <v>46055</v>
      </c>
      <c r="N745" s="1" t="e">
        <f>VLOOKUP(B745,MICRO!E:L,8,0)</f>
        <v>#N/A</v>
      </c>
    </row>
    <row r="746" spans="1:14" ht="20.25" x14ac:dyDescent="0.25">
      <c r="A746" s="1">
        <v>99</v>
      </c>
      <c r="B746" s="1"/>
      <c r="C746" s="1" t="s">
        <v>1795</v>
      </c>
      <c r="D746" s="1"/>
      <c r="E746" s="1"/>
      <c r="F746" s="1" t="s">
        <v>1796</v>
      </c>
      <c r="G746" s="1">
        <v>16</v>
      </c>
      <c r="H746" s="1" t="s">
        <v>19</v>
      </c>
      <c r="I746" s="1" t="s">
        <v>652</v>
      </c>
      <c r="J746" s="1">
        <v>1.2999999999999999E-2</v>
      </c>
      <c r="K746" s="1">
        <v>0.20799999999999999</v>
      </c>
      <c r="L746" s="42">
        <v>5</v>
      </c>
      <c r="M746" s="43">
        <v>46055</v>
      </c>
      <c r="N746" s="1" t="e">
        <f>VLOOKUP(B746,MICRO!E:L,8,0)</f>
        <v>#N/A</v>
      </c>
    </row>
    <row r="747" spans="1:14" ht="20.25" x14ac:dyDescent="0.25">
      <c r="A747" s="1">
        <v>100</v>
      </c>
      <c r="B747" s="1"/>
      <c r="C747" s="1" t="s">
        <v>1797</v>
      </c>
      <c r="D747" s="1"/>
      <c r="E747" s="1"/>
      <c r="F747" s="1" t="s">
        <v>1798</v>
      </c>
      <c r="G747" s="1">
        <v>8</v>
      </c>
      <c r="H747" s="1" t="s">
        <v>19</v>
      </c>
      <c r="I747" s="1" t="s">
        <v>652</v>
      </c>
      <c r="J747" s="1">
        <v>0.05</v>
      </c>
      <c r="K747" s="1">
        <v>0.4</v>
      </c>
      <c r="L747" s="42">
        <v>5</v>
      </c>
      <c r="M747" s="43">
        <v>46055</v>
      </c>
      <c r="N747" s="1" t="e">
        <f>VLOOKUP(B747,MICRO!E:L,8,0)</f>
        <v>#N/A</v>
      </c>
    </row>
    <row r="748" spans="1:14" ht="20.25" x14ac:dyDescent="0.25">
      <c r="A748" s="1">
        <v>101</v>
      </c>
      <c r="B748" s="1"/>
      <c r="C748" s="1" t="s">
        <v>1785</v>
      </c>
      <c r="D748" s="1"/>
      <c r="E748" s="1"/>
      <c r="F748" s="1" t="s">
        <v>1799</v>
      </c>
      <c r="G748" s="1">
        <v>8</v>
      </c>
      <c r="H748" s="1" t="s">
        <v>19</v>
      </c>
      <c r="I748" s="1" t="s">
        <v>652</v>
      </c>
      <c r="J748" s="1">
        <v>0.05</v>
      </c>
      <c r="K748" s="1">
        <v>0.4</v>
      </c>
      <c r="L748" s="42">
        <v>5</v>
      </c>
      <c r="M748" s="43">
        <v>46055</v>
      </c>
      <c r="N748" s="1" t="e">
        <f>VLOOKUP(B748,MICRO!E:L,8,0)</f>
        <v>#N/A</v>
      </c>
    </row>
    <row r="749" spans="1:14" ht="20.25" x14ac:dyDescent="0.25">
      <c r="A749" s="1">
        <v>102</v>
      </c>
      <c r="B749" s="1"/>
      <c r="C749" s="1" t="s">
        <v>1785</v>
      </c>
      <c r="D749" s="1"/>
      <c r="E749" s="1"/>
      <c r="F749" s="1" t="s">
        <v>1800</v>
      </c>
      <c r="G749" s="1">
        <v>4</v>
      </c>
      <c r="H749" s="1" t="s">
        <v>19</v>
      </c>
      <c r="I749" s="1" t="s">
        <v>652</v>
      </c>
      <c r="J749" s="1">
        <v>0.05</v>
      </c>
      <c r="K749" s="1">
        <v>0.2</v>
      </c>
      <c r="L749" s="42">
        <v>5</v>
      </c>
      <c r="M749" s="43">
        <v>46055</v>
      </c>
      <c r="N749" s="1" t="e">
        <f>VLOOKUP(B749,MICRO!E:L,8,0)</f>
        <v>#N/A</v>
      </c>
    </row>
    <row r="750" spans="1:14" ht="20.25" x14ac:dyDescent="0.25">
      <c r="A750" s="1">
        <v>103</v>
      </c>
      <c r="B750" s="1"/>
      <c r="C750" s="1" t="s">
        <v>1797</v>
      </c>
      <c r="D750" s="1"/>
      <c r="E750" s="1"/>
      <c r="F750" s="1" t="s">
        <v>1801</v>
      </c>
      <c r="G750" s="1">
        <v>4</v>
      </c>
      <c r="H750" s="1" t="s">
        <v>19</v>
      </c>
      <c r="I750" s="1" t="s">
        <v>652</v>
      </c>
      <c r="J750" s="1">
        <v>0.05</v>
      </c>
      <c r="K750" s="1">
        <v>0.2</v>
      </c>
      <c r="L750" s="42">
        <v>5</v>
      </c>
      <c r="M750" s="43">
        <v>46055</v>
      </c>
      <c r="N750" s="1" t="e">
        <f>VLOOKUP(B750,MICRO!E:L,8,0)</f>
        <v>#N/A</v>
      </c>
    </row>
    <row r="751" spans="1:14" ht="20.25" x14ac:dyDescent="0.25">
      <c r="A751" s="1">
        <v>104</v>
      </c>
      <c r="B751" s="1"/>
      <c r="C751" s="1" t="s">
        <v>1788</v>
      </c>
      <c r="D751" s="1"/>
      <c r="E751" s="1"/>
      <c r="F751" s="1" t="s">
        <v>1802</v>
      </c>
      <c r="G751" s="1">
        <v>80</v>
      </c>
      <c r="H751" s="1" t="s">
        <v>19</v>
      </c>
      <c r="I751" s="1" t="s">
        <v>652</v>
      </c>
      <c r="J751" s="1">
        <v>0.05</v>
      </c>
      <c r="K751" s="1">
        <v>4</v>
      </c>
      <c r="L751" s="42">
        <v>5</v>
      </c>
      <c r="M751" s="43">
        <v>46055</v>
      </c>
      <c r="N751" s="1" t="e">
        <f>VLOOKUP(B751,MICRO!E:L,8,0)</f>
        <v>#N/A</v>
      </c>
    </row>
    <row r="752" spans="1:14" ht="20.25" x14ac:dyDescent="0.25">
      <c r="A752" s="1">
        <v>105</v>
      </c>
      <c r="B752" s="1"/>
      <c r="C752" s="1" t="s">
        <v>1788</v>
      </c>
      <c r="D752" s="1"/>
      <c r="E752" s="1"/>
      <c r="F752" s="1" t="s">
        <v>1803</v>
      </c>
      <c r="G752" s="1">
        <v>204</v>
      </c>
      <c r="H752" s="1" t="s">
        <v>19</v>
      </c>
      <c r="I752" s="1" t="s">
        <v>652</v>
      </c>
      <c r="J752" s="1">
        <v>0.05</v>
      </c>
      <c r="K752" s="1">
        <v>10.200000000000001</v>
      </c>
      <c r="L752" s="42">
        <v>5</v>
      </c>
      <c r="M752" s="43">
        <v>46055</v>
      </c>
      <c r="N752" s="1" t="e">
        <f>VLOOKUP(B752,MICRO!E:L,8,0)</f>
        <v>#N/A</v>
      </c>
    </row>
    <row r="753" spans="1:14" ht="20.25" x14ac:dyDescent="0.25">
      <c r="A753" s="1">
        <v>106</v>
      </c>
      <c r="B753" s="1"/>
      <c r="C753" s="1" t="s">
        <v>1791</v>
      </c>
      <c r="D753" s="1"/>
      <c r="E753" s="1"/>
      <c r="F753" s="1" t="s">
        <v>1804</v>
      </c>
      <c r="G753" s="1">
        <v>16</v>
      </c>
      <c r="H753" s="1" t="s">
        <v>19</v>
      </c>
      <c r="I753" s="1" t="s">
        <v>652</v>
      </c>
      <c r="J753" s="1">
        <v>0.05</v>
      </c>
      <c r="K753" s="1">
        <v>0.8</v>
      </c>
      <c r="L753" s="42">
        <v>5</v>
      </c>
      <c r="M753" s="43">
        <v>46055</v>
      </c>
      <c r="N753" s="1" t="e">
        <f>VLOOKUP(B753,MICRO!E:L,8,0)</f>
        <v>#N/A</v>
      </c>
    </row>
    <row r="754" spans="1:14" ht="20.25" x14ac:dyDescent="0.25">
      <c r="A754" s="1">
        <v>107</v>
      </c>
      <c r="B754" s="1"/>
      <c r="C754" s="1" t="s">
        <v>1793</v>
      </c>
      <c r="D754" s="1"/>
      <c r="E754" s="1"/>
      <c r="F754" s="1" t="s">
        <v>1805</v>
      </c>
      <c r="G754" s="1">
        <v>40</v>
      </c>
      <c r="H754" s="1" t="s">
        <v>19</v>
      </c>
      <c r="I754" s="1" t="s">
        <v>652</v>
      </c>
      <c r="J754" s="1">
        <v>0.05</v>
      </c>
      <c r="K754" s="1">
        <v>2</v>
      </c>
      <c r="L754" s="42">
        <v>5</v>
      </c>
      <c r="M754" s="43">
        <v>46055</v>
      </c>
      <c r="N754" s="1" t="e">
        <f>VLOOKUP(B754,MICRO!E:L,8,0)</f>
        <v>#N/A</v>
      </c>
    </row>
    <row r="755" spans="1:14" ht="20.25" x14ac:dyDescent="0.25">
      <c r="A755" s="1">
        <v>108</v>
      </c>
      <c r="B755" s="1"/>
      <c r="C755" s="1" t="s">
        <v>1795</v>
      </c>
      <c r="D755" s="1"/>
      <c r="E755" s="1"/>
      <c r="F755" s="1" t="s">
        <v>1806</v>
      </c>
      <c r="G755" s="1">
        <v>16</v>
      </c>
      <c r="H755" s="1" t="s">
        <v>19</v>
      </c>
      <c r="I755" s="1" t="s">
        <v>652</v>
      </c>
      <c r="J755" s="1">
        <v>0.05</v>
      </c>
      <c r="K755" s="1">
        <v>0.8</v>
      </c>
      <c r="L755" s="42">
        <v>5</v>
      </c>
      <c r="M755" s="43">
        <v>46055</v>
      </c>
      <c r="N755" s="1" t="e">
        <f>VLOOKUP(B755,MICRO!E:L,8,0)</f>
        <v>#N/A</v>
      </c>
    </row>
    <row r="756" spans="1:14" ht="20.25" x14ac:dyDescent="0.25">
      <c r="A756" s="1">
        <v>109</v>
      </c>
      <c r="B756" s="1"/>
      <c r="C756" s="1" t="s">
        <v>1785</v>
      </c>
      <c r="D756" s="1"/>
      <c r="E756" s="1"/>
      <c r="F756" s="1" t="s">
        <v>1807</v>
      </c>
      <c r="G756" s="1">
        <v>8</v>
      </c>
      <c r="H756" s="1" t="s">
        <v>19</v>
      </c>
      <c r="I756" s="1" t="s">
        <v>652</v>
      </c>
      <c r="J756" s="1">
        <v>0.03</v>
      </c>
      <c r="K756" s="1">
        <v>0.24</v>
      </c>
      <c r="L756" s="42">
        <v>5</v>
      </c>
      <c r="M756" s="43">
        <v>46055</v>
      </c>
      <c r="N756" s="1" t="e">
        <f>VLOOKUP(B756,MICRO!E:L,8,0)</f>
        <v>#N/A</v>
      </c>
    </row>
    <row r="757" spans="1:14" ht="20.25" x14ac:dyDescent="0.25">
      <c r="A757" s="1">
        <v>110</v>
      </c>
      <c r="B757" s="1"/>
      <c r="C757" s="1" t="s">
        <v>1797</v>
      </c>
      <c r="D757" s="1"/>
      <c r="E757" s="1"/>
      <c r="F757" s="1" t="s">
        <v>1808</v>
      </c>
      <c r="G757" s="1">
        <v>8</v>
      </c>
      <c r="H757" s="1" t="s">
        <v>19</v>
      </c>
      <c r="I757" s="1" t="s">
        <v>652</v>
      </c>
      <c r="J757" s="1">
        <v>0.03</v>
      </c>
      <c r="K757" s="1">
        <v>0.24</v>
      </c>
      <c r="L757" s="42">
        <v>5</v>
      </c>
      <c r="M757" s="43">
        <v>46055</v>
      </c>
      <c r="N757" s="1" t="e">
        <f>VLOOKUP(B757,MICRO!E:L,8,0)</f>
        <v>#N/A</v>
      </c>
    </row>
    <row r="758" spans="1:14" ht="20.25" x14ac:dyDescent="0.25">
      <c r="A758" s="1">
        <v>111</v>
      </c>
      <c r="B758" s="1"/>
      <c r="C758" s="1" t="s">
        <v>1785</v>
      </c>
      <c r="D758" s="1"/>
      <c r="E758" s="1"/>
      <c r="F758" s="1" t="s">
        <v>1809</v>
      </c>
      <c r="G758" s="1">
        <v>7</v>
      </c>
      <c r="H758" s="1" t="s">
        <v>19</v>
      </c>
      <c r="I758" s="1" t="s">
        <v>652</v>
      </c>
      <c r="J758" s="1">
        <v>0.03</v>
      </c>
      <c r="K758" s="1">
        <v>0.21</v>
      </c>
      <c r="L758" s="42">
        <v>5</v>
      </c>
      <c r="M758" s="43">
        <v>46055</v>
      </c>
      <c r="N758" s="1" t="e">
        <f>VLOOKUP(B758,MICRO!E:L,8,0)</f>
        <v>#N/A</v>
      </c>
    </row>
    <row r="759" spans="1:14" ht="20.25" x14ac:dyDescent="0.25">
      <c r="A759" s="1">
        <v>112</v>
      </c>
      <c r="B759" s="1"/>
      <c r="C759" s="1" t="s">
        <v>1797</v>
      </c>
      <c r="D759" s="1"/>
      <c r="E759" s="1"/>
      <c r="F759" s="1" t="s">
        <v>1810</v>
      </c>
      <c r="G759" s="1">
        <v>7</v>
      </c>
      <c r="H759" s="1" t="s">
        <v>19</v>
      </c>
      <c r="I759" s="1" t="s">
        <v>652</v>
      </c>
      <c r="J759" s="1">
        <v>0.03</v>
      </c>
      <c r="K759" s="1">
        <v>0.21</v>
      </c>
      <c r="L759" s="42">
        <v>5</v>
      </c>
      <c r="M759" s="43">
        <v>46055</v>
      </c>
      <c r="N759" s="1" t="e">
        <f>VLOOKUP(B759,MICRO!E:L,8,0)</f>
        <v>#N/A</v>
      </c>
    </row>
    <row r="760" spans="1:14" ht="20.25" x14ac:dyDescent="0.25">
      <c r="A760" s="1">
        <v>113</v>
      </c>
      <c r="B760" s="1"/>
      <c r="C760" s="1" t="s">
        <v>1788</v>
      </c>
      <c r="D760" s="1"/>
      <c r="E760" s="1"/>
      <c r="F760" s="1" t="s">
        <v>1811</v>
      </c>
      <c r="G760" s="1">
        <v>204</v>
      </c>
      <c r="H760" s="1" t="s">
        <v>19</v>
      </c>
      <c r="I760" s="1" t="s">
        <v>652</v>
      </c>
      <c r="J760" s="1">
        <v>0.03</v>
      </c>
      <c r="K760" s="1">
        <v>6.12</v>
      </c>
      <c r="L760" s="42">
        <v>5</v>
      </c>
      <c r="M760" s="43">
        <v>46055</v>
      </c>
      <c r="N760" s="1" t="e">
        <f>VLOOKUP(B760,MICRO!E:L,8,0)</f>
        <v>#N/A</v>
      </c>
    </row>
    <row r="761" spans="1:14" ht="20.25" x14ac:dyDescent="0.25">
      <c r="A761" s="1">
        <v>114</v>
      </c>
      <c r="B761" s="1"/>
      <c r="C761" s="1" t="s">
        <v>1795</v>
      </c>
      <c r="D761" s="1"/>
      <c r="E761" s="1"/>
      <c r="F761" s="1" t="s">
        <v>1812</v>
      </c>
      <c r="G761" s="1">
        <v>16</v>
      </c>
      <c r="H761" s="1" t="s">
        <v>19</v>
      </c>
      <c r="I761" s="1" t="s">
        <v>652</v>
      </c>
      <c r="J761" s="1">
        <v>0.03</v>
      </c>
      <c r="K761" s="1">
        <v>0.48</v>
      </c>
      <c r="L761" s="42">
        <v>5</v>
      </c>
      <c r="M761" s="43">
        <v>46055</v>
      </c>
      <c r="N761" s="1" t="e">
        <f>VLOOKUP(B761,MICRO!E:L,8,0)</f>
        <v>#N/A</v>
      </c>
    </row>
    <row r="762" spans="1:14" ht="20.25" x14ac:dyDescent="0.25">
      <c r="A762" s="1">
        <v>115</v>
      </c>
      <c r="B762" s="1"/>
      <c r="C762" s="1" t="s">
        <v>1793</v>
      </c>
      <c r="D762" s="1"/>
      <c r="E762" s="1"/>
      <c r="F762" s="1" t="s">
        <v>1813</v>
      </c>
      <c r="G762" s="1">
        <v>40</v>
      </c>
      <c r="H762" s="1" t="s">
        <v>19</v>
      </c>
      <c r="I762" s="1" t="s">
        <v>652</v>
      </c>
      <c r="J762" s="1">
        <v>0.03</v>
      </c>
      <c r="K762" s="1">
        <v>1.2</v>
      </c>
      <c r="L762" s="42">
        <v>5</v>
      </c>
      <c r="M762" s="43">
        <v>46055</v>
      </c>
      <c r="N762" s="1" t="e">
        <f>VLOOKUP(B762,MICRO!E:L,8,0)</f>
        <v>#N/A</v>
      </c>
    </row>
    <row r="763" spans="1:14" ht="20.25" x14ac:dyDescent="0.25">
      <c r="A763" s="1">
        <v>116</v>
      </c>
      <c r="B763" s="1"/>
      <c r="C763" s="1" t="s">
        <v>1791</v>
      </c>
      <c r="D763" s="1"/>
      <c r="E763" s="1"/>
      <c r="F763" s="1" t="s">
        <v>1814</v>
      </c>
      <c r="G763" s="1">
        <v>16</v>
      </c>
      <c r="H763" s="1" t="s">
        <v>19</v>
      </c>
      <c r="I763" s="1" t="s">
        <v>652</v>
      </c>
      <c r="J763" s="1">
        <v>0.03</v>
      </c>
      <c r="K763" s="1">
        <v>0.48</v>
      </c>
      <c r="L763" s="42">
        <v>5</v>
      </c>
      <c r="M763" s="43">
        <v>46055</v>
      </c>
      <c r="N763" s="1" t="e">
        <f>VLOOKUP(B763,MICRO!E:L,8,0)</f>
        <v>#N/A</v>
      </c>
    </row>
    <row r="764" spans="1:14" ht="20.25" x14ac:dyDescent="0.25">
      <c r="A764" s="1">
        <v>13</v>
      </c>
      <c r="B764" s="159"/>
      <c r="C764" s="1" t="s">
        <v>1132</v>
      </c>
      <c r="D764" s="1"/>
      <c r="E764" s="1" t="s">
        <v>43</v>
      </c>
      <c r="F764" s="1" t="s">
        <v>1134</v>
      </c>
      <c r="G764" s="1">
        <v>1</v>
      </c>
      <c r="H764" s="1" t="s">
        <v>19</v>
      </c>
      <c r="I764" s="1" t="s">
        <v>652</v>
      </c>
      <c r="J764" s="1">
        <v>55.2</v>
      </c>
      <c r="K764" s="1">
        <v>55.2</v>
      </c>
      <c r="L764" s="42">
        <v>7</v>
      </c>
      <c r="M764" s="43">
        <v>46073</v>
      </c>
      <c r="N764" s="1" t="e">
        <f>VLOOKUP(B764,MICRO!E:L,8,0)</f>
        <v>#N/A</v>
      </c>
    </row>
    <row r="765" spans="1:14" ht="20.25" x14ac:dyDescent="0.25">
      <c r="A765" s="1">
        <v>25</v>
      </c>
      <c r="B765" s="159"/>
      <c r="C765" s="1"/>
      <c r="D765" s="1"/>
      <c r="E765" s="1"/>
      <c r="F765" s="1" t="s">
        <v>1909</v>
      </c>
      <c r="G765" s="1">
        <v>2</v>
      </c>
      <c r="H765" s="1" t="s">
        <v>19</v>
      </c>
      <c r="I765" s="1"/>
      <c r="J765" s="1">
        <v>2</v>
      </c>
      <c r="K765" s="1">
        <v>4</v>
      </c>
      <c r="L765" s="42">
        <v>9</v>
      </c>
      <c r="M765" s="43">
        <v>46083</v>
      </c>
      <c r="N765" s="1" t="e">
        <f>VLOOKUP(B765,MICRO!E:L,8,0)</f>
        <v>#N/A</v>
      </c>
    </row>
    <row r="766" spans="1:14" ht="20.25" x14ac:dyDescent="0.25">
      <c r="A766" s="1">
        <v>26</v>
      </c>
      <c r="B766" s="159"/>
      <c r="C766" s="1"/>
      <c r="D766" s="1"/>
      <c r="E766" s="1"/>
      <c r="F766" s="1" t="s">
        <v>1910</v>
      </c>
      <c r="G766" s="1">
        <v>67</v>
      </c>
      <c r="H766" s="1" t="s">
        <v>1253</v>
      </c>
      <c r="I766" s="1"/>
      <c r="J766" s="1">
        <v>0.5</v>
      </c>
      <c r="K766" s="1">
        <v>33.5</v>
      </c>
      <c r="L766" s="42">
        <v>9</v>
      </c>
      <c r="M766" s="43">
        <v>46083</v>
      </c>
      <c r="N766" s="1" t="e">
        <f>VLOOKUP(B766,MICRO!E:L,8,0)</f>
        <v>#N/A</v>
      </c>
    </row>
    <row r="767" spans="1:14" ht="20.25" x14ac:dyDescent="0.25">
      <c r="A767" s="1">
        <v>27</v>
      </c>
      <c r="B767" s="159"/>
      <c r="C767" s="1"/>
      <c r="D767" s="1"/>
      <c r="E767" s="1"/>
      <c r="F767" s="1" t="s">
        <v>1911</v>
      </c>
      <c r="G767" s="1">
        <v>2</v>
      </c>
      <c r="H767" s="1" t="s">
        <v>19</v>
      </c>
      <c r="I767" s="1"/>
      <c r="J767" s="1">
        <v>0.02</v>
      </c>
      <c r="K767" s="1">
        <v>0.04</v>
      </c>
      <c r="L767" s="42">
        <v>9</v>
      </c>
      <c r="M767" s="43">
        <v>46083</v>
      </c>
      <c r="N767" s="1" t="e">
        <f>VLOOKUP(B767,MICRO!E:L,8,0)</f>
        <v>#N/A</v>
      </c>
    </row>
    <row r="768" spans="1:14" ht="20.25" x14ac:dyDescent="0.25">
      <c r="A768" s="1">
        <v>28</v>
      </c>
      <c r="B768" s="159"/>
      <c r="C768" s="1"/>
      <c r="D768" s="1"/>
      <c r="E768" s="1"/>
      <c r="F768" s="1" t="s">
        <v>1912</v>
      </c>
      <c r="G768" s="1">
        <v>2</v>
      </c>
      <c r="H768" s="1" t="s">
        <v>19</v>
      </c>
      <c r="I768" s="1"/>
      <c r="J768" s="1">
        <v>0.01</v>
      </c>
      <c r="K768" s="1">
        <v>0.02</v>
      </c>
      <c r="L768" s="42">
        <v>9</v>
      </c>
      <c r="M768" s="43">
        <v>46083</v>
      </c>
      <c r="N768" s="1" t="e">
        <f>VLOOKUP(B768,MICRO!E:L,8,0)</f>
        <v>#N/A</v>
      </c>
    </row>
    <row r="769" spans="1:14" ht="20.25" x14ac:dyDescent="0.25">
      <c r="A769" s="1">
        <v>29</v>
      </c>
      <c r="B769" s="159"/>
      <c r="C769" s="1"/>
      <c r="D769" s="1"/>
      <c r="E769" s="1"/>
      <c r="F769" s="1" t="s">
        <v>1913</v>
      </c>
      <c r="G769" s="1">
        <v>12</v>
      </c>
      <c r="H769" s="1" t="s">
        <v>1253</v>
      </c>
      <c r="I769" s="1"/>
      <c r="J769" s="1">
        <v>0.7</v>
      </c>
      <c r="K769" s="1">
        <v>8.3999999999999986</v>
      </c>
      <c r="L769" s="42">
        <v>9</v>
      </c>
      <c r="M769" s="43">
        <v>46083</v>
      </c>
      <c r="N769" s="1" t="e">
        <f>VLOOKUP(B769,MICRO!E:L,8,0)</f>
        <v>#N/A</v>
      </c>
    </row>
    <row r="770" spans="1:14" ht="20.25" x14ac:dyDescent="0.25">
      <c r="A770" s="1">
        <v>30</v>
      </c>
      <c r="B770" s="159"/>
      <c r="C770" s="1"/>
      <c r="D770" s="1"/>
      <c r="E770" s="1"/>
      <c r="F770" s="1" t="s">
        <v>1914</v>
      </c>
      <c r="G770" s="1">
        <v>6</v>
      </c>
      <c r="H770" s="1" t="s">
        <v>19</v>
      </c>
      <c r="I770" s="1"/>
      <c r="J770" s="1">
        <v>0.03</v>
      </c>
      <c r="K770" s="1">
        <v>0.18</v>
      </c>
      <c r="L770" s="42">
        <v>9</v>
      </c>
      <c r="M770" s="43">
        <v>46083</v>
      </c>
      <c r="N770" s="1" t="e">
        <f>VLOOKUP(B770,MICRO!E:L,8,0)</f>
        <v>#N/A</v>
      </c>
    </row>
    <row r="771" spans="1:14" ht="20.25" x14ac:dyDescent="0.25">
      <c r="A771" s="1">
        <v>31</v>
      </c>
      <c r="B771" s="159"/>
      <c r="C771" s="1"/>
      <c r="D771" s="1"/>
      <c r="E771" s="1"/>
      <c r="F771" s="1" t="s">
        <v>1915</v>
      </c>
      <c r="G771" s="1">
        <v>4</v>
      </c>
      <c r="H771" s="1" t="s">
        <v>19</v>
      </c>
      <c r="I771" s="1"/>
      <c r="J771" s="1">
        <v>0.04</v>
      </c>
      <c r="K771" s="1">
        <v>0.16</v>
      </c>
      <c r="L771" s="42">
        <v>9</v>
      </c>
      <c r="M771" s="43">
        <v>46083</v>
      </c>
      <c r="N771" s="1" t="e">
        <f>VLOOKUP(B771,MICRO!E:L,8,0)</f>
        <v>#N/A</v>
      </c>
    </row>
    <row r="772" spans="1:14" ht="20.25" x14ac:dyDescent="0.25">
      <c r="A772" s="1">
        <v>32</v>
      </c>
      <c r="B772" s="159"/>
      <c r="C772" s="1"/>
      <c r="D772" s="1"/>
      <c r="E772" s="1"/>
      <c r="F772" s="1" t="s">
        <v>1916</v>
      </c>
      <c r="G772" s="1">
        <v>15</v>
      </c>
      <c r="H772" s="1" t="s">
        <v>19</v>
      </c>
      <c r="I772" s="1"/>
      <c r="J772" s="1">
        <v>0.03</v>
      </c>
      <c r="K772" s="1">
        <v>0.44999999999999996</v>
      </c>
      <c r="L772" s="42">
        <v>9</v>
      </c>
      <c r="M772" s="43">
        <v>46083</v>
      </c>
      <c r="N772" s="1" t="e">
        <f>VLOOKUP(B772,MICRO!E:L,8,0)</f>
        <v>#N/A</v>
      </c>
    </row>
    <row r="773" spans="1:14" ht="20.25" x14ac:dyDescent="0.25">
      <c r="A773" s="1">
        <v>33</v>
      </c>
      <c r="B773" s="159"/>
      <c r="C773" s="1"/>
      <c r="D773" s="1"/>
      <c r="E773" s="1"/>
      <c r="F773" s="1" t="s">
        <v>1917</v>
      </c>
      <c r="G773" s="1">
        <v>20</v>
      </c>
      <c r="H773" s="1" t="s">
        <v>19</v>
      </c>
      <c r="I773" s="1"/>
      <c r="J773" s="1">
        <v>0.05</v>
      </c>
      <c r="K773" s="1">
        <v>1</v>
      </c>
      <c r="L773" s="42">
        <v>9</v>
      </c>
      <c r="M773" s="43">
        <v>46083</v>
      </c>
      <c r="N773" s="1" t="e">
        <f>VLOOKUP(B773,MICRO!E:L,8,0)</f>
        <v>#N/A</v>
      </c>
    </row>
    <row r="774" spans="1:14" ht="20.25" x14ac:dyDescent="0.25">
      <c r="A774" s="1">
        <v>34</v>
      </c>
      <c r="B774" s="159"/>
      <c r="C774" s="1"/>
      <c r="D774" s="1"/>
      <c r="E774" s="1"/>
      <c r="F774" s="1" t="s">
        <v>1918</v>
      </c>
      <c r="G774" s="1">
        <v>6</v>
      </c>
      <c r="H774" s="1" t="s">
        <v>1253</v>
      </c>
      <c r="I774" s="1"/>
      <c r="J774" s="1">
        <v>0.8</v>
      </c>
      <c r="K774" s="1">
        <v>4.8000000000000007</v>
      </c>
      <c r="L774" s="42">
        <v>9</v>
      </c>
      <c r="M774" s="43">
        <v>46083</v>
      </c>
      <c r="N774" s="1" t="e">
        <f>VLOOKUP(B774,MICRO!E:L,8,0)</f>
        <v>#N/A</v>
      </c>
    </row>
    <row r="775" spans="1:14" ht="20.25" x14ac:dyDescent="0.25">
      <c r="A775" s="1">
        <v>35</v>
      </c>
      <c r="B775" s="159"/>
      <c r="C775" s="1"/>
      <c r="D775" s="1"/>
      <c r="E775" s="1"/>
      <c r="F775" s="1" t="s">
        <v>1919</v>
      </c>
      <c r="G775" s="1">
        <v>3</v>
      </c>
      <c r="H775" s="1" t="s">
        <v>1253</v>
      </c>
      <c r="I775" s="1"/>
      <c r="J775" s="1">
        <v>0.08</v>
      </c>
      <c r="K775" s="1">
        <v>0.24</v>
      </c>
      <c r="L775" s="42">
        <v>9</v>
      </c>
      <c r="M775" s="43">
        <v>46083</v>
      </c>
      <c r="N775" s="1" t="e">
        <f>VLOOKUP(B775,MICRO!E:L,8,0)</f>
        <v>#N/A</v>
      </c>
    </row>
    <row r="776" spans="1:14" ht="20.25" x14ac:dyDescent="0.25">
      <c r="A776" s="1">
        <v>36</v>
      </c>
      <c r="B776" s="159"/>
      <c r="C776" s="1"/>
      <c r="D776" s="1"/>
      <c r="E776" s="1"/>
      <c r="F776" s="1" t="s">
        <v>1920</v>
      </c>
      <c r="G776" s="1">
        <v>55</v>
      </c>
      <c r="H776" s="1" t="s">
        <v>1253</v>
      </c>
      <c r="I776" s="1"/>
      <c r="J776" s="1">
        <v>0.5</v>
      </c>
      <c r="K776" s="1">
        <v>27.5</v>
      </c>
      <c r="L776" s="42">
        <v>9</v>
      </c>
      <c r="M776" s="43">
        <v>46083</v>
      </c>
      <c r="N776" s="1" t="e">
        <f>VLOOKUP(B776,MICRO!E:L,8,0)</f>
        <v>#N/A</v>
      </c>
    </row>
    <row r="777" spans="1:14" ht="20.25" x14ac:dyDescent="0.25">
      <c r="A777" s="1">
        <v>37</v>
      </c>
      <c r="B777" s="159"/>
      <c r="C777" s="1"/>
      <c r="D777" s="1"/>
      <c r="E777" s="1"/>
      <c r="F777" s="1" t="s">
        <v>1912</v>
      </c>
      <c r="G777" s="1">
        <v>2</v>
      </c>
      <c r="H777" s="1" t="s">
        <v>19</v>
      </c>
      <c r="I777" s="1"/>
      <c r="J777" s="1">
        <v>0.01</v>
      </c>
      <c r="K777" s="1">
        <v>0.02</v>
      </c>
      <c r="L777" s="42">
        <v>9</v>
      </c>
      <c r="M777" s="43">
        <v>46083</v>
      </c>
      <c r="N777" s="1" t="e">
        <f>VLOOKUP(B777,MICRO!E:L,8,0)</f>
        <v>#N/A</v>
      </c>
    </row>
    <row r="778" spans="1:14" ht="20.25" x14ac:dyDescent="0.25">
      <c r="A778" s="1">
        <v>38</v>
      </c>
      <c r="B778" s="159"/>
      <c r="C778" s="1"/>
      <c r="D778" s="1"/>
      <c r="E778" s="1"/>
      <c r="F778" s="1" t="s">
        <v>1913</v>
      </c>
      <c r="G778" s="1">
        <v>12</v>
      </c>
      <c r="H778" s="1" t="s">
        <v>1253</v>
      </c>
      <c r="I778" s="1"/>
      <c r="J778" s="1">
        <v>0.7</v>
      </c>
      <c r="K778" s="1">
        <v>8.3999999999999986</v>
      </c>
      <c r="L778" s="42">
        <v>9</v>
      </c>
      <c r="M778" s="43">
        <v>46083</v>
      </c>
      <c r="N778" s="1" t="e">
        <f>VLOOKUP(B778,MICRO!E:L,8,0)</f>
        <v>#N/A</v>
      </c>
    </row>
    <row r="779" spans="1:14" ht="20.25" x14ac:dyDescent="0.25">
      <c r="A779" s="1">
        <v>39</v>
      </c>
      <c r="B779" s="159"/>
      <c r="C779" s="1"/>
      <c r="D779" s="1"/>
      <c r="E779" s="1"/>
      <c r="F779" s="1" t="s">
        <v>1914</v>
      </c>
      <c r="G779" s="1">
        <v>6</v>
      </c>
      <c r="H779" s="1" t="s">
        <v>19</v>
      </c>
      <c r="I779" s="1"/>
      <c r="J779" s="1">
        <v>0.03</v>
      </c>
      <c r="K779" s="1">
        <v>0.18</v>
      </c>
      <c r="L779" s="42">
        <v>9</v>
      </c>
      <c r="M779" s="43">
        <v>46083</v>
      </c>
      <c r="N779" s="1" t="e">
        <f>VLOOKUP(B779,MICRO!E:L,8,0)</f>
        <v>#N/A</v>
      </c>
    </row>
    <row r="780" spans="1:14" ht="20.25" x14ac:dyDescent="0.25">
      <c r="A780" s="1">
        <v>40</v>
      </c>
      <c r="B780" s="159"/>
      <c r="C780" s="1"/>
      <c r="D780" s="1"/>
      <c r="E780" s="1"/>
      <c r="F780" s="1" t="s">
        <v>1915</v>
      </c>
      <c r="G780" s="1">
        <v>4</v>
      </c>
      <c r="H780" s="1" t="s">
        <v>19</v>
      </c>
      <c r="I780" s="1"/>
      <c r="J780" s="1">
        <v>0.04</v>
      </c>
      <c r="K780" s="1">
        <v>0.16</v>
      </c>
      <c r="L780" s="42">
        <v>9</v>
      </c>
      <c r="M780" s="43">
        <v>46083</v>
      </c>
      <c r="N780" s="1" t="e">
        <f>VLOOKUP(B780,MICRO!E:L,8,0)</f>
        <v>#N/A</v>
      </c>
    </row>
    <row r="781" spans="1:14" ht="20.25" x14ac:dyDescent="0.25">
      <c r="A781" s="1">
        <v>41</v>
      </c>
      <c r="B781" s="159"/>
      <c r="C781" s="1"/>
      <c r="D781" s="1"/>
      <c r="E781" s="1"/>
      <c r="F781" s="1" t="s">
        <v>1916</v>
      </c>
      <c r="G781" s="1">
        <v>15</v>
      </c>
      <c r="H781" s="1" t="s">
        <v>19</v>
      </c>
      <c r="I781" s="1"/>
      <c r="J781" s="1">
        <v>0.03</v>
      </c>
      <c r="K781" s="1">
        <v>0.44999999999999996</v>
      </c>
      <c r="L781" s="42">
        <v>9</v>
      </c>
      <c r="M781" s="43">
        <v>46083</v>
      </c>
      <c r="N781" s="1" t="e">
        <f>VLOOKUP(B781,MICRO!E:L,8,0)</f>
        <v>#N/A</v>
      </c>
    </row>
    <row r="782" spans="1:14" ht="20.25" x14ac:dyDescent="0.25">
      <c r="A782" s="1">
        <v>42</v>
      </c>
      <c r="B782" s="159"/>
      <c r="C782" s="1"/>
      <c r="D782" s="1"/>
      <c r="E782" s="1"/>
      <c r="F782" s="1" t="s">
        <v>1917</v>
      </c>
      <c r="G782" s="1">
        <v>15</v>
      </c>
      <c r="H782" s="1" t="s">
        <v>19</v>
      </c>
      <c r="I782" s="1"/>
      <c r="J782" s="1">
        <v>0.05</v>
      </c>
      <c r="K782" s="1">
        <v>0.75</v>
      </c>
      <c r="L782" s="42">
        <v>9</v>
      </c>
      <c r="M782" s="43">
        <v>46083</v>
      </c>
      <c r="N782" s="1" t="e">
        <f>VLOOKUP(B782,MICRO!E:L,8,0)</f>
        <v>#N/A</v>
      </c>
    </row>
    <row r="783" spans="1:14" ht="20.25" x14ac:dyDescent="0.25">
      <c r="A783" s="1">
        <v>43</v>
      </c>
      <c r="B783" s="159"/>
      <c r="C783" s="1"/>
      <c r="D783" s="1"/>
      <c r="E783" s="1"/>
      <c r="F783" s="1" t="s">
        <v>1918</v>
      </c>
      <c r="G783" s="1">
        <v>6</v>
      </c>
      <c r="H783" s="1" t="s">
        <v>1253</v>
      </c>
      <c r="I783" s="1"/>
      <c r="J783" s="1">
        <v>0.8</v>
      </c>
      <c r="K783" s="1">
        <v>4.8000000000000007</v>
      </c>
      <c r="L783" s="42">
        <v>9</v>
      </c>
      <c r="M783" s="43">
        <v>46083</v>
      </c>
      <c r="N783" s="1" t="e">
        <f>VLOOKUP(B783,MICRO!E:L,8,0)</f>
        <v>#N/A</v>
      </c>
    </row>
    <row r="784" spans="1:14" ht="20.25" x14ac:dyDescent="0.25">
      <c r="A784" s="1">
        <v>44</v>
      </c>
      <c r="B784" s="159"/>
      <c r="C784" s="1"/>
      <c r="D784" s="1"/>
      <c r="E784" s="1"/>
      <c r="F784" s="1" t="s">
        <v>1919</v>
      </c>
      <c r="G784" s="1">
        <v>3</v>
      </c>
      <c r="H784" s="1" t="s">
        <v>19</v>
      </c>
      <c r="I784" s="1"/>
      <c r="J784" s="1">
        <v>0.08</v>
      </c>
      <c r="K784" s="1">
        <v>0.24</v>
      </c>
      <c r="L784" s="42">
        <v>9</v>
      </c>
      <c r="M784" s="43">
        <v>46083</v>
      </c>
      <c r="N784" s="1" t="e">
        <f>VLOOKUP(B784,MICRO!E:L,8,0)</f>
        <v>#N/A</v>
      </c>
    </row>
    <row r="785" spans="1:14" ht="20.25" x14ac:dyDescent="0.25">
      <c r="A785" s="1">
        <v>45</v>
      </c>
      <c r="B785" s="159"/>
      <c r="C785" s="1"/>
      <c r="D785" s="1"/>
      <c r="E785" s="1"/>
      <c r="F785" s="1" t="s">
        <v>1921</v>
      </c>
      <c r="G785" s="1">
        <v>72</v>
      </c>
      <c r="H785" s="1" t="s">
        <v>1253</v>
      </c>
      <c r="I785" s="1"/>
      <c r="J785" s="1">
        <v>0.5</v>
      </c>
      <c r="K785" s="1">
        <v>36</v>
      </c>
      <c r="L785" s="42">
        <v>9</v>
      </c>
      <c r="M785" s="43">
        <v>46083</v>
      </c>
      <c r="N785" s="1" t="e">
        <f>VLOOKUP(B785,MICRO!E:L,8,0)</f>
        <v>#N/A</v>
      </c>
    </row>
    <row r="786" spans="1:14" ht="20.25" x14ac:dyDescent="0.25">
      <c r="A786" s="1">
        <v>46</v>
      </c>
      <c r="B786" s="159"/>
      <c r="C786" s="1"/>
      <c r="D786" s="1"/>
      <c r="E786" s="1"/>
      <c r="F786" s="1" t="s">
        <v>1922</v>
      </c>
      <c r="G786" s="1">
        <v>12</v>
      </c>
      <c r="H786" s="1" t="s">
        <v>1253</v>
      </c>
      <c r="I786" s="1"/>
      <c r="J786" s="1">
        <v>0.02</v>
      </c>
      <c r="K786" s="1">
        <v>0.24</v>
      </c>
      <c r="L786" s="42">
        <v>9</v>
      </c>
      <c r="M786" s="43">
        <v>46083</v>
      </c>
      <c r="N786" s="1" t="e">
        <f>VLOOKUP(B786,MICRO!E:L,8,0)</f>
        <v>#N/A</v>
      </c>
    </row>
    <row r="787" spans="1:14" ht="20.25" x14ac:dyDescent="0.25">
      <c r="A787" s="1">
        <v>47</v>
      </c>
      <c r="B787" s="159"/>
      <c r="C787" s="1"/>
      <c r="D787" s="1"/>
      <c r="E787" s="1"/>
      <c r="F787" s="1" t="s">
        <v>1923</v>
      </c>
      <c r="G787" s="1">
        <v>6</v>
      </c>
      <c r="H787" s="1" t="s">
        <v>1253</v>
      </c>
      <c r="I787" s="1"/>
      <c r="J787" s="1">
        <v>0.01</v>
      </c>
      <c r="K787" s="1">
        <v>0.06</v>
      </c>
      <c r="L787" s="42">
        <v>9</v>
      </c>
      <c r="M787" s="43">
        <v>46083</v>
      </c>
      <c r="N787" s="1" t="e">
        <f>VLOOKUP(B787,MICRO!E:L,8,0)</f>
        <v>#N/A</v>
      </c>
    </row>
    <row r="788" spans="1:14" ht="20.25" x14ac:dyDescent="0.25">
      <c r="A788" s="1">
        <v>48</v>
      </c>
      <c r="B788" s="159"/>
      <c r="C788" s="1"/>
      <c r="D788" s="1"/>
      <c r="E788" s="1"/>
      <c r="F788" s="1" t="s">
        <v>1924</v>
      </c>
      <c r="G788" s="1">
        <v>3</v>
      </c>
      <c r="H788" s="1" t="s">
        <v>1253</v>
      </c>
      <c r="I788" s="1"/>
      <c r="J788" s="1">
        <v>0.03</v>
      </c>
      <c r="K788" s="1">
        <v>0.09</v>
      </c>
      <c r="L788" s="42">
        <v>9</v>
      </c>
      <c r="M788" s="43">
        <v>46083</v>
      </c>
      <c r="N788" s="1" t="e">
        <f>VLOOKUP(B788,MICRO!E:L,8,0)</f>
        <v>#N/A</v>
      </c>
    </row>
    <row r="789" spans="1:14" ht="20.25" x14ac:dyDescent="0.25">
      <c r="A789" s="1">
        <v>49</v>
      </c>
      <c r="B789" s="159"/>
      <c r="C789" s="1"/>
      <c r="D789" s="1"/>
      <c r="E789" s="1"/>
      <c r="F789" s="1" t="s">
        <v>1912</v>
      </c>
      <c r="G789" s="1">
        <v>2</v>
      </c>
      <c r="H789" s="1" t="s">
        <v>19</v>
      </c>
      <c r="I789" s="1"/>
      <c r="J789" s="1">
        <v>0.05</v>
      </c>
      <c r="K789" s="1">
        <v>0.1</v>
      </c>
      <c r="L789" s="42">
        <v>9</v>
      </c>
      <c r="M789" s="43">
        <v>46083</v>
      </c>
      <c r="N789" s="1" t="e">
        <f>VLOOKUP(B789,MICRO!E:L,8,0)</f>
        <v>#N/A</v>
      </c>
    </row>
    <row r="790" spans="1:14" ht="20.25" x14ac:dyDescent="0.25">
      <c r="A790" s="1">
        <v>50</v>
      </c>
      <c r="B790" s="159"/>
      <c r="C790" s="1"/>
      <c r="D790" s="1"/>
      <c r="E790" s="1"/>
      <c r="F790" s="1" t="s">
        <v>1925</v>
      </c>
      <c r="G790" s="1">
        <v>6</v>
      </c>
      <c r="H790" s="1" t="s">
        <v>19</v>
      </c>
      <c r="I790" s="1"/>
      <c r="J790" s="1">
        <v>0.8</v>
      </c>
      <c r="K790" s="1">
        <v>4.8000000000000007</v>
      </c>
      <c r="L790" s="42">
        <v>9</v>
      </c>
      <c r="M790" s="43">
        <v>46083</v>
      </c>
      <c r="N790" s="1" t="e">
        <f>VLOOKUP(B790,MICRO!E:L,8,0)</f>
        <v>#N/A</v>
      </c>
    </row>
    <row r="791" spans="1:14" ht="20.25" x14ac:dyDescent="0.25">
      <c r="A791" s="1">
        <v>51</v>
      </c>
      <c r="B791" s="159"/>
      <c r="C791" s="1"/>
      <c r="D791" s="1"/>
      <c r="E791" s="1"/>
      <c r="F791" s="1" t="s">
        <v>1926</v>
      </c>
      <c r="G791" s="1">
        <v>4</v>
      </c>
      <c r="H791" s="1" t="s">
        <v>19</v>
      </c>
      <c r="I791" s="1"/>
      <c r="J791" s="1">
        <v>0.02</v>
      </c>
      <c r="K791" s="1">
        <v>0.08</v>
      </c>
      <c r="L791" s="42">
        <v>9</v>
      </c>
      <c r="M791" s="43">
        <v>46083</v>
      </c>
      <c r="N791" s="1" t="e">
        <f>VLOOKUP(B791,MICRO!E:L,8,0)</f>
        <v>#N/A</v>
      </c>
    </row>
    <row r="792" spans="1:14" ht="20.25" x14ac:dyDescent="0.25">
      <c r="A792" s="1">
        <v>52</v>
      </c>
      <c r="B792" s="159"/>
      <c r="C792" s="1"/>
      <c r="D792" s="1"/>
      <c r="E792" s="1"/>
      <c r="F792" s="1" t="s">
        <v>1927</v>
      </c>
      <c r="G792" s="1">
        <v>15</v>
      </c>
      <c r="H792" s="1" t="s">
        <v>19</v>
      </c>
      <c r="I792" s="1"/>
      <c r="J792" s="1">
        <v>0.03</v>
      </c>
      <c r="K792" s="1">
        <v>0.44999999999999996</v>
      </c>
      <c r="L792" s="42">
        <v>9</v>
      </c>
      <c r="M792" s="43">
        <v>46083</v>
      </c>
      <c r="N792" s="1" t="e">
        <f>VLOOKUP(B792,MICRO!E:L,8,0)</f>
        <v>#N/A</v>
      </c>
    </row>
    <row r="793" spans="1:14" ht="20.25" x14ac:dyDescent="0.25">
      <c r="A793" s="1">
        <v>53</v>
      </c>
      <c r="B793" s="159"/>
      <c r="C793" s="1"/>
      <c r="D793" s="1"/>
      <c r="E793" s="1"/>
      <c r="F793" s="1" t="s">
        <v>1928</v>
      </c>
      <c r="G793" s="1">
        <v>20</v>
      </c>
      <c r="H793" s="1" t="s">
        <v>19</v>
      </c>
      <c r="I793" s="1"/>
      <c r="J793" s="1">
        <v>0.08</v>
      </c>
      <c r="K793" s="1">
        <v>1.6</v>
      </c>
      <c r="L793" s="42">
        <v>9</v>
      </c>
      <c r="M793" s="43">
        <v>46083</v>
      </c>
      <c r="N793" s="1" t="e">
        <f>VLOOKUP(B793,MICRO!E:L,8,0)</f>
        <v>#N/A</v>
      </c>
    </row>
    <row r="794" spans="1:14" ht="20.25" x14ac:dyDescent="0.25">
      <c r="A794" s="1">
        <v>54</v>
      </c>
      <c r="B794" s="159"/>
      <c r="C794" s="1"/>
      <c r="D794" s="1"/>
      <c r="E794" s="1"/>
      <c r="F794" s="1" t="s">
        <v>1910</v>
      </c>
      <c r="G794" s="1">
        <v>67</v>
      </c>
      <c r="H794" s="1" t="s">
        <v>1253</v>
      </c>
      <c r="I794" s="1"/>
      <c r="J794" s="1">
        <v>0.5</v>
      </c>
      <c r="K794" s="1">
        <v>33.5</v>
      </c>
      <c r="L794" s="42">
        <v>9</v>
      </c>
      <c r="M794" s="43">
        <v>46083</v>
      </c>
      <c r="N794" s="1" t="e">
        <f>VLOOKUP(B794,MICRO!E:L,8,0)</f>
        <v>#N/A</v>
      </c>
    </row>
    <row r="795" spans="1:14" ht="20.25" x14ac:dyDescent="0.25">
      <c r="A795" s="1">
        <v>55</v>
      </c>
      <c r="B795" s="159"/>
      <c r="C795" s="1"/>
      <c r="D795" s="1"/>
      <c r="E795" s="1"/>
      <c r="F795" s="1" t="s">
        <v>1912</v>
      </c>
      <c r="G795" s="1">
        <v>2</v>
      </c>
      <c r="H795" s="1" t="s">
        <v>19</v>
      </c>
      <c r="I795" s="1"/>
      <c r="J795" s="1">
        <v>0.01</v>
      </c>
      <c r="K795" s="1">
        <v>0.02</v>
      </c>
      <c r="L795" s="42">
        <v>9</v>
      </c>
      <c r="M795" s="43">
        <v>46083</v>
      </c>
      <c r="N795" s="1" t="e">
        <f>VLOOKUP(B795,MICRO!E:L,8,0)</f>
        <v>#N/A</v>
      </c>
    </row>
    <row r="796" spans="1:14" ht="20.25" x14ac:dyDescent="0.25">
      <c r="A796" s="1">
        <v>56</v>
      </c>
      <c r="B796" s="159"/>
      <c r="C796" s="1"/>
      <c r="D796" s="1"/>
      <c r="E796" s="1"/>
      <c r="F796" s="1" t="s">
        <v>1913</v>
      </c>
      <c r="G796" s="1">
        <v>12</v>
      </c>
      <c r="H796" s="1" t="s">
        <v>19</v>
      </c>
      <c r="I796" s="1"/>
      <c r="J796" s="1">
        <v>0.7</v>
      </c>
      <c r="K796" s="1">
        <v>8.3999999999999986</v>
      </c>
      <c r="L796" s="42">
        <v>9</v>
      </c>
      <c r="M796" s="43">
        <v>46083</v>
      </c>
      <c r="N796" s="1" t="e">
        <f>VLOOKUP(B796,MICRO!E:L,8,0)</f>
        <v>#N/A</v>
      </c>
    </row>
    <row r="797" spans="1:14" ht="20.25" x14ac:dyDescent="0.25">
      <c r="A797" s="1">
        <v>57</v>
      </c>
      <c r="B797" s="159"/>
      <c r="C797" s="1"/>
      <c r="D797" s="1"/>
      <c r="E797" s="1"/>
      <c r="F797" s="1" t="s">
        <v>1914</v>
      </c>
      <c r="G797" s="1">
        <v>6</v>
      </c>
      <c r="H797" s="1" t="s">
        <v>19</v>
      </c>
      <c r="I797" s="1"/>
      <c r="J797" s="1">
        <v>0.03</v>
      </c>
      <c r="K797" s="1">
        <v>0.18</v>
      </c>
      <c r="L797" s="42">
        <v>9</v>
      </c>
      <c r="M797" s="43">
        <v>46083</v>
      </c>
      <c r="N797" s="1" t="e">
        <f>VLOOKUP(B797,MICRO!E:L,8,0)</f>
        <v>#N/A</v>
      </c>
    </row>
    <row r="798" spans="1:14" ht="20.25" x14ac:dyDescent="0.25">
      <c r="A798" s="1">
        <v>58</v>
      </c>
      <c r="B798" s="159"/>
      <c r="C798" s="1"/>
      <c r="D798" s="1"/>
      <c r="E798" s="1"/>
      <c r="F798" s="1" t="s">
        <v>1915</v>
      </c>
      <c r="G798" s="1">
        <v>4</v>
      </c>
      <c r="H798" s="1" t="s">
        <v>19</v>
      </c>
      <c r="I798" s="1"/>
      <c r="J798" s="1">
        <v>0.04</v>
      </c>
      <c r="K798" s="1">
        <v>0.16</v>
      </c>
      <c r="L798" s="42">
        <v>9</v>
      </c>
      <c r="M798" s="43">
        <v>46083</v>
      </c>
      <c r="N798" s="1" t="e">
        <f>VLOOKUP(B798,MICRO!E:L,8,0)</f>
        <v>#N/A</v>
      </c>
    </row>
    <row r="799" spans="1:14" ht="20.25" x14ac:dyDescent="0.25">
      <c r="A799" s="1">
        <v>59</v>
      </c>
      <c r="B799" s="159"/>
      <c r="C799" s="1"/>
      <c r="D799" s="1"/>
      <c r="E799" s="1"/>
      <c r="F799" s="1" t="s">
        <v>1916</v>
      </c>
      <c r="G799" s="1">
        <v>15</v>
      </c>
      <c r="H799" s="1" t="s">
        <v>19</v>
      </c>
      <c r="I799" s="1"/>
      <c r="J799" s="1">
        <v>0.03</v>
      </c>
      <c r="K799" s="1">
        <v>0.44999999999999996</v>
      </c>
      <c r="L799" s="42">
        <v>9</v>
      </c>
      <c r="M799" s="43">
        <v>46083</v>
      </c>
      <c r="N799" s="1" t="e">
        <f>VLOOKUP(B799,MICRO!E:L,8,0)</f>
        <v>#N/A</v>
      </c>
    </row>
    <row r="800" spans="1:14" ht="20.25" x14ac:dyDescent="0.25">
      <c r="A800" s="1">
        <v>60</v>
      </c>
      <c r="B800" s="159"/>
      <c r="C800" s="1"/>
      <c r="D800" s="1"/>
      <c r="E800" s="1"/>
      <c r="F800" s="1" t="s">
        <v>1917</v>
      </c>
      <c r="G800" s="1">
        <v>20</v>
      </c>
      <c r="H800" s="1" t="s">
        <v>19</v>
      </c>
      <c r="I800" s="1"/>
      <c r="J800" s="1">
        <v>0.05</v>
      </c>
      <c r="K800" s="1">
        <v>1</v>
      </c>
      <c r="L800" s="42">
        <v>9</v>
      </c>
      <c r="M800" s="43">
        <v>46083</v>
      </c>
      <c r="N800" s="1" t="e">
        <f>VLOOKUP(B800,MICRO!E:L,8,0)</f>
        <v>#N/A</v>
      </c>
    </row>
    <row r="801" spans="1:14" ht="20.25" x14ac:dyDescent="0.25">
      <c r="A801" s="1">
        <v>61</v>
      </c>
      <c r="B801" s="159"/>
      <c r="C801" s="1"/>
      <c r="D801" s="1"/>
      <c r="E801" s="1"/>
      <c r="F801" s="1" t="s">
        <v>1918</v>
      </c>
      <c r="G801" s="1">
        <v>6</v>
      </c>
      <c r="H801" s="1" t="s">
        <v>1253</v>
      </c>
      <c r="I801" s="1"/>
      <c r="J801" s="1">
        <v>0.8</v>
      </c>
      <c r="K801" s="1">
        <v>4.8000000000000007</v>
      </c>
      <c r="L801" s="42">
        <v>9</v>
      </c>
      <c r="M801" s="43">
        <v>46083</v>
      </c>
      <c r="N801" s="1" t="e">
        <f>VLOOKUP(B801,MICRO!E:L,8,0)</f>
        <v>#N/A</v>
      </c>
    </row>
    <row r="802" spans="1:14" ht="20.25" x14ac:dyDescent="0.25">
      <c r="A802" s="1">
        <v>62</v>
      </c>
      <c r="B802" s="159"/>
      <c r="C802" s="1"/>
      <c r="D802" s="1"/>
      <c r="E802" s="1"/>
      <c r="F802" s="1" t="s">
        <v>1919</v>
      </c>
      <c r="G802" s="1">
        <v>3</v>
      </c>
      <c r="H802" s="1" t="s">
        <v>1253</v>
      </c>
      <c r="I802" s="1"/>
      <c r="J802" s="1">
        <v>0.08</v>
      </c>
      <c r="K802" s="1">
        <v>0.24</v>
      </c>
      <c r="L802" s="42">
        <v>9</v>
      </c>
      <c r="M802" s="43">
        <v>46083</v>
      </c>
      <c r="N802" s="1" t="e">
        <f>VLOOKUP(B802,MICRO!E:L,8,0)</f>
        <v>#N/A</v>
      </c>
    </row>
    <row r="803" spans="1:14" ht="20.25" x14ac:dyDescent="0.25">
      <c r="A803" s="1">
        <v>27</v>
      </c>
      <c r="B803" s="159"/>
      <c r="C803" s="1" t="s">
        <v>1140</v>
      </c>
      <c r="D803" s="1"/>
      <c r="E803" s="1" t="s">
        <v>1837</v>
      </c>
      <c r="F803" s="1" t="s">
        <v>1935</v>
      </c>
      <c r="G803" s="1">
        <v>1</v>
      </c>
      <c r="H803" s="1" t="s">
        <v>19</v>
      </c>
      <c r="I803" s="1" t="s">
        <v>652</v>
      </c>
      <c r="J803" s="1">
        <v>7.1</v>
      </c>
      <c r="K803" s="1">
        <v>7.1</v>
      </c>
      <c r="L803" s="42">
        <v>8</v>
      </c>
      <c r="M803" s="43">
        <v>46083</v>
      </c>
      <c r="N803" s="1" t="e">
        <f>VLOOKUP(B803,MICRO!E:L,8,0)</f>
        <v>#N/A</v>
      </c>
    </row>
    <row r="804" spans="1:14" ht="20.25" x14ac:dyDescent="0.25">
      <c r="A804" s="1">
        <v>35</v>
      </c>
      <c r="B804" s="159"/>
      <c r="C804" s="1"/>
      <c r="D804" s="1"/>
      <c r="E804" s="1"/>
      <c r="F804" s="1" t="s">
        <v>1938</v>
      </c>
      <c r="G804" s="1">
        <v>16</v>
      </c>
      <c r="H804" s="1" t="s">
        <v>19</v>
      </c>
      <c r="I804" s="1"/>
      <c r="J804" s="1">
        <v>0.05</v>
      </c>
      <c r="K804" s="1">
        <v>0.8</v>
      </c>
      <c r="L804" s="42">
        <v>8</v>
      </c>
      <c r="M804" s="43">
        <v>46083</v>
      </c>
      <c r="N804" s="1" t="e">
        <f>VLOOKUP(B804,MICRO!E:L,8,0)</f>
        <v>#N/A</v>
      </c>
    </row>
    <row r="805" spans="1:14" ht="20.25" x14ac:dyDescent="0.25">
      <c r="A805" s="1">
        <v>36</v>
      </c>
      <c r="B805" s="159"/>
      <c r="C805" s="1"/>
      <c r="D805" s="1"/>
      <c r="E805" s="1"/>
      <c r="F805" s="1" t="s">
        <v>1939</v>
      </c>
      <c r="G805" s="1">
        <v>2</v>
      </c>
      <c r="H805" s="1" t="s">
        <v>19</v>
      </c>
      <c r="I805" s="1"/>
      <c r="J805" s="1">
        <v>0.8</v>
      </c>
      <c r="K805" s="1">
        <v>1.6</v>
      </c>
      <c r="L805" s="42">
        <v>8</v>
      </c>
      <c r="M805" s="43">
        <v>46083</v>
      </c>
      <c r="N805" s="1" t="e">
        <f>VLOOKUP(B805,MICRO!E:L,8,0)</f>
        <v>#N/A</v>
      </c>
    </row>
    <row r="806" spans="1:14" ht="20.25" x14ac:dyDescent="0.25">
      <c r="A806" s="1">
        <v>37</v>
      </c>
      <c r="B806" s="159"/>
      <c r="C806" s="1"/>
      <c r="D806" s="1"/>
      <c r="E806" s="1"/>
      <c r="F806" s="1" t="s">
        <v>1940</v>
      </c>
      <c r="G806" s="1">
        <v>1</v>
      </c>
      <c r="H806" s="1" t="s">
        <v>19</v>
      </c>
      <c r="I806" s="1"/>
      <c r="J806" s="1">
        <v>0.5</v>
      </c>
      <c r="K806" s="1">
        <v>0.5</v>
      </c>
      <c r="L806" s="42">
        <v>8</v>
      </c>
      <c r="M806" s="43">
        <v>46083</v>
      </c>
      <c r="N806" s="1" t="e">
        <f>VLOOKUP(B806,MICRO!E:L,8,0)</f>
        <v>#N/A</v>
      </c>
    </row>
    <row r="807" spans="1:14" ht="20.25" x14ac:dyDescent="0.25">
      <c r="A807" s="1">
        <v>38</v>
      </c>
      <c r="B807" s="159"/>
      <c r="C807" s="1"/>
      <c r="D807" s="1"/>
      <c r="E807" s="1"/>
      <c r="F807" s="1" t="s">
        <v>1941</v>
      </c>
      <c r="G807" s="1">
        <v>1</v>
      </c>
      <c r="H807" s="1" t="s">
        <v>19</v>
      </c>
      <c r="I807" s="1"/>
      <c r="J807" s="1">
        <v>0.6</v>
      </c>
      <c r="K807" s="1">
        <v>0.6</v>
      </c>
      <c r="L807" s="42">
        <v>8</v>
      </c>
      <c r="M807" s="43">
        <v>46083</v>
      </c>
      <c r="N807" s="1" t="e">
        <f>VLOOKUP(B807,MICRO!E:L,8,0)</f>
        <v>#N/A</v>
      </c>
    </row>
    <row r="808" spans="1:14" ht="20.25" x14ac:dyDescent="0.25">
      <c r="A808" s="1">
        <v>39</v>
      </c>
      <c r="B808" s="159"/>
      <c r="C808" s="1"/>
      <c r="D808" s="1"/>
      <c r="E808" s="1"/>
      <c r="F808" s="1" t="s">
        <v>1942</v>
      </c>
      <c r="G808" s="1">
        <v>4</v>
      </c>
      <c r="H808" s="1" t="s">
        <v>19</v>
      </c>
      <c r="I808" s="1"/>
      <c r="J808" s="1">
        <v>0.2</v>
      </c>
      <c r="K808" s="1">
        <v>0.8</v>
      </c>
      <c r="L808" s="42">
        <v>8</v>
      </c>
      <c r="M808" s="43">
        <v>46083</v>
      </c>
      <c r="N808" s="1" t="e">
        <f>VLOOKUP(B808,MICRO!E:L,8,0)</f>
        <v>#N/A</v>
      </c>
    </row>
    <row r="809" spans="1:14" ht="20.25" x14ac:dyDescent="0.25">
      <c r="A809" s="1">
        <v>40</v>
      </c>
      <c r="B809" s="159"/>
      <c r="C809" s="1"/>
      <c r="D809" s="1"/>
      <c r="E809" s="1"/>
      <c r="F809" s="1" t="s">
        <v>1943</v>
      </c>
      <c r="G809" s="1">
        <v>8</v>
      </c>
      <c r="H809" s="1" t="s">
        <v>19</v>
      </c>
      <c r="I809" s="1"/>
      <c r="J809" s="1">
        <v>0.05</v>
      </c>
      <c r="K809" s="1">
        <v>0.4</v>
      </c>
      <c r="L809" s="42">
        <v>8</v>
      </c>
      <c r="M809" s="43">
        <v>46083</v>
      </c>
      <c r="N809" s="1" t="e">
        <f>VLOOKUP(B809,MICRO!E:L,8,0)</f>
        <v>#N/A</v>
      </c>
    </row>
    <row r="810" spans="1:14" ht="20.25" x14ac:dyDescent="0.25">
      <c r="A810" s="1">
        <v>41</v>
      </c>
      <c r="B810" s="159"/>
      <c r="C810" s="1"/>
      <c r="D810" s="1"/>
      <c r="E810" s="1"/>
      <c r="F810" s="1" t="s">
        <v>1944</v>
      </c>
      <c r="G810" s="1">
        <v>4</v>
      </c>
      <c r="H810" s="1" t="s">
        <v>19</v>
      </c>
      <c r="I810" s="1"/>
      <c r="J810" s="1">
        <v>0.08</v>
      </c>
      <c r="K810" s="1">
        <v>0.32</v>
      </c>
      <c r="L810" s="42">
        <v>8</v>
      </c>
      <c r="M810" s="43">
        <v>46083</v>
      </c>
      <c r="N810" s="1" t="e">
        <f>VLOOKUP(B810,MICRO!E:L,8,0)</f>
        <v>#N/A</v>
      </c>
    </row>
    <row r="811" spans="1:14" ht="20.25" x14ac:dyDescent="0.25">
      <c r="A811" s="1">
        <v>42</v>
      </c>
      <c r="B811" s="159"/>
      <c r="C811" s="1"/>
      <c r="D811" s="1"/>
      <c r="E811" s="1"/>
      <c r="F811" s="1" t="s">
        <v>1945</v>
      </c>
      <c r="G811" s="1">
        <v>4</v>
      </c>
      <c r="H811" s="1" t="s">
        <v>19</v>
      </c>
      <c r="I811" s="1"/>
      <c r="J811" s="1">
        <v>0.5</v>
      </c>
      <c r="K811" s="1">
        <v>2</v>
      </c>
      <c r="L811" s="42">
        <v>8</v>
      </c>
      <c r="M811" s="43">
        <v>46083</v>
      </c>
      <c r="N811" s="1" t="e">
        <f>VLOOKUP(B811,MICRO!E:L,8,0)</f>
        <v>#N/A</v>
      </c>
    </row>
    <row r="812" spans="1:14" ht="20.25" x14ac:dyDescent="0.25">
      <c r="A812" s="1">
        <v>43</v>
      </c>
      <c r="B812" s="159"/>
      <c r="C812" s="1"/>
      <c r="D812" s="1"/>
      <c r="E812" s="1"/>
      <c r="F812" s="1" t="s">
        <v>1946</v>
      </c>
      <c r="G812" s="1">
        <v>4</v>
      </c>
      <c r="H812" s="1" t="s">
        <v>19</v>
      </c>
      <c r="I812" s="1"/>
      <c r="J812" s="1">
        <v>0.05</v>
      </c>
      <c r="K812" s="1">
        <v>0.2</v>
      </c>
      <c r="L812" s="42">
        <v>8</v>
      </c>
      <c r="M812" s="43">
        <v>46083</v>
      </c>
      <c r="N812" s="1" t="e">
        <f>VLOOKUP(B812,MICRO!E:L,8,0)</f>
        <v>#N/A</v>
      </c>
    </row>
    <row r="813" spans="1:14" ht="20.25" x14ac:dyDescent="0.25">
      <c r="A813" s="1">
        <v>44</v>
      </c>
      <c r="B813" s="159"/>
      <c r="C813" s="1"/>
      <c r="D813" s="1"/>
      <c r="E813" s="1"/>
      <c r="F813" s="1" t="s">
        <v>1947</v>
      </c>
      <c r="G813" s="1">
        <v>5</v>
      </c>
      <c r="H813" s="1" t="s">
        <v>19</v>
      </c>
      <c r="I813" s="1"/>
      <c r="J813" s="1">
        <v>0.01</v>
      </c>
      <c r="K813" s="1">
        <v>0.05</v>
      </c>
      <c r="L813" s="42">
        <v>8</v>
      </c>
      <c r="M813" s="43">
        <v>46083</v>
      </c>
      <c r="N813" s="1" t="e">
        <f>VLOOKUP(B813,MICRO!E:L,8,0)</f>
        <v>#N/A</v>
      </c>
    </row>
    <row r="814" spans="1:14" ht="20.25" x14ac:dyDescent="0.25">
      <c r="A814" s="1">
        <v>46</v>
      </c>
      <c r="B814" s="159"/>
      <c r="C814" s="1"/>
      <c r="D814" s="1"/>
      <c r="E814" s="1"/>
      <c r="F814" s="1" t="s">
        <v>1948</v>
      </c>
      <c r="G814" s="1">
        <v>57</v>
      </c>
      <c r="H814" s="1" t="s">
        <v>1253</v>
      </c>
      <c r="I814" s="1"/>
      <c r="J814" s="1">
        <v>0.02</v>
      </c>
      <c r="K814" s="1">
        <v>1.1400000000000001</v>
      </c>
      <c r="L814" s="42">
        <v>8</v>
      </c>
      <c r="M814" s="43">
        <v>46083</v>
      </c>
      <c r="N814" s="1" t="e">
        <f>VLOOKUP(B814,MICRO!E:L,8,0)</f>
        <v>#N/A</v>
      </c>
    </row>
    <row r="815" spans="1:14" ht="20.25" x14ac:dyDescent="0.25">
      <c r="A815" s="1">
        <v>47</v>
      </c>
      <c r="B815" s="159"/>
      <c r="C815" s="1"/>
      <c r="D815" s="1"/>
      <c r="E815" s="1"/>
      <c r="F815" s="1" t="s">
        <v>1949</v>
      </c>
      <c r="G815" s="1">
        <v>190</v>
      </c>
      <c r="H815" s="1" t="s">
        <v>1253</v>
      </c>
      <c r="I815" s="1"/>
      <c r="J815" s="1">
        <v>0.04</v>
      </c>
      <c r="K815" s="1">
        <v>7.6000000000000005</v>
      </c>
      <c r="L815" s="42">
        <v>8</v>
      </c>
      <c r="M815" s="43">
        <v>46083</v>
      </c>
      <c r="N815" s="1" t="e">
        <f>VLOOKUP(B815,MICRO!E:L,8,0)</f>
        <v>#N/A</v>
      </c>
    </row>
    <row r="816" spans="1:14" ht="20.25" x14ac:dyDescent="0.25">
      <c r="A816" s="1">
        <v>48</v>
      </c>
      <c r="B816" s="159"/>
      <c r="C816" s="1"/>
      <c r="D816" s="1"/>
      <c r="E816" s="1"/>
      <c r="F816" s="1" t="s">
        <v>1950</v>
      </c>
      <c r="G816" s="1">
        <v>6</v>
      </c>
      <c r="H816" s="1" t="s">
        <v>1253</v>
      </c>
      <c r="I816" s="1"/>
      <c r="J816" s="1">
        <v>0.05</v>
      </c>
      <c r="K816" s="1">
        <v>0.30000000000000004</v>
      </c>
      <c r="L816" s="42">
        <v>8</v>
      </c>
      <c r="M816" s="43">
        <v>46083</v>
      </c>
      <c r="N816" s="1" t="e">
        <f>VLOOKUP(B816,MICRO!E:L,8,0)</f>
        <v>#N/A</v>
      </c>
    </row>
    <row r="817" spans="1:14" ht="20.25" x14ac:dyDescent="0.25">
      <c r="A817" s="1">
        <v>49</v>
      </c>
      <c r="B817" s="159"/>
      <c r="C817" s="1"/>
      <c r="D817" s="1"/>
      <c r="E817" s="1"/>
      <c r="F817" s="1" t="s">
        <v>1951</v>
      </c>
      <c r="G817" s="1">
        <v>20</v>
      </c>
      <c r="H817" s="1" t="s">
        <v>19</v>
      </c>
      <c r="I817" s="1"/>
      <c r="J817" s="1">
        <v>1.5</v>
      </c>
      <c r="K817" s="1">
        <v>30</v>
      </c>
      <c r="L817" s="42">
        <v>8</v>
      </c>
      <c r="M817" s="43">
        <v>46083</v>
      </c>
      <c r="N817" s="1" t="e">
        <f>VLOOKUP(B817,MICRO!E:L,8,0)</f>
        <v>#N/A</v>
      </c>
    </row>
    <row r="818" spans="1:14" ht="20.25" x14ac:dyDescent="0.25">
      <c r="A818" s="1">
        <v>50</v>
      </c>
      <c r="B818" s="159"/>
      <c r="C818" s="1"/>
      <c r="D818" s="1"/>
      <c r="E818" s="1"/>
      <c r="F818" s="1" t="s">
        <v>1952</v>
      </c>
      <c r="G818" s="1">
        <v>17</v>
      </c>
      <c r="H818" s="1" t="s">
        <v>19</v>
      </c>
      <c r="I818" s="1"/>
      <c r="J818" s="1">
        <v>1</v>
      </c>
      <c r="K818" s="1">
        <v>17</v>
      </c>
      <c r="L818" s="42">
        <v>8</v>
      </c>
      <c r="M818" s="43">
        <v>46083</v>
      </c>
      <c r="N818" s="1" t="e">
        <f>VLOOKUP(B818,MICRO!E:L,8,0)</f>
        <v>#N/A</v>
      </c>
    </row>
    <row r="819" spans="1:14" ht="20.25" x14ac:dyDescent="0.25">
      <c r="A819" s="1">
        <v>51</v>
      </c>
      <c r="B819" s="159"/>
      <c r="C819" s="1"/>
      <c r="D819" s="1"/>
      <c r="E819" s="1"/>
      <c r="F819" s="1" t="s">
        <v>1953</v>
      </c>
      <c r="G819" s="1">
        <v>10</v>
      </c>
      <c r="H819" s="1" t="s">
        <v>1253</v>
      </c>
      <c r="I819" s="1"/>
      <c r="J819" s="1">
        <v>0.02</v>
      </c>
      <c r="K819" s="1">
        <v>0.2</v>
      </c>
      <c r="L819" s="42">
        <v>8</v>
      </c>
      <c r="M819" s="43">
        <v>46083</v>
      </c>
      <c r="N819" s="1" t="e">
        <f>VLOOKUP(B819,MICRO!E:L,8,0)</f>
        <v>#N/A</v>
      </c>
    </row>
    <row r="820" spans="1:14" ht="20.25" x14ac:dyDescent="0.25">
      <c r="A820" s="1">
        <v>52</v>
      </c>
      <c r="B820" s="159"/>
      <c r="C820" s="1"/>
      <c r="D820" s="1"/>
      <c r="E820" s="1"/>
      <c r="F820" s="1" t="s">
        <v>1954</v>
      </c>
      <c r="G820" s="1">
        <v>5</v>
      </c>
      <c r="H820" s="1" t="s">
        <v>1253</v>
      </c>
      <c r="I820" s="1"/>
      <c r="J820" s="1">
        <v>0.06</v>
      </c>
      <c r="K820" s="1">
        <v>0.3</v>
      </c>
      <c r="L820" s="42">
        <v>8</v>
      </c>
      <c r="M820" s="43">
        <v>46083</v>
      </c>
      <c r="N820" s="1" t="e">
        <f>VLOOKUP(B820,MICRO!E:L,8,0)</f>
        <v>#N/A</v>
      </c>
    </row>
    <row r="821" spans="1:14" ht="20.25" x14ac:dyDescent="0.25">
      <c r="A821" s="1">
        <v>53</v>
      </c>
      <c r="B821" s="159"/>
      <c r="C821" s="1"/>
      <c r="D821" s="1"/>
      <c r="E821" s="1"/>
      <c r="F821" s="1" t="s">
        <v>1955</v>
      </c>
      <c r="G821" s="1">
        <v>3</v>
      </c>
      <c r="H821" s="1" t="s">
        <v>19</v>
      </c>
      <c r="I821" s="1"/>
      <c r="J821" s="1">
        <v>0.05</v>
      </c>
      <c r="K821" s="1">
        <v>0.15000000000000002</v>
      </c>
      <c r="L821" s="42">
        <v>8</v>
      </c>
      <c r="M821" s="43">
        <v>46083</v>
      </c>
      <c r="N821" s="1" t="e">
        <f>VLOOKUP(B821,MICRO!E:L,8,0)</f>
        <v>#N/A</v>
      </c>
    </row>
    <row r="822" spans="1:14" ht="20.25" x14ac:dyDescent="0.25">
      <c r="A822" s="1">
        <v>54</v>
      </c>
      <c r="B822" s="159"/>
      <c r="C822" s="1"/>
      <c r="D822" s="1"/>
      <c r="E822" s="1"/>
      <c r="F822" s="1" t="s">
        <v>1956</v>
      </c>
      <c r="G822" s="1">
        <v>7</v>
      </c>
      <c r="H822" s="1" t="s">
        <v>19</v>
      </c>
      <c r="I822" s="1"/>
      <c r="J822" s="1">
        <v>0.02</v>
      </c>
      <c r="K822" s="1">
        <v>0.14000000000000001</v>
      </c>
      <c r="L822" s="42">
        <v>8</v>
      </c>
      <c r="M822" s="43">
        <v>46083</v>
      </c>
      <c r="N822" s="1" t="e">
        <f>VLOOKUP(B822,MICRO!E:L,8,0)</f>
        <v>#N/A</v>
      </c>
    </row>
    <row r="823" spans="1:14" ht="20.25" x14ac:dyDescent="0.25">
      <c r="A823" s="1">
        <v>55</v>
      </c>
      <c r="B823" s="159"/>
      <c r="C823" s="1"/>
      <c r="D823" s="1"/>
      <c r="E823" s="1"/>
      <c r="F823" s="1" t="s">
        <v>1957</v>
      </c>
      <c r="G823" s="1">
        <v>2</v>
      </c>
      <c r="H823" s="1" t="s">
        <v>19</v>
      </c>
      <c r="I823" s="1"/>
      <c r="J823" s="1">
        <v>0.03</v>
      </c>
      <c r="K823" s="1">
        <v>0.06</v>
      </c>
      <c r="L823" s="42">
        <v>8</v>
      </c>
      <c r="M823" s="43">
        <v>46083</v>
      </c>
      <c r="N823" s="1" t="e">
        <f>VLOOKUP(B823,MICRO!E:L,8,0)</f>
        <v>#N/A</v>
      </c>
    </row>
    <row r="824" spans="1:14" ht="20.25" x14ac:dyDescent="0.25">
      <c r="A824" s="1">
        <v>56</v>
      </c>
      <c r="B824" s="159"/>
      <c r="C824" s="1"/>
      <c r="D824" s="1"/>
      <c r="E824" s="1"/>
      <c r="F824" s="1" t="s">
        <v>1958</v>
      </c>
      <c r="G824" s="1">
        <v>3</v>
      </c>
      <c r="H824" s="1" t="s">
        <v>19</v>
      </c>
      <c r="I824" s="1"/>
      <c r="J824" s="1">
        <v>0.02</v>
      </c>
      <c r="K824" s="1">
        <v>0.06</v>
      </c>
      <c r="L824" s="42">
        <v>8</v>
      </c>
      <c r="M824" s="43">
        <v>46083</v>
      </c>
      <c r="N824" s="1" t="e">
        <f>VLOOKUP(B824,MICRO!E:L,8,0)</f>
        <v>#N/A</v>
      </c>
    </row>
    <row r="825" spans="1:14" ht="20.25" x14ac:dyDescent="0.25">
      <c r="A825" s="1">
        <v>57</v>
      </c>
      <c r="B825" s="159"/>
      <c r="C825" s="1"/>
      <c r="D825" s="1"/>
      <c r="E825" s="1"/>
      <c r="F825" s="1" t="s">
        <v>1959</v>
      </c>
      <c r="G825" s="1">
        <v>2</v>
      </c>
      <c r="H825" s="1" t="s">
        <v>19</v>
      </c>
      <c r="I825" s="1"/>
      <c r="J825" s="1">
        <v>0.06</v>
      </c>
      <c r="K825" s="1">
        <v>0.12</v>
      </c>
      <c r="L825" s="42">
        <v>8</v>
      </c>
      <c r="M825" s="43">
        <v>46083</v>
      </c>
      <c r="N825" s="1" t="e">
        <f>VLOOKUP(B825,MICRO!E:L,8,0)</f>
        <v>#N/A</v>
      </c>
    </row>
    <row r="826" spans="1:14" ht="20.25" x14ac:dyDescent="0.25">
      <c r="A826" s="1">
        <v>58</v>
      </c>
      <c r="B826" s="159"/>
      <c r="C826" s="1"/>
      <c r="D826" s="1"/>
      <c r="E826" s="1"/>
      <c r="F826" s="1" t="s">
        <v>1960</v>
      </c>
      <c r="G826" s="1">
        <v>6</v>
      </c>
      <c r="H826" s="1" t="s">
        <v>19</v>
      </c>
      <c r="I826" s="1"/>
      <c r="J826" s="1">
        <v>2.5000000000000001E-2</v>
      </c>
      <c r="K826" s="1">
        <v>0.15000000000000002</v>
      </c>
      <c r="L826" s="42">
        <v>8</v>
      </c>
      <c r="M826" s="43">
        <v>46083</v>
      </c>
      <c r="N826" s="1" t="e">
        <f>VLOOKUP(B826,MICRO!E:L,8,0)</f>
        <v>#N/A</v>
      </c>
    </row>
    <row r="827" spans="1:14" ht="20.25" x14ac:dyDescent="0.25">
      <c r="A827" s="1">
        <v>59</v>
      </c>
      <c r="B827" s="159"/>
      <c r="C827" s="1"/>
      <c r="D827" s="1"/>
      <c r="E827" s="1"/>
      <c r="F827" s="1" t="s">
        <v>1961</v>
      </c>
      <c r="G827" s="1">
        <v>10</v>
      </c>
      <c r="H827" s="1" t="s">
        <v>19</v>
      </c>
      <c r="I827" s="1"/>
      <c r="J827" s="1">
        <v>0.01</v>
      </c>
      <c r="K827" s="1">
        <v>0.1</v>
      </c>
      <c r="L827" s="42">
        <v>8</v>
      </c>
      <c r="M827" s="43">
        <v>46083</v>
      </c>
      <c r="N827" s="1" t="e">
        <f>VLOOKUP(B827,MICRO!E:L,8,0)</f>
        <v>#N/A</v>
      </c>
    </row>
    <row r="828" spans="1:14" ht="20.25" x14ac:dyDescent="0.25">
      <c r="A828" s="1">
        <v>60</v>
      </c>
      <c r="B828" s="159"/>
      <c r="C828" s="1"/>
      <c r="D828" s="1"/>
      <c r="E828" s="1"/>
      <c r="F828" s="1" t="s">
        <v>1962</v>
      </c>
      <c r="G828" s="1">
        <v>35</v>
      </c>
      <c r="H828" s="1" t="s">
        <v>19</v>
      </c>
      <c r="I828" s="1"/>
      <c r="J828" s="1">
        <v>0.03</v>
      </c>
      <c r="K828" s="1">
        <v>1.05</v>
      </c>
      <c r="L828" s="42">
        <v>8</v>
      </c>
      <c r="M828" s="43">
        <v>46083</v>
      </c>
      <c r="N828" s="1" t="e">
        <f>VLOOKUP(B828,MICRO!E:L,8,0)</f>
        <v>#N/A</v>
      </c>
    </row>
    <row r="829" spans="1:14" ht="20.25" x14ac:dyDescent="0.25">
      <c r="A829" s="1">
        <v>61</v>
      </c>
      <c r="B829" s="159"/>
      <c r="C829" s="1"/>
      <c r="D829" s="1"/>
      <c r="E829" s="1"/>
      <c r="F829" s="1" t="s">
        <v>1963</v>
      </c>
      <c r="G829" s="1">
        <v>40</v>
      </c>
      <c r="H829" s="1" t="s">
        <v>19</v>
      </c>
      <c r="I829" s="1"/>
      <c r="J829" s="1">
        <v>0.04</v>
      </c>
      <c r="K829" s="1">
        <v>1.6</v>
      </c>
      <c r="L829" s="42">
        <v>8</v>
      </c>
      <c r="M829" s="43">
        <v>46083</v>
      </c>
      <c r="N829" s="1" t="e">
        <f>VLOOKUP(B829,MICRO!E:L,8,0)</f>
        <v>#N/A</v>
      </c>
    </row>
    <row r="830" spans="1:14" ht="20.25" x14ac:dyDescent="0.25">
      <c r="A830" s="1">
        <v>62</v>
      </c>
      <c r="B830" s="159"/>
      <c r="C830" s="1"/>
      <c r="D830" s="1"/>
      <c r="E830" s="1"/>
      <c r="F830" s="1" t="s">
        <v>1964</v>
      </c>
      <c r="G830" s="1">
        <v>7</v>
      </c>
      <c r="H830" s="1" t="s">
        <v>19</v>
      </c>
      <c r="I830" s="1"/>
      <c r="J830" s="1">
        <v>0.03</v>
      </c>
      <c r="K830" s="1">
        <v>0.21</v>
      </c>
      <c r="L830" s="42">
        <v>8</v>
      </c>
      <c r="M830" s="43">
        <v>46083</v>
      </c>
      <c r="N830" s="1" t="e">
        <f>VLOOKUP(B830,MICRO!E:L,8,0)</f>
        <v>#N/A</v>
      </c>
    </row>
    <row r="831" spans="1:14" ht="20.25" x14ac:dyDescent="0.25">
      <c r="A831" s="1">
        <v>63</v>
      </c>
      <c r="B831" s="159"/>
      <c r="C831" s="1" t="s">
        <v>1132</v>
      </c>
      <c r="D831" s="1"/>
      <c r="E831" s="1" t="s">
        <v>2</v>
      </c>
      <c r="F831" s="1" t="s">
        <v>1133</v>
      </c>
      <c r="G831" s="1">
        <v>1</v>
      </c>
      <c r="H831" s="1" t="s">
        <v>19</v>
      </c>
      <c r="I831" s="1" t="s">
        <v>652</v>
      </c>
      <c r="J831" s="1">
        <v>59.38</v>
      </c>
      <c r="K831" s="1">
        <v>59.38</v>
      </c>
      <c r="L831" s="42">
        <v>8</v>
      </c>
      <c r="M831" s="43">
        <v>46083</v>
      </c>
      <c r="N831" s="1" t="e">
        <f>VLOOKUP(B831,MICRO!E:L,8,0)</f>
        <v>#N/A</v>
      </c>
    </row>
    <row r="832" spans="1:14" ht="20.25" x14ac:dyDescent="0.25">
      <c r="A832" s="1">
        <v>6</v>
      </c>
      <c r="B832" s="159"/>
      <c r="C832" s="1" t="s">
        <v>706</v>
      </c>
      <c r="D832" s="1"/>
      <c r="E832" s="1" t="s">
        <v>1966</v>
      </c>
      <c r="F832" s="1" t="s">
        <v>1967</v>
      </c>
      <c r="G832" s="1">
        <v>10</v>
      </c>
      <c r="H832" s="1" t="s">
        <v>19</v>
      </c>
      <c r="I832" s="1" t="s">
        <v>629</v>
      </c>
      <c r="J832" s="1">
        <v>0.3</v>
      </c>
      <c r="K832" s="1">
        <v>3</v>
      </c>
      <c r="L832" s="42">
        <v>8</v>
      </c>
      <c r="M832" s="43">
        <v>46083</v>
      </c>
      <c r="N832" s="1" t="e">
        <f>VLOOKUP(B832,MICRO!E:L,8,0)</f>
        <v>#N/A</v>
      </c>
    </row>
    <row r="833" spans="1:14" ht="20.25" x14ac:dyDescent="0.25">
      <c r="A833" s="1">
        <v>7</v>
      </c>
      <c r="B833" s="159"/>
      <c r="C833" s="1" t="s">
        <v>712</v>
      </c>
      <c r="D833" s="1"/>
      <c r="E833" s="1" t="s">
        <v>1968</v>
      </c>
      <c r="F833" s="1" t="s">
        <v>1969</v>
      </c>
      <c r="G833" s="1">
        <v>6</v>
      </c>
      <c r="H833" s="1" t="s">
        <v>19</v>
      </c>
      <c r="I833" s="1" t="s">
        <v>629</v>
      </c>
      <c r="J833" s="1">
        <v>0.3</v>
      </c>
      <c r="K833" s="1">
        <v>1.7999999999999998</v>
      </c>
      <c r="L833" s="42">
        <v>8</v>
      </c>
      <c r="M833" s="43">
        <v>46083</v>
      </c>
      <c r="N833" s="1" t="e">
        <f>VLOOKUP(B833,MICRO!E:L,8,0)</f>
        <v>#N/A</v>
      </c>
    </row>
    <row r="834" spans="1:14" ht="20.25" x14ac:dyDescent="0.25">
      <c r="A834" s="1">
        <v>8</v>
      </c>
      <c r="B834" s="159"/>
      <c r="C834" s="1" t="s">
        <v>147</v>
      </c>
      <c r="D834" s="1"/>
      <c r="E834" s="1"/>
      <c r="F834" s="1" t="s">
        <v>1970</v>
      </c>
      <c r="G834" s="1">
        <v>16</v>
      </c>
      <c r="H834" s="1" t="s">
        <v>19</v>
      </c>
      <c r="I834" s="1" t="s">
        <v>629</v>
      </c>
      <c r="J834" s="1">
        <v>0.3</v>
      </c>
      <c r="K834" s="1">
        <v>4.8</v>
      </c>
      <c r="L834" s="42">
        <v>8</v>
      </c>
      <c r="M834" s="43">
        <v>46083</v>
      </c>
      <c r="N834" s="1" t="e">
        <f>VLOOKUP(B834,MICRO!E:L,8,0)</f>
        <v>#N/A</v>
      </c>
    </row>
    <row r="835" spans="1:14" ht="20.25" x14ac:dyDescent="0.25">
      <c r="A835" s="1">
        <v>9</v>
      </c>
      <c r="B835" s="159"/>
      <c r="C835" s="1" t="s">
        <v>936</v>
      </c>
      <c r="D835" s="1"/>
      <c r="E835" s="1" t="s">
        <v>1971</v>
      </c>
      <c r="F835" s="1" t="s">
        <v>1972</v>
      </c>
      <c r="G835" s="1">
        <v>8</v>
      </c>
      <c r="H835" s="1" t="s">
        <v>19</v>
      </c>
      <c r="I835" s="1" t="s">
        <v>629</v>
      </c>
      <c r="J835" s="1">
        <v>0.3</v>
      </c>
      <c r="K835" s="1">
        <v>2.4</v>
      </c>
      <c r="L835" s="42">
        <v>8</v>
      </c>
      <c r="M835" s="43">
        <v>46083</v>
      </c>
      <c r="N835" s="1" t="e">
        <f>VLOOKUP(B835,MICRO!E:L,8,0)</f>
        <v>#N/A</v>
      </c>
    </row>
    <row r="836" spans="1:14" ht="20.25" x14ac:dyDescent="0.25">
      <c r="A836" s="1">
        <v>22</v>
      </c>
      <c r="B836" s="159"/>
      <c r="C836" s="1" t="s">
        <v>959</v>
      </c>
      <c r="D836" s="1"/>
      <c r="E836" s="1" t="s">
        <v>1973</v>
      </c>
      <c r="F836" s="1" t="s">
        <v>1974</v>
      </c>
      <c r="G836" s="1">
        <v>2</v>
      </c>
      <c r="H836" s="1"/>
      <c r="I836" s="1" t="s">
        <v>629</v>
      </c>
      <c r="J836" s="1">
        <v>0.47</v>
      </c>
      <c r="K836" s="1">
        <v>0.94</v>
      </c>
      <c r="L836" s="42">
        <v>8</v>
      </c>
      <c r="M836" s="43">
        <v>46083</v>
      </c>
      <c r="N836" s="1" t="e">
        <f>VLOOKUP(B836,MICRO!E:L,8,0)</f>
        <v>#N/A</v>
      </c>
    </row>
    <row r="837" spans="1:14" ht="20.25" x14ac:dyDescent="0.25">
      <c r="A837" s="1">
        <v>23</v>
      </c>
      <c r="B837" s="159"/>
      <c r="C837" s="1" t="s">
        <v>1975</v>
      </c>
      <c r="D837" s="1" t="s">
        <v>1976</v>
      </c>
      <c r="E837" s="1"/>
      <c r="F837" s="1" t="s">
        <v>1977</v>
      </c>
      <c r="G837" s="1">
        <v>1</v>
      </c>
      <c r="H837" s="1" t="s">
        <v>19</v>
      </c>
      <c r="I837" s="1" t="s">
        <v>589</v>
      </c>
      <c r="J837" s="1">
        <v>1</v>
      </c>
      <c r="K837" s="1">
        <v>1</v>
      </c>
      <c r="L837" s="42">
        <v>8</v>
      </c>
      <c r="M837" s="43">
        <v>46083</v>
      </c>
      <c r="N837" s="1" t="e">
        <f>VLOOKUP(B837,MICRO!E:L,8,0)</f>
        <v>#N/A</v>
      </c>
    </row>
    <row r="838" spans="1:14" ht="20.25" x14ac:dyDescent="0.25">
      <c r="A838" s="1">
        <v>24</v>
      </c>
      <c r="B838" s="159"/>
      <c r="C838" s="1" t="s">
        <v>1975</v>
      </c>
      <c r="D838" s="1" t="s">
        <v>1976</v>
      </c>
      <c r="E838" s="1"/>
      <c r="F838" s="1" t="s">
        <v>1978</v>
      </c>
      <c r="G838" s="1">
        <v>1</v>
      </c>
      <c r="H838" s="1" t="s">
        <v>19</v>
      </c>
      <c r="I838" s="1" t="s">
        <v>589</v>
      </c>
      <c r="J838" s="1">
        <v>0.1</v>
      </c>
      <c r="K838" s="1">
        <v>0.1</v>
      </c>
      <c r="L838" s="42">
        <v>8</v>
      </c>
      <c r="M838" s="43">
        <v>46083</v>
      </c>
      <c r="N838" s="1" t="e">
        <f>VLOOKUP(B838,MICRO!E:L,8,0)</f>
        <v>#N/A</v>
      </c>
    </row>
    <row r="839" spans="1:14" ht="20.25" x14ac:dyDescent="0.25">
      <c r="A839" s="1">
        <v>25</v>
      </c>
      <c r="B839" s="159"/>
      <c r="C839" s="1" t="s">
        <v>1975</v>
      </c>
      <c r="D839" s="1" t="s">
        <v>1976</v>
      </c>
      <c r="E839" s="1"/>
      <c r="F839" s="1" t="s">
        <v>1979</v>
      </c>
      <c r="G839" s="1">
        <v>1</v>
      </c>
      <c r="H839" s="1" t="s">
        <v>19</v>
      </c>
      <c r="I839" s="1" t="s">
        <v>589</v>
      </c>
      <c r="J839" s="1">
        <v>0.2</v>
      </c>
      <c r="K839" s="1">
        <v>0.2</v>
      </c>
      <c r="L839" s="42">
        <v>8</v>
      </c>
      <c r="M839" s="43">
        <v>46083</v>
      </c>
      <c r="N839" s="1" t="e">
        <f>VLOOKUP(B839,MICRO!E:L,8,0)</f>
        <v>#N/A</v>
      </c>
    </row>
    <row r="840" spans="1:14" ht="20.25" x14ac:dyDescent="0.25">
      <c r="A840" s="1">
        <v>26</v>
      </c>
      <c r="B840" s="159"/>
      <c r="C840" s="1" t="s">
        <v>1975</v>
      </c>
      <c r="D840" s="1" t="s">
        <v>1976</v>
      </c>
      <c r="E840" s="1"/>
      <c r="F840" s="1" t="s">
        <v>1979</v>
      </c>
      <c r="G840" s="1">
        <v>1</v>
      </c>
      <c r="H840" s="1" t="s">
        <v>19</v>
      </c>
      <c r="I840" s="1" t="s">
        <v>585</v>
      </c>
      <c r="J840" s="1">
        <v>0.4</v>
      </c>
      <c r="K840" s="1">
        <v>0.4</v>
      </c>
      <c r="L840" s="42">
        <v>8</v>
      </c>
      <c r="M840" s="43">
        <v>46083</v>
      </c>
      <c r="N840" s="1" t="e">
        <f>VLOOKUP(B840,MICRO!E:L,8,0)</f>
        <v>#N/A</v>
      </c>
    </row>
    <row r="841" spans="1:14" ht="20.25" x14ac:dyDescent="0.25">
      <c r="A841" s="1">
        <v>27</v>
      </c>
      <c r="B841" s="159"/>
      <c r="C841" s="1" t="s">
        <v>1975</v>
      </c>
      <c r="D841" s="1" t="s">
        <v>1976</v>
      </c>
      <c r="E841" s="1"/>
      <c r="F841" s="1" t="s">
        <v>1980</v>
      </c>
      <c r="G841" s="1">
        <v>1</v>
      </c>
      <c r="H841" s="1" t="s">
        <v>19</v>
      </c>
      <c r="I841" s="1" t="s">
        <v>585</v>
      </c>
      <c r="J841" s="1">
        <v>1</v>
      </c>
      <c r="K841" s="1">
        <v>1</v>
      </c>
      <c r="L841" s="42">
        <v>8</v>
      </c>
      <c r="M841" s="43">
        <v>46083</v>
      </c>
      <c r="N841" s="1" t="e">
        <f>VLOOKUP(B841,MICRO!E:L,8,0)</f>
        <v>#N/A</v>
      </c>
    </row>
    <row r="842" spans="1:14" ht="20.25" x14ac:dyDescent="0.25">
      <c r="A842" s="1">
        <v>28</v>
      </c>
      <c r="B842" s="159"/>
      <c r="C842" s="1" t="s">
        <v>1981</v>
      </c>
      <c r="D842" s="1" t="s">
        <v>1976</v>
      </c>
      <c r="E842" s="1"/>
      <c r="F842" s="1" t="s">
        <v>1982</v>
      </c>
      <c r="G842" s="1">
        <v>1</v>
      </c>
      <c r="H842" s="1" t="s">
        <v>19</v>
      </c>
      <c r="I842" s="1" t="s">
        <v>634</v>
      </c>
      <c r="J842" s="1">
        <v>1</v>
      </c>
      <c r="K842" s="1">
        <v>1</v>
      </c>
      <c r="L842" s="42">
        <v>8</v>
      </c>
      <c r="M842" s="43">
        <v>46083</v>
      </c>
      <c r="N842" s="1" t="e">
        <f>VLOOKUP(B842,MICRO!E:L,8,0)</f>
        <v>#N/A</v>
      </c>
    </row>
    <row r="843" spans="1:14" ht="20.25" x14ac:dyDescent="0.25">
      <c r="A843" s="1">
        <v>29</v>
      </c>
      <c r="B843" s="159"/>
      <c r="C843" s="1" t="s">
        <v>1975</v>
      </c>
      <c r="D843" s="1" t="s">
        <v>1983</v>
      </c>
      <c r="E843" s="1"/>
      <c r="F843" s="1" t="s">
        <v>1984</v>
      </c>
      <c r="G843" s="1">
        <v>1</v>
      </c>
      <c r="H843" s="1" t="s">
        <v>19</v>
      </c>
      <c r="I843" s="1" t="s">
        <v>585</v>
      </c>
      <c r="J843" s="1">
        <v>1</v>
      </c>
      <c r="K843" s="1">
        <v>1</v>
      </c>
      <c r="L843" s="42">
        <v>8</v>
      </c>
      <c r="M843" s="43">
        <v>46083</v>
      </c>
      <c r="N843" s="1" t="e">
        <f>VLOOKUP(B843,MICRO!E:L,8,0)</f>
        <v>#N/A</v>
      </c>
    </row>
    <row r="844" spans="1:14" ht="20.25" x14ac:dyDescent="0.25">
      <c r="A844" s="1">
        <v>30</v>
      </c>
      <c r="B844" s="159"/>
      <c r="C844" s="1" t="s">
        <v>1975</v>
      </c>
      <c r="D844" s="1" t="s">
        <v>1983</v>
      </c>
      <c r="E844" s="1"/>
      <c r="F844" s="1" t="s">
        <v>1985</v>
      </c>
      <c r="G844" s="1">
        <v>1</v>
      </c>
      <c r="H844" s="1" t="s">
        <v>19</v>
      </c>
      <c r="I844" s="1" t="s">
        <v>589</v>
      </c>
      <c r="J844" s="1">
        <v>1.5</v>
      </c>
      <c r="K844" s="1">
        <v>1.5</v>
      </c>
      <c r="L844" s="42">
        <v>8</v>
      </c>
      <c r="M844" s="43">
        <v>46083</v>
      </c>
      <c r="N844" s="1" t="e">
        <f>VLOOKUP(B844,MICRO!E:L,8,0)</f>
        <v>#N/A</v>
      </c>
    </row>
    <row r="845" spans="1:14" ht="20.25" x14ac:dyDescent="0.25">
      <c r="A845" s="1">
        <v>31</v>
      </c>
      <c r="B845" s="159"/>
      <c r="C845" s="1" t="s">
        <v>1975</v>
      </c>
      <c r="D845" s="1" t="s">
        <v>1976</v>
      </c>
      <c r="E845" s="1"/>
      <c r="F845" s="1" t="s">
        <v>1986</v>
      </c>
      <c r="G845" s="1">
        <v>1</v>
      </c>
      <c r="H845" s="1" t="s">
        <v>19</v>
      </c>
      <c r="I845" s="1" t="s">
        <v>585</v>
      </c>
      <c r="J845" s="1">
        <v>0.1</v>
      </c>
      <c r="K845" s="1">
        <v>0.1</v>
      </c>
      <c r="L845" s="42">
        <v>8</v>
      </c>
      <c r="M845" s="43">
        <v>46083</v>
      </c>
      <c r="N845" s="1" t="e">
        <f>VLOOKUP(B845,MICRO!E:L,8,0)</f>
        <v>#N/A</v>
      </c>
    </row>
    <row r="846" spans="1:14" ht="20.25" x14ac:dyDescent="0.25">
      <c r="A846" s="1">
        <v>32</v>
      </c>
      <c r="B846" s="159"/>
      <c r="C846" s="1" t="s">
        <v>1987</v>
      </c>
      <c r="D846" s="1" t="s">
        <v>1976</v>
      </c>
      <c r="E846" s="1"/>
      <c r="F846" s="1" t="s">
        <v>1988</v>
      </c>
      <c r="G846" s="1">
        <v>1</v>
      </c>
      <c r="H846" s="1" t="s">
        <v>19</v>
      </c>
      <c r="I846" s="1" t="s">
        <v>634</v>
      </c>
      <c r="J846" s="1">
        <v>0.45</v>
      </c>
      <c r="K846" s="1">
        <v>0.45</v>
      </c>
      <c r="L846" s="42">
        <v>8</v>
      </c>
      <c r="M846" s="43">
        <v>46083</v>
      </c>
      <c r="N846" s="1" t="e">
        <f>VLOOKUP(B846,MICRO!E:L,8,0)</f>
        <v>#N/A</v>
      </c>
    </row>
    <row r="847" spans="1:14" ht="20.25" x14ac:dyDescent="0.25">
      <c r="A847" s="1">
        <v>33</v>
      </c>
      <c r="B847" s="159"/>
      <c r="C847" s="1" t="s">
        <v>1981</v>
      </c>
      <c r="D847" s="1" t="s">
        <v>1976</v>
      </c>
      <c r="E847" s="1"/>
      <c r="F847" s="1" t="s">
        <v>1989</v>
      </c>
      <c r="G847" s="1">
        <v>1</v>
      </c>
      <c r="H847" s="1" t="s">
        <v>19</v>
      </c>
      <c r="I847" s="1" t="s">
        <v>634</v>
      </c>
      <c r="J847" s="1">
        <v>0.3</v>
      </c>
      <c r="K847" s="1">
        <v>0.3</v>
      </c>
      <c r="L847" s="42">
        <v>8</v>
      </c>
      <c r="M847" s="43">
        <v>46083</v>
      </c>
      <c r="N847" s="1" t="e">
        <f>VLOOKUP(B847,MICRO!E:L,8,0)</f>
        <v>#N/A</v>
      </c>
    </row>
    <row r="848" spans="1:14" ht="20.25" x14ac:dyDescent="0.25">
      <c r="A848" s="1">
        <v>34</v>
      </c>
      <c r="B848" s="159"/>
      <c r="C848" s="1" t="s">
        <v>1990</v>
      </c>
      <c r="D848" s="1" t="s">
        <v>1976</v>
      </c>
      <c r="E848" s="1"/>
      <c r="F848" s="1" t="s">
        <v>1991</v>
      </c>
      <c r="G848" s="1">
        <v>1</v>
      </c>
      <c r="H848" s="1" t="s">
        <v>19</v>
      </c>
      <c r="I848" s="1" t="s">
        <v>585</v>
      </c>
      <c r="J848" s="1">
        <v>0.35</v>
      </c>
      <c r="K848" s="1">
        <v>0.35</v>
      </c>
      <c r="L848" s="42">
        <v>8</v>
      </c>
      <c r="M848" s="43">
        <v>46083</v>
      </c>
      <c r="N848" s="1" t="e">
        <f>VLOOKUP(B848,MICRO!E:L,8,0)</f>
        <v>#N/A</v>
      </c>
    </row>
    <row r="849" spans="1:14" ht="20.25" x14ac:dyDescent="0.25">
      <c r="A849" s="1">
        <v>35</v>
      </c>
      <c r="B849" s="159"/>
      <c r="C849" s="1" t="s">
        <v>1992</v>
      </c>
      <c r="D849" s="1" t="s">
        <v>1976</v>
      </c>
      <c r="E849" s="1"/>
      <c r="F849" s="1" t="s">
        <v>1993</v>
      </c>
      <c r="G849" s="1">
        <v>1</v>
      </c>
      <c r="H849" s="1" t="s">
        <v>19</v>
      </c>
      <c r="I849" s="1" t="s">
        <v>629</v>
      </c>
      <c r="J849" s="1">
        <v>0.8</v>
      </c>
      <c r="K849" s="1">
        <v>0.8</v>
      </c>
      <c r="L849" s="42">
        <v>8</v>
      </c>
      <c r="M849" s="43">
        <v>46083</v>
      </c>
      <c r="N849" s="1" t="e">
        <f>VLOOKUP(B849,MICRO!E:L,8,0)</f>
        <v>#N/A</v>
      </c>
    </row>
    <row r="850" spans="1:14" ht="20.25" x14ac:dyDescent="0.25">
      <c r="A850" s="1">
        <v>36</v>
      </c>
      <c r="B850" s="159"/>
      <c r="C850" s="1" t="s">
        <v>1994</v>
      </c>
      <c r="D850" s="1" t="s">
        <v>1976</v>
      </c>
      <c r="E850" s="1"/>
      <c r="F850" s="1" t="s">
        <v>1995</v>
      </c>
      <c r="G850" s="1">
        <v>1</v>
      </c>
      <c r="H850" s="1" t="s">
        <v>19</v>
      </c>
      <c r="I850" s="1" t="s">
        <v>629</v>
      </c>
      <c r="J850" s="1">
        <v>0.8</v>
      </c>
      <c r="K850" s="1">
        <v>0.8</v>
      </c>
      <c r="L850" s="42">
        <v>8</v>
      </c>
      <c r="M850" s="43">
        <v>46083</v>
      </c>
      <c r="N850" s="1" t="e">
        <f>VLOOKUP(B850,MICRO!E:L,8,0)</f>
        <v>#N/A</v>
      </c>
    </row>
    <row r="851" spans="1:14" ht="20.25" x14ac:dyDescent="0.25">
      <c r="A851" s="1">
        <v>37</v>
      </c>
      <c r="B851" s="159"/>
      <c r="C851" s="1" t="s">
        <v>1994</v>
      </c>
      <c r="D851" s="1" t="s">
        <v>1976</v>
      </c>
      <c r="E851" s="1"/>
      <c r="F851" s="1" t="s">
        <v>1995</v>
      </c>
      <c r="G851" s="1">
        <v>1</v>
      </c>
      <c r="H851" s="1" t="s">
        <v>19</v>
      </c>
      <c r="I851" s="1" t="s">
        <v>629</v>
      </c>
      <c r="J851" s="1">
        <v>0.8</v>
      </c>
      <c r="K851" s="1">
        <v>0.8</v>
      </c>
      <c r="L851" s="42">
        <v>8</v>
      </c>
      <c r="M851" s="43">
        <v>46083</v>
      </c>
      <c r="N851" s="1" t="e">
        <f>VLOOKUP(B851,MICRO!E:L,8,0)</f>
        <v>#N/A</v>
      </c>
    </row>
    <row r="852" spans="1:14" ht="20.25" x14ac:dyDescent="0.25">
      <c r="A852" s="1">
        <v>38</v>
      </c>
      <c r="B852" s="159"/>
      <c r="C852" s="1" t="s">
        <v>1994</v>
      </c>
      <c r="D852" s="1" t="s">
        <v>1976</v>
      </c>
      <c r="E852" s="1"/>
      <c r="F852" s="1" t="s">
        <v>1995</v>
      </c>
      <c r="G852" s="1">
        <v>1</v>
      </c>
      <c r="H852" s="1" t="s">
        <v>19</v>
      </c>
      <c r="I852" s="1" t="s">
        <v>629</v>
      </c>
      <c r="J852" s="1">
        <v>0.8</v>
      </c>
      <c r="K852" s="1">
        <v>0.8</v>
      </c>
      <c r="L852" s="42">
        <v>8</v>
      </c>
      <c r="M852" s="43">
        <v>46083</v>
      </c>
      <c r="N852" s="1" t="e">
        <f>VLOOKUP(B852,MICRO!E:L,8,0)</f>
        <v>#N/A</v>
      </c>
    </row>
    <row r="853" spans="1:14" ht="20.25" x14ac:dyDescent="0.25">
      <c r="A853" s="1">
        <v>39</v>
      </c>
      <c r="B853" s="159"/>
      <c r="C853" s="1" t="s">
        <v>1996</v>
      </c>
      <c r="D853" s="1" t="s">
        <v>1976</v>
      </c>
      <c r="E853" s="1"/>
      <c r="F853" s="1" t="s">
        <v>1997</v>
      </c>
      <c r="G853" s="1">
        <v>1</v>
      </c>
      <c r="H853" s="1" t="s">
        <v>19</v>
      </c>
      <c r="I853" s="1" t="s">
        <v>589</v>
      </c>
      <c r="J853" s="1">
        <v>0.81</v>
      </c>
      <c r="K853" s="1">
        <v>0.81</v>
      </c>
      <c r="L853" s="42">
        <v>8</v>
      </c>
      <c r="M853" s="43">
        <v>46083</v>
      </c>
      <c r="N853" s="1" t="e">
        <f>VLOOKUP(B853,MICRO!E:L,8,0)</f>
        <v>#N/A</v>
      </c>
    </row>
    <row r="854" spans="1:14" ht="20.25" x14ac:dyDescent="0.25">
      <c r="A854" s="1">
        <v>40</v>
      </c>
      <c r="B854" s="159"/>
      <c r="C854" s="1" t="s">
        <v>1998</v>
      </c>
      <c r="D854" s="1" t="s">
        <v>1976</v>
      </c>
      <c r="E854" s="1"/>
      <c r="F854" s="1" t="s">
        <v>1999</v>
      </c>
      <c r="G854" s="1">
        <v>1</v>
      </c>
      <c r="H854" s="1" t="s">
        <v>19</v>
      </c>
      <c r="I854" s="1" t="s">
        <v>629</v>
      </c>
      <c r="J854" s="1">
        <v>0.2</v>
      </c>
      <c r="K854" s="1">
        <v>0.2</v>
      </c>
      <c r="L854" s="42">
        <v>8</v>
      </c>
      <c r="M854" s="43">
        <v>46083</v>
      </c>
      <c r="N854" s="1" t="e">
        <f>VLOOKUP(B854,MICRO!E:L,8,0)</f>
        <v>#N/A</v>
      </c>
    </row>
    <row r="855" spans="1:14" ht="20.25" x14ac:dyDescent="0.25">
      <c r="A855" s="1">
        <v>41</v>
      </c>
      <c r="B855" s="159"/>
      <c r="C855" s="1" t="s">
        <v>1998</v>
      </c>
      <c r="D855" s="1" t="s">
        <v>1976</v>
      </c>
      <c r="E855" s="1"/>
      <c r="F855" s="1" t="s">
        <v>2000</v>
      </c>
      <c r="G855" s="1">
        <v>1</v>
      </c>
      <c r="H855" s="1" t="s">
        <v>19</v>
      </c>
      <c r="I855" s="1" t="s">
        <v>629</v>
      </c>
      <c r="J855" s="1">
        <v>0.4</v>
      </c>
      <c r="K855" s="1">
        <v>0.4</v>
      </c>
      <c r="L855" s="42">
        <v>8</v>
      </c>
      <c r="M855" s="43">
        <v>46083</v>
      </c>
      <c r="N855" s="1" t="e">
        <f>VLOOKUP(B855,MICRO!E:L,8,0)</f>
        <v>#N/A</v>
      </c>
    </row>
    <row r="856" spans="1:14" ht="20.25" x14ac:dyDescent="0.25">
      <c r="A856" s="1">
        <v>42</v>
      </c>
      <c r="B856" s="159"/>
      <c r="C856" s="1" t="s">
        <v>1998</v>
      </c>
      <c r="D856" s="1" t="s">
        <v>1976</v>
      </c>
      <c r="E856" s="1"/>
      <c r="F856" s="1" t="s">
        <v>2001</v>
      </c>
      <c r="G856" s="1">
        <v>1</v>
      </c>
      <c r="H856" s="1" t="s">
        <v>19</v>
      </c>
      <c r="I856" s="1" t="s">
        <v>629</v>
      </c>
      <c r="J856" s="1">
        <v>0.15</v>
      </c>
      <c r="K856" s="1">
        <v>0.15</v>
      </c>
      <c r="L856" s="42">
        <v>8</v>
      </c>
      <c r="M856" s="43">
        <v>46083</v>
      </c>
      <c r="N856" s="1" t="e">
        <f>VLOOKUP(B856,MICRO!E:L,8,0)</f>
        <v>#N/A</v>
      </c>
    </row>
    <row r="857" spans="1:14" ht="20.25" x14ac:dyDescent="0.25">
      <c r="A857" s="1">
        <v>43</v>
      </c>
      <c r="B857" s="159"/>
      <c r="C857" s="1"/>
      <c r="D857" s="1"/>
      <c r="E857" s="1"/>
      <c r="F857" s="1" t="s">
        <v>2002</v>
      </c>
      <c r="G857" s="1">
        <v>2</v>
      </c>
      <c r="H857" s="1" t="s">
        <v>19</v>
      </c>
      <c r="I857" s="1"/>
      <c r="J857" s="1">
        <v>2.8</v>
      </c>
      <c r="K857" s="1">
        <v>5.6</v>
      </c>
      <c r="L857" s="42">
        <v>8</v>
      </c>
      <c r="M857" s="43">
        <v>46083</v>
      </c>
      <c r="N857" s="1" t="e">
        <f>VLOOKUP(B857,MICRO!E:L,8,0)</f>
        <v>#N/A</v>
      </c>
    </row>
    <row r="858" spans="1:14" ht="20.25" x14ac:dyDescent="0.25">
      <c r="A858" s="1">
        <v>44</v>
      </c>
      <c r="B858" s="159"/>
      <c r="C858" s="1"/>
      <c r="D858" s="1"/>
      <c r="E858" s="1"/>
      <c r="F858" s="1" t="s">
        <v>2003</v>
      </c>
      <c r="G858" s="1">
        <v>4</v>
      </c>
      <c r="H858" s="1" t="s">
        <v>19</v>
      </c>
      <c r="I858" s="1"/>
      <c r="J858" s="1">
        <v>2.8</v>
      </c>
      <c r="K858" s="1">
        <v>11.2</v>
      </c>
      <c r="L858" s="42">
        <v>8</v>
      </c>
      <c r="M858" s="43">
        <v>46083</v>
      </c>
      <c r="N858" s="1" t="e">
        <f>VLOOKUP(B858,MICRO!E:L,8,0)</f>
        <v>#N/A</v>
      </c>
    </row>
    <row r="859" spans="1:14" ht="20.25" x14ac:dyDescent="0.25">
      <c r="A859" s="1">
        <v>45</v>
      </c>
      <c r="B859" s="159"/>
      <c r="C859" s="1"/>
      <c r="D859" s="1"/>
      <c r="E859" s="1"/>
      <c r="F859" s="1" t="s">
        <v>2004</v>
      </c>
      <c r="G859" s="1">
        <v>1</v>
      </c>
      <c r="H859" s="1" t="s">
        <v>19</v>
      </c>
      <c r="I859" s="1"/>
      <c r="J859" s="1">
        <v>1</v>
      </c>
      <c r="K859" s="1">
        <v>1</v>
      </c>
      <c r="L859" s="42">
        <v>8</v>
      </c>
      <c r="M859" s="43">
        <v>46083</v>
      </c>
      <c r="N859" s="1" t="e">
        <f>VLOOKUP(B859,MICRO!E:L,8,0)</f>
        <v>#N/A</v>
      </c>
    </row>
    <row r="860" spans="1:14" ht="20.25" x14ac:dyDescent="0.25">
      <c r="A860" s="1">
        <v>46</v>
      </c>
      <c r="B860" s="159"/>
      <c r="C860" s="1"/>
      <c r="D860" s="1"/>
      <c r="E860" s="1"/>
      <c r="F860" s="1" t="s">
        <v>2005</v>
      </c>
      <c r="G860" s="1">
        <v>4</v>
      </c>
      <c r="H860" s="1" t="s">
        <v>19</v>
      </c>
      <c r="I860" s="1"/>
      <c r="J860" s="1">
        <v>0.6</v>
      </c>
      <c r="K860" s="1">
        <v>2.4</v>
      </c>
      <c r="L860" s="42">
        <v>8</v>
      </c>
      <c r="M860" s="43">
        <v>46083</v>
      </c>
      <c r="N860" s="1" t="e">
        <f>VLOOKUP(B860,MICRO!E:L,8,0)</f>
        <v>#N/A</v>
      </c>
    </row>
    <row r="861" spans="1:14" ht="20.25" x14ac:dyDescent="0.25">
      <c r="A861" s="1">
        <v>47</v>
      </c>
      <c r="B861" s="159"/>
      <c r="C861" s="1"/>
      <c r="D861" s="1"/>
      <c r="E861" s="1"/>
      <c r="F861" s="1" t="s">
        <v>2006</v>
      </c>
      <c r="G861" s="1">
        <v>144</v>
      </c>
      <c r="H861" s="1" t="s">
        <v>19</v>
      </c>
      <c r="I861" s="1"/>
      <c r="J861" s="1">
        <v>0.02</v>
      </c>
      <c r="K861" s="1">
        <v>2.88</v>
      </c>
      <c r="L861" s="42">
        <v>8</v>
      </c>
      <c r="M861" s="43">
        <v>46083</v>
      </c>
      <c r="N861" s="1" t="e">
        <f>VLOOKUP(B861,MICRO!E:L,8,0)</f>
        <v>#N/A</v>
      </c>
    </row>
    <row r="862" spans="1:14" ht="20.25" x14ac:dyDescent="0.25">
      <c r="A862" s="1">
        <v>48</v>
      </c>
      <c r="B862" s="159"/>
      <c r="C862" s="1"/>
      <c r="D862" s="1"/>
      <c r="E862" s="1"/>
      <c r="F862" s="1" t="s">
        <v>2007</v>
      </c>
      <c r="G862" s="1">
        <v>62</v>
      </c>
      <c r="H862" s="1" t="s">
        <v>19</v>
      </c>
      <c r="I862" s="1"/>
      <c r="J862" s="1">
        <v>0.02</v>
      </c>
      <c r="K862" s="1">
        <v>1.24</v>
      </c>
      <c r="L862" s="42">
        <v>8</v>
      </c>
      <c r="M862" s="43">
        <v>46083</v>
      </c>
      <c r="N862" s="1" t="e">
        <f>VLOOKUP(B862,MICRO!E:L,8,0)</f>
        <v>#N/A</v>
      </c>
    </row>
    <row r="863" spans="1:14" ht="20.25" x14ac:dyDescent="0.25">
      <c r="A863" s="1">
        <v>49</v>
      </c>
      <c r="B863" s="159"/>
      <c r="C863" s="1"/>
      <c r="D863" s="1"/>
      <c r="E863" s="1"/>
      <c r="F863" s="1" t="s">
        <v>2008</v>
      </c>
      <c r="G863" s="1">
        <v>16</v>
      </c>
      <c r="H863" s="1" t="s">
        <v>19</v>
      </c>
      <c r="I863" s="1"/>
      <c r="J863" s="1">
        <v>0.05</v>
      </c>
      <c r="K863" s="1">
        <v>0.8</v>
      </c>
      <c r="L863" s="42">
        <v>8</v>
      </c>
      <c r="M863" s="43">
        <v>46083</v>
      </c>
      <c r="N863" s="1" t="e">
        <f>VLOOKUP(B863,MICRO!E:L,8,0)</f>
        <v>#N/A</v>
      </c>
    </row>
    <row r="864" spans="1:14" ht="20.25" x14ac:dyDescent="0.25">
      <c r="A864" s="1">
        <v>50</v>
      </c>
      <c r="B864" s="159"/>
      <c r="C864" s="1"/>
      <c r="D864" s="1"/>
      <c r="E864" s="1"/>
      <c r="F864" s="1" t="s">
        <v>2009</v>
      </c>
      <c r="G864" s="1">
        <v>2</v>
      </c>
      <c r="H864" s="1" t="s">
        <v>19</v>
      </c>
      <c r="I864" s="1"/>
      <c r="J864" s="1">
        <v>2.8</v>
      </c>
      <c r="K864" s="1">
        <v>5.6</v>
      </c>
      <c r="L864" s="42">
        <v>8</v>
      </c>
      <c r="M864" s="43">
        <v>46083</v>
      </c>
      <c r="N864" s="1" t="e">
        <f>VLOOKUP(B864,MICRO!E:L,8,0)</f>
        <v>#N/A</v>
      </c>
    </row>
    <row r="865" spans="1:14" ht="20.25" x14ac:dyDescent="0.25">
      <c r="A865" s="1">
        <v>51</v>
      </c>
      <c r="B865" s="159"/>
      <c r="C865" s="1"/>
      <c r="D865" s="1"/>
      <c r="E865" s="1"/>
      <c r="F865" s="1" t="s">
        <v>2010</v>
      </c>
      <c r="G865" s="1">
        <v>6</v>
      </c>
      <c r="H865" s="1" t="s">
        <v>19</v>
      </c>
      <c r="I865" s="1"/>
      <c r="J865" s="1">
        <v>1.1000000000000001</v>
      </c>
      <c r="K865" s="1">
        <v>6.6000000000000005</v>
      </c>
      <c r="L865" s="42">
        <v>8</v>
      </c>
      <c r="M865" s="43">
        <v>46083</v>
      </c>
      <c r="N865" s="1" t="e">
        <f>VLOOKUP(B865,MICRO!E:L,8,0)</f>
        <v>#N/A</v>
      </c>
    </row>
    <row r="866" spans="1:14" ht="20.25" x14ac:dyDescent="0.25">
      <c r="A866" s="1">
        <v>52</v>
      </c>
      <c r="B866" s="159"/>
      <c r="C866" s="1"/>
      <c r="D866" s="1"/>
      <c r="E866" s="1"/>
      <c r="F866" s="1" t="s">
        <v>2011</v>
      </c>
      <c r="G866" s="1">
        <v>52</v>
      </c>
      <c r="H866" s="1" t="s">
        <v>19</v>
      </c>
      <c r="I866" s="1"/>
      <c r="J866" s="1">
        <v>0.02</v>
      </c>
      <c r="K866" s="1">
        <v>1.04</v>
      </c>
      <c r="L866" s="42">
        <v>8</v>
      </c>
      <c r="M866" s="43">
        <v>46083</v>
      </c>
      <c r="N866" s="1" t="e">
        <f>VLOOKUP(B866,MICRO!E:L,8,0)</f>
        <v>#N/A</v>
      </c>
    </row>
    <row r="867" spans="1:14" ht="20.25" x14ac:dyDescent="0.25">
      <c r="A867" s="1">
        <v>53</v>
      </c>
      <c r="B867" s="159"/>
      <c r="C867" s="1"/>
      <c r="D867" s="1"/>
      <c r="E867" s="1"/>
      <c r="F867" s="1" t="s">
        <v>2012</v>
      </c>
      <c r="G867" s="1">
        <v>5</v>
      </c>
      <c r="H867" s="1" t="s">
        <v>19</v>
      </c>
      <c r="I867" s="1"/>
      <c r="J867" s="1">
        <v>0.05</v>
      </c>
      <c r="K867" s="1">
        <v>0.25</v>
      </c>
      <c r="L867" s="42">
        <v>8</v>
      </c>
      <c r="M867" s="43">
        <v>46083</v>
      </c>
      <c r="N867" s="1" t="e">
        <f>VLOOKUP(B867,MICRO!E:L,8,0)</f>
        <v>#N/A</v>
      </c>
    </row>
    <row r="868" spans="1:14" ht="20.25" x14ac:dyDescent="0.25">
      <c r="A868" s="1">
        <v>54</v>
      </c>
      <c r="B868" s="159"/>
      <c r="C868" s="1"/>
      <c r="D868" s="1"/>
      <c r="E868" s="1"/>
      <c r="F868" s="1" t="s">
        <v>2013</v>
      </c>
      <c r="G868" s="1">
        <v>20</v>
      </c>
      <c r="H868" s="1" t="s">
        <v>19</v>
      </c>
      <c r="I868" s="1"/>
      <c r="J868" s="1">
        <v>0.03</v>
      </c>
      <c r="K868" s="1">
        <v>0.6</v>
      </c>
      <c r="L868" s="42">
        <v>8</v>
      </c>
      <c r="M868" s="43">
        <v>46083</v>
      </c>
      <c r="N868" s="1" t="e">
        <f>VLOOKUP(B868,MICRO!E:L,8,0)</f>
        <v>#N/A</v>
      </c>
    </row>
    <row r="869" spans="1:14" ht="20.25" x14ac:dyDescent="0.25">
      <c r="A869" s="1">
        <v>55</v>
      </c>
      <c r="B869" s="159"/>
      <c r="C869" s="1"/>
      <c r="D869" s="1"/>
      <c r="E869" s="1"/>
      <c r="F869" s="1" t="s">
        <v>2014</v>
      </c>
      <c r="G869" s="1">
        <v>3</v>
      </c>
      <c r="H869" s="1" t="s">
        <v>19</v>
      </c>
      <c r="I869" s="1"/>
      <c r="J869" s="1">
        <v>0.02</v>
      </c>
      <c r="K869" s="1">
        <v>0.06</v>
      </c>
      <c r="L869" s="42">
        <v>8</v>
      </c>
      <c r="M869" s="43">
        <v>46083</v>
      </c>
      <c r="N869" s="1" t="e">
        <f>VLOOKUP(B869,MICRO!E:L,8,0)</f>
        <v>#N/A</v>
      </c>
    </row>
    <row r="870" spans="1:14" ht="20.25" x14ac:dyDescent="0.25">
      <c r="A870" s="1">
        <v>56</v>
      </c>
      <c r="B870" s="159"/>
      <c r="C870" s="1"/>
      <c r="D870" s="1"/>
      <c r="E870" s="1"/>
      <c r="F870" s="1" t="s">
        <v>2015</v>
      </c>
      <c r="G870" s="1">
        <v>5</v>
      </c>
      <c r="H870" s="1" t="s">
        <v>19</v>
      </c>
      <c r="I870" s="1"/>
      <c r="J870" s="1">
        <v>0.04</v>
      </c>
      <c r="K870" s="1">
        <v>0.2</v>
      </c>
      <c r="L870" s="42">
        <v>8</v>
      </c>
      <c r="M870" s="43">
        <v>46083</v>
      </c>
      <c r="N870" s="1" t="e">
        <f>VLOOKUP(B870,MICRO!E:L,8,0)</f>
        <v>#N/A</v>
      </c>
    </row>
    <row r="871" spans="1:14" ht="20.25" x14ac:dyDescent="0.25">
      <c r="A871" s="1">
        <v>57</v>
      </c>
      <c r="B871" s="159"/>
      <c r="C871" s="1"/>
      <c r="D871" s="1"/>
      <c r="E871" s="1"/>
      <c r="F871" s="1" t="s">
        <v>2016</v>
      </c>
      <c r="G871" s="1">
        <v>6</v>
      </c>
      <c r="H871" s="1" t="s">
        <v>19</v>
      </c>
      <c r="I871" s="1"/>
      <c r="J871" s="1">
        <v>0.02</v>
      </c>
      <c r="K871" s="1">
        <v>0.12</v>
      </c>
      <c r="L871" s="42">
        <v>8</v>
      </c>
      <c r="M871" s="43">
        <v>46083</v>
      </c>
      <c r="N871" s="1" t="e">
        <f>VLOOKUP(B871,MICRO!E:L,8,0)</f>
        <v>#N/A</v>
      </c>
    </row>
    <row r="872" spans="1:14" ht="20.25" x14ac:dyDescent="0.25">
      <c r="A872" s="1">
        <v>58</v>
      </c>
      <c r="B872" s="159"/>
      <c r="C872" s="1"/>
      <c r="D872" s="1"/>
      <c r="E872" s="1"/>
      <c r="F872" s="1" t="s">
        <v>2017</v>
      </c>
      <c r="G872" s="1">
        <v>2</v>
      </c>
      <c r="H872" s="1" t="s">
        <v>19</v>
      </c>
      <c r="I872" s="1"/>
      <c r="J872" s="1">
        <v>1.2</v>
      </c>
      <c r="K872" s="1">
        <v>2.4</v>
      </c>
      <c r="L872" s="42">
        <v>8</v>
      </c>
      <c r="M872" s="43">
        <v>46083</v>
      </c>
      <c r="N872" s="1" t="e">
        <f>VLOOKUP(B872,MICRO!E:L,8,0)</f>
        <v>#N/A</v>
      </c>
    </row>
    <row r="873" spans="1:14" ht="20.25" x14ac:dyDescent="0.25">
      <c r="A873" s="1">
        <v>59</v>
      </c>
      <c r="B873" s="159"/>
      <c r="C873" s="1"/>
      <c r="D873" s="1"/>
      <c r="E873" s="1"/>
      <c r="F873" s="1" t="s">
        <v>2018</v>
      </c>
      <c r="G873" s="1">
        <v>8</v>
      </c>
      <c r="H873" s="1" t="s">
        <v>19</v>
      </c>
      <c r="I873" s="1"/>
      <c r="J873" s="1">
        <v>0.8</v>
      </c>
      <c r="K873" s="1">
        <v>6.4</v>
      </c>
      <c r="L873" s="42">
        <v>8</v>
      </c>
      <c r="M873" s="43">
        <v>46083</v>
      </c>
      <c r="N873" s="1" t="e">
        <f>VLOOKUP(B873,MICRO!E:L,8,0)</f>
        <v>#N/A</v>
      </c>
    </row>
    <row r="874" spans="1:14" ht="20.25" x14ac:dyDescent="0.25">
      <c r="A874" s="1">
        <v>60</v>
      </c>
      <c r="B874" s="159"/>
      <c r="C874" s="1"/>
      <c r="D874" s="1"/>
      <c r="E874" s="1"/>
      <c r="F874" s="1" t="s">
        <v>2019</v>
      </c>
      <c r="G874" s="1">
        <v>2</v>
      </c>
      <c r="H874" s="1" t="s">
        <v>19</v>
      </c>
      <c r="I874" s="1"/>
      <c r="J874" s="1">
        <v>1.5</v>
      </c>
      <c r="K874" s="1">
        <v>3</v>
      </c>
      <c r="L874" s="42">
        <v>8</v>
      </c>
      <c r="M874" s="43">
        <v>46083</v>
      </c>
      <c r="N874" s="1" t="e">
        <f>VLOOKUP(B874,MICRO!E:L,8,0)</f>
        <v>#N/A</v>
      </c>
    </row>
    <row r="875" spans="1:14" ht="20.25" x14ac:dyDescent="0.25">
      <c r="A875" s="1">
        <v>61</v>
      </c>
      <c r="B875" s="159"/>
      <c r="C875" s="1"/>
      <c r="D875" s="1"/>
      <c r="E875" s="1"/>
      <c r="F875" s="1" t="s">
        <v>2020</v>
      </c>
      <c r="G875" s="1">
        <v>10</v>
      </c>
      <c r="H875" s="1" t="s">
        <v>19</v>
      </c>
      <c r="I875" s="1"/>
      <c r="J875" s="1">
        <v>0.02</v>
      </c>
      <c r="K875" s="1">
        <v>0.2</v>
      </c>
      <c r="L875" s="42">
        <v>8</v>
      </c>
      <c r="M875" s="43">
        <v>46083</v>
      </c>
      <c r="N875" s="1" t="e">
        <f>VLOOKUP(B875,MICRO!E:L,8,0)</f>
        <v>#N/A</v>
      </c>
    </row>
    <row r="876" spans="1:14" ht="20.25" x14ac:dyDescent="0.25">
      <c r="A876" s="1">
        <v>62</v>
      </c>
      <c r="B876" s="159"/>
      <c r="C876" s="1"/>
      <c r="D876" s="1"/>
      <c r="E876" s="1"/>
      <c r="F876" s="1" t="s">
        <v>2021</v>
      </c>
      <c r="G876" s="1">
        <v>21</v>
      </c>
      <c r="H876" s="1" t="s">
        <v>1253</v>
      </c>
      <c r="I876" s="1"/>
      <c r="J876" s="1">
        <v>0.05</v>
      </c>
      <c r="K876" s="1">
        <v>1.05</v>
      </c>
      <c r="L876" s="42">
        <v>8</v>
      </c>
      <c r="M876" s="43">
        <v>46083</v>
      </c>
      <c r="N876" s="1" t="e">
        <f>VLOOKUP(B876,MICRO!E:L,8,0)</f>
        <v>#N/A</v>
      </c>
    </row>
    <row r="877" spans="1:14" ht="20.25" x14ac:dyDescent="0.25">
      <c r="A877" s="1">
        <v>63</v>
      </c>
      <c r="B877" s="159"/>
      <c r="C877" s="1"/>
      <c r="D877" s="1"/>
      <c r="E877" s="1"/>
      <c r="F877" s="1" t="s">
        <v>2022</v>
      </c>
      <c r="G877" s="1">
        <v>71</v>
      </c>
      <c r="H877" s="1" t="s">
        <v>19</v>
      </c>
      <c r="I877" s="1"/>
      <c r="J877" s="1">
        <v>0.08</v>
      </c>
      <c r="K877" s="1">
        <v>5.68</v>
      </c>
      <c r="L877" s="42">
        <v>8</v>
      </c>
      <c r="M877" s="43">
        <v>46083</v>
      </c>
      <c r="N877" s="1" t="e">
        <f>VLOOKUP(B877,MICRO!E:L,8,0)</f>
        <v>#N/A</v>
      </c>
    </row>
    <row r="878" spans="1:14" ht="20.25" x14ac:dyDescent="0.25">
      <c r="A878" s="1">
        <v>64</v>
      </c>
      <c r="B878" s="159"/>
      <c r="C878" s="1"/>
      <c r="D878" s="1"/>
      <c r="E878" s="1"/>
      <c r="F878" s="1" t="s">
        <v>2023</v>
      </c>
      <c r="G878" s="1">
        <v>6</v>
      </c>
      <c r="H878" s="1" t="s">
        <v>19</v>
      </c>
      <c r="I878" s="1"/>
      <c r="J878" s="1">
        <v>0.02</v>
      </c>
      <c r="K878" s="1">
        <v>0.12</v>
      </c>
      <c r="L878" s="42">
        <v>8</v>
      </c>
      <c r="M878" s="43">
        <v>46083</v>
      </c>
      <c r="N878" s="1" t="e">
        <f>VLOOKUP(B878,MICRO!E:L,8,0)</f>
        <v>#N/A</v>
      </c>
    </row>
    <row r="879" spans="1:14" ht="20.25" x14ac:dyDescent="0.25">
      <c r="A879" s="1">
        <v>65</v>
      </c>
      <c r="B879" s="159"/>
      <c r="C879" s="1"/>
      <c r="D879" s="1"/>
      <c r="E879" s="1"/>
      <c r="F879" s="1" t="s">
        <v>2024</v>
      </c>
      <c r="G879" s="1">
        <v>6</v>
      </c>
      <c r="H879" s="1" t="s">
        <v>19</v>
      </c>
      <c r="I879" s="1"/>
      <c r="J879" s="1">
        <v>0.06</v>
      </c>
      <c r="K879" s="1">
        <v>0.36</v>
      </c>
      <c r="L879" s="42">
        <v>8</v>
      </c>
      <c r="M879" s="43">
        <v>46083</v>
      </c>
      <c r="N879" s="1" t="e">
        <f>VLOOKUP(B879,MICRO!E:L,8,0)</f>
        <v>#N/A</v>
      </c>
    </row>
    <row r="880" spans="1:14" ht="20.25" x14ac:dyDescent="0.25">
      <c r="A880" s="1">
        <v>66</v>
      </c>
      <c r="B880" s="159"/>
      <c r="C880" s="1"/>
      <c r="D880" s="1"/>
      <c r="E880" s="1"/>
      <c r="F880" s="1" t="s">
        <v>2025</v>
      </c>
      <c r="G880" s="1">
        <v>7</v>
      </c>
      <c r="H880" s="1" t="s">
        <v>19</v>
      </c>
      <c r="I880" s="1"/>
      <c r="J880" s="1">
        <v>1.2</v>
      </c>
      <c r="K880" s="1">
        <v>8.4</v>
      </c>
      <c r="L880" s="42">
        <v>8</v>
      </c>
      <c r="M880" s="43">
        <v>46083</v>
      </c>
      <c r="N880" s="1" t="e">
        <f>VLOOKUP(B880,MICRO!E:L,8,0)</f>
        <v>#N/A</v>
      </c>
    </row>
    <row r="881" spans="1:14" ht="20.25" x14ac:dyDescent="0.25">
      <c r="A881" s="1">
        <v>67</v>
      </c>
      <c r="B881" s="159"/>
      <c r="C881" s="1"/>
      <c r="D881" s="1"/>
      <c r="E881" s="1"/>
      <c r="F881" s="1" t="s">
        <v>2026</v>
      </c>
      <c r="G881" s="1">
        <v>4</v>
      </c>
      <c r="H881" s="1" t="s">
        <v>19</v>
      </c>
      <c r="I881" s="1"/>
      <c r="J881" s="1">
        <v>2.1</v>
      </c>
      <c r="K881" s="1">
        <v>8.4</v>
      </c>
      <c r="L881" s="42">
        <v>8</v>
      </c>
      <c r="M881" s="43">
        <v>46083</v>
      </c>
      <c r="N881" s="1" t="e">
        <f>VLOOKUP(B881,MICRO!E:L,8,0)</f>
        <v>#N/A</v>
      </c>
    </row>
    <row r="882" spans="1:14" ht="20.25" x14ac:dyDescent="0.25">
      <c r="A882" s="1">
        <v>68</v>
      </c>
      <c r="B882" s="159"/>
      <c r="C882" s="1"/>
      <c r="D882" s="1"/>
      <c r="E882" s="1"/>
      <c r="F882" s="1" t="s">
        <v>2027</v>
      </c>
      <c r="G882" s="1">
        <v>5</v>
      </c>
      <c r="H882" s="1" t="s">
        <v>1253</v>
      </c>
      <c r="I882" s="1"/>
      <c r="J882" s="1">
        <v>0.75</v>
      </c>
      <c r="K882" s="1">
        <v>3.75</v>
      </c>
      <c r="L882" s="42">
        <v>8</v>
      </c>
      <c r="M882" s="43">
        <v>46083</v>
      </c>
      <c r="N882" s="1" t="e">
        <f>VLOOKUP(B882,MICRO!E:L,8,0)</f>
        <v>#N/A</v>
      </c>
    </row>
    <row r="883" spans="1:14" ht="20.25" x14ac:dyDescent="0.25">
      <c r="A883" s="1">
        <v>69</v>
      </c>
      <c r="B883" s="159"/>
      <c r="C883" s="1"/>
      <c r="D883" s="1"/>
      <c r="E883" s="1"/>
      <c r="F883" s="1" t="s">
        <v>2028</v>
      </c>
      <c r="G883" s="1">
        <v>15</v>
      </c>
      <c r="H883" s="1" t="s">
        <v>19</v>
      </c>
      <c r="I883" s="1"/>
      <c r="J883" s="1">
        <v>0.02</v>
      </c>
      <c r="K883" s="1">
        <v>0.3</v>
      </c>
      <c r="L883" s="42">
        <v>8</v>
      </c>
      <c r="M883" s="43">
        <v>46083</v>
      </c>
      <c r="N883" s="1" t="e">
        <f>VLOOKUP(B883,MICRO!E:L,8,0)</f>
        <v>#N/A</v>
      </c>
    </row>
    <row r="884" spans="1:14" ht="20.25" x14ac:dyDescent="0.25">
      <c r="A884" s="1">
        <v>70</v>
      </c>
      <c r="B884" s="159"/>
      <c r="C884" s="1"/>
      <c r="D884" s="1"/>
      <c r="E884" s="1"/>
      <c r="F884" s="1" t="s">
        <v>2029</v>
      </c>
      <c r="G884" s="1">
        <v>10</v>
      </c>
      <c r="H884" s="1" t="s">
        <v>19</v>
      </c>
      <c r="I884" s="1"/>
      <c r="J884" s="1">
        <v>0.05</v>
      </c>
      <c r="K884" s="1">
        <v>0.5</v>
      </c>
      <c r="L884" s="42">
        <v>8</v>
      </c>
      <c r="M884" s="43">
        <v>46083</v>
      </c>
      <c r="N884" s="1" t="e">
        <f>VLOOKUP(B884,MICRO!E:L,8,0)</f>
        <v>#N/A</v>
      </c>
    </row>
    <row r="885" spans="1:14" ht="20.25" x14ac:dyDescent="0.25">
      <c r="A885" s="1">
        <v>71</v>
      </c>
      <c r="B885" s="159"/>
      <c r="C885" s="1"/>
      <c r="D885" s="1"/>
      <c r="E885" s="1"/>
      <c r="F885" s="1" t="s">
        <v>2030</v>
      </c>
      <c r="G885" s="1">
        <v>21</v>
      </c>
      <c r="H885" s="1" t="s">
        <v>1253</v>
      </c>
      <c r="I885" s="1"/>
      <c r="J885" s="1">
        <v>0.05</v>
      </c>
      <c r="K885" s="1">
        <v>1.05</v>
      </c>
      <c r="L885" s="42">
        <v>8</v>
      </c>
      <c r="M885" s="43">
        <v>46083</v>
      </c>
      <c r="N885" s="1" t="e">
        <f>VLOOKUP(B885,MICRO!E:L,8,0)</f>
        <v>#N/A</v>
      </c>
    </row>
    <row r="886" spans="1:14" ht="20.25" x14ac:dyDescent="0.25">
      <c r="A886" s="1">
        <v>72</v>
      </c>
      <c r="B886" s="159"/>
      <c r="C886" s="1"/>
      <c r="D886" s="1"/>
      <c r="E886" s="1"/>
      <c r="F886" s="1" t="s">
        <v>2031</v>
      </c>
      <c r="G886" s="1">
        <v>81</v>
      </c>
      <c r="H886" s="1" t="s">
        <v>1253</v>
      </c>
      <c r="I886" s="1"/>
      <c r="J886" s="1">
        <v>0.03</v>
      </c>
      <c r="K886" s="1">
        <v>2.4299999999999997</v>
      </c>
      <c r="L886" s="42">
        <v>8</v>
      </c>
      <c r="M886" s="43">
        <v>46083</v>
      </c>
      <c r="N886" s="1" t="e">
        <f>VLOOKUP(B886,MICRO!E:L,8,0)</f>
        <v>#N/A</v>
      </c>
    </row>
    <row r="887" spans="1:14" ht="20.25" x14ac:dyDescent="0.25">
      <c r="A887" s="1">
        <v>73</v>
      </c>
      <c r="B887" s="159"/>
      <c r="C887" s="1"/>
      <c r="D887" s="1"/>
      <c r="E887" s="1"/>
      <c r="F887" s="1" t="s">
        <v>2032</v>
      </c>
      <c r="G887" s="1">
        <v>3</v>
      </c>
      <c r="H887" s="1" t="s">
        <v>19</v>
      </c>
      <c r="I887" s="1"/>
      <c r="J887" s="1">
        <v>0.02</v>
      </c>
      <c r="K887" s="1">
        <v>0.06</v>
      </c>
      <c r="L887" s="42">
        <v>8</v>
      </c>
      <c r="M887" s="43">
        <v>46083</v>
      </c>
      <c r="N887" s="1" t="e">
        <f>VLOOKUP(B887,MICRO!E:L,8,0)</f>
        <v>#N/A</v>
      </c>
    </row>
    <row r="888" spans="1:14" ht="20.25" x14ac:dyDescent="0.25">
      <c r="A888" s="1">
        <v>74</v>
      </c>
      <c r="B888" s="159"/>
      <c r="C888" s="1"/>
      <c r="D888" s="1"/>
      <c r="E888" s="1"/>
      <c r="F888" s="1" t="s">
        <v>2033</v>
      </c>
      <c r="G888" s="1">
        <v>6</v>
      </c>
      <c r="H888" s="1" t="s">
        <v>19</v>
      </c>
      <c r="I888" s="1"/>
      <c r="J888" s="1">
        <v>0.04</v>
      </c>
      <c r="K888" s="1">
        <v>0.24</v>
      </c>
      <c r="L888" s="42">
        <v>8</v>
      </c>
      <c r="M888" s="43">
        <v>46083</v>
      </c>
      <c r="N888" s="1" t="e">
        <f>VLOOKUP(B888,MICRO!E:L,8,0)</f>
        <v>#N/A</v>
      </c>
    </row>
    <row r="889" spans="1:14" ht="20.25" x14ac:dyDescent="0.25">
      <c r="A889" s="1">
        <v>75</v>
      </c>
      <c r="B889" s="159"/>
      <c r="C889" s="1"/>
      <c r="D889" s="1"/>
      <c r="E889" s="1"/>
      <c r="F889" s="1" t="s">
        <v>2034</v>
      </c>
      <c r="G889" s="1">
        <v>6</v>
      </c>
      <c r="H889" s="1" t="s">
        <v>1253</v>
      </c>
      <c r="I889" s="1"/>
      <c r="J889" s="1">
        <v>0.02</v>
      </c>
      <c r="K889" s="1">
        <v>0.12</v>
      </c>
      <c r="L889" s="42">
        <v>8</v>
      </c>
      <c r="M889" s="43">
        <v>46083</v>
      </c>
      <c r="N889" s="1" t="e">
        <f>VLOOKUP(B889,MICRO!E:L,8,0)</f>
        <v>#N/A</v>
      </c>
    </row>
    <row r="890" spans="1:14" ht="20.25" x14ac:dyDescent="0.25">
      <c r="A890" s="1">
        <v>76</v>
      </c>
      <c r="B890" s="159"/>
      <c r="C890" s="1"/>
      <c r="D890" s="1"/>
      <c r="E890" s="1"/>
      <c r="F890" s="1" t="s">
        <v>2035</v>
      </c>
      <c r="G890" s="1">
        <v>6</v>
      </c>
      <c r="H890" s="1" t="s">
        <v>19</v>
      </c>
      <c r="I890" s="1"/>
      <c r="J890" s="1">
        <v>0.02</v>
      </c>
      <c r="K890" s="1">
        <v>0.12</v>
      </c>
      <c r="L890" s="42">
        <v>8</v>
      </c>
      <c r="M890" s="43">
        <v>46083</v>
      </c>
      <c r="N890" s="1" t="e">
        <f>VLOOKUP(B890,MICRO!E:L,8,0)</f>
        <v>#N/A</v>
      </c>
    </row>
    <row r="891" spans="1:14" ht="20.25" x14ac:dyDescent="0.25">
      <c r="A891" s="1">
        <v>77</v>
      </c>
      <c r="B891" s="159"/>
      <c r="C891" s="1"/>
      <c r="D891" s="1"/>
      <c r="E891" s="1"/>
      <c r="F891" s="1" t="s">
        <v>2036</v>
      </c>
      <c r="G891" s="1">
        <v>9</v>
      </c>
      <c r="H891" s="1" t="s">
        <v>19</v>
      </c>
      <c r="I891" s="1"/>
      <c r="J891" s="1">
        <v>0.8</v>
      </c>
      <c r="K891" s="1">
        <v>7.2</v>
      </c>
      <c r="L891" s="42">
        <v>8</v>
      </c>
      <c r="M891" s="43">
        <v>46083</v>
      </c>
      <c r="N891" s="1" t="e">
        <f>VLOOKUP(B891,MICRO!E:L,8,0)</f>
        <v>#N/A</v>
      </c>
    </row>
    <row r="892" spans="1:14" ht="20.25" x14ac:dyDescent="0.25">
      <c r="A892" s="1">
        <v>78</v>
      </c>
      <c r="B892" s="159"/>
      <c r="C892" s="1"/>
      <c r="D892" s="1"/>
      <c r="E892" s="1"/>
      <c r="F892" s="1" t="s">
        <v>2037</v>
      </c>
      <c r="G892" s="1">
        <v>3</v>
      </c>
      <c r="H892" s="1" t="s">
        <v>19</v>
      </c>
      <c r="I892" s="1"/>
      <c r="J892" s="1">
        <v>1.2</v>
      </c>
      <c r="K892" s="1">
        <v>3.5999999999999996</v>
      </c>
      <c r="L892" s="42">
        <v>8</v>
      </c>
      <c r="M892" s="43">
        <v>46083</v>
      </c>
      <c r="N892" s="1" t="e">
        <f>VLOOKUP(B892,MICRO!E:L,8,0)</f>
        <v>#N/A</v>
      </c>
    </row>
    <row r="893" spans="1:14" ht="20.25" x14ac:dyDescent="0.25">
      <c r="A893" s="1">
        <v>79</v>
      </c>
      <c r="B893" s="159"/>
      <c r="C893" s="1"/>
      <c r="D893" s="1"/>
      <c r="E893" s="1"/>
      <c r="F893" s="1" t="s">
        <v>2038</v>
      </c>
      <c r="G893" s="1">
        <v>8</v>
      </c>
      <c r="H893" s="1" t="s">
        <v>19</v>
      </c>
      <c r="I893" s="1"/>
      <c r="J893" s="1">
        <v>0.03</v>
      </c>
      <c r="K893" s="1">
        <v>0.24</v>
      </c>
      <c r="L893" s="42">
        <v>8</v>
      </c>
      <c r="M893" s="43">
        <v>46083</v>
      </c>
      <c r="N893" s="1" t="e">
        <f>VLOOKUP(B893,MICRO!E:L,8,0)</f>
        <v>#N/A</v>
      </c>
    </row>
    <row r="894" spans="1:14" ht="20.25" x14ac:dyDescent="0.25">
      <c r="A894" s="1">
        <v>80</v>
      </c>
      <c r="B894" s="159"/>
      <c r="C894" s="1"/>
      <c r="D894" s="1"/>
      <c r="E894" s="1"/>
      <c r="F894" s="1" t="s">
        <v>2039</v>
      </c>
      <c r="G894" s="1">
        <v>5</v>
      </c>
      <c r="H894" s="1" t="s">
        <v>1253</v>
      </c>
      <c r="I894" s="1"/>
      <c r="J894" s="1">
        <v>1.5</v>
      </c>
      <c r="K894" s="1">
        <v>7.5</v>
      </c>
      <c r="L894" s="42">
        <v>8</v>
      </c>
      <c r="M894" s="43">
        <v>46083</v>
      </c>
      <c r="N894" s="1" t="e">
        <f>VLOOKUP(B894,MICRO!E:L,8,0)</f>
        <v>#N/A</v>
      </c>
    </row>
    <row r="895" spans="1:14" ht="20.25" x14ac:dyDescent="0.25">
      <c r="A895" s="1">
        <v>81</v>
      </c>
      <c r="B895" s="159"/>
      <c r="C895" s="1"/>
      <c r="D895" s="1"/>
      <c r="E895" s="1"/>
      <c r="F895" s="1" t="s">
        <v>2040</v>
      </c>
      <c r="G895" s="1">
        <v>3</v>
      </c>
      <c r="H895" s="1" t="s">
        <v>19</v>
      </c>
      <c r="I895" s="1"/>
      <c r="J895" s="1">
        <v>0.03</v>
      </c>
      <c r="K895" s="1">
        <v>0.09</v>
      </c>
      <c r="L895" s="42">
        <v>8</v>
      </c>
      <c r="M895" s="43">
        <v>46083</v>
      </c>
      <c r="N895" s="1" t="e">
        <f>VLOOKUP(B895,MICRO!E:L,8,0)</f>
        <v>#N/A</v>
      </c>
    </row>
    <row r="896" spans="1:14" ht="20.25" x14ac:dyDescent="0.25">
      <c r="A896" s="1">
        <v>82</v>
      </c>
      <c r="B896" s="159"/>
      <c r="C896" s="1"/>
      <c r="D896" s="1"/>
      <c r="E896" s="1"/>
      <c r="F896" s="1" t="s">
        <v>2041</v>
      </c>
      <c r="G896" s="1">
        <v>20</v>
      </c>
      <c r="H896" s="1" t="s">
        <v>19</v>
      </c>
      <c r="I896" s="1"/>
      <c r="J896" s="1">
        <v>0.01</v>
      </c>
      <c r="K896" s="1">
        <v>0.2</v>
      </c>
      <c r="L896" s="42">
        <v>8</v>
      </c>
      <c r="M896" s="43">
        <v>46083</v>
      </c>
      <c r="N896" s="1" t="e">
        <f>VLOOKUP(B896,MICRO!E:L,8,0)</f>
        <v>#N/A</v>
      </c>
    </row>
    <row r="897" spans="1:14" ht="20.25" x14ac:dyDescent="0.25">
      <c r="A897" s="1">
        <v>83</v>
      </c>
      <c r="B897" s="159"/>
      <c r="C897" s="1"/>
      <c r="D897" s="1"/>
      <c r="E897" s="1"/>
      <c r="F897" s="1" t="s">
        <v>2042</v>
      </c>
      <c r="G897" s="1">
        <v>10</v>
      </c>
      <c r="H897" s="1" t="s">
        <v>19</v>
      </c>
      <c r="I897" s="1"/>
      <c r="J897" s="1">
        <v>0.02</v>
      </c>
      <c r="K897" s="1">
        <v>0.2</v>
      </c>
      <c r="L897" s="42">
        <v>8</v>
      </c>
      <c r="M897" s="43">
        <v>46083</v>
      </c>
      <c r="N897" s="1" t="e">
        <f>VLOOKUP(B897,MICRO!E:L,8,0)</f>
        <v>#N/A</v>
      </c>
    </row>
    <row r="898" spans="1:14" ht="20.25" x14ac:dyDescent="0.25">
      <c r="A898" s="1">
        <v>84</v>
      </c>
      <c r="B898" s="159"/>
      <c r="C898" s="1"/>
      <c r="D898" s="1"/>
      <c r="E898" s="1"/>
      <c r="F898" s="1" t="s">
        <v>2043</v>
      </c>
      <c r="G898" s="1">
        <v>38</v>
      </c>
      <c r="H898" s="1" t="s">
        <v>1253</v>
      </c>
      <c r="I898" s="1"/>
      <c r="J898" s="1">
        <v>0.03</v>
      </c>
      <c r="K898" s="1">
        <v>1.1399999999999999</v>
      </c>
      <c r="L898" s="42">
        <v>8</v>
      </c>
      <c r="M898" s="43">
        <v>46083</v>
      </c>
      <c r="N898" s="1" t="e">
        <f>VLOOKUP(B898,MICRO!E:L,8,0)</f>
        <v>#N/A</v>
      </c>
    </row>
    <row r="899" spans="1:14" ht="20.25" x14ac:dyDescent="0.25">
      <c r="A899" s="1">
        <v>85</v>
      </c>
      <c r="B899" s="159"/>
      <c r="C899" s="1"/>
      <c r="D899" s="1"/>
      <c r="E899" s="1"/>
      <c r="F899" s="1" t="s">
        <v>2044</v>
      </c>
      <c r="G899" s="1">
        <v>78</v>
      </c>
      <c r="H899" s="1" t="s">
        <v>1253</v>
      </c>
      <c r="I899" s="1"/>
      <c r="J899" s="1">
        <v>0.05</v>
      </c>
      <c r="K899" s="1">
        <v>3.9000000000000004</v>
      </c>
      <c r="L899" s="42">
        <v>8</v>
      </c>
      <c r="M899" s="43">
        <v>46083</v>
      </c>
      <c r="N899" s="1" t="e">
        <f>VLOOKUP(B899,MICRO!E:L,8,0)</f>
        <v>#N/A</v>
      </c>
    </row>
    <row r="900" spans="1:14" ht="20.25" x14ac:dyDescent="0.25">
      <c r="A900" s="1">
        <v>86</v>
      </c>
      <c r="B900" s="159"/>
      <c r="C900" s="1"/>
      <c r="D900" s="1"/>
      <c r="E900" s="1"/>
      <c r="F900" s="1" t="s">
        <v>2045</v>
      </c>
      <c r="G900" s="1">
        <v>8</v>
      </c>
      <c r="H900" s="1" t="s">
        <v>19</v>
      </c>
      <c r="I900" s="1"/>
      <c r="J900" s="1">
        <v>0.03</v>
      </c>
      <c r="K900" s="1">
        <v>0.24</v>
      </c>
      <c r="L900" s="42">
        <v>8</v>
      </c>
      <c r="M900" s="43">
        <v>46083</v>
      </c>
      <c r="N900" s="1" t="e">
        <f>VLOOKUP(B900,MICRO!E:L,8,0)</f>
        <v>#N/A</v>
      </c>
    </row>
    <row r="901" spans="1:14" ht="20.25" x14ac:dyDescent="0.25">
      <c r="A901" s="1">
        <v>87</v>
      </c>
      <c r="B901" s="159"/>
      <c r="C901" s="1"/>
      <c r="D901" s="1"/>
      <c r="E901" s="1"/>
      <c r="F901" s="1" t="s">
        <v>2046</v>
      </c>
      <c r="G901" s="1">
        <v>6</v>
      </c>
      <c r="H901" s="1" t="s">
        <v>1253</v>
      </c>
      <c r="I901" s="1"/>
      <c r="J901" s="1">
        <v>0.04</v>
      </c>
      <c r="K901" s="1">
        <v>0.24</v>
      </c>
      <c r="L901" s="42">
        <v>8</v>
      </c>
      <c r="M901" s="43">
        <v>46083</v>
      </c>
      <c r="N901" s="1" t="e">
        <f>VLOOKUP(B901,MICRO!E:L,8,0)</f>
        <v>#N/A</v>
      </c>
    </row>
    <row r="902" spans="1:14" ht="20.25" x14ac:dyDescent="0.25">
      <c r="A902" s="1">
        <v>88</v>
      </c>
      <c r="B902" s="159"/>
      <c r="C902" s="1" t="s">
        <v>2047</v>
      </c>
      <c r="D902" s="1"/>
      <c r="E902" s="1"/>
      <c r="F902" s="1" t="s">
        <v>2048</v>
      </c>
      <c r="G902" s="1">
        <v>5</v>
      </c>
      <c r="H902" s="1" t="s">
        <v>19</v>
      </c>
      <c r="I902" s="1" t="s">
        <v>2049</v>
      </c>
      <c r="J902" s="1">
        <v>0.02</v>
      </c>
      <c r="K902" s="1">
        <v>0.1</v>
      </c>
      <c r="L902" s="42">
        <v>8</v>
      </c>
      <c r="M902" s="43">
        <v>46083</v>
      </c>
      <c r="N902" s="1" t="e">
        <f>VLOOKUP(B902,MICRO!E:L,8,0)</f>
        <v>#N/A</v>
      </c>
    </row>
    <row r="903" spans="1:14" ht="20.25" x14ac:dyDescent="0.25">
      <c r="A903" s="1">
        <v>89</v>
      </c>
      <c r="B903" s="159"/>
      <c r="C903" s="1" t="s">
        <v>2047</v>
      </c>
      <c r="D903" s="1"/>
      <c r="E903" s="1"/>
      <c r="F903" s="1" t="s">
        <v>2050</v>
      </c>
      <c r="G903" s="1">
        <v>10</v>
      </c>
      <c r="H903" s="1" t="s">
        <v>19</v>
      </c>
      <c r="I903" s="1" t="s">
        <v>2049</v>
      </c>
      <c r="J903" s="1">
        <v>0.8</v>
      </c>
      <c r="K903" s="1">
        <v>8</v>
      </c>
      <c r="L903" s="42">
        <v>8</v>
      </c>
      <c r="M903" s="43">
        <v>46083</v>
      </c>
      <c r="N903" s="1" t="e">
        <f>VLOOKUP(B903,MICRO!E:L,8,0)</f>
        <v>#N/A</v>
      </c>
    </row>
    <row r="904" spans="1:14" ht="20.25" x14ac:dyDescent="0.25">
      <c r="A904" s="1">
        <v>90</v>
      </c>
      <c r="B904" s="159"/>
      <c r="C904" s="1" t="s">
        <v>2047</v>
      </c>
      <c r="D904" s="1"/>
      <c r="E904" s="1"/>
      <c r="F904" s="1" t="s">
        <v>2051</v>
      </c>
      <c r="G904" s="1">
        <v>14</v>
      </c>
      <c r="H904" s="1" t="s">
        <v>19</v>
      </c>
      <c r="I904" s="1" t="s">
        <v>2049</v>
      </c>
      <c r="J904" s="1">
        <v>1.2</v>
      </c>
      <c r="K904" s="1">
        <v>16.8</v>
      </c>
      <c r="L904" s="42">
        <v>8</v>
      </c>
      <c r="M904" s="43">
        <v>46083</v>
      </c>
      <c r="N904" s="1" t="e">
        <f>VLOOKUP(B904,MICRO!E:L,8,0)</f>
        <v>#N/A</v>
      </c>
    </row>
    <row r="905" spans="1:14" ht="20.25" x14ac:dyDescent="0.25">
      <c r="A905" s="1">
        <v>91</v>
      </c>
      <c r="B905" s="159"/>
      <c r="C905" s="1" t="s">
        <v>2047</v>
      </c>
      <c r="D905" s="1"/>
      <c r="E905" s="1"/>
      <c r="F905" s="1" t="s">
        <v>2052</v>
      </c>
      <c r="G905" s="1">
        <v>3</v>
      </c>
      <c r="H905" s="1" t="s">
        <v>19</v>
      </c>
      <c r="I905" s="1" t="s">
        <v>2049</v>
      </c>
      <c r="J905" s="1">
        <v>0.03</v>
      </c>
      <c r="K905" s="1">
        <v>0.09</v>
      </c>
      <c r="L905" s="42">
        <v>8</v>
      </c>
      <c r="M905" s="43">
        <v>46083</v>
      </c>
      <c r="N905" s="1" t="e">
        <f>VLOOKUP(B905,MICRO!E:L,8,0)</f>
        <v>#N/A</v>
      </c>
    </row>
    <row r="906" spans="1:14" ht="20.25" x14ac:dyDescent="0.25">
      <c r="A906" s="1">
        <v>92</v>
      </c>
      <c r="B906" s="159"/>
      <c r="C906" s="1" t="s">
        <v>2047</v>
      </c>
      <c r="D906" s="1"/>
      <c r="E906" s="1"/>
      <c r="F906" s="1" t="s">
        <v>2053</v>
      </c>
      <c r="G906" s="1">
        <v>5</v>
      </c>
      <c r="H906" s="1" t="s">
        <v>1253</v>
      </c>
      <c r="I906" s="1" t="s">
        <v>2049</v>
      </c>
      <c r="J906" s="1">
        <v>1.5</v>
      </c>
      <c r="K906" s="1">
        <v>7.5</v>
      </c>
      <c r="L906" s="42">
        <v>8</v>
      </c>
      <c r="M906" s="43">
        <v>46083</v>
      </c>
      <c r="N906" s="1" t="e">
        <f>VLOOKUP(B906,MICRO!E:L,8,0)</f>
        <v>#N/A</v>
      </c>
    </row>
    <row r="907" spans="1:14" ht="20.25" x14ac:dyDescent="0.25">
      <c r="A907" s="1">
        <v>93</v>
      </c>
      <c r="B907" s="159"/>
      <c r="C907" s="1" t="s">
        <v>2047</v>
      </c>
      <c r="D907" s="1"/>
      <c r="E907" s="1"/>
      <c r="F907" s="1" t="s">
        <v>2054</v>
      </c>
      <c r="G907" s="1">
        <v>20</v>
      </c>
      <c r="H907" s="1" t="s">
        <v>19</v>
      </c>
      <c r="I907" s="1" t="s">
        <v>2049</v>
      </c>
      <c r="J907" s="1">
        <v>0.01</v>
      </c>
      <c r="K907" s="1">
        <v>0.2</v>
      </c>
      <c r="L907" s="42">
        <v>8</v>
      </c>
      <c r="M907" s="43">
        <v>46083</v>
      </c>
      <c r="N907" s="1" t="e">
        <f>VLOOKUP(B907,MICRO!E:L,8,0)</f>
        <v>#N/A</v>
      </c>
    </row>
    <row r="908" spans="1:14" ht="20.25" x14ac:dyDescent="0.25">
      <c r="A908" s="1">
        <v>94</v>
      </c>
      <c r="B908" s="159"/>
      <c r="C908" s="1" t="s">
        <v>2047</v>
      </c>
      <c r="D908" s="1"/>
      <c r="E908" s="1"/>
      <c r="F908" s="1" t="s">
        <v>2055</v>
      </c>
      <c r="G908" s="1">
        <v>10</v>
      </c>
      <c r="H908" s="1" t="s">
        <v>19</v>
      </c>
      <c r="I908" s="1" t="s">
        <v>2049</v>
      </c>
      <c r="J908" s="1">
        <v>0.02</v>
      </c>
      <c r="K908" s="1">
        <v>0.2</v>
      </c>
      <c r="L908" s="42">
        <v>8</v>
      </c>
      <c r="M908" s="43">
        <v>46083</v>
      </c>
      <c r="N908" s="1" t="e">
        <f>VLOOKUP(B908,MICRO!E:L,8,0)</f>
        <v>#N/A</v>
      </c>
    </row>
    <row r="909" spans="1:14" ht="20.25" x14ac:dyDescent="0.25">
      <c r="A909" s="1">
        <v>95</v>
      </c>
      <c r="B909" s="159"/>
      <c r="C909" s="1" t="s">
        <v>2047</v>
      </c>
      <c r="D909" s="1"/>
      <c r="E909" s="1"/>
      <c r="F909" s="1" t="s">
        <v>2056</v>
      </c>
      <c r="G909" s="1">
        <v>170</v>
      </c>
      <c r="H909" s="1" t="s">
        <v>1253</v>
      </c>
      <c r="I909" s="1" t="s">
        <v>2049</v>
      </c>
      <c r="J909" s="1">
        <v>0.05</v>
      </c>
      <c r="K909" s="1">
        <v>8.5</v>
      </c>
      <c r="L909" s="42">
        <v>8</v>
      </c>
      <c r="M909" s="43">
        <v>46083</v>
      </c>
      <c r="N909" s="1" t="e">
        <f>VLOOKUP(B909,MICRO!E:L,8,0)</f>
        <v>#N/A</v>
      </c>
    </row>
    <row r="910" spans="1:14" ht="20.25" x14ac:dyDescent="0.25">
      <c r="A910" s="1">
        <v>96</v>
      </c>
      <c r="B910" s="159"/>
      <c r="C910" s="1" t="s">
        <v>2047</v>
      </c>
      <c r="D910" s="1"/>
      <c r="E910" s="1"/>
      <c r="F910" s="1" t="s">
        <v>2057</v>
      </c>
      <c r="G910" s="1">
        <v>6</v>
      </c>
      <c r="H910" s="1" t="s">
        <v>19</v>
      </c>
      <c r="I910" s="1" t="s">
        <v>2049</v>
      </c>
      <c r="J910" s="1">
        <v>0.03</v>
      </c>
      <c r="K910" s="1">
        <v>0.18</v>
      </c>
      <c r="L910" s="42">
        <v>8</v>
      </c>
      <c r="M910" s="43">
        <v>46083</v>
      </c>
      <c r="N910" s="1" t="e">
        <f>VLOOKUP(B910,MICRO!E:L,8,0)</f>
        <v>#N/A</v>
      </c>
    </row>
    <row r="911" spans="1:14" ht="20.25" x14ac:dyDescent="0.25">
      <c r="A911" s="1">
        <v>97</v>
      </c>
      <c r="B911" s="159"/>
      <c r="C911" s="1" t="s">
        <v>2047</v>
      </c>
      <c r="D911" s="1"/>
      <c r="E911" s="1"/>
      <c r="F911" s="1" t="s">
        <v>2058</v>
      </c>
      <c r="G911" s="1">
        <v>4</v>
      </c>
      <c r="H911" s="1" t="s">
        <v>1253</v>
      </c>
      <c r="I911" s="1" t="s">
        <v>2049</v>
      </c>
      <c r="J911" s="1">
        <v>0.04</v>
      </c>
      <c r="K911" s="1">
        <v>0.16</v>
      </c>
      <c r="L911" s="42">
        <v>8</v>
      </c>
      <c r="M911" s="43">
        <v>46083</v>
      </c>
      <c r="N911" s="1" t="e">
        <f>VLOOKUP(B911,MICRO!E:L,8,0)</f>
        <v>#N/A</v>
      </c>
    </row>
    <row r="912" spans="1:14" ht="20.25" x14ac:dyDescent="0.25">
      <c r="A912" s="1">
        <v>1</v>
      </c>
      <c r="B912" s="159">
        <v>3261</v>
      </c>
      <c r="C912" s="1" t="s">
        <v>77</v>
      </c>
      <c r="D912" s="1"/>
      <c r="E912" s="1"/>
      <c r="F912" s="1" t="s">
        <v>677</v>
      </c>
      <c r="G912" s="1">
        <v>12</v>
      </c>
      <c r="H912" s="1" t="s">
        <v>19</v>
      </c>
      <c r="I912" s="1" t="s">
        <v>2068</v>
      </c>
      <c r="J912" s="1">
        <v>6</v>
      </c>
      <c r="K912" s="1">
        <v>72</v>
      </c>
      <c r="L912" s="42">
        <v>1</v>
      </c>
      <c r="M912" s="43">
        <v>46092</v>
      </c>
      <c r="N912" s="1" t="e">
        <f>VLOOKUP(B912,MICRO!E:L,8,0)</f>
        <v>#N/A</v>
      </c>
    </row>
    <row r="913" spans="1:14" ht="20.25" x14ac:dyDescent="0.25">
      <c r="A913" s="1">
        <v>1</v>
      </c>
      <c r="B913" s="159"/>
      <c r="C913" s="1" t="s">
        <v>2072</v>
      </c>
      <c r="D913" s="1"/>
      <c r="E913" s="1"/>
      <c r="F913" s="1" t="s">
        <v>2073</v>
      </c>
      <c r="G913" s="1">
        <v>44</v>
      </c>
      <c r="H913" s="1" t="s">
        <v>19</v>
      </c>
      <c r="I913" s="1" t="s">
        <v>423</v>
      </c>
      <c r="J913" s="1">
        <v>0.05</v>
      </c>
      <c r="K913" s="1">
        <v>2.2000000000000002</v>
      </c>
      <c r="L913" s="42">
        <v>7</v>
      </c>
      <c r="M913" s="43">
        <v>46099</v>
      </c>
      <c r="N913" s="1" t="e">
        <f>VLOOKUP(B913,MICRO!E:L,8,0)</f>
        <v>#N/A</v>
      </c>
    </row>
    <row r="914" spans="1:14" ht="20.25" x14ac:dyDescent="0.25">
      <c r="A914" s="1">
        <v>2</v>
      </c>
      <c r="B914" s="159"/>
      <c r="C914" s="1" t="s">
        <v>1528</v>
      </c>
      <c r="D914" s="1"/>
      <c r="E914" s="1"/>
      <c r="F914" s="1" t="s">
        <v>2074</v>
      </c>
      <c r="G914" s="1">
        <v>16</v>
      </c>
      <c r="H914" s="1" t="s">
        <v>19</v>
      </c>
      <c r="I914" s="1" t="s">
        <v>425</v>
      </c>
      <c r="J914" s="1">
        <v>0.05</v>
      </c>
      <c r="K914" s="1">
        <v>0.8</v>
      </c>
      <c r="L914" s="42">
        <v>7</v>
      </c>
      <c r="M914" s="43">
        <v>46099</v>
      </c>
      <c r="N914" s="1" t="e">
        <f>VLOOKUP(B914,MICRO!E:L,8,0)</f>
        <v>#N/A</v>
      </c>
    </row>
    <row r="915" spans="1:14" ht="20.25" x14ac:dyDescent="0.25">
      <c r="A915" s="1">
        <v>3</v>
      </c>
      <c r="B915" s="159"/>
      <c r="C915" s="1" t="s">
        <v>1439</v>
      </c>
      <c r="D915" s="1"/>
      <c r="E915" s="1"/>
      <c r="F915" s="1" t="s">
        <v>2075</v>
      </c>
      <c r="G915" s="1">
        <v>32</v>
      </c>
      <c r="H915" s="1" t="s">
        <v>19</v>
      </c>
      <c r="I915" s="1" t="s">
        <v>426</v>
      </c>
      <c r="J915" s="1">
        <v>0.05</v>
      </c>
      <c r="K915" s="1">
        <v>1.6</v>
      </c>
      <c r="L915" s="42">
        <v>7</v>
      </c>
      <c r="M915" s="43">
        <v>46099</v>
      </c>
      <c r="N915" s="1" t="e">
        <f>VLOOKUP(B915,MICRO!E:L,8,0)</f>
        <v>#N/A</v>
      </c>
    </row>
    <row r="916" spans="1:14" ht="20.25" x14ac:dyDescent="0.25">
      <c r="A916" s="1">
        <v>4</v>
      </c>
      <c r="B916" s="159"/>
      <c r="C916" s="1" t="s">
        <v>1441</v>
      </c>
      <c r="D916" s="1"/>
      <c r="E916" s="1"/>
      <c r="F916" s="1" t="s">
        <v>2076</v>
      </c>
      <c r="G916" s="1">
        <v>24</v>
      </c>
      <c r="H916" s="1" t="s">
        <v>19</v>
      </c>
      <c r="I916" s="1" t="s">
        <v>426</v>
      </c>
      <c r="J916" s="1">
        <v>0.05</v>
      </c>
      <c r="K916" s="1">
        <v>1.2000000000000002</v>
      </c>
      <c r="L916" s="42">
        <v>7</v>
      </c>
      <c r="M916" s="43">
        <v>46099</v>
      </c>
      <c r="N916" s="1" t="e">
        <f>VLOOKUP(B916,MICRO!E:L,8,0)</f>
        <v>#N/A</v>
      </c>
    </row>
    <row r="917" spans="1:14" ht="20.25" x14ac:dyDescent="0.25">
      <c r="A917" s="1">
        <v>5</v>
      </c>
      <c r="B917" s="159"/>
      <c r="C917" s="1" t="s">
        <v>1443</v>
      </c>
      <c r="D917" s="1"/>
      <c r="E917" s="1"/>
      <c r="F917" s="1" t="s">
        <v>2077</v>
      </c>
      <c r="G917" s="1">
        <v>24</v>
      </c>
      <c r="H917" s="1" t="s">
        <v>19</v>
      </c>
      <c r="I917" s="1" t="s">
        <v>426</v>
      </c>
      <c r="J917" s="1">
        <v>0.05</v>
      </c>
      <c r="K917" s="1">
        <v>1.2000000000000002</v>
      </c>
      <c r="L917" s="42">
        <v>7</v>
      </c>
      <c r="M917" s="43">
        <v>46099</v>
      </c>
      <c r="N917" s="1" t="e">
        <f>VLOOKUP(B917,MICRO!E:L,8,0)</f>
        <v>#N/A</v>
      </c>
    </row>
    <row r="918" spans="1:14" ht="20.25" x14ac:dyDescent="0.25">
      <c r="A918" s="1">
        <v>6</v>
      </c>
      <c r="B918" s="159"/>
      <c r="C918" s="1" t="s">
        <v>1430</v>
      </c>
      <c r="D918" s="1"/>
      <c r="E918" s="1"/>
      <c r="F918" s="1" t="s">
        <v>2077</v>
      </c>
      <c r="G918" s="1">
        <v>16</v>
      </c>
      <c r="H918" s="1" t="s">
        <v>19</v>
      </c>
      <c r="I918" s="1" t="s">
        <v>424</v>
      </c>
      <c r="J918" s="1">
        <v>0.05</v>
      </c>
      <c r="K918" s="1">
        <v>0.8</v>
      </c>
      <c r="L918" s="42">
        <v>7</v>
      </c>
      <c r="M918" s="43">
        <v>46099</v>
      </c>
      <c r="N918" s="1" t="e">
        <f>VLOOKUP(B918,MICRO!E:L,8,0)</f>
        <v>#N/A</v>
      </c>
    </row>
    <row r="919" spans="1:14" ht="20.25" x14ac:dyDescent="0.25">
      <c r="A919" s="1">
        <v>7</v>
      </c>
      <c r="B919" s="159"/>
      <c r="C919" s="1" t="s">
        <v>1447</v>
      </c>
      <c r="D919" s="1"/>
      <c r="E919" s="1"/>
      <c r="F919" s="1" t="s">
        <v>2078</v>
      </c>
      <c r="G919" s="1">
        <v>28</v>
      </c>
      <c r="H919" s="1" t="s">
        <v>19</v>
      </c>
      <c r="I919" s="1" t="s">
        <v>427</v>
      </c>
      <c r="J919" s="1">
        <v>0.05</v>
      </c>
      <c r="K919" s="1">
        <v>1.4000000000000001</v>
      </c>
      <c r="L919" s="42">
        <v>7</v>
      </c>
      <c r="M919" s="43">
        <v>46099</v>
      </c>
      <c r="N919" s="1" t="e">
        <f>VLOOKUP(B919,MICRO!E:L,8,0)</f>
        <v>#N/A</v>
      </c>
    </row>
    <row r="920" spans="1:14" ht="20.25" x14ac:dyDescent="0.25">
      <c r="A920" s="1">
        <v>8</v>
      </c>
      <c r="B920" s="159"/>
      <c r="C920" s="1" t="s">
        <v>1414</v>
      </c>
      <c r="D920" s="1"/>
      <c r="E920" s="1"/>
      <c r="F920" s="1" t="s">
        <v>2079</v>
      </c>
      <c r="G920" s="1">
        <v>2</v>
      </c>
      <c r="H920" s="1" t="s">
        <v>19</v>
      </c>
      <c r="I920" s="1" t="s">
        <v>423</v>
      </c>
      <c r="J920" s="1">
        <v>0.05</v>
      </c>
      <c r="K920" s="1">
        <v>0.1</v>
      </c>
      <c r="L920" s="42">
        <v>7</v>
      </c>
      <c r="M920" s="43">
        <v>46099</v>
      </c>
      <c r="N920" s="1" t="e">
        <f>VLOOKUP(B920,MICRO!E:L,8,0)</f>
        <v>#N/A</v>
      </c>
    </row>
    <row r="921" spans="1:14" ht="20.25" x14ac:dyDescent="0.25">
      <c r="A921" s="1">
        <v>9</v>
      </c>
      <c r="B921" s="159"/>
      <c r="C921" s="1" t="s">
        <v>1402</v>
      </c>
      <c r="D921" s="1"/>
      <c r="E921" s="1"/>
      <c r="F921" s="1" t="s">
        <v>2080</v>
      </c>
      <c r="G921" s="1">
        <v>2</v>
      </c>
      <c r="H921" s="1" t="s">
        <v>19</v>
      </c>
      <c r="I921" s="1" t="s">
        <v>1404</v>
      </c>
      <c r="J921" s="1">
        <v>0.05</v>
      </c>
      <c r="K921" s="1">
        <v>0.1</v>
      </c>
      <c r="L921" s="42">
        <v>7</v>
      </c>
      <c r="M921" s="43">
        <v>46099</v>
      </c>
      <c r="N921" s="1" t="e">
        <f>VLOOKUP(B921,MICRO!E:L,8,0)</f>
        <v>#N/A</v>
      </c>
    </row>
    <row r="922" spans="1:14" ht="20.25" x14ac:dyDescent="0.25">
      <c r="A922" s="1">
        <v>10</v>
      </c>
      <c r="B922" s="159"/>
      <c r="C922" s="1" t="s">
        <v>1412</v>
      </c>
      <c r="D922" s="1"/>
      <c r="E922" s="1"/>
      <c r="F922" s="1" t="s">
        <v>2081</v>
      </c>
      <c r="G922" s="1">
        <v>2</v>
      </c>
      <c r="H922" s="1" t="s">
        <v>19</v>
      </c>
      <c r="I922" s="1" t="s">
        <v>427</v>
      </c>
      <c r="J922" s="1">
        <v>0.05</v>
      </c>
      <c r="K922" s="1">
        <v>0.1</v>
      </c>
      <c r="L922" s="42">
        <v>7</v>
      </c>
      <c r="M922" s="43">
        <v>46099</v>
      </c>
      <c r="N922" s="1" t="e">
        <f>VLOOKUP(B922,MICRO!E:L,8,0)</f>
        <v>#N/A</v>
      </c>
    </row>
    <row r="923" spans="1:14" ht="20.25" x14ac:dyDescent="0.25">
      <c r="A923" s="1">
        <v>11</v>
      </c>
      <c r="B923" s="159"/>
      <c r="C923" s="1" t="s">
        <v>1416</v>
      </c>
      <c r="D923" s="1"/>
      <c r="E923" s="1"/>
      <c r="F923" s="1" t="s">
        <v>2082</v>
      </c>
      <c r="G923" s="1">
        <v>2</v>
      </c>
      <c r="H923" s="1" t="s">
        <v>19</v>
      </c>
      <c r="I923" s="1" t="s">
        <v>426</v>
      </c>
      <c r="J923" s="1">
        <v>0.05</v>
      </c>
      <c r="K923" s="1">
        <v>0.1</v>
      </c>
      <c r="L923" s="42">
        <v>7</v>
      </c>
      <c r="M923" s="43">
        <v>46099</v>
      </c>
      <c r="N923" s="1" t="e">
        <f>VLOOKUP(B923,MICRO!E:L,8,0)</f>
        <v>#N/A</v>
      </c>
    </row>
    <row r="924" spans="1:14" ht="20.25" x14ac:dyDescent="0.25">
      <c r="A924" s="1">
        <v>14</v>
      </c>
      <c r="B924" s="159"/>
      <c r="C924" s="1" t="s">
        <v>2083</v>
      </c>
      <c r="D924" s="1"/>
      <c r="E924" s="1"/>
      <c r="F924" s="1" t="s">
        <v>2084</v>
      </c>
      <c r="G924" s="1">
        <v>5</v>
      </c>
      <c r="H924" s="1" t="s">
        <v>19</v>
      </c>
      <c r="I924" s="1" t="s">
        <v>423</v>
      </c>
      <c r="J924" s="1">
        <v>0.05</v>
      </c>
      <c r="K924" s="1">
        <v>0.25</v>
      </c>
      <c r="L924" s="42">
        <v>7</v>
      </c>
      <c r="M924" s="43">
        <v>46099</v>
      </c>
      <c r="N924" s="1" t="e">
        <f>VLOOKUP(B924,MICRO!E:L,8,0)</f>
        <v>#N/A</v>
      </c>
    </row>
    <row r="925" spans="1:14" ht="20.25" x14ac:dyDescent="0.25">
      <c r="A925" s="1">
        <v>15</v>
      </c>
      <c r="B925" s="159"/>
      <c r="C925" s="1" t="s">
        <v>2083</v>
      </c>
      <c r="D925" s="1"/>
      <c r="E925" s="1"/>
      <c r="F925" s="1" t="s">
        <v>2085</v>
      </c>
      <c r="G925" s="1">
        <v>3</v>
      </c>
      <c r="H925" s="1" t="s">
        <v>19</v>
      </c>
      <c r="I925" s="1" t="s">
        <v>423</v>
      </c>
      <c r="J925" s="1">
        <v>0.02</v>
      </c>
      <c r="K925" s="1">
        <v>0.06</v>
      </c>
      <c r="L925" s="42">
        <v>7</v>
      </c>
      <c r="M925" s="43">
        <v>46099</v>
      </c>
      <c r="N925" s="1" t="e">
        <f>VLOOKUP(B925,MICRO!E:L,8,0)</f>
        <v>#N/A</v>
      </c>
    </row>
    <row r="926" spans="1:14" ht="20.25" x14ac:dyDescent="0.25">
      <c r="A926" s="1">
        <v>16</v>
      </c>
      <c r="B926" s="159"/>
      <c r="C926" s="1" t="s">
        <v>2083</v>
      </c>
      <c r="D926" s="1"/>
      <c r="E926" s="1"/>
      <c r="F926" s="1" t="s">
        <v>2086</v>
      </c>
      <c r="G926" s="1">
        <v>3</v>
      </c>
      <c r="H926" s="1" t="s">
        <v>19</v>
      </c>
      <c r="I926" s="1" t="s">
        <v>423</v>
      </c>
      <c r="J926" s="1">
        <v>0.05</v>
      </c>
      <c r="K926" s="1">
        <v>0.15000000000000002</v>
      </c>
      <c r="L926" s="42">
        <v>7</v>
      </c>
      <c r="M926" s="43">
        <v>46099</v>
      </c>
      <c r="N926" s="1" t="e">
        <f>VLOOKUP(B926,MICRO!E:L,8,0)</f>
        <v>#N/A</v>
      </c>
    </row>
    <row r="927" spans="1:14" ht="20.25" x14ac:dyDescent="0.25">
      <c r="A927" s="1">
        <v>17</v>
      </c>
      <c r="B927" s="159"/>
      <c r="C927" s="1" t="s">
        <v>2083</v>
      </c>
      <c r="D927" s="1"/>
      <c r="E927" s="1"/>
      <c r="F927" s="1" t="s">
        <v>2087</v>
      </c>
      <c r="G927" s="1">
        <v>3</v>
      </c>
      <c r="H927" s="1" t="s">
        <v>19</v>
      </c>
      <c r="I927" s="1" t="s">
        <v>423</v>
      </c>
      <c r="J927" s="1">
        <v>0.04</v>
      </c>
      <c r="K927" s="1">
        <v>0.12</v>
      </c>
      <c r="L927" s="42">
        <v>7</v>
      </c>
      <c r="M927" s="43">
        <v>46099</v>
      </c>
      <c r="N927" s="1" t="e">
        <f>VLOOKUP(B927,MICRO!E:L,8,0)</f>
        <v>#N/A</v>
      </c>
    </row>
    <row r="928" spans="1:14" ht="20.25" x14ac:dyDescent="0.25">
      <c r="A928" s="1">
        <v>18</v>
      </c>
      <c r="B928" s="159"/>
      <c r="C928" s="1" t="s">
        <v>2083</v>
      </c>
      <c r="D928" s="1"/>
      <c r="E928" s="1"/>
      <c r="F928" s="1" t="s">
        <v>2088</v>
      </c>
      <c r="G928" s="1">
        <v>6</v>
      </c>
      <c r="H928" s="1" t="s">
        <v>19</v>
      </c>
      <c r="I928" s="1" t="s">
        <v>423</v>
      </c>
      <c r="J928" s="1">
        <v>0.03</v>
      </c>
      <c r="K928" s="1">
        <v>0.18</v>
      </c>
      <c r="L928" s="42">
        <v>7</v>
      </c>
      <c r="M928" s="43">
        <v>46099</v>
      </c>
      <c r="N928" s="1" t="e">
        <f>VLOOKUP(B928,MICRO!E:L,8,0)</f>
        <v>#N/A</v>
      </c>
    </row>
    <row r="929" spans="1:14" ht="20.25" x14ac:dyDescent="0.25">
      <c r="A929" s="1">
        <v>24</v>
      </c>
      <c r="B929" s="159"/>
      <c r="C929" s="1" t="s">
        <v>2089</v>
      </c>
      <c r="D929" s="1"/>
      <c r="E929" s="1"/>
      <c r="F929" s="1" t="s">
        <v>2090</v>
      </c>
      <c r="G929" s="1">
        <v>5</v>
      </c>
      <c r="H929" s="1" t="s">
        <v>19</v>
      </c>
      <c r="I929" s="1" t="s">
        <v>2091</v>
      </c>
      <c r="J929" s="1">
        <v>0.5</v>
      </c>
      <c r="K929" s="1">
        <v>2.5</v>
      </c>
      <c r="L929" s="42">
        <v>7</v>
      </c>
      <c r="M929" s="43">
        <v>46099</v>
      </c>
      <c r="N929" s="1" t="e">
        <f>VLOOKUP(B929,MICRO!E:L,8,0)</f>
        <v>#N/A</v>
      </c>
    </row>
    <row r="930" spans="1:14" ht="20.25" x14ac:dyDescent="0.25">
      <c r="A930" s="1">
        <v>25</v>
      </c>
      <c r="B930" s="159"/>
      <c r="C930" s="1" t="s">
        <v>2092</v>
      </c>
      <c r="D930" s="1"/>
      <c r="E930" s="1"/>
      <c r="F930" s="1" t="s">
        <v>2093</v>
      </c>
      <c r="G930" s="1">
        <v>3</v>
      </c>
      <c r="H930" s="1" t="s">
        <v>19</v>
      </c>
      <c r="I930" s="1" t="s">
        <v>424</v>
      </c>
      <c r="J930" s="1">
        <v>0.05</v>
      </c>
      <c r="K930" s="1">
        <v>0.15000000000000002</v>
      </c>
      <c r="L930" s="42">
        <v>7</v>
      </c>
      <c r="M930" s="43">
        <v>46099</v>
      </c>
      <c r="N930" s="1" t="e">
        <f>VLOOKUP(B930,MICRO!E:L,8,0)</f>
        <v>#N/A</v>
      </c>
    </row>
    <row r="931" spans="1:14" ht="20.25" x14ac:dyDescent="0.25">
      <c r="A931" s="1">
        <v>26</v>
      </c>
      <c r="B931" s="159"/>
      <c r="C931" s="1" t="s">
        <v>2092</v>
      </c>
      <c r="D931" s="1"/>
      <c r="E931" s="1"/>
      <c r="F931" s="1" t="s">
        <v>2094</v>
      </c>
      <c r="G931" s="1">
        <v>3</v>
      </c>
      <c r="H931" s="1" t="s">
        <v>19</v>
      </c>
      <c r="I931" s="1" t="s">
        <v>424</v>
      </c>
      <c r="J931" s="1">
        <v>0.05</v>
      </c>
      <c r="K931" s="1">
        <v>0.15000000000000002</v>
      </c>
      <c r="L931" s="42">
        <v>7</v>
      </c>
      <c r="M931" s="43">
        <v>46099</v>
      </c>
      <c r="N931" s="1" t="e">
        <f>VLOOKUP(B931,MICRO!E:L,8,0)</f>
        <v>#N/A</v>
      </c>
    </row>
    <row r="932" spans="1:14" ht="20.25" x14ac:dyDescent="0.25">
      <c r="A932" s="1">
        <v>27</v>
      </c>
      <c r="B932" s="159"/>
      <c r="C932" s="1" t="s">
        <v>2092</v>
      </c>
      <c r="D932" s="1"/>
      <c r="E932" s="1"/>
      <c r="F932" s="1" t="s">
        <v>2095</v>
      </c>
      <c r="G932" s="1">
        <v>7</v>
      </c>
      <c r="H932" s="1" t="s">
        <v>19</v>
      </c>
      <c r="I932" s="1" t="s">
        <v>424</v>
      </c>
      <c r="J932" s="1">
        <v>0.02</v>
      </c>
      <c r="K932" s="1">
        <v>0.14000000000000001</v>
      </c>
      <c r="L932" s="42">
        <v>7</v>
      </c>
      <c r="M932" s="43">
        <v>46099</v>
      </c>
      <c r="N932" s="1" t="e">
        <f>VLOOKUP(B932,MICRO!E:L,8,0)</f>
        <v>#N/A</v>
      </c>
    </row>
    <row r="933" spans="1:14" ht="20.25" x14ac:dyDescent="0.25">
      <c r="A933" s="1">
        <v>28</v>
      </c>
      <c r="B933" s="159"/>
      <c r="C933" s="1" t="s">
        <v>2092</v>
      </c>
      <c r="D933" s="1"/>
      <c r="E933" s="1"/>
      <c r="F933" s="1" t="s">
        <v>2096</v>
      </c>
      <c r="G933" s="1">
        <v>7</v>
      </c>
      <c r="H933" s="1" t="s">
        <v>19</v>
      </c>
      <c r="I933" s="1" t="s">
        <v>424</v>
      </c>
      <c r="J933" s="1">
        <v>0.02</v>
      </c>
      <c r="K933" s="1">
        <v>0.14000000000000001</v>
      </c>
      <c r="L933" s="42">
        <v>7</v>
      </c>
      <c r="M933" s="43">
        <v>46099</v>
      </c>
      <c r="N933" s="1" t="e">
        <f>VLOOKUP(B933,MICRO!E:L,8,0)</f>
        <v>#N/A</v>
      </c>
    </row>
    <row r="934" spans="1:14" ht="20.25" x14ac:dyDescent="0.25">
      <c r="A934" s="1">
        <v>29</v>
      </c>
      <c r="B934" s="159"/>
      <c r="C934" s="1" t="s">
        <v>2097</v>
      </c>
      <c r="D934" s="1"/>
      <c r="E934" s="1"/>
      <c r="F934" s="1" t="s">
        <v>2098</v>
      </c>
      <c r="G934" s="1">
        <v>2</v>
      </c>
      <c r="H934" s="1" t="s">
        <v>19</v>
      </c>
      <c r="I934" s="1" t="s">
        <v>425</v>
      </c>
      <c r="J934" s="1">
        <v>0.02</v>
      </c>
      <c r="K934" s="1">
        <v>0.04</v>
      </c>
      <c r="L934" s="42">
        <v>7</v>
      </c>
      <c r="M934" s="43">
        <v>46099</v>
      </c>
      <c r="N934" s="1" t="e">
        <f>VLOOKUP(B934,MICRO!E:L,8,0)</f>
        <v>#N/A</v>
      </c>
    </row>
    <row r="935" spans="1:14" ht="20.25" x14ac:dyDescent="0.25">
      <c r="A935" s="1">
        <v>30</v>
      </c>
      <c r="B935" s="159"/>
      <c r="C935" s="1" t="s">
        <v>2097</v>
      </c>
      <c r="D935" s="1"/>
      <c r="E935" s="1"/>
      <c r="F935" s="1" t="s">
        <v>2099</v>
      </c>
      <c r="G935" s="1">
        <v>3</v>
      </c>
      <c r="H935" s="1" t="s">
        <v>19</v>
      </c>
      <c r="I935" s="1" t="s">
        <v>425</v>
      </c>
      <c r="J935" s="1">
        <v>0.05</v>
      </c>
      <c r="K935" s="1">
        <v>0.15000000000000002</v>
      </c>
      <c r="L935" s="42">
        <v>7</v>
      </c>
      <c r="M935" s="43">
        <v>46099</v>
      </c>
      <c r="N935" s="1" t="e">
        <f>VLOOKUP(B935,MICRO!E:L,8,0)</f>
        <v>#N/A</v>
      </c>
    </row>
    <row r="936" spans="1:14" ht="20.25" x14ac:dyDescent="0.25">
      <c r="A936" s="1">
        <v>31</v>
      </c>
      <c r="B936" s="159"/>
      <c r="C936" s="1" t="s">
        <v>2097</v>
      </c>
      <c r="D936" s="1"/>
      <c r="E936" s="1"/>
      <c r="F936" s="1" t="s">
        <v>2100</v>
      </c>
      <c r="G936" s="1">
        <v>3</v>
      </c>
      <c r="H936" s="1" t="s">
        <v>19</v>
      </c>
      <c r="I936" s="1" t="s">
        <v>425</v>
      </c>
      <c r="J936" s="1">
        <v>0.04</v>
      </c>
      <c r="K936" s="1">
        <v>0.12</v>
      </c>
      <c r="L936" s="42">
        <v>7</v>
      </c>
      <c r="M936" s="43">
        <v>46099</v>
      </c>
      <c r="N936" s="1" t="e">
        <f>VLOOKUP(B936,MICRO!E:L,8,0)</f>
        <v>#N/A</v>
      </c>
    </row>
    <row r="937" spans="1:14" ht="20.25" x14ac:dyDescent="0.25">
      <c r="A937" s="1">
        <v>32</v>
      </c>
      <c r="B937" s="159"/>
      <c r="C937" s="1" t="s">
        <v>2097</v>
      </c>
      <c r="D937" s="1"/>
      <c r="E937" s="1"/>
      <c r="F937" s="1" t="s">
        <v>2101</v>
      </c>
      <c r="G937" s="1">
        <v>7</v>
      </c>
      <c r="H937" s="1" t="s">
        <v>19</v>
      </c>
      <c r="I937" s="1" t="s">
        <v>425</v>
      </c>
      <c r="J937" s="1">
        <v>0.03</v>
      </c>
      <c r="K937" s="1">
        <v>0.21</v>
      </c>
      <c r="L937" s="42">
        <v>7</v>
      </c>
      <c r="M937" s="43">
        <v>46099</v>
      </c>
      <c r="N937" s="1" t="e">
        <f>VLOOKUP(B937,MICRO!E:L,8,0)</f>
        <v>#N/A</v>
      </c>
    </row>
    <row r="938" spans="1:14" ht="20.25" x14ac:dyDescent="0.25">
      <c r="A938" s="1">
        <v>33</v>
      </c>
      <c r="B938" s="159"/>
      <c r="C938" s="1" t="s">
        <v>2097</v>
      </c>
      <c r="D938" s="1"/>
      <c r="E938" s="1"/>
      <c r="F938" s="1" t="s">
        <v>2102</v>
      </c>
      <c r="G938" s="1">
        <v>7</v>
      </c>
      <c r="H938" s="1" t="s">
        <v>19</v>
      </c>
      <c r="I938" s="1" t="s">
        <v>425</v>
      </c>
      <c r="J938" s="1">
        <v>0.03</v>
      </c>
      <c r="K938" s="1">
        <v>0.21</v>
      </c>
      <c r="L938" s="42">
        <v>7</v>
      </c>
      <c r="M938" s="43">
        <v>46099</v>
      </c>
      <c r="N938" s="1" t="e">
        <f>VLOOKUP(B938,MICRO!E:L,8,0)</f>
        <v>#N/A</v>
      </c>
    </row>
    <row r="939" spans="1:14" ht="20.25" x14ac:dyDescent="0.25">
      <c r="A939" s="1">
        <v>34</v>
      </c>
      <c r="B939" s="159"/>
      <c r="C939" s="1" t="s">
        <v>2103</v>
      </c>
      <c r="D939" s="1"/>
      <c r="E939" s="1"/>
      <c r="F939" s="1" t="s">
        <v>2104</v>
      </c>
      <c r="G939" s="1">
        <v>3</v>
      </c>
      <c r="H939" s="1" t="s">
        <v>19</v>
      </c>
      <c r="I939" s="1" t="s">
        <v>426</v>
      </c>
      <c r="J939" s="1">
        <v>0.04</v>
      </c>
      <c r="K939" s="1">
        <v>0.12</v>
      </c>
      <c r="L939" s="42">
        <v>7</v>
      </c>
      <c r="M939" s="43">
        <v>46099</v>
      </c>
      <c r="N939" s="1" t="e">
        <f>VLOOKUP(B939,MICRO!E:L,8,0)</f>
        <v>#N/A</v>
      </c>
    </row>
    <row r="940" spans="1:14" ht="20.25" x14ac:dyDescent="0.25">
      <c r="A940" s="1">
        <v>35</v>
      </c>
      <c r="B940" s="159"/>
      <c r="C940" s="1" t="s">
        <v>2103</v>
      </c>
      <c r="D940" s="1"/>
      <c r="E940" s="1"/>
      <c r="F940" s="1" t="s">
        <v>2105</v>
      </c>
      <c r="G940" s="1">
        <v>7</v>
      </c>
      <c r="H940" s="1" t="s">
        <v>19</v>
      </c>
      <c r="I940" s="1" t="s">
        <v>426</v>
      </c>
      <c r="J940" s="1">
        <v>0.02</v>
      </c>
      <c r="K940" s="1">
        <v>0.14000000000000001</v>
      </c>
      <c r="L940" s="42">
        <v>7</v>
      </c>
      <c r="M940" s="43">
        <v>46099</v>
      </c>
      <c r="N940" s="1" t="e">
        <f>VLOOKUP(B940,MICRO!E:L,8,0)</f>
        <v>#N/A</v>
      </c>
    </row>
    <row r="941" spans="1:14" ht="20.25" x14ac:dyDescent="0.25">
      <c r="A941" s="1">
        <v>36</v>
      </c>
      <c r="B941" s="159"/>
      <c r="C941" s="1" t="s">
        <v>2103</v>
      </c>
      <c r="D941" s="1"/>
      <c r="E941" s="1"/>
      <c r="F941" s="1" t="s">
        <v>2106</v>
      </c>
      <c r="G941" s="1">
        <v>3</v>
      </c>
      <c r="H941" s="1" t="s">
        <v>19</v>
      </c>
      <c r="I941" s="1" t="s">
        <v>426</v>
      </c>
      <c r="J941" s="1">
        <v>0.04</v>
      </c>
      <c r="K941" s="1">
        <v>0.12</v>
      </c>
      <c r="L941" s="42">
        <v>7</v>
      </c>
      <c r="M941" s="43">
        <v>46099</v>
      </c>
      <c r="N941" s="1" t="e">
        <f>VLOOKUP(B941,MICRO!E:L,8,0)</f>
        <v>#N/A</v>
      </c>
    </row>
    <row r="942" spans="1:14" ht="20.25" x14ac:dyDescent="0.25">
      <c r="A942" s="1">
        <v>37</v>
      </c>
      <c r="B942" s="159"/>
      <c r="C942" s="1" t="s">
        <v>2103</v>
      </c>
      <c r="D942" s="1"/>
      <c r="E942" s="1"/>
      <c r="F942" s="1" t="s">
        <v>2107</v>
      </c>
      <c r="G942" s="1">
        <v>7</v>
      </c>
      <c r="H942" s="1" t="s">
        <v>19</v>
      </c>
      <c r="I942" s="1" t="s">
        <v>426</v>
      </c>
      <c r="J942" s="1">
        <v>0.02</v>
      </c>
      <c r="K942" s="1">
        <v>0.14000000000000001</v>
      </c>
      <c r="L942" s="42">
        <v>7</v>
      </c>
      <c r="M942" s="43">
        <v>46099</v>
      </c>
      <c r="N942" s="1" t="e">
        <f>VLOOKUP(B942,MICRO!E:L,8,0)</f>
        <v>#N/A</v>
      </c>
    </row>
    <row r="943" spans="1:14" ht="20.25" x14ac:dyDescent="0.25">
      <c r="A943" s="1">
        <v>38</v>
      </c>
      <c r="B943" s="159"/>
      <c r="C943" s="1" t="s">
        <v>2108</v>
      </c>
      <c r="D943" s="1"/>
      <c r="E943" s="1"/>
      <c r="F943" s="1" t="s">
        <v>2109</v>
      </c>
      <c r="G943" s="1">
        <v>3</v>
      </c>
      <c r="H943" s="1" t="s">
        <v>19</v>
      </c>
      <c r="I943" s="1" t="s">
        <v>427</v>
      </c>
      <c r="J943" s="1">
        <v>0.05</v>
      </c>
      <c r="K943" s="1">
        <v>0.15000000000000002</v>
      </c>
      <c r="L943" s="42">
        <v>7</v>
      </c>
      <c r="M943" s="43">
        <v>46099</v>
      </c>
      <c r="N943" s="1" t="e">
        <f>VLOOKUP(B943,MICRO!E:L,8,0)</f>
        <v>#N/A</v>
      </c>
    </row>
    <row r="944" spans="1:14" ht="20.25" x14ac:dyDescent="0.25">
      <c r="A944" s="1">
        <v>39</v>
      </c>
      <c r="B944" s="159"/>
      <c r="C944" s="1" t="s">
        <v>2108</v>
      </c>
      <c r="D944" s="1"/>
      <c r="E944" s="1"/>
      <c r="F944" s="1" t="s">
        <v>2110</v>
      </c>
      <c r="G944" s="1">
        <v>3</v>
      </c>
      <c r="H944" s="1" t="s">
        <v>19</v>
      </c>
      <c r="I944" s="1" t="s">
        <v>427</v>
      </c>
      <c r="J944" s="1">
        <v>0.04</v>
      </c>
      <c r="K944" s="1">
        <v>0.12</v>
      </c>
      <c r="L944" s="42">
        <v>7</v>
      </c>
      <c r="M944" s="43">
        <v>46099</v>
      </c>
      <c r="N944" s="1" t="e">
        <f>VLOOKUP(B944,MICRO!E:L,8,0)</f>
        <v>#N/A</v>
      </c>
    </row>
    <row r="945" spans="1:14" ht="20.25" x14ac:dyDescent="0.25">
      <c r="A945" s="1">
        <v>40</v>
      </c>
      <c r="B945" s="159"/>
      <c r="C945" s="1" t="s">
        <v>2108</v>
      </c>
      <c r="D945" s="1"/>
      <c r="E945" s="1"/>
      <c r="F945" s="1" t="s">
        <v>2111</v>
      </c>
      <c r="G945" s="1">
        <v>7</v>
      </c>
      <c r="H945" s="1" t="s">
        <v>19</v>
      </c>
      <c r="I945" s="1" t="s">
        <v>427</v>
      </c>
      <c r="J945" s="1">
        <v>0.03</v>
      </c>
      <c r="K945" s="1">
        <v>0.21</v>
      </c>
      <c r="L945" s="42">
        <v>7</v>
      </c>
      <c r="M945" s="43">
        <v>46099</v>
      </c>
      <c r="N945" s="1" t="e">
        <f>VLOOKUP(B945,MICRO!E:L,8,0)</f>
        <v>#N/A</v>
      </c>
    </row>
    <row r="946" spans="1:14" ht="20.25" x14ac:dyDescent="0.25">
      <c r="A946" s="1">
        <v>41</v>
      </c>
      <c r="B946" s="159"/>
      <c r="C946" s="1" t="s">
        <v>2108</v>
      </c>
      <c r="D946" s="1"/>
      <c r="E946" s="1"/>
      <c r="F946" s="1" t="s">
        <v>2112</v>
      </c>
      <c r="G946" s="1">
        <v>7</v>
      </c>
      <c r="H946" s="1" t="s">
        <v>19</v>
      </c>
      <c r="I946" s="1" t="s">
        <v>427</v>
      </c>
      <c r="J946" s="1">
        <v>0.03</v>
      </c>
      <c r="K946" s="1">
        <v>0.21</v>
      </c>
      <c r="L946" s="42">
        <v>7</v>
      </c>
      <c r="M946" s="43">
        <v>46099</v>
      </c>
      <c r="N946" s="1" t="e">
        <f>VLOOKUP(B946,MICRO!E:L,8,0)</f>
        <v>#N/A</v>
      </c>
    </row>
    <row r="947" spans="1:14" ht="20.25" x14ac:dyDescent="0.25">
      <c r="A947" s="1">
        <v>42</v>
      </c>
      <c r="B947" s="159"/>
      <c r="C947" s="1" t="s">
        <v>2113</v>
      </c>
      <c r="D947" s="1"/>
      <c r="E947" s="1"/>
      <c r="F947" s="1" t="s">
        <v>2114</v>
      </c>
      <c r="G947" s="1">
        <v>408</v>
      </c>
      <c r="H947" s="1" t="s">
        <v>19</v>
      </c>
      <c r="I947" s="1" t="s">
        <v>423</v>
      </c>
      <c r="J947" s="1">
        <v>3.4000000000000002E-2</v>
      </c>
      <c r="K947" s="1">
        <v>13.872000000000002</v>
      </c>
      <c r="L947" s="42">
        <v>7</v>
      </c>
      <c r="M947" s="43">
        <v>46099</v>
      </c>
      <c r="N947" s="1" t="e">
        <f>VLOOKUP(B947,MICRO!E:L,8,0)</f>
        <v>#N/A</v>
      </c>
    </row>
    <row r="948" spans="1:14" ht="20.25" x14ac:dyDescent="0.25">
      <c r="A948" s="1">
        <v>43</v>
      </c>
      <c r="B948" s="159"/>
      <c r="C948" s="1" t="s">
        <v>1559</v>
      </c>
      <c r="D948" s="1"/>
      <c r="E948" s="1"/>
      <c r="F948" s="1" t="s">
        <v>2115</v>
      </c>
      <c r="G948" s="1">
        <v>174</v>
      </c>
      <c r="H948" s="1" t="s">
        <v>19</v>
      </c>
      <c r="I948" s="1" t="s">
        <v>424</v>
      </c>
      <c r="J948" s="1">
        <v>3.4000000000000002E-2</v>
      </c>
      <c r="K948" s="1">
        <v>5.9160000000000004</v>
      </c>
      <c r="L948" s="42">
        <v>7</v>
      </c>
      <c r="M948" s="43">
        <v>46099</v>
      </c>
      <c r="N948" s="1" t="e">
        <f>VLOOKUP(B948,MICRO!E:L,8,0)</f>
        <v>#N/A</v>
      </c>
    </row>
    <row r="949" spans="1:14" ht="20.25" x14ac:dyDescent="0.25">
      <c r="A949" s="1">
        <v>44</v>
      </c>
      <c r="B949" s="159"/>
      <c r="C949" s="1" t="s">
        <v>1561</v>
      </c>
      <c r="D949" s="1"/>
      <c r="E949" s="1"/>
      <c r="F949" s="1" t="s">
        <v>1619</v>
      </c>
      <c r="G949" s="1">
        <v>258</v>
      </c>
      <c r="H949" s="1" t="s">
        <v>19</v>
      </c>
      <c r="I949" s="1" t="s">
        <v>425</v>
      </c>
      <c r="J949" s="1">
        <v>3.4000000000000002E-2</v>
      </c>
      <c r="K949" s="1">
        <v>8.7720000000000002</v>
      </c>
      <c r="L949" s="42">
        <v>7</v>
      </c>
      <c r="M949" s="43">
        <v>46099</v>
      </c>
      <c r="N949" s="1" t="e">
        <f>VLOOKUP(B949,MICRO!E:L,8,0)</f>
        <v>#N/A</v>
      </c>
    </row>
    <row r="950" spans="1:14" ht="20.25" x14ac:dyDescent="0.25">
      <c r="A950" s="1">
        <v>45</v>
      </c>
      <c r="B950" s="159"/>
      <c r="C950" s="1" t="s">
        <v>1565</v>
      </c>
      <c r="D950" s="1"/>
      <c r="E950" s="1"/>
      <c r="F950" s="1" t="s">
        <v>1620</v>
      </c>
      <c r="G950" s="1">
        <v>362</v>
      </c>
      <c r="H950" s="1" t="s">
        <v>19</v>
      </c>
      <c r="I950" s="1" t="s">
        <v>426</v>
      </c>
      <c r="J950" s="1">
        <v>3.4000000000000002E-2</v>
      </c>
      <c r="K950" s="1">
        <v>12.308000000000002</v>
      </c>
      <c r="L950" s="42">
        <v>7</v>
      </c>
      <c r="M950" s="43">
        <v>46099</v>
      </c>
      <c r="N950" s="1" t="e">
        <f>VLOOKUP(B950,MICRO!E:L,8,0)</f>
        <v>#N/A</v>
      </c>
    </row>
    <row r="951" spans="1:14" ht="20.25" x14ac:dyDescent="0.25">
      <c r="A951" s="1">
        <v>46</v>
      </c>
      <c r="B951" s="159"/>
      <c r="C951" s="1" t="s">
        <v>1563</v>
      </c>
      <c r="D951" s="1"/>
      <c r="E951" s="1"/>
      <c r="F951" s="1" t="s">
        <v>2116</v>
      </c>
      <c r="G951" s="1">
        <v>597</v>
      </c>
      <c r="H951" s="1" t="s">
        <v>19</v>
      </c>
      <c r="I951" s="1" t="s">
        <v>427</v>
      </c>
      <c r="J951" s="1">
        <v>3.4000000000000002E-2</v>
      </c>
      <c r="K951" s="1">
        <v>20.298000000000002</v>
      </c>
      <c r="L951" s="42">
        <v>7</v>
      </c>
      <c r="M951" s="43">
        <v>46099</v>
      </c>
      <c r="N951" s="1" t="e">
        <f>VLOOKUP(B951,MICRO!E:L,8,0)</f>
        <v>#N/A</v>
      </c>
    </row>
    <row r="952" spans="1:14" ht="20.25" x14ac:dyDescent="0.25">
      <c r="A952" s="1">
        <v>47</v>
      </c>
      <c r="B952" s="159"/>
      <c r="C952" s="1" t="s">
        <v>1559</v>
      </c>
      <c r="D952" s="1"/>
      <c r="E952" s="1"/>
      <c r="F952" s="1" t="s">
        <v>1618</v>
      </c>
      <c r="G952" s="1">
        <v>7</v>
      </c>
      <c r="H952" s="1" t="s">
        <v>19</v>
      </c>
      <c r="I952" s="1" t="s">
        <v>424</v>
      </c>
      <c r="J952" s="1">
        <v>0.05</v>
      </c>
      <c r="K952" s="1">
        <v>0.35000000000000003</v>
      </c>
      <c r="L952" s="42">
        <v>7</v>
      </c>
      <c r="M952" s="43">
        <v>46099</v>
      </c>
      <c r="N952" s="1" t="e">
        <f>VLOOKUP(B952,MICRO!E:L,8,0)</f>
        <v>#N/A</v>
      </c>
    </row>
    <row r="953" spans="1:14" ht="20.25" x14ac:dyDescent="0.25">
      <c r="A953" s="1">
        <v>48</v>
      </c>
      <c r="B953" s="159"/>
      <c r="C953" s="1" t="s">
        <v>1559</v>
      </c>
      <c r="D953" s="1"/>
      <c r="E953" s="1"/>
      <c r="F953" s="1" t="s">
        <v>1618</v>
      </c>
      <c r="G953" s="1">
        <v>48</v>
      </c>
      <c r="H953" s="1" t="s">
        <v>19</v>
      </c>
      <c r="I953" s="1" t="s">
        <v>424</v>
      </c>
      <c r="J953" s="1">
        <v>0.05</v>
      </c>
      <c r="K953" s="1">
        <v>2.4000000000000004</v>
      </c>
      <c r="L953" s="42">
        <v>7</v>
      </c>
      <c r="M953" s="43">
        <v>46099</v>
      </c>
      <c r="N953" s="1" t="e">
        <f>VLOOKUP(B953,MICRO!E:L,8,0)</f>
        <v>#N/A</v>
      </c>
    </row>
    <row r="954" spans="1:14" ht="20.25" x14ac:dyDescent="0.25">
      <c r="A954" s="1">
        <v>49</v>
      </c>
      <c r="B954" s="159"/>
      <c r="C954" s="1" t="s">
        <v>1561</v>
      </c>
      <c r="D954" s="1"/>
      <c r="E954" s="1"/>
      <c r="F954" s="1" t="s">
        <v>1619</v>
      </c>
      <c r="G954" s="1">
        <v>10</v>
      </c>
      <c r="H954" s="1" t="s">
        <v>19</v>
      </c>
      <c r="I954" s="1" t="s">
        <v>425</v>
      </c>
      <c r="J954" s="1">
        <v>0.05</v>
      </c>
      <c r="K954" s="1">
        <v>0.5</v>
      </c>
      <c r="L954" s="42">
        <v>7</v>
      </c>
      <c r="M954" s="43">
        <v>46099</v>
      </c>
      <c r="N954" s="1" t="e">
        <f>VLOOKUP(B954,MICRO!E:L,8,0)</f>
        <v>#N/A</v>
      </c>
    </row>
    <row r="955" spans="1:14" ht="20.25" x14ac:dyDescent="0.25">
      <c r="A955" s="1">
        <v>50</v>
      </c>
      <c r="B955" s="159"/>
      <c r="C955" s="1" t="s">
        <v>1565</v>
      </c>
      <c r="D955" s="1"/>
      <c r="E955" s="1"/>
      <c r="F955" s="1" t="s">
        <v>1620</v>
      </c>
      <c r="G955" s="1">
        <v>24</v>
      </c>
      <c r="H955" s="1" t="s">
        <v>19</v>
      </c>
      <c r="I955" s="1" t="s">
        <v>426</v>
      </c>
      <c r="J955" s="1">
        <v>0.05</v>
      </c>
      <c r="K955" s="1">
        <v>1.2000000000000002</v>
      </c>
      <c r="L955" s="42">
        <v>7</v>
      </c>
      <c r="M955" s="43">
        <v>46099</v>
      </c>
      <c r="N955" s="1" t="e">
        <f>VLOOKUP(B955,MICRO!E:L,8,0)</f>
        <v>#N/A</v>
      </c>
    </row>
    <row r="956" spans="1:14" ht="20.25" x14ac:dyDescent="0.25">
      <c r="A956" s="1">
        <v>51</v>
      </c>
      <c r="B956" s="159"/>
      <c r="C956" s="1" t="s">
        <v>1563</v>
      </c>
      <c r="D956" s="1"/>
      <c r="E956" s="1"/>
      <c r="F956" s="1" t="s">
        <v>1621</v>
      </c>
      <c r="G956" s="1">
        <v>146</v>
      </c>
      <c r="H956" s="1" t="s">
        <v>19</v>
      </c>
      <c r="I956" s="1" t="s">
        <v>427</v>
      </c>
      <c r="J956" s="1">
        <v>0.05</v>
      </c>
      <c r="K956" s="1">
        <v>7.3000000000000007</v>
      </c>
      <c r="L956" s="42">
        <v>7</v>
      </c>
      <c r="M956" s="43">
        <v>46099</v>
      </c>
      <c r="N956" s="1" t="e">
        <f>VLOOKUP(B956,MICRO!E:L,8,0)</f>
        <v>#N/A</v>
      </c>
    </row>
    <row r="957" spans="1:14" ht="20.25" x14ac:dyDescent="0.25">
      <c r="A957" s="1">
        <v>52</v>
      </c>
      <c r="B957" s="159"/>
      <c r="C957" s="1" t="s">
        <v>1596</v>
      </c>
      <c r="D957" s="1"/>
      <c r="E957" s="1"/>
      <c r="F957" s="1" t="s">
        <v>2117</v>
      </c>
      <c r="G957" s="1">
        <v>2</v>
      </c>
      <c r="H957" s="1" t="s">
        <v>19</v>
      </c>
      <c r="I957" s="1" t="s">
        <v>1598</v>
      </c>
      <c r="J957" s="1">
        <v>1.5</v>
      </c>
      <c r="K957" s="1">
        <v>3</v>
      </c>
      <c r="L957" s="42">
        <v>7</v>
      </c>
      <c r="M957" s="43">
        <v>46099</v>
      </c>
      <c r="N957" s="1" t="e">
        <f>VLOOKUP(B957,MICRO!E:L,8,0)</f>
        <v>#N/A</v>
      </c>
    </row>
    <row r="958" spans="1:14" ht="20.25" x14ac:dyDescent="0.25">
      <c r="A958" s="1">
        <v>61</v>
      </c>
      <c r="B958" s="159"/>
      <c r="C958" s="1" t="s">
        <v>1222</v>
      </c>
      <c r="D958" s="1"/>
      <c r="E958" s="1"/>
      <c r="F958" s="1" t="s">
        <v>2118</v>
      </c>
      <c r="G958" s="1">
        <v>200</v>
      </c>
      <c r="H958" s="1" t="s">
        <v>19</v>
      </c>
      <c r="I958" s="1" t="s">
        <v>423</v>
      </c>
      <c r="J958" s="1">
        <v>3.4000000000000002E-2</v>
      </c>
      <c r="K958" s="1">
        <v>6.8000000000000007</v>
      </c>
      <c r="L958" s="42">
        <v>7</v>
      </c>
      <c r="M958" s="43">
        <v>46099</v>
      </c>
      <c r="N958" s="1" t="e">
        <f>VLOOKUP(B958,MICRO!E:L,8,0)</f>
        <v>#N/A</v>
      </c>
    </row>
    <row r="959" spans="1:14" ht="20.25" x14ac:dyDescent="0.25">
      <c r="A959" s="1">
        <v>62</v>
      </c>
      <c r="B959" s="159"/>
      <c r="C959" s="1" t="s">
        <v>2119</v>
      </c>
      <c r="D959" s="1" t="s">
        <v>2120</v>
      </c>
      <c r="E959" s="1"/>
      <c r="F959" s="1" t="s">
        <v>2121</v>
      </c>
      <c r="G959" s="1">
        <v>8</v>
      </c>
      <c r="H959" s="1" t="s">
        <v>19</v>
      </c>
      <c r="I959" s="1" t="s">
        <v>423</v>
      </c>
      <c r="J959" s="1">
        <v>1.5</v>
      </c>
      <c r="K959" s="1">
        <v>12</v>
      </c>
      <c r="L959" s="42">
        <v>7</v>
      </c>
      <c r="M959" s="43">
        <v>46099</v>
      </c>
      <c r="N959" s="1" t="e">
        <f>VLOOKUP(B959,MICRO!E:L,8,0)</f>
        <v>#N/A</v>
      </c>
    </row>
    <row r="960" spans="1:14" ht="20.25" x14ac:dyDescent="0.25">
      <c r="A960" s="1">
        <v>63</v>
      </c>
      <c r="B960" s="159"/>
      <c r="C960" s="1" t="s">
        <v>2119</v>
      </c>
      <c r="D960" s="1" t="s">
        <v>2120</v>
      </c>
      <c r="E960" s="1"/>
      <c r="F960" s="1" t="s">
        <v>2122</v>
      </c>
      <c r="G960" s="1">
        <v>3</v>
      </c>
      <c r="H960" s="1" t="s">
        <v>19</v>
      </c>
      <c r="I960" s="1" t="s">
        <v>423</v>
      </c>
      <c r="J960" s="1">
        <v>3.2</v>
      </c>
      <c r="K960" s="1">
        <v>9.6000000000000014</v>
      </c>
      <c r="L960" s="42">
        <v>7</v>
      </c>
      <c r="M960" s="43">
        <v>46099</v>
      </c>
      <c r="N960" s="1" t="e">
        <f>VLOOKUP(B960,MICRO!E:L,8,0)</f>
        <v>#N/A</v>
      </c>
    </row>
    <row r="961" spans="1:14" ht="20.25" x14ac:dyDescent="0.25">
      <c r="A961" s="1">
        <v>64</v>
      </c>
      <c r="B961" s="159"/>
      <c r="C961" s="1" t="s">
        <v>2123</v>
      </c>
      <c r="D961" s="1" t="s">
        <v>2124</v>
      </c>
      <c r="E961" s="1"/>
      <c r="F961" s="1" t="s">
        <v>2121</v>
      </c>
      <c r="G961" s="1">
        <v>7</v>
      </c>
      <c r="H961" s="1" t="s">
        <v>19</v>
      </c>
      <c r="I961" s="1" t="s">
        <v>424</v>
      </c>
      <c r="J961" s="1">
        <v>1.5</v>
      </c>
      <c r="K961" s="1">
        <v>10.5</v>
      </c>
      <c r="L961" s="42">
        <v>7</v>
      </c>
      <c r="M961" s="43">
        <v>46099</v>
      </c>
      <c r="N961" s="1" t="e">
        <f>VLOOKUP(B961,MICRO!E:L,8,0)</f>
        <v>#N/A</v>
      </c>
    </row>
    <row r="962" spans="1:14" ht="20.25" x14ac:dyDescent="0.25">
      <c r="A962" s="1">
        <v>65</v>
      </c>
      <c r="B962" s="159"/>
      <c r="C962" s="1" t="s">
        <v>2123</v>
      </c>
      <c r="D962" s="1" t="s">
        <v>2124</v>
      </c>
      <c r="E962" s="1"/>
      <c r="F962" s="1" t="s">
        <v>2122</v>
      </c>
      <c r="G962" s="1">
        <v>3</v>
      </c>
      <c r="H962" s="1" t="s">
        <v>19</v>
      </c>
      <c r="I962" s="1" t="s">
        <v>424</v>
      </c>
      <c r="J962" s="1">
        <v>3.2</v>
      </c>
      <c r="K962" s="1">
        <v>9.6000000000000014</v>
      </c>
      <c r="L962" s="42">
        <v>7</v>
      </c>
      <c r="M962" s="43">
        <v>46099</v>
      </c>
      <c r="N962" s="1" t="e">
        <f>VLOOKUP(B962,MICRO!E:L,8,0)</f>
        <v>#N/A</v>
      </c>
    </row>
    <row r="963" spans="1:14" ht="20.25" x14ac:dyDescent="0.25">
      <c r="A963" s="1">
        <v>66</v>
      </c>
      <c r="B963" s="159"/>
      <c r="C963" s="1" t="s">
        <v>2097</v>
      </c>
      <c r="D963" s="1" t="s">
        <v>2125</v>
      </c>
      <c r="E963" s="1"/>
      <c r="F963" s="1" t="s">
        <v>2121</v>
      </c>
      <c r="G963" s="1">
        <v>8</v>
      </c>
      <c r="H963" s="1" t="s">
        <v>19</v>
      </c>
      <c r="I963" s="1" t="s">
        <v>425</v>
      </c>
      <c r="J963" s="1">
        <v>1.5</v>
      </c>
      <c r="K963" s="1">
        <v>12</v>
      </c>
      <c r="L963" s="42">
        <v>7</v>
      </c>
      <c r="M963" s="43">
        <v>46099</v>
      </c>
      <c r="N963" s="1" t="e">
        <f>VLOOKUP(B963,MICRO!E:L,8,0)</f>
        <v>#N/A</v>
      </c>
    </row>
    <row r="964" spans="1:14" ht="20.25" x14ac:dyDescent="0.25">
      <c r="A964" s="1">
        <v>67</v>
      </c>
      <c r="B964" s="159"/>
      <c r="C964" s="1" t="s">
        <v>2097</v>
      </c>
      <c r="D964" s="1" t="s">
        <v>2125</v>
      </c>
      <c r="E964" s="1"/>
      <c r="F964" s="1" t="s">
        <v>2122</v>
      </c>
      <c r="G964" s="1">
        <v>3</v>
      </c>
      <c r="H964" s="1" t="s">
        <v>19</v>
      </c>
      <c r="I964" s="1" t="s">
        <v>425</v>
      </c>
      <c r="J964" s="1">
        <v>3.2</v>
      </c>
      <c r="K964" s="1">
        <v>9.6000000000000014</v>
      </c>
      <c r="L964" s="42">
        <v>7</v>
      </c>
      <c r="M964" s="43">
        <v>46099</v>
      </c>
      <c r="N964" s="1" t="e">
        <f>VLOOKUP(B964,MICRO!E:L,8,0)</f>
        <v>#N/A</v>
      </c>
    </row>
    <row r="965" spans="1:14" ht="20.25" x14ac:dyDescent="0.25">
      <c r="A965" s="1">
        <v>68</v>
      </c>
      <c r="B965" s="159"/>
      <c r="C965" s="1" t="s">
        <v>2103</v>
      </c>
      <c r="D965" s="1" t="s">
        <v>2126</v>
      </c>
      <c r="E965" s="1"/>
      <c r="F965" s="1" t="s">
        <v>2121</v>
      </c>
      <c r="G965" s="1">
        <v>9</v>
      </c>
      <c r="H965" s="1" t="s">
        <v>19</v>
      </c>
      <c r="I965" s="1" t="s">
        <v>426</v>
      </c>
      <c r="J965" s="1">
        <v>1.5</v>
      </c>
      <c r="K965" s="1">
        <v>13.5</v>
      </c>
      <c r="L965" s="42">
        <v>7</v>
      </c>
      <c r="M965" s="43">
        <v>46099</v>
      </c>
      <c r="N965" s="1" t="e">
        <f>VLOOKUP(B965,MICRO!E:L,8,0)</f>
        <v>#N/A</v>
      </c>
    </row>
    <row r="966" spans="1:14" ht="20.25" x14ac:dyDescent="0.25">
      <c r="A966" s="1">
        <v>69</v>
      </c>
      <c r="B966" s="159"/>
      <c r="C966" s="1" t="s">
        <v>2103</v>
      </c>
      <c r="D966" s="1" t="s">
        <v>2126</v>
      </c>
      <c r="E966" s="1"/>
      <c r="F966" s="1" t="s">
        <v>2122</v>
      </c>
      <c r="G966" s="1">
        <v>4</v>
      </c>
      <c r="H966" s="1" t="s">
        <v>19</v>
      </c>
      <c r="I966" s="1" t="s">
        <v>426</v>
      </c>
      <c r="J966" s="1">
        <v>3.2</v>
      </c>
      <c r="K966" s="1">
        <v>12.8</v>
      </c>
      <c r="L966" s="42">
        <v>7</v>
      </c>
      <c r="M966" s="43">
        <v>46099</v>
      </c>
      <c r="N966" s="1" t="e">
        <f>VLOOKUP(B966,MICRO!E:L,8,0)</f>
        <v>#N/A</v>
      </c>
    </row>
    <row r="967" spans="1:14" ht="20.25" x14ac:dyDescent="0.25">
      <c r="A967" s="1">
        <v>70</v>
      </c>
      <c r="B967" s="159"/>
      <c r="C967" s="1" t="s">
        <v>2108</v>
      </c>
      <c r="D967" s="1" t="s">
        <v>2127</v>
      </c>
      <c r="E967" s="1"/>
      <c r="F967" s="1" t="s">
        <v>2121</v>
      </c>
      <c r="G967" s="1">
        <v>10</v>
      </c>
      <c r="H967" s="1" t="s">
        <v>19</v>
      </c>
      <c r="I967" s="1" t="s">
        <v>427</v>
      </c>
      <c r="J967" s="1">
        <v>1.5</v>
      </c>
      <c r="K967" s="1">
        <v>15</v>
      </c>
      <c r="L967" s="42">
        <v>7</v>
      </c>
      <c r="M967" s="43">
        <v>46099</v>
      </c>
      <c r="N967" s="1" t="e">
        <f>VLOOKUP(B967,MICRO!E:L,8,0)</f>
        <v>#N/A</v>
      </c>
    </row>
    <row r="968" spans="1:14" ht="20.25" x14ac:dyDescent="0.25">
      <c r="A968" s="1">
        <v>71</v>
      </c>
      <c r="B968" s="159"/>
      <c r="C968" s="1" t="s">
        <v>2108</v>
      </c>
      <c r="D968" s="1" t="s">
        <v>2127</v>
      </c>
      <c r="E968" s="1"/>
      <c r="F968" s="1" t="s">
        <v>2122</v>
      </c>
      <c r="G968" s="1">
        <v>7</v>
      </c>
      <c r="H968" s="1" t="s">
        <v>19</v>
      </c>
      <c r="I968" s="1" t="s">
        <v>427</v>
      </c>
      <c r="J968" s="1">
        <v>3.2</v>
      </c>
      <c r="K968" s="1">
        <v>22.400000000000002</v>
      </c>
      <c r="L968" s="42">
        <v>7</v>
      </c>
      <c r="M968" s="43">
        <v>46099</v>
      </c>
      <c r="N968" s="1" t="e">
        <f>VLOOKUP(B968,MICRO!E:L,8,0)</f>
        <v>#N/A</v>
      </c>
    </row>
    <row r="969" spans="1:14" ht="20.25" x14ac:dyDescent="0.25">
      <c r="A969" s="1">
        <v>72</v>
      </c>
      <c r="B969" s="159"/>
      <c r="C969" s="1"/>
      <c r="D969" s="1" t="s">
        <v>2128</v>
      </c>
      <c r="E969" s="1"/>
      <c r="F969" s="1" t="s">
        <v>2129</v>
      </c>
      <c r="G969" s="1">
        <v>189</v>
      </c>
      <c r="H969" s="1" t="s">
        <v>19</v>
      </c>
      <c r="I969" s="1" t="s">
        <v>2091</v>
      </c>
      <c r="J969" s="1">
        <v>0.05</v>
      </c>
      <c r="K969" s="1">
        <v>9.4500000000000011</v>
      </c>
      <c r="L969" s="42">
        <v>7</v>
      </c>
      <c r="M969" s="43">
        <v>46099</v>
      </c>
      <c r="N969" s="1" t="e">
        <f>VLOOKUP(B969,MICRO!E:L,8,0)</f>
        <v>#N/A</v>
      </c>
    </row>
    <row r="970" spans="1:14" ht="20.25" x14ac:dyDescent="0.25">
      <c r="A970" s="1">
        <v>73</v>
      </c>
      <c r="B970" s="159"/>
      <c r="C970" s="1"/>
      <c r="D970" s="1" t="s">
        <v>2128</v>
      </c>
      <c r="E970" s="1"/>
      <c r="F970" s="1" t="s">
        <v>2130</v>
      </c>
      <c r="G970" s="1">
        <v>189</v>
      </c>
      <c r="H970" s="1" t="s">
        <v>19</v>
      </c>
      <c r="I970" s="1" t="s">
        <v>2091</v>
      </c>
      <c r="J970" s="1">
        <v>0.03</v>
      </c>
      <c r="K970" s="1">
        <v>5.67</v>
      </c>
      <c r="L970" s="42">
        <v>7</v>
      </c>
      <c r="M970" s="43">
        <v>46099</v>
      </c>
      <c r="N970" s="1" t="e">
        <f>VLOOKUP(B970,MICRO!E:L,8,0)</f>
        <v>#N/A</v>
      </c>
    </row>
    <row r="971" spans="1:14" ht="20.25" x14ac:dyDescent="0.25">
      <c r="A971" s="1">
        <v>74</v>
      </c>
      <c r="B971" s="159"/>
      <c r="C971" s="1"/>
      <c r="D971" s="1" t="s">
        <v>2128</v>
      </c>
      <c r="E971" s="1"/>
      <c r="F971" s="1" t="s">
        <v>2131</v>
      </c>
      <c r="G971" s="1">
        <v>189</v>
      </c>
      <c r="H971" s="1" t="s">
        <v>19</v>
      </c>
      <c r="I971" s="1" t="s">
        <v>2091</v>
      </c>
      <c r="J971" s="1">
        <v>0.02</v>
      </c>
      <c r="K971" s="1">
        <v>3.7800000000000002</v>
      </c>
      <c r="L971" s="42">
        <v>7</v>
      </c>
      <c r="M971" s="43">
        <v>46099</v>
      </c>
      <c r="N971" s="1" t="e">
        <f>VLOOKUP(B971,MICRO!E:L,8,0)</f>
        <v>#N/A</v>
      </c>
    </row>
    <row r="972" spans="1:14" ht="20.25" x14ac:dyDescent="0.25">
      <c r="A972" s="1">
        <v>75</v>
      </c>
      <c r="B972" s="159"/>
      <c r="C972" s="1" t="s">
        <v>2132</v>
      </c>
      <c r="D972" s="1"/>
      <c r="E972" s="1"/>
      <c r="F972" s="1" t="s">
        <v>2133</v>
      </c>
      <c r="G972" s="1">
        <v>60</v>
      </c>
      <c r="H972" s="1" t="s">
        <v>19</v>
      </c>
      <c r="I972" s="1" t="s">
        <v>2134</v>
      </c>
      <c r="J972" s="1">
        <v>0.03</v>
      </c>
      <c r="K972" s="1">
        <v>1.7999999999999998</v>
      </c>
      <c r="L972" s="42">
        <v>7</v>
      </c>
      <c r="M972" s="43">
        <v>46099</v>
      </c>
      <c r="N972" s="1" t="e">
        <f>VLOOKUP(B972,MICRO!E:L,8,0)</f>
        <v>#N/A</v>
      </c>
    </row>
    <row r="973" spans="1:14" ht="20.25" x14ac:dyDescent="0.25">
      <c r="A973" s="1">
        <v>52</v>
      </c>
      <c r="B973" s="159"/>
      <c r="C973" s="1"/>
      <c r="D973" s="1" t="s">
        <v>2135</v>
      </c>
      <c r="E973" s="1"/>
      <c r="F973" s="1" t="s">
        <v>2136</v>
      </c>
      <c r="G973" s="1">
        <v>280</v>
      </c>
      <c r="H973" s="1" t="s">
        <v>19</v>
      </c>
      <c r="I973" s="1" t="s">
        <v>569</v>
      </c>
      <c r="J973" s="1">
        <v>0.05</v>
      </c>
      <c r="K973" s="1">
        <v>14</v>
      </c>
      <c r="L973" s="42">
        <v>10</v>
      </c>
      <c r="M973" s="43">
        <v>46099</v>
      </c>
      <c r="N973" s="1" t="e">
        <f>VLOOKUP(B973,MICRO!E:L,8,0)</f>
        <v>#N/A</v>
      </c>
    </row>
    <row r="974" spans="1:14" ht="20.25" x14ac:dyDescent="0.25">
      <c r="A974" s="1">
        <v>53</v>
      </c>
      <c r="B974" s="159"/>
      <c r="C974" s="1"/>
      <c r="D974" s="1" t="s">
        <v>2135</v>
      </c>
      <c r="E974" s="1"/>
      <c r="F974" s="1" t="s">
        <v>2137</v>
      </c>
      <c r="G974" s="1">
        <v>16</v>
      </c>
      <c r="H974" s="1" t="s">
        <v>19</v>
      </c>
      <c r="I974" s="1" t="s">
        <v>569</v>
      </c>
      <c r="J974" s="1">
        <v>0.05</v>
      </c>
      <c r="K974" s="1">
        <v>0.8</v>
      </c>
      <c r="L974" s="42">
        <v>10</v>
      </c>
      <c r="M974" s="43">
        <v>46099</v>
      </c>
      <c r="N974" s="1" t="e">
        <f>VLOOKUP(B974,MICRO!E:L,8,0)</f>
        <v>#N/A</v>
      </c>
    </row>
    <row r="975" spans="1:14" ht="20.25" x14ac:dyDescent="0.25">
      <c r="A975" s="1">
        <v>54</v>
      </c>
      <c r="B975" s="159"/>
      <c r="C975" s="1"/>
      <c r="D975" s="1" t="s">
        <v>2135</v>
      </c>
      <c r="E975" s="1"/>
      <c r="F975" s="1" t="s">
        <v>2138</v>
      </c>
      <c r="G975" s="1">
        <v>8</v>
      </c>
      <c r="H975" s="1" t="s">
        <v>19</v>
      </c>
      <c r="I975" s="1" t="s">
        <v>569</v>
      </c>
      <c r="J975" s="1">
        <v>0.05</v>
      </c>
      <c r="K975" s="1">
        <v>0.4</v>
      </c>
      <c r="L975" s="42">
        <v>10</v>
      </c>
      <c r="M975" s="43">
        <v>46099</v>
      </c>
      <c r="N975" s="1" t="e">
        <f>VLOOKUP(B975,MICRO!E:L,8,0)</f>
        <v>#N/A</v>
      </c>
    </row>
    <row r="976" spans="1:14" ht="20.25" x14ac:dyDescent="0.25">
      <c r="A976" s="1">
        <v>55</v>
      </c>
      <c r="B976" s="159"/>
      <c r="C976" s="1"/>
      <c r="D976" s="1" t="s">
        <v>2135</v>
      </c>
      <c r="E976" s="1"/>
      <c r="F976" s="1" t="s">
        <v>2139</v>
      </c>
      <c r="G976" s="1">
        <v>256</v>
      </c>
      <c r="H976" s="1" t="s">
        <v>19</v>
      </c>
      <c r="I976" s="1" t="s">
        <v>569</v>
      </c>
      <c r="J976" s="1">
        <v>0.03</v>
      </c>
      <c r="K976" s="1">
        <v>7.68</v>
      </c>
      <c r="L976" s="42">
        <v>10</v>
      </c>
      <c r="M976" s="43">
        <v>46099</v>
      </c>
      <c r="N976" s="1" t="e">
        <f>VLOOKUP(B976,MICRO!E:L,8,0)</f>
        <v>#N/A</v>
      </c>
    </row>
    <row r="977" spans="1:14" ht="20.25" x14ac:dyDescent="0.25">
      <c r="A977" s="1">
        <v>56</v>
      </c>
      <c r="B977" s="159"/>
      <c r="C977" s="1"/>
      <c r="D977" s="1" t="s">
        <v>2135</v>
      </c>
      <c r="E977" s="1"/>
      <c r="F977" s="1" t="s">
        <v>2140</v>
      </c>
      <c r="G977" s="1">
        <v>296</v>
      </c>
      <c r="H977" s="1" t="s">
        <v>19</v>
      </c>
      <c r="I977" s="1" t="s">
        <v>569</v>
      </c>
      <c r="J977" s="1">
        <v>0.02</v>
      </c>
      <c r="K977" s="1">
        <v>5.92</v>
      </c>
      <c r="L977" s="42">
        <v>10</v>
      </c>
      <c r="M977" s="43">
        <v>46099</v>
      </c>
      <c r="N977" s="1" t="e">
        <f>VLOOKUP(B977,MICRO!E:L,8,0)</f>
        <v>#N/A</v>
      </c>
    </row>
    <row r="978" spans="1:14" ht="20.25" x14ac:dyDescent="0.25">
      <c r="A978" s="1">
        <v>57</v>
      </c>
      <c r="B978" s="159"/>
      <c r="C978" s="1"/>
      <c r="D978" s="1" t="s">
        <v>2141</v>
      </c>
      <c r="E978" s="1"/>
      <c r="F978" s="1" t="s">
        <v>2142</v>
      </c>
      <c r="G978" s="1">
        <v>252</v>
      </c>
      <c r="H978" s="1" t="s">
        <v>19</v>
      </c>
      <c r="I978" s="1" t="s">
        <v>570</v>
      </c>
      <c r="J978" s="1">
        <v>0.05</v>
      </c>
      <c r="K978" s="1">
        <v>12.600000000000001</v>
      </c>
      <c r="L978" s="42">
        <v>10</v>
      </c>
      <c r="M978" s="43">
        <v>46099</v>
      </c>
      <c r="N978" s="1" t="e">
        <f>VLOOKUP(B978,MICRO!E:L,8,0)</f>
        <v>#N/A</v>
      </c>
    </row>
    <row r="979" spans="1:14" ht="20.25" x14ac:dyDescent="0.25">
      <c r="A979" s="1">
        <v>58</v>
      </c>
      <c r="B979" s="159"/>
      <c r="C979" s="1"/>
      <c r="D979" s="1" t="s">
        <v>2141</v>
      </c>
      <c r="E979" s="1"/>
      <c r="F979" s="1" t="s">
        <v>2143</v>
      </c>
      <c r="G979" s="1">
        <v>16</v>
      </c>
      <c r="H979" s="1" t="s">
        <v>19</v>
      </c>
      <c r="I979" s="1" t="s">
        <v>570</v>
      </c>
      <c r="J979" s="1">
        <v>0.05</v>
      </c>
      <c r="K979" s="1">
        <v>0.8</v>
      </c>
      <c r="L979" s="42">
        <v>10</v>
      </c>
      <c r="M979" s="43">
        <v>46099</v>
      </c>
      <c r="N979" s="1" t="e">
        <f>VLOOKUP(B979,MICRO!E:L,8,0)</f>
        <v>#N/A</v>
      </c>
    </row>
    <row r="980" spans="1:14" ht="20.25" x14ac:dyDescent="0.25">
      <c r="A980" s="1">
        <v>59</v>
      </c>
      <c r="B980" s="159"/>
      <c r="C980" s="1"/>
      <c r="D980" s="1" t="s">
        <v>2141</v>
      </c>
      <c r="E980" s="1"/>
      <c r="F980" s="1" t="s">
        <v>2144</v>
      </c>
      <c r="G980" s="1">
        <v>8</v>
      </c>
      <c r="H980" s="1" t="s">
        <v>19</v>
      </c>
      <c r="I980" s="1" t="s">
        <v>570</v>
      </c>
      <c r="J980" s="1">
        <v>0.05</v>
      </c>
      <c r="K980" s="1">
        <v>0.4</v>
      </c>
      <c r="L980" s="42">
        <v>10</v>
      </c>
      <c r="M980" s="43">
        <v>46099</v>
      </c>
      <c r="N980" s="1" t="e">
        <f>VLOOKUP(B980,MICRO!E:L,8,0)</f>
        <v>#N/A</v>
      </c>
    </row>
    <row r="981" spans="1:14" ht="20.25" x14ac:dyDescent="0.25">
      <c r="A981" s="1">
        <v>60</v>
      </c>
      <c r="B981" s="159"/>
      <c r="C981" s="1"/>
      <c r="D981" s="1" t="s">
        <v>2141</v>
      </c>
      <c r="E981" s="1"/>
      <c r="F981" s="1" t="s">
        <v>2145</v>
      </c>
      <c r="G981" s="1">
        <v>228</v>
      </c>
      <c r="H981" s="1" t="s">
        <v>19</v>
      </c>
      <c r="I981" s="1" t="s">
        <v>570</v>
      </c>
      <c r="J981" s="1">
        <v>0.03</v>
      </c>
      <c r="K981" s="1">
        <v>6.84</v>
      </c>
      <c r="L981" s="42">
        <v>10</v>
      </c>
      <c r="M981" s="43">
        <v>46099</v>
      </c>
      <c r="N981" s="1" t="e">
        <f>VLOOKUP(B981,MICRO!E:L,8,0)</f>
        <v>#N/A</v>
      </c>
    </row>
    <row r="982" spans="1:14" ht="20.25" x14ac:dyDescent="0.25">
      <c r="A982" s="1">
        <v>61</v>
      </c>
      <c r="B982" s="159"/>
      <c r="C982" s="1"/>
      <c r="D982" s="1" t="s">
        <v>2141</v>
      </c>
      <c r="E982" s="1"/>
      <c r="F982" s="1" t="s">
        <v>2146</v>
      </c>
      <c r="G982" s="1">
        <v>268</v>
      </c>
      <c r="H982" s="1" t="s">
        <v>19</v>
      </c>
      <c r="I982" s="1" t="s">
        <v>570</v>
      </c>
      <c r="J982" s="1">
        <v>0.02</v>
      </c>
      <c r="K982" s="1">
        <v>5.36</v>
      </c>
      <c r="L982" s="42">
        <v>10</v>
      </c>
      <c r="M982" s="43">
        <v>46099</v>
      </c>
      <c r="N982" s="1" t="e">
        <f>VLOOKUP(B982,MICRO!E:L,8,0)</f>
        <v>#N/A</v>
      </c>
    </row>
    <row r="983" spans="1:14" ht="20.25" x14ac:dyDescent="0.25">
      <c r="A983" s="1">
        <v>62</v>
      </c>
      <c r="B983" s="159"/>
      <c r="C983" s="1"/>
      <c r="D983" s="1" t="s">
        <v>2147</v>
      </c>
      <c r="E983" s="1"/>
      <c r="F983" s="1" t="s">
        <v>2148</v>
      </c>
      <c r="G983" s="1">
        <v>252</v>
      </c>
      <c r="H983" s="1" t="s">
        <v>19</v>
      </c>
      <c r="I983" s="1" t="s">
        <v>571</v>
      </c>
      <c r="J983" s="1">
        <v>0.05</v>
      </c>
      <c r="K983" s="1">
        <v>12.600000000000001</v>
      </c>
      <c r="L983" s="42">
        <v>10</v>
      </c>
      <c r="M983" s="43">
        <v>46099</v>
      </c>
      <c r="N983" s="1" t="e">
        <f>VLOOKUP(B983,MICRO!E:L,8,0)</f>
        <v>#N/A</v>
      </c>
    </row>
    <row r="984" spans="1:14" ht="20.25" x14ac:dyDescent="0.25">
      <c r="A984" s="1">
        <v>63</v>
      </c>
      <c r="B984" s="159"/>
      <c r="C984" s="1"/>
      <c r="D984" s="1" t="s">
        <v>2147</v>
      </c>
      <c r="E984" s="1"/>
      <c r="F984" s="1" t="s">
        <v>2149</v>
      </c>
      <c r="G984" s="1">
        <v>16</v>
      </c>
      <c r="H984" s="1" t="s">
        <v>19</v>
      </c>
      <c r="I984" s="1" t="s">
        <v>571</v>
      </c>
      <c r="J984" s="1">
        <v>0.05</v>
      </c>
      <c r="K984" s="1">
        <v>0.8</v>
      </c>
      <c r="L984" s="42">
        <v>10</v>
      </c>
      <c r="M984" s="43">
        <v>46099</v>
      </c>
      <c r="N984" s="1" t="e">
        <f>VLOOKUP(B984,MICRO!E:L,8,0)</f>
        <v>#N/A</v>
      </c>
    </row>
    <row r="985" spans="1:14" ht="20.25" x14ac:dyDescent="0.25">
      <c r="A985" s="1">
        <v>64</v>
      </c>
      <c r="B985" s="159"/>
      <c r="C985" s="1"/>
      <c r="D985" s="1" t="s">
        <v>2147</v>
      </c>
      <c r="E985" s="1"/>
      <c r="F985" s="1" t="s">
        <v>2150</v>
      </c>
      <c r="G985" s="1">
        <v>8</v>
      </c>
      <c r="H985" s="1" t="s">
        <v>19</v>
      </c>
      <c r="I985" s="1" t="s">
        <v>571</v>
      </c>
      <c r="J985" s="1">
        <v>0.05</v>
      </c>
      <c r="K985" s="1">
        <v>0.4</v>
      </c>
      <c r="L985" s="42">
        <v>10</v>
      </c>
      <c r="M985" s="43">
        <v>46099</v>
      </c>
      <c r="N985" s="1" t="e">
        <f>VLOOKUP(B985,MICRO!E:L,8,0)</f>
        <v>#N/A</v>
      </c>
    </row>
    <row r="986" spans="1:14" ht="20.25" x14ac:dyDescent="0.25">
      <c r="A986" s="1">
        <v>65</v>
      </c>
      <c r="B986" s="159"/>
      <c r="C986" s="1"/>
      <c r="D986" s="1" t="s">
        <v>2147</v>
      </c>
      <c r="E986" s="1"/>
      <c r="F986" s="1" t="s">
        <v>2151</v>
      </c>
      <c r="G986" s="1">
        <v>228</v>
      </c>
      <c r="H986" s="1" t="s">
        <v>19</v>
      </c>
      <c r="I986" s="1" t="s">
        <v>571</v>
      </c>
      <c r="J986" s="1">
        <v>0.03</v>
      </c>
      <c r="K986" s="1">
        <v>6.84</v>
      </c>
      <c r="L986" s="42">
        <v>10</v>
      </c>
      <c r="M986" s="43">
        <v>46099</v>
      </c>
      <c r="N986" s="1" t="e">
        <f>VLOOKUP(B986,MICRO!E:L,8,0)</f>
        <v>#N/A</v>
      </c>
    </row>
    <row r="987" spans="1:14" ht="20.25" x14ac:dyDescent="0.25">
      <c r="A987" s="1">
        <v>66</v>
      </c>
      <c r="B987" s="159"/>
      <c r="C987" s="1"/>
      <c r="D987" s="1" t="s">
        <v>2147</v>
      </c>
      <c r="E987" s="1"/>
      <c r="F987" s="1" t="s">
        <v>2152</v>
      </c>
      <c r="G987" s="1">
        <v>268</v>
      </c>
      <c r="H987" s="1" t="s">
        <v>19</v>
      </c>
      <c r="I987" s="1" t="s">
        <v>571</v>
      </c>
      <c r="J987" s="1">
        <v>0.02</v>
      </c>
      <c r="K987" s="1">
        <v>5.36</v>
      </c>
      <c r="L987" s="42">
        <v>10</v>
      </c>
      <c r="M987" s="43">
        <v>46099</v>
      </c>
      <c r="N987" s="1" t="e">
        <f>VLOOKUP(B987,MICRO!E:L,8,0)</f>
        <v>#N/A</v>
      </c>
    </row>
    <row r="988" spans="1:14" ht="20.25" x14ac:dyDescent="0.25">
      <c r="A988" s="1">
        <v>67</v>
      </c>
      <c r="B988" s="159"/>
      <c r="C988" s="1"/>
      <c r="D988" s="1" t="s">
        <v>2153</v>
      </c>
      <c r="E988" s="1"/>
      <c r="F988" s="1" t="s">
        <v>2154</v>
      </c>
      <c r="G988" s="1">
        <v>182</v>
      </c>
      <c r="H988" s="1" t="s">
        <v>19</v>
      </c>
      <c r="I988" s="1" t="s">
        <v>572</v>
      </c>
      <c r="J988" s="1">
        <v>0.05</v>
      </c>
      <c r="K988" s="1">
        <v>9.1</v>
      </c>
      <c r="L988" s="42">
        <v>10</v>
      </c>
      <c r="M988" s="43">
        <v>46099</v>
      </c>
      <c r="N988" s="1" t="e">
        <f>VLOOKUP(B988,MICRO!E:L,8,0)</f>
        <v>#N/A</v>
      </c>
    </row>
    <row r="989" spans="1:14" ht="20.25" x14ac:dyDescent="0.25">
      <c r="A989" s="1">
        <v>68</v>
      </c>
      <c r="B989" s="159"/>
      <c r="C989" s="1"/>
      <c r="D989" s="1" t="s">
        <v>2153</v>
      </c>
      <c r="E989" s="1"/>
      <c r="F989" s="1" t="s">
        <v>2155</v>
      </c>
      <c r="G989" s="1">
        <v>16</v>
      </c>
      <c r="H989" s="1" t="s">
        <v>19</v>
      </c>
      <c r="I989" s="1" t="s">
        <v>572</v>
      </c>
      <c r="J989" s="1">
        <v>0.05</v>
      </c>
      <c r="K989" s="1">
        <v>0.8</v>
      </c>
      <c r="L989" s="42">
        <v>10</v>
      </c>
      <c r="M989" s="43">
        <v>46099</v>
      </c>
      <c r="N989" s="1" t="e">
        <f>VLOOKUP(B989,MICRO!E:L,8,0)</f>
        <v>#N/A</v>
      </c>
    </row>
    <row r="990" spans="1:14" ht="20.25" x14ac:dyDescent="0.25">
      <c r="A990" s="1">
        <v>69</v>
      </c>
      <c r="B990" s="159"/>
      <c r="C990" s="1"/>
      <c r="D990" s="1" t="s">
        <v>2153</v>
      </c>
      <c r="E990" s="1"/>
      <c r="F990" s="1" t="s">
        <v>2156</v>
      </c>
      <c r="G990" s="1">
        <v>8</v>
      </c>
      <c r="H990" s="1" t="s">
        <v>19</v>
      </c>
      <c r="I990" s="1" t="s">
        <v>572</v>
      </c>
      <c r="J990" s="1">
        <v>0.05</v>
      </c>
      <c r="K990" s="1">
        <v>0.4</v>
      </c>
      <c r="L990" s="42">
        <v>10</v>
      </c>
      <c r="M990" s="43">
        <v>46099</v>
      </c>
      <c r="N990" s="1" t="e">
        <f>VLOOKUP(B990,MICRO!E:L,8,0)</f>
        <v>#N/A</v>
      </c>
    </row>
    <row r="991" spans="1:14" ht="20.25" x14ac:dyDescent="0.25">
      <c r="A991" s="1">
        <v>70</v>
      </c>
      <c r="B991" s="159"/>
      <c r="C991" s="1"/>
      <c r="D991" s="1" t="s">
        <v>2153</v>
      </c>
      <c r="E991" s="1"/>
      <c r="F991" s="1" t="s">
        <v>2157</v>
      </c>
      <c r="G991" s="1">
        <v>158</v>
      </c>
      <c r="H991" s="1" t="s">
        <v>19</v>
      </c>
      <c r="I991" s="1" t="s">
        <v>572</v>
      </c>
      <c r="J991" s="1">
        <v>0.03</v>
      </c>
      <c r="K991" s="1">
        <v>4.74</v>
      </c>
      <c r="L991" s="42">
        <v>10</v>
      </c>
      <c r="M991" s="43">
        <v>46099</v>
      </c>
      <c r="N991" s="1" t="e">
        <f>VLOOKUP(B991,MICRO!E:L,8,0)</f>
        <v>#N/A</v>
      </c>
    </row>
    <row r="992" spans="1:14" ht="20.25" x14ac:dyDescent="0.25">
      <c r="A992" s="1">
        <v>71</v>
      </c>
      <c r="B992" s="159"/>
      <c r="C992" s="1"/>
      <c r="D992" s="1" t="s">
        <v>2153</v>
      </c>
      <c r="E992" s="1"/>
      <c r="F992" s="1" t="s">
        <v>2158</v>
      </c>
      <c r="G992" s="1">
        <v>198</v>
      </c>
      <c r="H992" s="1" t="s">
        <v>19</v>
      </c>
      <c r="I992" s="1" t="s">
        <v>572</v>
      </c>
      <c r="J992" s="1">
        <v>0.02</v>
      </c>
      <c r="K992" s="1">
        <v>3.96</v>
      </c>
      <c r="L992" s="42">
        <v>10</v>
      </c>
      <c r="M992" s="43">
        <v>46099</v>
      </c>
      <c r="N992" s="1" t="e">
        <f>VLOOKUP(B992,MICRO!E:L,8,0)</f>
        <v>#N/A</v>
      </c>
    </row>
    <row r="993" spans="1:14" ht="20.25" x14ac:dyDescent="0.25">
      <c r="A993" s="1">
        <v>72</v>
      </c>
      <c r="B993" s="159"/>
      <c r="C993" s="1"/>
      <c r="D993" s="1" t="s">
        <v>2159</v>
      </c>
      <c r="E993" s="1"/>
      <c r="F993" s="1" t="s">
        <v>2160</v>
      </c>
      <c r="G993" s="1">
        <v>36</v>
      </c>
      <c r="H993" s="1" t="s">
        <v>19</v>
      </c>
      <c r="I993" s="1" t="s">
        <v>424</v>
      </c>
      <c r="J993" s="1">
        <v>0.05</v>
      </c>
      <c r="K993" s="1">
        <v>1.8</v>
      </c>
      <c r="L993" s="42">
        <v>10</v>
      </c>
      <c r="M993" s="43">
        <v>46099</v>
      </c>
      <c r="N993" s="1" t="e">
        <f>VLOOKUP(B993,MICRO!E:L,8,0)</f>
        <v>#N/A</v>
      </c>
    </row>
    <row r="994" spans="1:14" ht="20.25" x14ac:dyDescent="0.25">
      <c r="A994" s="1">
        <v>73</v>
      </c>
      <c r="B994" s="159"/>
      <c r="C994" s="1"/>
      <c r="D994" s="1" t="s">
        <v>2159</v>
      </c>
      <c r="E994" s="1"/>
      <c r="F994" s="1" t="s">
        <v>2161</v>
      </c>
      <c r="G994" s="1">
        <v>36</v>
      </c>
      <c r="H994" s="1" t="s">
        <v>19</v>
      </c>
      <c r="I994" s="1" t="s">
        <v>424</v>
      </c>
      <c r="J994" s="1">
        <v>0.03</v>
      </c>
      <c r="K994" s="1">
        <v>1.08</v>
      </c>
      <c r="L994" s="42">
        <v>10</v>
      </c>
      <c r="M994" s="43">
        <v>46099</v>
      </c>
      <c r="N994" s="1" t="e">
        <f>VLOOKUP(B994,MICRO!E:L,8,0)</f>
        <v>#N/A</v>
      </c>
    </row>
    <row r="995" spans="1:14" ht="20.25" x14ac:dyDescent="0.25">
      <c r="A995" s="1">
        <v>74</v>
      </c>
      <c r="B995" s="159"/>
      <c r="C995" s="1"/>
      <c r="D995" s="1" t="s">
        <v>2159</v>
      </c>
      <c r="E995" s="1"/>
      <c r="F995" s="1" t="s">
        <v>2162</v>
      </c>
      <c r="G995" s="1">
        <v>36</v>
      </c>
      <c r="H995" s="1" t="s">
        <v>19</v>
      </c>
      <c r="I995" s="1" t="s">
        <v>424</v>
      </c>
      <c r="J995" s="1">
        <v>0.03</v>
      </c>
      <c r="K995" s="1">
        <v>1.08</v>
      </c>
      <c r="L995" s="42">
        <v>10</v>
      </c>
      <c r="M995" s="43">
        <v>46099</v>
      </c>
      <c r="N995" s="1" t="e">
        <f>VLOOKUP(B995,MICRO!E:L,8,0)</f>
        <v>#N/A</v>
      </c>
    </row>
    <row r="996" spans="1:14" ht="20.25" x14ac:dyDescent="0.25">
      <c r="A996" s="1">
        <v>75</v>
      </c>
      <c r="B996" s="159"/>
      <c r="C996" s="1"/>
      <c r="D996" s="1" t="s">
        <v>2159</v>
      </c>
      <c r="E996" s="1"/>
      <c r="F996" s="1" t="s">
        <v>2163</v>
      </c>
      <c r="G996" s="1">
        <v>18</v>
      </c>
      <c r="H996" s="1" t="s">
        <v>19</v>
      </c>
      <c r="I996" s="1" t="s">
        <v>424</v>
      </c>
      <c r="J996" s="1">
        <v>0.05</v>
      </c>
      <c r="K996" s="1">
        <v>0.9</v>
      </c>
      <c r="L996" s="42">
        <v>10</v>
      </c>
      <c r="M996" s="43">
        <v>46099</v>
      </c>
      <c r="N996" s="1" t="e">
        <f>VLOOKUP(B996,MICRO!E:L,8,0)</f>
        <v>#N/A</v>
      </c>
    </row>
    <row r="997" spans="1:14" ht="20.25" x14ac:dyDescent="0.25">
      <c r="A997" s="1">
        <v>76</v>
      </c>
      <c r="B997" s="159"/>
      <c r="C997" s="1"/>
      <c r="D997" s="1" t="s">
        <v>2159</v>
      </c>
      <c r="E997" s="1"/>
      <c r="F997" s="1" t="s">
        <v>2164</v>
      </c>
      <c r="G997" s="1">
        <v>18</v>
      </c>
      <c r="H997" s="1" t="s">
        <v>19</v>
      </c>
      <c r="I997" s="1" t="s">
        <v>424</v>
      </c>
      <c r="J997" s="1">
        <v>0.03</v>
      </c>
      <c r="K997" s="1">
        <v>0.54</v>
      </c>
      <c r="L997" s="42">
        <v>10</v>
      </c>
      <c r="M997" s="43">
        <v>46099</v>
      </c>
      <c r="N997" s="1" t="e">
        <f>VLOOKUP(B997,MICRO!E:L,8,0)</f>
        <v>#N/A</v>
      </c>
    </row>
    <row r="998" spans="1:14" ht="20.25" x14ac:dyDescent="0.25">
      <c r="A998" s="1">
        <v>77</v>
      </c>
      <c r="B998" s="159"/>
      <c r="C998" s="1"/>
      <c r="D998" s="1" t="s">
        <v>2159</v>
      </c>
      <c r="E998" s="1"/>
      <c r="F998" s="1" t="s">
        <v>2165</v>
      </c>
      <c r="G998" s="1">
        <v>18</v>
      </c>
      <c r="H998" s="1" t="s">
        <v>19</v>
      </c>
      <c r="I998" s="1" t="s">
        <v>424</v>
      </c>
      <c r="J998" s="1">
        <v>0.03</v>
      </c>
      <c r="K998" s="1">
        <v>0.54</v>
      </c>
      <c r="L998" s="42">
        <v>10</v>
      </c>
      <c r="M998" s="43">
        <v>46099</v>
      </c>
      <c r="N998" s="1" t="e">
        <f>VLOOKUP(B998,MICRO!E:L,8,0)</f>
        <v>#N/A</v>
      </c>
    </row>
    <row r="999" spans="1:14" ht="20.25" x14ac:dyDescent="0.25">
      <c r="A999" s="1">
        <v>78</v>
      </c>
      <c r="B999" s="159"/>
      <c r="C999" s="1"/>
      <c r="D999" s="1" t="s">
        <v>2166</v>
      </c>
      <c r="E999" s="1"/>
      <c r="F999" s="1" t="s">
        <v>2167</v>
      </c>
      <c r="G999" s="1">
        <v>27</v>
      </c>
      <c r="H999" s="1" t="s">
        <v>19</v>
      </c>
      <c r="I999" s="1" t="s">
        <v>425</v>
      </c>
      <c r="J999" s="1">
        <v>0.05</v>
      </c>
      <c r="K999" s="1">
        <v>1.35</v>
      </c>
      <c r="L999" s="42">
        <v>10</v>
      </c>
      <c r="M999" s="43">
        <v>46099</v>
      </c>
      <c r="N999" s="1" t="e">
        <f>VLOOKUP(B999,MICRO!E:L,8,0)</f>
        <v>#N/A</v>
      </c>
    </row>
    <row r="1000" spans="1:14" ht="20.25" x14ac:dyDescent="0.25">
      <c r="A1000" s="1">
        <v>79</v>
      </c>
      <c r="B1000" s="159"/>
      <c r="C1000" s="1"/>
      <c r="D1000" s="1" t="s">
        <v>2166</v>
      </c>
      <c r="E1000" s="1"/>
      <c r="F1000" s="1" t="s">
        <v>2168</v>
      </c>
      <c r="G1000" s="1">
        <v>27</v>
      </c>
      <c r="H1000" s="1" t="s">
        <v>19</v>
      </c>
      <c r="I1000" s="1" t="s">
        <v>425</v>
      </c>
      <c r="J1000" s="1">
        <v>0.03</v>
      </c>
      <c r="K1000" s="1">
        <v>0.80999999999999994</v>
      </c>
      <c r="L1000" s="42">
        <v>10</v>
      </c>
      <c r="M1000" s="43">
        <v>46099</v>
      </c>
      <c r="N1000" s="1" t="e">
        <f>VLOOKUP(B1000,MICRO!E:L,8,0)</f>
        <v>#N/A</v>
      </c>
    </row>
    <row r="1001" spans="1:14" ht="20.25" x14ac:dyDescent="0.25">
      <c r="A1001" s="1">
        <v>80</v>
      </c>
      <c r="B1001" s="159"/>
      <c r="C1001" s="1"/>
      <c r="D1001" s="1" t="s">
        <v>2166</v>
      </c>
      <c r="E1001" s="1"/>
      <c r="F1001" s="1" t="s">
        <v>2169</v>
      </c>
      <c r="G1001" s="1">
        <v>27</v>
      </c>
      <c r="H1001" s="1" t="s">
        <v>19</v>
      </c>
      <c r="I1001" s="1" t="s">
        <v>425</v>
      </c>
      <c r="J1001" s="1">
        <v>0.03</v>
      </c>
      <c r="K1001" s="1">
        <v>0.80999999999999994</v>
      </c>
      <c r="L1001" s="42">
        <v>10</v>
      </c>
      <c r="M1001" s="43">
        <v>46099</v>
      </c>
      <c r="N1001" s="1" t="e">
        <f>VLOOKUP(B1001,MICRO!E:L,8,0)</f>
        <v>#N/A</v>
      </c>
    </row>
    <row r="1002" spans="1:14" ht="20.25" x14ac:dyDescent="0.25">
      <c r="A1002" s="1">
        <v>81</v>
      </c>
      <c r="B1002" s="159"/>
      <c r="C1002" s="1"/>
      <c r="D1002" s="1" t="s">
        <v>2170</v>
      </c>
      <c r="E1002" s="1"/>
      <c r="F1002" s="1" t="s">
        <v>2171</v>
      </c>
      <c r="G1002" s="1">
        <v>36</v>
      </c>
      <c r="H1002" s="1" t="s">
        <v>19</v>
      </c>
      <c r="I1002" s="1" t="s">
        <v>426</v>
      </c>
      <c r="J1002" s="1">
        <v>0.05</v>
      </c>
      <c r="K1002" s="1">
        <v>1.8</v>
      </c>
      <c r="L1002" s="42">
        <v>10</v>
      </c>
      <c r="M1002" s="43">
        <v>46099</v>
      </c>
      <c r="N1002" s="1" t="e">
        <f>VLOOKUP(B1002,MICRO!E:L,8,0)</f>
        <v>#N/A</v>
      </c>
    </row>
    <row r="1003" spans="1:14" ht="20.25" x14ac:dyDescent="0.25">
      <c r="A1003" s="1">
        <v>82</v>
      </c>
      <c r="B1003" s="159"/>
      <c r="C1003" s="1"/>
      <c r="D1003" s="1" t="s">
        <v>2170</v>
      </c>
      <c r="E1003" s="1"/>
      <c r="F1003" s="1" t="s">
        <v>2172</v>
      </c>
      <c r="G1003" s="1">
        <v>36</v>
      </c>
      <c r="H1003" s="1" t="s">
        <v>19</v>
      </c>
      <c r="I1003" s="1" t="s">
        <v>426</v>
      </c>
      <c r="J1003" s="1">
        <v>0.03</v>
      </c>
      <c r="K1003" s="1">
        <v>1.08</v>
      </c>
      <c r="L1003" s="42">
        <v>10</v>
      </c>
      <c r="M1003" s="43">
        <v>46099</v>
      </c>
      <c r="N1003" s="1" t="e">
        <f>VLOOKUP(B1003,MICRO!E:L,8,0)</f>
        <v>#N/A</v>
      </c>
    </row>
    <row r="1004" spans="1:14" ht="20.25" x14ac:dyDescent="0.25">
      <c r="A1004" s="1">
        <v>83</v>
      </c>
      <c r="B1004" s="159"/>
      <c r="C1004" s="1"/>
      <c r="D1004" s="1" t="s">
        <v>2170</v>
      </c>
      <c r="E1004" s="1"/>
      <c r="F1004" s="1" t="s">
        <v>2173</v>
      </c>
      <c r="G1004" s="1">
        <v>36</v>
      </c>
      <c r="H1004" s="1" t="s">
        <v>19</v>
      </c>
      <c r="I1004" s="1" t="s">
        <v>426</v>
      </c>
      <c r="J1004" s="1">
        <v>0.03</v>
      </c>
      <c r="K1004" s="1">
        <v>1.08</v>
      </c>
      <c r="L1004" s="42">
        <v>10</v>
      </c>
      <c r="M1004" s="43">
        <v>46099</v>
      </c>
      <c r="N1004" s="1" t="e">
        <f>VLOOKUP(B1004,MICRO!E:L,8,0)</f>
        <v>#N/A</v>
      </c>
    </row>
    <row r="1005" spans="1:14" ht="20.25" x14ac:dyDescent="0.25">
      <c r="A1005" s="1">
        <v>84</v>
      </c>
      <c r="B1005" s="159"/>
      <c r="C1005" s="1"/>
      <c r="D1005" s="1" t="s">
        <v>2174</v>
      </c>
      <c r="E1005" s="1"/>
      <c r="F1005" s="1" t="s">
        <v>2175</v>
      </c>
      <c r="G1005" s="1">
        <v>72</v>
      </c>
      <c r="H1005" s="1" t="s">
        <v>19</v>
      </c>
      <c r="I1005" s="1" t="s">
        <v>427</v>
      </c>
      <c r="J1005" s="1">
        <v>0.05</v>
      </c>
      <c r="K1005" s="1">
        <v>3.6</v>
      </c>
      <c r="L1005" s="42">
        <v>10</v>
      </c>
      <c r="M1005" s="43">
        <v>46099</v>
      </c>
      <c r="N1005" s="1" t="e">
        <f>VLOOKUP(B1005,MICRO!E:L,8,0)</f>
        <v>#N/A</v>
      </c>
    </row>
    <row r="1006" spans="1:14" ht="20.25" x14ac:dyDescent="0.25">
      <c r="A1006" s="1">
        <v>85</v>
      </c>
      <c r="B1006" s="159"/>
      <c r="C1006" s="1"/>
      <c r="D1006" s="1" t="s">
        <v>2174</v>
      </c>
      <c r="E1006" s="1"/>
      <c r="F1006" s="1" t="s">
        <v>2176</v>
      </c>
      <c r="G1006" s="1">
        <v>72</v>
      </c>
      <c r="H1006" s="1" t="s">
        <v>19</v>
      </c>
      <c r="I1006" s="1" t="s">
        <v>427</v>
      </c>
      <c r="J1006" s="1">
        <v>0.03</v>
      </c>
      <c r="K1006" s="1">
        <v>2.16</v>
      </c>
      <c r="L1006" s="42">
        <v>10</v>
      </c>
      <c r="M1006" s="43">
        <v>46099</v>
      </c>
      <c r="N1006" s="1" t="e">
        <f>VLOOKUP(B1006,MICRO!E:L,8,0)</f>
        <v>#N/A</v>
      </c>
    </row>
    <row r="1007" spans="1:14" ht="18" customHeight="1" x14ac:dyDescent="0.25">
      <c r="A1007" s="1">
        <v>86</v>
      </c>
      <c r="B1007" s="159"/>
      <c r="C1007" s="1"/>
      <c r="D1007" s="1" t="s">
        <v>2174</v>
      </c>
      <c r="E1007" s="1"/>
      <c r="F1007" s="1" t="s">
        <v>2177</v>
      </c>
      <c r="G1007" s="1">
        <v>72</v>
      </c>
      <c r="H1007" s="1" t="s">
        <v>19</v>
      </c>
      <c r="I1007" s="1" t="s">
        <v>427</v>
      </c>
      <c r="J1007" s="1">
        <v>0.03</v>
      </c>
      <c r="K1007" s="1">
        <v>2.16</v>
      </c>
      <c r="L1007" s="42">
        <v>10</v>
      </c>
      <c r="M1007" s="43">
        <v>46099</v>
      </c>
      <c r="N1007" s="1" t="e">
        <f>VLOOKUP(B1007,MICRO!E:L,8,0)</f>
        <v>#N/A</v>
      </c>
    </row>
    <row r="1008" spans="1:14" ht="18" customHeight="1" x14ac:dyDescent="0.25">
      <c r="A1008" s="1">
        <v>2</v>
      </c>
      <c r="B1008" s="159"/>
      <c r="C1008" s="1" t="s">
        <v>1081</v>
      </c>
      <c r="D1008" s="1"/>
      <c r="E1008" s="1"/>
      <c r="F1008" s="1" t="s">
        <v>1082</v>
      </c>
      <c r="G1008" s="1">
        <v>1</v>
      </c>
      <c r="H1008" s="1" t="s">
        <v>19</v>
      </c>
      <c r="I1008" s="1" t="s">
        <v>652</v>
      </c>
      <c r="J1008" s="1">
        <v>69.099999999999994</v>
      </c>
      <c r="K1008" s="1">
        <v>69.099999999999994</v>
      </c>
      <c r="L1008" s="42">
        <v>9</v>
      </c>
      <c r="M1008" s="43">
        <v>46099</v>
      </c>
      <c r="N1008" s="1" t="e">
        <f>VLOOKUP(B1008,MICRO!E:L,8,0)</f>
        <v>#N/A</v>
      </c>
    </row>
    <row r="1009" spans="1:14" ht="18" customHeight="1" x14ac:dyDescent="0.25">
      <c r="A1009" s="1">
        <v>3</v>
      </c>
      <c r="B1009" s="159"/>
      <c r="C1009" s="1" t="s">
        <v>1081</v>
      </c>
      <c r="D1009" s="1"/>
      <c r="E1009" s="1"/>
      <c r="F1009" s="1" t="s">
        <v>1083</v>
      </c>
      <c r="G1009" s="1">
        <v>9</v>
      </c>
      <c r="H1009" s="1" t="s">
        <v>19</v>
      </c>
      <c r="I1009" s="1" t="s">
        <v>652</v>
      </c>
      <c r="J1009" s="1">
        <v>98.8</v>
      </c>
      <c r="K1009" s="1">
        <v>889.19999999999993</v>
      </c>
      <c r="L1009" s="42">
        <v>9</v>
      </c>
      <c r="M1009" s="43">
        <v>46099</v>
      </c>
      <c r="N1009" s="1" t="e">
        <f>VLOOKUP(B1009,MICRO!E:L,8,0)</f>
        <v>#N/A</v>
      </c>
    </row>
    <row r="1010" spans="1:14" ht="18" customHeight="1" x14ac:dyDescent="0.25">
      <c r="A1010" s="1">
        <v>4</v>
      </c>
      <c r="B1010" s="159"/>
      <c r="C1010" s="1" t="s">
        <v>1081</v>
      </c>
      <c r="D1010" s="1"/>
      <c r="E1010" s="1"/>
      <c r="F1010" s="1" t="s">
        <v>1084</v>
      </c>
      <c r="G1010" s="1">
        <v>1</v>
      </c>
      <c r="H1010" s="1" t="s">
        <v>19</v>
      </c>
      <c r="I1010" s="1" t="s">
        <v>652</v>
      </c>
      <c r="J1010" s="1">
        <v>138.30000000000001</v>
      </c>
      <c r="K1010" s="1">
        <v>138.30000000000001</v>
      </c>
      <c r="L1010" s="42">
        <v>9</v>
      </c>
      <c r="M1010" s="43">
        <v>46099</v>
      </c>
      <c r="N1010" s="1" t="e">
        <f>VLOOKUP(B1010,MICRO!E:L,8,0)</f>
        <v>#N/A</v>
      </c>
    </row>
    <row r="1011" spans="1:14" ht="18" customHeight="1" x14ac:dyDescent="0.25">
      <c r="A1011" s="1">
        <v>5</v>
      </c>
      <c r="B1011" s="159"/>
      <c r="C1011" s="1" t="s">
        <v>1797</v>
      </c>
      <c r="D1011" s="1"/>
      <c r="E1011" s="1"/>
      <c r="F1011" s="1" t="s">
        <v>2178</v>
      </c>
      <c r="G1011" s="1">
        <v>4</v>
      </c>
      <c r="H1011" s="1" t="s">
        <v>19</v>
      </c>
      <c r="I1011" s="1" t="s">
        <v>652</v>
      </c>
      <c r="J1011" s="1">
        <v>0.01</v>
      </c>
      <c r="K1011" s="1">
        <v>0.04</v>
      </c>
      <c r="L1011" s="42">
        <v>9</v>
      </c>
      <c r="M1011" s="43">
        <v>46099</v>
      </c>
      <c r="N1011" s="1" t="e">
        <f>VLOOKUP(B1011,MICRO!E:L,8,0)</f>
        <v>#N/A</v>
      </c>
    </row>
    <row r="1012" spans="1:14" ht="18" customHeight="1" x14ac:dyDescent="0.25">
      <c r="A1012" s="1">
        <v>6</v>
      </c>
      <c r="B1012" s="159"/>
      <c r="C1012" s="1"/>
      <c r="D1012" s="1" t="s">
        <v>2179</v>
      </c>
      <c r="E1012" s="1"/>
      <c r="F1012" s="1" t="s">
        <v>2180</v>
      </c>
      <c r="G1012" s="1">
        <v>10</v>
      </c>
      <c r="H1012" s="1" t="s">
        <v>19</v>
      </c>
      <c r="I1012" s="1"/>
      <c r="J1012" s="1">
        <v>0.01</v>
      </c>
      <c r="K1012" s="1">
        <v>0.1</v>
      </c>
      <c r="L1012" s="42">
        <v>9</v>
      </c>
      <c r="M1012" s="43">
        <v>46099</v>
      </c>
      <c r="N1012" s="1" t="e">
        <f>VLOOKUP(B1012,MICRO!E:L,8,0)</f>
        <v>#N/A</v>
      </c>
    </row>
    <row r="1013" spans="1:14" ht="18" customHeight="1" x14ac:dyDescent="0.25">
      <c r="A1013" s="1">
        <v>7</v>
      </c>
      <c r="B1013" s="159"/>
      <c r="C1013" s="1"/>
      <c r="D1013" s="1" t="s">
        <v>2179</v>
      </c>
      <c r="E1013" s="1"/>
      <c r="F1013" s="1" t="s">
        <v>2181</v>
      </c>
      <c r="G1013" s="1">
        <v>10</v>
      </c>
      <c r="H1013" s="1" t="s">
        <v>19</v>
      </c>
      <c r="I1013" s="1"/>
      <c r="J1013" s="1">
        <v>0.01</v>
      </c>
      <c r="K1013" s="1">
        <v>0.1</v>
      </c>
      <c r="L1013" s="42">
        <v>9</v>
      </c>
      <c r="M1013" s="43">
        <v>46099</v>
      </c>
      <c r="N1013" s="1" t="e">
        <f>VLOOKUP(B1013,MICRO!E:L,8,0)</f>
        <v>#N/A</v>
      </c>
    </row>
    <row r="1014" spans="1:14" ht="18" customHeight="1" x14ac:dyDescent="0.25">
      <c r="A1014" s="1">
        <v>8</v>
      </c>
      <c r="B1014" s="159"/>
      <c r="C1014" s="1"/>
      <c r="D1014" s="1" t="s">
        <v>2179</v>
      </c>
      <c r="E1014" s="1"/>
      <c r="F1014" s="1" t="s">
        <v>2182</v>
      </c>
      <c r="G1014" s="1">
        <v>3</v>
      </c>
      <c r="H1014" s="1" t="s">
        <v>19</v>
      </c>
      <c r="I1014" s="1"/>
      <c r="J1014" s="1">
        <v>0.03</v>
      </c>
      <c r="K1014" s="1">
        <v>0.09</v>
      </c>
      <c r="L1014" s="42">
        <v>9</v>
      </c>
      <c r="M1014" s="43">
        <v>46099</v>
      </c>
      <c r="N1014" s="1" t="e">
        <f>VLOOKUP(B1014,MICRO!E:L,8,0)</f>
        <v>#N/A</v>
      </c>
    </row>
    <row r="1015" spans="1:14" ht="18" customHeight="1" x14ac:dyDescent="0.25">
      <c r="A1015" s="1">
        <v>9</v>
      </c>
      <c r="B1015" s="159"/>
      <c r="C1015" s="1"/>
      <c r="D1015" s="1" t="s">
        <v>2179</v>
      </c>
      <c r="E1015" s="1"/>
      <c r="F1015" s="1" t="s">
        <v>2183</v>
      </c>
      <c r="G1015" s="1">
        <v>3</v>
      </c>
      <c r="H1015" s="1" t="s">
        <v>19</v>
      </c>
      <c r="I1015" s="1"/>
      <c r="J1015" s="1">
        <v>0.04</v>
      </c>
      <c r="K1015" s="1">
        <v>0.12</v>
      </c>
      <c r="L1015" s="42">
        <v>9</v>
      </c>
      <c r="M1015" s="43">
        <v>46099</v>
      </c>
      <c r="N1015" s="1" t="e">
        <f>VLOOKUP(B1015,MICRO!E:L,8,0)</f>
        <v>#N/A</v>
      </c>
    </row>
    <row r="1016" spans="1:14" ht="18" customHeight="1" x14ac:dyDescent="0.25">
      <c r="A1016" s="1">
        <v>15</v>
      </c>
      <c r="B1016" s="159"/>
      <c r="C1016" s="1" t="s">
        <v>2184</v>
      </c>
      <c r="D1016" s="1"/>
      <c r="E1016" s="1" t="s">
        <v>2185</v>
      </c>
      <c r="F1016" s="1" t="s">
        <v>2186</v>
      </c>
      <c r="G1016" s="1">
        <v>22</v>
      </c>
      <c r="H1016" s="1" t="s">
        <v>19</v>
      </c>
      <c r="I1016" s="1" t="s">
        <v>652</v>
      </c>
      <c r="J1016" s="1">
        <v>0.2</v>
      </c>
      <c r="K1016" s="1">
        <v>4.4000000000000004</v>
      </c>
      <c r="L1016" s="42">
        <v>9</v>
      </c>
      <c r="M1016" s="43">
        <v>46099</v>
      </c>
      <c r="N1016" s="1" t="e">
        <f>VLOOKUP(B1016,MICRO!E:L,8,0)</f>
        <v>#N/A</v>
      </c>
    </row>
    <row r="1017" spans="1:14" ht="18" customHeight="1" x14ac:dyDescent="0.25">
      <c r="A1017" s="1">
        <v>16</v>
      </c>
      <c r="B1017" s="159"/>
      <c r="C1017" s="1" t="s">
        <v>2187</v>
      </c>
      <c r="D1017" s="1"/>
      <c r="E1017" s="1"/>
      <c r="F1017" s="1" t="s">
        <v>2188</v>
      </c>
      <c r="G1017" s="1">
        <v>1</v>
      </c>
      <c r="H1017" s="1" t="s">
        <v>19</v>
      </c>
      <c r="I1017" s="1" t="s">
        <v>652</v>
      </c>
      <c r="J1017" s="1">
        <v>0.5</v>
      </c>
      <c r="K1017" s="1">
        <v>0.5</v>
      </c>
      <c r="L1017" s="42">
        <v>9</v>
      </c>
      <c r="M1017" s="43">
        <v>46099</v>
      </c>
      <c r="N1017" s="1" t="e">
        <f>VLOOKUP(B1017,MICRO!E:L,8,0)</f>
        <v>#N/A</v>
      </c>
    </row>
    <row r="1018" spans="1:14" ht="18" customHeight="1" x14ac:dyDescent="0.25">
      <c r="A1018" s="1">
        <v>1</v>
      </c>
      <c r="B1018" s="159"/>
      <c r="C1018" s="1" t="s">
        <v>588</v>
      </c>
      <c r="D1018" s="1"/>
      <c r="E1018" s="1" t="s">
        <v>1103</v>
      </c>
      <c r="F1018" s="1" t="s">
        <v>2189</v>
      </c>
      <c r="G1018" s="1">
        <v>2</v>
      </c>
      <c r="H1018" s="1" t="s">
        <v>19</v>
      </c>
      <c r="I1018" s="1" t="s">
        <v>585</v>
      </c>
      <c r="J1018" s="1">
        <v>2.8</v>
      </c>
      <c r="K1018" s="1">
        <v>5.6</v>
      </c>
      <c r="L1018" s="42">
        <v>9</v>
      </c>
      <c r="M1018" s="43">
        <v>46099</v>
      </c>
      <c r="N1018" s="1" t="e">
        <f>VLOOKUP(B1018,MICRO!E:L,8,0)</f>
        <v>#N/A</v>
      </c>
    </row>
    <row r="1019" spans="1:14" ht="18" customHeight="1" x14ac:dyDescent="0.25">
      <c r="A1019" s="1">
        <v>5</v>
      </c>
      <c r="B1019" s="159"/>
      <c r="C1019" s="1" t="s">
        <v>185</v>
      </c>
      <c r="D1019" s="1"/>
      <c r="E1019" s="1" t="s">
        <v>2190</v>
      </c>
      <c r="F1019" s="1" t="s">
        <v>2186</v>
      </c>
      <c r="G1019" s="1">
        <v>6</v>
      </c>
      <c r="H1019" s="1" t="s">
        <v>19</v>
      </c>
      <c r="I1019" s="1" t="s">
        <v>629</v>
      </c>
      <c r="J1019" s="1">
        <v>0.2</v>
      </c>
      <c r="K1019" s="1">
        <v>1.2000000000000002</v>
      </c>
      <c r="L1019" s="42">
        <v>9</v>
      </c>
      <c r="M1019" s="43">
        <v>46099</v>
      </c>
      <c r="N1019" s="1" t="e">
        <f>VLOOKUP(B1019,MICRO!E:L,8,0)</f>
        <v>#N/A</v>
      </c>
    </row>
    <row r="1020" spans="1:14" ht="18" customHeight="1" x14ac:dyDescent="0.25">
      <c r="A1020" s="1">
        <v>10</v>
      </c>
      <c r="B1020" s="159"/>
      <c r="C1020" s="1" t="s">
        <v>959</v>
      </c>
      <c r="D1020" s="1"/>
      <c r="E1020" s="1" t="s">
        <v>2193</v>
      </c>
      <c r="F1020" s="1" t="s">
        <v>2194</v>
      </c>
      <c r="G1020" s="1">
        <v>2</v>
      </c>
      <c r="H1020" s="1" t="s">
        <v>19</v>
      </c>
      <c r="I1020" s="1" t="s">
        <v>629</v>
      </c>
      <c r="J1020" s="1">
        <v>0.47</v>
      </c>
      <c r="K1020" s="1">
        <v>0.94</v>
      </c>
      <c r="L1020" s="42">
        <v>9</v>
      </c>
      <c r="M1020" s="43">
        <v>46099</v>
      </c>
      <c r="N1020" s="1" t="e">
        <f>VLOOKUP(B1020,MICRO!E:L,8,0)</f>
        <v>#N/A</v>
      </c>
    </row>
    <row r="1021" spans="1:14" ht="18" customHeight="1" x14ac:dyDescent="0.25">
      <c r="A1021" s="1">
        <v>12</v>
      </c>
      <c r="B1021" s="159"/>
      <c r="C1021" s="1" t="s">
        <v>959</v>
      </c>
      <c r="D1021" s="1"/>
      <c r="E1021" s="1" t="s">
        <v>2195</v>
      </c>
      <c r="F1021" s="1" t="s">
        <v>2186</v>
      </c>
      <c r="G1021" s="1">
        <v>1</v>
      </c>
      <c r="H1021" s="1" t="s">
        <v>19</v>
      </c>
      <c r="I1021" s="1" t="s">
        <v>629</v>
      </c>
      <c r="J1021" s="1">
        <v>0.2</v>
      </c>
      <c r="K1021" s="1">
        <v>0.2</v>
      </c>
      <c r="L1021" s="42">
        <v>9</v>
      </c>
      <c r="M1021" s="43">
        <v>46099</v>
      </c>
      <c r="N1021" s="1" t="e">
        <f>VLOOKUP(B1021,MICRO!E:L,8,0)</f>
        <v>#N/A</v>
      </c>
    </row>
    <row r="1022" spans="1:14" ht="18" customHeight="1" x14ac:dyDescent="0.25">
      <c r="A1022" s="1">
        <v>15</v>
      </c>
      <c r="B1022" s="159"/>
      <c r="C1022" s="1"/>
      <c r="D1022" s="1" t="s">
        <v>2196</v>
      </c>
      <c r="E1022" s="1"/>
      <c r="F1022" s="1" t="s">
        <v>2197</v>
      </c>
      <c r="G1022" s="1">
        <v>12</v>
      </c>
      <c r="H1022" s="1" t="s">
        <v>19</v>
      </c>
      <c r="I1022" s="1" t="s">
        <v>589</v>
      </c>
      <c r="J1022" s="1">
        <v>0.02</v>
      </c>
      <c r="K1022" s="1">
        <v>0.24</v>
      </c>
      <c r="L1022" s="42">
        <v>9</v>
      </c>
      <c r="M1022" s="43">
        <v>46099</v>
      </c>
      <c r="N1022" s="1" t="e">
        <f>VLOOKUP(B1022,MICRO!E:L,8,0)</f>
        <v>#N/A</v>
      </c>
    </row>
    <row r="1023" spans="1:14" ht="18" customHeight="1" x14ac:dyDescent="0.25">
      <c r="A1023" s="1">
        <v>16</v>
      </c>
      <c r="B1023" s="159"/>
      <c r="C1023" s="1"/>
      <c r="D1023" s="1" t="s">
        <v>2196</v>
      </c>
      <c r="E1023" s="1"/>
      <c r="F1023" s="1" t="s">
        <v>2198</v>
      </c>
      <c r="G1023" s="1">
        <v>3</v>
      </c>
      <c r="H1023" s="1" t="s">
        <v>19</v>
      </c>
      <c r="I1023" s="1" t="s">
        <v>589</v>
      </c>
      <c r="J1023" s="1">
        <v>0.02</v>
      </c>
      <c r="K1023" s="1">
        <v>0.06</v>
      </c>
      <c r="L1023" s="42">
        <v>9</v>
      </c>
      <c r="M1023" s="43">
        <v>46099</v>
      </c>
      <c r="N1023" s="1" t="e">
        <f>VLOOKUP(B1023,MICRO!E:L,8,0)</f>
        <v>#N/A</v>
      </c>
    </row>
    <row r="1024" spans="1:14" ht="18" customHeight="1" x14ac:dyDescent="0.25">
      <c r="A1024" s="1">
        <v>17</v>
      </c>
      <c r="B1024" s="159"/>
      <c r="C1024" s="1"/>
      <c r="D1024" s="1" t="s">
        <v>2196</v>
      </c>
      <c r="E1024" s="1"/>
      <c r="F1024" s="1" t="s">
        <v>2199</v>
      </c>
      <c r="G1024" s="1">
        <v>12</v>
      </c>
      <c r="H1024" s="1" t="s">
        <v>19</v>
      </c>
      <c r="I1024" s="1" t="s">
        <v>589</v>
      </c>
      <c r="J1024" s="1">
        <v>0.03</v>
      </c>
      <c r="K1024" s="1">
        <v>0.36</v>
      </c>
      <c r="L1024" s="42">
        <v>9</v>
      </c>
      <c r="M1024" s="43">
        <v>46099</v>
      </c>
      <c r="N1024" s="1" t="e">
        <f>VLOOKUP(B1024,MICRO!E:L,8,0)</f>
        <v>#N/A</v>
      </c>
    </row>
    <row r="1025" spans="1:14" ht="18" customHeight="1" x14ac:dyDescent="0.25">
      <c r="A1025" s="1">
        <v>18</v>
      </c>
      <c r="B1025" s="159"/>
      <c r="C1025" s="1"/>
      <c r="D1025" s="1" t="s">
        <v>2196</v>
      </c>
      <c r="E1025" s="1"/>
      <c r="F1025" s="1" t="s">
        <v>2200</v>
      </c>
      <c r="G1025" s="1">
        <v>3</v>
      </c>
      <c r="H1025" s="1" t="s">
        <v>19</v>
      </c>
      <c r="I1025" s="1" t="s">
        <v>589</v>
      </c>
      <c r="J1025" s="1">
        <v>0.03</v>
      </c>
      <c r="K1025" s="1">
        <v>0.09</v>
      </c>
      <c r="L1025" s="42">
        <v>9</v>
      </c>
      <c r="M1025" s="43">
        <v>46099</v>
      </c>
      <c r="N1025" s="1" t="e">
        <f>VLOOKUP(B1025,MICRO!E:L,8,0)</f>
        <v>#N/A</v>
      </c>
    </row>
    <row r="1026" spans="1:14" ht="18" customHeight="1" x14ac:dyDescent="0.25">
      <c r="A1026" s="1">
        <v>19</v>
      </c>
      <c r="B1026" s="159"/>
      <c r="C1026" s="1" t="s">
        <v>2201</v>
      </c>
      <c r="D1026" s="1"/>
      <c r="E1026" s="1"/>
      <c r="F1026" s="1" t="s">
        <v>2202</v>
      </c>
      <c r="G1026" s="1">
        <v>3</v>
      </c>
      <c r="H1026" s="1" t="s">
        <v>19</v>
      </c>
      <c r="I1026" s="1"/>
      <c r="J1026" s="1">
        <v>0.05</v>
      </c>
      <c r="K1026" s="1">
        <v>0.15000000000000002</v>
      </c>
      <c r="L1026" s="42">
        <v>9</v>
      </c>
      <c r="M1026" s="43">
        <v>46099</v>
      </c>
      <c r="N1026" s="1" t="e">
        <f>VLOOKUP(B1026,MICRO!E:L,8,0)</f>
        <v>#N/A</v>
      </c>
    </row>
    <row r="1027" spans="1:14" ht="18" customHeight="1" x14ac:dyDescent="0.25">
      <c r="A1027" s="1">
        <v>20</v>
      </c>
      <c r="B1027" s="159"/>
      <c r="C1027" s="1" t="s">
        <v>2201</v>
      </c>
      <c r="D1027" s="1"/>
      <c r="E1027" s="1"/>
      <c r="F1027" s="1" t="s">
        <v>2203</v>
      </c>
      <c r="G1027" s="1">
        <v>12</v>
      </c>
      <c r="H1027" s="1" t="s">
        <v>19</v>
      </c>
      <c r="I1027" s="1"/>
      <c r="J1027" s="1">
        <v>2.8</v>
      </c>
      <c r="K1027" s="1">
        <v>33.599999999999994</v>
      </c>
      <c r="L1027" s="42">
        <v>9</v>
      </c>
      <c r="M1027" s="43">
        <v>46099</v>
      </c>
      <c r="N1027" s="1" t="e">
        <f>VLOOKUP(B1027,MICRO!E:L,8,0)</f>
        <v>#N/A</v>
      </c>
    </row>
    <row r="1028" spans="1:14" ht="18" customHeight="1" x14ac:dyDescent="0.25">
      <c r="A1028" s="1">
        <v>21</v>
      </c>
      <c r="B1028" s="159"/>
      <c r="C1028" s="1" t="s">
        <v>2201</v>
      </c>
      <c r="D1028" s="1"/>
      <c r="E1028" s="1"/>
      <c r="F1028" s="1" t="s">
        <v>2204</v>
      </c>
      <c r="G1028" s="1">
        <v>3</v>
      </c>
      <c r="H1028" s="1" t="s">
        <v>19</v>
      </c>
      <c r="I1028" s="1"/>
      <c r="J1028" s="1">
        <v>1.1000000000000001</v>
      </c>
      <c r="K1028" s="1">
        <v>3.3000000000000003</v>
      </c>
      <c r="L1028" s="42">
        <v>9</v>
      </c>
      <c r="M1028" s="43">
        <v>46099</v>
      </c>
      <c r="N1028" s="1" t="e">
        <f>VLOOKUP(B1028,MICRO!E:L,8,0)</f>
        <v>#N/A</v>
      </c>
    </row>
    <row r="1029" spans="1:14" ht="18" customHeight="1" x14ac:dyDescent="0.25">
      <c r="A1029" s="1">
        <v>22</v>
      </c>
      <c r="B1029" s="159"/>
      <c r="C1029" s="1" t="s">
        <v>2201</v>
      </c>
      <c r="D1029" s="1"/>
      <c r="E1029" s="1"/>
      <c r="F1029" s="1" t="s">
        <v>2205</v>
      </c>
      <c r="G1029" s="1">
        <v>12</v>
      </c>
      <c r="H1029" s="1" t="s">
        <v>19</v>
      </c>
      <c r="I1029" s="1"/>
      <c r="J1029" s="1">
        <v>0.02</v>
      </c>
      <c r="K1029" s="1">
        <v>0.24</v>
      </c>
      <c r="L1029" s="42">
        <v>9</v>
      </c>
      <c r="M1029" s="43">
        <v>46099</v>
      </c>
      <c r="N1029" s="1" t="e">
        <f>VLOOKUP(B1029,MICRO!E:L,8,0)</f>
        <v>#N/A</v>
      </c>
    </row>
    <row r="1030" spans="1:14" ht="18" customHeight="1" x14ac:dyDescent="0.25">
      <c r="A1030" s="1">
        <v>23</v>
      </c>
      <c r="B1030" s="159"/>
      <c r="C1030" s="1" t="s">
        <v>2206</v>
      </c>
      <c r="D1030" s="1"/>
      <c r="E1030" s="1"/>
      <c r="F1030" s="1" t="s">
        <v>2207</v>
      </c>
      <c r="G1030" s="1">
        <v>3</v>
      </c>
      <c r="H1030" s="1" t="s">
        <v>19</v>
      </c>
      <c r="I1030" s="1" t="s">
        <v>634</v>
      </c>
      <c r="J1030" s="1">
        <v>0.02</v>
      </c>
      <c r="K1030" s="1">
        <v>0.06</v>
      </c>
      <c r="L1030" s="42">
        <v>9</v>
      </c>
      <c r="M1030" s="43">
        <v>46099</v>
      </c>
      <c r="N1030" s="1" t="e">
        <f>VLOOKUP(B1030,MICRO!E:L,8,0)</f>
        <v>#N/A</v>
      </c>
    </row>
    <row r="1031" spans="1:14" ht="18" customHeight="1" x14ac:dyDescent="0.25">
      <c r="A1031" s="1">
        <v>24</v>
      </c>
      <c r="B1031" s="159"/>
      <c r="C1031" s="1" t="s">
        <v>2206</v>
      </c>
      <c r="D1031" s="1"/>
      <c r="E1031" s="1"/>
      <c r="F1031" s="1" t="s">
        <v>2208</v>
      </c>
      <c r="G1031" s="1">
        <v>12</v>
      </c>
      <c r="H1031" s="1" t="s">
        <v>19</v>
      </c>
      <c r="I1031" s="1" t="s">
        <v>634</v>
      </c>
      <c r="J1031" s="1">
        <v>0.02</v>
      </c>
      <c r="K1031" s="1">
        <v>0.24</v>
      </c>
      <c r="L1031" s="42">
        <v>9</v>
      </c>
      <c r="M1031" s="43">
        <v>46099</v>
      </c>
      <c r="N1031" s="1" t="e">
        <f>VLOOKUP(B1031,MICRO!E:L,8,0)</f>
        <v>#N/A</v>
      </c>
    </row>
    <row r="1032" spans="1:14" ht="18" customHeight="1" x14ac:dyDescent="0.25">
      <c r="A1032" s="1">
        <v>25</v>
      </c>
      <c r="B1032" s="159"/>
      <c r="C1032" s="1" t="s">
        <v>2206</v>
      </c>
      <c r="D1032" s="1"/>
      <c r="E1032" s="1"/>
      <c r="F1032" s="1" t="s">
        <v>2209</v>
      </c>
      <c r="G1032" s="1">
        <v>12</v>
      </c>
      <c r="H1032" s="1" t="s">
        <v>19</v>
      </c>
      <c r="I1032" s="1" t="s">
        <v>634</v>
      </c>
      <c r="J1032" s="1">
        <v>0.02</v>
      </c>
      <c r="K1032" s="1">
        <v>0.24</v>
      </c>
      <c r="L1032" s="42">
        <v>9</v>
      </c>
      <c r="M1032" s="43">
        <v>46099</v>
      </c>
      <c r="N1032" s="1" t="e">
        <f>VLOOKUP(B1032,MICRO!E:L,8,0)</f>
        <v>#N/A</v>
      </c>
    </row>
    <row r="1033" spans="1:14" ht="18" customHeight="1" x14ac:dyDescent="0.25">
      <c r="A1033" s="1">
        <v>26</v>
      </c>
      <c r="B1033" s="159"/>
      <c r="C1033" s="1" t="s">
        <v>2047</v>
      </c>
      <c r="D1033" s="1"/>
      <c r="E1033" s="1"/>
      <c r="F1033" s="1" t="s">
        <v>2210</v>
      </c>
      <c r="G1033" s="1">
        <v>3</v>
      </c>
      <c r="H1033" s="1" t="s">
        <v>19</v>
      </c>
      <c r="I1033" s="1" t="s">
        <v>629</v>
      </c>
      <c r="J1033" s="1">
        <v>0.02</v>
      </c>
      <c r="K1033" s="1">
        <v>0.06</v>
      </c>
      <c r="L1033" s="42">
        <v>9</v>
      </c>
      <c r="M1033" s="43">
        <v>46099</v>
      </c>
      <c r="N1033" s="1" t="e">
        <f>VLOOKUP(B1033,MICRO!E:L,8,0)</f>
        <v>#N/A</v>
      </c>
    </row>
    <row r="1034" spans="1:14" ht="18" customHeight="1" x14ac:dyDescent="0.25">
      <c r="A1034" s="1">
        <v>27</v>
      </c>
      <c r="B1034" s="159"/>
      <c r="C1034" s="1" t="s">
        <v>2047</v>
      </c>
      <c r="D1034" s="1"/>
      <c r="E1034" s="1"/>
      <c r="F1034" s="1" t="s">
        <v>2211</v>
      </c>
      <c r="G1034" s="1">
        <v>12</v>
      </c>
      <c r="H1034" s="1" t="s">
        <v>19</v>
      </c>
      <c r="I1034" s="1" t="s">
        <v>629</v>
      </c>
      <c r="J1034" s="1">
        <v>0.02</v>
      </c>
      <c r="K1034" s="1">
        <v>0.24</v>
      </c>
      <c r="L1034" s="42">
        <v>9</v>
      </c>
      <c r="M1034" s="43">
        <v>46099</v>
      </c>
      <c r="N1034" s="1" t="e">
        <f>VLOOKUP(B1034,MICRO!E:L,8,0)</f>
        <v>#N/A</v>
      </c>
    </row>
    <row r="1035" spans="1:14" ht="18" customHeight="1" x14ac:dyDescent="0.25">
      <c r="A1035" s="1">
        <v>28</v>
      </c>
      <c r="B1035" s="159"/>
      <c r="C1035" s="1" t="s">
        <v>2047</v>
      </c>
      <c r="D1035" s="1"/>
      <c r="E1035" s="1"/>
      <c r="F1035" s="1" t="s">
        <v>2212</v>
      </c>
      <c r="G1035" s="1">
        <v>3</v>
      </c>
      <c r="H1035" s="1" t="s">
        <v>19</v>
      </c>
      <c r="I1035" s="1" t="s">
        <v>629</v>
      </c>
      <c r="J1035" s="1">
        <v>0.03</v>
      </c>
      <c r="K1035" s="1">
        <v>0.09</v>
      </c>
      <c r="L1035" s="42">
        <v>9</v>
      </c>
      <c r="M1035" s="43">
        <v>46099</v>
      </c>
      <c r="N1035" s="1" t="e">
        <f>VLOOKUP(B1035,MICRO!E:L,8,0)</f>
        <v>#N/A</v>
      </c>
    </row>
    <row r="1036" spans="1:14" ht="18" customHeight="1" x14ac:dyDescent="0.25">
      <c r="A1036" s="1">
        <v>29</v>
      </c>
      <c r="B1036" s="159"/>
      <c r="C1036" s="1" t="s">
        <v>2047</v>
      </c>
      <c r="D1036" s="1"/>
      <c r="E1036" s="1"/>
      <c r="F1036" s="1" t="s">
        <v>2213</v>
      </c>
      <c r="G1036" s="1">
        <v>12</v>
      </c>
      <c r="H1036" s="1" t="s">
        <v>19</v>
      </c>
      <c r="I1036" s="1" t="s">
        <v>629</v>
      </c>
      <c r="J1036" s="1">
        <v>0.02</v>
      </c>
      <c r="K1036" s="1">
        <v>0.24</v>
      </c>
      <c r="L1036" s="42">
        <v>9</v>
      </c>
      <c r="M1036" s="43">
        <v>46099</v>
      </c>
      <c r="N1036" s="1" t="e">
        <f>VLOOKUP(B1036,MICRO!E:L,8,0)</f>
        <v>#N/A</v>
      </c>
    </row>
    <row r="1037" spans="1:14" ht="18" customHeight="1" x14ac:dyDescent="0.25">
      <c r="A1037" s="1">
        <v>30</v>
      </c>
      <c r="B1037" s="159"/>
      <c r="C1037" s="1" t="s">
        <v>2214</v>
      </c>
      <c r="D1037" s="1"/>
      <c r="E1037" s="1"/>
      <c r="F1037" s="1" t="s">
        <v>2215</v>
      </c>
      <c r="G1037" s="1">
        <v>1</v>
      </c>
      <c r="H1037" s="1" t="s">
        <v>19</v>
      </c>
      <c r="I1037" s="1" t="s">
        <v>634</v>
      </c>
      <c r="J1037" s="1">
        <v>2.8</v>
      </c>
      <c r="K1037" s="1">
        <v>2.8</v>
      </c>
      <c r="L1037" s="42">
        <v>9</v>
      </c>
      <c r="M1037" s="43">
        <v>46099</v>
      </c>
      <c r="N1037" s="1" t="e">
        <f>VLOOKUP(B1037,MICRO!E:L,8,0)</f>
        <v>#N/A</v>
      </c>
    </row>
    <row r="1038" spans="1:14" ht="18" customHeight="1" x14ac:dyDescent="0.25">
      <c r="A1038" s="1">
        <v>31</v>
      </c>
      <c r="B1038" s="159"/>
      <c r="C1038" s="1" t="s">
        <v>2214</v>
      </c>
      <c r="D1038" s="1"/>
      <c r="E1038" s="1"/>
      <c r="F1038" s="1" t="s">
        <v>2216</v>
      </c>
      <c r="G1038" s="1">
        <v>2</v>
      </c>
      <c r="H1038" s="1" t="s">
        <v>19</v>
      </c>
      <c r="I1038" s="1" t="s">
        <v>634</v>
      </c>
      <c r="J1038" s="1">
        <v>6.2</v>
      </c>
      <c r="K1038" s="1">
        <v>12.4</v>
      </c>
      <c r="L1038" s="42">
        <v>9</v>
      </c>
      <c r="M1038" s="43">
        <v>46099</v>
      </c>
      <c r="N1038" s="1" t="e">
        <f>VLOOKUP(B1038,MICRO!E:L,8,0)</f>
        <v>#N/A</v>
      </c>
    </row>
    <row r="1039" spans="1:14" ht="18" customHeight="1" x14ac:dyDescent="0.25">
      <c r="A1039" s="1">
        <v>32</v>
      </c>
      <c r="B1039" s="159"/>
      <c r="C1039" s="1" t="s">
        <v>2214</v>
      </c>
      <c r="D1039" s="1"/>
      <c r="E1039" s="1"/>
      <c r="F1039" s="1" t="s">
        <v>2217</v>
      </c>
      <c r="G1039" s="1">
        <v>30</v>
      </c>
      <c r="H1039" s="1" t="s">
        <v>19</v>
      </c>
      <c r="I1039" s="1" t="s">
        <v>634</v>
      </c>
      <c r="J1039" s="1">
        <v>0.2</v>
      </c>
      <c r="K1039" s="1">
        <v>6</v>
      </c>
      <c r="L1039" s="42">
        <v>9</v>
      </c>
      <c r="M1039" s="43">
        <v>46099</v>
      </c>
      <c r="N1039" s="1" t="e">
        <f>VLOOKUP(B1039,MICRO!E:L,8,0)</f>
        <v>#N/A</v>
      </c>
    </row>
    <row r="1040" spans="1:14" ht="18" customHeight="1" x14ac:dyDescent="0.25">
      <c r="A1040" s="1">
        <v>33</v>
      </c>
      <c r="B1040" s="159"/>
      <c r="C1040" s="1" t="s">
        <v>2214</v>
      </c>
      <c r="D1040" s="1"/>
      <c r="E1040" s="1"/>
      <c r="F1040" s="1" t="s">
        <v>2218</v>
      </c>
      <c r="G1040" s="1">
        <v>3</v>
      </c>
      <c r="H1040" s="1" t="s">
        <v>19</v>
      </c>
      <c r="I1040" s="1" t="s">
        <v>634</v>
      </c>
      <c r="J1040" s="1">
        <v>0.03</v>
      </c>
      <c r="K1040" s="1">
        <v>0.09</v>
      </c>
      <c r="L1040" s="42">
        <v>9</v>
      </c>
      <c r="M1040" s="43">
        <v>46099</v>
      </c>
      <c r="N1040" s="1" t="e">
        <f>VLOOKUP(B1040,MICRO!E:L,8,0)</f>
        <v>#N/A</v>
      </c>
    </row>
    <row r="1041" spans="1:14" ht="18" customHeight="1" x14ac:dyDescent="0.25">
      <c r="A1041" s="1">
        <v>34</v>
      </c>
      <c r="B1041" s="159"/>
      <c r="C1041" s="1" t="s">
        <v>2214</v>
      </c>
      <c r="D1041" s="1"/>
      <c r="E1041" s="1"/>
      <c r="F1041" s="1" t="s">
        <v>2219</v>
      </c>
      <c r="G1041" s="1">
        <v>6</v>
      </c>
      <c r="H1041" s="1" t="s">
        <v>1105</v>
      </c>
      <c r="I1041" s="1" t="s">
        <v>634</v>
      </c>
      <c r="J1041" s="1">
        <v>1</v>
      </c>
      <c r="K1041" s="1">
        <v>6</v>
      </c>
      <c r="L1041" s="42">
        <v>9</v>
      </c>
      <c r="M1041" s="43">
        <v>46099</v>
      </c>
      <c r="N1041" s="1" t="e">
        <f>VLOOKUP(B1041,MICRO!E:L,8,0)</f>
        <v>#N/A</v>
      </c>
    </row>
    <row r="1042" spans="1:14" ht="18" customHeight="1" x14ac:dyDescent="0.25">
      <c r="A1042" s="1">
        <v>35</v>
      </c>
      <c r="B1042" s="159"/>
      <c r="C1042" s="1" t="s">
        <v>2214</v>
      </c>
      <c r="D1042" s="1"/>
      <c r="E1042" s="1"/>
      <c r="F1042" s="1" t="s">
        <v>2220</v>
      </c>
      <c r="G1042" s="1">
        <v>8</v>
      </c>
      <c r="H1042" s="1" t="s">
        <v>19</v>
      </c>
      <c r="I1042" s="1" t="s">
        <v>634</v>
      </c>
      <c r="J1042" s="1">
        <v>0.03</v>
      </c>
      <c r="K1042" s="1">
        <v>0.24</v>
      </c>
      <c r="L1042" s="42">
        <v>9</v>
      </c>
      <c r="M1042" s="43">
        <v>46099</v>
      </c>
      <c r="N1042" s="1" t="e">
        <f>VLOOKUP(B1042,MICRO!E:L,8,0)</f>
        <v>#N/A</v>
      </c>
    </row>
    <row r="1043" spans="1:14" ht="18" customHeight="1" x14ac:dyDescent="0.25">
      <c r="A1043" s="1">
        <v>36</v>
      </c>
      <c r="B1043" s="159"/>
      <c r="C1043" s="1" t="s">
        <v>2214</v>
      </c>
      <c r="D1043" s="1"/>
      <c r="E1043" s="1"/>
      <c r="F1043" s="1" t="s">
        <v>2221</v>
      </c>
      <c r="G1043" s="1">
        <v>2</v>
      </c>
      <c r="H1043" s="1" t="s">
        <v>19</v>
      </c>
      <c r="I1043" s="1" t="s">
        <v>634</v>
      </c>
      <c r="J1043" s="1">
        <v>0.04</v>
      </c>
      <c r="K1043" s="1">
        <v>0.08</v>
      </c>
      <c r="L1043" s="42">
        <v>9</v>
      </c>
      <c r="M1043" s="43">
        <v>46099</v>
      </c>
      <c r="N1043" s="1" t="e">
        <f>VLOOKUP(B1043,MICRO!E:L,8,0)</f>
        <v>#N/A</v>
      </c>
    </row>
    <row r="1044" spans="1:14" ht="18" customHeight="1" x14ac:dyDescent="0.25">
      <c r="A1044" s="1">
        <v>37</v>
      </c>
      <c r="B1044" s="159"/>
      <c r="C1044" s="1" t="s">
        <v>2214</v>
      </c>
      <c r="D1044" s="1"/>
      <c r="E1044" s="1"/>
      <c r="F1044" s="1" t="s">
        <v>2222</v>
      </c>
      <c r="G1044" s="1">
        <v>2</v>
      </c>
      <c r="H1044" s="1" t="s">
        <v>19</v>
      </c>
      <c r="I1044" s="1" t="s">
        <v>634</v>
      </c>
      <c r="J1044" s="1">
        <v>0.5</v>
      </c>
      <c r="K1044" s="1">
        <v>1</v>
      </c>
      <c r="L1044" s="42">
        <v>9</v>
      </c>
      <c r="M1044" s="43">
        <v>46099</v>
      </c>
      <c r="N1044" s="1" t="e">
        <f>VLOOKUP(B1044,MICRO!E:L,8,0)</f>
        <v>#N/A</v>
      </c>
    </row>
    <row r="1045" spans="1:14" ht="18" customHeight="1" x14ac:dyDescent="0.25">
      <c r="A1045" s="1">
        <v>38</v>
      </c>
      <c r="B1045" s="159"/>
      <c r="C1045" s="1" t="s">
        <v>2214</v>
      </c>
      <c r="D1045" s="1"/>
      <c r="E1045" s="1"/>
      <c r="F1045" s="1" t="s">
        <v>2223</v>
      </c>
      <c r="G1045" s="1">
        <v>8</v>
      </c>
      <c r="H1045" s="1" t="s">
        <v>19</v>
      </c>
      <c r="I1045" s="1" t="s">
        <v>634</v>
      </c>
      <c r="J1045" s="1">
        <v>0.5</v>
      </c>
      <c r="K1045" s="1">
        <v>4</v>
      </c>
      <c r="L1045" s="42">
        <v>9</v>
      </c>
      <c r="M1045" s="43">
        <v>46099</v>
      </c>
      <c r="N1045" s="1" t="e">
        <f>VLOOKUP(B1045,MICRO!E:L,8,0)</f>
        <v>#N/A</v>
      </c>
    </row>
    <row r="1046" spans="1:14" ht="18" customHeight="1" x14ac:dyDescent="0.25">
      <c r="A1046" s="1">
        <v>39</v>
      </c>
      <c r="B1046" s="159"/>
      <c r="C1046" s="1" t="s">
        <v>2214</v>
      </c>
      <c r="D1046" s="1"/>
      <c r="E1046" s="1"/>
      <c r="F1046" s="1" t="s">
        <v>2224</v>
      </c>
      <c r="G1046" s="1">
        <v>2</v>
      </c>
      <c r="H1046" s="1" t="s">
        <v>19</v>
      </c>
      <c r="I1046" s="1" t="s">
        <v>634</v>
      </c>
      <c r="J1046" s="1">
        <v>0.03</v>
      </c>
      <c r="K1046" s="1">
        <v>0.06</v>
      </c>
      <c r="L1046" s="42">
        <v>9</v>
      </c>
      <c r="M1046" s="43">
        <v>46099</v>
      </c>
      <c r="N1046" s="1" t="e">
        <f>VLOOKUP(B1046,MICRO!E:L,8,0)</f>
        <v>#N/A</v>
      </c>
    </row>
    <row r="1047" spans="1:14" ht="18" customHeight="1" x14ac:dyDescent="0.25">
      <c r="A1047" s="1">
        <v>40</v>
      </c>
      <c r="B1047" s="159"/>
      <c r="C1047" s="1" t="s">
        <v>2214</v>
      </c>
      <c r="D1047" s="1"/>
      <c r="E1047" s="1"/>
      <c r="F1047" s="1" t="s">
        <v>2225</v>
      </c>
      <c r="G1047" s="1">
        <v>2</v>
      </c>
      <c r="H1047" s="1" t="s">
        <v>19</v>
      </c>
      <c r="I1047" s="1" t="s">
        <v>634</v>
      </c>
      <c r="J1047" s="1">
        <v>0.5</v>
      </c>
      <c r="K1047" s="1">
        <v>1</v>
      </c>
      <c r="L1047" s="42">
        <v>9</v>
      </c>
      <c r="M1047" s="43">
        <v>46099</v>
      </c>
      <c r="N1047" s="1" t="e">
        <f>VLOOKUP(B1047,MICRO!E:L,8,0)</f>
        <v>#N/A</v>
      </c>
    </row>
    <row r="1048" spans="1:14" ht="18" customHeight="1" x14ac:dyDescent="0.25">
      <c r="A1048" s="1">
        <v>41</v>
      </c>
      <c r="B1048" s="159"/>
      <c r="C1048" s="1" t="s">
        <v>2214</v>
      </c>
      <c r="D1048" s="1"/>
      <c r="E1048" s="1"/>
      <c r="F1048" s="1" t="s">
        <v>2226</v>
      </c>
      <c r="G1048" s="1">
        <v>3</v>
      </c>
      <c r="H1048" s="1" t="s">
        <v>19</v>
      </c>
      <c r="I1048" s="1" t="s">
        <v>634</v>
      </c>
      <c r="J1048" s="1">
        <v>0.05</v>
      </c>
      <c r="K1048" s="1">
        <v>0.15000000000000002</v>
      </c>
      <c r="L1048" s="42">
        <v>9</v>
      </c>
      <c r="M1048" s="43">
        <v>46099</v>
      </c>
      <c r="N1048" s="1" t="e">
        <f>VLOOKUP(B1048,MICRO!E:L,8,0)</f>
        <v>#N/A</v>
      </c>
    </row>
    <row r="1049" spans="1:14" ht="18" customHeight="1" x14ac:dyDescent="0.25">
      <c r="A1049" s="1">
        <v>42</v>
      </c>
      <c r="B1049" s="159"/>
      <c r="C1049" s="1" t="s">
        <v>2214</v>
      </c>
      <c r="D1049" s="1"/>
      <c r="E1049" s="1"/>
      <c r="F1049" s="1" t="s">
        <v>2227</v>
      </c>
      <c r="G1049" s="1">
        <v>3</v>
      </c>
      <c r="H1049" s="1" t="s">
        <v>19</v>
      </c>
      <c r="I1049" s="1" t="s">
        <v>634</v>
      </c>
      <c r="J1049" s="1">
        <v>0.03</v>
      </c>
      <c r="K1049" s="1">
        <v>0.09</v>
      </c>
      <c r="L1049" s="42">
        <v>9</v>
      </c>
      <c r="M1049" s="43">
        <v>46099</v>
      </c>
      <c r="N1049" s="1" t="e">
        <f>VLOOKUP(B1049,MICRO!E:L,8,0)</f>
        <v>#N/A</v>
      </c>
    </row>
    <row r="1050" spans="1:14" ht="18" customHeight="1" x14ac:dyDescent="0.25">
      <c r="A1050" s="1">
        <v>43</v>
      </c>
      <c r="B1050" s="159"/>
      <c r="C1050" s="1" t="s">
        <v>2214</v>
      </c>
      <c r="D1050" s="1"/>
      <c r="E1050" s="1"/>
      <c r="F1050" s="1" t="s">
        <v>2228</v>
      </c>
      <c r="G1050" s="1">
        <v>2</v>
      </c>
      <c r="H1050" s="1" t="s">
        <v>19</v>
      </c>
      <c r="I1050" s="1" t="s">
        <v>634</v>
      </c>
      <c r="J1050" s="1">
        <v>0.5</v>
      </c>
      <c r="K1050" s="1">
        <v>1</v>
      </c>
      <c r="L1050" s="42">
        <v>9</v>
      </c>
      <c r="M1050" s="43">
        <v>46099</v>
      </c>
      <c r="N1050" s="1" t="e">
        <f>VLOOKUP(B1050,MICRO!E:L,8,0)</f>
        <v>#N/A</v>
      </c>
    </row>
    <row r="1051" spans="1:14" ht="18" customHeight="1" x14ac:dyDescent="0.25">
      <c r="A1051" s="1">
        <v>44</v>
      </c>
      <c r="B1051" s="159"/>
      <c r="C1051" s="1" t="s">
        <v>2214</v>
      </c>
      <c r="D1051" s="1"/>
      <c r="E1051" s="1"/>
      <c r="F1051" s="1" t="s">
        <v>2229</v>
      </c>
      <c r="G1051" s="1">
        <v>8</v>
      </c>
      <c r="H1051" s="1" t="s">
        <v>19</v>
      </c>
      <c r="I1051" s="1" t="s">
        <v>634</v>
      </c>
      <c r="J1051" s="1">
        <v>0.03</v>
      </c>
      <c r="K1051" s="1">
        <v>0.24</v>
      </c>
      <c r="L1051" s="42">
        <v>9</v>
      </c>
      <c r="M1051" s="43">
        <v>46099</v>
      </c>
      <c r="N1051" s="1" t="e">
        <f>VLOOKUP(B1051,MICRO!E:L,8,0)</f>
        <v>#N/A</v>
      </c>
    </row>
    <row r="1052" spans="1:14" ht="18" customHeight="1" x14ac:dyDescent="0.25">
      <c r="A1052" s="1">
        <v>45</v>
      </c>
      <c r="B1052" s="159"/>
      <c r="C1052" s="1" t="s">
        <v>2214</v>
      </c>
      <c r="D1052" s="1"/>
      <c r="E1052" s="1"/>
      <c r="F1052" s="1" t="s">
        <v>2230</v>
      </c>
      <c r="G1052" s="1">
        <v>2</v>
      </c>
      <c r="H1052" s="1" t="s">
        <v>19</v>
      </c>
      <c r="I1052" s="1" t="s">
        <v>634</v>
      </c>
      <c r="J1052" s="1">
        <v>0.04</v>
      </c>
      <c r="K1052" s="1">
        <v>0.08</v>
      </c>
      <c r="L1052" s="42">
        <v>9</v>
      </c>
      <c r="M1052" s="43">
        <v>46099</v>
      </c>
      <c r="N1052" s="1" t="e">
        <f>VLOOKUP(B1052,MICRO!E:L,8,0)</f>
        <v>#N/A</v>
      </c>
    </row>
    <row r="1053" spans="1:14" ht="18" customHeight="1" x14ac:dyDescent="0.25">
      <c r="A1053" s="1">
        <v>46</v>
      </c>
      <c r="B1053" s="159"/>
      <c r="C1053" s="1" t="s">
        <v>2214</v>
      </c>
      <c r="D1053" s="1"/>
      <c r="E1053" s="1"/>
      <c r="F1053" s="1" t="s">
        <v>2231</v>
      </c>
      <c r="G1053" s="1">
        <v>3</v>
      </c>
      <c r="H1053" s="1" t="s">
        <v>19</v>
      </c>
      <c r="I1053" s="1" t="s">
        <v>634</v>
      </c>
      <c r="J1053" s="1">
        <v>0.5</v>
      </c>
      <c r="K1053" s="1">
        <v>1.5</v>
      </c>
      <c r="L1053" s="42">
        <v>9</v>
      </c>
      <c r="M1053" s="43">
        <v>46099</v>
      </c>
      <c r="N1053" s="1" t="e">
        <f>VLOOKUP(B1053,MICRO!E:L,8,0)</f>
        <v>#N/A</v>
      </c>
    </row>
    <row r="1054" spans="1:14" ht="18" customHeight="1" x14ac:dyDescent="0.25">
      <c r="A1054" s="1">
        <v>47</v>
      </c>
      <c r="B1054" s="159"/>
      <c r="C1054" s="1" t="s">
        <v>2196</v>
      </c>
      <c r="D1054" s="1"/>
      <c r="E1054" s="1"/>
      <c r="F1054" s="1" t="s">
        <v>2232</v>
      </c>
      <c r="G1054" s="1">
        <v>1</v>
      </c>
      <c r="H1054" s="1" t="s">
        <v>19</v>
      </c>
      <c r="I1054" s="1" t="s">
        <v>589</v>
      </c>
      <c r="J1054" s="1">
        <v>2.8</v>
      </c>
      <c r="K1054" s="1">
        <v>2.8</v>
      </c>
      <c r="L1054" s="42">
        <v>9</v>
      </c>
      <c r="M1054" s="43">
        <v>46099</v>
      </c>
      <c r="N1054" s="1" t="e">
        <f>VLOOKUP(B1054,MICRO!E:L,8,0)</f>
        <v>#N/A</v>
      </c>
    </row>
    <row r="1055" spans="1:14" ht="18" customHeight="1" x14ac:dyDescent="0.25">
      <c r="A1055" s="1">
        <v>48</v>
      </c>
      <c r="B1055" s="159"/>
      <c r="C1055" s="1" t="s">
        <v>2196</v>
      </c>
      <c r="D1055" s="1"/>
      <c r="E1055" s="1"/>
      <c r="F1055" s="1" t="s">
        <v>2233</v>
      </c>
      <c r="G1055" s="1">
        <v>2</v>
      </c>
      <c r="H1055" s="1" t="s">
        <v>19</v>
      </c>
      <c r="I1055" s="1" t="s">
        <v>589</v>
      </c>
      <c r="J1055" s="1">
        <v>0.04</v>
      </c>
      <c r="K1055" s="1">
        <v>0.08</v>
      </c>
      <c r="L1055" s="42">
        <v>9</v>
      </c>
      <c r="M1055" s="43">
        <v>46099</v>
      </c>
      <c r="N1055" s="1" t="e">
        <f>VLOOKUP(B1055,MICRO!E:L,8,0)</f>
        <v>#N/A</v>
      </c>
    </row>
    <row r="1056" spans="1:14" ht="18" customHeight="1" x14ac:dyDescent="0.25">
      <c r="A1056" s="1">
        <v>49</v>
      </c>
      <c r="B1056" s="159"/>
      <c r="C1056" s="1" t="s">
        <v>2196</v>
      </c>
      <c r="D1056" s="1"/>
      <c r="E1056" s="1"/>
      <c r="F1056" s="1" t="s">
        <v>2234</v>
      </c>
      <c r="G1056" s="1">
        <v>3</v>
      </c>
      <c r="H1056" s="1" t="s">
        <v>19</v>
      </c>
      <c r="I1056" s="1" t="s">
        <v>589</v>
      </c>
      <c r="J1056" s="1">
        <v>0.03</v>
      </c>
      <c r="K1056" s="1">
        <v>0.09</v>
      </c>
      <c r="L1056" s="42">
        <v>9</v>
      </c>
      <c r="M1056" s="43">
        <v>46099</v>
      </c>
      <c r="N1056" s="1" t="e">
        <f>VLOOKUP(B1056,MICRO!E:L,8,0)</f>
        <v>#N/A</v>
      </c>
    </row>
    <row r="1057" spans="1:14" ht="18" customHeight="1" x14ac:dyDescent="0.25">
      <c r="A1057" s="1">
        <v>50</v>
      </c>
      <c r="B1057" s="159"/>
      <c r="C1057" s="1" t="s">
        <v>2196</v>
      </c>
      <c r="D1057" s="1"/>
      <c r="E1057" s="1"/>
      <c r="F1057" s="1" t="s">
        <v>2235</v>
      </c>
      <c r="G1057" s="1">
        <v>6</v>
      </c>
      <c r="H1057" s="1" t="s">
        <v>1105</v>
      </c>
      <c r="I1057" s="1" t="s">
        <v>589</v>
      </c>
      <c r="J1057" s="1">
        <v>1</v>
      </c>
      <c r="K1057" s="1">
        <v>6</v>
      </c>
      <c r="L1057" s="42">
        <v>9</v>
      </c>
      <c r="M1057" s="43">
        <v>46099</v>
      </c>
      <c r="N1057" s="1" t="e">
        <f>VLOOKUP(B1057,MICRO!E:L,8,0)</f>
        <v>#N/A</v>
      </c>
    </row>
    <row r="1058" spans="1:14" ht="18" customHeight="1" x14ac:dyDescent="0.25">
      <c r="A1058" s="1">
        <v>51</v>
      </c>
      <c r="B1058" s="159"/>
      <c r="C1058" s="1" t="s">
        <v>2196</v>
      </c>
      <c r="D1058" s="1"/>
      <c r="E1058" s="1"/>
      <c r="F1058" s="1" t="s">
        <v>2236</v>
      </c>
      <c r="G1058" s="1">
        <v>1</v>
      </c>
      <c r="H1058" s="1" t="s">
        <v>19</v>
      </c>
      <c r="I1058" s="1" t="s">
        <v>589</v>
      </c>
      <c r="J1058" s="1">
        <v>6.2</v>
      </c>
      <c r="K1058" s="1">
        <v>6.2</v>
      </c>
      <c r="L1058" s="42">
        <v>9</v>
      </c>
      <c r="M1058" s="43">
        <v>46099</v>
      </c>
      <c r="N1058" s="1" t="e">
        <f>VLOOKUP(B1058,MICRO!E:L,8,0)</f>
        <v>#N/A</v>
      </c>
    </row>
    <row r="1059" spans="1:14" ht="18" customHeight="1" x14ac:dyDescent="0.25">
      <c r="A1059" s="1">
        <v>52</v>
      </c>
      <c r="B1059" s="159"/>
      <c r="C1059" s="1" t="s">
        <v>2196</v>
      </c>
      <c r="D1059" s="1"/>
      <c r="E1059" s="1"/>
      <c r="F1059" s="1" t="s">
        <v>2237</v>
      </c>
      <c r="G1059" s="1">
        <v>8</v>
      </c>
      <c r="H1059" s="1" t="s">
        <v>19</v>
      </c>
      <c r="I1059" s="1" t="s">
        <v>589</v>
      </c>
      <c r="J1059" s="1">
        <v>0.03</v>
      </c>
      <c r="K1059" s="1">
        <v>0.24</v>
      </c>
      <c r="L1059" s="42">
        <v>9</v>
      </c>
      <c r="M1059" s="43">
        <v>46099</v>
      </c>
      <c r="N1059" s="1" t="e">
        <f>VLOOKUP(B1059,MICRO!E:L,8,0)</f>
        <v>#N/A</v>
      </c>
    </row>
    <row r="1060" spans="1:14" ht="18" customHeight="1" x14ac:dyDescent="0.25">
      <c r="A1060" s="1">
        <v>53</v>
      </c>
      <c r="B1060" s="159"/>
      <c r="C1060" s="1" t="s">
        <v>2196</v>
      </c>
      <c r="D1060" s="1"/>
      <c r="E1060" s="1"/>
      <c r="F1060" s="1" t="s">
        <v>2238</v>
      </c>
      <c r="G1060" s="1">
        <v>2</v>
      </c>
      <c r="H1060" s="1" t="s">
        <v>19</v>
      </c>
      <c r="I1060" s="1" t="s">
        <v>589</v>
      </c>
      <c r="J1060" s="1">
        <v>0.04</v>
      </c>
      <c r="K1060" s="1">
        <v>0.08</v>
      </c>
      <c r="L1060" s="42">
        <v>9</v>
      </c>
      <c r="M1060" s="43">
        <v>46099</v>
      </c>
      <c r="N1060" s="1" t="e">
        <f>VLOOKUP(B1060,MICRO!E:L,8,0)</f>
        <v>#N/A</v>
      </c>
    </row>
    <row r="1061" spans="1:14" ht="18" customHeight="1" x14ac:dyDescent="0.25">
      <c r="A1061" s="1">
        <v>54</v>
      </c>
      <c r="B1061" s="159"/>
      <c r="C1061" s="1" t="s">
        <v>2196</v>
      </c>
      <c r="D1061" s="1"/>
      <c r="E1061" s="1"/>
      <c r="F1061" s="1" t="s">
        <v>2239</v>
      </c>
      <c r="G1061" s="1">
        <v>2</v>
      </c>
      <c r="H1061" s="1" t="s">
        <v>19</v>
      </c>
      <c r="I1061" s="1" t="s">
        <v>589</v>
      </c>
      <c r="J1061" s="1">
        <v>0.04</v>
      </c>
      <c r="K1061" s="1">
        <v>0.08</v>
      </c>
      <c r="L1061" s="42">
        <v>9</v>
      </c>
      <c r="M1061" s="43">
        <v>46099</v>
      </c>
      <c r="N1061" s="1" t="e">
        <f>VLOOKUP(B1061,MICRO!E:L,8,0)</f>
        <v>#N/A</v>
      </c>
    </row>
    <row r="1062" spans="1:14" ht="18" customHeight="1" x14ac:dyDescent="0.25">
      <c r="A1062" s="1">
        <v>55</v>
      </c>
      <c r="B1062" s="159"/>
      <c r="C1062" s="1" t="s">
        <v>2196</v>
      </c>
      <c r="D1062" s="1"/>
      <c r="E1062" s="1"/>
      <c r="F1062" s="1" t="s">
        <v>2240</v>
      </c>
      <c r="G1062" s="1">
        <v>2</v>
      </c>
      <c r="H1062" s="1" t="s">
        <v>19</v>
      </c>
      <c r="I1062" s="1" t="s">
        <v>589</v>
      </c>
      <c r="J1062" s="1">
        <v>0.03</v>
      </c>
      <c r="K1062" s="1">
        <v>0.06</v>
      </c>
      <c r="L1062" s="42">
        <v>9</v>
      </c>
      <c r="M1062" s="43">
        <v>46099</v>
      </c>
      <c r="N1062" s="1" t="e">
        <f>VLOOKUP(B1062,MICRO!E:L,8,0)</f>
        <v>#N/A</v>
      </c>
    </row>
    <row r="1063" spans="1:14" ht="18" customHeight="1" x14ac:dyDescent="0.25">
      <c r="A1063" s="1">
        <v>56</v>
      </c>
      <c r="B1063" s="159"/>
      <c r="C1063" s="1" t="s">
        <v>2196</v>
      </c>
      <c r="D1063" s="1"/>
      <c r="E1063" s="1"/>
      <c r="F1063" s="1" t="s">
        <v>2241</v>
      </c>
      <c r="G1063" s="1">
        <v>2</v>
      </c>
      <c r="H1063" s="1" t="s">
        <v>19</v>
      </c>
      <c r="I1063" s="1" t="s">
        <v>589</v>
      </c>
      <c r="J1063" s="1">
        <v>0.5</v>
      </c>
      <c r="K1063" s="1">
        <v>1</v>
      </c>
      <c r="L1063" s="42">
        <v>9</v>
      </c>
      <c r="M1063" s="43">
        <v>46099</v>
      </c>
      <c r="N1063" s="1" t="e">
        <f>VLOOKUP(B1063,MICRO!E:L,8,0)</f>
        <v>#N/A</v>
      </c>
    </row>
    <row r="1064" spans="1:14" ht="18" customHeight="1" x14ac:dyDescent="0.25">
      <c r="A1064" s="1">
        <v>57</v>
      </c>
      <c r="B1064" s="159"/>
      <c r="C1064" s="1" t="s">
        <v>2196</v>
      </c>
      <c r="D1064" s="1"/>
      <c r="E1064" s="1"/>
      <c r="F1064" s="1" t="s">
        <v>2242</v>
      </c>
      <c r="G1064" s="1">
        <v>3</v>
      </c>
      <c r="H1064" s="1" t="s">
        <v>19</v>
      </c>
      <c r="I1064" s="1" t="s">
        <v>589</v>
      </c>
      <c r="J1064" s="1">
        <v>0.5</v>
      </c>
      <c r="K1064" s="1">
        <v>1.5</v>
      </c>
      <c r="L1064" s="42">
        <v>9</v>
      </c>
      <c r="M1064" s="43">
        <v>46099</v>
      </c>
      <c r="N1064" s="1" t="e">
        <f>VLOOKUP(B1064,MICRO!E:L,8,0)</f>
        <v>#N/A</v>
      </c>
    </row>
    <row r="1065" spans="1:14" ht="18" customHeight="1" x14ac:dyDescent="0.25">
      <c r="A1065" s="1">
        <v>58</v>
      </c>
      <c r="B1065" s="159"/>
      <c r="C1065" s="1" t="s">
        <v>2196</v>
      </c>
      <c r="D1065" s="1"/>
      <c r="E1065" s="1"/>
      <c r="F1065" s="1" t="s">
        <v>2243</v>
      </c>
      <c r="G1065" s="1">
        <v>3</v>
      </c>
      <c r="H1065" s="1" t="s">
        <v>19</v>
      </c>
      <c r="I1065" s="1" t="s">
        <v>589</v>
      </c>
      <c r="J1065" s="1">
        <v>0.02</v>
      </c>
      <c r="K1065" s="1">
        <v>0.06</v>
      </c>
      <c r="L1065" s="42">
        <v>9</v>
      </c>
      <c r="M1065" s="43">
        <v>46099</v>
      </c>
      <c r="N1065" s="1" t="e">
        <f>VLOOKUP(B1065,MICRO!E:L,8,0)</f>
        <v>#N/A</v>
      </c>
    </row>
    <row r="1066" spans="1:14" ht="18" customHeight="1" x14ac:dyDescent="0.25">
      <c r="A1066" s="1">
        <v>59</v>
      </c>
      <c r="B1066" s="159"/>
      <c r="C1066" s="1" t="s">
        <v>2196</v>
      </c>
      <c r="D1066" s="1"/>
      <c r="E1066" s="1"/>
      <c r="F1066" s="1" t="s">
        <v>2244</v>
      </c>
      <c r="G1066" s="1">
        <v>8</v>
      </c>
      <c r="H1066" s="1" t="s">
        <v>19</v>
      </c>
      <c r="I1066" s="1" t="s">
        <v>589</v>
      </c>
      <c r="J1066" s="1">
        <v>0.2</v>
      </c>
      <c r="K1066" s="1">
        <v>1.6</v>
      </c>
      <c r="L1066" s="42">
        <v>9</v>
      </c>
      <c r="M1066" s="43">
        <v>46099</v>
      </c>
      <c r="N1066" s="1" t="e">
        <f>VLOOKUP(B1066,MICRO!E:L,8,0)</f>
        <v>#N/A</v>
      </c>
    </row>
    <row r="1067" spans="1:14" ht="18" customHeight="1" x14ac:dyDescent="0.25">
      <c r="A1067" s="1">
        <v>60</v>
      </c>
      <c r="B1067" s="159"/>
      <c r="C1067" s="1" t="s">
        <v>2196</v>
      </c>
      <c r="D1067" s="1"/>
      <c r="E1067" s="1"/>
      <c r="F1067" s="1" t="s">
        <v>2245</v>
      </c>
      <c r="G1067" s="1">
        <v>2</v>
      </c>
      <c r="H1067" s="1" t="s">
        <v>19</v>
      </c>
      <c r="I1067" s="1" t="s">
        <v>589</v>
      </c>
      <c r="J1067" s="1">
        <v>0.5</v>
      </c>
      <c r="K1067" s="1">
        <v>1</v>
      </c>
      <c r="L1067" s="42">
        <v>9</v>
      </c>
      <c r="M1067" s="43">
        <v>46099</v>
      </c>
      <c r="N1067" s="1" t="e">
        <f>VLOOKUP(B1067,MICRO!E:L,8,0)</f>
        <v>#N/A</v>
      </c>
    </row>
    <row r="1068" spans="1:14" ht="18" customHeight="1" x14ac:dyDescent="0.25">
      <c r="A1068" s="1">
        <v>61</v>
      </c>
      <c r="B1068" s="159"/>
      <c r="C1068" s="1" t="s">
        <v>2196</v>
      </c>
      <c r="D1068" s="1"/>
      <c r="E1068" s="1"/>
      <c r="F1068" s="1" t="s">
        <v>2246</v>
      </c>
      <c r="G1068" s="1">
        <v>8</v>
      </c>
      <c r="H1068" s="1" t="s">
        <v>19</v>
      </c>
      <c r="I1068" s="1" t="s">
        <v>589</v>
      </c>
      <c r="J1068" s="1">
        <v>0.02</v>
      </c>
      <c r="K1068" s="1">
        <v>0.16</v>
      </c>
      <c r="L1068" s="42">
        <v>9</v>
      </c>
      <c r="M1068" s="43">
        <v>46099</v>
      </c>
      <c r="N1068" s="1" t="e">
        <f>VLOOKUP(B1068,MICRO!E:L,8,0)</f>
        <v>#N/A</v>
      </c>
    </row>
    <row r="1069" spans="1:14" ht="18" customHeight="1" x14ac:dyDescent="0.25">
      <c r="A1069" s="1">
        <v>62</v>
      </c>
      <c r="B1069" s="159"/>
      <c r="C1069" s="1" t="s">
        <v>2196</v>
      </c>
      <c r="D1069" s="1"/>
      <c r="E1069" s="1"/>
      <c r="F1069" s="1" t="s">
        <v>2247</v>
      </c>
      <c r="G1069" s="1">
        <v>2</v>
      </c>
      <c r="H1069" s="1" t="s">
        <v>19</v>
      </c>
      <c r="I1069" s="1" t="s">
        <v>589</v>
      </c>
      <c r="J1069" s="1">
        <v>0.04</v>
      </c>
      <c r="K1069" s="1">
        <v>0.08</v>
      </c>
      <c r="L1069" s="42">
        <v>9</v>
      </c>
      <c r="M1069" s="43">
        <v>46099</v>
      </c>
      <c r="N1069" s="1" t="e">
        <f>VLOOKUP(B1069,MICRO!E:L,8,0)</f>
        <v>#N/A</v>
      </c>
    </row>
    <row r="1070" spans="1:14" ht="18" customHeight="1" x14ac:dyDescent="0.25">
      <c r="A1070" s="1">
        <v>63</v>
      </c>
      <c r="B1070" s="159"/>
      <c r="C1070" s="1" t="s">
        <v>2196</v>
      </c>
      <c r="D1070" s="1"/>
      <c r="E1070" s="1"/>
      <c r="F1070" s="1" t="s">
        <v>2248</v>
      </c>
      <c r="G1070" s="1">
        <v>3</v>
      </c>
      <c r="H1070" s="1" t="s">
        <v>19</v>
      </c>
      <c r="I1070" s="1" t="s">
        <v>589</v>
      </c>
      <c r="J1070" s="1">
        <v>0.5</v>
      </c>
      <c r="K1070" s="1">
        <v>1.5</v>
      </c>
      <c r="L1070" s="42">
        <v>9</v>
      </c>
      <c r="M1070" s="43">
        <v>46099</v>
      </c>
      <c r="N1070" s="1" t="e">
        <f>VLOOKUP(B1070,MICRO!E:L,8,0)</f>
        <v>#N/A</v>
      </c>
    </row>
    <row r="1071" spans="1:14" ht="18" customHeight="1" x14ac:dyDescent="0.25">
      <c r="A1071" s="1">
        <v>64</v>
      </c>
      <c r="B1071" s="159"/>
      <c r="C1071" s="1" t="s">
        <v>2196</v>
      </c>
      <c r="D1071" s="1"/>
      <c r="E1071" s="1"/>
      <c r="F1071" s="1" t="s">
        <v>2232</v>
      </c>
      <c r="G1071" s="1">
        <v>1</v>
      </c>
      <c r="H1071" s="1" t="s">
        <v>19</v>
      </c>
      <c r="I1071" s="1" t="s">
        <v>589</v>
      </c>
      <c r="J1071" s="1">
        <v>2.8</v>
      </c>
      <c r="K1071" s="1">
        <v>2.8</v>
      </c>
      <c r="L1071" s="42">
        <v>9</v>
      </c>
      <c r="M1071" s="43">
        <v>46099</v>
      </c>
      <c r="N1071" s="1" t="e">
        <f>VLOOKUP(B1071,MICRO!E:L,8,0)</f>
        <v>#N/A</v>
      </c>
    </row>
    <row r="1072" spans="1:14" ht="18" customHeight="1" x14ac:dyDescent="0.25">
      <c r="A1072" s="1">
        <v>65</v>
      </c>
      <c r="B1072" s="159"/>
      <c r="C1072" s="1" t="s">
        <v>2196</v>
      </c>
      <c r="D1072" s="1"/>
      <c r="E1072" s="1"/>
      <c r="F1072" s="1" t="s">
        <v>2233</v>
      </c>
      <c r="G1072" s="1">
        <v>2</v>
      </c>
      <c r="H1072" s="1" t="s">
        <v>19</v>
      </c>
      <c r="I1072" s="1" t="s">
        <v>589</v>
      </c>
      <c r="J1072" s="1">
        <v>0.04</v>
      </c>
      <c r="K1072" s="1">
        <v>0.08</v>
      </c>
      <c r="L1072" s="42">
        <v>9</v>
      </c>
      <c r="M1072" s="43">
        <v>46099</v>
      </c>
      <c r="N1072" s="1" t="e">
        <f>VLOOKUP(B1072,MICRO!E:L,8,0)</f>
        <v>#N/A</v>
      </c>
    </row>
    <row r="1073" spans="1:14" ht="18" customHeight="1" x14ac:dyDescent="0.25">
      <c r="A1073" s="1">
        <v>66</v>
      </c>
      <c r="B1073" s="159"/>
      <c r="C1073" s="1" t="s">
        <v>2196</v>
      </c>
      <c r="D1073" s="1"/>
      <c r="E1073" s="1"/>
      <c r="F1073" s="1" t="s">
        <v>2234</v>
      </c>
      <c r="G1073" s="1">
        <v>3</v>
      </c>
      <c r="H1073" s="1" t="s">
        <v>19</v>
      </c>
      <c r="I1073" s="1" t="s">
        <v>589</v>
      </c>
      <c r="J1073" s="1">
        <v>0.03</v>
      </c>
      <c r="K1073" s="1">
        <v>0.09</v>
      </c>
      <c r="L1073" s="42">
        <v>9</v>
      </c>
      <c r="M1073" s="43">
        <v>46099</v>
      </c>
      <c r="N1073" s="1" t="e">
        <f>VLOOKUP(B1073,MICRO!E:L,8,0)</f>
        <v>#N/A</v>
      </c>
    </row>
    <row r="1074" spans="1:14" ht="18" customHeight="1" x14ac:dyDescent="0.25">
      <c r="A1074" s="1">
        <v>67</v>
      </c>
      <c r="B1074" s="159"/>
      <c r="C1074" s="1" t="s">
        <v>2196</v>
      </c>
      <c r="D1074" s="1"/>
      <c r="E1074" s="1"/>
      <c r="F1074" s="1" t="s">
        <v>2235</v>
      </c>
      <c r="G1074" s="1">
        <v>6</v>
      </c>
      <c r="H1074" s="1" t="s">
        <v>1105</v>
      </c>
      <c r="I1074" s="1" t="s">
        <v>589</v>
      </c>
      <c r="J1074" s="1">
        <v>1</v>
      </c>
      <c r="K1074" s="1">
        <v>6</v>
      </c>
      <c r="L1074" s="42">
        <v>9</v>
      </c>
      <c r="M1074" s="43">
        <v>46099</v>
      </c>
      <c r="N1074" s="1" t="e">
        <f>VLOOKUP(B1074,MICRO!E:L,8,0)</f>
        <v>#N/A</v>
      </c>
    </row>
    <row r="1075" spans="1:14" ht="18" customHeight="1" x14ac:dyDescent="0.25">
      <c r="A1075" s="1">
        <v>68</v>
      </c>
      <c r="B1075" s="159"/>
      <c r="C1075" s="1" t="s">
        <v>2196</v>
      </c>
      <c r="D1075" s="1"/>
      <c r="E1075" s="1"/>
      <c r="F1075" s="1" t="s">
        <v>2236</v>
      </c>
      <c r="G1075" s="1">
        <v>1</v>
      </c>
      <c r="H1075" s="1" t="s">
        <v>19</v>
      </c>
      <c r="I1075" s="1" t="s">
        <v>589</v>
      </c>
      <c r="J1075" s="1">
        <v>6.2</v>
      </c>
      <c r="K1075" s="1">
        <v>6.2</v>
      </c>
      <c r="L1075" s="42">
        <v>9</v>
      </c>
      <c r="M1075" s="43">
        <v>46099</v>
      </c>
      <c r="N1075" s="1" t="e">
        <f>VLOOKUP(B1075,MICRO!E:L,8,0)</f>
        <v>#N/A</v>
      </c>
    </row>
    <row r="1076" spans="1:14" ht="18" customHeight="1" x14ac:dyDescent="0.25">
      <c r="A1076" s="1">
        <v>69</v>
      </c>
      <c r="B1076" s="159"/>
      <c r="C1076" s="1" t="s">
        <v>2196</v>
      </c>
      <c r="D1076" s="1"/>
      <c r="E1076" s="1"/>
      <c r="F1076" s="1" t="s">
        <v>2237</v>
      </c>
      <c r="G1076" s="1">
        <v>8</v>
      </c>
      <c r="H1076" s="1" t="s">
        <v>19</v>
      </c>
      <c r="I1076" s="1" t="s">
        <v>589</v>
      </c>
      <c r="J1076" s="1">
        <v>0.03</v>
      </c>
      <c r="K1076" s="1">
        <v>0.24</v>
      </c>
      <c r="L1076" s="42">
        <v>9</v>
      </c>
      <c r="M1076" s="43">
        <v>46099</v>
      </c>
      <c r="N1076" s="1" t="e">
        <f>VLOOKUP(B1076,MICRO!E:L,8,0)</f>
        <v>#N/A</v>
      </c>
    </row>
    <row r="1077" spans="1:14" ht="18" customHeight="1" x14ac:dyDescent="0.25">
      <c r="A1077" s="1">
        <v>70</v>
      </c>
      <c r="B1077" s="159"/>
      <c r="C1077" s="1" t="s">
        <v>2196</v>
      </c>
      <c r="D1077" s="1"/>
      <c r="E1077" s="1"/>
      <c r="F1077" s="1" t="s">
        <v>2238</v>
      </c>
      <c r="G1077" s="1">
        <v>2</v>
      </c>
      <c r="H1077" s="1" t="s">
        <v>19</v>
      </c>
      <c r="I1077" s="1" t="s">
        <v>589</v>
      </c>
      <c r="J1077" s="1">
        <v>0.04</v>
      </c>
      <c r="K1077" s="1">
        <v>0.08</v>
      </c>
      <c r="L1077" s="42">
        <v>9</v>
      </c>
      <c r="M1077" s="43">
        <v>46099</v>
      </c>
      <c r="N1077" s="1" t="e">
        <f>VLOOKUP(B1077,MICRO!E:L,8,0)</f>
        <v>#N/A</v>
      </c>
    </row>
    <row r="1078" spans="1:14" ht="18" customHeight="1" x14ac:dyDescent="0.25">
      <c r="A1078" s="1">
        <v>71</v>
      </c>
      <c r="B1078" s="159"/>
      <c r="C1078" s="1" t="s">
        <v>2196</v>
      </c>
      <c r="D1078" s="1"/>
      <c r="E1078" s="1"/>
      <c r="F1078" s="1" t="s">
        <v>2239</v>
      </c>
      <c r="G1078" s="1">
        <v>2</v>
      </c>
      <c r="H1078" s="1" t="s">
        <v>19</v>
      </c>
      <c r="I1078" s="1" t="s">
        <v>589</v>
      </c>
      <c r="J1078" s="1">
        <v>0.4</v>
      </c>
      <c r="K1078" s="1">
        <v>0.8</v>
      </c>
      <c r="L1078" s="42">
        <v>9</v>
      </c>
      <c r="M1078" s="43">
        <v>46099</v>
      </c>
      <c r="N1078" s="1" t="e">
        <f>VLOOKUP(B1078,MICRO!E:L,8,0)</f>
        <v>#N/A</v>
      </c>
    </row>
    <row r="1079" spans="1:14" ht="18" customHeight="1" x14ac:dyDescent="0.25">
      <c r="A1079" s="1">
        <v>72</v>
      </c>
      <c r="B1079" s="159"/>
      <c r="C1079" s="1" t="s">
        <v>2196</v>
      </c>
      <c r="D1079" s="1"/>
      <c r="E1079" s="1"/>
      <c r="F1079" s="1" t="s">
        <v>2240</v>
      </c>
      <c r="G1079" s="1">
        <v>2</v>
      </c>
      <c r="H1079" s="1" t="s">
        <v>19</v>
      </c>
      <c r="I1079" s="1" t="s">
        <v>589</v>
      </c>
      <c r="J1079" s="1">
        <v>0.03</v>
      </c>
      <c r="K1079" s="1">
        <v>0.06</v>
      </c>
      <c r="L1079" s="42">
        <v>9</v>
      </c>
      <c r="M1079" s="43">
        <v>46099</v>
      </c>
      <c r="N1079" s="1" t="e">
        <f>VLOOKUP(B1079,MICRO!E:L,8,0)</f>
        <v>#N/A</v>
      </c>
    </row>
    <row r="1080" spans="1:14" ht="18" customHeight="1" x14ac:dyDescent="0.25">
      <c r="A1080" s="1">
        <v>73</v>
      </c>
      <c r="B1080" s="159"/>
      <c r="C1080" s="1" t="s">
        <v>2196</v>
      </c>
      <c r="D1080" s="1"/>
      <c r="E1080" s="1"/>
      <c r="F1080" s="1" t="s">
        <v>2241</v>
      </c>
      <c r="G1080" s="1">
        <v>2</v>
      </c>
      <c r="H1080" s="1" t="s">
        <v>19</v>
      </c>
      <c r="I1080" s="1" t="s">
        <v>589</v>
      </c>
      <c r="J1080" s="1">
        <v>0.5</v>
      </c>
      <c r="K1080" s="1">
        <v>1</v>
      </c>
      <c r="L1080" s="42">
        <v>9</v>
      </c>
      <c r="M1080" s="43">
        <v>46099</v>
      </c>
      <c r="N1080" s="1" t="e">
        <f>VLOOKUP(B1080,MICRO!E:L,8,0)</f>
        <v>#N/A</v>
      </c>
    </row>
    <row r="1081" spans="1:14" ht="18" customHeight="1" x14ac:dyDescent="0.25">
      <c r="A1081" s="1">
        <v>74</v>
      </c>
      <c r="B1081" s="159"/>
      <c r="C1081" s="1" t="s">
        <v>2196</v>
      </c>
      <c r="D1081" s="1"/>
      <c r="E1081" s="1"/>
      <c r="F1081" s="1" t="s">
        <v>2242</v>
      </c>
      <c r="G1081" s="1">
        <v>3</v>
      </c>
      <c r="H1081" s="1" t="s">
        <v>19</v>
      </c>
      <c r="I1081" s="1" t="s">
        <v>589</v>
      </c>
      <c r="J1081" s="1">
        <v>0.5</v>
      </c>
      <c r="K1081" s="1">
        <v>1.5</v>
      </c>
      <c r="L1081" s="42">
        <v>9</v>
      </c>
      <c r="M1081" s="43">
        <v>46099</v>
      </c>
      <c r="N1081" s="1" t="e">
        <f>VLOOKUP(B1081,MICRO!E:L,8,0)</f>
        <v>#N/A</v>
      </c>
    </row>
    <row r="1082" spans="1:14" ht="18" customHeight="1" x14ac:dyDescent="0.25">
      <c r="A1082" s="1">
        <v>75</v>
      </c>
      <c r="B1082" s="159"/>
      <c r="C1082" s="1" t="s">
        <v>2196</v>
      </c>
      <c r="D1082" s="1"/>
      <c r="E1082" s="1"/>
      <c r="F1082" s="1" t="s">
        <v>2243</v>
      </c>
      <c r="G1082" s="1">
        <v>3</v>
      </c>
      <c r="H1082" s="1" t="s">
        <v>19</v>
      </c>
      <c r="I1082" s="1" t="s">
        <v>589</v>
      </c>
      <c r="J1082" s="1">
        <v>0.02</v>
      </c>
      <c r="K1082" s="1">
        <v>0.06</v>
      </c>
      <c r="L1082" s="42">
        <v>9</v>
      </c>
      <c r="M1082" s="43">
        <v>46099</v>
      </c>
      <c r="N1082" s="1" t="e">
        <f>VLOOKUP(B1082,MICRO!E:L,8,0)</f>
        <v>#N/A</v>
      </c>
    </row>
    <row r="1083" spans="1:14" ht="18" customHeight="1" x14ac:dyDescent="0.25">
      <c r="A1083" s="1">
        <v>76</v>
      </c>
      <c r="B1083" s="159"/>
      <c r="C1083" s="1" t="s">
        <v>2196</v>
      </c>
      <c r="D1083" s="1"/>
      <c r="E1083" s="1"/>
      <c r="F1083" s="1" t="s">
        <v>2244</v>
      </c>
      <c r="G1083" s="1">
        <v>8</v>
      </c>
      <c r="H1083" s="1" t="s">
        <v>19</v>
      </c>
      <c r="I1083" s="1" t="s">
        <v>589</v>
      </c>
      <c r="J1083" s="1">
        <v>0.2</v>
      </c>
      <c r="K1083" s="1">
        <v>1.6</v>
      </c>
      <c r="L1083" s="42">
        <v>9</v>
      </c>
      <c r="M1083" s="43">
        <v>46099</v>
      </c>
      <c r="N1083" s="1" t="e">
        <f>VLOOKUP(B1083,MICRO!E:L,8,0)</f>
        <v>#N/A</v>
      </c>
    </row>
    <row r="1084" spans="1:14" ht="18" customHeight="1" x14ac:dyDescent="0.25">
      <c r="A1084" s="1">
        <v>77</v>
      </c>
      <c r="B1084" s="159"/>
      <c r="C1084" s="1" t="s">
        <v>2196</v>
      </c>
      <c r="D1084" s="1"/>
      <c r="E1084" s="1"/>
      <c r="F1084" s="1" t="s">
        <v>2249</v>
      </c>
      <c r="G1084" s="1">
        <v>2</v>
      </c>
      <c r="H1084" s="1" t="s">
        <v>19</v>
      </c>
      <c r="I1084" s="1" t="s">
        <v>589</v>
      </c>
      <c r="J1084" s="1">
        <v>0.5</v>
      </c>
      <c r="K1084" s="1">
        <v>1</v>
      </c>
      <c r="L1084" s="42">
        <v>9</v>
      </c>
      <c r="M1084" s="43">
        <v>46099</v>
      </c>
      <c r="N1084" s="1" t="e">
        <f>VLOOKUP(B1084,MICRO!E:L,8,0)</f>
        <v>#N/A</v>
      </c>
    </row>
    <row r="1085" spans="1:14" ht="18" customHeight="1" x14ac:dyDescent="0.25">
      <c r="A1085" s="1">
        <v>78</v>
      </c>
      <c r="B1085" s="159"/>
      <c r="C1085" s="1" t="s">
        <v>2196</v>
      </c>
      <c r="D1085" s="1"/>
      <c r="E1085" s="1"/>
      <c r="F1085" s="1" t="s">
        <v>2246</v>
      </c>
      <c r="G1085" s="1">
        <v>8</v>
      </c>
      <c r="H1085" s="1" t="s">
        <v>19</v>
      </c>
      <c r="I1085" s="1" t="s">
        <v>589</v>
      </c>
      <c r="J1085" s="1">
        <v>0.02</v>
      </c>
      <c r="K1085" s="1">
        <v>0.16</v>
      </c>
      <c r="L1085" s="42">
        <v>9</v>
      </c>
      <c r="M1085" s="43">
        <v>46099</v>
      </c>
      <c r="N1085" s="1" t="e">
        <f>VLOOKUP(B1085,MICRO!E:L,8,0)</f>
        <v>#N/A</v>
      </c>
    </row>
    <row r="1086" spans="1:14" ht="18" customHeight="1" x14ac:dyDescent="0.25">
      <c r="A1086" s="1">
        <v>79</v>
      </c>
      <c r="B1086" s="159"/>
      <c r="C1086" s="1" t="s">
        <v>2196</v>
      </c>
      <c r="D1086" s="1"/>
      <c r="E1086" s="1"/>
      <c r="F1086" s="1" t="s">
        <v>2247</v>
      </c>
      <c r="G1086" s="1">
        <v>2</v>
      </c>
      <c r="H1086" s="1" t="s">
        <v>19</v>
      </c>
      <c r="I1086" s="1" t="s">
        <v>589</v>
      </c>
      <c r="J1086" s="1">
        <v>0.04</v>
      </c>
      <c r="K1086" s="1">
        <v>0.08</v>
      </c>
      <c r="L1086" s="42">
        <v>9</v>
      </c>
      <c r="M1086" s="43">
        <v>46099</v>
      </c>
      <c r="N1086" s="1" t="e">
        <f>VLOOKUP(B1086,MICRO!E:L,8,0)</f>
        <v>#N/A</v>
      </c>
    </row>
    <row r="1087" spans="1:14" ht="18" customHeight="1" x14ac:dyDescent="0.25">
      <c r="A1087" s="1">
        <v>80</v>
      </c>
      <c r="B1087" s="159"/>
      <c r="C1087" s="1" t="s">
        <v>2196</v>
      </c>
      <c r="D1087" s="1"/>
      <c r="E1087" s="1"/>
      <c r="F1087" s="1" t="s">
        <v>2248</v>
      </c>
      <c r="G1087" s="1">
        <v>3</v>
      </c>
      <c r="H1087" s="1" t="s">
        <v>19</v>
      </c>
      <c r="I1087" s="1" t="s">
        <v>589</v>
      </c>
      <c r="J1087" s="1">
        <v>0.5</v>
      </c>
      <c r="K1087" s="1">
        <v>1.5</v>
      </c>
      <c r="L1087" s="42">
        <v>9</v>
      </c>
      <c r="M1087" s="43">
        <v>46099</v>
      </c>
      <c r="N1087" s="1" t="e">
        <f>VLOOKUP(B1087,MICRO!E:L,8,0)</f>
        <v>#N/A</v>
      </c>
    </row>
    <row r="1088" spans="1:14" ht="18" customHeight="1" x14ac:dyDescent="0.25">
      <c r="A1088" s="1">
        <v>81</v>
      </c>
      <c r="B1088" s="159"/>
      <c r="C1088" s="1" t="s">
        <v>2250</v>
      </c>
      <c r="D1088" s="1"/>
      <c r="E1088" s="1"/>
      <c r="F1088" s="1" t="s">
        <v>2251</v>
      </c>
      <c r="G1088" s="1">
        <v>1</v>
      </c>
      <c r="H1088" s="1" t="s">
        <v>19</v>
      </c>
      <c r="I1088" s="1"/>
      <c r="J1088" s="1">
        <v>2.8</v>
      </c>
      <c r="K1088" s="1">
        <v>2.8</v>
      </c>
      <c r="L1088" s="42">
        <v>9</v>
      </c>
      <c r="M1088" s="43">
        <v>46099</v>
      </c>
      <c r="N1088" s="1" t="e">
        <f>VLOOKUP(B1088,MICRO!E:L,8,0)</f>
        <v>#N/A</v>
      </c>
    </row>
    <row r="1089" spans="1:14" ht="18" customHeight="1" x14ac:dyDescent="0.25">
      <c r="A1089" s="1">
        <v>82</v>
      </c>
      <c r="B1089" s="159"/>
      <c r="C1089" s="1" t="s">
        <v>2250</v>
      </c>
      <c r="D1089" s="1"/>
      <c r="E1089" s="1"/>
      <c r="F1089" s="1" t="s">
        <v>2252</v>
      </c>
      <c r="G1089" s="1">
        <v>10</v>
      </c>
      <c r="H1089" s="1" t="s">
        <v>19</v>
      </c>
      <c r="I1089" s="1"/>
      <c r="J1089" s="1">
        <v>0.2</v>
      </c>
      <c r="K1089" s="1">
        <v>2</v>
      </c>
      <c r="L1089" s="42">
        <v>9</v>
      </c>
      <c r="M1089" s="43">
        <v>46099</v>
      </c>
      <c r="N1089" s="1" t="e">
        <f>VLOOKUP(B1089,MICRO!E:L,8,0)</f>
        <v>#N/A</v>
      </c>
    </row>
    <row r="1090" spans="1:14" ht="18" customHeight="1" x14ac:dyDescent="0.25">
      <c r="A1090" s="1">
        <v>83</v>
      </c>
      <c r="B1090" s="159"/>
      <c r="C1090" s="1" t="s">
        <v>2250</v>
      </c>
      <c r="D1090" s="1"/>
      <c r="E1090" s="1"/>
      <c r="F1090" s="1" t="s">
        <v>2253</v>
      </c>
      <c r="G1090" s="1">
        <v>2</v>
      </c>
      <c r="H1090" s="1" t="s">
        <v>19</v>
      </c>
      <c r="I1090" s="1"/>
      <c r="J1090" s="1">
        <v>0.03</v>
      </c>
      <c r="K1090" s="1">
        <v>0.06</v>
      </c>
      <c r="L1090" s="42">
        <v>9</v>
      </c>
      <c r="M1090" s="43">
        <v>46099</v>
      </c>
      <c r="N1090" s="1" t="e">
        <f>VLOOKUP(B1090,MICRO!E:L,8,0)</f>
        <v>#N/A</v>
      </c>
    </row>
    <row r="1091" spans="1:14" ht="18" customHeight="1" x14ac:dyDescent="0.25">
      <c r="A1091" s="1">
        <v>84</v>
      </c>
      <c r="B1091" s="159"/>
      <c r="C1091" s="1" t="s">
        <v>2250</v>
      </c>
      <c r="D1091" s="1"/>
      <c r="E1091" s="1"/>
      <c r="F1091" s="1" t="s">
        <v>2254</v>
      </c>
      <c r="G1091" s="1">
        <v>8</v>
      </c>
      <c r="H1091" s="1" t="s">
        <v>19</v>
      </c>
      <c r="I1091" s="1"/>
      <c r="J1091" s="1">
        <v>2.3E-2</v>
      </c>
      <c r="K1091" s="1">
        <v>0.184</v>
      </c>
      <c r="L1091" s="42">
        <v>9</v>
      </c>
      <c r="M1091" s="43">
        <v>46099</v>
      </c>
      <c r="N1091" s="1" t="e">
        <f>VLOOKUP(B1091,MICRO!E:L,8,0)</f>
        <v>#N/A</v>
      </c>
    </row>
    <row r="1092" spans="1:14" ht="18" customHeight="1" x14ac:dyDescent="0.25">
      <c r="A1092" s="1">
        <v>85</v>
      </c>
      <c r="B1092" s="159"/>
      <c r="C1092" s="1" t="s">
        <v>2250</v>
      </c>
      <c r="D1092" s="1"/>
      <c r="E1092" s="1"/>
      <c r="F1092" s="1" t="s">
        <v>2255</v>
      </c>
      <c r="G1092" s="1">
        <v>6</v>
      </c>
      <c r="H1092" s="1" t="s">
        <v>1105</v>
      </c>
      <c r="I1092" s="1"/>
      <c r="J1092" s="1">
        <v>1</v>
      </c>
      <c r="K1092" s="1">
        <v>6</v>
      </c>
      <c r="L1092" s="42">
        <v>9</v>
      </c>
      <c r="M1092" s="43">
        <v>46099</v>
      </c>
      <c r="N1092" s="1" t="e">
        <f>VLOOKUP(B1092,MICRO!E:L,8,0)</f>
        <v>#N/A</v>
      </c>
    </row>
    <row r="1093" spans="1:14" ht="18" customHeight="1" x14ac:dyDescent="0.25">
      <c r="A1093" s="1">
        <v>86</v>
      </c>
      <c r="B1093" s="159"/>
      <c r="C1093" s="1" t="s">
        <v>2250</v>
      </c>
      <c r="D1093" s="1"/>
      <c r="E1093" s="1"/>
      <c r="F1093" s="1" t="s">
        <v>2256</v>
      </c>
      <c r="G1093" s="1">
        <v>8</v>
      </c>
      <c r="H1093" s="1" t="s">
        <v>19</v>
      </c>
      <c r="I1093" s="1"/>
      <c r="J1093" s="1">
        <v>0.02</v>
      </c>
      <c r="K1093" s="1">
        <v>0.16</v>
      </c>
      <c r="L1093" s="42">
        <v>9</v>
      </c>
      <c r="M1093" s="43">
        <v>46099</v>
      </c>
      <c r="N1093" s="1" t="e">
        <f>VLOOKUP(B1093,MICRO!E:L,8,0)</f>
        <v>#N/A</v>
      </c>
    </row>
    <row r="1094" spans="1:14" ht="18" customHeight="1" x14ac:dyDescent="0.25">
      <c r="A1094" s="1">
        <v>87</v>
      </c>
      <c r="B1094" s="159"/>
      <c r="C1094" s="1" t="s">
        <v>2250</v>
      </c>
      <c r="D1094" s="1"/>
      <c r="E1094" s="1"/>
      <c r="F1094" s="1" t="s">
        <v>2257</v>
      </c>
      <c r="G1094" s="1">
        <v>2</v>
      </c>
      <c r="H1094" s="1" t="s">
        <v>19</v>
      </c>
      <c r="I1094" s="1"/>
      <c r="J1094" s="1">
        <v>0.5</v>
      </c>
      <c r="K1094" s="1">
        <v>1</v>
      </c>
      <c r="L1094" s="42">
        <v>9</v>
      </c>
      <c r="M1094" s="43">
        <v>46099</v>
      </c>
      <c r="N1094" s="1" t="e">
        <f>VLOOKUP(B1094,MICRO!E:L,8,0)</f>
        <v>#N/A</v>
      </c>
    </row>
    <row r="1095" spans="1:14" ht="18" customHeight="1" x14ac:dyDescent="0.25">
      <c r="A1095" s="1">
        <v>88</v>
      </c>
      <c r="B1095" s="159"/>
      <c r="C1095" s="1" t="s">
        <v>2250</v>
      </c>
      <c r="D1095" s="1"/>
      <c r="E1095" s="1"/>
      <c r="F1095" s="1" t="s">
        <v>2258</v>
      </c>
      <c r="G1095" s="1">
        <v>2</v>
      </c>
      <c r="H1095" s="1" t="s">
        <v>19</v>
      </c>
      <c r="I1095" s="1"/>
      <c r="J1095" s="1">
        <v>0.04</v>
      </c>
      <c r="K1095" s="1">
        <v>0.08</v>
      </c>
      <c r="L1095" s="42">
        <v>9</v>
      </c>
      <c r="M1095" s="43">
        <v>46099</v>
      </c>
      <c r="N1095" s="1" t="e">
        <f>VLOOKUP(B1095,MICRO!E:L,8,0)</f>
        <v>#N/A</v>
      </c>
    </row>
    <row r="1096" spans="1:14" ht="18" customHeight="1" x14ac:dyDescent="0.25">
      <c r="A1096" s="1">
        <v>89</v>
      </c>
      <c r="B1096" s="159"/>
      <c r="C1096" s="1" t="s">
        <v>2250</v>
      </c>
      <c r="D1096" s="1"/>
      <c r="E1096" s="1"/>
      <c r="F1096" s="1" t="s">
        <v>2259</v>
      </c>
      <c r="G1096" s="1">
        <v>4</v>
      </c>
      <c r="H1096" s="1" t="s">
        <v>19</v>
      </c>
      <c r="I1096" s="1"/>
      <c r="J1096" s="1">
        <v>0.3</v>
      </c>
      <c r="K1096" s="1">
        <v>1.2</v>
      </c>
      <c r="L1096" s="42">
        <v>9</v>
      </c>
      <c r="M1096" s="43">
        <v>46099</v>
      </c>
      <c r="N1096" s="1" t="e">
        <f>VLOOKUP(B1096,MICRO!E:L,8,0)</f>
        <v>#N/A</v>
      </c>
    </row>
    <row r="1097" spans="1:14" ht="18" customHeight="1" x14ac:dyDescent="0.25">
      <c r="A1097" s="1">
        <v>90</v>
      </c>
      <c r="B1097" s="159"/>
      <c r="C1097" s="1" t="s">
        <v>2250</v>
      </c>
      <c r="D1097" s="1"/>
      <c r="E1097" s="1"/>
      <c r="F1097" s="1" t="s">
        <v>2260</v>
      </c>
      <c r="G1097" s="1">
        <v>3</v>
      </c>
      <c r="H1097" s="1" t="s">
        <v>19</v>
      </c>
      <c r="I1097" s="1"/>
      <c r="J1097" s="1">
        <v>0.5</v>
      </c>
      <c r="K1097" s="1">
        <v>1.5</v>
      </c>
      <c r="L1097" s="42">
        <v>9</v>
      </c>
      <c r="M1097" s="43">
        <v>46099</v>
      </c>
      <c r="N1097" s="1" t="e">
        <f>VLOOKUP(B1097,MICRO!E:L,8,0)</f>
        <v>#N/A</v>
      </c>
    </row>
    <row r="1098" spans="1:14" ht="18" customHeight="1" x14ac:dyDescent="0.25">
      <c r="A1098" s="1">
        <v>91</v>
      </c>
      <c r="B1098" s="159"/>
      <c r="C1098" s="1" t="s">
        <v>2250</v>
      </c>
      <c r="D1098" s="1"/>
      <c r="E1098" s="1"/>
      <c r="F1098" s="1" t="s">
        <v>2261</v>
      </c>
      <c r="G1098" s="1">
        <v>3</v>
      </c>
      <c r="H1098" s="1" t="s">
        <v>19</v>
      </c>
      <c r="I1098" s="1"/>
      <c r="J1098" s="1">
        <v>0.02</v>
      </c>
      <c r="K1098" s="1">
        <v>0.06</v>
      </c>
      <c r="L1098" s="42">
        <v>9</v>
      </c>
      <c r="M1098" s="43">
        <v>46099</v>
      </c>
      <c r="N1098" s="1" t="e">
        <f>VLOOKUP(B1098,MICRO!E:L,8,0)</f>
        <v>#N/A</v>
      </c>
    </row>
    <row r="1099" spans="1:14" ht="18" customHeight="1" x14ac:dyDescent="0.25">
      <c r="A1099" s="1">
        <v>92</v>
      </c>
      <c r="B1099" s="159"/>
      <c r="C1099" s="1" t="s">
        <v>2250</v>
      </c>
      <c r="D1099" s="1"/>
      <c r="E1099" s="1"/>
      <c r="F1099" s="1" t="s">
        <v>2262</v>
      </c>
      <c r="G1099" s="1">
        <v>2</v>
      </c>
      <c r="H1099" s="1" t="s">
        <v>19</v>
      </c>
      <c r="I1099" s="1"/>
      <c r="J1099" s="1">
        <v>0.5</v>
      </c>
      <c r="K1099" s="1">
        <v>1</v>
      </c>
      <c r="L1099" s="42">
        <v>9</v>
      </c>
      <c r="M1099" s="43">
        <v>46099</v>
      </c>
      <c r="N1099" s="1" t="e">
        <f>VLOOKUP(B1099,MICRO!E:L,8,0)</f>
        <v>#N/A</v>
      </c>
    </row>
    <row r="1100" spans="1:14" ht="18" customHeight="1" x14ac:dyDescent="0.25">
      <c r="A1100" s="1">
        <v>93</v>
      </c>
      <c r="B1100" s="159"/>
      <c r="C1100" s="1" t="s">
        <v>2250</v>
      </c>
      <c r="D1100" s="1"/>
      <c r="E1100" s="1"/>
      <c r="F1100" s="1" t="s">
        <v>2263</v>
      </c>
      <c r="G1100" s="1">
        <v>8</v>
      </c>
      <c r="H1100" s="1" t="s">
        <v>19</v>
      </c>
      <c r="I1100" s="1"/>
      <c r="J1100" s="1">
        <v>0.02</v>
      </c>
      <c r="K1100" s="1">
        <v>0.16</v>
      </c>
      <c r="L1100" s="42">
        <v>9</v>
      </c>
      <c r="M1100" s="43">
        <v>46099</v>
      </c>
      <c r="N1100" s="1" t="e">
        <f>VLOOKUP(B1100,MICRO!E:L,8,0)</f>
        <v>#N/A</v>
      </c>
    </row>
    <row r="1101" spans="1:14" ht="18" customHeight="1" x14ac:dyDescent="0.25">
      <c r="A1101" s="1">
        <v>94</v>
      </c>
      <c r="B1101" s="159"/>
      <c r="C1101" s="1" t="s">
        <v>2250</v>
      </c>
      <c r="D1101" s="1"/>
      <c r="E1101" s="1"/>
      <c r="F1101" s="1" t="s">
        <v>2264</v>
      </c>
      <c r="G1101" s="1">
        <v>2</v>
      </c>
      <c r="H1101" s="1" t="s">
        <v>19</v>
      </c>
      <c r="I1101" s="1"/>
      <c r="J1101" s="1">
        <v>0.03</v>
      </c>
      <c r="K1101" s="1">
        <v>0.06</v>
      </c>
      <c r="L1101" s="42">
        <v>9</v>
      </c>
      <c r="M1101" s="43">
        <v>46099</v>
      </c>
      <c r="N1101" s="1" t="e">
        <f>VLOOKUP(B1101,MICRO!E:L,8,0)</f>
        <v>#N/A</v>
      </c>
    </row>
    <row r="1102" spans="1:14" ht="18" customHeight="1" x14ac:dyDescent="0.25">
      <c r="A1102" s="1">
        <v>95</v>
      </c>
      <c r="B1102" s="159"/>
      <c r="C1102" s="1" t="s">
        <v>2250</v>
      </c>
      <c r="D1102" s="1"/>
      <c r="E1102" s="1"/>
      <c r="F1102" s="1" t="s">
        <v>2265</v>
      </c>
      <c r="G1102" s="1">
        <v>2</v>
      </c>
      <c r="H1102" s="1" t="s">
        <v>19</v>
      </c>
      <c r="I1102" s="1"/>
      <c r="J1102" s="1">
        <v>0.04</v>
      </c>
      <c r="K1102" s="1">
        <v>0.08</v>
      </c>
      <c r="L1102" s="42">
        <v>9</v>
      </c>
      <c r="M1102" s="43">
        <v>46099</v>
      </c>
      <c r="N1102" s="1" t="e">
        <f>VLOOKUP(B1102,MICRO!E:L,8,0)</f>
        <v>#N/A</v>
      </c>
    </row>
    <row r="1103" spans="1:14" ht="18" customHeight="1" x14ac:dyDescent="0.25">
      <c r="A1103" s="1">
        <v>96</v>
      </c>
      <c r="B1103" s="159"/>
      <c r="C1103" s="1" t="s">
        <v>2250</v>
      </c>
      <c r="D1103" s="1"/>
      <c r="E1103" s="1"/>
      <c r="F1103" s="1" t="s">
        <v>2266</v>
      </c>
      <c r="G1103" s="1">
        <v>3</v>
      </c>
      <c r="H1103" s="1" t="s">
        <v>19</v>
      </c>
      <c r="I1103" s="1"/>
      <c r="J1103" s="1">
        <v>0.5</v>
      </c>
      <c r="K1103" s="1">
        <v>1.5</v>
      </c>
      <c r="L1103" s="42">
        <v>9</v>
      </c>
      <c r="M1103" s="43">
        <v>46099</v>
      </c>
      <c r="N1103" s="1" t="e">
        <f>VLOOKUP(B1103,MICRO!E:L,8,0)</f>
        <v>#N/A</v>
      </c>
    </row>
    <row r="1104" spans="1:14" ht="18" customHeight="1" x14ac:dyDescent="0.25">
      <c r="A1104" s="1">
        <v>97</v>
      </c>
      <c r="B1104" s="159"/>
      <c r="C1104" s="1" t="s">
        <v>938</v>
      </c>
      <c r="D1104" s="1"/>
      <c r="E1104" s="1"/>
      <c r="F1104" s="1" t="s">
        <v>2267</v>
      </c>
      <c r="G1104" s="1">
        <v>1</v>
      </c>
      <c r="H1104" s="1" t="s">
        <v>19</v>
      </c>
      <c r="I1104" s="1" t="s">
        <v>629</v>
      </c>
      <c r="J1104" s="1">
        <v>0.4</v>
      </c>
      <c r="K1104" s="1">
        <v>0.4</v>
      </c>
      <c r="L1104" s="42">
        <v>9</v>
      </c>
      <c r="M1104" s="43">
        <v>46099</v>
      </c>
      <c r="N1104" s="1" t="e">
        <f>VLOOKUP(B1104,MICRO!E:L,8,0)</f>
        <v>#N/A</v>
      </c>
    </row>
    <row r="1105" spans="1:14" ht="18" customHeight="1" x14ac:dyDescent="0.25">
      <c r="A1105" s="1">
        <v>98</v>
      </c>
      <c r="B1105" s="159"/>
      <c r="C1105" s="1" t="s">
        <v>938</v>
      </c>
      <c r="D1105" s="1"/>
      <c r="E1105" s="1"/>
      <c r="F1105" s="1" t="s">
        <v>2268</v>
      </c>
      <c r="G1105" s="1">
        <v>1</v>
      </c>
      <c r="H1105" s="1" t="s">
        <v>19</v>
      </c>
      <c r="I1105" s="1" t="s">
        <v>629</v>
      </c>
      <c r="J1105" s="1">
        <v>2.8</v>
      </c>
      <c r="K1105" s="1">
        <v>2.8</v>
      </c>
      <c r="L1105" s="42">
        <v>9</v>
      </c>
      <c r="M1105" s="43">
        <v>46099</v>
      </c>
      <c r="N1105" s="1" t="e">
        <f>VLOOKUP(B1105,MICRO!E:L,8,0)</f>
        <v>#N/A</v>
      </c>
    </row>
    <row r="1106" spans="1:14" ht="18" customHeight="1" x14ac:dyDescent="0.25">
      <c r="A1106" s="1">
        <v>99</v>
      </c>
      <c r="B1106" s="159"/>
      <c r="C1106" s="1" t="s">
        <v>938</v>
      </c>
      <c r="D1106" s="1"/>
      <c r="E1106" s="1"/>
      <c r="F1106" s="1" t="s">
        <v>2269</v>
      </c>
      <c r="G1106" s="1">
        <v>1</v>
      </c>
      <c r="H1106" s="1" t="s">
        <v>19</v>
      </c>
      <c r="I1106" s="1" t="s">
        <v>629</v>
      </c>
      <c r="J1106" s="1">
        <v>0.8</v>
      </c>
      <c r="K1106" s="1">
        <v>0.8</v>
      </c>
      <c r="L1106" s="42">
        <v>9</v>
      </c>
      <c r="M1106" s="43">
        <v>46099</v>
      </c>
      <c r="N1106" s="1" t="e">
        <f>VLOOKUP(B1106,MICRO!E:L,8,0)</f>
        <v>#N/A</v>
      </c>
    </row>
    <row r="1107" spans="1:14" ht="18" customHeight="1" x14ac:dyDescent="0.25">
      <c r="A1107" s="1">
        <v>100</v>
      </c>
      <c r="B1107" s="159"/>
      <c r="C1107" s="1" t="s">
        <v>2187</v>
      </c>
      <c r="D1107" s="1"/>
      <c r="E1107" s="1"/>
      <c r="F1107" s="1" t="s">
        <v>2270</v>
      </c>
      <c r="G1107" s="1">
        <v>4</v>
      </c>
      <c r="H1107" s="1" t="s">
        <v>19</v>
      </c>
      <c r="I1107" s="1" t="s">
        <v>2271</v>
      </c>
      <c r="J1107" s="1">
        <v>0.5</v>
      </c>
      <c r="K1107" s="1">
        <v>2</v>
      </c>
      <c r="L1107" s="42">
        <v>9</v>
      </c>
      <c r="M1107" s="43">
        <v>46099</v>
      </c>
      <c r="N1107" s="1" t="e">
        <f>VLOOKUP(B1107,MICRO!E:L,8,0)</f>
        <v>#N/A</v>
      </c>
    </row>
    <row r="1108" spans="1:14" ht="18" customHeight="1" x14ac:dyDescent="0.25">
      <c r="A1108" s="1">
        <v>1</v>
      </c>
      <c r="B1108" s="159">
        <v>2969</v>
      </c>
      <c r="C1108" s="1" t="s">
        <v>1293</v>
      </c>
      <c r="D1108" s="1"/>
      <c r="E1108" s="1" t="s">
        <v>2</v>
      </c>
      <c r="F1108" s="1" t="s">
        <v>1294</v>
      </c>
      <c r="G1108" s="1">
        <v>51</v>
      </c>
      <c r="H1108" s="1" t="s">
        <v>19</v>
      </c>
      <c r="I1108" s="1" t="s">
        <v>1295</v>
      </c>
      <c r="J1108" s="1">
        <v>11.5</v>
      </c>
      <c r="K1108" s="1">
        <v>586.5</v>
      </c>
      <c r="L1108" s="42">
        <v>1</v>
      </c>
      <c r="M1108" s="43"/>
      <c r="N1108" s="1" t="e">
        <f>VLOOKUP(B1108,MICRO!E:L,8,0)</f>
        <v>#N/A</v>
      </c>
    </row>
    <row r="1109" spans="1:14" ht="18" customHeight="1" x14ac:dyDescent="0.25">
      <c r="A1109" s="1">
        <v>2</v>
      </c>
      <c r="B1109" s="159">
        <v>2972</v>
      </c>
      <c r="C1109" s="1" t="s">
        <v>1298</v>
      </c>
      <c r="D1109" s="1"/>
      <c r="E1109" s="1" t="s">
        <v>2</v>
      </c>
      <c r="F1109" s="1" t="s">
        <v>1299</v>
      </c>
      <c r="G1109" s="1">
        <v>108</v>
      </c>
      <c r="H1109" s="1" t="s">
        <v>19</v>
      </c>
      <c r="I1109" s="1" t="s">
        <v>1301</v>
      </c>
      <c r="J1109" s="1">
        <v>12.7</v>
      </c>
      <c r="K1109" s="1">
        <v>1371.6</v>
      </c>
      <c r="L1109" s="42">
        <v>1</v>
      </c>
      <c r="M1109" s="43"/>
      <c r="N1109" s="1" t="e">
        <f>VLOOKUP(B1109,MICRO!E:L,8,0)</f>
        <v>#N/A</v>
      </c>
    </row>
    <row r="1110" spans="1:14" ht="18" customHeight="1" x14ac:dyDescent="0.25">
      <c r="A1110" s="1">
        <v>3</v>
      </c>
      <c r="B1110" s="159">
        <v>2971</v>
      </c>
      <c r="C1110" s="1" t="s">
        <v>1298</v>
      </c>
      <c r="D1110" s="1"/>
      <c r="E1110" s="1" t="s">
        <v>2</v>
      </c>
      <c r="F1110" s="1" t="s">
        <v>1299</v>
      </c>
      <c r="G1110" s="1">
        <v>30</v>
      </c>
      <c r="H1110" s="1" t="s">
        <v>19</v>
      </c>
      <c r="I1110" s="1" t="s">
        <v>1300</v>
      </c>
      <c r="J1110" s="1">
        <v>12.7</v>
      </c>
      <c r="K1110" s="1">
        <v>381</v>
      </c>
      <c r="L1110" s="42">
        <v>1</v>
      </c>
      <c r="M1110" s="43"/>
      <c r="N1110" s="1" t="e">
        <f>VLOOKUP(B1110,MICRO!E:L,8,0)</f>
        <v>#N/A</v>
      </c>
    </row>
    <row r="1111" spans="1:14" ht="18" customHeight="1" x14ac:dyDescent="0.25">
      <c r="A1111" s="1">
        <v>1</v>
      </c>
      <c r="B1111" s="159">
        <v>2971</v>
      </c>
      <c r="C1111" s="1" t="s">
        <v>1298</v>
      </c>
      <c r="D1111" s="1"/>
      <c r="E1111" s="1" t="s">
        <v>2</v>
      </c>
      <c r="F1111" s="1" t="s">
        <v>1299</v>
      </c>
      <c r="G1111" s="1">
        <v>64</v>
      </c>
      <c r="H1111" s="1" t="s">
        <v>19</v>
      </c>
      <c r="I1111" s="1" t="s">
        <v>1300</v>
      </c>
      <c r="J1111" s="1">
        <v>12.7</v>
      </c>
      <c r="K1111" s="1">
        <v>812.8</v>
      </c>
      <c r="L1111" s="42">
        <v>2</v>
      </c>
      <c r="M1111" s="43"/>
      <c r="N1111" s="1" t="e">
        <f>VLOOKUP(B1111,MICRO!E:L,8,0)</f>
        <v>#N/A</v>
      </c>
    </row>
    <row r="1112" spans="1:14" ht="18" customHeight="1" x14ac:dyDescent="0.25">
      <c r="A1112" s="1">
        <v>2</v>
      </c>
      <c r="B1112" s="159"/>
      <c r="C1112" s="1" t="s">
        <v>2291</v>
      </c>
      <c r="D1112" s="1"/>
      <c r="E1112" s="1"/>
      <c r="F1112" s="1" t="s">
        <v>2292</v>
      </c>
      <c r="G1112" s="1">
        <v>1360</v>
      </c>
      <c r="H1112" s="1" t="s">
        <v>19</v>
      </c>
      <c r="I1112" s="1" t="s">
        <v>2293</v>
      </c>
      <c r="J1112" s="1">
        <v>0.03</v>
      </c>
      <c r="K1112" s="1">
        <v>40.799999999999997</v>
      </c>
      <c r="L1112" s="42">
        <v>2</v>
      </c>
      <c r="M1112" s="43"/>
      <c r="N1112" s="1" t="e">
        <f>VLOOKUP(B1112,MICRO!E:L,8,0)</f>
        <v>#N/A</v>
      </c>
    </row>
    <row r="1113" spans="1:14" ht="18" customHeight="1" x14ac:dyDescent="0.25">
      <c r="A1113" s="1">
        <v>3</v>
      </c>
      <c r="B1113" s="159"/>
      <c r="C1113" s="1" t="s">
        <v>2291</v>
      </c>
      <c r="D1113" s="1"/>
      <c r="E1113" s="1"/>
      <c r="F1113" s="1" t="s">
        <v>2294</v>
      </c>
      <c r="G1113" s="1">
        <v>840</v>
      </c>
      <c r="H1113" s="1" t="s">
        <v>19</v>
      </c>
      <c r="I1113" s="1" t="s">
        <v>2295</v>
      </c>
      <c r="J1113" s="1">
        <v>0.03</v>
      </c>
      <c r="K1113" s="1">
        <v>25.2</v>
      </c>
      <c r="L1113" s="42">
        <v>2</v>
      </c>
      <c r="M1113" s="43"/>
      <c r="N1113" s="1" t="e">
        <f>VLOOKUP(B1113,MICRO!E:L,8,0)</f>
        <v>#N/A</v>
      </c>
    </row>
    <row r="1114" spans="1:14" ht="18" customHeight="1" x14ac:dyDescent="0.25">
      <c r="A1114" s="1">
        <v>4</v>
      </c>
      <c r="B1114" s="159"/>
      <c r="C1114" s="1" t="s">
        <v>2291</v>
      </c>
      <c r="D1114" s="1"/>
      <c r="E1114" s="1"/>
      <c r="F1114" s="1" t="s">
        <v>2296</v>
      </c>
      <c r="G1114" s="1">
        <v>1360</v>
      </c>
      <c r="H1114" s="1" t="s">
        <v>19</v>
      </c>
      <c r="I1114" s="1" t="s">
        <v>2293</v>
      </c>
      <c r="J1114" s="1">
        <v>0.05</v>
      </c>
      <c r="K1114" s="1">
        <v>68</v>
      </c>
      <c r="L1114" s="42">
        <v>2</v>
      </c>
      <c r="M1114" s="43"/>
      <c r="N1114" s="1" t="e">
        <f>VLOOKUP(B1114,MICRO!E:L,8,0)</f>
        <v>#N/A</v>
      </c>
    </row>
    <row r="1115" spans="1:14" ht="18" customHeight="1" x14ac:dyDescent="0.25">
      <c r="A1115" s="1">
        <v>5</v>
      </c>
      <c r="B1115" s="159"/>
      <c r="C1115" s="1" t="s">
        <v>2291</v>
      </c>
      <c r="D1115" s="1"/>
      <c r="E1115" s="1"/>
      <c r="F1115" s="1" t="s">
        <v>2297</v>
      </c>
      <c r="G1115" s="1">
        <v>840</v>
      </c>
      <c r="H1115" s="1" t="s">
        <v>19</v>
      </c>
      <c r="I1115" s="1" t="s">
        <v>2295</v>
      </c>
      <c r="J1115" s="1">
        <v>0.05</v>
      </c>
      <c r="K1115" s="1">
        <v>42</v>
      </c>
      <c r="L1115" s="42">
        <v>2</v>
      </c>
      <c r="M1115" s="43"/>
      <c r="N1115" s="1" t="e">
        <f>VLOOKUP(B1115,MICRO!E:L,8,0)</f>
        <v>#N/A</v>
      </c>
    </row>
    <row r="1116" spans="1:14" ht="18" customHeight="1" x14ac:dyDescent="0.25">
      <c r="A1116" s="1">
        <v>6</v>
      </c>
      <c r="B1116" s="159"/>
      <c r="C1116" s="1" t="s">
        <v>2291</v>
      </c>
      <c r="D1116" s="1"/>
      <c r="E1116" s="1"/>
      <c r="F1116" s="1" t="s">
        <v>2298</v>
      </c>
      <c r="G1116" s="1">
        <v>840</v>
      </c>
      <c r="H1116" s="1" t="s">
        <v>19</v>
      </c>
      <c r="I1116" s="1" t="s">
        <v>2295</v>
      </c>
      <c r="J1116" s="1">
        <v>0.08</v>
      </c>
      <c r="K1116" s="1">
        <v>67.2</v>
      </c>
      <c r="L1116" s="42">
        <v>2</v>
      </c>
      <c r="M1116" s="43"/>
      <c r="N1116" s="1" t="e">
        <f>VLOOKUP(B1116,MICRO!E:L,8,0)</f>
        <v>#N/A</v>
      </c>
    </row>
    <row r="1117" spans="1:14" ht="18" customHeight="1" x14ac:dyDescent="0.25">
      <c r="A1117" s="1">
        <v>7</v>
      </c>
      <c r="B1117" s="159"/>
      <c r="C1117" s="1" t="s">
        <v>2291</v>
      </c>
      <c r="D1117" s="1"/>
      <c r="E1117" s="1"/>
      <c r="F1117" s="1" t="s">
        <v>2299</v>
      </c>
      <c r="G1117" s="1">
        <v>1360</v>
      </c>
      <c r="H1117" s="1" t="s">
        <v>19</v>
      </c>
      <c r="I1117" s="1" t="s">
        <v>2300</v>
      </c>
      <c r="J1117" s="1">
        <v>0.08</v>
      </c>
      <c r="K1117" s="1">
        <v>108.8</v>
      </c>
      <c r="L1117" s="42">
        <v>2</v>
      </c>
      <c r="M1117" s="43"/>
      <c r="N1117" s="1" t="e">
        <f>VLOOKUP(B1117,MICRO!E:L,8,0)</f>
        <v>#N/A</v>
      </c>
    </row>
    <row r="1118" spans="1:14" ht="18" customHeight="1" x14ac:dyDescent="0.25">
      <c r="A1118" s="1">
        <v>6</v>
      </c>
      <c r="B1118" s="159"/>
      <c r="C1118" s="1" t="s">
        <v>1361</v>
      </c>
      <c r="D1118" s="1"/>
      <c r="E1118" s="1"/>
      <c r="F1118" s="1" t="s">
        <v>2301</v>
      </c>
      <c r="G1118" s="1">
        <v>1</v>
      </c>
      <c r="H1118" s="1" t="s">
        <v>19</v>
      </c>
      <c r="I1118" s="1" t="s">
        <v>1300</v>
      </c>
      <c r="J1118" s="1">
        <v>23</v>
      </c>
      <c r="K1118" s="1">
        <v>23</v>
      </c>
      <c r="L1118" s="42">
        <v>3</v>
      </c>
      <c r="M1118" s="43"/>
      <c r="N1118" s="1" t="e">
        <f>VLOOKUP(B1118,MICRO!E:L,8,0)</f>
        <v>#N/A</v>
      </c>
    </row>
    <row r="1119" spans="1:14" ht="18" customHeight="1" x14ac:dyDescent="0.25">
      <c r="A1119" s="1">
        <v>7</v>
      </c>
      <c r="B1119" s="159"/>
      <c r="C1119" s="1" t="s">
        <v>1361</v>
      </c>
      <c r="D1119" s="1"/>
      <c r="E1119" s="1"/>
      <c r="F1119" s="1" t="s">
        <v>2302</v>
      </c>
      <c r="G1119" s="1">
        <v>1</v>
      </c>
      <c r="H1119" s="1" t="s">
        <v>19</v>
      </c>
      <c r="I1119" s="1" t="s">
        <v>1300</v>
      </c>
      <c r="J1119" s="1">
        <v>23</v>
      </c>
      <c r="K1119" s="1">
        <v>23</v>
      </c>
      <c r="L1119" s="42">
        <v>3</v>
      </c>
      <c r="M1119" s="43"/>
      <c r="N1119" s="1" t="e">
        <f>VLOOKUP(B1119,MICRO!E:L,8,0)</f>
        <v>#N/A</v>
      </c>
    </row>
    <row r="1120" spans="1:14" ht="18" customHeight="1" x14ac:dyDescent="0.25">
      <c r="A1120" s="1">
        <v>13</v>
      </c>
      <c r="B1120" s="159"/>
      <c r="C1120" s="1" t="s">
        <v>1361</v>
      </c>
      <c r="D1120" s="1"/>
      <c r="E1120" s="1"/>
      <c r="F1120" s="1" t="s">
        <v>2301</v>
      </c>
      <c r="G1120" s="1">
        <v>1</v>
      </c>
      <c r="H1120" s="1" t="s">
        <v>19</v>
      </c>
      <c r="I1120" s="1" t="s">
        <v>1295</v>
      </c>
      <c r="J1120" s="1">
        <v>23</v>
      </c>
      <c r="K1120" s="1">
        <v>23</v>
      </c>
      <c r="L1120" s="42">
        <v>3</v>
      </c>
      <c r="M1120" s="43"/>
      <c r="N1120" s="1" t="e">
        <f>VLOOKUP(B1120,MICRO!E:L,8,0)</f>
        <v>#N/A</v>
      </c>
    </row>
    <row r="1121" spans="1:14" ht="14.25" customHeight="1" x14ac:dyDescent="0.25">
      <c r="A1121" s="1">
        <v>14</v>
      </c>
      <c r="B1121" s="159"/>
      <c r="C1121" s="1" t="s">
        <v>1361</v>
      </c>
      <c r="D1121" s="1"/>
      <c r="E1121" s="1"/>
      <c r="F1121" s="1" t="s">
        <v>2302</v>
      </c>
      <c r="G1121" s="1">
        <v>1</v>
      </c>
      <c r="H1121" s="1" t="s">
        <v>19</v>
      </c>
      <c r="I1121" s="1" t="s">
        <v>1295</v>
      </c>
      <c r="J1121" s="1">
        <v>23</v>
      </c>
      <c r="K1121" s="1">
        <v>23</v>
      </c>
      <c r="L1121" s="42">
        <v>3</v>
      </c>
      <c r="M1121" s="43"/>
      <c r="N1121" s="1" t="e">
        <f>VLOOKUP(B1121,MICRO!E:L,8,0)</f>
        <v>#N/A</v>
      </c>
    </row>
    <row r="1122" spans="1:14" ht="18" customHeight="1" x14ac:dyDescent="0.25">
      <c r="A1122" s="1">
        <v>20</v>
      </c>
      <c r="B1122" s="159"/>
      <c r="C1122" s="1" t="s">
        <v>1361</v>
      </c>
      <c r="D1122" s="1"/>
      <c r="E1122" s="1"/>
      <c r="F1122" s="1" t="s">
        <v>2301</v>
      </c>
      <c r="G1122" s="1">
        <v>1</v>
      </c>
      <c r="H1122" s="1" t="s">
        <v>19</v>
      </c>
      <c r="I1122" s="1" t="s">
        <v>1301</v>
      </c>
      <c r="J1122" s="1">
        <v>23</v>
      </c>
      <c r="K1122" s="1">
        <v>23</v>
      </c>
      <c r="L1122" s="42">
        <v>3</v>
      </c>
      <c r="M1122" s="43"/>
      <c r="N1122" s="1" t="e">
        <f>VLOOKUP(B1122,MICRO!E:L,8,0)</f>
        <v>#N/A</v>
      </c>
    </row>
    <row r="1123" spans="1:14" ht="18" customHeight="1" x14ac:dyDescent="0.25">
      <c r="A1123" s="1">
        <v>21</v>
      </c>
      <c r="B1123" s="159"/>
      <c r="C1123" s="1" t="s">
        <v>1361</v>
      </c>
      <c r="D1123" s="1"/>
      <c r="E1123" s="1"/>
      <c r="F1123" s="1" t="s">
        <v>2302</v>
      </c>
      <c r="G1123" s="1">
        <v>1</v>
      </c>
      <c r="H1123" s="1" t="s">
        <v>19</v>
      </c>
      <c r="I1123" s="1" t="s">
        <v>1301</v>
      </c>
      <c r="J1123" s="1">
        <v>23</v>
      </c>
      <c r="K1123" s="1">
        <v>23</v>
      </c>
      <c r="L1123" s="42">
        <v>3</v>
      </c>
      <c r="M1123" s="43"/>
      <c r="N1123" s="1" t="e">
        <f>VLOOKUP(B1123,MICRO!E:L,8,0)</f>
        <v>#N/A</v>
      </c>
    </row>
    <row r="1124" spans="1:14" ht="18" customHeight="1" x14ac:dyDescent="0.25">
      <c r="A1124" s="1">
        <v>27</v>
      </c>
      <c r="B1124" s="159"/>
      <c r="C1124" s="1" t="s">
        <v>1361</v>
      </c>
      <c r="D1124" s="1"/>
      <c r="E1124" s="1"/>
      <c r="F1124" s="1" t="s">
        <v>2301</v>
      </c>
      <c r="G1124" s="1">
        <v>1</v>
      </c>
      <c r="H1124" s="1" t="s">
        <v>19</v>
      </c>
      <c r="I1124" s="1" t="s">
        <v>1290</v>
      </c>
      <c r="J1124" s="1">
        <v>23</v>
      </c>
      <c r="K1124" s="1">
        <v>23</v>
      </c>
      <c r="L1124" s="42">
        <v>3</v>
      </c>
      <c r="M1124" s="43"/>
      <c r="N1124" s="1" t="e">
        <f>VLOOKUP(B1124,MICRO!E:L,8,0)</f>
        <v>#N/A</v>
      </c>
    </row>
    <row r="1125" spans="1:14" ht="18" customHeight="1" x14ac:dyDescent="0.25">
      <c r="A1125" s="1">
        <v>28</v>
      </c>
      <c r="B1125" s="159"/>
      <c r="C1125" s="1" t="s">
        <v>1361</v>
      </c>
      <c r="D1125" s="1"/>
      <c r="E1125" s="1"/>
      <c r="F1125" s="1" t="s">
        <v>2302</v>
      </c>
      <c r="G1125" s="1">
        <v>1</v>
      </c>
      <c r="H1125" s="1" t="s">
        <v>19</v>
      </c>
      <c r="I1125" s="1" t="s">
        <v>1290</v>
      </c>
      <c r="J1125" s="1">
        <v>23</v>
      </c>
      <c r="K1125" s="1">
        <v>23</v>
      </c>
      <c r="L1125" s="42">
        <v>3</v>
      </c>
      <c r="M1125" s="43"/>
      <c r="N1125" s="1" t="e">
        <f>VLOOKUP(B1125,MICRO!E:L,8,0)</f>
        <v>#N/A</v>
      </c>
    </row>
    <row r="1126" spans="1:14" ht="18" customHeight="1" x14ac:dyDescent="0.25">
      <c r="A1126" s="1">
        <v>29</v>
      </c>
      <c r="B1126" s="159"/>
      <c r="C1126" s="1" t="s">
        <v>2303</v>
      </c>
      <c r="D1126" s="1"/>
      <c r="E1126" s="1"/>
      <c r="F1126" s="1" t="s">
        <v>2304</v>
      </c>
      <c r="G1126" s="1">
        <v>1</v>
      </c>
      <c r="H1126" s="1" t="s">
        <v>19</v>
      </c>
      <c r="I1126" s="1" t="s">
        <v>1300</v>
      </c>
      <c r="J1126" s="1">
        <v>1020</v>
      </c>
      <c r="K1126" s="1">
        <v>1020</v>
      </c>
      <c r="L1126" s="42">
        <v>3</v>
      </c>
      <c r="M1126" s="43"/>
      <c r="N1126" s="1" t="e">
        <f>VLOOKUP(B1126,MICRO!E:L,8,0)</f>
        <v>#N/A</v>
      </c>
    </row>
    <row r="1127" spans="1:14" ht="18" customHeight="1" x14ac:dyDescent="0.25">
      <c r="A1127" s="1">
        <v>30</v>
      </c>
      <c r="B1127" s="159"/>
      <c r="C1127" s="1" t="s">
        <v>2303</v>
      </c>
      <c r="D1127" s="1"/>
      <c r="E1127" s="1"/>
      <c r="F1127" s="1" t="s">
        <v>2305</v>
      </c>
      <c r="G1127" s="1">
        <v>1</v>
      </c>
      <c r="H1127" s="1" t="s">
        <v>19</v>
      </c>
      <c r="I1127" s="1" t="s">
        <v>1290</v>
      </c>
      <c r="J1127" s="1">
        <v>1020</v>
      </c>
      <c r="K1127" s="1">
        <v>1020</v>
      </c>
      <c r="L1127" s="42">
        <v>3</v>
      </c>
      <c r="M1127" s="43"/>
      <c r="N1127" s="1" t="e">
        <f>VLOOKUP(B1127,MICRO!E:L,8,0)</f>
        <v>#N/A</v>
      </c>
    </row>
    <row r="1128" spans="1:14" ht="18" customHeight="1" x14ac:dyDescent="0.25">
      <c r="A1128" s="1">
        <v>31</v>
      </c>
      <c r="B1128" s="159"/>
      <c r="C1128" s="1" t="s">
        <v>2303</v>
      </c>
      <c r="D1128" s="1"/>
      <c r="E1128" s="1"/>
      <c r="F1128" s="1" t="s">
        <v>2306</v>
      </c>
      <c r="G1128" s="1">
        <v>1</v>
      </c>
      <c r="H1128" s="1" t="s">
        <v>19</v>
      </c>
      <c r="I1128" s="1" t="s">
        <v>1295</v>
      </c>
      <c r="J1128" s="1">
        <v>1020</v>
      </c>
      <c r="K1128" s="1">
        <v>1020</v>
      </c>
      <c r="L1128" s="42">
        <v>3</v>
      </c>
      <c r="M1128" s="43"/>
      <c r="N1128" s="1" t="e">
        <f>VLOOKUP(B1128,MICRO!E:L,8,0)</f>
        <v>#N/A</v>
      </c>
    </row>
    <row r="1129" spans="1:14" ht="18" customHeight="1" x14ac:dyDescent="0.25">
      <c r="A1129" s="1">
        <v>32</v>
      </c>
      <c r="B1129" s="159"/>
      <c r="C1129" s="1" t="s">
        <v>2303</v>
      </c>
      <c r="D1129" s="1"/>
      <c r="E1129" s="1"/>
      <c r="F1129" s="1" t="s">
        <v>2307</v>
      </c>
      <c r="G1129" s="1">
        <v>1</v>
      </c>
      <c r="H1129" s="1" t="s">
        <v>19</v>
      </c>
      <c r="I1129" s="1" t="s">
        <v>1301</v>
      </c>
      <c r="J1129" s="1">
        <v>1020</v>
      </c>
      <c r="K1129" s="1">
        <v>1020</v>
      </c>
      <c r="L1129" s="42">
        <v>3</v>
      </c>
      <c r="M1129" s="43"/>
      <c r="N1129" s="1" t="e">
        <f>VLOOKUP(B1129,MICRO!E:L,8,0)</f>
        <v>#N/A</v>
      </c>
    </row>
    <row r="1130" spans="1:14" ht="20.25" x14ac:dyDescent="0.25">
      <c r="A1130" s="1">
        <v>9</v>
      </c>
      <c r="B1130" s="159"/>
      <c r="C1130" s="1" t="s">
        <v>1218</v>
      </c>
      <c r="D1130" s="1"/>
      <c r="E1130" s="1" t="s">
        <v>43</v>
      </c>
      <c r="F1130" s="1" t="s">
        <v>2308</v>
      </c>
      <c r="G1130" s="1">
        <v>2</v>
      </c>
      <c r="H1130" s="1" t="s">
        <v>19</v>
      </c>
      <c r="I1130" s="1" t="s">
        <v>424</v>
      </c>
      <c r="J1130" s="1">
        <v>4.5</v>
      </c>
      <c r="K1130" s="1">
        <v>9</v>
      </c>
      <c r="L1130" s="42">
        <v>8</v>
      </c>
      <c r="M1130" s="43">
        <v>46121</v>
      </c>
      <c r="N1130" s="1" t="e">
        <f>VLOOKUP(B1130,MICRO!E:L,8,0)</f>
        <v>#N/A</v>
      </c>
    </row>
    <row r="1131" spans="1:14" ht="20.25" x14ac:dyDescent="0.25">
      <c r="A1131" s="1">
        <v>44</v>
      </c>
      <c r="B1131" s="159"/>
      <c r="C1131" s="1"/>
      <c r="D1131" s="1"/>
      <c r="E1131" s="1"/>
      <c r="F1131" s="1" t="s">
        <v>2314</v>
      </c>
      <c r="G1131" s="1">
        <v>9</v>
      </c>
      <c r="H1131" s="1" t="s">
        <v>19</v>
      </c>
      <c r="I1131" s="1"/>
      <c r="J1131" s="1">
        <v>0.5</v>
      </c>
      <c r="K1131" s="1">
        <v>4.5</v>
      </c>
      <c r="L1131" s="42">
        <v>8</v>
      </c>
      <c r="M1131" s="43">
        <v>46121</v>
      </c>
      <c r="N1131" s="1" t="e">
        <f>VLOOKUP(B1131,MICRO!E:L,8,0)</f>
        <v>#N/A</v>
      </c>
    </row>
    <row r="1132" spans="1:14" ht="20.25" x14ac:dyDescent="0.25">
      <c r="A1132" s="1">
        <v>6</v>
      </c>
      <c r="B1132" s="159"/>
      <c r="C1132" s="1" t="s">
        <v>1163</v>
      </c>
      <c r="D1132" s="1"/>
      <c r="E1132" s="1" t="s">
        <v>464</v>
      </c>
      <c r="F1132" s="1" t="s">
        <v>2315</v>
      </c>
      <c r="G1132" s="1">
        <v>1</v>
      </c>
      <c r="H1132" s="1" t="s">
        <v>19</v>
      </c>
      <c r="I1132" s="1" t="s">
        <v>423</v>
      </c>
      <c r="J1132" s="1">
        <v>12.6</v>
      </c>
      <c r="K1132" s="1">
        <v>12.6</v>
      </c>
      <c r="L1132" s="42">
        <v>6</v>
      </c>
      <c r="M1132" s="43">
        <v>46088</v>
      </c>
      <c r="N1132" s="1" t="e">
        <f>VLOOKUP(B1132,MICRO!E:L,8,0)</f>
        <v>#N/A</v>
      </c>
    </row>
    <row r="1133" spans="1:14" ht="20.25" x14ac:dyDescent="0.25">
      <c r="A1133" s="1">
        <v>7</v>
      </c>
      <c r="B1133" s="159"/>
      <c r="C1133" s="1" t="s">
        <v>1163</v>
      </c>
      <c r="D1133" s="1"/>
      <c r="E1133" s="1" t="s">
        <v>1103</v>
      </c>
      <c r="F1133" s="1" t="s">
        <v>2316</v>
      </c>
      <c r="G1133" s="1">
        <v>2</v>
      </c>
      <c r="H1133" s="1" t="s">
        <v>19</v>
      </c>
      <c r="I1133" s="1" t="s">
        <v>423</v>
      </c>
      <c r="J1133" s="1">
        <v>4.3</v>
      </c>
      <c r="K1133" s="1">
        <v>8.6</v>
      </c>
      <c r="L1133" s="42">
        <v>6</v>
      </c>
      <c r="M1133" s="43">
        <v>46089</v>
      </c>
      <c r="N1133" s="1" t="e">
        <f>VLOOKUP(B1133,MICRO!E:L,8,0)</f>
        <v>#N/A</v>
      </c>
    </row>
    <row r="1134" spans="1:14" ht="20.25" x14ac:dyDescent="0.25">
      <c r="A1134" s="1">
        <v>37</v>
      </c>
      <c r="B1134" s="159"/>
      <c r="C1134" s="1" t="s">
        <v>2317</v>
      </c>
      <c r="D1134" s="1"/>
      <c r="E1134" s="1"/>
      <c r="F1134" s="1" t="s">
        <v>2318</v>
      </c>
      <c r="G1134" s="1">
        <v>1</v>
      </c>
      <c r="H1134" s="1" t="s">
        <v>19</v>
      </c>
      <c r="I1134" s="1" t="s">
        <v>2317</v>
      </c>
      <c r="J1134" s="1">
        <v>12.5</v>
      </c>
      <c r="K1134" s="1">
        <v>12.5</v>
      </c>
      <c r="L1134" s="42">
        <v>6</v>
      </c>
      <c r="M1134" s="43">
        <v>46119</v>
      </c>
      <c r="N1134" s="1" t="e">
        <f>VLOOKUP(B1134,MICRO!E:L,8,0)</f>
        <v>#N/A</v>
      </c>
    </row>
    <row r="1135" spans="1:14" ht="20.25" x14ac:dyDescent="0.25">
      <c r="A1135" s="1">
        <v>38</v>
      </c>
      <c r="B1135" s="159"/>
      <c r="C1135" s="1" t="s">
        <v>2319</v>
      </c>
      <c r="D1135" s="1"/>
      <c r="E1135" s="1"/>
      <c r="F1135" s="1" t="s">
        <v>2320</v>
      </c>
      <c r="G1135" s="1">
        <v>1</v>
      </c>
      <c r="H1135" s="1" t="s">
        <v>19</v>
      </c>
      <c r="I1135" s="1" t="s">
        <v>2319</v>
      </c>
      <c r="J1135" s="1">
        <v>12.5</v>
      </c>
      <c r="K1135" s="1">
        <v>12.5</v>
      </c>
      <c r="L1135" s="42">
        <v>6</v>
      </c>
      <c r="M1135" s="43">
        <v>46120</v>
      </c>
      <c r="N1135" s="1" t="e">
        <f>VLOOKUP(B1135,MICRO!E:L,8,0)</f>
        <v>#N/A</v>
      </c>
    </row>
    <row r="1136" spans="1:14" ht="20.25" x14ac:dyDescent="0.25">
      <c r="A1136" s="1">
        <v>39</v>
      </c>
      <c r="B1136" s="159"/>
      <c r="C1136" s="1" t="s">
        <v>2321</v>
      </c>
      <c r="D1136" s="1"/>
      <c r="E1136" s="1"/>
      <c r="F1136" s="1" t="s">
        <v>2322</v>
      </c>
      <c r="G1136" s="1">
        <v>1</v>
      </c>
      <c r="H1136" s="1" t="s">
        <v>19</v>
      </c>
      <c r="I1136" s="1" t="s">
        <v>2321</v>
      </c>
      <c r="J1136" s="1">
        <v>12.5</v>
      </c>
      <c r="K1136" s="1">
        <v>12.5</v>
      </c>
      <c r="L1136" s="42">
        <v>6</v>
      </c>
      <c r="M1136" s="43">
        <v>46121</v>
      </c>
      <c r="N1136" s="1" t="e">
        <f>VLOOKUP(B1136,MICRO!E:L,8,0)</f>
        <v>#N/A</v>
      </c>
    </row>
    <row r="1137" spans="1:14" ht="20.25" x14ac:dyDescent="0.25">
      <c r="A1137" s="1">
        <v>40</v>
      </c>
      <c r="B1137" s="159"/>
      <c r="C1137" s="1" t="s">
        <v>2323</v>
      </c>
      <c r="D1137" s="1"/>
      <c r="E1137" s="1"/>
      <c r="F1137" s="1" t="s">
        <v>2324</v>
      </c>
      <c r="G1137" s="1">
        <v>1</v>
      </c>
      <c r="H1137" s="1" t="s">
        <v>19</v>
      </c>
      <c r="I1137" s="1" t="s">
        <v>2323</v>
      </c>
      <c r="J1137" s="1">
        <v>12.5</v>
      </c>
      <c r="K1137" s="1">
        <v>12.5</v>
      </c>
      <c r="L1137" s="42">
        <v>6</v>
      </c>
      <c r="M1137" s="43">
        <v>46122</v>
      </c>
      <c r="N1137" s="1" t="e">
        <f>VLOOKUP(B1137,MICRO!E:L,8,0)</f>
        <v>#N/A</v>
      </c>
    </row>
    <row r="1138" spans="1:14" ht="20.25" x14ac:dyDescent="0.25">
      <c r="A1138" s="1">
        <v>41</v>
      </c>
      <c r="B1138" s="159"/>
      <c r="C1138" s="1" t="s">
        <v>2325</v>
      </c>
      <c r="D1138" s="1"/>
      <c r="E1138" s="1"/>
      <c r="F1138" s="1" t="s">
        <v>2326</v>
      </c>
      <c r="G1138" s="1">
        <v>1</v>
      </c>
      <c r="H1138" s="1" t="s">
        <v>19</v>
      </c>
      <c r="I1138" s="1" t="s">
        <v>2325</v>
      </c>
      <c r="J1138" s="1">
        <v>12.5</v>
      </c>
      <c r="K1138" s="1">
        <v>12.5</v>
      </c>
      <c r="L1138" s="42">
        <v>6</v>
      </c>
      <c r="M1138" s="43">
        <v>46123</v>
      </c>
      <c r="N1138" s="1" t="e">
        <f>VLOOKUP(B1138,MICRO!E:L,8,0)</f>
        <v>#N/A</v>
      </c>
    </row>
    <row r="1139" spans="1:14" ht="20.25" x14ac:dyDescent="0.25">
      <c r="A1139" s="1">
        <v>42</v>
      </c>
      <c r="B1139" s="159"/>
      <c r="C1139" s="1" t="s">
        <v>2083</v>
      </c>
      <c r="D1139" s="1"/>
      <c r="E1139" s="1"/>
      <c r="F1139" s="1" t="s">
        <v>2327</v>
      </c>
      <c r="G1139" s="1">
        <v>35</v>
      </c>
      <c r="H1139" s="1" t="s">
        <v>1253</v>
      </c>
      <c r="I1139" s="1" t="s">
        <v>2328</v>
      </c>
      <c r="J1139" s="1">
        <v>0.8</v>
      </c>
      <c r="K1139" s="1">
        <v>28</v>
      </c>
      <c r="L1139" s="42">
        <v>6</v>
      </c>
      <c r="M1139" s="43">
        <v>46124</v>
      </c>
      <c r="N1139" s="1" t="e">
        <f>VLOOKUP(B1139,MICRO!E:L,8,0)</f>
        <v>#N/A</v>
      </c>
    </row>
    <row r="1140" spans="1:14" ht="20.25" x14ac:dyDescent="0.25">
      <c r="A1140" s="1">
        <v>43</v>
      </c>
      <c r="B1140" s="159"/>
      <c r="C1140" s="1" t="s">
        <v>2083</v>
      </c>
      <c r="D1140" s="1"/>
      <c r="E1140" s="1"/>
      <c r="F1140" s="1" t="s">
        <v>2329</v>
      </c>
      <c r="G1140" s="1">
        <v>38</v>
      </c>
      <c r="H1140" s="1" t="s">
        <v>1253</v>
      </c>
      <c r="I1140" s="1" t="s">
        <v>2328</v>
      </c>
      <c r="J1140" s="1">
        <v>1.2</v>
      </c>
      <c r="K1140" s="1">
        <v>45.6</v>
      </c>
      <c r="L1140" s="42">
        <v>6</v>
      </c>
      <c r="M1140" s="43">
        <v>46125</v>
      </c>
      <c r="N1140" s="1" t="e">
        <f>VLOOKUP(B1140,MICRO!E:L,8,0)</f>
        <v>#N/A</v>
      </c>
    </row>
    <row r="1141" spans="1:14" ht="20.25" x14ac:dyDescent="0.25">
      <c r="A1141" s="1">
        <v>44</v>
      </c>
      <c r="B1141" s="159"/>
      <c r="C1141" s="1" t="s">
        <v>2083</v>
      </c>
      <c r="D1141" s="1"/>
      <c r="E1141" s="1"/>
      <c r="F1141" s="1" t="s">
        <v>2330</v>
      </c>
      <c r="G1141" s="1">
        <v>2</v>
      </c>
      <c r="H1141" s="1" t="s">
        <v>19</v>
      </c>
      <c r="I1141" s="1" t="s">
        <v>2328</v>
      </c>
      <c r="J1141" s="1">
        <v>1</v>
      </c>
      <c r="K1141" s="1">
        <v>2</v>
      </c>
      <c r="L1141" s="42">
        <v>6</v>
      </c>
      <c r="M1141" s="43">
        <v>46126</v>
      </c>
      <c r="N1141" s="1" t="e">
        <f>VLOOKUP(B1141,MICRO!E:L,8,0)</f>
        <v>#N/A</v>
      </c>
    </row>
    <row r="1142" spans="1:14" ht="20.25" x14ac:dyDescent="0.25">
      <c r="A1142" s="1">
        <v>45</v>
      </c>
      <c r="B1142" s="159"/>
      <c r="C1142" s="1" t="s">
        <v>2083</v>
      </c>
      <c r="D1142" s="1"/>
      <c r="E1142" s="1"/>
      <c r="F1142" s="1" t="s">
        <v>2331</v>
      </c>
      <c r="G1142" s="1">
        <v>6</v>
      </c>
      <c r="H1142" s="1" t="s">
        <v>1253</v>
      </c>
      <c r="I1142" s="1" t="s">
        <v>2328</v>
      </c>
      <c r="J1142" s="1">
        <v>3.4</v>
      </c>
      <c r="K1142" s="1">
        <v>20.399999999999999</v>
      </c>
      <c r="L1142" s="42">
        <v>6</v>
      </c>
      <c r="M1142" s="43">
        <v>46127</v>
      </c>
      <c r="N1142" s="1" t="e">
        <f>VLOOKUP(B1142,MICRO!E:L,8,0)</f>
        <v>#N/A</v>
      </c>
    </row>
    <row r="1143" spans="1:14" ht="20.25" x14ac:dyDescent="0.25">
      <c r="A1143" s="1">
        <v>46</v>
      </c>
      <c r="B1143" s="159"/>
      <c r="C1143" s="1" t="s">
        <v>2083</v>
      </c>
      <c r="D1143" s="1"/>
      <c r="E1143" s="1"/>
      <c r="F1143" s="1" t="s">
        <v>2332</v>
      </c>
      <c r="G1143" s="1">
        <v>3</v>
      </c>
      <c r="H1143" s="1" t="s">
        <v>1253</v>
      </c>
      <c r="I1143" s="1" t="s">
        <v>2328</v>
      </c>
      <c r="J1143" s="1">
        <v>5.8</v>
      </c>
      <c r="K1143" s="1">
        <v>17.399999999999999</v>
      </c>
      <c r="L1143" s="42">
        <v>6</v>
      </c>
      <c r="M1143" s="43">
        <v>46128</v>
      </c>
      <c r="N1143" s="1" t="e">
        <f>VLOOKUP(B1143,MICRO!E:L,8,0)</f>
        <v>#N/A</v>
      </c>
    </row>
    <row r="1144" spans="1:14" ht="20.25" x14ac:dyDescent="0.25">
      <c r="A1144" s="1">
        <v>47</v>
      </c>
      <c r="B1144" s="159"/>
      <c r="C1144" s="1" t="s">
        <v>2083</v>
      </c>
      <c r="D1144" s="1"/>
      <c r="E1144" s="1"/>
      <c r="F1144" s="1" t="s">
        <v>2333</v>
      </c>
      <c r="G1144" s="1">
        <v>18</v>
      </c>
      <c r="H1144" s="1" t="s">
        <v>19</v>
      </c>
      <c r="I1144" s="1" t="s">
        <v>2328</v>
      </c>
      <c r="J1144" s="1">
        <v>0.08</v>
      </c>
      <c r="K1144" s="1">
        <v>1.44</v>
      </c>
      <c r="L1144" s="42">
        <v>6</v>
      </c>
      <c r="M1144" s="43">
        <v>46129</v>
      </c>
      <c r="N1144" s="1" t="e">
        <f>VLOOKUP(B1144,MICRO!E:L,8,0)</f>
        <v>#N/A</v>
      </c>
    </row>
    <row r="1145" spans="1:14" ht="20.25" x14ac:dyDescent="0.25">
      <c r="A1145" s="1">
        <v>48</v>
      </c>
      <c r="B1145" s="159"/>
      <c r="C1145" s="1" t="s">
        <v>2083</v>
      </c>
      <c r="D1145" s="1"/>
      <c r="E1145" s="1"/>
      <c r="F1145" s="1" t="s">
        <v>2334</v>
      </c>
      <c r="G1145" s="1">
        <v>10</v>
      </c>
      <c r="H1145" s="1" t="s">
        <v>19</v>
      </c>
      <c r="I1145" s="1" t="s">
        <v>2328</v>
      </c>
      <c r="J1145" s="1">
        <v>0.09</v>
      </c>
      <c r="K1145" s="1">
        <v>0.89999999999999991</v>
      </c>
      <c r="L1145" s="42">
        <v>6</v>
      </c>
      <c r="M1145" s="43">
        <v>46130</v>
      </c>
      <c r="N1145" s="1" t="e">
        <f>VLOOKUP(B1145,MICRO!E:L,8,0)</f>
        <v>#N/A</v>
      </c>
    </row>
    <row r="1146" spans="1:14" ht="20.25" x14ac:dyDescent="0.25">
      <c r="A1146" s="1">
        <v>49</v>
      </c>
      <c r="B1146" s="159"/>
      <c r="C1146" s="1" t="s">
        <v>2083</v>
      </c>
      <c r="D1146" s="1"/>
      <c r="E1146" s="1"/>
      <c r="F1146" s="1" t="s">
        <v>2335</v>
      </c>
      <c r="G1146" s="1">
        <v>10</v>
      </c>
      <c r="H1146" s="1" t="s">
        <v>19</v>
      </c>
      <c r="I1146" s="1" t="s">
        <v>2328</v>
      </c>
      <c r="J1146" s="1">
        <v>0.1</v>
      </c>
      <c r="K1146" s="1">
        <v>1</v>
      </c>
      <c r="L1146" s="42">
        <v>6</v>
      </c>
      <c r="M1146" s="43">
        <v>46131</v>
      </c>
      <c r="N1146" s="1" t="e">
        <f>VLOOKUP(B1146,MICRO!E:L,8,0)</f>
        <v>#N/A</v>
      </c>
    </row>
    <row r="1147" spans="1:14" ht="20.25" x14ac:dyDescent="0.25">
      <c r="A1147" s="1">
        <v>50</v>
      </c>
      <c r="B1147" s="159"/>
      <c r="C1147" s="1" t="s">
        <v>2083</v>
      </c>
      <c r="D1147" s="1"/>
      <c r="E1147" s="1"/>
      <c r="F1147" s="1" t="s">
        <v>2336</v>
      </c>
      <c r="G1147" s="1">
        <v>6</v>
      </c>
      <c r="H1147" s="1" t="s">
        <v>1253</v>
      </c>
      <c r="I1147" s="1" t="s">
        <v>2328</v>
      </c>
      <c r="J1147" s="1">
        <v>6.2</v>
      </c>
      <c r="K1147" s="1">
        <v>37.200000000000003</v>
      </c>
      <c r="L1147" s="42">
        <v>6</v>
      </c>
      <c r="M1147" s="43">
        <v>46132</v>
      </c>
      <c r="N1147" s="1" t="e">
        <f>VLOOKUP(B1147,MICRO!E:L,8,0)</f>
        <v>#N/A</v>
      </c>
    </row>
    <row r="1148" spans="1:14" ht="20.25" x14ac:dyDescent="0.25">
      <c r="A1148" s="1">
        <v>51</v>
      </c>
      <c r="B1148" s="159"/>
      <c r="C1148" s="1" t="s">
        <v>2083</v>
      </c>
      <c r="D1148" s="1"/>
      <c r="E1148" s="1"/>
      <c r="F1148" s="1" t="s">
        <v>2337</v>
      </c>
      <c r="G1148" s="1">
        <v>2</v>
      </c>
      <c r="H1148" s="1"/>
      <c r="I1148" s="1" t="s">
        <v>2328</v>
      </c>
      <c r="J1148" s="1">
        <v>0.05</v>
      </c>
      <c r="K1148" s="1">
        <v>0.1</v>
      </c>
      <c r="L1148" s="42">
        <v>6</v>
      </c>
      <c r="M1148" s="43">
        <v>46133</v>
      </c>
      <c r="N1148" s="1" t="e">
        <f>VLOOKUP(B1148,MICRO!E:L,8,0)</f>
        <v>#N/A</v>
      </c>
    </row>
    <row r="1149" spans="1:14" ht="20.25" x14ac:dyDescent="0.25">
      <c r="A1149" s="1">
        <v>52</v>
      </c>
      <c r="B1149" s="159"/>
      <c r="C1149" s="1" t="s">
        <v>2083</v>
      </c>
      <c r="D1149" s="1"/>
      <c r="E1149" s="1"/>
      <c r="F1149" s="1" t="s">
        <v>2338</v>
      </c>
      <c r="G1149" s="1">
        <v>4</v>
      </c>
      <c r="H1149" s="1"/>
      <c r="I1149" s="1" t="s">
        <v>2328</v>
      </c>
      <c r="J1149" s="1">
        <v>0.03</v>
      </c>
      <c r="K1149" s="1">
        <v>0.12</v>
      </c>
      <c r="L1149" s="42">
        <v>6</v>
      </c>
      <c r="M1149" s="43">
        <v>46134</v>
      </c>
      <c r="N1149" s="1" t="e">
        <f>VLOOKUP(B1149,MICRO!E:L,8,0)</f>
        <v>#N/A</v>
      </c>
    </row>
    <row r="1150" spans="1:14" ht="20.25" x14ac:dyDescent="0.25">
      <c r="A1150" s="1">
        <v>53</v>
      </c>
      <c r="B1150" s="159"/>
      <c r="C1150" s="1" t="s">
        <v>2083</v>
      </c>
      <c r="D1150" s="1"/>
      <c r="E1150" s="1"/>
      <c r="F1150" s="1" t="s">
        <v>2339</v>
      </c>
      <c r="G1150" s="1">
        <v>2</v>
      </c>
      <c r="H1150" s="1"/>
      <c r="I1150" s="1" t="s">
        <v>2328</v>
      </c>
      <c r="J1150" s="1">
        <v>0.02</v>
      </c>
      <c r="K1150" s="1">
        <v>0.04</v>
      </c>
      <c r="L1150" s="42">
        <v>6</v>
      </c>
      <c r="M1150" s="43">
        <v>46135</v>
      </c>
      <c r="N1150" s="1" t="e">
        <f>VLOOKUP(B1150,MICRO!E:L,8,0)</f>
        <v>#N/A</v>
      </c>
    </row>
    <row r="1151" spans="1:14" ht="20.25" x14ac:dyDescent="0.25">
      <c r="A1151" s="1">
        <v>54</v>
      </c>
      <c r="B1151" s="159"/>
      <c r="C1151" s="1" t="s">
        <v>2083</v>
      </c>
      <c r="D1151" s="1"/>
      <c r="E1151" s="1"/>
      <c r="F1151" s="1" t="s">
        <v>2340</v>
      </c>
      <c r="G1151" s="1">
        <v>4</v>
      </c>
      <c r="H1151" s="1"/>
      <c r="I1151" s="1" t="s">
        <v>2328</v>
      </c>
      <c r="J1151" s="1">
        <v>0.03</v>
      </c>
      <c r="K1151" s="1">
        <v>0.12</v>
      </c>
      <c r="L1151" s="42">
        <v>6</v>
      </c>
      <c r="M1151" s="43">
        <v>46136</v>
      </c>
      <c r="N1151" s="1" t="e">
        <f>VLOOKUP(B1151,MICRO!E:L,8,0)</f>
        <v>#N/A</v>
      </c>
    </row>
    <row r="1152" spans="1:14" ht="20.25" x14ac:dyDescent="0.25">
      <c r="A1152" s="1">
        <v>55</v>
      </c>
      <c r="B1152" s="159"/>
      <c r="C1152" s="1" t="s">
        <v>2083</v>
      </c>
      <c r="D1152" s="1"/>
      <c r="E1152" s="1"/>
      <c r="F1152" s="1" t="s">
        <v>2341</v>
      </c>
      <c r="G1152" s="1">
        <v>2</v>
      </c>
      <c r="H1152" s="1"/>
      <c r="I1152" s="1" t="s">
        <v>2328</v>
      </c>
      <c r="J1152" s="1">
        <v>0.02</v>
      </c>
      <c r="K1152" s="1">
        <v>0.04</v>
      </c>
      <c r="L1152" s="42">
        <v>6</v>
      </c>
      <c r="M1152" s="43">
        <v>46137</v>
      </c>
      <c r="N1152" s="1" t="e">
        <f>VLOOKUP(B1152,MICRO!E:L,8,0)</f>
        <v>#N/A</v>
      </c>
    </row>
    <row r="1153" spans="1:14" ht="20.25" x14ac:dyDescent="0.25">
      <c r="A1153" s="1">
        <v>56</v>
      </c>
      <c r="B1153" s="159"/>
      <c r="C1153" s="1" t="s">
        <v>2083</v>
      </c>
      <c r="D1153" s="1"/>
      <c r="E1153" s="1"/>
      <c r="F1153" s="1" t="s">
        <v>2342</v>
      </c>
      <c r="G1153" s="1">
        <v>2</v>
      </c>
      <c r="H1153" s="1"/>
      <c r="I1153" s="1" t="s">
        <v>2328</v>
      </c>
      <c r="J1153" s="1">
        <v>0.02</v>
      </c>
      <c r="K1153" s="1">
        <v>0.04</v>
      </c>
      <c r="L1153" s="42">
        <v>6</v>
      </c>
      <c r="M1153" s="43">
        <v>46138</v>
      </c>
      <c r="N1153" s="1" t="e">
        <f>VLOOKUP(B1153,MICRO!E:L,8,0)</f>
        <v>#N/A</v>
      </c>
    </row>
    <row r="1154" spans="1:14" ht="20.25" x14ac:dyDescent="0.25">
      <c r="A1154" s="1">
        <v>57</v>
      </c>
      <c r="B1154" s="159"/>
      <c r="C1154" s="1" t="s">
        <v>2083</v>
      </c>
      <c r="D1154" s="1"/>
      <c r="E1154" s="1"/>
      <c r="F1154" s="1" t="s">
        <v>2343</v>
      </c>
      <c r="G1154" s="1">
        <v>3</v>
      </c>
      <c r="H1154" s="1"/>
      <c r="I1154" s="1" t="s">
        <v>2328</v>
      </c>
      <c r="J1154" s="1">
        <v>0.03</v>
      </c>
      <c r="K1154" s="1">
        <v>0.09</v>
      </c>
      <c r="L1154" s="42">
        <v>6</v>
      </c>
      <c r="M1154" s="43">
        <v>46139</v>
      </c>
      <c r="N1154" s="1" t="e">
        <f>VLOOKUP(B1154,MICRO!E:L,8,0)</f>
        <v>#N/A</v>
      </c>
    </row>
    <row r="1155" spans="1:14" ht="20.25" x14ac:dyDescent="0.25">
      <c r="A1155" s="1">
        <v>58</v>
      </c>
      <c r="B1155" s="159"/>
      <c r="C1155" s="1" t="s">
        <v>2083</v>
      </c>
      <c r="D1155" s="1"/>
      <c r="E1155" s="1"/>
      <c r="F1155" s="1" t="s">
        <v>2344</v>
      </c>
      <c r="G1155" s="1">
        <v>5</v>
      </c>
      <c r="H1155" s="1"/>
      <c r="I1155" s="1" t="s">
        <v>2328</v>
      </c>
      <c r="J1155" s="1">
        <v>0.02</v>
      </c>
      <c r="K1155" s="1">
        <v>0.1</v>
      </c>
      <c r="L1155" s="42">
        <v>6</v>
      </c>
      <c r="M1155" s="43">
        <v>46140</v>
      </c>
      <c r="N1155" s="1" t="e">
        <f>VLOOKUP(B1155,MICRO!E:L,8,0)</f>
        <v>#N/A</v>
      </c>
    </row>
    <row r="1156" spans="1:14" ht="20.25" x14ac:dyDescent="0.25">
      <c r="A1156" s="1">
        <v>59</v>
      </c>
      <c r="B1156" s="159"/>
      <c r="C1156" s="1" t="s">
        <v>2083</v>
      </c>
      <c r="D1156" s="1"/>
      <c r="E1156" s="1"/>
      <c r="F1156" s="1" t="s">
        <v>2345</v>
      </c>
      <c r="G1156" s="1">
        <v>5</v>
      </c>
      <c r="H1156" s="1"/>
      <c r="I1156" s="1" t="s">
        <v>2328</v>
      </c>
      <c r="J1156" s="1">
        <v>0.03</v>
      </c>
      <c r="K1156" s="1">
        <v>0.15</v>
      </c>
      <c r="L1156" s="42">
        <v>6</v>
      </c>
      <c r="M1156" s="43">
        <v>46141</v>
      </c>
      <c r="N1156" s="1" t="e">
        <f>VLOOKUP(B1156,MICRO!E:L,8,0)</f>
        <v>#N/A</v>
      </c>
    </row>
    <row r="1157" spans="1:14" ht="20.25" x14ac:dyDescent="0.25">
      <c r="A1157" s="1">
        <v>60</v>
      </c>
      <c r="B1157" s="159"/>
      <c r="C1157" s="1" t="s">
        <v>2083</v>
      </c>
      <c r="D1157" s="1"/>
      <c r="E1157" s="1"/>
      <c r="F1157" s="1" t="s">
        <v>2346</v>
      </c>
      <c r="G1157" s="1">
        <v>2</v>
      </c>
      <c r="H1157" s="1"/>
      <c r="I1157" s="1" t="s">
        <v>2328</v>
      </c>
      <c r="J1157" s="1">
        <v>0.04</v>
      </c>
      <c r="K1157" s="1">
        <v>0.08</v>
      </c>
      <c r="L1157" s="42">
        <v>6</v>
      </c>
      <c r="M1157" s="43">
        <v>46142</v>
      </c>
      <c r="N1157" s="1" t="e">
        <f>VLOOKUP(B1157,MICRO!E:L,8,0)</f>
        <v>#N/A</v>
      </c>
    </row>
    <row r="1158" spans="1:14" ht="20.25" x14ac:dyDescent="0.25">
      <c r="A1158" s="1">
        <v>61</v>
      </c>
      <c r="B1158" s="159"/>
      <c r="C1158" s="1" t="s">
        <v>2083</v>
      </c>
      <c r="D1158" s="1"/>
      <c r="E1158" s="1"/>
      <c r="F1158" s="1" t="s">
        <v>2347</v>
      </c>
      <c r="G1158" s="1">
        <v>3</v>
      </c>
      <c r="H1158" s="1"/>
      <c r="I1158" s="1" t="s">
        <v>2328</v>
      </c>
      <c r="J1158" s="1">
        <v>0.04</v>
      </c>
      <c r="K1158" s="1">
        <v>0.12</v>
      </c>
      <c r="L1158" s="42">
        <v>6</v>
      </c>
      <c r="M1158" s="43">
        <v>46143</v>
      </c>
      <c r="N1158" s="1" t="e">
        <f>VLOOKUP(B1158,MICRO!E:L,8,0)</f>
        <v>#N/A</v>
      </c>
    </row>
    <row r="1159" spans="1:14" ht="20.25" x14ac:dyDescent="0.25">
      <c r="A1159" s="1">
        <v>62</v>
      </c>
      <c r="B1159" s="159"/>
      <c r="C1159" s="1" t="s">
        <v>2083</v>
      </c>
      <c r="D1159" s="1"/>
      <c r="E1159" s="1"/>
      <c r="F1159" s="1" t="s">
        <v>2348</v>
      </c>
      <c r="G1159" s="1">
        <v>6</v>
      </c>
      <c r="H1159" s="1"/>
      <c r="I1159" s="1" t="s">
        <v>2328</v>
      </c>
      <c r="J1159" s="1">
        <v>0.05</v>
      </c>
      <c r="K1159" s="1">
        <v>0.30000000000000004</v>
      </c>
      <c r="L1159" s="42">
        <v>6</v>
      </c>
      <c r="M1159" s="43">
        <v>46144</v>
      </c>
      <c r="N1159" s="1" t="e">
        <f>VLOOKUP(B1159,MICRO!E:L,8,0)</f>
        <v>#N/A</v>
      </c>
    </row>
    <row r="1160" spans="1:14" ht="20.25" x14ac:dyDescent="0.25">
      <c r="A1160" s="1">
        <v>63</v>
      </c>
      <c r="B1160" s="159"/>
      <c r="C1160" s="1" t="s">
        <v>2092</v>
      </c>
      <c r="D1160" s="1"/>
      <c r="E1160" s="1"/>
      <c r="F1160" s="1" t="s">
        <v>2349</v>
      </c>
      <c r="G1160" s="1">
        <v>10</v>
      </c>
      <c r="H1160" s="1" t="s">
        <v>19</v>
      </c>
      <c r="I1160" s="1" t="s">
        <v>2124</v>
      </c>
      <c r="J1160" s="1">
        <v>0.02</v>
      </c>
      <c r="K1160" s="1">
        <v>0.2</v>
      </c>
      <c r="L1160" s="42">
        <v>6</v>
      </c>
      <c r="M1160" s="43">
        <v>46145</v>
      </c>
      <c r="N1160" s="1" t="e">
        <f>VLOOKUP(B1160,MICRO!E:L,8,0)</f>
        <v>#N/A</v>
      </c>
    </row>
    <row r="1161" spans="1:14" ht="20.25" x14ac:dyDescent="0.25">
      <c r="A1161" s="1">
        <v>64</v>
      </c>
      <c r="B1161" s="159"/>
      <c r="C1161" s="1" t="s">
        <v>2092</v>
      </c>
      <c r="D1161" s="1"/>
      <c r="E1161" s="1"/>
      <c r="F1161" s="1" t="s">
        <v>2350</v>
      </c>
      <c r="G1161" s="1">
        <v>12</v>
      </c>
      <c r="H1161" s="1" t="s">
        <v>19</v>
      </c>
      <c r="I1161" s="1" t="s">
        <v>2124</v>
      </c>
      <c r="J1161" s="1">
        <v>0.02</v>
      </c>
      <c r="K1161" s="1">
        <v>0.24</v>
      </c>
      <c r="L1161" s="42">
        <v>6</v>
      </c>
      <c r="M1161" s="43">
        <v>46146</v>
      </c>
      <c r="N1161" s="1" t="e">
        <f>VLOOKUP(B1161,MICRO!E:L,8,0)</f>
        <v>#N/A</v>
      </c>
    </row>
    <row r="1162" spans="1:14" ht="20.25" x14ac:dyDescent="0.25">
      <c r="A1162" s="1">
        <v>65</v>
      </c>
      <c r="B1162" s="159"/>
      <c r="C1162" s="1" t="s">
        <v>2092</v>
      </c>
      <c r="D1162" s="1"/>
      <c r="E1162" s="1"/>
      <c r="F1162" s="1" t="s">
        <v>2351</v>
      </c>
      <c r="G1162" s="1">
        <v>15</v>
      </c>
      <c r="H1162" s="1" t="s">
        <v>19</v>
      </c>
      <c r="I1162" s="1" t="s">
        <v>2124</v>
      </c>
      <c r="J1162" s="1">
        <v>0.02</v>
      </c>
      <c r="K1162" s="1">
        <v>0.3</v>
      </c>
      <c r="L1162" s="42">
        <v>6</v>
      </c>
      <c r="M1162" s="43">
        <v>46147</v>
      </c>
      <c r="N1162" s="1" t="e">
        <f>VLOOKUP(B1162,MICRO!E:L,8,0)</f>
        <v>#N/A</v>
      </c>
    </row>
    <row r="1163" spans="1:14" ht="20.25" x14ac:dyDescent="0.25">
      <c r="A1163" s="1">
        <v>66</v>
      </c>
      <c r="B1163" s="159"/>
      <c r="C1163" s="1" t="s">
        <v>2092</v>
      </c>
      <c r="D1163" s="1"/>
      <c r="E1163" s="1"/>
      <c r="F1163" s="1" t="s">
        <v>2352</v>
      </c>
      <c r="G1163" s="1">
        <v>30</v>
      </c>
      <c r="H1163" s="1" t="s">
        <v>1253</v>
      </c>
      <c r="I1163" s="1" t="s">
        <v>2124</v>
      </c>
      <c r="J1163" s="1">
        <v>0.8</v>
      </c>
      <c r="K1163" s="1">
        <v>24</v>
      </c>
      <c r="L1163" s="42">
        <v>6</v>
      </c>
      <c r="M1163" s="43">
        <v>46148</v>
      </c>
      <c r="N1163" s="1" t="e">
        <f>VLOOKUP(B1163,MICRO!E:L,8,0)</f>
        <v>#N/A</v>
      </c>
    </row>
    <row r="1164" spans="1:14" ht="20.25" x14ac:dyDescent="0.25">
      <c r="A1164" s="1">
        <v>67</v>
      </c>
      <c r="B1164" s="159"/>
      <c r="C1164" s="1" t="s">
        <v>2092</v>
      </c>
      <c r="D1164" s="1"/>
      <c r="E1164" s="1"/>
      <c r="F1164" s="1" t="s">
        <v>2353</v>
      </c>
      <c r="G1164" s="1">
        <v>6</v>
      </c>
      <c r="H1164" s="1" t="s">
        <v>19</v>
      </c>
      <c r="I1164" s="1" t="s">
        <v>2124</v>
      </c>
      <c r="J1164" s="1">
        <v>1.2</v>
      </c>
      <c r="K1164" s="1">
        <v>7.1999999999999993</v>
      </c>
      <c r="L1164" s="42">
        <v>6</v>
      </c>
      <c r="M1164" s="43">
        <v>46149</v>
      </c>
      <c r="N1164" s="1" t="e">
        <f>VLOOKUP(B1164,MICRO!E:L,8,0)</f>
        <v>#N/A</v>
      </c>
    </row>
    <row r="1165" spans="1:14" ht="20.25" x14ac:dyDescent="0.25">
      <c r="A1165" s="1">
        <v>68</v>
      </c>
      <c r="B1165" s="159"/>
      <c r="C1165" s="1" t="s">
        <v>2092</v>
      </c>
      <c r="D1165" s="1"/>
      <c r="E1165" s="1"/>
      <c r="F1165" s="1" t="s">
        <v>2354</v>
      </c>
      <c r="G1165" s="1">
        <v>34</v>
      </c>
      <c r="H1165" s="1" t="s">
        <v>1253</v>
      </c>
      <c r="I1165" s="1" t="s">
        <v>2124</v>
      </c>
      <c r="J1165" s="1">
        <v>1</v>
      </c>
      <c r="K1165" s="1">
        <v>34</v>
      </c>
      <c r="L1165" s="42">
        <v>6</v>
      </c>
      <c r="M1165" s="43">
        <v>46150</v>
      </c>
      <c r="N1165" s="1" t="e">
        <f>VLOOKUP(B1165,MICRO!E:L,8,0)</f>
        <v>#N/A</v>
      </c>
    </row>
    <row r="1166" spans="1:14" ht="20.25" x14ac:dyDescent="0.25">
      <c r="A1166" s="1">
        <v>69</v>
      </c>
      <c r="B1166" s="159"/>
      <c r="C1166" s="1" t="s">
        <v>2092</v>
      </c>
      <c r="D1166" s="1"/>
      <c r="E1166" s="1"/>
      <c r="F1166" s="1" t="s">
        <v>2355</v>
      </c>
      <c r="G1166" s="1">
        <v>5</v>
      </c>
      <c r="H1166" s="1" t="s">
        <v>19</v>
      </c>
      <c r="I1166" s="1" t="s">
        <v>2124</v>
      </c>
      <c r="J1166" s="1">
        <v>0.02</v>
      </c>
      <c r="K1166" s="1">
        <v>0.1</v>
      </c>
      <c r="L1166" s="42">
        <v>6</v>
      </c>
      <c r="M1166" s="43">
        <v>46151</v>
      </c>
      <c r="N1166" s="1" t="e">
        <f>VLOOKUP(B1166,MICRO!E:L,8,0)</f>
        <v>#N/A</v>
      </c>
    </row>
    <row r="1167" spans="1:14" ht="20.25" x14ac:dyDescent="0.25">
      <c r="A1167" s="1">
        <v>70</v>
      </c>
      <c r="B1167" s="159"/>
      <c r="C1167" s="1" t="s">
        <v>2092</v>
      </c>
      <c r="D1167" s="1"/>
      <c r="E1167" s="1"/>
      <c r="F1167" s="1" t="s">
        <v>2356</v>
      </c>
      <c r="G1167" s="1">
        <v>6</v>
      </c>
      <c r="H1167" s="1" t="s">
        <v>1253</v>
      </c>
      <c r="I1167" s="1" t="s">
        <v>2124</v>
      </c>
      <c r="J1167" s="1">
        <v>0.6</v>
      </c>
      <c r="K1167" s="1">
        <v>3.5999999999999996</v>
      </c>
      <c r="L1167" s="42">
        <v>6</v>
      </c>
      <c r="M1167" s="43">
        <v>46152</v>
      </c>
      <c r="N1167" s="1" t="e">
        <f>VLOOKUP(B1167,MICRO!E:L,8,0)</f>
        <v>#N/A</v>
      </c>
    </row>
    <row r="1168" spans="1:14" ht="20.25" x14ac:dyDescent="0.25">
      <c r="A1168" s="1">
        <v>71</v>
      </c>
      <c r="B1168" s="159"/>
      <c r="C1168" s="1" t="s">
        <v>2092</v>
      </c>
      <c r="D1168" s="1"/>
      <c r="E1168" s="1"/>
      <c r="F1168" s="1" t="s">
        <v>2357</v>
      </c>
      <c r="G1168" s="1">
        <v>4</v>
      </c>
      <c r="H1168" s="1" t="s">
        <v>1253</v>
      </c>
      <c r="I1168" s="1" t="s">
        <v>2124</v>
      </c>
      <c r="J1168" s="1">
        <v>0.8</v>
      </c>
      <c r="K1168" s="1">
        <v>3.2</v>
      </c>
      <c r="L1168" s="42">
        <v>6</v>
      </c>
      <c r="M1168" s="43">
        <v>46153</v>
      </c>
      <c r="N1168" s="1" t="e">
        <f>VLOOKUP(B1168,MICRO!E:L,8,0)</f>
        <v>#N/A</v>
      </c>
    </row>
    <row r="1169" spans="1:14" ht="20.25" x14ac:dyDescent="0.25">
      <c r="A1169" s="1">
        <v>72</v>
      </c>
      <c r="B1169" s="159"/>
      <c r="C1169" s="1" t="s">
        <v>2092</v>
      </c>
      <c r="D1169" s="1"/>
      <c r="E1169" s="1"/>
      <c r="F1169" s="1" t="s">
        <v>2358</v>
      </c>
      <c r="G1169" s="1">
        <v>3</v>
      </c>
      <c r="H1169" s="1" t="s">
        <v>19</v>
      </c>
      <c r="I1169" s="1" t="s">
        <v>2124</v>
      </c>
      <c r="J1169" s="1">
        <v>0.04</v>
      </c>
      <c r="K1169" s="1">
        <v>0.12</v>
      </c>
      <c r="L1169" s="42">
        <v>6</v>
      </c>
      <c r="M1169" s="43">
        <v>46154</v>
      </c>
      <c r="N1169" s="1" t="e">
        <f>VLOOKUP(B1169,MICRO!E:L,8,0)</f>
        <v>#N/A</v>
      </c>
    </row>
    <row r="1170" spans="1:14" ht="20.25" x14ac:dyDescent="0.25">
      <c r="A1170" s="1">
        <v>73</v>
      </c>
      <c r="B1170" s="159"/>
      <c r="C1170" s="1" t="s">
        <v>2092</v>
      </c>
      <c r="D1170" s="1"/>
      <c r="E1170" s="1"/>
      <c r="F1170" s="1" t="s">
        <v>2359</v>
      </c>
      <c r="G1170" s="1">
        <v>2</v>
      </c>
      <c r="H1170" s="1" t="s">
        <v>19</v>
      </c>
      <c r="I1170" s="1" t="s">
        <v>2124</v>
      </c>
      <c r="J1170" s="1">
        <v>0.03</v>
      </c>
      <c r="K1170" s="1">
        <v>0.06</v>
      </c>
      <c r="L1170" s="42">
        <v>6</v>
      </c>
      <c r="M1170" s="43">
        <v>46155</v>
      </c>
      <c r="N1170" s="1" t="e">
        <f>VLOOKUP(B1170,MICRO!E:L,8,0)</f>
        <v>#N/A</v>
      </c>
    </row>
    <row r="1171" spans="1:14" ht="20.25" x14ac:dyDescent="0.25">
      <c r="A1171" s="1">
        <v>74</v>
      </c>
      <c r="B1171" s="159"/>
      <c r="C1171" s="1" t="s">
        <v>2092</v>
      </c>
      <c r="D1171" s="1"/>
      <c r="E1171" s="1"/>
      <c r="F1171" s="1" t="s">
        <v>2360</v>
      </c>
      <c r="G1171" s="1">
        <v>6</v>
      </c>
      <c r="H1171" s="1" t="s">
        <v>19</v>
      </c>
      <c r="I1171" s="1" t="s">
        <v>2124</v>
      </c>
      <c r="J1171" s="1">
        <v>0.03</v>
      </c>
      <c r="K1171" s="1">
        <v>0.18</v>
      </c>
      <c r="L1171" s="42">
        <v>6</v>
      </c>
      <c r="M1171" s="43">
        <v>46156</v>
      </c>
      <c r="N1171" s="1" t="e">
        <f>VLOOKUP(B1171,MICRO!E:L,8,0)</f>
        <v>#N/A</v>
      </c>
    </row>
    <row r="1172" spans="1:14" ht="20.25" x14ac:dyDescent="0.25">
      <c r="A1172" s="1">
        <v>75</v>
      </c>
      <c r="B1172" s="159"/>
      <c r="C1172" s="1" t="s">
        <v>2092</v>
      </c>
      <c r="D1172" s="1"/>
      <c r="E1172" s="1"/>
      <c r="F1172" s="1" t="s">
        <v>2361</v>
      </c>
      <c r="G1172" s="1">
        <v>2</v>
      </c>
      <c r="H1172" s="1" t="s">
        <v>19</v>
      </c>
      <c r="I1172" s="1" t="s">
        <v>2124</v>
      </c>
      <c r="J1172" s="1">
        <v>0.03</v>
      </c>
      <c r="K1172" s="1">
        <v>0.06</v>
      </c>
      <c r="L1172" s="42">
        <v>6</v>
      </c>
      <c r="M1172" s="43">
        <v>46157</v>
      </c>
      <c r="N1172" s="1" t="e">
        <f>VLOOKUP(B1172,MICRO!E:L,8,0)</f>
        <v>#N/A</v>
      </c>
    </row>
    <row r="1173" spans="1:14" ht="20.25" x14ac:dyDescent="0.25">
      <c r="A1173" s="1">
        <v>76</v>
      </c>
      <c r="B1173" s="159"/>
      <c r="C1173" s="1" t="s">
        <v>2092</v>
      </c>
      <c r="D1173" s="1"/>
      <c r="E1173" s="1"/>
      <c r="F1173" s="1" t="s">
        <v>2362</v>
      </c>
      <c r="G1173" s="1">
        <v>6</v>
      </c>
      <c r="H1173" s="1" t="s">
        <v>19</v>
      </c>
      <c r="I1173" s="1" t="s">
        <v>2124</v>
      </c>
      <c r="J1173" s="1">
        <v>0.03</v>
      </c>
      <c r="K1173" s="1">
        <v>0.18</v>
      </c>
      <c r="L1173" s="42">
        <v>6</v>
      </c>
      <c r="M1173" s="43">
        <v>46158</v>
      </c>
      <c r="N1173" s="1" t="e">
        <f>VLOOKUP(B1173,MICRO!E:L,8,0)</f>
        <v>#N/A</v>
      </c>
    </row>
    <row r="1174" spans="1:14" ht="20.25" x14ac:dyDescent="0.25">
      <c r="A1174" s="1">
        <v>77</v>
      </c>
      <c r="B1174" s="159"/>
      <c r="C1174" s="1" t="s">
        <v>2092</v>
      </c>
      <c r="D1174" s="1"/>
      <c r="E1174" s="1"/>
      <c r="F1174" s="1" t="s">
        <v>2363</v>
      </c>
      <c r="G1174" s="1">
        <v>3</v>
      </c>
      <c r="H1174" s="1" t="s">
        <v>19</v>
      </c>
      <c r="I1174" s="1" t="s">
        <v>2124</v>
      </c>
      <c r="J1174" s="1">
        <v>0.04</v>
      </c>
      <c r="K1174" s="1">
        <v>0.12</v>
      </c>
      <c r="L1174" s="42">
        <v>6</v>
      </c>
      <c r="M1174" s="43">
        <v>46159</v>
      </c>
      <c r="N1174" s="1" t="e">
        <f>VLOOKUP(B1174,MICRO!E:L,8,0)</f>
        <v>#N/A</v>
      </c>
    </row>
    <row r="1175" spans="1:14" ht="20.25" x14ac:dyDescent="0.25">
      <c r="A1175" s="1">
        <v>78</v>
      </c>
      <c r="B1175" s="159"/>
      <c r="C1175" s="1" t="s">
        <v>2092</v>
      </c>
      <c r="D1175" s="1"/>
      <c r="E1175" s="1"/>
      <c r="F1175" s="1" t="s">
        <v>2364</v>
      </c>
      <c r="G1175" s="1">
        <v>2</v>
      </c>
      <c r="H1175" s="1" t="s">
        <v>19</v>
      </c>
      <c r="I1175" s="1" t="s">
        <v>2124</v>
      </c>
      <c r="J1175" s="1">
        <v>0.02</v>
      </c>
      <c r="K1175" s="1">
        <v>0.04</v>
      </c>
      <c r="L1175" s="42">
        <v>6</v>
      </c>
      <c r="M1175" s="43">
        <v>46160</v>
      </c>
      <c r="N1175" s="1" t="e">
        <f>VLOOKUP(B1175,MICRO!E:L,8,0)</f>
        <v>#N/A</v>
      </c>
    </row>
    <row r="1176" spans="1:14" ht="20.25" x14ac:dyDescent="0.25">
      <c r="A1176" s="1">
        <v>79</v>
      </c>
      <c r="B1176" s="159"/>
      <c r="C1176" s="1" t="s">
        <v>2092</v>
      </c>
      <c r="D1176" s="1"/>
      <c r="E1176" s="1"/>
      <c r="F1176" s="1" t="s">
        <v>2365</v>
      </c>
      <c r="G1176" s="1">
        <v>2</v>
      </c>
      <c r="H1176" s="1" t="s">
        <v>19</v>
      </c>
      <c r="I1176" s="1" t="s">
        <v>2124</v>
      </c>
      <c r="J1176" s="1">
        <v>0.03</v>
      </c>
      <c r="K1176" s="1">
        <v>0.06</v>
      </c>
      <c r="L1176" s="42">
        <v>6</v>
      </c>
      <c r="M1176" s="43">
        <v>46161</v>
      </c>
      <c r="N1176" s="1" t="e">
        <f>VLOOKUP(B1176,MICRO!E:L,8,0)</f>
        <v>#N/A</v>
      </c>
    </row>
    <row r="1177" spans="1:14" ht="20.25" x14ac:dyDescent="0.25">
      <c r="A1177" s="1">
        <v>80</v>
      </c>
      <c r="B1177" s="159"/>
      <c r="C1177" s="1" t="s">
        <v>2092</v>
      </c>
      <c r="D1177" s="1"/>
      <c r="E1177" s="1"/>
      <c r="F1177" s="1" t="s">
        <v>2366</v>
      </c>
      <c r="G1177" s="1">
        <v>6</v>
      </c>
      <c r="H1177" s="1" t="s">
        <v>19</v>
      </c>
      <c r="I1177" s="1" t="s">
        <v>2124</v>
      </c>
      <c r="J1177" s="1">
        <v>0.03</v>
      </c>
      <c r="K1177" s="1">
        <v>0.18</v>
      </c>
      <c r="L1177" s="42">
        <v>6</v>
      </c>
      <c r="M1177" s="43">
        <v>46162</v>
      </c>
      <c r="N1177" s="1" t="e">
        <f>VLOOKUP(B1177,MICRO!E:L,8,0)</f>
        <v>#N/A</v>
      </c>
    </row>
    <row r="1178" spans="1:14" ht="20.25" x14ac:dyDescent="0.25">
      <c r="A1178" s="1">
        <v>81</v>
      </c>
      <c r="B1178" s="159"/>
      <c r="C1178" s="1" t="s">
        <v>2097</v>
      </c>
      <c r="D1178" s="1"/>
      <c r="E1178" s="1"/>
      <c r="F1178" s="1" t="s">
        <v>2367</v>
      </c>
      <c r="G1178" s="1">
        <v>33</v>
      </c>
      <c r="H1178" s="1" t="s">
        <v>1253</v>
      </c>
      <c r="I1178" s="1" t="s">
        <v>2125</v>
      </c>
      <c r="J1178" s="1">
        <v>0.9</v>
      </c>
      <c r="K1178" s="1">
        <v>29.7</v>
      </c>
      <c r="L1178" s="42">
        <v>6</v>
      </c>
      <c r="M1178" s="43">
        <v>46163</v>
      </c>
      <c r="N1178" s="1" t="e">
        <f>VLOOKUP(B1178,MICRO!E:L,8,0)</f>
        <v>#N/A</v>
      </c>
    </row>
    <row r="1179" spans="1:14" ht="20.25" x14ac:dyDescent="0.25">
      <c r="A1179" s="1">
        <v>82</v>
      </c>
      <c r="B1179" s="159"/>
      <c r="C1179" s="1" t="s">
        <v>2097</v>
      </c>
      <c r="D1179" s="1"/>
      <c r="E1179" s="1"/>
      <c r="F1179" s="1" t="s">
        <v>2368</v>
      </c>
      <c r="G1179" s="1">
        <v>4</v>
      </c>
      <c r="H1179" s="1" t="s">
        <v>1253</v>
      </c>
      <c r="I1179" s="1" t="s">
        <v>2125</v>
      </c>
      <c r="J1179" s="1">
        <v>0.5</v>
      </c>
      <c r="K1179" s="1">
        <v>2</v>
      </c>
      <c r="L1179" s="42">
        <v>6</v>
      </c>
      <c r="M1179" s="43">
        <v>46164</v>
      </c>
      <c r="N1179" s="1" t="e">
        <f>VLOOKUP(B1179,MICRO!E:L,8,0)</f>
        <v>#N/A</v>
      </c>
    </row>
    <row r="1180" spans="1:14" ht="20.25" x14ac:dyDescent="0.25">
      <c r="A1180" s="1">
        <v>83</v>
      </c>
      <c r="B1180" s="159"/>
      <c r="C1180" s="1" t="s">
        <v>2097</v>
      </c>
      <c r="D1180" s="1"/>
      <c r="E1180" s="1"/>
      <c r="F1180" s="1" t="s">
        <v>2369</v>
      </c>
      <c r="G1180" s="1">
        <v>36</v>
      </c>
      <c r="H1180" s="1" t="s">
        <v>1253</v>
      </c>
      <c r="I1180" s="1" t="s">
        <v>2125</v>
      </c>
      <c r="J1180" s="1">
        <v>1.1000000000000001</v>
      </c>
      <c r="K1180" s="1">
        <v>39.6</v>
      </c>
      <c r="L1180" s="42">
        <v>6</v>
      </c>
      <c r="M1180" s="43">
        <v>46165</v>
      </c>
      <c r="N1180" s="1" t="e">
        <f>VLOOKUP(B1180,MICRO!E:L,8,0)</f>
        <v>#N/A</v>
      </c>
    </row>
    <row r="1181" spans="1:14" ht="20.25" x14ac:dyDescent="0.25">
      <c r="A1181" s="1">
        <v>84</v>
      </c>
      <c r="B1181" s="159"/>
      <c r="C1181" s="1" t="s">
        <v>2097</v>
      </c>
      <c r="D1181" s="1"/>
      <c r="E1181" s="1"/>
      <c r="F1181" s="1" t="s">
        <v>2370</v>
      </c>
      <c r="G1181" s="1">
        <v>5</v>
      </c>
      <c r="H1181" s="1" t="s">
        <v>19</v>
      </c>
      <c r="I1181" s="1" t="s">
        <v>2125</v>
      </c>
      <c r="J1181" s="1">
        <v>0.02</v>
      </c>
      <c r="K1181" s="1">
        <v>0.1</v>
      </c>
      <c r="L1181" s="42">
        <v>6</v>
      </c>
      <c r="M1181" s="43">
        <v>46166</v>
      </c>
      <c r="N1181" s="1" t="e">
        <f>VLOOKUP(B1181,MICRO!E:L,8,0)</f>
        <v>#N/A</v>
      </c>
    </row>
    <row r="1182" spans="1:14" ht="20.25" x14ac:dyDescent="0.25">
      <c r="A1182" s="1">
        <v>85</v>
      </c>
      <c r="B1182" s="159"/>
      <c r="C1182" s="1" t="s">
        <v>2097</v>
      </c>
      <c r="D1182" s="1"/>
      <c r="E1182" s="1"/>
      <c r="F1182" s="1" t="s">
        <v>2371</v>
      </c>
      <c r="G1182" s="1">
        <v>15</v>
      </c>
      <c r="H1182" s="1" t="s">
        <v>19</v>
      </c>
      <c r="I1182" s="1" t="s">
        <v>2125</v>
      </c>
      <c r="J1182" s="1">
        <v>0.02</v>
      </c>
      <c r="K1182" s="1">
        <v>0.3</v>
      </c>
      <c r="L1182" s="42">
        <v>6</v>
      </c>
      <c r="M1182" s="43">
        <v>46167</v>
      </c>
      <c r="N1182" s="1" t="e">
        <f>VLOOKUP(B1182,MICRO!E:L,8,0)</f>
        <v>#N/A</v>
      </c>
    </row>
    <row r="1183" spans="1:14" ht="20.25" x14ac:dyDescent="0.25">
      <c r="A1183" s="1">
        <v>86</v>
      </c>
      <c r="B1183" s="159"/>
      <c r="C1183" s="1" t="s">
        <v>2097</v>
      </c>
      <c r="D1183" s="1"/>
      <c r="E1183" s="1"/>
      <c r="F1183" s="1" t="s">
        <v>2372</v>
      </c>
      <c r="G1183" s="1">
        <v>10</v>
      </c>
      <c r="H1183" s="1" t="s">
        <v>19</v>
      </c>
      <c r="I1183" s="1" t="s">
        <v>2125</v>
      </c>
      <c r="J1183" s="1">
        <v>0.02</v>
      </c>
      <c r="K1183" s="1">
        <v>0.2</v>
      </c>
      <c r="L1183" s="42">
        <v>6</v>
      </c>
      <c r="M1183" s="43">
        <v>46168</v>
      </c>
      <c r="N1183" s="1" t="e">
        <f>VLOOKUP(B1183,MICRO!E:L,8,0)</f>
        <v>#N/A</v>
      </c>
    </row>
    <row r="1184" spans="1:14" ht="20.25" x14ac:dyDescent="0.25">
      <c r="A1184" s="1">
        <v>87</v>
      </c>
      <c r="B1184" s="159"/>
      <c r="C1184" s="1" t="s">
        <v>2097</v>
      </c>
      <c r="D1184" s="1"/>
      <c r="E1184" s="1"/>
      <c r="F1184" s="1" t="s">
        <v>2373</v>
      </c>
      <c r="G1184" s="1">
        <v>10</v>
      </c>
      <c r="H1184" s="1" t="s">
        <v>19</v>
      </c>
      <c r="I1184" s="1" t="s">
        <v>2125</v>
      </c>
      <c r="J1184" s="1">
        <v>0.02</v>
      </c>
      <c r="K1184" s="1">
        <v>0.2</v>
      </c>
      <c r="L1184" s="42">
        <v>6</v>
      </c>
      <c r="M1184" s="43">
        <v>46169</v>
      </c>
      <c r="N1184" s="1" t="e">
        <f>VLOOKUP(B1184,MICRO!E:L,8,0)</f>
        <v>#N/A</v>
      </c>
    </row>
    <row r="1185" spans="1:14" ht="20.25" x14ac:dyDescent="0.25">
      <c r="A1185" s="1">
        <v>88</v>
      </c>
      <c r="B1185" s="159"/>
      <c r="C1185" s="1" t="s">
        <v>2097</v>
      </c>
      <c r="D1185" s="1"/>
      <c r="E1185" s="1"/>
      <c r="F1185" s="1" t="s">
        <v>2374</v>
      </c>
      <c r="G1185" s="1">
        <v>6</v>
      </c>
      <c r="H1185" s="1" t="s">
        <v>1253</v>
      </c>
      <c r="I1185" s="1" t="s">
        <v>2125</v>
      </c>
      <c r="J1185" s="1">
        <v>0.8</v>
      </c>
      <c r="K1185" s="1">
        <v>4.8000000000000007</v>
      </c>
      <c r="L1185" s="42">
        <v>6</v>
      </c>
      <c r="M1185" s="43">
        <v>46170</v>
      </c>
      <c r="N1185" s="1" t="e">
        <f>VLOOKUP(B1185,MICRO!E:L,8,0)</f>
        <v>#N/A</v>
      </c>
    </row>
    <row r="1186" spans="1:14" ht="20.25" x14ac:dyDescent="0.25">
      <c r="A1186" s="1">
        <v>89</v>
      </c>
      <c r="B1186" s="159"/>
      <c r="C1186" s="1" t="s">
        <v>2097</v>
      </c>
      <c r="D1186" s="1"/>
      <c r="E1186" s="1"/>
      <c r="F1186" s="1" t="s">
        <v>2375</v>
      </c>
      <c r="G1186" s="1">
        <v>2</v>
      </c>
      <c r="H1186" s="1" t="s">
        <v>19</v>
      </c>
      <c r="I1186" s="1" t="s">
        <v>2125</v>
      </c>
      <c r="J1186" s="1">
        <v>1</v>
      </c>
      <c r="K1186" s="1">
        <v>2</v>
      </c>
      <c r="L1186" s="42">
        <v>6</v>
      </c>
      <c r="M1186" s="43">
        <v>46171</v>
      </c>
      <c r="N1186" s="1" t="e">
        <f>VLOOKUP(B1186,MICRO!E:L,8,0)</f>
        <v>#N/A</v>
      </c>
    </row>
    <row r="1187" spans="1:14" ht="20.25" x14ac:dyDescent="0.25">
      <c r="A1187" s="1">
        <v>90</v>
      </c>
      <c r="B1187" s="159"/>
      <c r="C1187" s="1" t="s">
        <v>2097</v>
      </c>
      <c r="D1187" s="1"/>
      <c r="E1187" s="1"/>
      <c r="F1187" s="1" t="s">
        <v>2376</v>
      </c>
      <c r="G1187" s="1">
        <v>6</v>
      </c>
      <c r="H1187" s="1" t="s">
        <v>1253</v>
      </c>
      <c r="I1187" s="1" t="s">
        <v>2125</v>
      </c>
      <c r="J1187" s="1">
        <v>0.6</v>
      </c>
      <c r="K1187" s="1">
        <v>3.5999999999999996</v>
      </c>
      <c r="L1187" s="42">
        <v>6</v>
      </c>
      <c r="M1187" s="43">
        <v>46172</v>
      </c>
      <c r="N1187" s="1" t="e">
        <f>VLOOKUP(B1187,MICRO!E:L,8,0)</f>
        <v>#N/A</v>
      </c>
    </row>
    <row r="1188" spans="1:14" ht="20.25" x14ac:dyDescent="0.25">
      <c r="A1188" s="1">
        <v>91</v>
      </c>
      <c r="B1188" s="159"/>
      <c r="C1188" s="1" t="s">
        <v>2097</v>
      </c>
      <c r="D1188" s="1"/>
      <c r="E1188" s="1"/>
      <c r="F1188" s="1" t="s">
        <v>2377</v>
      </c>
      <c r="G1188" s="1">
        <v>3</v>
      </c>
      <c r="H1188" s="1" t="s">
        <v>19</v>
      </c>
      <c r="I1188" s="1" t="s">
        <v>2125</v>
      </c>
      <c r="J1188" s="1">
        <v>0.05</v>
      </c>
      <c r="K1188" s="1">
        <v>0.15000000000000002</v>
      </c>
      <c r="L1188" s="42">
        <v>6</v>
      </c>
      <c r="M1188" s="43">
        <v>46173</v>
      </c>
      <c r="N1188" s="1" t="e">
        <f>VLOOKUP(B1188,MICRO!E:L,8,0)</f>
        <v>#N/A</v>
      </c>
    </row>
    <row r="1189" spans="1:14" ht="20.25" x14ac:dyDescent="0.25">
      <c r="A1189" s="1">
        <v>92</v>
      </c>
      <c r="B1189" s="159"/>
      <c r="C1189" s="1" t="s">
        <v>2097</v>
      </c>
      <c r="D1189" s="1"/>
      <c r="E1189" s="1"/>
      <c r="F1189" s="1" t="s">
        <v>2378</v>
      </c>
      <c r="G1189" s="1">
        <v>2</v>
      </c>
      <c r="H1189" s="1" t="s">
        <v>19</v>
      </c>
      <c r="I1189" s="1" t="s">
        <v>2125</v>
      </c>
      <c r="J1189" s="1">
        <v>0.03</v>
      </c>
      <c r="K1189" s="1">
        <v>0.06</v>
      </c>
      <c r="L1189" s="42">
        <v>6</v>
      </c>
      <c r="M1189" s="43">
        <v>46174</v>
      </c>
      <c r="N1189" s="1" t="e">
        <f>VLOOKUP(B1189,MICRO!E:L,8,0)</f>
        <v>#N/A</v>
      </c>
    </row>
    <row r="1190" spans="1:14" ht="20.25" x14ac:dyDescent="0.25">
      <c r="A1190" s="1">
        <v>93</v>
      </c>
      <c r="B1190" s="159"/>
      <c r="C1190" s="1" t="s">
        <v>2097</v>
      </c>
      <c r="D1190" s="1"/>
      <c r="E1190" s="1"/>
      <c r="F1190" s="1" t="s">
        <v>2379</v>
      </c>
      <c r="G1190" s="1">
        <v>5</v>
      </c>
      <c r="H1190" s="1" t="s">
        <v>19</v>
      </c>
      <c r="I1190" s="1" t="s">
        <v>2125</v>
      </c>
      <c r="J1190" s="1">
        <v>0.02</v>
      </c>
      <c r="K1190" s="1">
        <v>0.1</v>
      </c>
      <c r="L1190" s="42">
        <v>6</v>
      </c>
      <c r="M1190" s="43">
        <v>46175</v>
      </c>
      <c r="N1190" s="1" t="e">
        <f>VLOOKUP(B1190,MICRO!E:L,8,0)</f>
        <v>#N/A</v>
      </c>
    </row>
    <row r="1191" spans="1:14" ht="20.25" x14ac:dyDescent="0.25">
      <c r="A1191" s="1">
        <v>94</v>
      </c>
      <c r="B1191" s="159"/>
      <c r="C1191" s="1" t="s">
        <v>2097</v>
      </c>
      <c r="D1191" s="1"/>
      <c r="E1191" s="1"/>
      <c r="F1191" s="1" t="s">
        <v>2380</v>
      </c>
      <c r="G1191" s="1">
        <v>2</v>
      </c>
      <c r="H1191" s="1" t="s">
        <v>19</v>
      </c>
      <c r="I1191" s="1" t="s">
        <v>2125</v>
      </c>
      <c r="J1191" s="1">
        <v>0.03</v>
      </c>
      <c r="K1191" s="1">
        <v>0.06</v>
      </c>
      <c r="L1191" s="42">
        <v>6</v>
      </c>
      <c r="M1191" s="43">
        <v>46176</v>
      </c>
      <c r="N1191" s="1" t="e">
        <f>VLOOKUP(B1191,MICRO!E:L,8,0)</f>
        <v>#N/A</v>
      </c>
    </row>
    <row r="1192" spans="1:14" ht="20.25" x14ac:dyDescent="0.25">
      <c r="A1192" s="1">
        <v>95</v>
      </c>
      <c r="B1192" s="159"/>
      <c r="C1192" s="1" t="s">
        <v>2097</v>
      </c>
      <c r="D1192" s="1"/>
      <c r="E1192" s="1"/>
      <c r="F1192" s="1" t="s">
        <v>2381</v>
      </c>
      <c r="G1192" s="1">
        <v>5</v>
      </c>
      <c r="H1192" s="1" t="s">
        <v>19</v>
      </c>
      <c r="I1192" s="1" t="s">
        <v>2125</v>
      </c>
      <c r="J1192" s="1">
        <v>0.02</v>
      </c>
      <c r="K1192" s="1">
        <v>0.1</v>
      </c>
      <c r="L1192" s="42">
        <v>6</v>
      </c>
      <c r="M1192" s="43">
        <v>46177</v>
      </c>
      <c r="N1192" s="1" t="e">
        <f>VLOOKUP(B1192,MICRO!E:L,8,0)</f>
        <v>#N/A</v>
      </c>
    </row>
    <row r="1193" spans="1:14" ht="20.25" x14ac:dyDescent="0.25">
      <c r="A1193" s="1">
        <v>96</v>
      </c>
      <c r="B1193" s="159"/>
      <c r="C1193" s="1" t="s">
        <v>2097</v>
      </c>
      <c r="D1193" s="1"/>
      <c r="E1193" s="1"/>
      <c r="F1193" s="1" t="s">
        <v>2382</v>
      </c>
      <c r="G1193" s="1">
        <v>2</v>
      </c>
      <c r="H1193" s="1" t="s">
        <v>19</v>
      </c>
      <c r="I1193" s="1" t="s">
        <v>2125</v>
      </c>
      <c r="J1193" s="1">
        <v>0.02</v>
      </c>
      <c r="K1193" s="1">
        <v>0.04</v>
      </c>
      <c r="L1193" s="42">
        <v>6</v>
      </c>
      <c r="M1193" s="43">
        <v>46178</v>
      </c>
      <c r="N1193" s="1" t="e">
        <f>VLOOKUP(B1193,MICRO!E:L,8,0)</f>
        <v>#N/A</v>
      </c>
    </row>
    <row r="1194" spans="1:14" ht="20.25" x14ac:dyDescent="0.25">
      <c r="A1194" s="1">
        <v>97</v>
      </c>
      <c r="B1194" s="159"/>
      <c r="C1194" s="1" t="s">
        <v>2097</v>
      </c>
      <c r="D1194" s="1"/>
      <c r="E1194" s="1"/>
      <c r="F1194" s="1" t="s">
        <v>2383</v>
      </c>
      <c r="G1194" s="1">
        <v>2</v>
      </c>
      <c r="H1194" s="1" t="s">
        <v>19</v>
      </c>
      <c r="I1194" s="1" t="s">
        <v>2125</v>
      </c>
      <c r="J1194" s="1">
        <v>0.03</v>
      </c>
      <c r="K1194" s="1">
        <v>0.06</v>
      </c>
      <c r="L1194" s="42">
        <v>6</v>
      </c>
      <c r="M1194" s="43">
        <v>46179</v>
      </c>
      <c r="N1194" s="1" t="e">
        <f>VLOOKUP(B1194,MICRO!E:L,8,0)</f>
        <v>#N/A</v>
      </c>
    </row>
    <row r="1195" spans="1:14" ht="20.25" x14ac:dyDescent="0.25">
      <c r="A1195" s="1">
        <v>98</v>
      </c>
      <c r="B1195" s="159"/>
      <c r="C1195" s="1" t="s">
        <v>2097</v>
      </c>
      <c r="D1195" s="1"/>
      <c r="E1195" s="1"/>
      <c r="F1195" s="1" t="s">
        <v>2384</v>
      </c>
      <c r="G1195" s="1">
        <v>2</v>
      </c>
      <c r="H1195" s="1" t="s">
        <v>19</v>
      </c>
      <c r="I1195" s="1" t="s">
        <v>2125</v>
      </c>
      <c r="J1195" s="1">
        <v>0.02</v>
      </c>
      <c r="K1195" s="1">
        <v>0.04</v>
      </c>
      <c r="L1195" s="42">
        <v>6</v>
      </c>
      <c r="M1195" s="43">
        <v>46180</v>
      </c>
      <c r="N1195" s="1" t="e">
        <f>VLOOKUP(B1195,MICRO!E:L,8,0)</f>
        <v>#N/A</v>
      </c>
    </row>
    <row r="1196" spans="1:14" ht="20.25" x14ac:dyDescent="0.25">
      <c r="A1196" s="1">
        <v>99</v>
      </c>
      <c r="B1196" s="159"/>
      <c r="C1196" s="1" t="s">
        <v>2097</v>
      </c>
      <c r="D1196" s="1"/>
      <c r="E1196" s="1"/>
      <c r="F1196" s="1" t="s">
        <v>2385</v>
      </c>
      <c r="G1196" s="1">
        <v>2</v>
      </c>
      <c r="H1196" s="1" t="s">
        <v>19</v>
      </c>
      <c r="I1196" s="1" t="s">
        <v>2125</v>
      </c>
      <c r="J1196" s="1">
        <v>0.03</v>
      </c>
      <c r="K1196" s="1">
        <v>0.06</v>
      </c>
      <c r="L1196" s="42">
        <v>6</v>
      </c>
      <c r="M1196" s="43">
        <v>46181</v>
      </c>
      <c r="N1196" s="1" t="e">
        <f>VLOOKUP(B1196,MICRO!E:L,8,0)</f>
        <v>#N/A</v>
      </c>
    </row>
    <row r="1197" spans="1:14" ht="20.25" x14ac:dyDescent="0.25">
      <c r="A1197" s="1">
        <v>100</v>
      </c>
      <c r="B1197" s="159"/>
      <c r="C1197" s="1" t="s">
        <v>2097</v>
      </c>
      <c r="D1197" s="1"/>
      <c r="E1197" s="1"/>
      <c r="F1197" s="1" t="s">
        <v>2386</v>
      </c>
      <c r="G1197" s="1">
        <v>4</v>
      </c>
      <c r="H1197" s="1" t="s">
        <v>19</v>
      </c>
      <c r="I1197" s="1" t="s">
        <v>2125</v>
      </c>
      <c r="J1197" s="1">
        <v>0.04</v>
      </c>
      <c r="K1197" s="1">
        <v>0.16</v>
      </c>
      <c r="L1197" s="42">
        <v>6</v>
      </c>
      <c r="M1197" s="43">
        <v>46182</v>
      </c>
      <c r="N1197" s="1" t="e">
        <f>VLOOKUP(B1197,MICRO!E:L,8,0)</f>
        <v>#N/A</v>
      </c>
    </row>
    <row r="1198" spans="1:14" ht="20.25" x14ac:dyDescent="0.25">
      <c r="A1198" s="1">
        <v>101</v>
      </c>
      <c r="B1198" s="159"/>
      <c r="C1198" s="1" t="s">
        <v>2097</v>
      </c>
      <c r="D1198" s="1"/>
      <c r="E1198" s="1"/>
      <c r="F1198" s="1" t="s">
        <v>2387</v>
      </c>
      <c r="G1198" s="1">
        <v>2</v>
      </c>
      <c r="H1198" s="1" t="s">
        <v>19</v>
      </c>
      <c r="I1198" s="1" t="s">
        <v>2125</v>
      </c>
      <c r="J1198" s="1">
        <v>0.04</v>
      </c>
      <c r="K1198" s="1">
        <v>0.08</v>
      </c>
      <c r="L1198" s="42">
        <v>6</v>
      </c>
      <c r="M1198" s="43">
        <v>46183</v>
      </c>
      <c r="N1198" s="1" t="e">
        <f>VLOOKUP(B1198,MICRO!E:L,8,0)</f>
        <v>#N/A</v>
      </c>
    </row>
    <row r="1199" spans="1:14" ht="20.25" x14ac:dyDescent="0.25">
      <c r="A1199" s="1">
        <v>102</v>
      </c>
      <c r="B1199" s="159"/>
      <c r="C1199" s="1" t="s">
        <v>2097</v>
      </c>
      <c r="D1199" s="1"/>
      <c r="E1199" s="1"/>
      <c r="F1199" s="1" t="s">
        <v>2388</v>
      </c>
      <c r="G1199" s="1">
        <v>3</v>
      </c>
      <c r="H1199" s="1" t="s">
        <v>19</v>
      </c>
      <c r="I1199" s="1" t="s">
        <v>2125</v>
      </c>
      <c r="J1199" s="1">
        <v>0.05</v>
      </c>
      <c r="K1199" s="1">
        <v>0.15000000000000002</v>
      </c>
      <c r="L1199" s="42">
        <v>6</v>
      </c>
      <c r="M1199" s="43">
        <v>46184</v>
      </c>
      <c r="N1199" s="1" t="e">
        <f>VLOOKUP(B1199,MICRO!E:L,8,0)</f>
        <v>#N/A</v>
      </c>
    </row>
    <row r="1200" spans="1:14" ht="20.25" x14ac:dyDescent="0.25">
      <c r="A1200" s="1">
        <v>103</v>
      </c>
      <c r="B1200" s="159"/>
      <c r="C1200" s="1" t="s">
        <v>2103</v>
      </c>
      <c r="D1200" s="1"/>
      <c r="E1200" s="1"/>
      <c r="F1200" s="1" t="s">
        <v>2389</v>
      </c>
      <c r="G1200" s="1">
        <v>3</v>
      </c>
      <c r="H1200" s="1" t="s">
        <v>19</v>
      </c>
      <c r="I1200" s="1" t="s">
        <v>2126</v>
      </c>
      <c r="J1200" s="1">
        <v>0.03</v>
      </c>
      <c r="K1200" s="1">
        <v>0.09</v>
      </c>
      <c r="L1200" s="42">
        <v>6</v>
      </c>
      <c r="M1200" s="43">
        <v>46185</v>
      </c>
      <c r="N1200" s="1" t="e">
        <f>VLOOKUP(B1200,MICRO!E:L,8,0)</f>
        <v>#N/A</v>
      </c>
    </row>
    <row r="1201" spans="1:14" ht="20.25" x14ac:dyDescent="0.25">
      <c r="A1201" s="1">
        <v>104</v>
      </c>
      <c r="B1201" s="159"/>
      <c r="C1201" s="1" t="s">
        <v>2103</v>
      </c>
      <c r="D1201" s="1"/>
      <c r="E1201" s="1"/>
      <c r="F1201" s="1" t="s">
        <v>2390</v>
      </c>
      <c r="G1201" s="1">
        <v>2</v>
      </c>
      <c r="H1201" s="1" t="s">
        <v>19</v>
      </c>
      <c r="I1201" s="1" t="s">
        <v>2126</v>
      </c>
      <c r="J1201" s="1">
        <v>0.02</v>
      </c>
      <c r="K1201" s="1">
        <v>0.04</v>
      </c>
      <c r="L1201" s="42">
        <v>6</v>
      </c>
      <c r="M1201" s="43">
        <v>46186</v>
      </c>
      <c r="N1201" s="1" t="e">
        <f>VLOOKUP(B1201,MICRO!E:L,8,0)</f>
        <v>#N/A</v>
      </c>
    </row>
    <row r="1202" spans="1:14" ht="20.25" x14ac:dyDescent="0.25">
      <c r="A1202" s="1">
        <v>105</v>
      </c>
      <c r="B1202" s="159"/>
      <c r="C1202" s="1" t="s">
        <v>2103</v>
      </c>
      <c r="D1202" s="1"/>
      <c r="E1202" s="1"/>
      <c r="F1202" s="1" t="s">
        <v>2391</v>
      </c>
      <c r="G1202" s="1">
        <v>4</v>
      </c>
      <c r="H1202" s="1" t="s">
        <v>19</v>
      </c>
      <c r="I1202" s="1" t="s">
        <v>2126</v>
      </c>
      <c r="J1202" s="1">
        <v>0.04</v>
      </c>
      <c r="K1202" s="1">
        <v>0.16</v>
      </c>
      <c r="L1202" s="42">
        <v>6</v>
      </c>
      <c r="M1202" s="43">
        <v>46187</v>
      </c>
      <c r="N1202" s="1" t="e">
        <f>VLOOKUP(B1202,MICRO!E:L,8,0)</f>
        <v>#N/A</v>
      </c>
    </row>
    <row r="1203" spans="1:14" ht="20.25" x14ac:dyDescent="0.25">
      <c r="A1203" s="1">
        <v>106</v>
      </c>
      <c r="B1203" s="159"/>
      <c r="C1203" s="1" t="s">
        <v>2103</v>
      </c>
      <c r="D1203" s="1"/>
      <c r="E1203" s="1"/>
      <c r="F1203" s="1" t="s">
        <v>2392</v>
      </c>
      <c r="G1203" s="1">
        <v>2</v>
      </c>
      <c r="H1203" s="1" t="s">
        <v>19</v>
      </c>
      <c r="I1203" s="1" t="s">
        <v>2126</v>
      </c>
      <c r="J1203" s="1">
        <v>0.05</v>
      </c>
      <c r="K1203" s="1">
        <v>0.1</v>
      </c>
      <c r="L1203" s="42">
        <v>6</v>
      </c>
      <c r="M1203" s="43">
        <v>46188</v>
      </c>
      <c r="N1203" s="1" t="e">
        <f>VLOOKUP(B1203,MICRO!E:L,8,0)</f>
        <v>#N/A</v>
      </c>
    </row>
    <row r="1204" spans="1:14" ht="20.25" x14ac:dyDescent="0.25">
      <c r="A1204" s="1">
        <v>107</v>
      </c>
      <c r="B1204" s="159"/>
      <c r="C1204" s="1" t="s">
        <v>2103</v>
      </c>
      <c r="D1204" s="1"/>
      <c r="E1204" s="1"/>
      <c r="F1204" s="1" t="s">
        <v>2393</v>
      </c>
      <c r="G1204" s="1">
        <v>3</v>
      </c>
      <c r="H1204" s="1" t="s">
        <v>19</v>
      </c>
      <c r="I1204" s="1" t="s">
        <v>2126</v>
      </c>
      <c r="J1204" s="1">
        <v>0.04</v>
      </c>
      <c r="K1204" s="1">
        <v>0.12</v>
      </c>
      <c r="L1204" s="42">
        <v>6</v>
      </c>
      <c r="M1204" s="43">
        <v>46189</v>
      </c>
      <c r="N1204" s="1" t="e">
        <f>VLOOKUP(B1204,MICRO!E:L,8,0)</f>
        <v>#N/A</v>
      </c>
    </row>
    <row r="1205" spans="1:14" ht="20.25" x14ac:dyDescent="0.25">
      <c r="A1205" s="1">
        <v>108</v>
      </c>
      <c r="B1205" s="159"/>
      <c r="C1205" s="1" t="s">
        <v>2103</v>
      </c>
      <c r="D1205" s="1"/>
      <c r="E1205" s="1"/>
      <c r="F1205" s="1" t="s">
        <v>2394</v>
      </c>
      <c r="G1205" s="1">
        <v>6</v>
      </c>
      <c r="H1205" s="1" t="s">
        <v>19</v>
      </c>
      <c r="I1205" s="1" t="s">
        <v>2126</v>
      </c>
      <c r="J1205" s="1">
        <v>0.03</v>
      </c>
      <c r="K1205" s="1">
        <v>0.18</v>
      </c>
      <c r="L1205" s="42">
        <v>6</v>
      </c>
      <c r="M1205" s="43">
        <v>46190</v>
      </c>
      <c r="N1205" s="1" t="e">
        <f>VLOOKUP(B1205,MICRO!E:L,8,0)</f>
        <v>#N/A</v>
      </c>
    </row>
    <row r="1206" spans="1:14" ht="20.25" x14ac:dyDescent="0.25">
      <c r="A1206" s="1">
        <v>109</v>
      </c>
      <c r="B1206" s="159"/>
      <c r="C1206" s="1" t="s">
        <v>2103</v>
      </c>
      <c r="D1206" s="1"/>
      <c r="E1206" s="1"/>
      <c r="F1206" s="1" t="s">
        <v>2395</v>
      </c>
      <c r="G1206" s="1">
        <v>2</v>
      </c>
      <c r="H1206" s="1" t="s">
        <v>19</v>
      </c>
      <c r="I1206" s="1" t="s">
        <v>2126</v>
      </c>
      <c r="J1206" s="1">
        <v>0.03</v>
      </c>
      <c r="K1206" s="1">
        <v>0.06</v>
      </c>
      <c r="L1206" s="42">
        <v>6</v>
      </c>
      <c r="M1206" s="43">
        <v>46191</v>
      </c>
      <c r="N1206" s="1" t="e">
        <f>VLOOKUP(B1206,MICRO!E:L,8,0)</f>
        <v>#N/A</v>
      </c>
    </row>
    <row r="1207" spans="1:14" ht="20.25" x14ac:dyDescent="0.25">
      <c r="A1207" s="1">
        <v>110</v>
      </c>
      <c r="B1207" s="159"/>
      <c r="C1207" s="1" t="s">
        <v>2103</v>
      </c>
      <c r="D1207" s="1"/>
      <c r="E1207" s="1"/>
      <c r="F1207" s="1" t="s">
        <v>2396</v>
      </c>
      <c r="G1207" s="1">
        <v>2</v>
      </c>
      <c r="H1207" s="1" t="s">
        <v>19</v>
      </c>
      <c r="I1207" s="1" t="s">
        <v>2126</v>
      </c>
      <c r="J1207" s="1">
        <v>0.02</v>
      </c>
      <c r="K1207" s="1">
        <v>0.04</v>
      </c>
      <c r="L1207" s="42">
        <v>6</v>
      </c>
      <c r="M1207" s="43">
        <v>46192</v>
      </c>
      <c r="N1207" s="1" t="e">
        <f>VLOOKUP(B1207,MICRO!E:L,8,0)</f>
        <v>#N/A</v>
      </c>
    </row>
    <row r="1208" spans="1:14" ht="20.25" x14ac:dyDescent="0.25">
      <c r="A1208" s="1">
        <v>111</v>
      </c>
      <c r="B1208" s="159"/>
      <c r="C1208" s="1" t="s">
        <v>2103</v>
      </c>
      <c r="D1208" s="1"/>
      <c r="E1208" s="1"/>
      <c r="F1208" s="1" t="s">
        <v>2397</v>
      </c>
      <c r="G1208" s="1">
        <v>2</v>
      </c>
      <c r="H1208" s="1" t="s">
        <v>19</v>
      </c>
      <c r="I1208" s="1" t="s">
        <v>2126</v>
      </c>
      <c r="J1208" s="1">
        <v>2.5000000000000001E-2</v>
      </c>
      <c r="K1208" s="1">
        <v>0.05</v>
      </c>
      <c r="L1208" s="42">
        <v>6</v>
      </c>
      <c r="M1208" s="43">
        <v>46193</v>
      </c>
      <c r="N1208" s="1" t="e">
        <f>VLOOKUP(B1208,MICRO!E:L,8,0)</f>
        <v>#N/A</v>
      </c>
    </row>
    <row r="1209" spans="1:14" ht="20.25" x14ac:dyDescent="0.25">
      <c r="A1209" s="1">
        <v>112</v>
      </c>
      <c r="B1209" s="159"/>
      <c r="C1209" s="1" t="s">
        <v>2103</v>
      </c>
      <c r="D1209" s="1"/>
      <c r="E1209" s="1"/>
      <c r="F1209" s="1" t="s">
        <v>2398</v>
      </c>
      <c r="G1209" s="1">
        <v>2</v>
      </c>
      <c r="H1209" s="1" t="s">
        <v>19</v>
      </c>
      <c r="I1209" s="1" t="s">
        <v>2126</v>
      </c>
      <c r="J1209" s="1">
        <v>0</v>
      </c>
      <c r="K1209" s="1">
        <v>0</v>
      </c>
      <c r="L1209" s="42">
        <v>6</v>
      </c>
      <c r="M1209" s="43">
        <v>46194</v>
      </c>
      <c r="N1209" s="1" t="e">
        <f>VLOOKUP(B1209,MICRO!E:L,8,0)</f>
        <v>#N/A</v>
      </c>
    </row>
    <row r="1210" spans="1:14" ht="20.25" x14ac:dyDescent="0.25">
      <c r="A1210" s="1">
        <v>113</v>
      </c>
      <c r="B1210" s="159"/>
      <c r="C1210" s="1" t="s">
        <v>2103</v>
      </c>
      <c r="D1210" s="1"/>
      <c r="E1210" s="1"/>
      <c r="F1210" s="1" t="s">
        <v>2399</v>
      </c>
      <c r="G1210" s="1">
        <v>6</v>
      </c>
      <c r="H1210" s="1" t="s">
        <v>19</v>
      </c>
      <c r="I1210" s="1" t="s">
        <v>2126</v>
      </c>
      <c r="J1210" s="1">
        <v>0.03</v>
      </c>
      <c r="K1210" s="1">
        <v>0.18</v>
      </c>
      <c r="L1210" s="42">
        <v>6</v>
      </c>
      <c r="M1210" s="43">
        <v>46195</v>
      </c>
      <c r="N1210" s="1" t="e">
        <f>VLOOKUP(B1210,MICRO!E:L,8,0)</f>
        <v>#N/A</v>
      </c>
    </row>
    <row r="1211" spans="1:14" ht="20.25" x14ac:dyDescent="0.25">
      <c r="A1211" s="1">
        <v>114</v>
      </c>
      <c r="B1211" s="159"/>
      <c r="C1211" s="1" t="s">
        <v>2103</v>
      </c>
      <c r="D1211" s="1"/>
      <c r="E1211" s="1"/>
      <c r="F1211" s="1" t="s">
        <v>2400</v>
      </c>
      <c r="G1211" s="1">
        <v>2</v>
      </c>
      <c r="H1211" s="1" t="s">
        <v>19</v>
      </c>
      <c r="I1211" s="1" t="s">
        <v>2126</v>
      </c>
      <c r="J1211" s="1">
        <v>0.02</v>
      </c>
      <c r="K1211" s="1">
        <v>0.04</v>
      </c>
      <c r="L1211" s="42">
        <v>6</v>
      </c>
      <c r="M1211" s="43">
        <v>46196</v>
      </c>
      <c r="N1211" s="1" t="e">
        <f>VLOOKUP(B1211,MICRO!E:L,8,0)</f>
        <v>#N/A</v>
      </c>
    </row>
    <row r="1212" spans="1:14" ht="20.25" x14ac:dyDescent="0.25">
      <c r="A1212" s="1">
        <v>115</v>
      </c>
      <c r="B1212" s="159"/>
      <c r="C1212" s="1" t="s">
        <v>2103</v>
      </c>
      <c r="D1212" s="1"/>
      <c r="E1212" s="1"/>
      <c r="F1212" s="1" t="s">
        <v>2401</v>
      </c>
      <c r="G1212" s="1">
        <v>2</v>
      </c>
      <c r="H1212" s="1" t="s">
        <v>19</v>
      </c>
      <c r="I1212" s="1" t="s">
        <v>2126</v>
      </c>
      <c r="J1212" s="1">
        <v>0.03</v>
      </c>
      <c r="K1212" s="1">
        <v>0.06</v>
      </c>
      <c r="L1212" s="42">
        <v>6</v>
      </c>
      <c r="M1212" s="43">
        <v>46197</v>
      </c>
      <c r="N1212" s="1" t="e">
        <f>VLOOKUP(B1212,MICRO!E:L,8,0)</f>
        <v>#N/A</v>
      </c>
    </row>
    <row r="1213" spans="1:14" ht="20.25" x14ac:dyDescent="0.25">
      <c r="A1213" s="1">
        <v>116</v>
      </c>
      <c r="B1213" s="159"/>
      <c r="C1213" s="1" t="s">
        <v>2103</v>
      </c>
      <c r="D1213" s="1"/>
      <c r="E1213" s="1"/>
      <c r="F1213" s="1" t="s">
        <v>2402</v>
      </c>
      <c r="G1213" s="1">
        <v>4</v>
      </c>
      <c r="H1213" s="1" t="s">
        <v>1253</v>
      </c>
      <c r="I1213" s="1" t="s">
        <v>2126</v>
      </c>
      <c r="J1213" s="1">
        <v>0.9</v>
      </c>
      <c r="K1213" s="1">
        <v>3.6</v>
      </c>
      <c r="L1213" s="42">
        <v>6</v>
      </c>
      <c r="M1213" s="43">
        <v>46198</v>
      </c>
      <c r="N1213" s="1" t="e">
        <f>VLOOKUP(B1213,MICRO!E:L,8,0)</f>
        <v>#N/A</v>
      </c>
    </row>
    <row r="1214" spans="1:14" ht="20.25" x14ac:dyDescent="0.25">
      <c r="A1214" s="1">
        <v>117</v>
      </c>
      <c r="B1214" s="159"/>
      <c r="C1214" s="1" t="s">
        <v>2103</v>
      </c>
      <c r="D1214" s="1"/>
      <c r="E1214" s="1"/>
      <c r="F1214" s="1" t="s">
        <v>2403</v>
      </c>
      <c r="G1214" s="1">
        <v>15</v>
      </c>
      <c r="H1214" s="1" t="s">
        <v>19</v>
      </c>
      <c r="I1214" s="1" t="s">
        <v>2126</v>
      </c>
      <c r="J1214" s="1">
        <v>0.02</v>
      </c>
      <c r="K1214" s="1">
        <v>0.3</v>
      </c>
      <c r="L1214" s="42">
        <v>6</v>
      </c>
      <c r="M1214" s="43">
        <v>46199</v>
      </c>
      <c r="N1214" s="1" t="e">
        <f>VLOOKUP(B1214,MICRO!E:L,8,0)</f>
        <v>#N/A</v>
      </c>
    </row>
    <row r="1215" spans="1:14" ht="20.25" x14ac:dyDescent="0.25">
      <c r="A1215" s="1">
        <v>118</v>
      </c>
      <c r="B1215" s="159"/>
      <c r="C1215" s="1" t="s">
        <v>2103</v>
      </c>
      <c r="D1215" s="1"/>
      <c r="E1215" s="1"/>
      <c r="F1215" s="1" t="s">
        <v>2404</v>
      </c>
      <c r="G1215" s="1">
        <v>10</v>
      </c>
      <c r="H1215" s="1" t="s">
        <v>19</v>
      </c>
      <c r="I1215" s="1" t="s">
        <v>2126</v>
      </c>
      <c r="J1215" s="1">
        <v>0.02</v>
      </c>
      <c r="K1215" s="1">
        <v>0.2</v>
      </c>
      <c r="L1215" s="42">
        <v>6</v>
      </c>
      <c r="M1215" s="43">
        <v>46200</v>
      </c>
      <c r="N1215" s="1" t="e">
        <f>VLOOKUP(B1215,MICRO!E:L,8,0)</f>
        <v>#N/A</v>
      </c>
    </row>
    <row r="1216" spans="1:14" ht="20.25" x14ac:dyDescent="0.25">
      <c r="A1216" s="1">
        <v>119</v>
      </c>
      <c r="B1216" s="159"/>
      <c r="C1216" s="1" t="s">
        <v>2103</v>
      </c>
      <c r="D1216" s="1"/>
      <c r="E1216" s="1"/>
      <c r="F1216" s="1" t="s">
        <v>2405</v>
      </c>
      <c r="G1216" s="1">
        <v>18</v>
      </c>
      <c r="H1216" s="1" t="s">
        <v>19</v>
      </c>
      <c r="I1216" s="1" t="s">
        <v>2126</v>
      </c>
      <c r="J1216" s="1">
        <v>0.02</v>
      </c>
      <c r="K1216" s="1">
        <v>0.36</v>
      </c>
      <c r="L1216" s="42">
        <v>6</v>
      </c>
      <c r="M1216" s="43">
        <v>46201</v>
      </c>
      <c r="N1216" s="1" t="e">
        <f>VLOOKUP(B1216,MICRO!E:L,8,0)</f>
        <v>#N/A</v>
      </c>
    </row>
    <row r="1217" spans="1:14" ht="20.25" x14ac:dyDescent="0.25">
      <c r="A1217" s="1">
        <v>120</v>
      </c>
      <c r="B1217" s="159"/>
      <c r="C1217" s="1" t="s">
        <v>2103</v>
      </c>
      <c r="D1217" s="1"/>
      <c r="E1217" s="1"/>
      <c r="F1217" s="1" t="s">
        <v>2352</v>
      </c>
      <c r="G1217" s="1">
        <v>35</v>
      </c>
      <c r="H1217" s="1" t="s">
        <v>1253</v>
      </c>
      <c r="I1217" s="1" t="s">
        <v>2126</v>
      </c>
      <c r="J1217" s="1">
        <v>0.6</v>
      </c>
      <c r="K1217" s="1">
        <v>21</v>
      </c>
      <c r="L1217" s="42">
        <v>6</v>
      </c>
      <c r="M1217" s="43">
        <v>46202</v>
      </c>
      <c r="N1217" s="1" t="e">
        <f>VLOOKUP(B1217,MICRO!E:L,8,0)</f>
        <v>#N/A</v>
      </c>
    </row>
    <row r="1218" spans="1:14" ht="20.25" x14ac:dyDescent="0.25">
      <c r="A1218" s="1">
        <v>121</v>
      </c>
      <c r="B1218" s="159"/>
      <c r="C1218" s="1" t="s">
        <v>2103</v>
      </c>
      <c r="D1218" s="1"/>
      <c r="E1218" s="1"/>
      <c r="F1218" s="1" t="s">
        <v>2406</v>
      </c>
      <c r="G1218" s="1">
        <v>36</v>
      </c>
      <c r="H1218" s="1" t="s">
        <v>1253</v>
      </c>
      <c r="I1218" s="1" t="s">
        <v>2126</v>
      </c>
      <c r="J1218" s="1">
        <v>0.8</v>
      </c>
      <c r="K1218" s="1">
        <v>28.8</v>
      </c>
      <c r="L1218" s="42">
        <v>6</v>
      </c>
      <c r="M1218" s="43">
        <v>46203</v>
      </c>
      <c r="N1218" s="1" t="e">
        <f>VLOOKUP(B1218,MICRO!E:L,8,0)</f>
        <v>#N/A</v>
      </c>
    </row>
    <row r="1219" spans="1:14" ht="20.25" x14ac:dyDescent="0.25">
      <c r="A1219" s="1">
        <v>122</v>
      </c>
      <c r="B1219" s="159"/>
      <c r="C1219" s="1" t="s">
        <v>2103</v>
      </c>
      <c r="D1219" s="1"/>
      <c r="E1219" s="1"/>
      <c r="F1219" s="1" t="s">
        <v>2407</v>
      </c>
      <c r="G1219" s="1">
        <v>2</v>
      </c>
      <c r="H1219" s="1" t="s">
        <v>19</v>
      </c>
      <c r="I1219" s="1" t="s">
        <v>2126</v>
      </c>
      <c r="J1219" s="1">
        <v>1</v>
      </c>
      <c r="K1219" s="1">
        <v>2</v>
      </c>
      <c r="L1219" s="42">
        <v>6</v>
      </c>
      <c r="M1219" s="43">
        <v>46204</v>
      </c>
      <c r="N1219" s="1" t="e">
        <f>VLOOKUP(B1219,MICRO!E:L,8,0)</f>
        <v>#N/A</v>
      </c>
    </row>
    <row r="1220" spans="1:14" ht="20.25" x14ac:dyDescent="0.25">
      <c r="A1220" s="1">
        <v>123</v>
      </c>
      <c r="B1220" s="159"/>
      <c r="C1220" s="1" t="s">
        <v>2103</v>
      </c>
      <c r="D1220" s="1"/>
      <c r="E1220" s="1"/>
      <c r="F1220" s="1" t="s">
        <v>2408</v>
      </c>
      <c r="G1220" s="1">
        <v>6</v>
      </c>
      <c r="H1220" s="1" t="s">
        <v>1253</v>
      </c>
      <c r="I1220" s="1" t="s">
        <v>2126</v>
      </c>
      <c r="J1220" s="1">
        <v>0.4</v>
      </c>
      <c r="K1220" s="1">
        <v>2.4000000000000004</v>
      </c>
      <c r="L1220" s="42">
        <v>6</v>
      </c>
      <c r="M1220" s="43">
        <v>46205</v>
      </c>
      <c r="N1220" s="1" t="e">
        <f>VLOOKUP(B1220,MICRO!E:L,8,0)</f>
        <v>#N/A</v>
      </c>
    </row>
    <row r="1221" spans="1:14" ht="20.25" x14ac:dyDescent="0.25">
      <c r="A1221" s="1">
        <v>124</v>
      </c>
      <c r="B1221" s="159"/>
      <c r="C1221" s="1" t="s">
        <v>2103</v>
      </c>
      <c r="D1221" s="1"/>
      <c r="E1221" s="1"/>
      <c r="F1221" s="1" t="s">
        <v>2409</v>
      </c>
      <c r="G1221" s="1">
        <v>6</v>
      </c>
      <c r="H1221" s="1" t="s">
        <v>1253</v>
      </c>
      <c r="I1221" s="1" t="s">
        <v>2126</v>
      </c>
      <c r="J1221" s="1">
        <v>0.2</v>
      </c>
      <c r="K1221" s="1">
        <v>1.2000000000000002</v>
      </c>
      <c r="L1221" s="42">
        <v>6</v>
      </c>
      <c r="M1221" s="43">
        <v>46206</v>
      </c>
      <c r="N1221" s="1" t="e">
        <f>VLOOKUP(B1221,MICRO!E:L,8,0)</f>
        <v>#N/A</v>
      </c>
    </row>
    <row r="1222" spans="1:14" ht="20.25" x14ac:dyDescent="0.25">
      <c r="A1222" s="1">
        <v>125</v>
      </c>
      <c r="B1222" s="159"/>
      <c r="C1222" s="1" t="s">
        <v>2103</v>
      </c>
      <c r="D1222" s="1"/>
      <c r="E1222" s="1"/>
      <c r="F1222" s="1" t="s">
        <v>2410</v>
      </c>
      <c r="G1222" s="1">
        <v>5</v>
      </c>
      <c r="H1222" s="1" t="s">
        <v>1253</v>
      </c>
      <c r="I1222" s="1" t="s">
        <v>2126</v>
      </c>
      <c r="J1222" s="1">
        <v>0.5</v>
      </c>
      <c r="K1222" s="1">
        <v>2.5</v>
      </c>
      <c r="L1222" s="42">
        <v>6</v>
      </c>
      <c r="M1222" s="43">
        <v>46207</v>
      </c>
      <c r="N1222" s="1" t="e">
        <f>VLOOKUP(B1222,MICRO!E:L,8,0)</f>
        <v>#N/A</v>
      </c>
    </row>
    <row r="1223" spans="1:14" ht="20.25" x14ac:dyDescent="0.25">
      <c r="A1223" s="1">
        <v>126</v>
      </c>
      <c r="B1223" s="159"/>
      <c r="C1223" s="1" t="s">
        <v>2108</v>
      </c>
      <c r="D1223" s="1"/>
      <c r="E1223" s="1"/>
      <c r="F1223" s="1" t="s">
        <v>2411</v>
      </c>
      <c r="G1223" s="1">
        <v>50</v>
      </c>
      <c r="H1223" s="1" t="s">
        <v>1253</v>
      </c>
      <c r="I1223" s="1" t="s">
        <v>2412</v>
      </c>
      <c r="J1223" s="1">
        <v>0.6</v>
      </c>
      <c r="K1223" s="1">
        <v>30</v>
      </c>
      <c r="L1223" s="42">
        <v>6</v>
      </c>
      <c r="M1223" s="43">
        <v>46208</v>
      </c>
      <c r="N1223" s="1" t="e">
        <f>VLOOKUP(B1223,MICRO!E:L,8,0)</f>
        <v>#N/A</v>
      </c>
    </row>
    <row r="1224" spans="1:14" ht="20.25" x14ac:dyDescent="0.25">
      <c r="A1224" s="1">
        <v>127</v>
      </c>
      <c r="B1224" s="159"/>
      <c r="C1224" s="1" t="s">
        <v>2108</v>
      </c>
      <c r="D1224" s="1"/>
      <c r="E1224" s="1"/>
      <c r="F1224" s="1" t="s">
        <v>2413</v>
      </c>
      <c r="G1224" s="1">
        <v>4</v>
      </c>
      <c r="H1224" s="1" t="s">
        <v>1253</v>
      </c>
      <c r="I1224" s="1" t="s">
        <v>2412</v>
      </c>
      <c r="J1224" s="1">
        <v>0.5</v>
      </c>
      <c r="K1224" s="1">
        <v>2</v>
      </c>
      <c r="L1224" s="42">
        <v>6</v>
      </c>
      <c r="M1224" s="43">
        <v>46209</v>
      </c>
      <c r="N1224" s="1" t="e">
        <f>VLOOKUP(B1224,MICRO!E:L,8,0)</f>
        <v>#N/A</v>
      </c>
    </row>
    <row r="1225" spans="1:14" ht="20.25" x14ac:dyDescent="0.25">
      <c r="A1225" s="1">
        <v>128</v>
      </c>
      <c r="B1225" s="159"/>
      <c r="C1225" s="1" t="s">
        <v>2108</v>
      </c>
      <c r="D1225" s="1"/>
      <c r="E1225" s="1"/>
      <c r="F1225" s="1" t="s">
        <v>2414</v>
      </c>
      <c r="G1225" s="1">
        <v>52</v>
      </c>
      <c r="H1225" s="1" t="s">
        <v>1253</v>
      </c>
      <c r="I1225" s="1" t="s">
        <v>2412</v>
      </c>
      <c r="J1225" s="1">
        <v>0.7</v>
      </c>
      <c r="K1225" s="1">
        <v>36.4</v>
      </c>
      <c r="L1225" s="42">
        <v>6</v>
      </c>
      <c r="M1225" s="43">
        <v>46210</v>
      </c>
      <c r="N1225" s="1" t="e">
        <f>VLOOKUP(B1225,MICRO!E:L,8,0)</f>
        <v>#N/A</v>
      </c>
    </row>
    <row r="1226" spans="1:14" ht="20.25" x14ac:dyDescent="0.25">
      <c r="A1226" s="1">
        <v>129</v>
      </c>
      <c r="B1226" s="159"/>
      <c r="C1226" s="1" t="s">
        <v>2108</v>
      </c>
      <c r="D1226" s="1"/>
      <c r="E1226" s="1"/>
      <c r="F1226" s="1" t="s">
        <v>2415</v>
      </c>
      <c r="G1226" s="1">
        <v>5</v>
      </c>
      <c r="H1226" s="1" t="s">
        <v>19</v>
      </c>
      <c r="I1226" s="1" t="s">
        <v>2412</v>
      </c>
      <c r="J1226" s="1">
        <v>0.02</v>
      </c>
      <c r="K1226" s="1">
        <v>0.1</v>
      </c>
      <c r="L1226" s="42">
        <v>6</v>
      </c>
      <c r="M1226" s="43">
        <v>46211</v>
      </c>
      <c r="N1226" s="1" t="e">
        <f>VLOOKUP(B1226,MICRO!E:L,8,0)</f>
        <v>#N/A</v>
      </c>
    </row>
    <row r="1227" spans="1:14" ht="20.25" x14ac:dyDescent="0.25">
      <c r="A1227" s="1">
        <v>130</v>
      </c>
      <c r="B1227" s="159"/>
      <c r="C1227" s="1" t="s">
        <v>2108</v>
      </c>
      <c r="D1227" s="1"/>
      <c r="E1227" s="1"/>
      <c r="F1227" s="1" t="s">
        <v>2416</v>
      </c>
      <c r="G1227" s="1">
        <v>20</v>
      </c>
      <c r="H1227" s="1" t="s">
        <v>19</v>
      </c>
      <c r="I1227" s="1" t="s">
        <v>2412</v>
      </c>
      <c r="J1227" s="1">
        <v>0.02</v>
      </c>
      <c r="K1227" s="1">
        <v>0.4</v>
      </c>
      <c r="L1227" s="42">
        <v>6</v>
      </c>
      <c r="M1227" s="43">
        <v>46212</v>
      </c>
      <c r="N1227" s="1" t="e">
        <f>VLOOKUP(B1227,MICRO!E:L,8,0)</f>
        <v>#N/A</v>
      </c>
    </row>
    <row r="1228" spans="1:14" ht="20.25" x14ac:dyDescent="0.25">
      <c r="A1228" s="1">
        <v>131</v>
      </c>
      <c r="B1228" s="159"/>
      <c r="C1228" s="1" t="s">
        <v>2108</v>
      </c>
      <c r="D1228" s="1"/>
      <c r="E1228" s="1"/>
      <c r="F1228" s="1" t="s">
        <v>2417</v>
      </c>
      <c r="G1228" s="1">
        <v>6</v>
      </c>
      <c r="H1228" s="1" t="s">
        <v>19</v>
      </c>
      <c r="I1228" s="1" t="s">
        <v>2412</v>
      </c>
      <c r="J1228" s="1">
        <v>0.02</v>
      </c>
      <c r="K1228" s="1">
        <v>0.12</v>
      </c>
      <c r="L1228" s="42">
        <v>6</v>
      </c>
      <c r="M1228" s="43">
        <v>46213</v>
      </c>
      <c r="N1228" s="1" t="e">
        <f>VLOOKUP(B1228,MICRO!E:L,8,0)</f>
        <v>#N/A</v>
      </c>
    </row>
    <row r="1229" spans="1:14" ht="20.25" x14ac:dyDescent="0.25">
      <c r="A1229" s="1">
        <v>132</v>
      </c>
      <c r="B1229" s="159"/>
      <c r="C1229" s="1" t="s">
        <v>2108</v>
      </c>
      <c r="D1229" s="1"/>
      <c r="E1229" s="1"/>
      <c r="F1229" s="1" t="s">
        <v>2418</v>
      </c>
      <c r="G1229" s="1">
        <v>15</v>
      </c>
      <c r="H1229" s="1" t="s">
        <v>19</v>
      </c>
      <c r="I1229" s="1" t="s">
        <v>2412</v>
      </c>
      <c r="J1229" s="1">
        <v>0.02</v>
      </c>
      <c r="K1229" s="1">
        <v>0.3</v>
      </c>
      <c r="L1229" s="42">
        <v>6</v>
      </c>
      <c r="M1229" s="43">
        <v>46214</v>
      </c>
      <c r="N1229" s="1" t="e">
        <f>VLOOKUP(B1229,MICRO!E:L,8,0)</f>
        <v>#N/A</v>
      </c>
    </row>
    <row r="1230" spans="1:14" ht="20.25" x14ac:dyDescent="0.25">
      <c r="A1230" s="1">
        <v>133</v>
      </c>
      <c r="B1230" s="159"/>
      <c r="C1230" s="1" t="s">
        <v>2108</v>
      </c>
      <c r="D1230" s="1"/>
      <c r="E1230" s="1"/>
      <c r="F1230" s="1" t="s">
        <v>2419</v>
      </c>
      <c r="G1230" s="1">
        <v>6</v>
      </c>
      <c r="H1230" s="1" t="s">
        <v>1253</v>
      </c>
      <c r="I1230" s="1" t="s">
        <v>2412</v>
      </c>
      <c r="J1230" s="1">
        <v>0.8</v>
      </c>
      <c r="K1230" s="1">
        <v>4.8000000000000007</v>
      </c>
      <c r="L1230" s="42">
        <v>6</v>
      </c>
      <c r="M1230" s="43">
        <v>46215</v>
      </c>
      <c r="N1230" s="1" t="e">
        <f>VLOOKUP(B1230,MICRO!E:L,8,0)</f>
        <v>#N/A</v>
      </c>
    </row>
    <row r="1231" spans="1:14" ht="20.25" x14ac:dyDescent="0.25">
      <c r="A1231" s="1">
        <v>134</v>
      </c>
      <c r="B1231" s="159"/>
      <c r="C1231" s="1" t="s">
        <v>2108</v>
      </c>
      <c r="D1231" s="1"/>
      <c r="E1231" s="1"/>
      <c r="F1231" s="1" t="s">
        <v>2420</v>
      </c>
      <c r="G1231" s="1">
        <v>2</v>
      </c>
      <c r="H1231" s="1" t="s">
        <v>19</v>
      </c>
      <c r="I1231" s="1" t="s">
        <v>2412</v>
      </c>
      <c r="J1231" s="1">
        <v>1</v>
      </c>
      <c r="K1231" s="1">
        <v>2</v>
      </c>
      <c r="L1231" s="42">
        <v>6</v>
      </c>
      <c r="M1231" s="43">
        <v>46216</v>
      </c>
      <c r="N1231" s="1" t="e">
        <f>VLOOKUP(B1231,MICRO!E:L,8,0)</f>
        <v>#N/A</v>
      </c>
    </row>
    <row r="1232" spans="1:14" ht="20.25" x14ac:dyDescent="0.25">
      <c r="A1232" s="1">
        <v>135</v>
      </c>
      <c r="B1232" s="159"/>
      <c r="C1232" s="1" t="s">
        <v>2108</v>
      </c>
      <c r="D1232" s="1"/>
      <c r="E1232" s="1"/>
      <c r="F1232" s="1" t="s">
        <v>2421</v>
      </c>
      <c r="G1232" s="1">
        <v>10</v>
      </c>
      <c r="H1232" s="1" t="s">
        <v>1253</v>
      </c>
      <c r="I1232" s="1" t="s">
        <v>2412</v>
      </c>
      <c r="J1232" s="1">
        <v>0.5</v>
      </c>
      <c r="K1232" s="1">
        <v>5</v>
      </c>
      <c r="L1232" s="42">
        <v>6</v>
      </c>
      <c r="M1232" s="43">
        <v>46217</v>
      </c>
      <c r="N1232" s="1" t="e">
        <f>VLOOKUP(B1232,MICRO!E:L,8,0)</f>
        <v>#N/A</v>
      </c>
    </row>
    <row r="1233" spans="1:14" ht="20.25" x14ac:dyDescent="0.25">
      <c r="A1233" s="1">
        <v>136</v>
      </c>
      <c r="B1233" s="159"/>
      <c r="C1233" s="1" t="s">
        <v>2108</v>
      </c>
      <c r="D1233" s="1"/>
      <c r="E1233" s="1"/>
      <c r="F1233" s="1" t="s">
        <v>2422</v>
      </c>
      <c r="G1233" s="1">
        <v>2</v>
      </c>
      <c r="H1233" s="1" t="s">
        <v>19</v>
      </c>
      <c r="I1233" s="1" t="s">
        <v>2412</v>
      </c>
      <c r="J1233" s="1">
        <v>0.02</v>
      </c>
      <c r="K1233" s="1">
        <v>0.04</v>
      </c>
      <c r="L1233" s="42">
        <v>6</v>
      </c>
      <c r="M1233" s="43">
        <v>46218</v>
      </c>
      <c r="N1233" s="1" t="e">
        <f>VLOOKUP(B1233,MICRO!E:L,8,0)</f>
        <v>#N/A</v>
      </c>
    </row>
    <row r="1234" spans="1:14" ht="20.25" x14ac:dyDescent="0.25">
      <c r="A1234" s="1">
        <v>137</v>
      </c>
      <c r="B1234" s="159"/>
      <c r="C1234" s="1" t="s">
        <v>2108</v>
      </c>
      <c r="D1234" s="1"/>
      <c r="E1234" s="1"/>
      <c r="F1234" s="1" t="s">
        <v>2423</v>
      </c>
      <c r="G1234" s="1">
        <v>3</v>
      </c>
      <c r="H1234" s="1" t="s">
        <v>19</v>
      </c>
      <c r="I1234" s="1" t="s">
        <v>2412</v>
      </c>
      <c r="J1234" s="1">
        <v>0.05</v>
      </c>
      <c r="K1234" s="1">
        <v>0.15000000000000002</v>
      </c>
      <c r="L1234" s="42">
        <v>6</v>
      </c>
      <c r="M1234" s="43">
        <v>46219</v>
      </c>
      <c r="N1234" s="1" t="e">
        <f>VLOOKUP(B1234,MICRO!E:L,8,0)</f>
        <v>#N/A</v>
      </c>
    </row>
    <row r="1235" spans="1:14" ht="20.25" x14ac:dyDescent="0.25">
      <c r="A1235" s="1">
        <v>138</v>
      </c>
      <c r="B1235" s="159"/>
      <c r="C1235" s="1" t="s">
        <v>2108</v>
      </c>
      <c r="D1235" s="1"/>
      <c r="E1235" s="1"/>
      <c r="F1235" s="1" t="s">
        <v>2424</v>
      </c>
      <c r="G1235" s="1">
        <v>2</v>
      </c>
      <c r="H1235" s="1" t="s">
        <v>19</v>
      </c>
      <c r="I1235" s="1" t="s">
        <v>2412</v>
      </c>
      <c r="J1235" s="1">
        <v>0.03</v>
      </c>
      <c r="K1235" s="1">
        <v>0.06</v>
      </c>
      <c r="L1235" s="42">
        <v>6</v>
      </c>
      <c r="M1235" s="43">
        <v>46220</v>
      </c>
      <c r="N1235" s="1" t="e">
        <f>VLOOKUP(B1235,MICRO!E:L,8,0)</f>
        <v>#N/A</v>
      </c>
    </row>
    <row r="1236" spans="1:14" ht="20.25" x14ac:dyDescent="0.25">
      <c r="A1236" s="1">
        <v>139</v>
      </c>
      <c r="B1236" s="159"/>
      <c r="C1236" s="1" t="s">
        <v>2108</v>
      </c>
      <c r="D1236" s="1"/>
      <c r="E1236" s="1"/>
      <c r="F1236" s="1" t="s">
        <v>2425</v>
      </c>
      <c r="G1236" s="1">
        <v>5</v>
      </c>
      <c r="H1236" s="1" t="s">
        <v>19</v>
      </c>
      <c r="I1236" s="1" t="s">
        <v>2412</v>
      </c>
      <c r="J1236" s="1">
        <v>0.02</v>
      </c>
      <c r="K1236" s="1">
        <v>0.1</v>
      </c>
      <c r="L1236" s="42">
        <v>6</v>
      </c>
      <c r="M1236" s="43">
        <v>46221</v>
      </c>
      <c r="N1236" s="1" t="e">
        <f>VLOOKUP(B1236,MICRO!E:L,8,0)</f>
        <v>#N/A</v>
      </c>
    </row>
    <row r="1237" spans="1:14" ht="20.25" x14ac:dyDescent="0.25">
      <c r="A1237" s="1">
        <v>140</v>
      </c>
      <c r="B1237" s="159"/>
      <c r="C1237" s="1" t="s">
        <v>2108</v>
      </c>
      <c r="D1237" s="1"/>
      <c r="E1237" s="1"/>
      <c r="F1237" s="1" t="s">
        <v>2426</v>
      </c>
      <c r="G1237" s="1">
        <v>2</v>
      </c>
      <c r="H1237" s="1" t="s">
        <v>19</v>
      </c>
      <c r="I1237" s="1" t="s">
        <v>2412</v>
      </c>
      <c r="J1237" s="1">
        <v>0.03</v>
      </c>
      <c r="K1237" s="1">
        <v>0.06</v>
      </c>
      <c r="L1237" s="42">
        <v>6</v>
      </c>
      <c r="M1237" s="43">
        <v>46222</v>
      </c>
      <c r="N1237" s="1" t="e">
        <f>VLOOKUP(B1237,MICRO!E:L,8,0)</f>
        <v>#N/A</v>
      </c>
    </row>
    <row r="1238" spans="1:14" ht="20.25" x14ac:dyDescent="0.25">
      <c r="A1238" s="1">
        <v>141</v>
      </c>
      <c r="B1238" s="159"/>
      <c r="C1238" s="1" t="s">
        <v>2108</v>
      </c>
      <c r="D1238" s="1"/>
      <c r="E1238" s="1"/>
      <c r="F1238" s="1" t="s">
        <v>2427</v>
      </c>
      <c r="G1238" s="1">
        <v>5</v>
      </c>
      <c r="H1238" s="1" t="s">
        <v>19</v>
      </c>
      <c r="I1238" s="1" t="s">
        <v>2412</v>
      </c>
      <c r="J1238" s="1">
        <v>0.02</v>
      </c>
      <c r="K1238" s="1">
        <v>0.1</v>
      </c>
      <c r="L1238" s="42">
        <v>6</v>
      </c>
      <c r="M1238" s="43">
        <v>46223</v>
      </c>
      <c r="N1238" s="1" t="e">
        <f>VLOOKUP(B1238,MICRO!E:L,8,0)</f>
        <v>#N/A</v>
      </c>
    </row>
    <row r="1239" spans="1:14" ht="20.25" x14ac:dyDescent="0.25">
      <c r="A1239" s="1">
        <v>142</v>
      </c>
      <c r="B1239" s="159"/>
      <c r="C1239" s="1" t="s">
        <v>2108</v>
      </c>
      <c r="D1239" s="1"/>
      <c r="E1239" s="1"/>
      <c r="F1239" s="1" t="s">
        <v>2428</v>
      </c>
      <c r="G1239" s="1">
        <v>2</v>
      </c>
      <c r="H1239" s="1" t="s">
        <v>19</v>
      </c>
      <c r="I1239" s="1" t="s">
        <v>2412</v>
      </c>
      <c r="J1239" s="1">
        <v>0.02</v>
      </c>
      <c r="K1239" s="1">
        <v>0.04</v>
      </c>
      <c r="L1239" s="42">
        <v>6</v>
      </c>
      <c r="M1239" s="43">
        <v>46224</v>
      </c>
      <c r="N1239" s="1" t="e">
        <f>VLOOKUP(B1239,MICRO!E:L,8,0)</f>
        <v>#N/A</v>
      </c>
    </row>
    <row r="1240" spans="1:14" ht="20.25" x14ac:dyDescent="0.25">
      <c r="A1240" s="1">
        <v>143</v>
      </c>
      <c r="B1240" s="159"/>
      <c r="C1240" s="1" t="s">
        <v>2108</v>
      </c>
      <c r="D1240" s="1"/>
      <c r="E1240" s="1"/>
      <c r="F1240" s="1" t="s">
        <v>2429</v>
      </c>
      <c r="G1240" s="1">
        <v>2</v>
      </c>
      <c r="H1240" s="1" t="s">
        <v>19</v>
      </c>
      <c r="I1240" s="1" t="s">
        <v>2412</v>
      </c>
      <c r="J1240" s="1">
        <v>0.03</v>
      </c>
      <c r="K1240" s="1">
        <v>0.06</v>
      </c>
      <c r="L1240" s="42">
        <v>6</v>
      </c>
      <c r="M1240" s="43">
        <v>46225</v>
      </c>
      <c r="N1240" s="1" t="e">
        <f>VLOOKUP(B1240,MICRO!E:L,8,0)</f>
        <v>#N/A</v>
      </c>
    </row>
    <row r="1241" spans="1:14" ht="20.25" x14ac:dyDescent="0.25">
      <c r="A1241" s="1">
        <v>144</v>
      </c>
      <c r="B1241" s="159"/>
      <c r="C1241" s="1" t="s">
        <v>2108</v>
      </c>
      <c r="D1241" s="1"/>
      <c r="E1241" s="1"/>
      <c r="F1241" s="1" t="s">
        <v>2430</v>
      </c>
      <c r="G1241" s="1">
        <v>2</v>
      </c>
      <c r="H1241" s="1" t="s">
        <v>19</v>
      </c>
      <c r="I1241" s="1" t="s">
        <v>2412</v>
      </c>
      <c r="J1241" s="1">
        <v>0.02</v>
      </c>
      <c r="K1241" s="1">
        <v>0.04</v>
      </c>
      <c r="L1241" s="42">
        <v>6</v>
      </c>
      <c r="M1241" s="43">
        <v>46226</v>
      </c>
      <c r="N1241" s="1" t="e">
        <f>VLOOKUP(B1241,MICRO!E:L,8,0)</f>
        <v>#N/A</v>
      </c>
    </row>
    <row r="1242" spans="1:14" ht="20.25" x14ac:dyDescent="0.25">
      <c r="A1242" s="1">
        <v>145</v>
      </c>
      <c r="B1242" s="159"/>
      <c r="C1242" s="1" t="s">
        <v>2108</v>
      </c>
      <c r="D1242" s="1"/>
      <c r="E1242" s="1"/>
      <c r="F1242" s="1" t="s">
        <v>2431</v>
      </c>
      <c r="G1242" s="1">
        <v>2</v>
      </c>
      <c r="H1242" s="1" t="s">
        <v>19</v>
      </c>
      <c r="I1242" s="1" t="s">
        <v>2412</v>
      </c>
      <c r="J1242" s="1">
        <v>0.03</v>
      </c>
      <c r="K1242" s="1">
        <v>0.06</v>
      </c>
      <c r="L1242" s="42">
        <v>6</v>
      </c>
      <c r="M1242" s="43">
        <v>46227</v>
      </c>
      <c r="N1242" s="1" t="e">
        <f>VLOOKUP(B1242,MICRO!E:L,8,0)</f>
        <v>#N/A</v>
      </c>
    </row>
    <row r="1243" spans="1:14" ht="20.25" x14ac:dyDescent="0.25">
      <c r="A1243" s="1">
        <v>146</v>
      </c>
      <c r="B1243" s="159"/>
      <c r="C1243" s="1" t="s">
        <v>2108</v>
      </c>
      <c r="D1243" s="1"/>
      <c r="E1243" s="1"/>
      <c r="F1243" s="1" t="s">
        <v>2432</v>
      </c>
      <c r="G1243" s="1">
        <v>4</v>
      </c>
      <c r="H1243" s="1" t="s">
        <v>19</v>
      </c>
      <c r="I1243" s="1" t="s">
        <v>2412</v>
      </c>
      <c r="J1243" s="1">
        <v>0.04</v>
      </c>
      <c r="K1243" s="1">
        <v>0.16</v>
      </c>
      <c r="L1243" s="42">
        <v>6</v>
      </c>
      <c r="M1243" s="43">
        <v>46228</v>
      </c>
      <c r="N1243" s="1" t="e">
        <f>VLOOKUP(B1243,MICRO!E:L,8,0)</f>
        <v>#N/A</v>
      </c>
    </row>
    <row r="1244" spans="1:14" ht="20.25" x14ac:dyDescent="0.25">
      <c r="A1244" s="1">
        <v>147</v>
      </c>
      <c r="B1244" s="159"/>
      <c r="C1244" s="1" t="s">
        <v>2108</v>
      </c>
      <c r="D1244" s="1"/>
      <c r="E1244" s="1"/>
      <c r="F1244" s="1" t="s">
        <v>2433</v>
      </c>
      <c r="G1244" s="1">
        <v>2</v>
      </c>
      <c r="H1244" s="1" t="s">
        <v>19</v>
      </c>
      <c r="I1244" s="1" t="s">
        <v>2412</v>
      </c>
      <c r="J1244" s="1">
        <v>0.04</v>
      </c>
      <c r="K1244" s="1">
        <v>0.08</v>
      </c>
      <c r="L1244" s="42">
        <v>6</v>
      </c>
      <c r="M1244" s="43">
        <v>46229</v>
      </c>
      <c r="N1244" s="1" t="e">
        <f>VLOOKUP(B1244,MICRO!E:L,8,0)</f>
        <v>#N/A</v>
      </c>
    </row>
    <row r="1245" spans="1:14" ht="20.25" x14ac:dyDescent="0.25">
      <c r="A1245" s="1">
        <v>148</v>
      </c>
      <c r="B1245" s="159"/>
      <c r="C1245" s="1" t="s">
        <v>2108</v>
      </c>
      <c r="D1245" s="1"/>
      <c r="E1245" s="1"/>
      <c r="F1245" s="1" t="s">
        <v>2434</v>
      </c>
      <c r="G1245" s="1">
        <v>3</v>
      </c>
      <c r="H1245" s="1" t="s">
        <v>19</v>
      </c>
      <c r="I1245" s="1" t="s">
        <v>2412</v>
      </c>
      <c r="J1245" s="1">
        <v>0.05</v>
      </c>
      <c r="K1245" s="1">
        <v>0.15000000000000002</v>
      </c>
      <c r="L1245" s="42">
        <v>6</v>
      </c>
      <c r="M1245" s="43">
        <v>46230</v>
      </c>
      <c r="N1245" s="1" t="e">
        <f>VLOOKUP(B1245,MICRO!E:L,8,0)</f>
        <v>#N/A</v>
      </c>
    </row>
    <row r="1246" spans="1:14" ht="20.25" x14ac:dyDescent="0.25">
      <c r="A1246" s="1">
        <v>158</v>
      </c>
      <c r="B1246" s="159"/>
      <c r="C1246" s="1" t="s">
        <v>854</v>
      </c>
      <c r="D1246" s="1"/>
      <c r="E1246" s="1" t="s">
        <v>746</v>
      </c>
      <c r="F1246" s="1" t="s">
        <v>827</v>
      </c>
      <c r="G1246" s="1">
        <v>1</v>
      </c>
      <c r="H1246" s="1" t="s">
        <v>19</v>
      </c>
      <c r="I1246" s="1" t="s">
        <v>425</v>
      </c>
      <c r="J1246" s="1">
        <v>9.5</v>
      </c>
      <c r="K1246" s="1">
        <v>9.5</v>
      </c>
      <c r="L1246" s="42">
        <v>6</v>
      </c>
      <c r="M1246" s="43">
        <v>46240</v>
      </c>
      <c r="N1246" s="1" t="e">
        <f>VLOOKUP(B1246,MICRO!E:L,8,0)</f>
        <v>#N/A</v>
      </c>
    </row>
    <row r="1247" spans="1:14" ht="20.25" x14ac:dyDescent="0.25">
      <c r="A1247" s="1">
        <v>159</v>
      </c>
      <c r="B1247" s="159"/>
      <c r="C1247" s="1" t="s">
        <v>854</v>
      </c>
      <c r="D1247" s="1"/>
      <c r="E1247" s="1" t="s">
        <v>746</v>
      </c>
      <c r="F1247" s="1" t="s">
        <v>827</v>
      </c>
      <c r="G1247" s="1">
        <v>1</v>
      </c>
      <c r="H1247" s="1" t="s">
        <v>19</v>
      </c>
      <c r="I1247" s="1" t="s">
        <v>427</v>
      </c>
      <c r="J1247" s="1">
        <v>9.5</v>
      </c>
      <c r="K1247" s="1">
        <v>9.5</v>
      </c>
      <c r="L1247" s="42">
        <v>6</v>
      </c>
      <c r="M1247" s="43">
        <v>46241</v>
      </c>
      <c r="N1247" s="1" t="e">
        <f>VLOOKUP(B1247,MICRO!E:L,8,0)</f>
        <v>#N/A</v>
      </c>
    </row>
    <row r="1248" spans="1:14" ht="20.25" x14ac:dyDescent="0.25">
      <c r="A1248" s="1">
        <v>160</v>
      </c>
      <c r="B1248" s="159"/>
      <c r="C1248" s="1" t="s">
        <v>854</v>
      </c>
      <c r="D1248" s="1"/>
      <c r="E1248" s="1" t="s">
        <v>1101</v>
      </c>
      <c r="F1248" s="1" t="s">
        <v>828</v>
      </c>
      <c r="G1248" s="1">
        <v>1</v>
      </c>
      <c r="H1248" s="1" t="s">
        <v>19</v>
      </c>
      <c r="I1248" s="1" t="s">
        <v>425</v>
      </c>
      <c r="J1248" s="1">
        <v>7.5</v>
      </c>
      <c r="K1248" s="1">
        <v>7.5</v>
      </c>
      <c r="L1248" s="42">
        <v>6</v>
      </c>
      <c r="M1248" s="43">
        <v>46242</v>
      </c>
      <c r="N1248" s="1" t="e">
        <f>VLOOKUP(B1248,MICRO!E:L,8,0)</f>
        <v>#N/A</v>
      </c>
    </row>
    <row r="1249" spans="1:14" ht="20.25" x14ac:dyDescent="0.25">
      <c r="A1249" s="1">
        <v>161</v>
      </c>
      <c r="B1249" s="159"/>
      <c r="C1249" s="1" t="s">
        <v>854</v>
      </c>
      <c r="D1249" s="1"/>
      <c r="E1249" s="1" t="s">
        <v>1108</v>
      </c>
      <c r="F1249" s="1" t="s">
        <v>839</v>
      </c>
      <c r="G1249" s="1">
        <v>2</v>
      </c>
      <c r="H1249" s="1" t="s">
        <v>19</v>
      </c>
      <c r="I1249" s="1" t="s">
        <v>424</v>
      </c>
      <c r="J1249" s="1">
        <v>14.9</v>
      </c>
      <c r="K1249" s="1">
        <v>29.8</v>
      </c>
      <c r="L1249" s="42">
        <v>6</v>
      </c>
      <c r="M1249" s="43">
        <v>46243</v>
      </c>
      <c r="N1249" s="1" t="e">
        <f>VLOOKUP(B1249,MICRO!E:L,8,0)</f>
        <v>#N/A</v>
      </c>
    </row>
    <row r="1250" spans="1:14" ht="20.25" x14ac:dyDescent="0.25">
      <c r="A1250" s="1">
        <v>162</v>
      </c>
      <c r="B1250" s="159"/>
      <c r="C1250" s="1" t="s">
        <v>854</v>
      </c>
      <c r="D1250" s="1"/>
      <c r="E1250" s="1" t="s">
        <v>1112</v>
      </c>
      <c r="F1250" s="1" t="s">
        <v>843</v>
      </c>
      <c r="G1250" s="1">
        <v>2</v>
      </c>
      <c r="H1250" s="1" t="s">
        <v>19</v>
      </c>
      <c r="I1250" s="1" t="s">
        <v>425</v>
      </c>
      <c r="J1250" s="1">
        <v>6.7</v>
      </c>
      <c r="K1250" s="1">
        <v>13.4</v>
      </c>
      <c r="L1250" s="42">
        <v>6</v>
      </c>
      <c r="M1250" s="43">
        <v>46244</v>
      </c>
      <c r="N1250" s="1" t="e">
        <f>VLOOKUP(B1250,MICRO!E:L,8,0)</f>
        <v>#N/A</v>
      </c>
    </row>
    <row r="1251" spans="1:14" ht="20.25" x14ac:dyDescent="0.25">
      <c r="A1251" s="1">
        <v>163</v>
      </c>
      <c r="B1251" s="159"/>
      <c r="C1251" s="1" t="s">
        <v>854</v>
      </c>
      <c r="D1251" s="1"/>
      <c r="E1251" s="1" t="s">
        <v>1112</v>
      </c>
      <c r="F1251" s="1" t="s">
        <v>843</v>
      </c>
      <c r="G1251" s="1">
        <v>2</v>
      </c>
      <c r="H1251" s="1" t="s">
        <v>19</v>
      </c>
      <c r="I1251" s="1" t="s">
        <v>427</v>
      </c>
      <c r="J1251" s="1">
        <v>6.7</v>
      </c>
      <c r="K1251" s="1">
        <v>13.4</v>
      </c>
      <c r="L1251" s="42">
        <v>6</v>
      </c>
      <c r="M1251" s="43">
        <v>46245</v>
      </c>
      <c r="N1251" s="1" t="e">
        <f>VLOOKUP(B1251,MICRO!E:L,8,0)</f>
        <v>#N/A</v>
      </c>
    </row>
    <row r="1252" spans="1:14" ht="20.25" x14ac:dyDescent="0.25">
      <c r="A1252" s="1">
        <v>164</v>
      </c>
      <c r="B1252" s="159"/>
      <c r="C1252" s="1" t="s">
        <v>854</v>
      </c>
      <c r="D1252" s="1"/>
      <c r="E1252" s="1" t="s">
        <v>1113</v>
      </c>
      <c r="F1252" s="1" t="s">
        <v>844</v>
      </c>
      <c r="G1252" s="1">
        <v>2</v>
      </c>
      <c r="H1252" s="1" t="s">
        <v>19</v>
      </c>
      <c r="I1252" s="1" t="s">
        <v>425</v>
      </c>
      <c r="J1252" s="1">
        <v>3.9</v>
      </c>
      <c r="K1252" s="1">
        <v>7.8</v>
      </c>
      <c r="L1252" s="42">
        <v>6</v>
      </c>
      <c r="M1252" s="43">
        <v>46246</v>
      </c>
      <c r="N1252" s="1" t="e">
        <f>VLOOKUP(B1252,MICRO!E:L,8,0)</f>
        <v>#N/A</v>
      </c>
    </row>
    <row r="1253" spans="1:14" ht="20.25" x14ac:dyDescent="0.25">
      <c r="A1253" s="1">
        <v>231</v>
      </c>
      <c r="B1253" s="159"/>
      <c r="C1253" s="1"/>
      <c r="D1253" s="1"/>
      <c r="E1253" s="1"/>
      <c r="F1253" s="1" t="s">
        <v>2454</v>
      </c>
      <c r="G1253" s="1">
        <v>4</v>
      </c>
      <c r="H1253" s="1" t="s">
        <v>19</v>
      </c>
      <c r="I1253" s="1"/>
      <c r="J1253" s="1">
        <v>0.7</v>
      </c>
      <c r="K1253" s="1">
        <v>2.8</v>
      </c>
      <c r="L1253" s="42">
        <v>6</v>
      </c>
      <c r="M1253" s="43">
        <v>46313</v>
      </c>
      <c r="N1253" s="1" t="e">
        <f>VLOOKUP(B1253,MICRO!E:L,8,0)</f>
        <v>#N/A</v>
      </c>
    </row>
    <row r="1254" spans="1:14" ht="20.25" x14ac:dyDescent="0.25">
      <c r="A1254" s="1">
        <v>232</v>
      </c>
      <c r="B1254" s="159"/>
      <c r="C1254" s="1"/>
      <c r="D1254" s="1"/>
      <c r="E1254" s="1"/>
      <c r="F1254" s="1" t="s">
        <v>2455</v>
      </c>
      <c r="G1254" s="1">
        <v>4</v>
      </c>
      <c r="H1254" s="1" t="s">
        <v>19</v>
      </c>
      <c r="I1254" s="1"/>
      <c r="J1254" s="1">
        <v>1.2</v>
      </c>
      <c r="K1254" s="1">
        <v>4.8</v>
      </c>
      <c r="L1254" s="42">
        <v>6</v>
      </c>
      <c r="M1254" s="43">
        <v>46314</v>
      </c>
      <c r="N1254" s="1" t="e">
        <f>VLOOKUP(B1254,MICRO!E:L,8,0)</f>
        <v>#N/A</v>
      </c>
    </row>
    <row r="1255" spans="1:14" ht="20.25" x14ac:dyDescent="0.25">
      <c r="A1255" s="1">
        <v>233</v>
      </c>
      <c r="B1255" s="159"/>
      <c r="C1255" s="1"/>
      <c r="D1255" s="1"/>
      <c r="E1255" s="1"/>
      <c r="F1255" s="1" t="s">
        <v>2456</v>
      </c>
      <c r="G1255" s="1">
        <v>2</v>
      </c>
      <c r="H1255" s="1" t="s">
        <v>19</v>
      </c>
      <c r="I1255" s="1"/>
      <c r="J1255" s="1">
        <v>2.5</v>
      </c>
      <c r="K1255" s="1">
        <v>5</v>
      </c>
      <c r="L1255" s="42">
        <v>6</v>
      </c>
      <c r="M1255" s="43">
        <v>46315</v>
      </c>
      <c r="N1255" s="1" t="e">
        <f>VLOOKUP(B1255,MICRO!E:L,8,0)</f>
        <v>#N/A</v>
      </c>
    </row>
    <row r="1256" spans="1:14" ht="20.25" x14ac:dyDescent="0.25">
      <c r="A1256" s="1">
        <v>234</v>
      </c>
      <c r="B1256" s="159"/>
      <c r="C1256" s="1"/>
      <c r="D1256" s="1"/>
      <c r="E1256" s="1"/>
      <c r="F1256" s="1" t="s">
        <v>2457</v>
      </c>
      <c r="G1256" s="1">
        <v>20</v>
      </c>
      <c r="H1256" s="1" t="s">
        <v>19</v>
      </c>
      <c r="I1256" s="1"/>
      <c r="J1256" s="1">
        <v>0.9</v>
      </c>
      <c r="K1256" s="1">
        <v>18</v>
      </c>
      <c r="L1256" s="42">
        <v>6</v>
      </c>
      <c r="M1256" s="43">
        <v>46316</v>
      </c>
      <c r="N1256" s="1" t="e">
        <f>VLOOKUP(B1256,MICRO!E:L,8,0)</f>
        <v>#N/A</v>
      </c>
    </row>
    <row r="1257" spans="1:14" ht="20.25" x14ac:dyDescent="0.25">
      <c r="A1257" s="1">
        <v>235</v>
      </c>
      <c r="B1257" s="159"/>
      <c r="C1257" s="1"/>
      <c r="D1257" s="1"/>
      <c r="E1257" s="1"/>
      <c r="F1257" s="1" t="s">
        <v>2458</v>
      </c>
      <c r="G1257" s="1">
        <v>180</v>
      </c>
      <c r="H1257" s="1" t="s">
        <v>19</v>
      </c>
      <c r="I1257" s="1"/>
      <c r="J1257" s="1">
        <v>0.05</v>
      </c>
      <c r="K1257" s="1">
        <v>9</v>
      </c>
      <c r="L1257" s="42">
        <v>6</v>
      </c>
      <c r="M1257" s="43">
        <v>46317</v>
      </c>
      <c r="N1257" s="1" t="e">
        <f>VLOOKUP(B1257,MICRO!E:L,8,0)</f>
        <v>#N/A</v>
      </c>
    </row>
    <row r="1258" spans="1:14" ht="20.25" x14ac:dyDescent="0.25">
      <c r="A1258" s="1">
        <v>236</v>
      </c>
      <c r="B1258" s="159"/>
      <c r="C1258" s="1"/>
      <c r="D1258" s="1"/>
      <c r="E1258" s="1"/>
      <c r="F1258" s="1" t="s">
        <v>2314</v>
      </c>
      <c r="G1258" s="1">
        <v>11</v>
      </c>
      <c r="H1258" s="1" t="s">
        <v>19</v>
      </c>
      <c r="I1258" s="1"/>
      <c r="J1258" s="1">
        <v>0.5</v>
      </c>
      <c r="K1258" s="1">
        <v>5.5</v>
      </c>
      <c r="L1258" s="42">
        <v>6</v>
      </c>
      <c r="M1258" s="43">
        <v>46318</v>
      </c>
      <c r="N1258" s="1" t="e">
        <f>VLOOKUP(B1258,MICRO!E:L,8,0)</f>
        <v>#N/A</v>
      </c>
    </row>
    <row r="1259" spans="1:14" ht="20.25" x14ac:dyDescent="0.25">
      <c r="A1259" s="1">
        <v>237</v>
      </c>
      <c r="B1259" s="159"/>
      <c r="C1259" s="1"/>
      <c r="D1259" s="1"/>
      <c r="E1259" s="1"/>
      <c r="F1259" s="1" t="s">
        <v>2459</v>
      </c>
      <c r="G1259" s="1">
        <v>62</v>
      </c>
      <c r="H1259" s="1" t="s">
        <v>19</v>
      </c>
      <c r="I1259" s="1"/>
      <c r="J1259" s="1">
        <v>0.3</v>
      </c>
      <c r="K1259" s="1">
        <v>18.599999999999998</v>
      </c>
      <c r="L1259" s="42">
        <v>6</v>
      </c>
      <c r="M1259" s="43">
        <v>46319</v>
      </c>
      <c r="N1259" s="1" t="e">
        <f>VLOOKUP(B1259,MICRO!E:L,8,0)</f>
        <v>#N/A</v>
      </c>
    </row>
    <row r="1260" spans="1:14" ht="20.25" x14ac:dyDescent="0.25">
      <c r="A1260" s="1">
        <v>238</v>
      </c>
      <c r="B1260" s="159"/>
      <c r="C1260" s="1"/>
      <c r="D1260" s="1"/>
      <c r="E1260" s="1"/>
      <c r="F1260" s="1" t="s">
        <v>2460</v>
      </c>
      <c r="G1260" s="1">
        <v>10</v>
      </c>
      <c r="H1260" s="1" t="s">
        <v>19</v>
      </c>
      <c r="I1260" s="1"/>
      <c r="J1260" s="1">
        <v>2.8</v>
      </c>
      <c r="K1260" s="1">
        <v>28</v>
      </c>
      <c r="L1260" s="42">
        <v>6</v>
      </c>
      <c r="M1260" s="43">
        <v>46320</v>
      </c>
      <c r="N1260" s="1" t="e">
        <f>VLOOKUP(B1260,MICRO!E:L,8,0)</f>
        <v>#N/A</v>
      </c>
    </row>
    <row r="1261" spans="1:14" ht="20.25" x14ac:dyDescent="0.25">
      <c r="A1261" s="1">
        <v>239</v>
      </c>
      <c r="B1261" s="159"/>
      <c r="C1261" s="1"/>
      <c r="D1261" s="1"/>
      <c r="E1261" s="1"/>
      <c r="F1261" s="1" t="s">
        <v>2461</v>
      </c>
      <c r="G1261" s="1">
        <v>80</v>
      </c>
      <c r="H1261" s="1" t="s">
        <v>19</v>
      </c>
      <c r="I1261" s="1"/>
      <c r="J1261" s="1">
        <v>0.05</v>
      </c>
      <c r="K1261" s="1">
        <v>4</v>
      </c>
      <c r="L1261" s="42">
        <v>6</v>
      </c>
      <c r="M1261" s="43">
        <v>46321</v>
      </c>
      <c r="N1261" s="1" t="e">
        <f>VLOOKUP(B1261,MICRO!E:L,8,0)</f>
        <v>#N/A</v>
      </c>
    </row>
    <row r="1262" spans="1:14" ht="20.25" x14ac:dyDescent="0.25">
      <c r="A1262" s="1">
        <v>240</v>
      </c>
      <c r="B1262" s="159"/>
      <c r="C1262" s="1" t="s">
        <v>2462</v>
      </c>
      <c r="D1262" s="1"/>
      <c r="E1262" s="1"/>
      <c r="F1262" s="1" t="s">
        <v>2463</v>
      </c>
      <c r="G1262" s="1">
        <v>30</v>
      </c>
      <c r="H1262" s="1" t="s">
        <v>19</v>
      </c>
      <c r="I1262" s="1"/>
      <c r="J1262" s="1">
        <v>0.02</v>
      </c>
      <c r="K1262" s="1">
        <v>0.6</v>
      </c>
      <c r="L1262" s="42">
        <v>6</v>
      </c>
      <c r="M1262" s="43">
        <v>46322</v>
      </c>
      <c r="N1262" s="1" t="e">
        <f>VLOOKUP(B1262,MICRO!E:L,8,0)</f>
        <v>#N/A</v>
      </c>
    </row>
    <row r="1263" spans="1:14" ht="20.25" x14ac:dyDescent="0.25">
      <c r="A1263" s="1">
        <v>241</v>
      </c>
      <c r="B1263" s="159"/>
      <c r="C1263" s="1"/>
      <c r="D1263" s="1"/>
      <c r="E1263" s="1"/>
      <c r="F1263" s="1" t="s">
        <v>2464</v>
      </c>
      <c r="G1263" s="1">
        <v>1</v>
      </c>
      <c r="H1263" s="1" t="s">
        <v>19</v>
      </c>
      <c r="I1263" s="1"/>
      <c r="J1263" s="1">
        <v>0.5</v>
      </c>
      <c r="K1263" s="1">
        <v>0.5</v>
      </c>
      <c r="L1263" s="42">
        <v>6</v>
      </c>
      <c r="M1263" s="43">
        <v>46323</v>
      </c>
      <c r="N1263" s="1" t="e">
        <f>VLOOKUP(B1263,MICRO!E:L,8,0)</f>
        <v>#N/A</v>
      </c>
    </row>
    <row r="1264" spans="1:14" ht="20.25" x14ac:dyDescent="0.25">
      <c r="A1264" s="1">
        <v>242</v>
      </c>
      <c r="B1264" s="159"/>
      <c r="C1264" s="1"/>
      <c r="D1264" s="1"/>
      <c r="E1264" s="1"/>
      <c r="F1264" s="1" t="s">
        <v>2465</v>
      </c>
      <c r="G1264" s="1">
        <v>1</v>
      </c>
      <c r="H1264" s="1" t="s">
        <v>19</v>
      </c>
      <c r="I1264" s="1"/>
      <c r="J1264" s="1">
        <v>0.875</v>
      </c>
      <c r="K1264" s="1">
        <v>0.875</v>
      </c>
      <c r="L1264" s="42">
        <v>6</v>
      </c>
      <c r="M1264" s="43">
        <v>46324</v>
      </c>
      <c r="N1264" s="1" t="e">
        <f>VLOOKUP(B1264,MICRO!E:L,8,0)</f>
        <v>#N/A</v>
      </c>
    </row>
    <row r="1265" spans="1:14" ht="20.25" x14ac:dyDescent="0.25">
      <c r="A1265" s="1">
        <v>243</v>
      </c>
      <c r="B1265" s="159"/>
      <c r="C1265" s="1"/>
      <c r="D1265" s="1"/>
      <c r="E1265" s="1"/>
      <c r="F1265" s="1" t="s">
        <v>2466</v>
      </c>
      <c r="G1265" s="1">
        <v>1</v>
      </c>
      <c r="H1265" s="1" t="s">
        <v>19</v>
      </c>
      <c r="I1265" s="1"/>
      <c r="J1265" s="1">
        <v>0.5</v>
      </c>
      <c r="K1265" s="1">
        <v>0.5</v>
      </c>
      <c r="L1265" s="42">
        <v>6</v>
      </c>
      <c r="M1265" s="43">
        <v>46325</v>
      </c>
      <c r="N1265" s="1" t="e">
        <f>VLOOKUP(B1265,MICRO!E:L,8,0)</f>
        <v>#N/A</v>
      </c>
    </row>
    <row r="1266" spans="1:14" ht="20.25" x14ac:dyDescent="0.25">
      <c r="A1266" s="1">
        <v>244</v>
      </c>
      <c r="B1266" s="159"/>
      <c r="C1266" s="1"/>
      <c r="D1266" s="1"/>
      <c r="E1266" s="1"/>
      <c r="F1266" s="1" t="s">
        <v>2467</v>
      </c>
      <c r="G1266" s="1">
        <v>1</v>
      </c>
      <c r="H1266" s="1" t="s">
        <v>19</v>
      </c>
      <c r="I1266" s="1"/>
      <c r="J1266" s="1">
        <v>0.875</v>
      </c>
      <c r="K1266" s="1">
        <v>0.875</v>
      </c>
      <c r="L1266" s="42">
        <v>6</v>
      </c>
      <c r="M1266" s="43">
        <v>46326</v>
      </c>
      <c r="N1266" s="1" t="e">
        <f>VLOOKUP(B1266,MICRO!E:L,8,0)</f>
        <v>#N/A</v>
      </c>
    </row>
    <row r="1267" spans="1:14" ht="20.25" x14ac:dyDescent="0.25">
      <c r="A1267" s="1">
        <v>245</v>
      </c>
      <c r="B1267" s="159"/>
      <c r="C1267" s="1"/>
      <c r="D1267" s="1"/>
      <c r="E1267" s="1"/>
      <c r="F1267" s="1" t="s">
        <v>2468</v>
      </c>
      <c r="G1267" s="1">
        <v>1</v>
      </c>
      <c r="H1267" s="1" t="s">
        <v>19</v>
      </c>
      <c r="I1267" s="1"/>
      <c r="J1267" s="1">
        <v>0.5</v>
      </c>
      <c r="K1267" s="1">
        <v>0.5</v>
      </c>
      <c r="L1267" s="42">
        <v>6</v>
      </c>
      <c r="M1267" s="43">
        <v>46327</v>
      </c>
      <c r="N1267" s="1" t="e">
        <f>VLOOKUP(B1267,MICRO!E:L,8,0)</f>
        <v>#N/A</v>
      </c>
    </row>
    <row r="1268" spans="1:14" ht="20.25" x14ac:dyDescent="0.25">
      <c r="A1268" s="1">
        <v>246</v>
      </c>
      <c r="B1268" s="159"/>
      <c r="C1268" s="1"/>
      <c r="D1268" s="1"/>
      <c r="E1268" s="1"/>
      <c r="F1268" s="1" t="s">
        <v>2469</v>
      </c>
      <c r="G1268" s="1">
        <v>1</v>
      </c>
      <c r="H1268" s="1" t="s">
        <v>19</v>
      </c>
      <c r="I1268" s="1"/>
      <c r="J1268" s="1">
        <v>0.875</v>
      </c>
      <c r="K1268" s="1">
        <v>0.875</v>
      </c>
      <c r="L1268" s="42">
        <v>6</v>
      </c>
      <c r="M1268" s="43">
        <v>46328</v>
      </c>
      <c r="N1268" s="1" t="e">
        <f>VLOOKUP(B1268,MICRO!E:L,8,0)</f>
        <v>#N/A</v>
      </c>
    </row>
    <row r="1269" spans="1:14" ht="20.25" x14ac:dyDescent="0.25">
      <c r="A1269" s="1">
        <v>247</v>
      </c>
      <c r="B1269" s="159"/>
      <c r="C1269" s="1"/>
      <c r="D1269" s="1"/>
      <c r="E1269" s="1"/>
      <c r="F1269" s="1" t="s">
        <v>2470</v>
      </c>
      <c r="G1269" s="1">
        <v>1</v>
      </c>
      <c r="H1269" s="1" t="s">
        <v>19</v>
      </c>
      <c r="I1269" s="1"/>
      <c r="J1269" s="1">
        <v>0.875</v>
      </c>
      <c r="K1269" s="1">
        <v>0.875</v>
      </c>
      <c r="L1269" s="42">
        <v>6</v>
      </c>
      <c r="M1269" s="43">
        <v>46329</v>
      </c>
      <c r="N1269" s="1" t="e">
        <f>VLOOKUP(B1269,MICRO!E:L,8,0)</f>
        <v>#N/A</v>
      </c>
    </row>
    <row r="1270" spans="1:14" ht="20.25" x14ac:dyDescent="0.25">
      <c r="A1270" s="1">
        <v>248</v>
      </c>
      <c r="B1270" s="159"/>
      <c r="C1270" s="1"/>
      <c r="D1270" s="1"/>
      <c r="E1270" s="1"/>
      <c r="F1270" s="1" t="s">
        <v>2471</v>
      </c>
      <c r="G1270" s="1">
        <v>1</v>
      </c>
      <c r="H1270" s="1" t="s">
        <v>19</v>
      </c>
      <c r="I1270" s="1"/>
      <c r="J1270" s="1">
        <v>0.5</v>
      </c>
      <c r="K1270" s="1">
        <v>0.5</v>
      </c>
      <c r="L1270" s="42">
        <v>6</v>
      </c>
      <c r="M1270" s="43">
        <v>46330</v>
      </c>
      <c r="N1270" s="1" t="e">
        <f>VLOOKUP(B1270,MICRO!E:L,8,0)</f>
        <v>#N/A</v>
      </c>
    </row>
    <row r="1271" spans="1:14" ht="20.25" x14ac:dyDescent="0.25">
      <c r="A1271" s="1">
        <v>249</v>
      </c>
      <c r="B1271" s="159"/>
      <c r="C1271" s="1"/>
      <c r="D1271" s="1"/>
      <c r="E1271" s="1"/>
      <c r="F1271" s="1" t="s">
        <v>2472</v>
      </c>
      <c r="G1271" s="1">
        <v>1</v>
      </c>
      <c r="H1271" s="1" t="s">
        <v>19</v>
      </c>
      <c r="I1271" s="1"/>
      <c r="J1271" s="1">
        <v>0.5</v>
      </c>
      <c r="K1271" s="1">
        <v>0.5</v>
      </c>
      <c r="L1271" s="42">
        <v>6</v>
      </c>
      <c r="M1271" s="43">
        <v>46331</v>
      </c>
      <c r="N1271" s="1" t="e">
        <f>VLOOKUP(B1271,MICRO!E:L,8,0)</f>
        <v>#N/A</v>
      </c>
    </row>
    <row r="1272" spans="1:14" ht="20.25" x14ac:dyDescent="0.25">
      <c r="A1272" s="1">
        <v>250</v>
      </c>
      <c r="B1272" s="159"/>
      <c r="C1272" s="1" t="s">
        <v>2317</v>
      </c>
      <c r="D1272" s="1"/>
      <c r="E1272" s="1"/>
      <c r="F1272" s="1" t="s">
        <v>2473</v>
      </c>
      <c r="G1272" s="1">
        <v>1</v>
      </c>
      <c r="H1272" s="1" t="s">
        <v>19</v>
      </c>
      <c r="I1272" s="1" t="s">
        <v>2317</v>
      </c>
      <c r="J1272" s="1">
        <v>2.8</v>
      </c>
      <c r="K1272" s="1">
        <v>2.8</v>
      </c>
      <c r="L1272" s="42">
        <v>6</v>
      </c>
      <c r="M1272" s="43">
        <v>46332</v>
      </c>
      <c r="N1272" s="1" t="e">
        <f>VLOOKUP(B1272,MICRO!E:L,8,0)</f>
        <v>#N/A</v>
      </c>
    </row>
    <row r="1273" spans="1:14" ht="20.25" x14ac:dyDescent="0.25">
      <c r="A1273" s="1">
        <v>251</v>
      </c>
      <c r="B1273" s="159"/>
      <c r="C1273" s="1" t="s">
        <v>2319</v>
      </c>
      <c r="D1273" s="1"/>
      <c r="E1273" s="1"/>
      <c r="F1273" s="1" t="s">
        <v>2474</v>
      </c>
      <c r="G1273" s="1">
        <v>1</v>
      </c>
      <c r="H1273" s="1" t="s">
        <v>19</v>
      </c>
      <c r="I1273" s="1" t="s">
        <v>2319</v>
      </c>
      <c r="J1273" s="1">
        <v>2.8</v>
      </c>
      <c r="K1273" s="1">
        <v>2.8</v>
      </c>
      <c r="L1273" s="42">
        <v>6</v>
      </c>
      <c r="M1273" s="43">
        <v>46333</v>
      </c>
      <c r="N1273" s="1" t="e">
        <f>VLOOKUP(B1273,MICRO!E:L,8,0)</f>
        <v>#N/A</v>
      </c>
    </row>
    <row r="1274" spans="1:14" ht="20.25" x14ac:dyDescent="0.25">
      <c r="A1274" s="1">
        <v>252</v>
      </c>
      <c r="B1274" s="159"/>
      <c r="C1274" s="1" t="s">
        <v>2321</v>
      </c>
      <c r="D1274" s="1"/>
      <c r="E1274" s="1"/>
      <c r="F1274" s="1" t="s">
        <v>2475</v>
      </c>
      <c r="G1274" s="1">
        <v>1</v>
      </c>
      <c r="H1274" s="1" t="s">
        <v>19</v>
      </c>
      <c r="I1274" s="1" t="s">
        <v>2321</v>
      </c>
      <c r="J1274" s="1">
        <v>2.8</v>
      </c>
      <c r="K1274" s="1">
        <v>2.8</v>
      </c>
      <c r="L1274" s="42">
        <v>6</v>
      </c>
      <c r="M1274" s="43">
        <v>46334</v>
      </c>
      <c r="N1274" s="1" t="e">
        <f>VLOOKUP(B1274,MICRO!E:L,8,0)</f>
        <v>#N/A</v>
      </c>
    </row>
    <row r="1275" spans="1:14" ht="20.25" x14ac:dyDescent="0.25">
      <c r="A1275" s="1">
        <v>253</v>
      </c>
      <c r="B1275" s="159"/>
      <c r="C1275" s="1" t="s">
        <v>2323</v>
      </c>
      <c r="D1275" s="1"/>
      <c r="E1275" s="1"/>
      <c r="F1275" s="1" t="s">
        <v>2476</v>
      </c>
      <c r="G1275" s="1">
        <v>1</v>
      </c>
      <c r="H1275" s="1" t="s">
        <v>19</v>
      </c>
      <c r="I1275" s="1" t="s">
        <v>2323</v>
      </c>
      <c r="J1275" s="1">
        <v>2.8</v>
      </c>
      <c r="K1275" s="1">
        <v>2.8</v>
      </c>
      <c r="L1275" s="42">
        <v>6</v>
      </c>
      <c r="M1275" s="43">
        <v>46335</v>
      </c>
      <c r="N1275" s="1" t="e">
        <f>VLOOKUP(B1275,MICRO!E:L,8,0)</f>
        <v>#N/A</v>
      </c>
    </row>
    <row r="1276" spans="1:14" ht="20.25" x14ac:dyDescent="0.25">
      <c r="A1276" s="1">
        <v>254</v>
      </c>
      <c r="B1276" s="159"/>
      <c r="C1276" s="1" t="s">
        <v>2325</v>
      </c>
      <c r="D1276" s="1"/>
      <c r="E1276" s="1"/>
      <c r="F1276" s="1" t="s">
        <v>2477</v>
      </c>
      <c r="G1276" s="1">
        <v>1</v>
      </c>
      <c r="H1276" s="1" t="s">
        <v>19</v>
      </c>
      <c r="I1276" s="1" t="s">
        <v>2325</v>
      </c>
      <c r="J1276" s="1">
        <v>2.8</v>
      </c>
      <c r="K1276" s="1">
        <v>2.8</v>
      </c>
      <c r="L1276" s="42">
        <v>6</v>
      </c>
      <c r="M1276" s="43">
        <v>46336</v>
      </c>
      <c r="N1276" s="1" t="e">
        <f>VLOOKUP(B1276,MICRO!E:L,8,0)</f>
        <v>#N/A</v>
      </c>
    </row>
    <row r="1277" spans="1:14" ht="20.25" x14ac:dyDescent="0.25">
      <c r="A1277" s="1">
        <v>1</v>
      </c>
      <c r="B1277" s="159"/>
      <c r="C1277" s="1" t="s">
        <v>1150</v>
      </c>
      <c r="D1277" s="1"/>
      <c r="E1277" s="1" t="s">
        <v>2</v>
      </c>
      <c r="F1277" s="1" t="s">
        <v>1151</v>
      </c>
      <c r="G1277" s="1">
        <v>2</v>
      </c>
      <c r="H1277" s="1" t="s">
        <v>19</v>
      </c>
      <c r="I1277" s="1" t="s">
        <v>423</v>
      </c>
      <c r="J1277" s="1">
        <v>11.5</v>
      </c>
      <c r="K1277" s="1">
        <v>23</v>
      </c>
      <c r="L1277" s="42">
        <v>5</v>
      </c>
      <c r="M1277" s="43">
        <v>46055</v>
      </c>
      <c r="N1277" s="1" t="e">
        <f>VLOOKUP(B1277,MICRO!E:L,8,0)</f>
        <v>#N/A</v>
      </c>
    </row>
    <row r="1278" spans="1:14" ht="20.25" x14ac:dyDescent="0.25">
      <c r="A1278" s="1">
        <v>2</v>
      </c>
      <c r="B1278" s="159"/>
      <c r="C1278" s="1" t="s">
        <v>1150</v>
      </c>
      <c r="D1278" s="1"/>
      <c r="E1278" s="1" t="s">
        <v>43</v>
      </c>
      <c r="F1278" s="1" t="s">
        <v>1152</v>
      </c>
      <c r="G1278" s="1">
        <v>4</v>
      </c>
      <c r="H1278" s="1" t="s">
        <v>19</v>
      </c>
      <c r="I1278" s="1" t="s">
        <v>423</v>
      </c>
      <c r="J1278" s="1">
        <v>1.5</v>
      </c>
      <c r="K1278" s="1">
        <v>6</v>
      </c>
      <c r="L1278" s="42">
        <v>5</v>
      </c>
      <c r="M1278" s="43">
        <v>46055</v>
      </c>
      <c r="N1278" s="1" t="e">
        <f>VLOOKUP(B1278,MICRO!E:L,8,0)</f>
        <v>#N/A</v>
      </c>
    </row>
    <row r="1279" spans="1:14" ht="20.25" x14ac:dyDescent="0.25">
      <c r="A1279" s="1">
        <v>3</v>
      </c>
      <c r="B1279" s="159"/>
      <c r="C1279" s="1" t="s">
        <v>1150</v>
      </c>
      <c r="D1279" s="1"/>
      <c r="E1279" s="1" t="s">
        <v>746</v>
      </c>
      <c r="F1279" s="1" t="s">
        <v>1153</v>
      </c>
      <c r="G1279" s="1">
        <v>2</v>
      </c>
      <c r="H1279" s="1" t="s">
        <v>19</v>
      </c>
      <c r="I1279" s="1" t="s">
        <v>423</v>
      </c>
      <c r="J1279" s="1">
        <v>5</v>
      </c>
      <c r="K1279" s="1">
        <v>10</v>
      </c>
      <c r="L1279" s="42">
        <v>5</v>
      </c>
      <c r="M1279" s="43">
        <v>46055</v>
      </c>
      <c r="N1279" s="1" t="e">
        <f>VLOOKUP(B1279,MICRO!E:L,8,0)</f>
        <v>#N/A</v>
      </c>
    </row>
    <row r="1280" spans="1:14" ht="20.25" x14ac:dyDescent="0.25">
      <c r="A1280" s="1">
        <v>4</v>
      </c>
      <c r="B1280" s="159"/>
      <c r="C1280" s="1" t="s">
        <v>1150</v>
      </c>
      <c r="D1280" s="1"/>
      <c r="E1280" s="1" t="s">
        <v>100</v>
      </c>
      <c r="F1280" s="1" t="s">
        <v>1155</v>
      </c>
      <c r="G1280" s="1">
        <v>4</v>
      </c>
      <c r="H1280" s="1" t="s">
        <v>19</v>
      </c>
      <c r="I1280" s="1" t="s">
        <v>423</v>
      </c>
      <c r="J1280" s="1">
        <v>0.3</v>
      </c>
      <c r="K1280" s="1">
        <v>1.2</v>
      </c>
      <c r="L1280" s="42">
        <v>5</v>
      </c>
      <c r="M1280" s="43">
        <v>46055</v>
      </c>
      <c r="N1280" s="1" t="e">
        <f>VLOOKUP(B1280,MICRO!E:L,8,0)</f>
        <v>#N/A</v>
      </c>
    </row>
    <row r="1281" spans="1:14" ht="20.25" x14ac:dyDescent="0.25">
      <c r="A1281" s="1">
        <v>5</v>
      </c>
      <c r="B1281" s="159"/>
      <c r="C1281" s="1" t="s">
        <v>1150</v>
      </c>
      <c r="D1281" s="1"/>
      <c r="E1281" s="1" t="s">
        <v>173</v>
      </c>
      <c r="F1281" s="1" t="s">
        <v>1156</v>
      </c>
      <c r="G1281" s="1">
        <v>8</v>
      </c>
      <c r="H1281" s="1" t="s">
        <v>19</v>
      </c>
      <c r="I1281" s="1" t="s">
        <v>423</v>
      </c>
      <c r="J1281" s="1">
        <v>1</v>
      </c>
      <c r="K1281" s="1">
        <v>8</v>
      </c>
      <c r="L1281" s="42">
        <v>5</v>
      </c>
      <c r="M1281" s="43">
        <v>46055</v>
      </c>
      <c r="N1281" s="1" t="e">
        <f>VLOOKUP(B1281,MICRO!E:L,8,0)</f>
        <v>#N/A</v>
      </c>
    </row>
    <row r="1282" spans="1:14" ht="20.25" x14ac:dyDescent="0.25">
      <c r="A1282" s="1">
        <v>6</v>
      </c>
      <c r="B1282" s="159"/>
      <c r="C1282" s="1" t="s">
        <v>1150</v>
      </c>
      <c r="D1282" s="1"/>
      <c r="E1282" s="1" t="s">
        <v>461</v>
      </c>
      <c r="F1282" s="1" t="s">
        <v>1157</v>
      </c>
      <c r="G1282" s="1">
        <v>2</v>
      </c>
      <c r="H1282" s="1" t="s">
        <v>19</v>
      </c>
      <c r="I1282" s="1" t="s">
        <v>423</v>
      </c>
      <c r="J1282" s="1">
        <v>0.6</v>
      </c>
      <c r="K1282" s="1">
        <v>1.2</v>
      </c>
      <c r="L1282" s="42">
        <v>5</v>
      </c>
      <c r="M1282" s="43">
        <v>46055</v>
      </c>
      <c r="N1282" s="1" t="e">
        <f>VLOOKUP(B1282,MICRO!E:L,8,0)</f>
        <v>#N/A</v>
      </c>
    </row>
    <row r="1283" spans="1:14" ht="20.25" x14ac:dyDescent="0.25">
      <c r="A1283" s="1">
        <v>7</v>
      </c>
      <c r="B1283" s="159"/>
      <c r="C1283" s="1" t="s">
        <v>1150</v>
      </c>
      <c r="D1283" s="1"/>
      <c r="E1283" s="1" t="s">
        <v>2</v>
      </c>
      <c r="F1283" s="1" t="s">
        <v>1151</v>
      </c>
      <c r="G1283" s="1">
        <v>2</v>
      </c>
      <c r="H1283" s="1" t="s">
        <v>19</v>
      </c>
      <c r="I1283" s="1" t="s">
        <v>424</v>
      </c>
      <c r="J1283" s="1">
        <v>11.5</v>
      </c>
      <c r="K1283" s="1">
        <v>23</v>
      </c>
      <c r="L1283" s="42">
        <v>5</v>
      </c>
      <c r="M1283" s="43">
        <v>46055</v>
      </c>
      <c r="N1283" s="1" t="e">
        <f>VLOOKUP(B1283,MICRO!E:L,8,0)</f>
        <v>#N/A</v>
      </c>
    </row>
    <row r="1284" spans="1:14" ht="20.25" x14ac:dyDescent="0.25">
      <c r="A1284" s="1">
        <v>8</v>
      </c>
      <c r="B1284" s="159"/>
      <c r="C1284" s="1" t="s">
        <v>1150</v>
      </c>
      <c r="D1284" s="1"/>
      <c r="E1284" s="1" t="s">
        <v>43</v>
      </c>
      <c r="F1284" s="1" t="s">
        <v>1152</v>
      </c>
      <c r="G1284" s="1">
        <v>4</v>
      </c>
      <c r="H1284" s="1" t="s">
        <v>19</v>
      </c>
      <c r="I1284" s="1" t="s">
        <v>424</v>
      </c>
      <c r="J1284" s="1">
        <v>1.5</v>
      </c>
      <c r="K1284" s="1">
        <v>6</v>
      </c>
      <c r="L1284" s="42">
        <v>5</v>
      </c>
      <c r="M1284" s="43">
        <v>46055</v>
      </c>
      <c r="N1284" s="1" t="e">
        <f>VLOOKUP(B1284,MICRO!E:L,8,0)</f>
        <v>#N/A</v>
      </c>
    </row>
    <row r="1285" spans="1:14" ht="20.25" x14ac:dyDescent="0.25">
      <c r="A1285" s="1">
        <v>9</v>
      </c>
      <c r="B1285" s="159"/>
      <c r="C1285" s="1" t="s">
        <v>1150</v>
      </c>
      <c r="D1285" s="1"/>
      <c r="E1285" s="1" t="s">
        <v>746</v>
      </c>
      <c r="F1285" s="1" t="s">
        <v>1153</v>
      </c>
      <c r="G1285" s="1">
        <v>2</v>
      </c>
      <c r="H1285" s="1" t="s">
        <v>19</v>
      </c>
      <c r="I1285" s="1" t="s">
        <v>424</v>
      </c>
      <c r="J1285" s="1">
        <v>5</v>
      </c>
      <c r="K1285" s="1">
        <v>10</v>
      </c>
      <c r="L1285" s="42">
        <v>5</v>
      </c>
      <c r="M1285" s="43">
        <v>46055</v>
      </c>
      <c r="N1285" s="1" t="e">
        <f>VLOOKUP(B1285,MICRO!E:L,8,0)</f>
        <v>#N/A</v>
      </c>
    </row>
    <row r="1286" spans="1:14" ht="20.25" x14ac:dyDescent="0.25">
      <c r="A1286" s="1">
        <v>10</v>
      </c>
      <c r="B1286" s="159"/>
      <c r="C1286" s="1" t="s">
        <v>1150</v>
      </c>
      <c r="D1286" s="1"/>
      <c r="E1286" s="1" t="s">
        <v>100</v>
      </c>
      <c r="F1286" s="1" t="s">
        <v>1155</v>
      </c>
      <c r="G1286" s="1">
        <v>4</v>
      </c>
      <c r="H1286" s="1" t="s">
        <v>19</v>
      </c>
      <c r="I1286" s="1" t="s">
        <v>424</v>
      </c>
      <c r="J1286" s="1">
        <v>0.3</v>
      </c>
      <c r="K1286" s="1">
        <v>1.2</v>
      </c>
      <c r="L1286" s="42">
        <v>5</v>
      </c>
      <c r="M1286" s="43">
        <v>46055</v>
      </c>
      <c r="N1286" s="1" t="e">
        <f>VLOOKUP(B1286,MICRO!E:L,8,0)</f>
        <v>#N/A</v>
      </c>
    </row>
    <row r="1287" spans="1:14" ht="20.25" x14ac:dyDescent="0.25">
      <c r="A1287" s="1">
        <v>11</v>
      </c>
      <c r="B1287" s="159"/>
      <c r="C1287" s="1" t="s">
        <v>1150</v>
      </c>
      <c r="D1287" s="1"/>
      <c r="E1287" s="1" t="s">
        <v>173</v>
      </c>
      <c r="F1287" s="1" t="s">
        <v>1156</v>
      </c>
      <c r="G1287" s="1">
        <v>8</v>
      </c>
      <c r="H1287" s="1" t="s">
        <v>19</v>
      </c>
      <c r="I1287" s="1" t="s">
        <v>424</v>
      </c>
      <c r="J1287" s="1">
        <v>1</v>
      </c>
      <c r="K1287" s="1">
        <v>8</v>
      </c>
      <c r="L1287" s="42">
        <v>5</v>
      </c>
      <c r="M1287" s="43">
        <v>46055</v>
      </c>
      <c r="N1287" s="1" t="e">
        <f>VLOOKUP(B1287,MICRO!E:L,8,0)</f>
        <v>#N/A</v>
      </c>
    </row>
    <row r="1288" spans="1:14" ht="20.25" x14ac:dyDescent="0.25">
      <c r="A1288" s="1">
        <v>12</v>
      </c>
      <c r="B1288" s="159"/>
      <c r="C1288" s="1" t="s">
        <v>1150</v>
      </c>
      <c r="D1288" s="1"/>
      <c r="E1288" s="1" t="s">
        <v>461</v>
      </c>
      <c r="F1288" s="1" t="s">
        <v>1157</v>
      </c>
      <c r="G1288" s="1">
        <v>2</v>
      </c>
      <c r="H1288" s="1" t="s">
        <v>19</v>
      </c>
      <c r="I1288" s="1" t="s">
        <v>424</v>
      </c>
      <c r="J1288" s="1">
        <v>0.6</v>
      </c>
      <c r="K1288" s="1">
        <v>1.2</v>
      </c>
      <c r="L1288" s="42">
        <v>5</v>
      </c>
      <c r="M1288" s="43">
        <v>46055</v>
      </c>
      <c r="N1288" s="1" t="e">
        <f>VLOOKUP(B1288,MICRO!E:L,8,0)</f>
        <v>#N/A</v>
      </c>
    </row>
    <row r="1289" spans="1:14" ht="20.25" x14ac:dyDescent="0.25">
      <c r="A1289" s="1">
        <v>13</v>
      </c>
      <c r="B1289" s="159"/>
      <c r="C1289" s="1" t="s">
        <v>1150</v>
      </c>
      <c r="D1289" s="1"/>
      <c r="E1289" s="1" t="s">
        <v>2</v>
      </c>
      <c r="F1289" s="1" t="s">
        <v>1151</v>
      </c>
      <c r="G1289" s="1">
        <v>2</v>
      </c>
      <c r="H1289" s="1" t="s">
        <v>19</v>
      </c>
      <c r="I1289" s="1" t="s">
        <v>425</v>
      </c>
      <c r="J1289" s="1">
        <v>11.5</v>
      </c>
      <c r="K1289" s="1">
        <v>23</v>
      </c>
      <c r="L1289" s="42">
        <v>5</v>
      </c>
      <c r="M1289" s="43">
        <v>46055</v>
      </c>
      <c r="N1289" s="1" t="e">
        <f>VLOOKUP(B1289,MICRO!E:L,8,0)</f>
        <v>#N/A</v>
      </c>
    </row>
    <row r="1290" spans="1:14" ht="20.25" x14ac:dyDescent="0.25">
      <c r="A1290" s="1">
        <v>14</v>
      </c>
      <c r="B1290" s="159"/>
      <c r="C1290" s="1" t="s">
        <v>1150</v>
      </c>
      <c r="D1290" s="1"/>
      <c r="E1290" s="1" t="s">
        <v>43</v>
      </c>
      <c r="F1290" s="1" t="s">
        <v>1152</v>
      </c>
      <c r="G1290" s="1">
        <v>4</v>
      </c>
      <c r="H1290" s="1" t="s">
        <v>19</v>
      </c>
      <c r="I1290" s="1" t="s">
        <v>425</v>
      </c>
      <c r="J1290" s="1">
        <v>1.5</v>
      </c>
      <c r="K1290" s="1">
        <v>6</v>
      </c>
      <c r="L1290" s="42">
        <v>5</v>
      </c>
      <c r="M1290" s="43">
        <v>46055</v>
      </c>
      <c r="N1290" s="1" t="e">
        <f>VLOOKUP(B1290,MICRO!E:L,8,0)</f>
        <v>#N/A</v>
      </c>
    </row>
    <row r="1291" spans="1:14" ht="20.25" x14ac:dyDescent="0.25">
      <c r="A1291" s="1">
        <v>15</v>
      </c>
      <c r="B1291" s="159"/>
      <c r="C1291" s="1" t="s">
        <v>1150</v>
      </c>
      <c r="D1291" s="1"/>
      <c r="E1291" s="1" t="s">
        <v>746</v>
      </c>
      <c r="F1291" s="1" t="s">
        <v>1153</v>
      </c>
      <c r="G1291" s="1">
        <v>2</v>
      </c>
      <c r="H1291" s="1" t="s">
        <v>19</v>
      </c>
      <c r="I1291" s="1" t="s">
        <v>425</v>
      </c>
      <c r="J1291" s="1">
        <v>5</v>
      </c>
      <c r="K1291" s="1">
        <v>10</v>
      </c>
      <c r="L1291" s="42">
        <v>5</v>
      </c>
      <c r="M1291" s="43">
        <v>46055</v>
      </c>
      <c r="N1291" s="1" t="e">
        <f>VLOOKUP(B1291,MICRO!E:L,8,0)</f>
        <v>#N/A</v>
      </c>
    </row>
    <row r="1292" spans="1:14" ht="20.25" x14ac:dyDescent="0.25">
      <c r="A1292" s="1">
        <v>16</v>
      </c>
      <c r="B1292" s="159"/>
      <c r="C1292" s="1" t="s">
        <v>1150</v>
      </c>
      <c r="D1292" s="1"/>
      <c r="E1292" s="1" t="s">
        <v>100</v>
      </c>
      <c r="F1292" s="1" t="s">
        <v>1155</v>
      </c>
      <c r="G1292" s="1">
        <v>4</v>
      </c>
      <c r="H1292" s="1" t="s">
        <v>19</v>
      </c>
      <c r="I1292" s="1" t="s">
        <v>425</v>
      </c>
      <c r="J1292" s="1">
        <v>0.3</v>
      </c>
      <c r="K1292" s="1">
        <v>1.2</v>
      </c>
      <c r="L1292" s="42">
        <v>5</v>
      </c>
      <c r="M1292" s="43">
        <v>46055</v>
      </c>
      <c r="N1292" s="1" t="e">
        <f>VLOOKUP(B1292,MICRO!E:L,8,0)</f>
        <v>#N/A</v>
      </c>
    </row>
    <row r="1293" spans="1:14" ht="20.25" x14ac:dyDescent="0.25">
      <c r="A1293" s="1">
        <v>17</v>
      </c>
      <c r="B1293" s="159"/>
      <c r="C1293" s="1" t="s">
        <v>1150</v>
      </c>
      <c r="D1293" s="1"/>
      <c r="E1293" s="1" t="s">
        <v>173</v>
      </c>
      <c r="F1293" s="1" t="s">
        <v>1156</v>
      </c>
      <c r="G1293" s="1">
        <v>8</v>
      </c>
      <c r="H1293" s="1" t="s">
        <v>19</v>
      </c>
      <c r="I1293" s="1" t="s">
        <v>425</v>
      </c>
      <c r="J1293" s="1">
        <v>1</v>
      </c>
      <c r="K1293" s="1">
        <v>8</v>
      </c>
      <c r="L1293" s="42">
        <v>5</v>
      </c>
      <c r="M1293" s="43">
        <v>46055</v>
      </c>
      <c r="N1293" s="1" t="e">
        <f>VLOOKUP(B1293,MICRO!E:L,8,0)</f>
        <v>#N/A</v>
      </c>
    </row>
    <row r="1294" spans="1:14" ht="20.25" x14ac:dyDescent="0.25">
      <c r="A1294" s="1">
        <v>18</v>
      </c>
      <c r="B1294" s="159"/>
      <c r="C1294" s="1" t="s">
        <v>1150</v>
      </c>
      <c r="D1294" s="1"/>
      <c r="E1294" s="1" t="s">
        <v>461</v>
      </c>
      <c r="F1294" s="1" t="s">
        <v>1157</v>
      </c>
      <c r="G1294" s="1">
        <v>2</v>
      </c>
      <c r="H1294" s="1" t="s">
        <v>19</v>
      </c>
      <c r="I1294" s="1" t="s">
        <v>425</v>
      </c>
      <c r="J1294" s="1">
        <v>0.6</v>
      </c>
      <c r="K1294" s="1">
        <v>1.2</v>
      </c>
      <c r="L1294" s="42">
        <v>5</v>
      </c>
      <c r="M1294" s="43">
        <v>46055</v>
      </c>
      <c r="N1294" s="1" t="e">
        <f>VLOOKUP(B1294,MICRO!E:L,8,0)</f>
        <v>#N/A</v>
      </c>
    </row>
    <row r="1295" spans="1:14" ht="20.25" x14ac:dyDescent="0.25">
      <c r="A1295" s="1">
        <v>19</v>
      </c>
      <c r="B1295" s="159"/>
      <c r="C1295" s="1" t="s">
        <v>1150</v>
      </c>
      <c r="D1295" s="1"/>
      <c r="E1295" s="1" t="s">
        <v>2</v>
      </c>
      <c r="F1295" s="1" t="s">
        <v>1151</v>
      </c>
      <c r="G1295" s="1">
        <v>2</v>
      </c>
      <c r="H1295" s="1" t="s">
        <v>19</v>
      </c>
      <c r="I1295" s="1" t="s">
        <v>426</v>
      </c>
      <c r="J1295" s="1">
        <v>11.5</v>
      </c>
      <c r="K1295" s="1">
        <v>23</v>
      </c>
      <c r="L1295" s="42">
        <v>5</v>
      </c>
      <c r="M1295" s="43">
        <v>46055</v>
      </c>
      <c r="N1295" s="1" t="e">
        <f>VLOOKUP(B1295,MICRO!E:L,8,0)</f>
        <v>#N/A</v>
      </c>
    </row>
    <row r="1296" spans="1:14" ht="20.25" x14ac:dyDescent="0.25">
      <c r="A1296" s="1">
        <v>20</v>
      </c>
      <c r="B1296" s="159"/>
      <c r="C1296" s="1" t="s">
        <v>1150</v>
      </c>
      <c r="D1296" s="1"/>
      <c r="E1296" s="1" t="s">
        <v>43</v>
      </c>
      <c r="F1296" s="1" t="s">
        <v>1152</v>
      </c>
      <c r="G1296" s="1">
        <v>4</v>
      </c>
      <c r="H1296" s="1" t="s">
        <v>19</v>
      </c>
      <c r="I1296" s="1" t="s">
        <v>426</v>
      </c>
      <c r="J1296" s="1">
        <v>1.5</v>
      </c>
      <c r="K1296" s="1">
        <v>6</v>
      </c>
      <c r="L1296" s="42">
        <v>5</v>
      </c>
      <c r="M1296" s="43">
        <v>46055</v>
      </c>
      <c r="N1296" s="1" t="e">
        <f>VLOOKUP(B1296,MICRO!E:L,8,0)</f>
        <v>#N/A</v>
      </c>
    </row>
    <row r="1297" spans="1:14" ht="20.25" x14ac:dyDescent="0.25">
      <c r="A1297" s="1">
        <v>21</v>
      </c>
      <c r="B1297" s="159"/>
      <c r="C1297" s="1" t="s">
        <v>1150</v>
      </c>
      <c r="D1297" s="1"/>
      <c r="E1297" s="1" t="s">
        <v>746</v>
      </c>
      <c r="F1297" s="1" t="s">
        <v>1153</v>
      </c>
      <c r="G1297" s="1">
        <v>2</v>
      </c>
      <c r="H1297" s="1" t="s">
        <v>19</v>
      </c>
      <c r="I1297" s="1" t="s">
        <v>426</v>
      </c>
      <c r="J1297" s="1">
        <v>5</v>
      </c>
      <c r="K1297" s="1">
        <v>10</v>
      </c>
      <c r="L1297" s="42">
        <v>5</v>
      </c>
      <c r="M1297" s="43">
        <v>46055</v>
      </c>
      <c r="N1297" s="1" t="e">
        <f>VLOOKUP(B1297,MICRO!E:L,8,0)</f>
        <v>#N/A</v>
      </c>
    </row>
    <row r="1298" spans="1:14" ht="20.25" x14ac:dyDescent="0.25">
      <c r="A1298" s="1">
        <v>22</v>
      </c>
      <c r="B1298" s="159"/>
      <c r="C1298" s="1" t="s">
        <v>1150</v>
      </c>
      <c r="D1298" s="1"/>
      <c r="E1298" s="1" t="s">
        <v>100</v>
      </c>
      <c r="F1298" s="1" t="s">
        <v>1155</v>
      </c>
      <c r="G1298" s="1">
        <v>4</v>
      </c>
      <c r="H1298" s="1" t="s">
        <v>19</v>
      </c>
      <c r="I1298" s="1" t="s">
        <v>426</v>
      </c>
      <c r="J1298" s="1">
        <v>0.3</v>
      </c>
      <c r="K1298" s="1">
        <v>1.2</v>
      </c>
      <c r="L1298" s="42">
        <v>5</v>
      </c>
      <c r="M1298" s="43">
        <v>46055</v>
      </c>
      <c r="N1298" s="1" t="e">
        <f>VLOOKUP(B1298,MICRO!E:L,8,0)</f>
        <v>#N/A</v>
      </c>
    </row>
    <row r="1299" spans="1:14" ht="20.25" x14ac:dyDescent="0.25">
      <c r="A1299" s="1">
        <v>23</v>
      </c>
      <c r="B1299" s="159"/>
      <c r="C1299" s="1" t="s">
        <v>1150</v>
      </c>
      <c r="D1299" s="1"/>
      <c r="E1299" s="1" t="s">
        <v>173</v>
      </c>
      <c r="F1299" s="1" t="s">
        <v>1156</v>
      </c>
      <c r="G1299" s="1">
        <v>8</v>
      </c>
      <c r="H1299" s="1" t="s">
        <v>19</v>
      </c>
      <c r="I1299" s="1" t="s">
        <v>426</v>
      </c>
      <c r="J1299" s="1">
        <v>1</v>
      </c>
      <c r="K1299" s="1">
        <v>8</v>
      </c>
      <c r="L1299" s="42">
        <v>5</v>
      </c>
      <c r="M1299" s="43">
        <v>46055</v>
      </c>
      <c r="N1299" s="1" t="e">
        <f>VLOOKUP(B1299,MICRO!E:L,8,0)</f>
        <v>#N/A</v>
      </c>
    </row>
    <row r="1300" spans="1:14" ht="20.25" x14ac:dyDescent="0.25">
      <c r="A1300" s="1">
        <v>24</v>
      </c>
      <c r="B1300" s="159"/>
      <c r="C1300" s="1" t="s">
        <v>1150</v>
      </c>
      <c r="D1300" s="1"/>
      <c r="E1300" s="1" t="s">
        <v>461</v>
      </c>
      <c r="F1300" s="1" t="s">
        <v>1157</v>
      </c>
      <c r="G1300" s="1">
        <v>2</v>
      </c>
      <c r="H1300" s="1" t="s">
        <v>19</v>
      </c>
      <c r="I1300" s="1" t="s">
        <v>426</v>
      </c>
      <c r="J1300" s="1">
        <v>0.6</v>
      </c>
      <c r="K1300" s="1">
        <v>1.2</v>
      </c>
      <c r="L1300" s="42">
        <v>5</v>
      </c>
      <c r="M1300" s="43">
        <v>46055</v>
      </c>
      <c r="N1300" s="1" t="e">
        <f>VLOOKUP(B1300,MICRO!E:L,8,0)</f>
        <v>#N/A</v>
      </c>
    </row>
    <row r="1301" spans="1:14" ht="20.25" x14ac:dyDescent="0.25">
      <c r="A1301" s="1">
        <v>25</v>
      </c>
      <c r="B1301" s="159"/>
      <c r="C1301" s="1" t="s">
        <v>1150</v>
      </c>
      <c r="D1301" s="1"/>
      <c r="E1301" s="1" t="s">
        <v>2</v>
      </c>
      <c r="F1301" s="1" t="s">
        <v>1151</v>
      </c>
      <c r="G1301" s="1">
        <v>2</v>
      </c>
      <c r="H1301" s="1" t="s">
        <v>19</v>
      </c>
      <c r="I1301" s="1" t="s">
        <v>427</v>
      </c>
      <c r="J1301" s="1">
        <v>11.5</v>
      </c>
      <c r="K1301" s="1">
        <v>23</v>
      </c>
      <c r="L1301" s="42">
        <v>5</v>
      </c>
      <c r="M1301" s="43">
        <v>46055</v>
      </c>
      <c r="N1301" s="1" t="e">
        <f>VLOOKUP(B1301,MICRO!E:L,8,0)</f>
        <v>#N/A</v>
      </c>
    </row>
    <row r="1302" spans="1:14" ht="20.25" x14ac:dyDescent="0.25">
      <c r="A1302" s="1">
        <v>26</v>
      </c>
      <c r="B1302" s="159"/>
      <c r="C1302" s="1" t="s">
        <v>1150</v>
      </c>
      <c r="D1302" s="1"/>
      <c r="E1302" s="1" t="s">
        <v>43</v>
      </c>
      <c r="F1302" s="1" t="s">
        <v>1152</v>
      </c>
      <c r="G1302" s="1">
        <v>4</v>
      </c>
      <c r="H1302" s="1" t="s">
        <v>19</v>
      </c>
      <c r="I1302" s="1" t="s">
        <v>427</v>
      </c>
      <c r="J1302" s="1">
        <v>1.5</v>
      </c>
      <c r="K1302" s="1">
        <v>6</v>
      </c>
      <c r="L1302" s="42">
        <v>5</v>
      </c>
      <c r="M1302" s="43">
        <v>46055</v>
      </c>
      <c r="N1302" s="1" t="e">
        <f>VLOOKUP(B1302,MICRO!E:L,8,0)</f>
        <v>#N/A</v>
      </c>
    </row>
    <row r="1303" spans="1:14" ht="20.25" x14ac:dyDescent="0.25">
      <c r="A1303" s="1">
        <v>27</v>
      </c>
      <c r="B1303" s="159"/>
      <c r="C1303" s="1" t="s">
        <v>1150</v>
      </c>
      <c r="D1303" s="1"/>
      <c r="E1303" s="1" t="s">
        <v>746</v>
      </c>
      <c r="F1303" s="1" t="s">
        <v>1153</v>
      </c>
      <c r="G1303" s="1">
        <v>2</v>
      </c>
      <c r="H1303" s="1" t="s">
        <v>19</v>
      </c>
      <c r="I1303" s="1" t="s">
        <v>427</v>
      </c>
      <c r="J1303" s="1">
        <v>5</v>
      </c>
      <c r="K1303" s="1">
        <v>10</v>
      </c>
      <c r="L1303" s="42">
        <v>5</v>
      </c>
      <c r="M1303" s="43">
        <v>46055</v>
      </c>
      <c r="N1303" s="1" t="e">
        <f>VLOOKUP(B1303,MICRO!E:L,8,0)</f>
        <v>#N/A</v>
      </c>
    </row>
    <row r="1304" spans="1:14" ht="20.25" x14ac:dyDescent="0.25">
      <c r="A1304" s="1">
        <v>28</v>
      </c>
      <c r="B1304" s="159"/>
      <c r="C1304" s="1" t="s">
        <v>1150</v>
      </c>
      <c r="D1304" s="1"/>
      <c r="E1304" s="1" t="s">
        <v>100</v>
      </c>
      <c r="F1304" s="1" t="s">
        <v>1155</v>
      </c>
      <c r="G1304" s="1">
        <v>4</v>
      </c>
      <c r="H1304" s="1" t="s">
        <v>19</v>
      </c>
      <c r="I1304" s="1" t="s">
        <v>427</v>
      </c>
      <c r="J1304" s="1">
        <v>0.3</v>
      </c>
      <c r="K1304" s="1">
        <v>1.2</v>
      </c>
      <c r="L1304" s="42">
        <v>5</v>
      </c>
      <c r="M1304" s="43">
        <v>46055</v>
      </c>
      <c r="N1304" s="1" t="e">
        <f>VLOOKUP(B1304,MICRO!E:L,8,0)</f>
        <v>#N/A</v>
      </c>
    </row>
    <row r="1305" spans="1:14" ht="20.25" x14ac:dyDescent="0.25">
      <c r="A1305" s="1">
        <v>29</v>
      </c>
      <c r="B1305" s="159"/>
      <c r="C1305" s="1" t="s">
        <v>1150</v>
      </c>
      <c r="D1305" s="1"/>
      <c r="E1305" s="1" t="s">
        <v>173</v>
      </c>
      <c r="F1305" s="1" t="s">
        <v>1156</v>
      </c>
      <c r="G1305" s="1">
        <v>8</v>
      </c>
      <c r="H1305" s="1" t="s">
        <v>19</v>
      </c>
      <c r="I1305" s="1" t="s">
        <v>427</v>
      </c>
      <c r="J1305" s="1">
        <v>1</v>
      </c>
      <c r="K1305" s="1">
        <v>8</v>
      </c>
      <c r="L1305" s="42">
        <v>5</v>
      </c>
      <c r="M1305" s="43">
        <v>46055</v>
      </c>
      <c r="N1305" s="1" t="e">
        <f>VLOOKUP(B1305,MICRO!E:L,8,0)</f>
        <v>#N/A</v>
      </c>
    </row>
    <row r="1306" spans="1:14" ht="20.25" x14ac:dyDescent="0.25">
      <c r="A1306" s="1">
        <v>30</v>
      </c>
      <c r="B1306" s="159"/>
      <c r="C1306" s="1" t="s">
        <v>1150</v>
      </c>
      <c r="D1306" s="1"/>
      <c r="E1306" s="1" t="s">
        <v>461</v>
      </c>
      <c r="F1306" s="1" t="s">
        <v>1157</v>
      </c>
      <c r="G1306" s="1">
        <v>2</v>
      </c>
      <c r="H1306" s="1" t="s">
        <v>19</v>
      </c>
      <c r="I1306" s="1" t="s">
        <v>427</v>
      </c>
      <c r="J1306" s="1">
        <v>0.6</v>
      </c>
      <c r="K1306" s="1">
        <v>1.2</v>
      </c>
      <c r="L1306" s="42">
        <v>5</v>
      </c>
      <c r="M1306" s="43">
        <v>46055</v>
      </c>
      <c r="N1306" s="1" t="e">
        <f>VLOOKUP(B1306,MICRO!E:L,8,0)</f>
        <v>#N/A</v>
      </c>
    </row>
    <row r="1307" spans="1:14" ht="20.25" x14ac:dyDescent="0.25">
      <c r="A1307" s="1">
        <v>36</v>
      </c>
      <c r="B1307" s="159"/>
      <c r="C1307" s="1" t="s">
        <v>1402</v>
      </c>
      <c r="D1307" s="1"/>
      <c r="E1307" s="1"/>
      <c r="F1307" s="1" t="s">
        <v>1403</v>
      </c>
      <c r="G1307" s="1">
        <v>16</v>
      </c>
      <c r="H1307" s="1" t="s">
        <v>19</v>
      </c>
      <c r="I1307" s="1" t="s">
        <v>1404</v>
      </c>
      <c r="J1307" s="1">
        <v>0.02</v>
      </c>
      <c r="K1307" s="1">
        <v>0.32</v>
      </c>
      <c r="L1307" s="42">
        <v>5</v>
      </c>
      <c r="M1307" s="43">
        <v>46055</v>
      </c>
      <c r="N1307" s="1" t="e">
        <f>VLOOKUP(B1307,MICRO!E:L,8,0)</f>
        <v>#N/A</v>
      </c>
    </row>
    <row r="1308" spans="1:14" ht="20.25" x14ac:dyDescent="0.25">
      <c r="A1308" s="1">
        <v>37</v>
      </c>
      <c r="B1308" s="159"/>
      <c r="C1308" s="1" t="s">
        <v>1405</v>
      </c>
      <c r="D1308" s="1"/>
      <c r="E1308" s="1"/>
      <c r="F1308" s="1" t="s">
        <v>1406</v>
      </c>
      <c r="G1308" s="1">
        <v>32</v>
      </c>
      <c r="H1308" s="1" t="s">
        <v>19</v>
      </c>
      <c r="I1308" s="1" t="s">
        <v>425</v>
      </c>
      <c r="J1308" s="1">
        <v>0.02</v>
      </c>
      <c r="K1308" s="1">
        <v>0.64</v>
      </c>
      <c r="L1308" s="42">
        <v>5</v>
      </c>
      <c r="M1308" s="43">
        <v>46055</v>
      </c>
      <c r="N1308" s="1" t="e">
        <f>VLOOKUP(B1308,MICRO!E:L,8,0)</f>
        <v>#N/A</v>
      </c>
    </row>
    <row r="1309" spans="1:14" ht="20.25" x14ac:dyDescent="0.25">
      <c r="A1309" s="1">
        <v>38</v>
      </c>
      <c r="B1309" s="159"/>
      <c r="C1309" s="1" t="s">
        <v>1407</v>
      </c>
      <c r="D1309" s="1"/>
      <c r="E1309" s="1"/>
      <c r="F1309" s="1" t="s">
        <v>1408</v>
      </c>
      <c r="G1309" s="1">
        <v>16</v>
      </c>
      <c r="H1309" s="1" t="s">
        <v>19</v>
      </c>
      <c r="I1309" s="1" t="s">
        <v>425</v>
      </c>
      <c r="J1309" s="1">
        <v>0.02</v>
      </c>
      <c r="K1309" s="1">
        <v>0.32</v>
      </c>
      <c r="L1309" s="42">
        <v>5</v>
      </c>
      <c r="M1309" s="43">
        <v>46055</v>
      </c>
      <c r="N1309" s="1" t="e">
        <f>VLOOKUP(B1309,MICRO!E:L,8,0)</f>
        <v>#N/A</v>
      </c>
    </row>
    <row r="1310" spans="1:14" ht="20.25" x14ac:dyDescent="0.25">
      <c r="A1310" s="1">
        <v>39</v>
      </c>
      <c r="B1310" s="159"/>
      <c r="C1310" s="1" t="s">
        <v>1409</v>
      </c>
      <c r="D1310" s="1"/>
      <c r="E1310" s="1"/>
      <c r="F1310" s="1" t="s">
        <v>1410</v>
      </c>
      <c r="G1310" s="1">
        <v>8</v>
      </c>
      <c r="H1310" s="1" t="s">
        <v>19</v>
      </c>
      <c r="I1310" s="1" t="s">
        <v>426</v>
      </c>
      <c r="J1310" s="1">
        <v>0.02</v>
      </c>
      <c r="K1310" s="1">
        <v>0.16</v>
      </c>
      <c r="L1310" s="42">
        <v>5</v>
      </c>
      <c r="M1310" s="43">
        <v>46055</v>
      </c>
      <c r="N1310" s="1" t="e">
        <f>VLOOKUP(B1310,MICRO!E:L,8,0)</f>
        <v>#N/A</v>
      </c>
    </row>
    <row r="1311" spans="1:14" ht="20.25" x14ac:dyDescent="0.25">
      <c r="A1311" s="1">
        <v>40</v>
      </c>
      <c r="B1311" s="159"/>
      <c r="C1311" s="1" t="s">
        <v>1213</v>
      </c>
      <c r="D1311" s="1"/>
      <c r="E1311" s="1"/>
      <c r="F1311" s="1" t="s">
        <v>1411</v>
      </c>
      <c r="G1311" s="1">
        <v>16</v>
      </c>
      <c r="H1311" s="1" t="s">
        <v>19</v>
      </c>
      <c r="I1311" s="1" t="s">
        <v>425</v>
      </c>
      <c r="J1311" s="1">
        <v>0.02</v>
      </c>
      <c r="K1311" s="1">
        <v>0.32</v>
      </c>
      <c r="L1311" s="42">
        <v>5</v>
      </c>
      <c r="M1311" s="43">
        <v>46055</v>
      </c>
      <c r="N1311" s="1" t="e">
        <f>VLOOKUP(B1311,MICRO!E:L,8,0)</f>
        <v>#N/A</v>
      </c>
    </row>
    <row r="1312" spans="1:14" ht="20.25" x14ac:dyDescent="0.25">
      <c r="A1312" s="1">
        <v>41</v>
      </c>
      <c r="B1312" s="159"/>
      <c r="C1312" s="1" t="s">
        <v>1412</v>
      </c>
      <c r="D1312" s="1"/>
      <c r="E1312" s="1"/>
      <c r="F1312" s="1" t="s">
        <v>1413</v>
      </c>
      <c r="G1312" s="1">
        <v>16</v>
      </c>
      <c r="H1312" s="1" t="s">
        <v>19</v>
      </c>
      <c r="I1312" s="1" t="s">
        <v>427</v>
      </c>
      <c r="J1312" s="1">
        <v>0.02</v>
      </c>
      <c r="K1312" s="1">
        <v>0.32</v>
      </c>
      <c r="L1312" s="42">
        <v>5</v>
      </c>
      <c r="M1312" s="43">
        <v>46055</v>
      </c>
      <c r="N1312" s="1" t="e">
        <f>VLOOKUP(B1312,MICRO!E:L,8,0)</f>
        <v>#N/A</v>
      </c>
    </row>
    <row r="1313" spans="1:14" ht="20.25" x14ac:dyDescent="0.25">
      <c r="A1313" s="1">
        <v>42</v>
      </c>
      <c r="B1313" s="159"/>
      <c r="C1313" s="1" t="s">
        <v>1414</v>
      </c>
      <c r="D1313" s="1"/>
      <c r="E1313" s="1"/>
      <c r="F1313" s="1" t="s">
        <v>1415</v>
      </c>
      <c r="G1313" s="1">
        <v>16</v>
      </c>
      <c r="H1313" s="1" t="s">
        <v>19</v>
      </c>
      <c r="I1313" s="1" t="s">
        <v>423</v>
      </c>
      <c r="J1313" s="1">
        <v>0.02</v>
      </c>
      <c r="K1313" s="1">
        <v>0.32</v>
      </c>
      <c r="L1313" s="42">
        <v>5</v>
      </c>
      <c r="M1313" s="43">
        <v>46055</v>
      </c>
      <c r="N1313" s="1" t="e">
        <f>VLOOKUP(B1313,MICRO!E:L,8,0)</f>
        <v>#N/A</v>
      </c>
    </row>
    <row r="1314" spans="1:14" ht="20.25" x14ac:dyDescent="0.25">
      <c r="A1314" s="1">
        <v>43</v>
      </c>
      <c r="B1314" s="159"/>
      <c r="C1314" s="1" t="s">
        <v>1416</v>
      </c>
      <c r="D1314" s="1"/>
      <c r="E1314" s="1"/>
      <c r="F1314" s="1" t="s">
        <v>1417</v>
      </c>
      <c r="G1314" s="1">
        <v>16</v>
      </c>
      <c r="H1314" s="1" t="s">
        <v>19</v>
      </c>
      <c r="I1314" s="1" t="s">
        <v>426</v>
      </c>
      <c r="J1314" s="1">
        <v>0.02</v>
      </c>
      <c r="K1314" s="1">
        <v>0.32</v>
      </c>
      <c r="L1314" s="42">
        <v>5</v>
      </c>
      <c r="M1314" s="43">
        <v>46055</v>
      </c>
      <c r="N1314" s="1" t="e">
        <f>VLOOKUP(B1314,MICRO!E:L,8,0)</f>
        <v>#N/A</v>
      </c>
    </row>
    <row r="1315" spans="1:14" ht="20.25" x14ac:dyDescent="0.25">
      <c r="A1315" s="1">
        <v>44</v>
      </c>
      <c r="B1315" s="159"/>
      <c r="C1315" s="1" t="s">
        <v>1418</v>
      </c>
      <c r="D1315" s="1"/>
      <c r="E1315" s="1"/>
      <c r="F1315" s="1" t="s">
        <v>1419</v>
      </c>
      <c r="G1315" s="1">
        <v>14</v>
      </c>
      <c r="H1315" s="1" t="s">
        <v>19</v>
      </c>
      <c r="I1315" s="1" t="s">
        <v>1420</v>
      </c>
      <c r="J1315" s="1">
        <v>0.02</v>
      </c>
      <c r="K1315" s="1">
        <v>0.28000000000000003</v>
      </c>
      <c r="L1315" s="42">
        <v>5</v>
      </c>
      <c r="M1315" s="43">
        <v>46055</v>
      </c>
      <c r="N1315" s="1" t="e">
        <f>VLOOKUP(B1315,MICRO!E:L,8,0)</f>
        <v>#N/A</v>
      </c>
    </row>
    <row r="1316" spans="1:14" ht="20.25" x14ac:dyDescent="0.25">
      <c r="A1316" s="1">
        <v>45</v>
      </c>
      <c r="B1316" s="159"/>
      <c r="C1316" s="1" t="s">
        <v>1421</v>
      </c>
      <c r="D1316" s="1"/>
      <c r="E1316" s="1"/>
      <c r="F1316" s="1" t="s">
        <v>1422</v>
      </c>
      <c r="G1316" s="1">
        <v>8</v>
      </c>
      <c r="H1316" s="1" t="s">
        <v>19</v>
      </c>
      <c r="I1316" s="1" t="s">
        <v>1420</v>
      </c>
      <c r="J1316" s="1">
        <v>0.02</v>
      </c>
      <c r="K1316" s="1">
        <v>0.16</v>
      </c>
      <c r="L1316" s="42">
        <v>5</v>
      </c>
      <c r="M1316" s="43">
        <v>46055</v>
      </c>
      <c r="N1316" s="1" t="e">
        <f>VLOOKUP(B1316,MICRO!E:L,8,0)</f>
        <v>#N/A</v>
      </c>
    </row>
    <row r="1317" spans="1:14" ht="20.25" x14ac:dyDescent="0.25">
      <c r="A1317" s="1">
        <v>46</v>
      </c>
      <c r="B1317" s="159"/>
      <c r="C1317" s="1" t="s">
        <v>1423</v>
      </c>
      <c r="D1317" s="1"/>
      <c r="E1317" s="1"/>
      <c r="F1317" s="1" t="s">
        <v>1424</v>
      </c>
      <c r="G1317" s="1">
        <v>28</v>
      </c>
      <c r="H1317" s="1" t="s">
        <v>19</v>
      </c>
      <c r="I1317" s="1" t="s">
        <v>423</v>
      </c>
      <c r="J1317" s="1">
        <v>0.02</v>
      </c>
      <c r="K1317" s="1">
        <v>0.56000000000000005</v>
      </c>
      <c r="L1317" s="42">
        <v>5</v>
      </c>
      <c r="M1317" s="43">
        <v>46055</v>
      </c>
      <c r="N1317" s="1" t="e">
        <f>VLOOKUP(B1317,MICRO!E:L,8,0)</f>
        <v>#N/A</v>
      </c>
    </row>
    <row r="1318" spans="1:14" ht="20.25" x14ac:dyDescent="0.25">
      <c r="A1318" s="1">
        <v>47</v>
      </c>
      <c r="B1318" s="159"/>
      <c r="C1318" s="1" t="s">
        <v>1222</v>
      </c>
      <c r="D1318" s="1"/>
      <c r="E1318" s="1"/>
      <c r="F1318" s="1" t="s">
        <v>1425</v>
      </c>
      <c r="G1318" s="1">
        <v>44</v>
      </c>
      <c r="H1318" s="1" t="s">
        <v>19</v>
      </c>
      <c r="I1318" s="1" t="s">
        <v>423</v>
      </c>
      <c r="J1318" s="1">
        <v>0.02</v>
      </c>
      <c r="K1318" s="1">
        <v>0.88</v>
      </c>
      <c r="L1318" s="42">
        <v>5</v>
      </c>
      <c r="M1318" s="43">
        <v>46055</v>
      </c>
      <c r="N1318" s="1" t="e">
        <f>VLOOKUP(B1318,MICRO!E:L,8,0)</f>
        <v>#N/A</v>
      </c>
    </row>
    <row r="1319" spans="1:14" ht="20.25" x14ac:dyDescent="0.25">
      <c r="A1319" s="1">
        <v>48</v>
      </c>
      <c r="B1319" s="159"/>
      <c r="C1319" s="1" t="s">
        <v>1426</v>
      </c>
      <c r="D1319" s="1"/>
      <c r="E1319" s="1"/>
      <c r="F1319" s="1" t="s">
        <v>1427</v>
      </c>
      <c r="G1319" s="1">
        <v>10</v>
      </c>
      <c r="H1319" s="1" t="s">
        <v>19</v>
      </c>
      <c r="I1319" s="1" t="s">
        <v>424</v>
      </c>
      <c r="J1319" s="1">
        <v>0.02</v>
      </c>
      <c r="K1319" s="1">
        <v>0.2</v>
      </c>
      <c r="L1319" s="42">
        <v>5</v>
      </c>
      <c r="M1319" s="43">
        <v>46055</v>
      </c>
      <c r="N1319" s="1" t="e">
        <f>VLOOKUP(B1319,MICRO!E:L,8,0)</f>
        <v>#N/A</v>
      </c>
    </row>
    <row r="1320" spans="1:14" ht="20.25" x14ac:dyDescent="0.25">
      <c r="A1320" s="1">
        <v>49</v>
      </c>
      <c r="B1320" s="159"/>
      <c r="C1320" s="1" t="s">
        <v>1428</v>
      </c>
      <c r="D1320" s="1"/>
      <c r="E1320" s="1"/>
      <c r="F1320" s="1" t="s">
        <v>1429</v>
      </c>
      <c r="G1320" s="1">
        <v>32</v>
      </c>
      <c r="H1320" s="1" t="s">
        <v>19</v>
      </c>
      <c r="I1320" s="1" t="s">
        <v>426</v>
      </c>
      <c r="J1320" s="1">
        <v>0.02</v>
      </c>
      <c r="K1320" s="1">
        <v>0.64</v>
      </c>
      <c r="L1320" s="42">
        <v>5</v>
      </c>
      <c r="M1320" s="43">
        <v>46055</v>
      </c>
      <c r="N1320" s="1" t="e">
        <f>VLOOKUP(B1320,MICRO!E:L,8,0)</f>
        <v>#N/A</v>
      </c>
    </row>
    <row r="1321" spans="1:14" ht="20.25" x14ac:dyDescent="0.25">
      <c r="A1321" s="1">
        <v>50</v>
      </c>
      <c r="B1321" s="159"/>
      <c r="C1321" s="1" t="s">
        <v>1430</v>
      </c>
      <c r="D1321" s="1"/>
      <c r="E1321" s="1"/>
      <c r="F1321" s="1" t="s">
        <v>1431</v>
      </c>
      <c r="G1321" s="1">
        <v>16</v>
      </c>
      <c r="H1321" s="1" t="s">
        <v>19</v>
      </c>
      <c r="I1321" s="1" t="s">
        <v>424</v>
      </c>
      <c r="J1321" s="1">
        <v>0.02</v>
      </c>
      <c r="K1321" s="1">
        <v>0.32</v>
      </c>
      <c r="L1321" s="42">
        <v>5</v>
      </c>
      <c r="M1321" s="43">
        <v>46055</v>
      </c>
      <c r="N1321" s="1" t="e">
        <f>VLOOKUP(B1321,MICRO!E:L,8,0)</f>
        <v>#N/A</v>
      </c>
    </row>
    <row r="1322" spans="1:14" ht="20.25" x14ac:dyDescent="0.25">
      <c r="A1322" s="1">
        <v>51</v>
      </c>
      <c r="B1322" s="159"/>
      <c r="C1322" s="1" t="s">
        <v>1432</v>
      </c>
      <c r="D1322" s="1"/>
      <c r="E1322" s="1"/>
      <c r="F1322" s="1" t="s">
        <v>1433</v>
      </c>
      <c r="G1322" s="1">
        <v>10</v>
      </c>
      <c r="H1322" s="1" t="s">
        <v>19</v>
      </c>
      <c r="I1322" s="1" t="s">
        <v>1434</v>
      </c>
      <c r="J1322" s="1">
        <v>0.02</v>
      </c>
      <c r="K1322" s="1">
        <v>0.2</v>
      </c>
      <c r="L1322" s="42">
        <v>5</v>
      </c>
      <c r="M1322" s="43">
        <v>46055</v>
      </c>
      <c r="N1322" s="1" t="e">
        <f>VLOOKUP(B1322,MICRO!E:L,8,0)</f>
        <v>#N/A</v>
      </c>
    </row>
    <row r="1323" spans="1:14" ht="20.25" x14ac:dyDescent="0.25">
      <c r="A1323" s="1">
        <v>52</v>
      </c>
      <c r="B1323" s="159"/>
      <c r="C1323" s="1" t="s">
        <v>1435</v>
      </c>
      <c r="D1323" s="1"/>
      <c r="E1323" s="1"/>
      <c r="F1323" s="1" t="s">
        <v>1436</v>
      </c>
      <c r="G1323" s="1">
        <v>14</v>
      </c>
      <c r="H1323" s="1" t="s">
        <v>19</v>
      </c>
      <c r="I1323" s="1" t="s">
        <v>426</v>
      </c>
      <c r="J1323" s="1">
        <v>0.02</v>
      </c>
      <c r="K1323" s="1">
        <v>0.28000000000000003</v>
      </c>
      <c r="L1323" s="42">
        <v>5</v>
      </c>
      <c r="M1323" s="43">
        <v>46055</v>
      </c>
      <c r="N1323" s="1" t="e">
        <f>VLOOKUP(B1323,MICRO!E:L,8,0)</f>
        <v>#N/A</v>
      </c>
    </row>
    <row r="1324" spans="1:14" ht="20.25" x14ac:dyDescent="0.25">
      <c r="A1324" s="1">
        <v>53</v>
      </c>
      <c r="B1324" s="159"/>
      <c r="C1324" s="1" t="s">
        <v>1437</v>
      </c>
      <c r="D1324" s="1"/>
      <c r="E1324" s="1"/>
      <c r="F1324" s="1" t="s">
        <v>1438</v>
      </c>
      <c r="G1324" s="1">
        <v>8</v>
      </c>
      <c r="H1324" s="1" t="s">
        <v>19</v>
      </c>
      <c r="I1324" s="1" t="s">
        <v>426</v>
      </c>
      <c r="J1324" s="1">
        <v>0.02</v>
      </c>
      <c r="K1324" s="1">
        <v>0.16</v>
      </c>
      <c r="L1324" s="42">
        <v>5</v>
      </c>
      <c r="M1324" s="43">
        <v>46055</v>
      </c>
      <c r="N1324" s="1" t="e">
        <f>VLOOKUP(B1324,MICRO!E:L,8,0)</f>
        <v>#N/A</v>
      </c>
    </row>
    <row r="1325" spans="1:14" ht="20.25" x14ac:dyDescent="0.25">
      <c r="A1325" s="1">
        <v>54</v>
      </c>
      <c r="B1325" s="159"/>
      <c r="C1325" s="1" t="s">
        <v>1439</v>
      </c>
      <c r="D1325" s="1"/>
      <c r="E1325" s="1"/>
      <c r="F1325" s="1" t="s">
        <v>1440</v>
      </c>
      <c r="G1325" s="1">
        <v>32</v>
      </c>
      <c r="H1325" s="1" t="s">
        <v>19</v>
      </c>
      <c r="I1325" s="1" t="s">
        <v>426</v>
      </c>
      <c r="J1325" s="1">
        <v>0.02</v>
      </c>
      <c r="K1325" s="1">
        <v>0.64</v>
      </c>
      <c r="L1325" s="42">
        <v>5</v>
      </c>
      <c r="M1325" s="43">
        <v>46055</v>
      </c>
      <c r="N1325" s="1" t="e">
        <f>VLOOKUP(B1325,MICRO!E:L,8,0)</f>
        <v>#N/A</v>
      </c>
    </row>
    <row r="1326" spans="1:14" ht="20.25" x14ac:dyDescent="0.25">
      <c r="A1326" s="1">
        <v>55</v>
      </c>
      <c r="B1326" s="159"/>
      <c r="C1326" s="1" t="s">
        <v>1441</v>
      </c>
      <c r="D1326" s="1"/>
      <c r="E1326" s="1"/>
      <c r="F1326" s="1" t="s">
        <v>1442</v>
      </c>
      <c r="G1326" s="1">
        <v>24</v>
      </c>
      <c r="H1326" s="1" t="s">
        <v>19</v>
      </c>
      <c r="I1326" s="1" t="s">
        <v>426</v>
      </c>
      <c r="J1326" s="1">
        <v>0.02</v>
      </c>
      <c r="K1326" s="1">
        <v>0.48</v>
      </c>
      <c r="L1326" s="42">
        <v>5</v>
      </c>
      <c r="M1326" s="43">
        <v>46055</v>
      </c>
      <c r="N1326" s="1" t="e">
        <f>VLOOKUP(B1326,MICRO!E:L,8,0)</f>
        <v>#N/A</v>
      </c>
    </row>
    <row r="1327" spans="1:14" ht="20.25" x14ac:dyDescent="0.25">
      <c r="A1327" s="1">
        <v>56</v>
      </c>
      <c r="B1327" s="159"/>
      <c r="C1327" s="1" t="s">
        <v>1443</v>
      </c>
      <c r="D1327" s="1"/>
      <c r="E1327" s="1"/>
      <c r="F1327" s="1" t="s">
        <v>1444</v>
      </c>
      <c r="G1327" s="1">
        <v>24</v>
      </c>
      <c r="H1327" s="1" t="s">
        <v>19</v>
      </c>
      <c r="I1327" s="1" t="s">
        <v>426</v>
      </c>
      <c r="J1327" s="1">
        <v>0.02</v>
      </c>
      <c r="K1327" s="1">
        <v>0.48</v>
      </c>
      <c r="L1327" s="42">
        <v>5</v>
      </c>
      <c r="M1327" s="43">
        <v>46055</v>
      </c>
      <c r="N1327" s="1" t="e">
        <f>VLOOKUP(B1327,MICRO!E:L,8,0)</f>
        <v>#N/A</v>
      </c>
    </row>
    <row r="1328" spans="1:14" ht="20.25" x14ac:dyDescent="0.25">
      <c r="A1328" s="1">
        <v>57</v>
      </c>
      <c r="B1328" s="159"/>
      <c r="C1328" s="1" t="s">
        <v>1445</v>
      </c>
      <c r="D1328" s="1"/>
      <c r="E1328" s="1"/>
      <c r="F1328" s="1" t="s">
        <v>1446</v>
      </c>
      <c r="G1328" s="1">
        <v>12</v>
      </c>
      <c r="H1328" s="1" t="s">
        <v>19</v>
      </c>
      <c r="I1328" s="1" t="s">
        <v>427</v>
      </c>
      <c r="J1328" s="1">
        <v>0.02</v>
      </c>
      <c r="K1328" s="1">
        <v>0.24</v>
      </c>
      <c r="L1328" s="42">
        <v>5</v>
      </c>
      <c r="M1328" s="43">
        <v>46055</v>
      </c>
      <c r="N1328" s="1" t="e">
        <f>VLOOKUP(B1328,MICRO!E:L,8,0)</f>
        <v>#N/A</v>
      </c>
    </row>
    <row r="1329" spans="1:14" ht="20.25" x14ac:dyDescent="0.25">
      <c r="A1329" s="1">
        <v>58</v>
      </c>
      <c r="B1329" s="159"/>
      <c r="C1329" s="1" t="s">
        <v>1447</v>
      </c>
      <c r="D1329" s="1"/>
      <c r="E1329" s="1"/>
      <c r="F1329" s="1" t="s">
        <v>1448</v>
      </c>
      <c r="G1329" s="1">
        <v>28</v>
      </c>
      <c r="H1329" s="1" t="s">
        <v>19</v>
      </c>
      <c r="I1329" s="1" t="s">
        <v>427</v>
      </c>
      <c r="J1329" s="1">
        <v>0.02</v>
      </c>
      <c r="K1329" s="1">
        <v>0.56000000000000005</v>
      </c>
      <c r="L1329" s="42">
        <v>5</v>
      </c>
      <c r="M1329" s="43">
        <v>46055</v>
      </c>
      <c r="N1329" s="1" t="e">
        <f>VLOOKUP(B1329,MICRO!E:L,8,0)</f>
        <v>#N/A</v>
      </c>
    </row>
    <row r="1330" spans="1:14" ht="20.25" x14ac:dyDescent="0.25">
      <c r="A1330" s="1">
        <v>59</v>
      </c>
      <c r="B1330" s="159"/>
      <c r="C1330" s="1" t="s">
        <v>1402</v>
      </c>
      <c r="D1330" s="1"/>
      <c r="E1330" s="1"/>
      <c r="F1330" s="1" t="s">
        <v>1449</v>
      </c>
      <c r="G1330" s="1">
        <v>8</v>
      </c>
      <c r="H1330" s="1" t="s">
        <v>19</v>
      </c>
      <c r="I1330" s="1" t="s">
        <v>1404</v>
      </c>
      <c r="J1330" s="1">
        <v>0.02</v>
      </c>
      <c r="K1330" s="1">
        <v>0.16</v>
      </c>
      <c r="L1330" s="42">
        <v>5</v>
      </c>
      <c r="M1330" s="43">
        <v>46055</v>
      </c>
      <c r="N1330" s="1" t="e">
        <f>VLOOKUP(B1330,MICRO!E:L,8,0)</f>
        <v>#N/A</v>
      </c>
    </row>
    <row r="1331" spans="1:14" ht="20.25" x14ac:dyDescent="0.25">
      <c r="A1331" s="1">
        <v>60</v>
      </c>
      <c r="B1331" s="159"/>
      <c r="C1331" s="1" t="s">
        <v>1414</v>
      </c>
      <c r="D1331" s="1"/>
      <c r="E1331" s="1"/>
      <c r="F1331" s="1" t="s">
        <v>1450</v>
      </c>
      <c r="G1331" s="1">
        <v>8</v>
      </c>
      <c r="H1331" s="1" t="s">
        <v>19</v>
      </c>
      <c r="I1331" s="1" t="s">
        <v>423</v>
      </c>
      <c r="J1331" s="1">
        <v>0.02</v>
      </c>
      <c r="K1331" s="1">
        <v>0.16</v>
      </c>
      <c r="L1331" s="42">
        <v>5</v>
      </c>
      <c r="M1331" s="43">
        <v>46055</v>
      </c>
      <c r="N1331" s="1" t="e">
        <f>VLOOKUP(B1331,MICRO!E:L,8,0)</f>
        <v>#N/A</v>
      </c>
    </row>
    <row r="1332" spans="1:14" ht="20.25" x14ac:dyDescent="0.25">
      <c r="A1332" s="1">
        <v>61</v>
      </c>
      <c r="B1332" s="159"/>
      <c r="C1332" s="1" t="s">
        <v>1412</v>
      </c>
      <c r="D1332" s="1"/>
      <c r="E1332" s="1"/>
      <c r="F1332" s="1" t="s">
        <v>1451</v>
      </c>
      <c r="G1332" s="1">
        <v>12</v>
      </c>
      <c r="H1332" s="1" t="s">
        <v>19</v>
      </c>
      <c r="I1332" s="1" t="s">
        <v>427</v>
      </c>
      <c r="J1332" s="1">
        <v>0.02</v>
      </c>
      <c r="K1332" s="1">
        <v>0.24</v>
      </c>
      <c r="L1332" s="42">
        <v>5</v>
      </c>
      <c r="M1332" s="43">
        <v>46055</v>
      </c>
      <c r="N1332" s="1" t="e">
        <f>VLOOKUP(B1332,MICRO!E:L,8,0)</f>
        <v>#N/A</v>
      </c>
    </row>
    <row r="1333" spans="1:14" ht="20.25" x14ac:dyDescent="0.25">
      <c r="A1333" s="1">
        <v>62</v>
      </c>
      <c r="B1333" s="159"/>
      <c r="C1333" s="1" t="s">
        <v>1416</v>
      </c>
      <c r="D1333" s="1"/>
      <c r="E1333" s="1"/>
      <c r="F1333" s="1" t="s">
        <v>1452</v>
      </c>
      <c r="G1333" s="1">
        <v>8</v>
      </c>
      <c r="H1333" s="1" t="s">
        <v>19</v>
      </c>
      <c r="I1333" s="1" t="s">
        <v>426</v>
      </c>
      <c r="J1333" s="1">
        <v>0.02</v>
      </c>
      <c r="K1333" s="1">
        <v>0.16</v>
      </c>
      <c r="L1333" s="42">
        <v>5</v>
      </c>
      <c r="M1333" s="43">
        <v>46055</v>
      </c>
      <c r="N1333" s="1" t="e">
        <f>VLOOKUP(B1333,MICRO!E:L,8,0)</f>
        <v>#N/A</v>
      </c>
    </row>
    <row r="1334" spans="1:14" ht="20.25" x14ac:dyDescent="0.25">
      <c r="A1334" s="1">
        <v>63</v>
      </c>
      <c r="B1334" s="159"/>
      <c r="C1334" s="1" t="s">
        <v>1453</v>
      </c>
      <c r="D1334" s="1"/>
      <c r="E1334" s="1"/>
      <c r="F1334" s="1" t="s">
        <v>1454</v>
      </c>
      <c r="G1334" s="1">
        <v>14</v>
      </c>
      <c r="H1334" s="1" t="s">
        <v>19</v>
      </c>
      <c r="I1334" s="1" t="s">
        <v>1455</v>
      </c>
      <c r="J1334" s="1">
        <v>0.02</v>
      </c>
      <c r="K1334" s="1">
        <v>0.28000000000000003</v>
      </c>
      <c r="L1334" s="42">
        <v>5</v>
      </c>
      <c r="M1334" s="43">
        <v>46055</v>
      </c>
      <c r="N1334" s="1" t="e">
        <f>VLOOKUP(B1334,MICRO!E:L,8,0)</f>
        <v>#N/A</v>
      </c>
    </row>
    <row r="1335" spans="1:14" ht="20.25" x14ac:dyDescent="0.25">
      <c r="A1335" s="1">
        <v>64</v>
      </c>
      <c r="B1335" s="159"/>
      <c r="C1335" s="1" t="s">
        <v>1418</v>
      </c>
      <c r="D1335" s="1"/>
      <c r="E1335" s="1"/>
      <c r="F1335" s="1" t="s">
        <v>1456</v>
      </c>
      <c r="G1335" s="1">
        <v>16</v>
      </c>
      <c r="H1335" s="1" t="s">
        <v>19</v>
      </c>
      <c r="I1335" s="1" t="s">
        <v>1420</v>
      </c>
      <c r="J1335" s="1">
        <v>0.02</v>
      </c>
      <c r="K1335" s="1">
        <v>0.32</v>
      </c>
      <c r="L1335" s="42">
        <v>5</v>
      </c>
      <c r="M1335" s="43">
        <v>46055</v>
      </c>
      <c r="N1335" s="1" t="e">
        <f>VLOOKUP(B1335,MICRO!E:L,8,0)</f>
        <v>#N/A</v>
      </c>
    </row>
    <row r="1336" spans="1:14" ht="20.25" x14ac:dyDescent="0.25">
      <c r="A1336" s="1">
        <v>65</v>
      </c>
      <c r="B1336" s="159"/>
      <c r="C1336" s="1" t="s">
        <v>1421</v>
      </c>
      <c r="D1336" s="1"/>
      <c r="E1336" s="1"/>
      <c r="F1336" s="1" t="s">
        <v>1457</v>
      </c>
      <c r="G1336" s="1">
        <v>16</v>
      </c>
      <c r="H1336" s="1" t="s">
        <v>19</v>
      </c>
      <c r="I1336" s="1" t="s">
        <v>1420</v>
      </c>
      <c r="J1336" s="1">
        <v>0.02</v>
      </c>
      <c r="K1336" s="1">
        <v>0.32</v>
      </c>
      <c r="L1336" s="42">
        <v>5</v>
      </c>
      <c r="M1336" s="43">
        <v>46055</v>
      </c>
      <c r="N1336" s="1" t="e">
        <f>VLOOKUP(B1336,MICRO!E:L,8,0)</f>
        <v>#N/A</v>
      </c>
    </row>
    <row r="1337" spans="1:14" ht="20.25" x14ac:dyDescent="0.25">
      <c r="A1337" s="1">
        <v>66</v>
      </c>
      <c r="B1337" s="159"/>
      <c r="C1337" s="1" t="s">
        <v>1458</v>
      </c>
      <c r="D1337" s="1"/>
      <c r="E1337" s="1"/>
      <c r="F1337" s="1" t="s">
        <v>1459</v>
      </c>
      <c r="G1337" s="1">
        <v>7</v>
      </c>
      <c r="H1337" s="1" t="s">
        <v>19</v>
      </c>
      <c r="I1337" s="1" t="s">
        <v>425</v>
      </c>
      <c r="J1337" s="1">
        <v>0.02</v>
      </c>
      <c r="K1337" s="1">
        <v>0.14000000000000001</v>
      </c>
      <c r="L1337" s="42">
        <v>5</v>
      </c>
      <c r="M1337" s="43">
        <v>46055</v>
      </c>
      <c r="N1337" s="1" t="e">
        <f>VLOOKUP(B1337,MICRO!E:L,8,0)</f>
        <v>#N/A</v>
      </c>
    </row>
    <row r="1338" spans="1:14" ht="20.25" x14ac:dyDescent="0.25">
      <c r="A1338" s="1">
        <v>67</v>
      </c>
      <c r="B1338" s="159"/>
      <c r="C1338" s="1" t="s">
        <v>1460</v>
      </c>
      <c r="D1338" s="1"/>
      <c r="E1338" s="1"/>
      <c r="F1338" s="1" t="s">
        <v>1461</v>
      </c>
      <c r="G1338" s="1">
        <v>16</v>
      </c>
      <c r="H1338" s="1" t="s">
        <v>19</v>
      </c>
      <c r="I1338" s="1" t="s">
        <v>426</v>
      </c>
      <c r="J1338" s="1">
        <v>0.02</v>
      </c>
      <c r="K1338" s="1">
        <v>0.32</v>
      </c>
      <c r="L1338" s="42">
        <v>5</v>
      </c>
      <c r="M1338" s="43">
        <v>46055</v>
      </c>
      <c r="N1338" s="1" t="e">
        <f>VLOOKUP(B1338,MICRO!E:L,8,0)</f>
        <v>#N/A</v>
      </c>
    </row>
    <row r="1339" spans="1:14" ht="20.25" x14ac:dyDescent="0.25">
      <c r="A1339" s="1">
        <v>68</v>
      </c>
      <c r="B1339" s="159"/>
      <c r="C1339" s="1" t="s">
        <v>1437</v>
      </c>
      <c r="D1339" s="1"/>
      <c r="E1339" s="1"/>
      <c r="F1339" s="1" t="s">
        <v>1462</v>
      </c>
      <c r="G1339" s="1">
        <v>16</v>
      </c>
      <c r="H1339" s="1" t="s">
        <v>19</v>
      </c>
      <c r="I1339" s="1" t="s">
        <v>426</v>
      </c>
      <c r="J1339" s="1">
        <v>0.02</v>
      </c>
      <c r="K1339" s="1">
        <v>0.32</v>
      </c>
      <c r="L1339" s="42">
        <v>5</v>
      </c>
      <c r="M1339" s="43">
        <v>46055</v>
      </c>
      <c r="N1339" s="1" t="e">
        <f>VLOOKUP(B1339,MICRO!E:L,8,0)</f>
        <v>#N/A</v>
      </c>
    </row>
    <row r="1340" spans="1:14" ht="20.25" x14ac:dyDescent="0.25">
      <c r="A1340" s="1">
        <v>69</v>
      </c>
      <c r="B1340" s="159"/>
      <c r="C1340" s="1" t="s">
        <v>1463</v>
      </c>
      <c r="D1340" s="1"/>
      <c r="E1340" s="1"/>
      <c r="F1340" s="1" t="s">
        <v>1464</v>
      </c>
      <c r="G1340" s="1">
        <v>68</v>
      </c>
      <c r="H1340" s="1" t="s">
        <v>19</v>
      </c>
      <c r="I1340" s="1" t="s">
        <v>425</v>
      </c>
      <c r="J1340" s="1">
        <v>0.02</v>
      </c>
      <c r="K1340" s="1">
        <v>1.36</v>
      </c>
      <c r="L1340" s="42">
        <v>5</v>
      </c>
      <c r="M1340" s="43">
        <v>46055</v>
      </c>
      <c r="N1340" s="1" t="e">
        <f>VLOOKUP(B1340,MICRO!E:L,8,0)</f>
        <v>#N/A</v>
      </c>
    </row>
    <row r="1341" spans="1:14" ht="20.25" x14ac:dyDescent="0.25">
      <c r="A1341" s="1">
        <v>70</v>
      </c>
      <c r="B1341" s="159"/>
      <c r="C1341" s="1" t="s">
        <v>1426</v>
      </c>
      <c r="D1341" s="1"/>
      <c r="E1341" s="1"/>
      <c r="F1341" s="1" t="s">
        <v>1465</v>
      </c>
      <c r="G1341" s="1">
        <v>8</v>
      </c>
      <c r="H1341" s="1" t="s">
        <v>19</v>
      </c>
      <c r="I1341" s="1" t="s">
        <v>424</v>
      </c>
      <c r="J1341" s="1">
        <v>0.02</v>
      </c>
      <c r="K1341" s="1">
        <v>0.16</v>
      </c>
      <c r="L1341" s="42">
        <v>5</v>
      </c>
      <c r="M1341" s="43">
        <v>46055</v>
      </c>
      <c r="N1341" s="1" t="e">
        <f>VLOOKUP(B1341,MICRO!E:L,8,0)</f>
        <v>#N/A</v>
      </c>
    </row>
    <row r="1342" spans="1:14" ht="20.25" x14ac:dyDescent="0.25">
      <c r="A1342" s="1">
        <v>71</v>
      </c>
      <c r="B1342" s="159"/>
      <c r="C1342" s="1" t="s">
        <v>1466</v>
      </c>
      <c r="D1342" s="1"/>
      <c r="E1342" s="1"/>
      <c r="F1342" s="1" t="s">
        <v>1467</v>
      </c>
      <c r="G1342" s="1">
        <v>8</v>
      </c>
      <c r="H1342" s="1" t="s">
        <v>19</v>
      </c>
      <c r="I1342" s="1" t="s">
        <v>425</v>
      </c>
      <c r="J1342" s="1">
        <v>0.02</v>
      </c>
      <c r="K1342" s="1">
        <v>0.16</v>
      </c>
      <c r="L1342" s="42">
        <v>5</v>
      </c>
      <c r="M1342" s="43">
        <v>46055</v>
      </c>
      <c r="N1342" s="1" t="e">
        <f>VLOOKUP(B1342,MICRO!E:L,8,0)</f>
        <v>#N/A</v>
      </c>
    </row>
    <row r="1343" spans="1:14" ht="20.25" x14ac:dyDescent="0.25">
      <c r="A1343" s="1">
        <v>72</v>
      </c>
      <c r="B1343" s="159"/>
      <c r="C1343" s="1" t="s">
        <v>1468</v>
      </c>
      <c r="D1343" s="1"/>
      <c r="E1343" s="1"/>
      <c r="F1343" s="1" t="s">
        <v>1469</v>
      </c>
      <c r="G1343" s="1">
        <v>12</v>
      </c>
      <c r="H1343" s="1" t="s">
        <v>19</v>
      </c>
      <c r="I1343" s="1" t="s">
        <v>427</v>
      </c>
      <c r="J1343" s="1">
        <v>0.02</v>
      </c>
      <c r="K1343" s="1">
        <v>0.24</v>
      </c>
      <c r="L1343" s="42">
        <v>5</v>
      </c>
      <c r="M1343" s="43">
        <v>46055</v>
      </c>
      <c r="N1343" s="1" t="e">
        <f>VLOOKUP(B1343,MICRO!E:L,8,0)</f>
        <v>#N/A</v>
      </c>
    </row>
    <row r="1344" spans="1:14" ht="20.25" x14ac:dyDescent="0.25">
      <c r="A1344" s="1">
        <v>73</v>
      </c>
      <c r="B1344" s="159"/>
      <c r="C1344" s="1" t="s">
        <v>1470</v>
      </c>
      <c r="D1344" s="1"/>
      <c r="E1344" s="1"/>
      <c r="F1344" s="1" t="s">
        <v>1471</v>
      </c>
      <c r="G1344" s="1">
        <v>20</v>
      </c>
      <c r="H1344" s="1" t="s">
        <v>19</v>
      </c>
      <c r="I1344" s="1" t="s">
        <v>423</v>
      </c>
      <c r="J1344" s="1">
        <v>0.02</v>
      </c>
      <c r="K1344" s="1">
        <v>0.4</v>
      </c>
      <c r="L1344" s="42">
        <v>5</v>
      </c>
      <c r="M1344" s="43">
        <v>46055</v>
      </c>
      <c r="N1344" s="1" t="e">
        <f>VLOOKUP(B1344,MICRO!E:L,8,0)</f>
        <v>#N/A</v>
      </c>
    </row>
    <row r="1345" spans="1:14" ht="20.25" x14ac:dyDescent="0.25">
      <c r="A1345" s="1">
        <v>74</v>
      </c>
      <c r="B1345" s="159"/>
      <c r="C1345" s="1" t="s">
        <v>1463</v>
      </c>
      <c r="D1345" s="1"/>
      <c r="E1345" s="1"/>
      <c r="F1345" s="1" t="s">
        <v>1472</v>
      </c>
      <c r="G1345" s="1">
        <v>16</v>
      </c>
      <c r="H1345" s="1" t="s">
        <v>19</v>
      </c>
      <c r="I1345" s="1" t="s">
        <v>425</v>
      </c>
      <c r="J1345" s="1">
        <v>0.02</v>
      </c>
      <c r="K1345" s="1">
        <v>0.32</v>
      </c>
      <c r="L1345" s="42">
        <v>5</v>
      </c>
      <c r="M1345" s="43">
        <v>46055</v>
      </c>
      <c r="N1345" s="1" t="e">
        <f>VLOOKUP(B1345,MICRO!E:L,8,0)</f>
        <v>#N/A</v>
      </c>
    </row>
    <row r="1346" spans="1:14" ht="20.25" x14ac:dyDescent="0.25">
      <c r="A1346" s="1">
        <v>75</v>
      </c>
      <c r="B1346" s="159"/>
      <c r="C1346" s="1" t="s">
        <v>1468</v>
      </c>
      <c r="D1346" s="1"/>
      <c r="E1346" s="1"/>
      <c r="F1346" s="1" t="s">
        <v>1473</v>
      </c>
      <c r="G1346" s="1">
        <v>4</v>
      </c>
      <c r="H1346" s="1" t="s">
        <v>19</v>
      </c>
      <c r="I1346" s="1" t="s">
        <v>427</v>
      </c>
      <c r="J1346" s="1">
        <v>0.05</v>
      </c>
      <c r="K1346" s="1">
        <v>0.2</v>
      </c>
      <c r="L1346" s="42">
        <v>5</v>
      </c>
      <c r="M1346" s="43">
        <v>46055</v>
      </c>
      <c r="N1346" s="1" t="e">
        <f>VLOOKUP(B1346,MICRO!E:L,8,0)</f>
        <v>#N/A</v>
      </c>
    </row>
    <row r="1347" spans="1:14" ht="20.25" x14ac:dyDescent="0.25">
      <c r="A1347" s="1">
        <v>76</v>
      </c>
      <c r="B1347" s="159"/>
      <c r="C1347" s="1" t="s">
        <v>1453</v>
      </c>
      <c r="D1347" s="1"/>
      <c r="E1347" s="1"/>
      <c r="F1347" s="1" t="s">
        <v>1474</v>
      </c>
      <c r="G1347" s="1">
        <v>14</v>
      </c>
      <c r="H1347" s="1" t="s">
        <v>19</v>
      </c>
      <c r="I1347" s="1" t="s">
        <v>1475</v>
      </c>
      <c r="J1347" s="1">
        <v>0.05</v>
      </c>
      <c r="K1347" s="1">
        <v>0.70000000000000007</v>
      </c>
      <c r="L1347" s="42">
        <v>5</v>
      </c>
      <c r="M1347" s="43">
        <v>46055</v>
      </c>
      <c r="N1347" s="1" t="e">
        <f>VLOOKUP(B1347,MICRO!E:L,8,0)</f>
        <v>#N/A</v>
      </c>
    </row>
    <row r="1348" spans="1:14" ht="20.25" x14ac:dyDescent="0.25">
      <c r="A1348" s="1">
        <v>77</v>
      </c>
      <c r="B1348" s="159"/>
      <c r="C1348" s="1" t="s">
        <v>1476</v>
      </c>
      <c r="D1348" s="1"/>
      <c r="E1348" s="1"/>
      <c r="F1348" s="1" t="s">
        <v>1477</v>
      </c>
      <c r="G1348" s="1">
        <v>10</v>
      </c>
      <c r="H1348" s="1" t="s">
        <v>19</v>
      </c>
      <c r="I1348" s="1" t="s">
        <v>1420</v>
      </c>
      <c r="J1348" s="1">
        <v>0.05</v>
      </c>
      <c r="K1348" s="1">
        <v>0.5</v>
      </c>
      <c r="L1348" s="42">
        <v>5</v>
      </c>
      <c r="M1348" s="43">
        <v>46055</v>
      </c>
      <c r="N1348" s="1" t="e">
        <f>VLOOKUP(B1348,MICRO!E:L,8,0)</f>
        <v>#N/A</v>
      </c>
    </row>
    <row r="1349" spans="1:14" ht="20.25" x14ac:dyDescent="0.25">
      <c r="A1349" s="1">
        <v>78</v>
      </c>
      <c r="B1349" s="159"/>
      <c r="C1349" s="1" t="s">
        <v>1423</v>
      </c>
      <c r="D1349" s="1"/>
      <c r="E1349" s="1"/>
      <c r="F1349" s="1" t="s">
        <v>1478</v>
      </c>
      <c r="G1349" s="1">
        <v>28</v>
      </c>
      <c r="H1349" s="1" t="s">
        <v>19</v>
      </c>
      <c r="I1349" s="1" t="s">
        <v>423</v>
      </c>
      <c r="J1349" s="1">
        <v>0.05</v>
      </c>
      <c r="K1349" s="1">
        <v>1.4000000000000001</v>
      </c>
      <c r="L1349" s="42">
        <v>5</v>
      </c>
      <c r="M1349" s="43">
        <v>46055</v>
      </c>
      <c r="N1349" s="1" t="e">
        <f>VLOOKUP(B1349,MICRO!E:L,8,0)</f>
        <v>#N/A</v>
      </c>
    </row>
    <row r="1350" spans="1:14" ht="20.25" x14ac:dyDescent="0.25">
      <c r="A1350" s="1">
        <v>79</v>
      </c>
      <c r="B1350" s="159"/>
      <c r="C1350" s="1" t="s">
        <v>1426</v>
      </c>
      <c r="D1350" s="1"/>
      <c r="E1350" s="1"/>
      <c r="F1350" s="1" t="s">
        <v>1479</v>
      </c>
      <c r="G1350" s="1">
        <v>10</v>
      </c>
      <c r="H1350" s="1" t="s">
        <v>19</v>
      </c>
      <c r="I1350" s="1" t="s">
        <v>424</v>
      </c>
      <c r="J1350" s="1">
        <v>0.05</v>
      </c>
      <c r="K1350" s="1">
        <v>0.5</v>
      </c>
      <c r="L1350" s="42">
        <v>5</v>
      </c>
      <c r="M1350" s="43">
        <v>46055</v>
      </c>
      <c r="N1350" s="1" t="e">
        <f>VLOOKUP(B1350,MICRO!E:L,8,0)</f>
        <v>#N/A</v>
      </c>
    </row>
    <row r="1351" spans="1:14" ht="20.25" x14ac:dyDescent="0.25">
      <c r="A1351" s="1">
        <v>80</v>
      </c>
      <c r="B1351" s="159"/>
      <c r="C1351" s="1" t="s">
        <v>1466</v>
      </c>
      <c r="D1351" s="1"/>
      <c r="E1351" s="1"/>
      <c r="F1351" s="1" t="s">
        <v>1480</v>
      </c>
      <c r="G1351" s="1">
        <v>16</v>
      </c>
      <c r="H1351" s="1" t="s">
        <v>19</v>
      </c>
      <c r="I1351" s="1" t="s">
        <v>425</v>
      </c>
      <c r="J1351" s="1">
        <v>0.05</v>
      </c>
      <c r="K1351" s="1">
        <v>0.8</v>
      </c>
      <c r="L1351" s="42">
        <v>5</v>
      </c>
      <c r="M1351" s="43">
        <v>46055</v>
      </c>
      <c r="N1351" s="1" t="e">
        <f>VLOOKUP(B1351,MICRO!E:L,8,0)</f>
        <v>#N/A</v>
      </c>
    </row>
    <row r="1352" spans="1:14" ht="20.25" x14ac:dyDescent="0.25">
      <c r="A1352" s="1">
        <v>81</v>
      </c>
      <c r="B1352" s="159"/>
      <c r="C1352" s="1" t="s">
        <v>1428</v>
      </c>
      <c r="D1352" s="1"/>
      <c r="E1352" s="1"/>
      <c r="F1352" s="1" t="s">
        <v>1481</v>
      </c>
      <c r="G1352" s="1">
        <v>32</v>
      </c>
      <c r="H1352" s="1" t="s">
        <v>19</v>
      </c>
      <c r="I1352" s="1" t="s">
        <v>426</v>
      </c>
      <c r="J1352" s="1">
        <v>0.05</v>
      </c>
      <c r="K1352" s="1">
        <v>1.6</v>
      </c>
      <c r="L1352" s="42">
        <v>5</v>
      </c>
      <c r="M1352" s="43">
        <v>46055</v>
      </c>
      <c r="N1352" s="1" t="e">
        <f>VLOOKUP(B1352,MICRO!E:L,8,0)</f>
        <v>#N/A</v>
      </c>
    </row>
    <row r="1353" spans="1:14" ht="20.25" x14ac:dyDescent="0.25">
      <c r="A1353" s="1">
        <v>82</v>
      </c>
      <c r="B1353" s="159"/>
      <c r="C1353" s="1" t="s">
        <v>1409</v>
      </c>
      <c r="D1353" s="1"/>
      <c r="E1353" s="1"/>
      <c r="F1353" s="1" t="s">
        <v>1482</v>
      </c>
      <c r="G1353" s="1">
        <v>4</v>
      </c>
      <c r="H1353" s="1" t="s">
        <v>19</v>
      </c>
      <c r="I1353" s="1" t="s">
        <v>426</v>
      </c>
      <c r="J1353" s="1">
        <v>0.05</v>
      </c>
      <c r="K1353" s="1">
        <v>0.2</v>
      </c>
      <c r="L1353" s="42">
        <v>5</v>
      </c>
      <c r="M1353" s="43">
        <v>46055</v>
      </c>
      <c r="N1353" s="1" t="e">
        <f>VLOOKUP(B1353,MICRO!E:L,8,0)</f>
        <v>#N/A</v>
      </c>
    </row>
    <row r="1354" spans="1:14" ht="20.25" x14ac:dyDescent="0.25">
      <c r="A1354" s="1">
        <v>83</v>
      </c>
      <c r="B1354" s="159"/>
      <c r="C1354" s="1" t="s">
        <v>1432</v>
      </c>
      <c r="D1354" s="1"/>
      <c r="E1354" s="1"/>
      <c r="F1354" s="1" t="s">
        <v>1483</v>
      </c>
      <c r="G1354" s="1">
        <v>4</v>
      </c>
      <c r="H1354" s="1" t="s">
        <v>19</v>
      </c>
      <c r="I1354" s="1" t="s">
        <v>1484</v>
      </c>
      <c r="J1354" s="1">
        <v>0.05</v>
      </c>
      <c r="K1354" s="1">
        <v>0.2</v>
      </c>
      <c r="L1354" s="42">
        <v>5</v>
      </c>
      <c r="M1354" s="43">
        <v>46055</v>
      </c>
      <c r="N1354" s="1" t="e">
        <f>VLOOKUP(B1354,MICRO!E:L,8,0)</f>
        <v>#N/A</v>
      </c>
    </row>
    <row r="1355" spans="1:14" ht="20.25" x14ac:dyDescent="0.25">
      <c r="A1355" s="1">
        <v>84</v>
      </c>
      <c r="B1355" s="159"/>
      <c r="C1355" s="1" t="s">
        <v>1485</v>
      </c>
      <c r="D1355" s="1"/>
      <c r="E1355" s="1"/>
      <c r="F1355" s="1" t="s">
        <v>1486</v>
      </c>
      <c r="G1355" s="1">
        <v>7</v>
      </c>
      <c r="H1355" s="1" t="s">
        <v>19</v>
      </c>
      <c r="I1355" s="1" t="s">
        <v>425</v>
      </c>
      <c r="J1355" s="1">
        <v>0.05</v>
      </c>
      <c r="K1355" s="1">
        <v>0.35000000000000003</v>
      </c>
      <c r="L1355" s="42">
        <v>5</v>
      </c>
      <c r="M1355" s="43">
        <v>46055</v>
      </c>
      <c r="N1355" s="1" t="e">
        <f>VLOOKUP(B1355,MICRO!E:L,8,0)</f>
        <v>#N/A</v>
      </c>
    </row>
    <row r="1356" spans="1:14" ht="20.25" x14ac:dyDescent="0.25">
      <c r="A1356" s="1">
        <v>85</v>
      </c>
      <c r="B1356" s="159"/>
      <c r="C1356" s="1" t="s">
        <v>1460</v>
      </c>
      <c r="D1356" s="1"/>
      <c r="E1356" s="1"/>
      <c r="F1356" s="1" t="s">
        <v>1487</v>
      </c>
      <c r="G1356" s="1">
        <v>16</v>
      </c>
      <c r="H1356" s="1" t="s">
        <v>19</v>
      </c>
      <c r="I1356" s="1" t="s">
        <v>426</v>
      </c>
      <c r="J1356" s="1">
        <v>0.05</v>
      </c>
      <c r="K1356" s="1">
        <v>0.8</v>
      </c>
      <c r="L1356" s="42">
        <v>5</v>
      </c>
      <c r="M1356" s="43">
        <v>46055</v>
      </c>
      <c r="N1356" s="1" t="e">
        <f>VLOOKUP(B1356,MICRO!E:L,8,0)</f>
        <v>#N/A</v>
      </c>
    </row>
    <row r="1357" spans="1:14" ht="20.25" x14ac:dyDescent="0.25">
      <c r="A1357" s="1">
        <v>86</v>
      </c>
      <c r="B1357" s="159"/>
      <c r="C1357" s="1" t="s">
        <v>1460</v>
      </c>
      <c r="D1357" s="1"/>
      <c r="E1357" s="1"/>
      <c r="F1357" s="1" t="s">
        <v>1487</v>
      </c>
      <c r="G1357" s="1">
        <v>10</v>
      </c>
      <c r="H1357" s="1" t="s">
        <v>19</v>
      </c>
      <c r="I1357" s="1" t="s">
        <v>426</v>
      </c>
      <c r="J1357" s="1">
        <v>0.05</v>
      </c>
      <c r="K1357" s="1">
        <v>0.5</v>
      </c>
      <c r="L1357" s="42">
        <v>5</v>
      </c>
      <c r="M1357" s="43">
        <v>46055</v>
      </c>
      <c r="N1357" s="1" t="e">
        <f>VLOOKUP(B1357,MICRO!E:L,8,0)</f>
        <v>#N/A</v>
      </c>
    </row>
    <row r="1358" spans="1:14" ht="20.25" x14ac:dyDescent="0.25">
      <c r="A1358" s="1">
        <v>87</v>
      </c>
      <c r="B1358" s="159"/>
      <c r="C1358" s="1" t="s">
        <v>1445</v>
      </c>
      <c r="D1358" s="1"/>
      <c r="E1358" s="1"/>
      <c r="F1358" s="1" t="s">
        <v>1488</v>
      </c>
      <c r="G1358" s="1">
        <v>12</v>
      </c>
      <c r="H1358" s="1" t="s">
        <v>19</v>
      </c>
      <c r="I1358" s="1" t="s">
        <v>427</v>
      </c>
      <c r="J1358" s="1">
        <v>0.05</v>
      </c>
      <c r="K1358" s="1">
        <v>0.60000000000000009</v>
      </c>
      <c r="L1358" s="42">
        <v>5</v>
      </c>
      <c r="M1358" s="43">
        <v>46055</v>
      </c>
      <c r="N1358" s="1" t="e">
        <f>VLOOKUP(B1358,MICRO!E:L,8,0)</f>
        <v>#N/A</v>
      </c>
    </row>
    <row r="1359" spans="1:14" ht="20.25" x14ac:dyDescent="0.25">
      <c r="A1359" s="1">
        <v>88</v>
      </c>
      <c r="B1359" s="159"/>
      <c r="C1359" s="1" t="s">
        <v>1470</v>
      </c>
      <c r="D1359" s="1"/>
      <c r="E1359" s="1"/>
      <c r="F1359" s="1" t="s">
        <v>1489</v>
      </c>
      <c r="G1359" s="1">
        <v>4</v>
      </c>
      <c r="H1359" s="1" t="s">
        <v>19</v>
      </c>
      <c r="I1359" s="1" t="s">
        <v>423</v>
      </c>
      <c r="J1359" s="1">
        <v>0.05</v>
      </c>
      <c r="K1359" s="1">
        <v>0.2</v>
      </c>
      <c r="L1359" s="42">
        <v>5</v>
      </c>
      <c r="M1359" s="43">
        <v>46055</v>
      </c>
      <c r="N1359" s="1" t="e">
        <f>VLOOKUP(B1359,MICRO!E:L,8,0)</f>
        <v>#N/A</v>
      </c>
    </row>
    <row r="1360" spans="1:14" ht="20.25" x14ac:dyDescent="0.25">
      <c r="A1360" s="1">
        <v>89</v>
      </c>
      <c r="B1360" s="159"/>
      <c r="C1360" s="1" t="s">
        <v>1463</v>
      </c>
      <c r="D1360" s="1"/>
      <c r="E1360" s="1"/>
      <c r="F1360" s="1" t="s">
        <v>1490</v>
      </c>
      <c r="G1360" s="1">
        <v>40</v>
      </c>
      <c r="H1360" s="1" t="s">
        <v>19</v>
      </c>
      <c r="I1360" s="1" t="s">
        <v>425</v>
      </c>
      <c r="J1360" s="1">
        <v>0.05</v>
      </c>
      <c r="K1360" s="1">
        <v>2</v>
      </c>
      <c r="L1360" s="42">
        <v>5</v>
      </c>
      <c r="M1360" s="43">
        <v>46055</v>
      </c>
      <c r="N1360" s="1" t="e">
        <f>VLOOKUP(B1360,MICRO!E:L,8,0)</f>
        <v>#N/A</v>
      </c>
    </row>
    <row r="1361" spans="1:14" ht="20.25" x14ac:dyDescent="0.25">
      <c r="A1361" s="1">
        <v>90</v>
      </c>
      <c r="B1361" s="159"/>
      <c r="C1361" s="1" t="s">
        <v>1468</v>
      </c>
      <c r="D1361" s="1"/>
      <c r="E1361" s="1"/>
      <c r="F1361" s="1" t="s">
        <v>1491</v>
      </c>
      <c r="G1361" s="1">
        <v>8</v>
      </c>
      <c r="H1361" s="1" t="s">
        <v>19</v>
      </c>
      <c r="I1361" s="1" t="s">
        <v>427</v>
      </c>
      <c r="J1361" s="1">
        <v>0.05</v>
      </c>
      <c r="K1361" s="1">
        <v>0.4</v>
      </c>
      <c r="L1361" s="42">
        <v>5</v>
      </c>
      <c r="M1361" s="43">
        <v>46055</v>
      </c>
      <c r="N1361" s="1" t="e">
        <f>VLOOKUP(B1361,MICRO!E:L,8,0)</f>
        <v>#N/A</v>
      </c>
    </row>
    <row r="1362" spans="1:14" ht="20.25" x14ac:dyDescent="0.25">
      <c r="A1362" s="1">
        <v>91</v>
      </c>
      <c r="B1362" s="159"/>
      <c r="C1362" s="1" t="s">
        <v>1421</v>
      </c>
      <c r="D1362" s="1"/>
      <c r="E1362" s="1"/>
      <c r="F1362" s="1" t="s">
        <v>1492</v>
      </c>
      <c r="G1362" s="1">
        <v>8</v>
      </c>
      <c r="H1362" s="1" t="s">
        <v>19</v>
      </c>
      <c r="I1362" s="1" t="s">
        <v>1420</v>
      </c>
      <c r="J1362" s="1">
        <v>0.05</v>
      </c>
      <c r="K1362" s="1">
        <v>0.4</v>
      </c>
      <c r="L1362" s="42">
        <v>5</v>
      </c>
      <c r="M1362" s="43">
        <v>46055</v>
      </c>
      <c r="N1362" s="1" t="e">
        <f>VLOOKUP(B1362,MICRO!E:L,8,0)</f>
        <v>#N/A</v>
      </c>
    </row>
    <row r="1363" spans="1:14" ht="20.25" x14ac:dyDescent="0.25">
      <c r="A1363" s="1">
        <v>92</v>
      </c>
      <c r="B1363" s="159"/>
      <c r="C1363" s="1" t="s">
        <v>1470</v>
      </c>
      <c r="D1363" s="1"/>
      <c r="E1363" s="1"/>
      <c r="F1363" s="1" t="s">
        <v>1493</v>
      </c>
      <c r="G1363" s="1">
        <v>16</v>
      </c>
      <c r="H1363" s="1" t="s">
        <v>19</v>
      </c>
      <c r="I1363" s="1" t="s">
        <v>423</v>
      </c>
      <c r="J1363" s="1">
        <v>0.05</v>
      </c>
      <c r="K1363" s="1">
        <v>0.8</v>
      </c>
      <c r="L1363" s="42">
        <v>5</v>
      </c>
      <c r="M1363" s="43">
        <v>46055</v>
      </c>
      <c r="N1363" s="1" t="e">
        <f>VLOOKUP(B1363,MICRO!E:L,8,0)</f>
        <v>#N/A</v>
      </c>
    </row>
    <row r="1364" spans="1:14" ht="20.25" x14ac:dyDescent="0.25">
      <c r="A1364" s="1">
        <v>93</v>
      </c>
      <c r="B1364" s="159"/>
      <c r="C1364" s="1" t="s">
        <v>1409</v>
      </c>
      <c r="D1364" s="1"/>
      <c r="E1364" s="1"/>
      <c r="F1364" s="1" t="s">
        <v>1494</v>
      </c>
      <c r="G1364" s="1">
        <v>4</v>
      </c>
      <c r="H1364" s="1" t="s">
        <v>19</v>
      </c>
      <c r="I1364" s="1" t="s">
        <v>426</v>
      </c>
      <c r="J1364" s="1">
        <v>0.05</v>
      </c>
      <c r="K1364" s="1">
        <v>0.2</v>
      </c>
      <c r="L1364" s="42">
        <v>5</v>
      </c>
      <c r="M1364" s="43">
        <v>46055</v>
      </c>
      <c r="N1364" s="1" t="e">
        <f>VLOOKUP(B1364,MICRO!E:L,8,0)</f>
        <v>#N/A</v>
      </c>
    </row>
    <row r="1365" spans="1:14" ht="20.25" x14ac:dyDescent="0.25">
      <c r="A1365" s="1">
        <v>94</v>
      </c>
      <c r="B1365" s="159"/>
      <c r="C1365" s="1" t="s">
        <v>1432</v>
      </c>
      <c r="D1365" s="1"/>
      <c r="E1365" s="1"/>
      <c r="F1365" s="1" t="s">
        <v>1495</v>
      </c>
      <c r="G1365" s="1">
        <v>6</v>
      </c>
      <c r="H1365" s="1" t="s">
        <v>19</v>
      </c>
      <c r="I1365" s="1" t="s">
        <v>1434</v>
      </c>
      <c r="J1365" s="1">
        <v>0.05</v>
      </c>
      <c r="K1365" s="1">
        <v>0.30000000000000004</v>
      </c>
      <c r="L1365" s="42">
        <v>5</v>
      </c>
      <c r="M1365" s="43">
        <v>46055</v>
      </c>
      <c r="N1365" s="1" t="e">
        <f>VLOOKUP(B1365,MICRO!E:L,8,0)</f>
        <v>#N/A</v>
      </c>
    </row>
    <row r="1366" spans="1:14" ht="20.25" x14ac:dyDescent="0.25">
      <c r="A1366" s="1">
        <v>95</v>
      </c>
      <c r="B1366" s="159"/>
      <c r="C1366" s="1" t="s">
        <v>1460</v>
      </c>
      <c r="D1366" s="1"/>
      <c r="E1366" s="1"/>
      <c r="F1366" s="1" t="s">
        <v>1496</v>
      </c>
      <c r="G1366" s="1">
        <v>4</v>
      </c>
      <c r="H1366" s="1" t="s">
        <v>19</v>
      </c>
      <c r="I1366" s="1" t="s">
        <v>426</v>
      </c>
      <c r="J1366" s="1">
        <v>0.05</v>
      </c>
      <c r="K1366" s="1">
        <v>0.2</v>
      </c>
      <c r="L1366" s="42">
        <v>5</v>
      </c>
      <c r="M1366" s="43">
        <v>46055</v>
      </c>
      <c r="N1366" s="1" t="e">
        <f>VLOOKUP(B1366,MICRO!E:L,8,0)</f>
        <v>#N/A</v>
      </c>
    </row>
    <row r="1367" spans="1:14" ht="20.25" x14ac:dyDescent="0.25">
      <c r="A1367" s="1">
        <v>96</v>
      </c>
      <c r="B1367" s="159"/>
      <c r="C1367" s="1" t="s">
        <v>1437</v>
      </c>
      <c r="D1367" s="1"/>
      <c r="E1367" s="1"/>
      <c r="F1367" s="1" t="s">
        <v>1497</v>
      </c>
      <c r="G1367" s="1">
        <v>8</v>
      </c>
      <c r="H1367" s="1" t="s">
        <v>19</v>
      </c>
      <c r="I1367" s="1" t="s">
        <v>426</v>
      </c>
      <c r="J1367" s="1">
        <v>0.05</v>
      </c>
      <c r="K1367" s="1">
        <v>0.4</v>
      </c>
      <c r="L1367" s="42">
        <v>5</v>
      </c>
      <c r="M1367" s="43">
        <v>46055</v>
      </c>
      <c r="N1367" s="1" t="e">
        <f>VLOOKUP(B1367,MICRO!E:L,8,0)</f>
        <v>#N/A</v>
      </c>
    </row>
    <row r="1368" spans="1:14" ht="20.25" x14ac:dyDescent="0.25">
      <c r="A1368" s="1">
        <v>97</v>
      </c>
      <c r="B1368" s="159"/>
      <c r="C1368" s="1" t="s">
        <v>1418</v>
      </c>
      <c r="D1368" s="1"/>
      <c r="E1368" s="1"/>
      <c r="F1368" s="1" t="s">
        <v>1498</v>
      </c>
      <c r="G1368" s="1">
        <v>4</v>
      </c>
      <c r="H1368" s="1" t="s">
        <v>19</v>
      </c>
      <c r="I1368" s="1" t="s">
        <v>1420</v>
      </c>
      <c r="J1368" s="1">
        <v>0.05</v>
      </c>
      <c r="K1368" s="1">
        <v>0.2</v>
      </c>
      <c r="L1368" s="42">
        <v>5</v>
      </c>
      <c r="M1368" s="43">
        <v>46055</v>
      </c>
      <c r="N1368" s="1" t="e">
        <f>VLOOKUP(B1368,MICRO!E:L,8,0)</f>
        <v>#N/A</v>
      </c>
    </row>
    <row r="1369" spans="1:14" ht="20.25" x14ac:dyDescent="0.25">
      <c r="A1369" s="1">
        <v>98</v>
      </c>
      <c r="B1369" s="159"/>
      <c r="C1369" s="1" t="s">
        <v>1499</v>
      </c>
      <c r="D1369" s="1"/>
      <c r="E1369" s="1"/>
      <c r="F1369" s="1" t="s">
        <v>1500</v>
      </c>
      <c r="G1369" s="1">
        <v>8</v>
      </c>
      <c r="H1369" s="1" t="s">
        <v>19</v>
      </c>
      <c r="I1369" s="1" t="s">
        <v>423</v>
      </c>
      <c r="J1369" s="1">
        <v>0.05</v>
      </c>
      <c r="K1369" s="1">
        <v>0.4</v>
      </c>
      <c r="L1369" s="42">
        <v>5</v>
      </c>
      <c r="M1369" s="43">
        <v>46055</v>
      </c>
      <c r="N1369" s="1" t="e">
        <f>VLOOKUP(B1369,MICRO!E:L,8,0)</f>
        <v>#N/A</v>
      </c>
    </row>
    <row r="1370" spans="1:14" ht="20.25" x14ac:dyDescent="0.25">
      <c r="A1370" s="1">
        <v>99</v>
      </c>
      <c r="B1370" s="159"/>
      <c r="C1370" s="1" t="s">
        <v>1402</v>
      </c>
      <c r="D1370" s="1"/>
      <c r="E1370" s="1"/>
      <c r="F1370" s="1" t="s">
        <v>1501</v>
      </c>
      <c r="G1370" s="1">
        <v>8</v>
      </c>
      <c r="H1370" s="1" t="s">
        <v>19</v>
      </c>
      <c r="I1370" s="1" t="s">
        <v>1404</v>
      </c>
      <c r="J1370" s="1">
        <v>0.05</v>
      </c>
      <c r="K1370" s="1">
        <v>0.4</v>
      </c>
      <c r="L1370" s="42">
        <v>5</v>
      </c>
      <c r="M1370" s="43">
        <v>46055</v>
      </c>
      <c r="N1370" s="1" t="e">
        <f>VLOOKUP(B1370,MICRO!E:L,8,0)</f>
        <v>#N/A</v>
      </c>
    </row>
    <row r="1371" spans="1:14" ht="20.25" x14ac:dyDescent="0.25">
      <c r="A1371" s="1">
        <v>100</v>
      </c>
      <c r="B1371" s="159"/>
      <c r="C1371" s="1" t="s">
        <v>1412</v>
      </c>
      <c r="D1371" s="1"/>
      <c r="E1371" s="1"/>
      <c r="F1371" s="1" t="s">
        <v>1502</v>
      </c>
      <c r="G1371" s="1">
        <v>8</v>
      </c>
      <c r="H1371" s="1" t="s">
        <v>19</v>
      </c>
      <c r="I1371" s="1" t="s">
        <v>427</v>
      </c>
      <c r="J1371" s="1">
        <v>0.05</v>
      </c>
      <c r="K1371" s="1">
        <v>0.4</v>
      </c>
      <c r="L1371" s="42">
        <v>5</v>
      </c>
      <c r="M1371" s="43">
        <v>46055</v>
      </c>
      <c r="N1371" s="1" t="e">
        <f>VLOOKUP(B1371,MICRO!E:L,8,0)</f>
        <v>#N/A</v>
      </c>
    </row>
    <row r="1372" spans="1:14" ht="20.25" x14ac:dyDescent="0.25">
      <c r="A1372" s="1">
        <v>101</v>
      </c>
      <c r="B1372" s="159"/>
      <c r="C1372" s="1" t="s">
        <v>1416</v>
      </c>
      <c r="D1372" s="1"/>
      <c r="E1372" s="1"/>
      <c r="F1372" s="1" t="s">
        <v>1503</v>
      </c>
      <c r="G1372" s="1">
        <v>8</v>
      </c>
      <c r="H1372" s="1" t="s">
        <v>19</v>
      </c>
      <c r="I1372" s="1" t="s">
        <v>426</v>
      </c>
      <c r="J1372" s="1">
        <v>0.05</v>
      </c>
      <c r="K1372" s="1">
        <v>0.4</v>
      </c>
      <c r="L1372" s="42">
        <v>5</v>
      </c>
      <c r="M1372" s="43">
        <v>46055</v>
      </c>
      <c r="N1372" s="1" t="e">
        <f>VLOOKUP(B1372,MICRO!E:L,8,0)</f>
        <v>#N/A</v>
      </c>
    </row>
    <row r="1373" spans="1:14" ht="20.25" x14ac:dyDescent="0.25">
      <c r="A1373" s="1">
        <v>102</v>
      </c>
      <c r="B1373" s="159"/>
      <c r="C1373" s="1" t="s">
        <v>1426</v>
      </c>
      <c r="D1373" s="1"/>
      <c r="E1373" s="1"/>
      <c r="F1373" s="1" t="s">
        <v>1504</v>
      </c>
      <c r="G1373" s="1">
        <v>8</v>
      </c>
      <c r="H1373" s="1" t="s">
        <v>19</v>
      </c>
      <c r="I1373" s="1" t="s">
        <v>424</v>
      </c>
      <c r="J1373" s="1">
        <v>0.05</v>
      </c>
      <c r="K1373" s="1">
        <v>0.4</v>
      </c>
      <c r="L1373" s="42">
        <v>5</v>
      </c>
      <c r="M1373" s="43">
        <v>46055</v>
      </c>
      <c r="N1373" s="1" t="e">
        <f>VLOOKUP(B1373,MICRO!E:L,8,0)</f>
        <v>#N/A</v>
      </c>
    </row>
    <row r="1374" spans="1:14" ht="20.25" x14ac:dyDescent="0.25">
      <c r="A1374" s="1">
        <v>103</v>
      </c>
      <c r="B1374" s="159"/>
      <c r="C1374" s="1" t="s">
        <v>1407</v>
      </c>
      <c r="D1374" s="1"/>
      <c r="E1374" s="1"/>
      <c r="F1374" s="1" t="s">
        <v>1505</v>
      </c>
      <c r="G1374" s="1">
        <v>8</v>
      </c>
      <c r="H1374" s="1" t="s">
        <v>19</v>
      </c>
      <c r="I1374" s="1" t="s">
        <v>425</v>
      </c>
      <c r="J1374" s="1">
        <v>0.05</v>
      </c>
      <c r="K1374" s="1">
        <v>0.4</v>
      </c>
      <c r="L1374" s="42">
        <v>5</v>
      </c>
      <c r="M1374" s="43">
        <v>46055</v>
      </c>
      <c r="N1374" s="1" t="e">
        <f>VLOOKUP(B1374,MICRO!E:L,8,0)</f>
        <v>#N/A</v>
      </c>
    </row>
    <row r="1375" spans="1:14" ht="20.25" x14ac:dyDescent="0.25">
      <c r="A1375" s="1">
        <v>104</v>
      </c>
      <c r="B1375" s="159"/>
      <c r="C1375" s="1" t="s">
        <v>1463</v>
      </c>
      <c r="D1375" s="1"/>
      <c r="E1375" s="1"/>
      <c r="F1375" s="1" t="s">
        <v>1506</v>
      </c>
      <c r="G1375" s="1">
        <v>16</v>
      </c>
      <c r="H1375" s="1" t="s">
        <v>19</v>
      </c>
      <c r="I1375" s="1" t="s">
        <v>425</v>
      </c>
      <c r="J1375" s="1">
        <v>0.05</v>
      </c>
      <c r="K1375" s="1">
        <v>0.8</v>
      </c>
      <c r="L1375" s="42">
        <v>5</v>
      </c>
      <c r="M1375" s="43">
        <v>46055</v>
      </c>
      <c r="N1375" s="1" t="e">
        <f>VLOOKUP(B1375,MICRO!E:L,8,0)</f>
        <v>#N/A</v>
      </c>
    </row>
    <row r="1376" spans="1:14" ht="20.25" x14ac:dyDescent="0.25">
      <c r="A1376" s="1">
        <v>105</v>
      </c>
      <c r="B1376" s="159"/>
      <c r="C1376" s="1" t="s">
        <v>1463</v>
      </c>
      <c r="D1376" s="1"/>
      <c r="E1376" s="1"/>
      <c r="F1376" s="1" t="s">
        <v>1507</v>
      </c>
      <c r="G1376" s="1">
        <v>60</v>
      </c>
      <c r="H1376" s="1" t="s">
        <v>19</v>
      </c>
      <c r="I1376" s="1" t="s">
        <v>425</v>
      </c>
      <c r="J1376" s="1">
        <v>0.05</v>
      </c>
      <c r="K1376" s="1">
        <v>3</v>
      </c>
      <c r="L1376" s="42">
        <v>5</v>
      </c>
      <c r="M1376" s="43">
        <v>46055</v>
      </c>
      <c r="N1376" s="1" t="e">
        <f>VLOOKUP(B1376,MICRO!E:L,8,0)</f>
        <v>#N/A</v>
      </c>
    </row>
    <row r="1377" spans="1:14" ht="20.25" x14ac:dyDescent="0.25">
      <c r="A1377" s="1">
        <v>106</v>
      </c>
      <c r="B1377" s="159"/>
      <c r="C1377" s="1" t="s">
        <v>1414</v>
      </c>
      <c r="D1377" s="1"/>
      <c r="E1377" s="1"/>
      <c r="F1377" s="1" t="s">
        <v>1508</v>
      </c>
      <c r="G1377" s="1">
        <v>4</v>
      </c>
      <c r="H1377" s="1" t="s">
        <v>19</v>
      </c>
      <c r="I1377" s="1" t="s">
        <v>423</v>
      </c>
      <c r="J1377" s="1">
        <v>0.03</v>
      </c>
      <c r="K1377" s="1">
        <v>0.12</v>
      </c>
      <c r="L1377" s="42">
        <v>5</v>
      </c>
      <c r="M1377" s="43">
        <v>46055</v>
      </c>
      <c r="N1377" s="1" t="e">
        <f>VLOOKUP(B1377,MICRO!E:L,8,0)</f>
        <v>#N/A</v>
      </c>
    </row>
    <row r="1378" spans="1:14" ht="20.25" x14ac:dyDescent="0.25">
      <c r="A1378" s="1">
        <v>107</v>
      </c>
      <c r="B1378" s="159"/>
      <c r="C1378" s="1" t="s">
        <v>1402</v>
      </c>
      <c r="D1378" s="1"/>
      <c r="E1378" s="1"/>
      <c r="F1378" s="1" t="s">
        <v>1509</v>
      </c>
      <c r="G1378" s="1">
        <v>4</v>
      </c>
      <c r="H1378" s="1" t="s">
        <v>19</v>
      </c>
      <c r="I1378" s="1" t="s">
        <v>1404</v>
      </c>
      <c r="J1378" s="1">
        <v>0.03</v>
      </c>
      <c r="K1378" s="1">
        <v>0.12</v>
      </c>
      <c r="L1378" s="42">
        <v>5</v>
      </c>
      <c r="M1378" s="43">
        <v>46055</v>
      </c>
      <c r="N1378" s="1" t="e">
        <f>VLOOKUP(B1378,MICRO!E:L,8,0)</f>
        <v>#N/A</v>
      </c>
    </row>
    <row r="1379" spans="1:14" ht="20.25" x14ac:dyDescent="0.25">
      <c r="A1379" s="1">
        <v>108</v>
      </c>
      <c r="B1379" s="159"/>
      <c r="C1379" s="1" t="s">
        <v>1412</v>
      </c>
      <c r="D1379" s="1"/>
      <c r="E1379" s="1"/>
      <c r="F1379" s="1" t="s">
        <v>1510</v>
      </c>
      <c r="G1379" s="1">
        <v>4</v>
      </c>
      <c r="H1379" s="1" t="s">
        <v>19</v>
      </c>
      <c r="I1379" s="1" t="s">
        <v>427</v>
      </c>
      <c r="J1379" s="1">
        <v>0.03</v>
      </c>
      <c r="K1379" s="1">
        <v>0.12</v>
      </c>
      <c r="L1379" s="42">
        <v>5</v>
      </c>
      <c r="M1379" s="43">
        <v>46055</v>
      </c>
      <c r="N1379" s="1" t="e">
        <f>VLOOKUP(B1379,MICRO!E:L,8,0)</f>
        <v>#N/A</v>
      </c>
    </row>
    <row r="1380" spans="1:14" ht="20.25" x14ac:dyDescent="0.25">
      <c r="A1380" s="1">
        <v>109</v>
      </c>
      <c r="B1380" s="159"/>
      <c r="C1380" s="1" t="s">
        <v>1416</v>
      </c>
      <c r="D1380" s="1"/>
      <c r="E1380" s="1"/>
      <c r="F1380" s="1" t="s">
        <v>1511</v>
      </c>
      <c r="G1380" s="1">
        <v>4</v>
      </c>
      <c r="H1380" s="1" t="s">
        <v>19</v>
      </c>
      <c r="I1380" s="1" t="s">
        <v>426</v>
      </c>
      <c r="J1380" s="1">
        <v>0.03</v>
      </c>
      <c r="K1380" s="1">
        <v>0.12</v>
      </c>
      <c r="L1380" s="42">
        <v>5</v>
      </c>
      <c r="M1380" s="43">
        <v>46055</v>
      </c>
      <c r="N1380" s="1" t="e">
        <f>VLOOKUP(B1380,MICRO!E:L,8,0)</f>
        <v>#N/A</v>
      </c>
    </row>
    <row r="1381" spans="1:14" ht="20.25" x14ac:dyDescent="0.25">
      <c r="A1381" s="1">
        <v>110</v>
      </c>
      <c r="B1381" s="159"/>
      <c r="C1381" s="1" t="s">
        <v>1463</v>
      </c>
      <c r="D1381" s="1"/>
      <c r="E1381" s="1"/>
      <c r="F1381" s="1" t="s">
        <v>1512</v>
      </c>
      <c r="G1381" s="1">
        <v>16</v>
      </c>
      <c r="H1381" s="1" t="s">
        <v>19</v>
      </c>
      <c r="I1381" s="1" t="s">
        <v>425</v>
      </c>
      <c r="J1381" s="1">
        <v>0.03</v>
      </c>
      <c r="K1381" s="1">
        <v>0.48</v>
      </c>
      <c r="L1381" s="42">
        <v>5</v>
      </c>
      <c r="M1381" s="43">
        <v>46055</v>
      </c>
      <c r="N1381" s="1" t="e">
        <f>VLOOKUP(B1381,MICRO!E:L,8,0)</f>
        <v>#N/A</v>
      </c>
    </row>
    <row r="1382" spans="1:14" ht="20.25" x14ac:dyDescent="0.25">
      <c r="A1382" s="1">
        <v>111</v>
      </c>
      <c r="B1382" s="159"/>
      <c r="C1382" s="1" t="s">
        <v>1409</v>
      </c>
      <c r="D1382" s="1"/>
      <c r="E1382" s="1"/>
      <c r="F1382" s="1" t="s">
        <v>1513</v>
      </c>
      <c r="G1382" s="1">
        <v>12</v>
      </c>
      <c r="H1382" s="1" t="s">
        <v>19</v>
      </c>
      <c r="I1382" s="1" t="s">
        <v>426</v>
      </c>
      <c r="J1382" s="1">
        <v>0.03</v>
      </c>
      <c r="K1382" s="1">
        <v>0.36</v>
      </c>
      <c r="L1382" s="42">
        <v>5</v>
      </c>
      <c r="M1382" s="43">
        <v>46055</v>
      </c>
      <c r="N1382" s="1" t="e">
        <f>VLOOKUP(B1382,MICRO!E:L,8,0)</f>
        <v>#N/A</v>
      </c>
    </row>
    <row r="1383" spans="1:14" ht="20.25" x14ac:dyDescent="0.25">
      <c r="A1383" s="1">
        <v>112</v>
      </c>
      <c r="B1383" s="159"/>
      <c r="C1383" s="1" t="s">
        <v>1460</v>
      </c>
      <c r="D1383" s="1"/>
      <c r="E1383" s="1"/>
      <c r="F1383" s="1" t="s">
        <v>1514</v>
      </c>
      <c r="G1383" s="1">
        <v>14</v>
      </c>
      <c r="H1383" s="1" t="s">
        <v>19</v>
      </c>
      <c r="I1383" s="1" t="s">
        <v>426</v>
      </c>
      <c r="J1383" s="1">
        <v>0.03</v>
      </c>
      <c r="K1383" s="1">
        <v>0.42</v>
      </c>
      <c r="L1383" s="42">
        <v>5</v>
      </c>
      <c r="M1383" s="43">
        <v>46055</v>
      </c>
      <c r="N1383" s="1" t="e">
        <f>VLOOKUP(B1383,MICRO!E:L,8,0)</f>
        <v>#N/A</v>
      </c>
    </row>
    <row r="1384" spans="1:14" ht="20.25" x14ac:dyDescent="0.25">
      <c r="A1384" s="1">
        <v>113</v>
      </c>
      <c r="B1384" s="159"/>
      <c r="C1384" s="1" t="s">
        <v>1437</v>
      </c>
      <c r="D1384" s="1"/>
      <c r="E1384" s="1"/>
      <c r="F1384" s="1" t="s">
        <v>1515</v>
      </c>
      <c r="G1384" s="1">
        <v>16</v>
      </c>
      <c r="H1384" s="1" t="s">
        <v>19</v>
      </c>
      <c r="I1384" s="1" t="s">
        <v>426</v>
      </c>
      <c r="J1384" s="1">
        <v>0.03</v>
      </c>
      <c r="K1384" s="1">
        <v>0.48</v>
      </c>
      <c r="L1384" s="42">
        <v>5</v>
      </c>
      <c r="M1384" s="43">
        <v>46055</v>
      </c>
      <c r="N1384" s="1" t="e">
        <f>VLOOKUP(B1384,MICRO!E:L,8,0)</f>
        <v>#N/A</v>
      </c>
    </row>
    <row r="1385" spans="1:14" ht="20.25" x14ac:dyDescent="0.25">
      <c r="A1385" s="1">
        <v>114</v>
      </c>
      <c r="B1385" s="159"/>
      <c r="C1385" s="1" t="s">
        <v>1304</v>
      </c>
      <c r="D1385" s="1"/>
      <c r="E1385" s="1"/>
      <c r="F1385" s="1" t="s">
        <v>1516</v>
      </c>
      <c r="G1385" s="1">
        <v>28</v>
      </c>
      <c r="H1385" s="1" t="s">
        <v>19</v>
      </c>
      <c r="I1385" s="1" t="s">
        <v>427</v>
      </c>
      <c r="J1385" s="1">
        <v>0.03</v>
      </c>
      <c r="K1385" s="1">
        <v>0.84</v>
      </c>
      <c r="L1385" s="42">
        <v>5</v>
      </c>
      <c r="M1385" s="43">
        <v>46055</v>
      </c>
      <c r="N1385" s="1" t="e">
        <f>VLOOKUP(B1385,MICRO!E:L,8,0)</f>
        <v>#N/A</v>
      </c>
    </row>
    <row r="1386" spans="1:14" ht="20.25" x14ac:dyDescent="0.25">
      <c r="A1386" s="1">
        <v>115</v>
      </c>
      <c r="B1386" s="159"/>
      <c r="C1386" s="1" t="s">
        <v>1517</v>
      </c>
      <c r="D1386" s="1"/>
      <c r="E1386" s="1"/>
      <c r="F1386" s="1" t="s">
        <v>1518</v>
      </c>
      <c r="G1386" s="1">
        <v>14</v>
      </c>
      <c r="H1386" s="1" t="s">
        <v>19</v>
      </c>
      <c r="I1386" s="1" t="s">
        <v>1475</v>
      </c>
      <c r="J1386" s="1">
        <v>0.03</v>
      </c>
      <c r="K1386" s="1">
        <v>0.42</v>
      </c>
      <c r="L1386" s="42">
        <v>5</v>
      </c>
      <c r="M1386" s="43">
        <v>46055</v>
      </c>
      <c r="N1386" s="1" t="e">
        <f>VLOOKUP(B1386,MICRO!E:L,8,0)</f>
        <v>#N/A</v>
      </c>
    </row>
    <row r="1387" spans="1:14" ht="20.25" x14ac:dyDescent="0.25">
      <c r="A1387" s="1">
        <v>116</v>
      </c>
      <c r="B1387" s="159"/>
      <c r="C1387" s="1" t="s">
        <v>1476</v>
      </c>
      <c r="D1387" s="1"/>
      <c r="E1387" s="1"/>
      <c r="F1387" s="1" t="s">
        <v>1519</v>
      </c>
      <c r="G1387" s="1">
        <v>14</v>
      </c>
      <c r="H1387" s="1" t="s">
        <v>19</v>
      </c>
      <c r="I1387" s="1" t="s">
        <v>1420</v>
      </c>
      <c r="J1387" s="1">
        <v>0.03</v>
      </c>
      <c r="K1387" s="1">
        <v>0.42</v>
      </c>
      <c r="L1387" s="42">
        <v>5</v>
      </c>
      <c r="M1387" s="43">
        <v>46055</v>
      </c>
      <c r="N1387" s="1" t="e">
        <f>VLOOKUP(B1387,MICRO!E:L,8,0)</f>
        <v>#N/A</v>
      </c>
    </row>
    <row r="1388" spans="1:14" ht="20.25" x14ac:dyDescent="0.25">
      <c r="A1388" s="1">
        <v>117</v>
      </c>
      <c r="B1388" s="159"/>
      <c r="C1388" s="1" t="s">
        <v>1421</v>
      </c>
      <c r="D1388" s="1"/>
      <c r="E1388" s="1"/>
      <c r="F1388" s="1" t="s">
        <v>1520</v>
      </c>
      <c r="G1388" s="1">
        <v>16</v>
      </c>
      <c r="H1388" s="1" t="s">
        <v>19</v>
      </c>
      <c r="I1388" s="1" t="s">
        <v>1420</v>
      </c>
      <c r="J1388" s="1">
        <v>0.03</v>
      </c>
      <c r="K1388" s="1">
        <v>0.48</v>
      </c>
      <c r="L1388" s="42">
        <v>5</v>
      </c>
      <c r="M1388" s="43">
        <v>46055</v>
      </c>
      <c r="N1388" s="1" t="e">
        <f>VLOOKUP(B1388,MICRO!E:L,8,0)</f>
        <v>#N/A</v>
      </c>
    </row>
    <row r="1389" spans="1:14" ht="20.25" x14ac:dyDescent="0.25">
      <c r="A1389" s="1">
        <v>118</v>
      </c>
      <c r="B1389" s="159"/>
      <c r="C1389" s="1" t="s">
        <v>1470</v>
      </c>
      <c r="D1389" s="1"/>
      <c r="E1389" s="1"/>
      <c r="F1389" s="1" t="s">
        <v>1521</v>
      </c>
      <c r="G1389" s="1">
        <v>36</v>
      </c>
      <c r="H1389" s="1" t="s">
        <v>19</v>
      </c>
      <c r="I1389" s="1" t="s">
        <v>423</v>
      </c>
      <c r="J1389" s="1">
        <v>0.03</v>
      </c>
      <c r="K1389" s="1">
        <v>1.08</v>
      </c>
      <c r="L1389" s="42">
        <v>5</v>
      </c>
      <c r="M1389" s="43">
        <v>46055</v>
      </c>
      <c r="N1389" s="1" t="e">
        <f>VLOOKUP(B1389,MICRO!E:L,8,0)</f>
        <v>#N/A</v>
      </c>
    </row>
    <row r="1390" spans="1:14" ht="20.25" x14ac:dyDescent="0.25">
      <c r="A1390" s="1">
        <v>119</v>
      </c>
      <c r="B1390" s="159"/>
      <c r="C1390" s="1" t="s">
        <v>1423</v>
      </c>
      <c r="D1390" s="1"/>
      <c r="E1390" s="1"/>
      <c r="F1390" s="1" t="s">
        <v>1522</v>
      </c>
      <c r="G1390" s="1">
        <v>28</v>
      </c>
      <c r="H1390" s="1" t="s">
        <v>19</v>
      </c>
      <c r="I1390" s="1" t="s">
        <v>423</v>
      </c>
      <c r="J1390" s="1">
        <v>0.03</v>
      </c>
      <c r="K1390" s="1">
        <v>0.84</v>
      </c>
      <c r="L1390" s="42">
        <v>5</v>
      </c>
      <c r="M1390" s="43">
        <v>46055</v>
      </c>
      <c r="N1390" s="1" t="e">
        <f>VLOOKUP(B1390,MICRO!E:L,8,0)</f>
        <v>#N/A</v>
      </c>
    </row>
    <row r="1391" spans="1:14" ht="20.25" x14ac:dyDescent="0.25">
      <c r="A1391" s="1">
        <v>120</v>
      </c>
      <c r="B1391" s="159"/>
      <c r="C1391" s="1" t="s">
        <v>1222</v>
      </c>
      <c r="D1391" s="1"/>
      <c r="E1391" s="1"/>
      <c r="F1391" s="1" t="s">
        <v>1523</v>
      </c>
      <c r="G1391" s="1">
        <v>44</v>
      </c>
      <c r="H1391" s="1" t="s">
        <v>19</v>
      </c>
      <c r="I1391" s="1" t="s">
        <v>423</v>
      </c>
      <c r="J1391" s="1">
        <v>0.03</v>
      </c>
      <c r="K1391" s="1">
        <v>1.3199999999999998</v>
      </c>
      <c r="L1391" s="42">
        <v>5</v>
      </c>
      <c r="M1391" s="43">
        <v>46055</v>
      </c>
      <c r="N1391" s="1" t="e">
        <f>VLOOKUP(B1391,MICRO!E:L,8,0)</f>
        <v>#N/A</v>
      </c>
    </row>
    <row r="1392" spans="1:14" ht="20.25" x14ac:dyDescent="0.25">
      <c r="A1392" s="1">
        <v>121</v>
      </c>
      <c r="B1392" s="159"/>
      <c r="C1392" s="1" t="s">
        <v>1426</v>
      </c>
      <c r="D1392" s="1"/>
      <c r="E1392" s="1"/>
      <c r="F1392" s="1" t="s">
        <v>1524</v>
      </c>
      <c r="G1392" s="1">
        <v>10</v>
      </c>
      <c r="H1392" s="1" t="s">
        <v>19</v>
      </c>
      <c r="I1392" s="1" t="s">
        <v>424</v>
      </c>
      <c r="J1392" s="1">
        <v>0.03</v>
      </c>
      <c r="K1392" s="1">
        <v>0.3</v>
      </c>
      <c r="L1392" s="42">
        <v>5</v>
      </c>
      <c r="M1392" s="43">
        <v>46055</v>
      </c>
      <c r="N1392" s="1" t="e">
        <f>VLOOKUP(B1392,MICRO!E:L,8,0)</f>
        <v>#N/A</v>
      </c>
    </row>
    <row r="1393" spans="1:14" ht="20.25" x14ac:dyDescent="0.25">
      <c r="A1393" s="1">
        <v>122</v>
      </c>
      <c r="B1393" s="159"/>
      <c r="C1393" s="1" t="s">
        <v>1407</v>
      </c>
      <c r="D1393" s="1"/>
      <c r="E1393" s="1"/>
      <c r="F1393" s="1" t="s">
        <v>1525</v>
      </c>
      <c r="G1393" s="1">
        <v>16</v>
      </c>
      <c r="H1393" s="1" t="s">
        <v>19</v>
      </c>
      <c r="I1393" s="1" t="s">
        <v>425</v>
      </c>
      <c r="J1393" s="1">
        <v>0.03</v>
      </c>
      <c r="K1393" s="1">
        <v>0.48</v>
      </c>
      <c r="L1393" s="42">
        <v>5</v>
      </c>
      <c r="M1393" s="43">
        <v>46055</v>
      </c>
      <c r="N1393" s="1" t="e">
        <f>VLOOKUP(B1393,MICRO!E:L,8,0)</f>
        <v>#N/A</v>
      </c>
    </row>
    <row r="1394" spans="1:14" ht="20.25" x14ac:dyDescent="0.25">
      <c r="A1394" s="1">
        <v>123</v>
      </c>
      <c r="B1394" s="159"/>
      <c r="C1394" s="1" t="s">
        <v>1428</v>
      </c>
      <c r="D1394" s="1"/>
      <c r="E1394" s="1"/>
      <c r="F1394" s="1" t="s">
        <v>1526</v>
      </c>
      <c r="G1394" s="1">
        <v>32</v>
      </c>
      <c r="H1394" s="1" t="s">
        <v>19</v>
      </c>
      <c r="I1394" s="1" t="s">
        <v>426</v>
      </c>
      <c r="J1394" s="1">
        <v>0.03</v>
      </c>
      <c r="K1394" s="1">
        <v>0.96</v>
      </c>
      <c r="L1394" s="42">
        <v>5</v>
      </c>
      <c r="M1394" s="43">
        <v>46055</v>
      </c>
      <c r="N1394" s="1" t="e">
        <f>VLOOKUP(B1394,MICRO!E:L,8,0)</f>
        <v>#N/A</v>
      </c>
    </row>
    <row r="1395" spans="1:14" ht="20.25" x14ac:dyDescent="0.25">
      <c r="A1395" s="1">
        <v>124</v>
      </c>
      <c r="B1395" s="159"/>
      <c r="C1395" s="1" t="s">
        <v>1218</v>
      </c>
      <c r="D1395" s="1"/>
      <c r="E1395" s="1"/>
      <c r="F1395" s="1" t="s">
        <v>1527</v>
      </c>
      <c r="G1395" s="1">
        <v>16</v>
      </c>
      <c r="H1395" s="1" t="s">
        <v>19</v>
      </c>
      <c r="I1395" s="1" t="s">
        <v>424</v>
      </c>
      <c r="J1395" s="1">
        <v>0.03</v>
      </c>
      <c r="K1395" s="1">
        <v>0.48</v>
      </c>
      <c r="L1395" s="42">
        <v>5</v>
      </c>
      <c r="M1395" s="43">
        <v>46055</v>
      </c>
      <c r="N1395" s="1" t="e">
        <f>VLOOKUP(B1395,MICRO!E:L,8,0)</f>
        <v>#N/A</v>
      </c>
    </row>
    <row r="1396" spans="1:14" ht="20.25" x14ac:dyDescent="0.25">
      <c r="A1396" s="1">
        <v>125</v>
      </c>
      <c r="B1396" s="159"/>
      <c r="C1396" s="1" t="s">
        <v>1528</v>
      </c>
      <c r="D1396" s="1"/>
      <c r="E1396" s="1"/>
      <c r="F1396" s="1" t="s">
        <v>1529</v>
      </c>
      <c r="G1396" s="1">
        <v>16</v>
      </c>
      <c r="H1396" s="1" t="s">
        <v>19</v>
      </c>
      <c r="I1396" s="1" t="s">
        <v>425</v>
      </c>
      <c r="J1396" s="1">
        <v>0.03</v>
      </c>
      <c r="K1396" s="1">
        <v>0.48</v>
      </c>
      <c r="L1396" s="42">
        <v>5</v>
      </c>
      <c r="M1396" s="43">
        <v>46055</v>
      </c>
      <c r="N1396" s="1" t="e">
        <f>VLOOKUP(B1396,MICRO!E:L,8,0)</f>
        <v>#N/A</v>
      </c>
    </row>
    <row r="1397" spans="1:14" ht="20.25" x14ac:dyDescent="0.25">
      <c r="A1397" s="1">
        <v>126</v>
      </c>
      <c r="B1397" s="159"/>
      <c r="C1397" s="1" t="s">
        <v>1432</v>
      </c>
      <c r="D1397" s="1"/>
      <c r="E1397" s="1"/>
      <c r="F1397" s="1" t="s">
        <v>1530</v>
      </c>
      <c r="G1397" s="1">
        <v>16</v>
      </c>
      <c r="H1397" s="1" t="s">
        <v>19</v>
      </c>
      <c r="I1397" s="1" t="s">
        <v>1434</v>
      </c>
      <c r="J1397" s="1">
        <v>0.03</v>
      </c>
      <c r="K1397" s="1">
        <v>0.48</v>
      </c>
      <c r="L1397" s="42">
        <v>5</v>
      </c>
      <c r="M1397" s="43">
        <v>46055</v>
      </c>
      <c r="N1397" s="1" t="e">
        <f>VLOOKUP(B1397,MICRO!E:L,8,0)</f>
        <v>#N/A</v>
      </c>
    </row>
    <row r="1398" spans="1:14" ht="20.25" x14ac:dyDescent="0.25">
      <c r="A1398" s="1">
        <v>127</v>
      </c>
      <c r="B1398" s="159"/>
      <c r="C1398" s="1" t="s">
        <v>1437</v>
      </c>
      <c r="D1398" s="1"/>
      <c r="E1398" s="1"/>
      <c r="F1398" s="1" t="s">
        <v>1531</v>
      </c>
      <c r="G1398" s="1">
        <v>7</v>
      </c>
      <c r="H1398" s="1" t="s">
        <v>19</v>
      </c>
      <c r="I1398" s="1" t="s">
        <v>426</v>
      </c>
      <c r="J1398" s="1">
        <v>0.03</v>
      </c>
      <c r="K1398" s="1">
        <v>0.21</v>
      </c>
      <c r="L1398" s="42">
        <v>5</v>
      </c>
      <c r="M1398" s="43">
        <v>46055</v>
      </c>
      <c r="N1398" s="1" t="e">
        <f>VLOOKUP(B1398,MICRO!E:L,8,0)</f>
        <v>#N/A</v>
      </c>
    </row>
    <row r="1399" spans="1:14" ht="20.25" x14ac:dyDescent="0.25">
      <c r="A1399" s="1">
        <v>128</v>
      </c>
      <c r="B1399" s="159"/>
      <c r="C1399" s="1" t="s">
        <v>1468</v>
      </c>
      <c r="D1399" s="1"/>
      <c r="E1399" s="1"/>
      <c r="F1399" s="1" t="s">
        <v>1532</v>
      </c>
      <c r="G1399" s="1">
        <v>20</v>
      </c>
      <c r="H1399" s="1" t="s">
        <v>19</v>
      </c>
      <c r="I1399" s="1" t="s">
        <v>427</v>
      </c>
      <c r="J1399" s="1">
        <v>0.03</v>
      </c>
      <c r="K1399" s="1">
        <v>0.6</v>
      </c>
      <c r="L1399" s="42">
        <v>5</v>
      </c>
      <c r="M1399" s="43">
        <v>46055</v>
      </c>
      <c r="N1399" s="1" t="e">
        <f>VLOOKUP(B1399,MICRO!E:L,8,0)</f>
        <v>#N/A</v>
      </c>
    </row>
    <row r="1400" spans="1:14" ht="20.25" x14ac:dyDescent="0.25">
      <c r="A1400" s="1">
        <v>129</v>
      </c>
      <c r="B1400" s="159"/>
      <c r="C1400" s="1" t="s">
        <v>1439</v>
      </c>
      <c r="D1400" s="1"/>
      <c r="E1400" s="1"/>
      <c r="F1400" s="1" t="s">
        <v>1533</v>
      </c>
      <c r="G1400" s="1">
        <v>32</v>
      </c>
      <c r="H1400" s="1" t="s">
        <v>19</v>
      </c>
      <c r="I1400" s="1" t="s">
        <v>426</v>
      </c>
      <c r="J1400" s="1">
        <v>0.03</v>
      </c>
      <c r="K1400" s="1">
        <v>0.96</v>
      </c>
      <c r="L1400" s="42">
        <v>5</v>
      </c>
      <c r="M1400" s="43">
        <v>46055</v>
      </c>
      <c r="N1400" s="1" t="e">
        <f>VLOOKUP(B1400,MICRO!E:L,8,0)</f>
        <v>#N/A</v>
      </c>
    </row>
    <row r="1401" spans="1:14" ht="20.25" x14ac:dyDescent="0.25">
      <c r="A1401" s="1">
        <v>130</v>
      </c>
      <c r="B1401" s="159"/>
      <c r="C1401" s="1" t="s">
        <v>1441</v>
      </c>
      <c r="D1401" s="1"/>
      <c r="E1401" s="1"/>
      <c r="F1401" s="1" t="s">
        <v>1534</v>
      </c>
      <c r="G1401" s="1">
        <v>24</v>
      </c>
      <c r="H1401" s="1" t="s">
        <v>19</v>
      </c>
      <c r="I1401" s="1" t="s">
        <v>426</v>
      </c>
      <c r="J1401" s="1">
        <v>0.03</v>
      </c>
      <c r="K1401" s="1">
        <v>0.72</v>
      </c>
      <c r="L1401" s="42">
        <v>5</v>
      </c>
      <c r="M1401" s="43">
        <v>46055</v>
      </c>
      <c r="N1401" s="1" t="e">
        <f>VLOOKUP(B1401,MICRO!E:L,8,0)</f>
        <v>#N/A</v>
      </c>
    </row>
    <row r="1402" spans="1:14" ht="20.25" x14ac:dyDescent="0.25">
      <c r="A1402" s="1">
        <v>131</v>
      </c>
      <c r="B1402" s="159"/>
      <c r="C1402" s="1" t="s">
        <v>1310</v>
      </c>
      <c r="D1402" s="1"/>
      <c r="E1402" s="1"/>
      <c r="F1402" s="1" t="s">
        <v>1535</v>
      </c>
      <c r="G1402" s="1">
        <v>24</v>
      </c>
      <c r="H1402" s="1" t="s">
        <v>19</v>
      </c>
      <c r="I1402" s="1" t="s">
        <v>426</v>
      </c>
      <c r="J1402" s="1">
        <v>0.03</v>
      </c>
      <c r="K1402" s="1">
        <v>0.72</v>
      </c>
      <c r="L1402" s="42">
        <v>5</v>
      </c>
      <c r="M1402" s="43">
        <v>46055</v>
      </c>
      <c r="N1402" s="1" t="e">
        <f>VLOOKUP(B1402,MICRO!E:L,8,0)</f>
        <v>#N/A</v>
      </c>
    </row>
    <row r="1403" spans="1:14" ht="20.25" x14ac:dyDescent="0.25">
      <c r="A1403" s="1">
        <v>132</v>
      </c>
      <c r="B1403" s="159"/>
      <c r="C1403" s="1" t="s">
        <v>1445</v>
      </c>
      <c r="D1403" s="1"/>
      <c r="E1403" s="1"/>
      <c r="F1403" s="1" t="s">
        <v>1536</v>
      </c>
      <c r="G1403" s="1">
        <v>12</v>
      </c>
      <c r="H1403" s="1" t="s">
        <v>19</v>
      </c>
      <c r="I1403" s="1" t="s">
        <v>427</v>
      </c>
      <c r="J1403" s="1">
        <v>0.03</v>
      </c>
      <c r="K1403" s="1">
        <v>0.36</v>
      </c>
      <c r="L1403" s="42">
        <v>5</v>
      </c>
      <c r="M1403" s="43">
        <v>46055</v>
      </c>
      <c r="N1403" s="1" t="e">
        <f>VLOOKUP(B1403,MICRO!E:L,8,0)</f>
        <v>#N/A</v>
      </c>
    </row>
    <row r="1404" spans="1:14" ht="20.25" x14ac:dyDescent="0.25">
      <c r="A1404" s="1">
        <v>133</v>
      </c>
      <c r="B1404" s="159"/>
      <c r="C1404" s="1" t="s">
        <v>1437</v>
      </c>
      <c r="D1404" s="1"/>
      <c r="E1404" s="1"/>
      <c r="F1404" s="1" t="s">
        <v>1537</v>
      </c>
      <c r="G1404" s="1">
        <v>16</v>
      </c>
      <c r="H1404" s="1" t="s">
        <v>19</v>
      </c>
      <c r="I1404" s="1" t="s">
        <v>426</v>
      </c>
      <c r="J1404" s="1">
        <v>0.03</v>
      </c>
      <c r="K1404" s="1">
        <v>0.48</v>
      </c>
      <c r="L1404" s="42">
        <v>5</v>
      </c>
      <c r="M1404" s="43">
        <v>46055</v>
      </c>
      <c r="N1404" s="1" t="e">
        <f>VLOOKUP(B1404,MICRO!E:L,8,0)</f>
        <v>#N/A</v>
      </c>
    </row>
    <row r="1405" spans="1:14" ht="20.25" x14ac:dyDescent="0.25">
      <c r="A1405" s="1">
        <v>134</v>
      </c>
      <c r="B1405" s="159"/>
      <c r="C1405" s="1" t="s">
        <v>1414</v>
      </c>
      <c r="D1405" s="1"/>
      <c r="E1405" s="1"/>
      <c r="F1405" s="1" t="s">
        <v>1538</v>
      </c>
      <c r="G1405" s="1">
        <v>8</v>
      </c>
      <c r="H1405" s="1" t="s">
        <v>19</v>
      </c>
      <c r="I1405" s="1" t="s">
        <v>423</v>
      </c>
      <c r="J1405" s="1">
        <v>0.03</v>
      </c>
      <c r="K1405" s="1">
        <v>0.24</v>
      </c>
      <c r="L1405" s="42">
        <v>5</v>
      </c>
      <c r="M1405" s="43">
        <v>46055</v>
      </c>
      <c r="N1405" s="1" t="e">
        <f>VLOOKUP(B1405,MICRO!E:L,8,0)</f>
        <v>#N/A</v>
      </c>
    </row>
    <row r="1406" spans="1:14" ht="20.25" x14ac:dyDescent="0.25">
      <c r="A1406" s="1">
        <v>135</v>
      </c>
      <c r="B1406" s="159"/>
      <c r="C1406" s="1" t="s">
        <v>1402</v>
      </c>
      <c r="D1406" s="1"/>
      <c r="E1406" s="1"/>
      <c r="F1406" s="1" t="s">
        <v>1539</v>
      </c>
      <c r="G1406" s="1">
        <v>8</v>
      </c>
      <c r="H1406" s="1" t="s">
        <v>19</v>
      </c>
      <c r="I1406" s="1" t="s">
        <v>1404</v>
      </c>
      <c r="J1406" s="1">
        <v>0.03</v>
      </c>
      <c r="K1406" s="1">
        <v>0.24</v>
      </c>
      <c r="L1406" s="42">
        <v>5</v>
      </c>
      <c r="M1406" s="43">
        <v>46055</v>
      </c>
      <c r="N1406" s="1" t="e">
        <f>VLOOKUP(B1406,MICRO!E:L,8,0)</f>
        <v>#N/A</v>
      </c>
    </row>
    <row r="1407" spans="1:14" ht="20.25" x14ac:dyDescent="0.25">
      <c r="A1407" s="1">
        <v>136</v>
      </c>
      <c r="B1407" s="159"/>
      <c r="C1407" s="1" t="s">
        <v>1412</v>
      </c>
      <c r="D1407" s="1"/>
      <c r="E1407" s="1"/>
      <c r="F1407" s="1" t="s">
        <v>1540</v>
      </c>
      <c r="G1407" s="1">
        <v>12</v>
      </c>
      <c r="H1407" s="1" t="s">
        <v>19</v>
      </c>
      <c r="I1407" s="1" t="s">
        <v>427</v>
      </c>
      <c r="J1407" s="1">
        <v>0.03</v>
      </c>
      <c r="K1407" s="1">
        <v>0.36</v>
      </c>
      <c r="L1407" s="42">
        <v>5</v>
      </c>
      <c r="M1407" s="43">
        <v>46055</v>
      </c>
      <c r="N1407" s="1" t="e">
        <f>VLOOKUP(B1407,MICRO!E:L,8,0)</f>
        <v>#N/A</v>
      </c>
    </row>
    <row r="1408" spans="1:14" ht="20.25" x14ac:dyDescent="0.25">
      <c r="A1408" s="1">
        <v>137</v>
      </c>
      <c r="B1408" s="159"/>
      <c r="C1408" s="1" t="s">
        <v>1416</v>
      </c>
      <c r="D1408" s="1"/>
      <c r="E1408" s="1"/>
      <c r="F1408" s="1" t="s">
        <v>1541</v>
      </c>
      <c r="G1408" s="1">
        <v>8</v>
      </c>
      <c r="H1408" s="1" t="s">
        <v>19</v>
      </c>
      <c r="I1408" s="1" t="s">
        <v>426</v>
      </c>
      <c r="J1408" s="1">
        <v>0.03</v>
      </c>
      <c r="K1408" s="1">
        <v>0.24</v>
      </c>
      <c r="L1408" s="42">
        <v>5</v>
      </c>
      <c r="M1408" s="43">
        <v>46055</v>
      </c>
      <c r="N1408" s="1" t="e">
        <f>VLOOKUP(B1408,MICRO!E:L,8,0)</f>
        <v>#N/A</v>
      </c>
    </row>
    <row r="1409" spans="1:14" ht="20.25" x14ac:dyDescent="0.25">
      <c r="A1409" s="1">
        <v>138</v>
      </c>
      <c r="B1409" s="159"/>
      <c r="C1409" s="1" t="s">
        <v>1476</v>
      </c>
      <c r="D1409" s="1"/>
      <c r="E1409" s="1"/>
      <c r="F1409" s="1" t="s">
        <v>1542</v>
      </c>
      <c r="G1409" s="1">
        <v>16</v>
      </c>
      <c r="H1409" s="1" t="s">
        <v>19</v>
      </c>
      <c r="I1409" s="1" t="s">
        <v>1420</v>
      </c>
      <c r="J1409" s="1">
        <v>0.03</v>
      </c>
      <c r="K1409" s="1">
        <v>0.48</v>
      </c>
      <c r="L1409" s="42">
        <v>5</v>
      </c>
      <c r="M1409" s="43">
        <v>46055</v>
      </c>
      <c r="N1409" s="1" t="e">
        <f>VLOOKUP(B1409,MICRO!E:L,8,0)</f>
        <v>#N/A</v>
      </c>
    </row>
    <row r="1410" spans="1:14" ht="20.25" x14ac:dyDescent="0.25">
      <c r="A1410" s="1">
        <v>139</v>
      </c>
      <c r="B1410" s="159"/>
      <c r="C1410" s="1" t="s">
        <v>1476</v>
      </c>
      <c r="D1410" s="1"/>
      <c r="E1410" s="1"/>
      <c r="F1410" s="1" t="s">
        <v>1542</v>
      </c>
      <c r="G1410" s="1">
        <v>16</v>
      </c>
      <c r="H1410" s="1" t="s">
        <v>19</v>
      </c>
      <c r="I1410" s="1" t="s">
        <v>1420</v>
      </c>
      <c r="J1410" s="1">
        <v>0.03</v>
      </c>
      <c r="K1410" s="1">
        <v>0.48</v>
      </c>
      <c r="L1410" s="42">
        <v>5</v>
      </c>
      <c r="M1410" s="43">
        <v>46055</v>
      </c>
      <c r="N1410" s="1" t="e">
        <f>VLOOKUP(B1410,MICRO!E:L,8,0)</f>
        <v>#N/A</v>
      </c>
    </row>
    <row r="1411" spans="1:14" ht="20.25" x14ac:dyDescent="0.25">
      <c r="A1411" s="1">
        <v>140</v>
      </c>
      <c r="B1411" s="159"/>
      <c r="C1411" s="1" t="s">
        <v>1421</v>
      </c>
      <c r="D1411" s="1"/>
      <c r="E1411" s="1"/>
      <c r="F1411" s="1" t="s">
        <v>1543</v>
      </c>
      <c r="G1411" s="1">
        <v>16</v>
      </c>
      <c r="H1411" s="1" t="s">
        <v>19</v>
      </c>
      <c r="I1411" s="1" t="s">
        <v>1420</v>
      </c>
      <c r="J1411" s="1">
        <v>0.03</v>
      </c>
      <c r="K1411" s="1">
        <v>0.48</v>
      </c>
      <c r="L1411" s="42">
        <v>5</v>
      </c>
      <c r="M1411" s="43">
        <v>46055</v>
      </c>
      <c r="N1411" s="1" t="e">
        <f>VLOOKUP(B1411,MICRO!E:L,8,0)</f>
        <v>#N/A</v>
      </c>
    </row>
    <row r="1412" spans="1:14" ht="20.25" x14ac:dyDescent="0.25">
      <c r="A1412" s="1">
        <v>141</v>
      </c>
      <c r="B1412" s="159"/>
      <c r="C1412" s="1" t="s">
        <v>1414</v>
      </c>
      <c r="D1412" s="1"/>
      <c r="E1412" s="1"/>
      <c r="F1412" s="1" t="s">
        <v>1544</v>
      </c>
      <c r="G1412" s="1">
        <v>8</v>
      </c>
      <c r="H1412" s="1" t="s">
        <v>19</v>
      </c>
      <c r="I1412" s="1" t="s">
        <v>423</v>
      </c>
      <c r="J1412" s="1">
        <v>0.03</v>
      </c>
      <c r="K1412" s="1">
        <v>0.24</v>
      </c>
      <c r="L1412" s="42">
        <v>5</v>
      </c>
      <c r="M1412" s="43">
        <v>46055</v>
      </c>
      <c r="N1412" s="1" t="e">
        <f>VLOOKUP(B1412,MICRO!E:L,8,0)</f>
        <v>#N/A</v>
      </c>
    </row>
    <row r="1413" spans="1:14" ht="20.25" x14ac:dyDescent="0.25">
      <c r="A1413" s="1">
        <v>142</v>
      </c>
      <c r="B1413" s="159"/>
      <c r="C1413" s="1" t="s">
        <v>1402</v>
      </c>
      <c r="D1413" s="1"/>
      <c r="E1413" s="1"/>
      <c r="F1413" s="1" t="s">
        <v>1545</v>
      </c>
      <c r="G1413" s="1">
        <v>8</v>
      </c>
      <c r="H1413" s="1" t="s">
        <v>19</v>
      </c>
      <c r="I1413" s="1" t="s">
        <v>1404</v>
      </c>
      <c r="J1413" s="1">
        <v>0.03</v>
      </c>
      <c r="K1413" s="1">
        <v>0.24</v>
      </c>
      <c r="L1413" s="42">
        <v>5</v>
      </c>
      <c r="M1413" s="43">
        <v>46055</v>
      </c>
      <c r="N1413" s="1" t="e">
        <f>VLOOKUP(B1413,MICRO!E:L,8,0)</f>
        <v>#N/A</v>
      </c>
    </row>
    <row r="1414" spans="1:14" ht="20.25" x14ac:dyDescent="0.25">
      <c r="A1414" s="1">
        <v>143</v>
      </c>
      <c r="B1414" s="159"/>
      <c r="C1414" s="1" t="s">
        <v>1412</v>
      </c>
      <c r="D1414" s="1"/>
      <c r="E1414" s="1"/>
      <c r="F1414" s="1" t="s">
        <v>1546</v>
      </c>
      <c r="G1414" s="1">
        <v>8</v>
      </c>
      <c r="H1414" s="1" t="s">
        <v>19</v>
      </c>
      <c r="I1414" s="1" t="s">
        <v>427</v>
      </c>
      <c r="J1414" s="1">
        <v>0.03</v>
      </c>
      <c r="K1414" s="1">
        <v>0.24</v>
      </c>
      <c r="L1414" s="42">
        <v>5</v>
      </c>
      <c r="M1414" s="43">
        <v>46055</v>
      </c>
      <c r="N1414" s="1" t="e">
        <f>VLOOKUP(B1414,MICRO!E:L,8,0)</f>
        <v>#N/A</v>
      </c>
    </row>
    <row r="1415" spans="1:14" ht="20.25" x14ac:dyDescent="0.25">
      <c r="A1415" s="1">
        <v>144</v>
      </c>
      <c r="B1415" s="159"/>
      <c r="C1415" s="1" t="s">
        <v>1416</v>
      </c>
      <c r="D1415" s="1"/>
      <c r="E1415" s="1"/>
      <c r="F1415" s="1" t="s">
        <v>1547</v>
      </c>
      <c r="G1415" s="1">
        <v>8</v>
      </c>
      <c r="H1415" s="1" t="s">
        <v>19</v>
      </c>
      <c r="I1415" s="1" t="s">
        <v>426</v>
      </c>
      <c r="J1415" s="1">
        <v>0.03</v>
      </c>
      <c r="K1415" s="1">
        <v>0.24</v>
      </c>
      <c r="L1415" s="42">
        <v>5</v>
      </c>
      <c r="M1415" s="43">
        <v>46055</v>
      </c>
      <c r="N1415" s="1" t="e">
        <f>VLOOKUP(B1415,MICRO!E:L,8,0)</f>
        <v>#N/A</v>
      </c>
    </row>
    <row r="1416" spans="1:14" ht="20.25" x14ac:dyDescent="0.25">
      <c r="A1416" s="1">
        <v>145</v>
      </c>
      <c r="B1416" s="159"/>
      <c r="C1416" s="1" t="s">
        <v>1463</v>
      </c>
      <c r="D1416" s="1"/>
      <c r="E1416" s="1"/>
      <c r="F1416" s="1" t="s">
        <v>1548</v>
      </c>
      <c r="G1416" s="1">
        <v>100</v>
      </c>
      <c r="H1416" s="1" t="s">
        <v>19</v>
      </c>
      <c r="I1416" s="1" t="s">
        <v>425</v>
      </c>
      <c r="J1416" s="1">
        <v>0.03</v>
      </c>
      <c r="K1416" s="1">
        <v>3</v>
      </c>
      <c r="L1416" s="42">
        <v>5</v>
      </c>
      <c r="M1416" s="43">
        <v>46055</v>
      </c>
      <c r="N1416" s="1" t="e">
        <f>VLOOKUP(B1416,MICRO!E:L,8,0)</f>
        <v>#N/A</v>
      </c>
    </row>
    <row r="1417" spans="1:14" ht="20.25" x14ac:dyDescent="0.25">
      <c r="A1417" s="1">
        <v>146</v>
      </c>
      <c r="B1417" s="159"/>
      <c r="C1417" s="1" t="s">
        <v>1426</v>
      </c>
      <c r="D1417" s="1"/>
      <c r="E1417" s="1"/>
      <c r="F1417" s="1" t="s">
        <v>1549</v>
      </c>
      <c r="G1417" s="1">
        <v>8</v>
      </c>
      <c r="H1417" s="1" t="s">
        <v>19</v>
      </c>
      <c r="I1417" s="1" t="s">
        <v>424</v>
      </c>
      <c r="J1417" s="1">
        <v>0.03</v>
      </c>
      <c r="K1417" s="1">
        <v>0.24</v>
      </c>
      <c r="L1417" s="42">
        <v>5</v>
      </c>
      <c r="M1417" s="43">
        <v>46055</v>
      </c>
      <c r="N1417" s="1" t="e">
        <f>VLOOKUP(B1417,MICRO!E:L,8,0)</f>
        <v>#N/A</v>
      </c>
    </row>
    <row r="1418" spans="1:14" ht="20.25" x14ac:dyDescent="0.25">
      <c r="A1418" s="1">
        <v>147</v>
      </c>
      <c r="B1418" s="159"/>
      <c r="C1418" s="1" t="s">
        <v>1407</v>
      </c>
      <c r="D1418" s="1"/>
      <c r="E1418" s="1"/>
      <c r="F1418" s="1" t="s">
        <v>1550</v>
      </c>
      <c r="G1418" s="1">
        <v>8</v>
      </c>
      <c r="H1418" s="1" t="s">
        <v>19</v>
      </c>
      <c r="I1418" s="1" t="s">
        <v>425</v>
      </c>
      <c r="J1418" s="1">
        <v>0.03</v>
      </c>
      <c r="K1418" s="1">
        <v>0.24</v>
      </c>
      <c r="L1418" s="42">
        <v>5</v>
      </c>
      <c r="M1418" s="43">
        <v>46055</v>
      </c>
      <c r="N1418" s="1" t="e">
        <f>VLOOKUP(B1418,MICRO!E:L,8,0)</f>
        <v>#N/A</v>
      </c>
    </row>
    <row r="1419" spans="1:14" ht="20.25" x14ac:dyDescent="0.25">
      <c r="A1419" s="1">
        <v>163</v>
      </c>
      <c r="B1419" s="159"/>
      <c r="C1419" s="1" t="s">
        <v>1551</v>
      </c>
      <c r="D1419" s="1"/>
      <c r="E1419" s="1"/>
      <c r="F1419" s="1" t="s">
        <v>1552</v>
      </c>
      <c r="G1419" s="1">
        <v>260</v>
      </c>
      <c r="H1419" s="1" t="s">
        <v>19</v>
      </c>
      <c r="I1419" s="1" t="s">
        <v>1553</v>
      </c>
      <c r="J1419" s="1">
        <v>0.02</v>
      </c>
      <c r="K1419" s="1">
        <v>5.2</v>
      </c>
      <c r="L1419" s="42">
        <v>5</v>
      </c>
      <c r="M1419" s="43">
        <v>46055</v>
      </c>
      <c r="N1419" s="1" t="e">
        <f>VLOOKUP(B1419,MICRO!E:L,8,0)</f>
        <v>#N/A</v>
      </c>
    </row>
    <row r="1420" spans="1:14" ht="20.25" x14ac:dyDescent="0.25">
      <c r="A1420" s="1">
        <v>164</v>
      </c>
      <c r="B1420" s="159"/>
      <c r="C1420" s="1" t="s">
        <v>1551</v>
      </c>
      <c r="D1420" s="1"/>
      <c r="E1420" s="1"/>
      <c r="F1420" s="1" t="s">
        <v>1554</v>
      </c>
      <c r="G1420" s="1">
        <v>260</v>
      </c>
      <c r="H1420" s="1" t="s">
        <v>19</v>
      </c>
      <c r="I1420" s="1" t="s">
        <v>1553</v>
      </c>
      <c r="J1420" s="1">
        <v>0.05</v>
      </c>
      <c r="K1420" s="1">
        <v>13</v>
      </c>
      <c r="L1420" s="42">
        <v>5</v>
      </c>
      <c r="M1420" s="43">
        <v>46055</v>
      </c>
      <c r="N1420" s="1" t="e">
        <f>VLOOKUP(B1420,MICRO!E:L,8,0)</f>
        <v>#N/A</v>
      </c>
    </row>
    <row r="1421" spans="1:14" ht="20.25" x14ac:dyDescent="0.25">
      <c r="A1421" s="1">
        <v>165</v>
      </c>
      <c r="B1421" s="159"/>
      <c r="C1421" s="1" t="s">
        <v>1551</v>
      </c>
      <c r="D1421" s="1"/>
      <c r="E1421" s="1"/>
      <c r="F1421" s="1" t="s">
        <v>1555</v>
      </c>
      <c r="G1421" s="1">
        <v>260</v>
      </c>
      <c r="H1421" s="1" t="s">
        <v>19</v>
      </c>
      <c r="I1421" s="1" t="s">
        <v>1553</v>
      </c>
      <c r="J1421" s="1">
        <v>0.03</v>
      </c>
      <c r="K1421" s="1">
        <v>7.8</v>
      </c>
      <c r="L1421" s="42">
        <v>5</v>
      </c>
      <c r="M1421" s="43">
        <v>46055</v>
      </c>
      <c r="N1421" s="1" t="e">
        <f>VLOOKUP(B1421,MICRO!E:L,8,0)</f>
        <v>#N/A</v>
      </c>
    </row>
    <row r="1422" spans="1:14" ht="20.25" x14ac:dyDescent="0.25">
      <c r="A1422" s="1">
        <v>166</v>
      </c>
      <c r="B1422" s="159"/>
      <c r="C1422" s="1" t="s">
        <v>1556</v>
      </c>
      <c r="D1422" s="1"/>
      <c r="E1422" s="1"/>
      <c r="F1422" s="1" t="s">
        <v>1557</v>
      </c>
      <c r="G1422" s="1">
        <v>408</v>
      </c>
      <c r="H1422" s="1" t="s">
        <v>19</v>
      </c>
      <c r="I1422" s="1" t="s">
        <v>1558</v>
      </c>
      <c r="J1422" s="1">
        <v>0.02</v>
      </c>
      <c r="K1422" s="1">
        <v>8.16</v>
      </c>
      <c r="L1422" s="42">
        <v>5</v>
      </c>
      <c r="M1422" s="43">
        <v>46055</v>
      </c>
      <c r="N1422" s="1" t="e">
        <f>VLOOKUP(B1422,MICRO!E:L,8,0)</f>
        <v>#N/A</v>
      </c>
    </row>
    <row r="1423" spans="1:14" ht="20.25" x14ac:dyDescent="0.25">
      <c r="A1423" s="1">
        <v>167</v>
      </c>
      <c r="B1423" s="159"/>
      <c r="C1423" s="1" t="s">
        <v>1559</v>
      </c>
      <c r="D1423" s="1"/>
      <c r="E1423" s="1"/>
      <c r="F1423" s="1" t="s">
        <v>1560</v>
      </c>
      <c r="G1423" s="1">
        <v>174</v>
      </c>
      <c r="H1423" s="1" t="s">
        <v>19</v>
      </c>
      <c r="I1423" s="1" t="s">
        <v>424</v>
      </c>
      <c r="J1423" s="1">
        <v>0.02</v>
      </c>
      <c r="K1423" s="1">
        <v>3.48</v>
      </c>
      <c r="L1423" s="42">
        <v>5</v>
      </c>
      <c r="M1423" s="43">
        <v>46055</v>
      </c>
      <c r="N1423" s="1" t="e">
        <f>VLOOKUP(B1423,MICRO!E:L,8,0)</f>
        <v>#N/A</v>
      </c>
    </row>
    <row r="1424" spans="1:14" ht="20.25" x14ac:dyDescent="0.25">
      <c r="A1424" s="1">
        <v>168</v>
      </c>
      <c r="B1424" s="159"/>
      <c r="C1424" s="1" t="s">
        <v>1561</v>
      </c>
      <c r="D1424" s="1"/>
      <c r="E1424" s="1"/>
      <c r="F1424" s="1" t="s">
        <v>1562</v>
      </c>
      <c r="G1424" s="1">
        <v>258</v>
      </c>
      <c r="H1424" s="1" t="s">
        <v>19</v>
      </c>
      <c r="I1424" s="1" t="s">
        <v>425</v>
      </c>
      <c r="J1424" s="1">
        <v>0.02</v>
      </c>
      <c r="K1424" s="1">
        <v>5.16</v>
      </c>
      <c r="L1424" s="42">
        <v>5</v>
      </c>
      <c r="M1424" s="43">
        <v>46055</v>
      </c>
      <c r="N1424" s="1" t="e">
        <f>VLOOKUP(B1424,MICRO!E:L,8,0)</f>
        <v>#N/A</v>
      </c>
    </row>
    <row r="1425" spans="1:14" ht="20.25" x14ac:dyDescent="0.25">
      <c r="A1425" s="1">
        <v>169</v>
      </c>
      <c r="B1425" s="159"/>
      <c r="C1425" s="1" t="s">
        <v>1563</v>
      </c>
      <c r="D1425" s="1"/>
      <c r="E1425" s="1"/>
      <c r="F1425" s="1" t="s">
        <v>1564</v>
      </c>
      <c r="G1425" s="1">
        <v>597</v>
      </c>
      <c r="H1425" s="1" t="s">
        <v>19</v>
      </c>
      <c r="I1425" s="1" t="s">
        <v>427</v>
      </c>
      <c r="J1425" s="1">
        <v>0.02</v>
      </c>
      <c r="K1425" s="1">
        <v>11.94</v>
      </c>
      <c r="L1425" s="42">
        <v>5</v>
      </c>
      <c r="M1425" s="43">
        <v>46055</v>
      </c>
      <c r="N1425" s="1" t="e">
        <f>VLOOKUP(B1425,MICRO!E:L,8,0)</f>
        <v>#N/A</v>
      </c>
    </row>
    <row r="1426" spans="1:14" ht="20.25" x14ac:dyDescent="0.25">
      <c r="A1426" s="1">
        <v>170</v>
      </c>
      <c r="B1426" s="159"/>
      <c r="C1426" s="1" t="s">
        <v>1565</v>
      </c>
      <c r="D1426" s="1"/>
      <c r="E1426" s="1"/>
      <c r="F1426" s="1" t="s">
        <v>1566</v>
      </c>
      <c r="G1426" s="1">
        <v>362</v>
      </c>
      <c r="H1426" s="1" t="s">
        <v>19</v>
      </c>
      <c r="I1426" s="1" t="s">
        <v>426</v>
      </c>
      <c r="J1426" s="1">
        <v>0.02</v>
      </c>
      <c r="K1426" s="1">
        <v>7.24</v>
      </c>
      <c r="L1426" s="42">
        <v>5</v>
      </c>
      <c r="M1426" s="43">
        <v>46055</v>
      </c>
      <c r="N1426" s="1" t="e">
        <f>VLOOKUP(B1426,MICRO!E:L,8,0)</f>
        <v>#N/A</v>
      </c>
    </row>
    <row r="1427" spans="1:14" ht="20.25" x14ac:dyDescent="0.25">
      <c r="A1427" s="1">
        <v>171</v>
      </c>
      <c r="B1427" s="159"/>
      <c r="C1427" s="1" t="s">
        <v>1567</v>
      </c>
      <c r="D1427" s="1"/>
      <c r="E1427" s="1"/>
      <c r="F1427" s="1" t="s">
        <v>1568</v>
      </c>
      <c r="G1427" s="1">
        <v>131</v>
      </c>
      <c r="H1427" s="1" t="s">
        <v>19</v>
      </c>
      <c r="I1427" s="1" t="s">
        <v>427</v>
      </c>
      <c r="J1427" s="1">
        <v>0.02</v>
      </c>
      <c r="K1427" s="1">
        <v>2.62</v>
      </c>
      <c r="L1427" s="42">
        <v>5</v>
      </c>
      <c r="M1427" s="43">
        <v>46055</v>
      </c>
      <c r="N1427" s="1" t="e">
        <f>VLOOKUP(B1427,MICRO!E:L,8,0)</f>
        <v>#N/A</v>
      </c>
    </row>
    <row r="1428" spans="1:14" ht="20.25" x14ac:dyDescent="0.25">
      <c r="A1428" s="1">
        <v>172</v>
      </c>
      <c r="B1428" s="159"/>
      <c r="C1428" s="1" t="s">
        <v>1567</v>
      </c>
      <c r="D1428" s="1"/>
      <c r="E1428" s="1"/>
      <c r="F1428" s="1" t="s">
        <v>1569</v>
      </c>
      <c r="G1428" s="1">
        <v>131</v>
      </c>
      <c r="H1428" s="1" t="s">
        <v>19</v>
      </c>
      <c r="I1428" s="1" t="s">
        <v>427</v>
      </c>
      <c r="J1428" s="1">
        <v>0.05</v>
      </c>
      <c r="K1428" s="1">
        <v>6.5500000000000007</v>
      </c>
      <c r="L1428" s="42">
        <v>5</v>
      </c>
      <c r="M1428" s="43">
        <v>46055</v>
      </c>
      <c r="N1428" s="1" t="e">
        <f>VLOOKUP(B1428,MICRO!E:L,8,0)</f>
        <v>#N/A</v>
      </c>
    </row>
    <row r="1429" spans="1:14" ht="20.25" x14ac:dyDescent="0.25">
      <c r="A1429" s="1">
        <v>173</v>
      </c>
      <c r="B1429" s="159"/>
      <c r="C1429" s="1" t="s">
        <v>1567</v>
      </c>
      <c r="D1429" s="1"/>
      <c r="E1429" s="1"/>
      <c r="F1429" s="1" t="s">
        <v>1570</v>
      </c>
      <c r="G1429" s="1">
        <v>131</v>
      </c>
      <c r="H1429" s="1" t="s">
        <v>19</v>
      </c>
      <c r="I1429" s="1" t="s">
        <v>427</v>
      </c>
      <c r="J1429" s="1">
        <v>0.03</v>
      </c>
      <c r="K1429" s="1">
        <v>3.9299999999999997</v>
      </c>
      <c r="L1429" s="42">
        <v>5</v>
      </c>
      <c r="M1429" s="43">
        <v>46055</v>
      </c>
      <c r="N1429" s="1" t="e">
        <f>VLOOKUP(B1429,MICRO!E:L,8,0)</f>
        <v>#N/A</v>
      </c>
    </row>
    <row r="1430" spans="1:14" ht="20.25" x14ac:dyDescent="0.25">
      <c r="A1430" s="1">
        <v>174</v>
      </c>
      <c r="B1430" s="159"/>
      <c r="C1430" s="1" t="s">
        <v>1571</v>
      </c>
      <c r="D1430" s="1"/>
      <c r="E1430" s="1"/>
      <c r="F1430" s="1" t="s">
        <v>1572</v>
      </c>
      <c r="G1430" s="1">
        <v>1</v>
      </c>
      <c r="H1430" s="1" t="s">
        <v>19</v>
      </c>
      <c r="I1430" s="1" t="s">
        <v>1573</v>
      </c>
      <c r="J1430" s="1">
        <v>0.02</v>
      </c>
      <c r="K1430" s="1">
        <v>0.02</v>
      </c>
      <c r="L1430" s="42">
        <v>5</v>
      </c>
      <c r="M1430" s="43">
        <v>46055</v>
      </c>
      <c r="N1430" s="1" t="e">
        <f>VLOOKUP(B1430,MICRO!E:L,8,0)</f>
        <v>#N/A</v>
      </c>
    </row>
    <row r="1431" spans="1:14" ht="20.25" x14ac:dyDescent="0.25">
      <c r="A1431" s="1">
        <v>175</v>
      </c>
      <c r="B1431" s="159"/>
      <c r="C1431" s="1" t="s">
        <v>1571</v>
      </c>
      <c r="D1431" s="1"/>
      <c r="E1431" s="1"/>
      <c r="F1431" s="1" t="s">
        <v>1574</v>
      </c>
      <c r="G1431" s="1">
        <v>1</v>
      </c>
      <c r="H1431" s="1" t="s">
        <v>19</v>
      </c>
      <c r="I1431" s="1" t="s">
        <v>1573</v>
      </c>
      <c r="J1431" s="1">
        <v>0.05</v>
      </c>
      <c r="K1431" s="1">
        <v>0.05</v>
      </c>
      <c r="L1431" s="42">
        <v>5</v>
      </c>
      <c r="M1431" s="43">
        <v>46055</v>
      </c>
      <c r="N1431" s="1" t="e">
        <f>VLOOKUP(B1431,MICRO!E:L,8,0)</f>
        <v>#N/A</v>
      </c>
    </row>
    <row r="1432" spans="1:14" ht="20.25" x14ac:dyDescent="0.25">
      <c r="A1432" s="1">
        <v>176</v>
      </c>
      <c r="B1432" s="159"/>
      <c r="C1432" s="1" t="s">
        <v>1559</v>
      </c>
      <c r="D1432" s="1"/>
      <c r="E1432" s="1"/>
      <c r="F1432" s="1" t="s">
        <v>1575</v>
      </c>
      <c r="G1432" s="1">
        <v>174</v>
      </c>
      <c r="H1432" s="1" t="s">
        <v>19</v>
      </c>
      <c r="I1432" s="1" t="s">
        <v>424</v>
      </c>
      <c r="J1432" s="1">
        <v>0.03</v>
      </c>
      <c r="K1432" s="1">
        <v>5.22</v>
      </c>
      <c r="L1432" s="42">
        <v>5</v>
      </c>
      <c r="M1432" s="43">
        <v>46055</v>
      </c>
      <c r="N1432" s="1" t="e">
        <f>VLOOKUP(B1432,MICRO!E:L,8,0)</f>
        <v>#N/A</v>
      </c>
    </row>
    <row r="1433" spans="1:14" ht="20.25" x14ac:dyDescent="0.25">
      <c r="A1433" s="1">
        <v>177</v>
      </c>
      <c r="B1433" s="159"/>
      <c r="C1433" s="1" t="s">
        <v>1561</v>
      </c>
      <c r="D1433" s="1"/>
      <c r="E1433" s="1"/>
      <c r="F1433" s="1" t="s">
        <v>1576</v>
      </c>
      <c r="G1433" s="1">
        <v>258</v>
      </c>
      <c r="H1433" s="1" t="s">
        <v>19</v>
      </c>
      <c r="I1433" s="1" t="s">
        <v>425</v>
      </c>
      <c r="J1433" s="1">
        <v>0.03</v>
      </c>
      <c r="K1433" s="1">
        <v>7.7399999999999993</v>
      </c>
      <c r="L1433" s="42">
        <v>5</v>
      </c>
      <c r="M1433" s="43">
        <v>46055</v>
      </c>
      <c r="N1433" s="1" t="e">
        <f>VLOOKUP(B1433,MICRO!E:L,8,0)</f>
        <v>#N/A</v>
      </c>
    </row>
    <row r="1434" spans="1:14" ht="20.25" x14ac:dyDescent="0.25">
      <c r="A1434" s="1">
        <v>178</v>
      </c>
      <c r="B1434" s="159"/>
      <c r="C1434" s="1" t="s">
        <v>1565</v>
      </c>
      <c r="D1434" s="1"/>
      <c r="E1434" s="1"/>
      <c r="F1434" s="1" t="s">
        <v>1577</v>
      </c>
      <c r="G1434" s="1">
        <v>362</v>
      </c>
      <c r="H1434" s="1" t="s">
        <v>19</v>
      </c>
      <c r="I1434" s="1" t="s">
        <v>426</v>
      </c>
      <c r="J1434" s="1">
        <v>0.03</v>
      </c>
      <c r="K1434" s="1">
        <v>10.86</v>
      </c>
      <c r="L1434" s="42">
        <v>5</v>
      </c>
      <c r="M1434" s="43">
        <v>46055</v>
      </c>
      <c r="N1434" s="1" t="e">
        <f>VLOOKUP(B1434,MICRO!E:L,8,0)</f>
        <v>#N/A</v>
      </c>
    </row>
    <row r="1435" spans="1:14" ht="20.25" x14ac:dyDescent="0.25">
      <c r="A1435" s="1">
        <v>179</v>
      </c>
      <c r="B1435" s="159"/>
      <c r="C1435" s="1" t="s">
        <v>1563</v>
      </c>
      <c r="D1435" s="1"/>
      <c r="E1435" s="1"/>
      <c r="F1435" s="1" t="s">
        <v>1578</v>
      </c>
      <c r="G1435" s="1">
        <v>597</v>
      </c>
      <c r="H1435" s="1" t="s">
        <v>19</v>
      </c>
      <c r="I1435" s="1" t="s">
        <v>427</v>
      </c>
      <c r="J1435" s="1">
        <v>0.03</v>
      </c>
      <c r="K1435" s="1">
        <v>17.91</v>
      </c>
      <c r="L1435" s="42">
        <v>5</v>
      </c>
      <c r="M1435" s="43">
        <v>46055</v>
      </c>
      <c r="N1435" s="1" t="e">
        <f>VLOOKUP(B1435,MICRO!E:L,8,0)</f>
        <v>#N/A</v>
      </c>
    </row>
    <row r="1436" spans="1:14" ht="20.25" x14ac:dyDescent="0.25">
      <c r="A1436" s="1">
        <v>180</v>
      </c>
      <c r="B1436" s="159"/>
      <c r="C1436" s="1" t="s">
        <v>1556</v>
      </c>
      <c r="D1436" s="1"/>
      <c r="E1436" s="1"/>
      <c r="F1436" s="1" t="s">
        <v>1579</v>
      </c>
      <c r="G1436" s="1">
        <v>408</v>
      </c>
      <c r="H1436" s="1" t="s">
        <v>19</v>
      </c>
      <c r="I1436" s="1" t="s">
        <v>423</v>
      </c>
      <c r="J1436" s="1">
        <v>0.03</v>
      </c>
      <c r="K1436" s="1">
        <v>12.24</v>
      </c>
      <c r="L1436" s="42">
        <v>5</v>
      </c>
      <c r="M1436" s="43">
        <v>46055</v>
      </c>
      <c r="N1436" s="1" t="e">
        <f>VLOOKUP(B1436,MICRO!E:L,8,0)</f>
        <v>#N/A</v>
      </c>
    </row>
    <row r="1437" spans="1:14" ht="20.25" x14ac:dyDescent="0.25">
      <c r="A1437" s="1">
        <v>181</v>
      </c>
      <c r="B1437" s="159"/>
      <c r="C1437" s="1" t="s">
        <v>1571</v>
      </c>
      <c r="D1437" s="1"/>
      <c r="E1437" s="1"/>
      <c r="F1437" s="1" t="s">
        <v>1580</v>
      </c>
      <c r="G1437" s="1">
        <v>1</v>
      </c>
      <c r="H1437" s="1" t="s">
        <v>19</v>
      </c>
      <c r="I1437" s="1" t="s">
        <v>1573</v>
      </c>
      <c r="J1437" s="1">
        <v>0.03</v>
      </c>
      <c r="K1437" s="1">
        <v>0.03</v>
      </c>
      <c r="L1437" s="42">
        <v>5</v>
      </c>
      <c r="M1437" s="43">
        <v>46055</v>
      </c>
      <c r="N1437" s="1" t="e">
        <f>VLOOKUP(B1437,MICRO!E:L,8,0)</f>
        <v>#N/A</v>
      </c>
    </row>
    <row r="1438" spans="1:14" ht="20.25" x14ac:dyDescent="0.25">
      <c r="A1438" s="1">
        <v>182</v>
      </c>
      <c r="B1438" s="159"/>
      <c r="C1438" s="1" t="s">
        <v>638</v>
      </c>
      <c r="D1438" s="1"/>
      <c r="E1438" s="1"/>
      <c r="F1438" s="1" t="s">
        <v>1581</v>
      </c>
      <c r="G1438" s="1">
        <v>14</v>
      </c>
      <c r="H1438" s="1" t="s">
        <v>19</v>
      </c>
      <c r="I1438" s="1" t="s">
        <v>425</v>
      </c>
      <c r="J1438" s="1">
        <v>0.02</v>
      </c>
      <c r="K1438" s="1">
        <v>0.28000000000000003</v>
      </c>
      <c r="L1438" s="42">
        <v>5</v>
      </c>
      <c r="M1438" s="43">
        <v>46055</v>
      </c>
      <c r="N1438" s="1" t="e">
        <f>VLOOKUP(B1438,MICRO!E:L,8,0)</f>
        <v>#N/A</v>
      </c>
    </row>
    <row r="1439" spans="1:14" ht="20.25" x14ac:dyDescent="0.25">
      <c r="A1439" s="1">
        <v>183</v>
      </c>
      <c r="B1439" s="159"/>
      <c r="C1439" s="1" t="s">
        <v>1582</v>
      </c>
      <c r="D1439" s="1"/>
      <c r="E1439" s="1"/>
      <c r="F1439" s="1" t="s">
        <v>1583</v>
      </c>
      <c r="G1439" s="1">
        <v>20</v>
      </c>
      <c r="H1439" s="1" t="s">
        <v>19</v>
      </c>
      <c r="I1439" s="1" t="s">
        <v>427</v>
      </c>
      <c r="J1439" s="1">
        <v>0.02</v>
      </c>
      <c r="K1439" s="1">
        <v>0.4</v>
      </c>
      <c r="L1439" s="42">
        <v>5</v>
      </c>
      <c r="M1439" s="43">
        <v>46055</v>
      </c>
      <c r="N1439" s="1" t="e">
        <f>VLOOKUP(B1439,MICRO!E:L,8,0)</f>
        <v>#N/A</v>
      </c>
    </row>
    <row r="1440" spans="1:14" ht="20.25" x14ac:dyDescent="0.25">
      <c r="A1440" s="1">
        <v>184</v>
      </c>
      <c r="B1440" s="159"/>
      <c r="C1440" s="1" t="s">
        <v>1584</v>
      </c>
      <c r="D1440" s="1"/>
      <c r="E1440" s="1"/>
      <c r="F1440" s="1" t="s">
        <v>1585</v>
      </c>
      <c r="G1440" s="1">
        <v>230</v>
      </c>
      <c r="H1440" s="1" t="s">
        <v>19</v>
      </c>
      <c r="I1440" s="1" t="s">
        <v>1586</v>
      </c>
      <c r="J1440" s="1">
        <v>0.02</v>
      </c>
      <c r="K1440" s="1">
        <v>4.6000000000000005</v>
      </c>
      <c r="L1440" s="42">
        <v>5</v>
      </c>
      <c r="M1440" s="43">
        <v>46055</v>
      </c>
      <c r="N1440" s="1" t="e">
        <f>VLOOKUP(B1440,MICRO!E:L,8,0)</f>
        <v>#N/A</v>
      </c>
    </row>
    <row r="1441" spans="1:14" ht="20.25" x14ac:dyDescent="0.25">
      <c r="A1441" s="1">
        <v>185</v>
      </c>
      <c r="B1441" s="159"/>
      <c r="C1441" s="1" t="s">
        <v>638</v>
      </c>
      <c r="D1441" s="1"/>
      <c r="E1441" s="1"/>
      <c r="F1441" s="1" t="s">
        <v>1587</v>
      </c>
      <c r="G1441" s="1">
        <v>20</v>
      </c>
      <c r="H1441" s="1" t="s">
        <v>19</v>
      </c>
      <c r="I1441" s="1" t="s">
        <v>425</v>
      </c>
      <c r="J1441" s="1">
        <v>0.05</v>
      </c>
      <c r="K1441" s="1">
        <v>1</v>
      </c>
      <c r="L1441" s="42">
        <v>5</v>
      </c>
      <c r="M1441" s="43">
        <v>46055</v>
      </c>
      <c r="N1441" s="1" t="e">
        <f>VLOOKUP(B1441,MICRO!E:L,8,0)</f>
        <v>#N/A</v>
      </c>
    </row>
    <row r="1442" spans="1:14" ht="20.25" x14ac:dyDescent="0.25">
      <c r="A1442" s="1">
        <v>186</v>
      </c>
      <c r="B1442" s="159"/>
      <c r="C1442" s="1" t="s">
        <v>1582</v>
      </c>
      <c r="D1442" s="1"/>
      <c r="E1442" s="1"/>
      <c r="F1442" s="1" t="s">
        <v>1588</v>
      </c>
      <c r="G1442" s="1">
        <v>20</v>
      </c>
      <c r="H1442" s="1" t="s">
        <v>19</v>
      </c>
      <c r="I1442" s="1" t="s">
        <v>427</v>
      </c>
      <c r="J1442" s="1">
        <v>0.05</v>
      </c>
      <c r="K1442" s="1">
        <v>1</v>
      </c>
      <c r="L1442" s="42">
        <v>5</v>
      </c>
      <c r="M1442" s="43">
        <v>46055</v>
      </c>
      <c r="N1442" s="1" t="e">
        <f>VLOOKUP(B1442,MICRO!E:L,8,0)</f>
        <v>#N/A</v>
      </c>
    </row>
    <row r="1443" spans="1:14" ht="20.25" x14ac:dyDescent="0.25">
      <c r="A1443" s="1">
        <v>187</v>
      </c>
      <c r="B1443" s="159"/>
      <c r="C1443" s="1" t="s">
        <v>1584</v>
      </c>
      <c r="D1443" s="1"/>
      <c r="E1443" s="1"/>
      <c r="F1443" s="1" t="s">
        <v>1589</v>
      </c>
      <c r="G1443" s="1">
        <v>230</v>
      </c>
      <c r="H1443" s="1" t="s">
        <v>19</v>
      </c>
      <c r="I1443" s="1" t="s">
        <v>1586</v>
      </c>
      <c r="J1443" s="1">
        <v>0.05</v>
      </c>
      <c r="K1443" s="1">
        <v>11.5</v>
      </c>
      <c r="L1443" s="42">
        <v>5</v>
      </c>
      <c r="M1443" s="43">
        <v>46055</v>
      </c>
      <c r="N1443" s="1" t="e">
        <f>VLOOKUP(B1443,MICRO!E:L,8,0)</f>
        <v>#N/A</v>
      </c>
    </row>
    <row r="1444" spans="1:14" ht="20.25" x14ac:dyDescent="0.25">
      <c r="A1444" s="1">
        <v>188</v>
      </c>
      <c r="B1444" s="159"/>
      <c r="C1444" s="1" t="s">
        <v>638</v>
      </c>
      <c r="D1444" s="1"/>
      <c r="E1444" s="1"/>
      <c r="F1444" s="1" t="s">
        <v>1590</v>
      </c>
      <c r="G1444" s="1">
        <v>50</v>
      </c>
      <c r="H1444" s="1" t="s">
        <v>19</v>
      </c>
      <c r="I1444" s="1" t="s">
        <v>425</v>
      </c>
      <c r="J1444" s="1">
        <v>0.05</v>
      </c>
      <c r="K1444" s="1">
        <v>2.5</v>
      </c>
      <c r="L1444" s="42">
        <v>5</v>
      </c>
      <c r="M1444" s="43">
        <v>46055</v>
      </c>
      <c r="N1444" s="1" t="e">
        <f>VLOOKUP(B1444,MICRO!E:L,8,0)</f>
        <v>#N/A</v>
      </c>
    </row>
    <row r="1445" spans="1:14" ht="20.25" x14ac:dyDescent="0.25">
      <c r="A1445" s="1">
        <v>189</v>
      </c>
      <c r="B1445" s="159"/>
      <c r="C1445" s="1" t="s">
        <v>638</v>
      </c>
      <c r="D1445" s="1"/>
      <c r="E1445" s="1"/>
      <c r="F1445" s="1" t="s">
        <v>1591</v>
      </c>
      <c r="G1445" s="1">
        <v>26</v>
      </c>
      <c r="H1445" s="1" t="s">
        <v>19</v>
      </c>
      <c r="I1445" s="1" t="s">
        <v>425</v>
      </c>
      <c r="J1445" s="1">
        <v>0.03</v>
      </c>
      <c r="K1445" s="1">
        <v>0.78</v>
      </c>
      <c r="L1445" s="42">
        <v>5</v>
      </c>
      <c r="M1445" s="43">
        <v>46055</v>
      </c>
      <c r="N1445" s="1" t="e">
        <f>VLOOKUP(B1445,MICRO!E:L,8,0)</f>
        <v>#N/A</v>
      </c>
    </row>
    <row r="1446" spans="1:14" ht="20.25" x14ac:dyDescent="0.25">
      <c r="A1446" s="1">
        <v>190</v>
      </c>
      <c r="B1446" s="159"/>
      <c r="C1446" s="1" t="s">
        <v>1582</v>
      </c>
      <c r="D1446" s="1"/>
      <c r="E1446" s="1"/>
      <c r="F1446" s="1" t="s">
        <v>1592</v>
      </c>
      <c r="G1446" s="1">
        <v>40</v>
      </c>
      <c r="H1446" s="1" t="s">
        <v>19</v>
      </c>
      <c r="I1446" s="1" t="s">
        <v>427</v>
      </c>
      <c r="J1446" s="1">
        <v>0.03</v>
      </c>
      <c r="K1446" s="1">
        <v>1.2</v>
      </c>
      <c r="L1446" s="42">
        <v>5</v>
      </c>
      <c r="M1446" s="43">
        <v>46055</v>
      </c>
      <c r="N1446" s="1" t="e">
        <f>VLOOKUP(B1446,MICRO!E:L,8,0)</f>
        <v>#N/A</v>
      </c>
    </row>
    <row r="1447" spans="1:14" ht="20.25" x14ac:dyDescent="0.25">
      <c r="A1447" s="1">
        <v>191</v>
      </c>
      <c r="B1447" s="159"/>
      <c r="C1447" s="1" t="s">
        <v>1584</v>
      </c>
      <c r="D1447" s="1"/>
      <c r="E1447" s="1"/>
      <c r="F1447" s="1" t="s">
        <v>1593</v>
      </c>
      <c r="G1447" s="1">
        <v>460</v>
      </c>
      <c r="H1447" s="1" t="s">
        <v>19</v>
      </c>
      <c r="I1447" s="1" t="s">
        <v>1586</v>
      </c>
      <c r="J1447" s="1">
        <v>0.03</v>
      </c>
      <c r="K1447" s="1">
        <v>13.799999999999999</v>
      </c>
      <c r="L1447" s="42">
        <v>5</v>
      </c>
      <c r="M1447" s="43">
        <v>46055</v>
      </c>
      <c r="N1447" s="1" t="e">
        <f>VLOOKUP(B1447,MICRO!E:L,8,0)</f>
        <v>#N/A</v>
      </c>
    </row>
    <row r="1448" spans="1:14" ht="20.25" x14ac:dyDescent="0.25">
      <c r="A1448" s="1">
        <v>192</v>
      </c>
      <c r="B1448" s="159"/>
      <c r="C1448" s="1" t="s">
        <v>1594</v>
      </c>
      <c r="D1448" s="1"/>
      <c r="E1448" s="1"/>
      <c r="F1448" s="1" t="s">
        <v>1595</v>
      </c>
      <c r="G1448" s="1">
        <v>6</v>
      </c>
      <c r="H1448" s="1" t="s">
        <v>19</v>
      </c>
      <c r="I1448" s="1" t="s">
        <v>1558</v>
      </c>
      <c r="J1448" s="1">
        <v>0.02</v>
      </c>
      <c r="K1448" s="1">
        <v>0.12</v>
      </c>
      <c r="L1448" s="42">
        <v>5</v>
      </c>
      <c r="M1448" s="43">
        <v>46055</v>
      </c>
      <c r="N1448" s="1" t="e">
        <f>VLOOKUP(B1448,MICRO!E:L,8,0)</f>
        <v>#N/A</v>
      </c>
    </row>
    <row r="1449" spans="1:14" ht="20.25" x14ac:dyDescent="0.25">
      <c r="A1449" s="1">
        <v>193</v>
      </c>
      <c r="B1449" s="159"/>
      <c r="C1449" s="1" t="s">
        <v>1596</v>
      </c>
      <c r="D1449" s="1"/>
      <c r="E1449" s="1"/>
      <c r="F1449" s="1" t="s">
        <v>1597</v>
      </c>
      <c r="G1449" s="1">
        <v>2</v>
      </c>
      <c r="H1449" s="1" t="s">
        <v>19</v>
      </c>
      <c r="I1449" s="1" t="s">
        <v>1598</v>
      </c>
      <c r="J1449" s="1">
        <v>0.02</v>
      </c>
      <c r="K1449" s="1">
        <v>0.04</v>
      </c>
      <c r="L1449" s="42">
        <v>5</v>
      </c>
      <c r="M1449" s="43">
        <v>46055</v>
      </c>
      <c r="N1449" s="1" t="e">
        <f>VLOOKUP(B1449,MICRO!E:L,8,0)</f>
        <v>#N/A</v>
      </c>
    </row>
    <row r="1450" spans="1:14" ht="20.25" x14ac:dyDescent="0.25">
      <c r="A1450" s="1">
        <v>194</v>
      </c>
      <c r="B1450" s="159"/>
      <c r="C1450" s="1" t="s">
        <v>1594</v>
      </c>
      <c r="D1450" s="1"/>
      <c r="E1450" s="1"/>
      <c r="F1450" s="1" t="s">
        <v>1599</v>
      </c>
      <c r="G1450" s="1">
        <v>16</v>
      </c>
      <c r="H1450" s="1" t="s">
        <v>19</v>
      </c>
      <c r="I1450" s="1" t="s">
        <v>1558</v>
      </c>
      <c r="J1450" s="1">
        <v>0.02</v>
      </c>
      <c r="K1450" s="1">
        <v>0.32</v>
      </c>
      <c r="L1450" s="42">
        <v>5</v>
      </c>
      <c r="M1450" s="43">
        <v>46055</v>
      </c>
      <c r="N1450" s="1" t="e">
        <f>VLOOKUP(B1450,MICRO!E:L,8,0)</f>
        <v>#N/A</v>
      </c>
    </row>
    <row r="1451" spans="1:14" ht="20.25" x14ac:dyDescent="0.25">
      <c r="A1451" s="1">
        <v>195</v>
      </c>
      <c r="B1451" s="159"/>
      <c r="C1451" s="1" t="s">
        <v>1556</v>
      </c>
      <c r="D1451" s="1"/>
      <c r="E1451" s="1"/>
      <c r="F1451" s="1" t="s">
        <v>1600</v>
      </c>
      <c r="G1451" s="1">
        <v>48</v>
      </c>
      <c r="H1451" s="1" t="s">
        <v>19</v>
      </c>
      <c r="I1451" s="1" t="s">
        <v>423</v>
      </c>
      <c r="J1451" s="1">
        <v>0.02</v>
      </c>
      <c r="K1451" s="1">
        <v>0.96</v>
      </c>
      <c r="L1451" s="42">
        <v>5</v>
      </c>
      <c r="M1451" s="43">
        <v>46055</v>
      </c>
      <c r="N1451" s="1" t="e">
        <f>VLOOKUP(B1451,MICRO!E:L,8,0)</f>
        <v>#N/A</v>
      </c>
    </row>
    <row r="1452" spans="1:14" ht="20.25" x14ac:dyDescent="0.25">
      <c r="A1452" s="1">
        <v>196</v>
      </c>
      <c r="B1452" s="159"/>
      <c r="C1452" s="1" t="s">
        <v>1559</v>
      </c>
      <c r="D1452" s="1"/>
      <c r="E1452" s="1"/>
      <c r="F1452" s="1" t="s">
        <v>1601</v>
      </c>
      <c r="G1452" s="1">
        <v>7</v>
      </c>
      <c r="H1452" s="1" t="s">
        <v>19</v>
      </c>
      <c r="I1452" s="1" t="s">
        <v>424</v>
      </c>
      <c r="J1452" s="1">
        <v>0.02</v>
      </c>
      <c r="K1452" s="1">
        <v>0.14000000000000001</v>
      </c>
      <c r="L1452" s="42">
        <v>5</v>
      </c>
      <c r="M1452" s="43">
        <v>46055</v>
      </c>
      <c r="N1452" s="1" t="e">
        <f>VLOOKUP(B1452,MICRO!E:L,8,0)</f>
        <v>#N/A</v>
      </c>
    </row>
    <row r="1453" spans="1:14" ht="20.25" x14ac:dyDescent="0.25">
      <c r="A1453" s="1">
        <v>197</v>
      </c>
      <c r="B1453" s="159"/>
      <c r="C1453" s="1" t="s">
        <v>1561</v>
      </c>
      <c r="D1453" s="1"/>
      <c r="E1453" s="1"/>
      <c r="F1453" s="1" t="s">
        <v>1602</v>
      </c>
      <c r="G1453" s="1">
        <v>10</v>
      </c>
      <c r="H1453" s="1" t="s">
        <v>19</v>
      </c>
      <c r="I1453" s="1" t="s">
        <v>425</v>
      </c>
      <c r="J1453" s="1">
        <v>0.02</v>
      </c>
      <c r="K1453" s="1">
        <v>0.2</v>
      </c>
      <c r="L1453" s="42">
        <v>5</v>
      </c>
      <c r="M1453" s="43">
        <v>46055</v>
      </c>
      <c r="N1453" s="1" t="e">
        <f>VLOOKUP(B1453,MICRO!E:L,8,0)</f>
        <v>#N/A</v>
      </c>
    </row>
    <row r="1454" spans="1:14" ht="20.25" x14ac:dyDescent="0.25">
      <c r="A1454" s="1">
        <v>198</v>
      </c>
      <c r="B1454" s="159"/>
      <c r="C1454" s="1" t="s">
        <v>1565</v>
      </c>
      <c r="D1454" s="1"/>
      <c r="E1454" s="1"/>
      <c r="F1454" s="1" t="s">
        <v>1603</v>
      </c>
      <c r="G1454" s="1">
        <v>24</v>
      </c>
      <c r="H1454" s="1" t="s">
        <v>19</v>
      </c>
      <c r="I1454" s="1" t="s">
        <v>426</v>
      </c>
      <c r="J1454" s="1">
        <v>0.02</v>
      </c>
      <c r="K1454" s="1">
        <v>0.48</v>
      </c>
      <c r="L1454" s="42">
        <v>5</v>
      </c>
      <c r="M1454" s="43">
        <v>46055</v>
      </c>
      <c r="N1454" s="1" t="e">
        <f>VLOOKUP(B1454,MICRO!E:L,8,0)</f>
        <v>#N/A</v>
      </c>
    </row>
    <row r="1455" spans="1:14" ht="20.25" x14ac:dyDescent="0.25">
      <c r="A1455" s="1">
        <v>199</v>
      </c>
      <c r="B1455" s="159"/>
      <c r="C1455" s="1" t="s">
        <v>1563</v>
      </c>
      <c r="D1455" s="1"/>
      <c r="E1455" s="1"/>
      <c r="F1455" s="1" t="s">
        <v>1604</v>
      </c>
      <c r="G1455" s="1">
        <v>146</v>
      </c>
      <c r="H1455" s="1" t="s">
        <v>19</v>
      </c>
      <c r="I1455" s="1" t="s">
        <v>427</v>
      </c>
      <c r="J1455" s="1">
        <v>0.02</v>
      </c>
      <c r="K1455" s="1">
        <v>2.92</v>
      </c>
      <c r="L1455" s="42">
        <v>5</v>
      </c>
      <c r="M1455" s="43">
        <v>46055</v>
      </c>
      <c r="N1455" s="1" t="e">
        <f>VLOOKUP(B1455,MICRO!E:L,8,0)</f>
        <v>#N/A</v>
      </c>
    </row>
    <row r="1456" spans="1:14" ht="20.25" x14ac:dyDescent="0.25">
      <c r="A1456" s="1">
        <v>200</v>
      </c>
      <c r="B1456" s="159"/>
      <c r="C1456" s="1" t="s">
        <v>1605</v>
      </c>
      <c r="D1456" s="1"/>
      <c r="E1456" s="1"/>
      <c r="F1456" s="1" t="s">
        <v>1606</v>
      </c>
      <c r="G1456" s="1">
        <v>1</v>
      </c>
      <c r="H1456" s="1" t="s">
        <v>19</v>
      </c>
      <c r="I1456" s="1" t="s">
        <v>1598</v>
      </c>
      <c r="J1456" s="1">
        <v>0.02</v>
      </c>
      <c r="K1456" s="1">
        <v>0.02</v>
      </c>
      <c r="L1456" s="42">
        <v>5</v>
      </c>
      <c r="M1456" s="43">
        <v>46055</v>
      </c>
      <c r="N1456" s="1" t="e">
        <f>VLOOKUP(B1456,MICRO!E:L,8,0)</f>
        <v>#N/A</v>
      </c>
    </row>
    <row r="1457" spans="1:14" ht="20.25" x14ac:dyDescent="0.25">
      <c r="A1457" s="1">
        <v>201</v>
      </c>
      <c r="B1457" s="159"/>
      <c r="C1457" s="1" t="s">
        <v>1594</v>
      </c>
      <c r="D1457" s="1"/>
      <c r="E1457" s="1"/>
      <c r="F1457" s="1" t="s">
        <v>1607</v>
      </c>
      <c r="G1457" s="1">
        <v>90</v>
      </c>
      <c r="H1457" s="1" t="s">
        <v>19</v>
      </c>
      <c r="I1457" s="1" t="s">
        <v>1558</v>
      </c>
      <c r="J1457" s="1">
        <v>0.02</v>
      </c>
      <c r="K1457" s="1">
        <v>1.8</v>
      </c>
      <c r="L1457" s="42">
        <v>5</v>
      </c>
      <c r="M1457" s="43">
        <v>46055</v>
      </c>
      <c r="N1457" s="1" t="e">
        <f>VLOOKUP(B1457,MICRO!E:L,8,0)</f>
        <v>#N/A</v>
      </c>
    </row>
    <row r="1458" spans="1:14" ht="20.25" x14ac:dyDescent="0.25">
      <c r="A1458" s="1">
        <v>202</v>
      </c>
      <c r="B1458" s="159"/>
      <c r="C1458" s="1" t="s">
        <v>1608</v>
      </c>
      <c r="D1458" s="1"/>
      <c r="E1458" s="1"/>
      <c r="F1458" s="1" t="s">
        <v>1609</v>
      </c>
      <c r="G1458" s="1">
        <v>40</v>
      </c>
      <c r="H1458" s="1" t="s">
        <v>19</v>
      </c>
      <c r="I1458" s="1" t="s">
        <v>424</v>
      </c>
      <c r="J1458" s="1">
        <v>0.02</v>
      </c>
      <c r="K1458" s="1">
        <v>0.8</v>
      </c>
      <c r="L1458" s="42">
        <v>5</v>
      </c>
      <c r="M1458" s="43">
        <v>46055</v>
      </c>
      <c r="N1458" s="1" t="e">
        <f>VLOOKUP(B1458,MICRO!E:L,8,0)</f>
        <v>#N/A</v>
      </c>
    </row>
    <row r="1459" spans="1:14" ht="20.25" x14ac:dyDescent="0.25">
      <c r="A1459" s="1">
        <v>203</v>
      </c>
      <c r="B1459" s="159"/>
      <c r="C1459" s="1" t="s">
        <v>1610</v>
      </c>
      <c r="D1459" s="1"/>
      <c r="E1459" s="1"/>
      <c r="F1459" s="1" t="s">
        <v>1611</v>
      </c>
      <c r="G1459" s="1">
        <v>44</v>
      </c>
      <c r="H1459" s="1" t="s">
        <v>19</v>
      </c>
      <c r="I1459" s="1" t="s">
        <v>425</v>
      </c>
      <c r="J1459" s="1">
        <v>0.02</v>
      </c>
      <c r="K1459" s="1">
        <v>0.88</v>
      </c>
      <c r="L1459" s="42">
        <v>5</v>
      </c>
      <c r="M1459" s="43">
        <v>46055</v>
      </c>
      <c r="N1459" s="1" t="e">
        <f>VLOOKUP(B1459,MICRO!E:L,8,0)</f>
        <v>#N/A</v>
      </c>
    </row>
    <row r="1460" spans="1:14" ht="20.25" x14ac:dyDescent="0.25">
      <c r="A1460" s="1">
        <v>204</v>
      </c>
      <c r="B1460" s="159"/>
      <c r="C1460" s="1" t="s">
        <v>1612</v>
      </c>
      <c r="D1460" s="1"/>
      <c r="E1460" s="1"/>
      <c r="F1460" s="1" t="s">
        <v>1613</v>
      </c>
      <c r="G1460" s="1">
        <v>12</v>
      </c>
      <c r="H1460" s="1" t="s">
        <v>19</v>
      </c>
      <c r="I1460" s="1" t="s">
        <v>424</v>
      </c>
      <c r="J1460" s="1">
        <v>0.02</v>
      </c>
      <c r="K1460" s="1">
        <v>0.24</v>
      </c>
      <c r="L1460" s="42">
        <v>5</v>
      </c>
      <c r="M1460" s="43">
        <v>46055</v>
      </c>
      <c r="N1460" s="1" t="e">
        <f>VLOOKUP(B1460,MICRO!E:L,8,0)</f>
        <v>#N/A</v>
      </c>
    </row>
    <row r="1461" spans="1:14" ht="20.25" x14ac:dyDescent="0.25">
      <c r="A1461" s="1">
        <v>205</v>
      </c>
      <c r="B1461" s="159"/>
      <c r="C1461" s="1" t="s">
        <v>1610</v>
      </c>
      <c r="D1461" s="1"/>
      <c r="E1461" s="1"/>
      <c r="F1461" s="1" t="s">
        <v>1614</v>
      </c>
      <c r="G1461" s="1">
        <v>12</v>
      </c>
      <c r="H1461" s="1" t="s">
        <v>19</v>
      </c>
      <c r="I1461" s="1" t="s">
        <v>425</v>
      </c>
      <c r="J1461" s="1">
        <v>0.02</v>
      </c>
      <c r="K1461" s="1">
        <v>0.24</v>
      </c>
      <c r="L1461" s="42">
        <v>5</v>
      </c>
      <c r="M1461" s="43">
        <v>46055</v>
      </c>
      <c r="N1461" s="1" t="e">
        <f>VLOOKUP(B1461,MICRO!E:L,8,0)</f>
        <v>#N/A</v>
      </c>
    </row>
    <row r="1462" spans="1:14" ht="20.25" x14ac:dyDescent="0.25">
      <c r="A1462" s="1">
        <v>206</v>
      </c>
      <c r="B1462" s="159"/>
      <c r="C1462" s="1" t="s">
        <v>1610</v>
      </c>
      <c r="D1462" s="1"/>
      <c r="E1462" s="1"/>
      <c r="F1462" s="1" t="s">
        <v>1614</v>
      </c>
      <c r="G1462" s="1">
        <v>12</v>
      </c>
      <c r="H1462" s="1" t="s">
        <v>19</v>
      </c>
      <c r="I1462" s="1" t="s">
        <v>425</v>
      </c>
      <c r="J1462" s="1">
        <v>0.02</v>
      </c>
      <c r="K1462" s="1">
        <v>0.24</v>
      </c>
      <c r="L1462" s="42">
        <v>5</v>
      </c>
      <c r="M1462" s="43">
        <v>46055</v>
      </c>
      <c r="N1462" s="1" t="e">
        <f>VLOOKUP(B1462,MICRO!E:L,8,0)</f>
        <v>#N/A</v>
      </c>
    </row>
    <row r="1463" spans="1:14" ht="20.25" x14ac:dyDescent="0.25">
      <c r="A1463" s="1">
        <v>207</v>
      </c>
      <c r="B1463" s="159"/>
      <c r="C1463" s="1" t="s">
        <v>1615</v>
      </c>
      <c r="D1463" s="1"/>
      <c r="E1463" s="1"/>
      <c r="F1463" s="1" t="s">
        <v>1616</v>
      </c>
      <c r="G1463" s="1">
        <v>48</v>
      </c>
      <c r="H1463" s="1" t="s">
        <v>19</v>
      </c>
      <c r="I1463" s="1" t="s">
        <v>426</v>
      </c>
      <c r="J1463" s="1">
        <v>0.02</v>
      </c>
      <c r="K1463" s="1">
        <v>0.96</v>
      </c>
      <c r="L1463" s="42">
        <v>5</v>
      </c>
      <c r="M1463" s="43">
        <v>46055</v>
      </c>
      <c r="N1463" s="1" t="e">
        <f>VLOOKUP(B1463,MICRO!E:L,8,0)</f>
        <v>#N/A</v>
      </c>
    </row>
    <row r="1464" spans="1:14" ht="20.25" x14ac:dyDescent="0.25">
      <c r="A1464" s="1">
        <v>208</v>
      </c>
      <c r="B1464" s="159"/>
      <c r="C1464" s="1" t="s">
        <v>1596</v>
      </c>
      <c r="D1464" s="1"/>
      <c r="E1464" s="1"/>
      <c r="F1464" s="1" t="s">
        <v>1617</v>
      </c>
      <c r="G1464" s="1">
        <v>2</v>
      </c>
      <c r="H1464" s="1" t="s">
        <v>19</v>
      </c>
      <c r="I1464" s="1" t="s">
        <v>1598</v>
      </c>
      <c r="J1464" s="1">
        <v>0.02</v>
      </c>
      <c r="K1464" s="1">
        <v>0.04</v>
      </c>
      <c r="L1464" s="42">
        <v>5</v>
      </c>
      <c r="M1464" s="43">
        <v>46055</v>
      </c>
      <c r="N1464" s="1" t="e">
        <f>VLOOKUP(B1464,MICRO!E:L,8,0)</f>
        <v>#N/A</v>
      </c>
    </row>
    <row r="1465" spans="1:14" ht="20.25" x14ac:dyDescent="0.25">
      <c r="A1465" s="1">
        <v>209</v>
      </c>
      <c r="B1465" s="159"/>
      <c r="C1465" s="1" t="s">
        <v>1559</v>
      </c>
      <c r="D1465" s="1"/>
      <c r="E1465" s="1"/>
      <c r="F1465" s="1" t="s">
        <v>1618</v>
      </c>
      <c r="G1465" s="1">
        <v>7</v>
      </c>
      <c r="H1465" s="1" t="s">
        <v>19</v>
      </c>
      <c r="I1465" s="1" t="s">
        <v>424</v>
      </c>
      <c r="J1465" s="1">
        <v>0.05</v>
      </c>
      <c r="K1465" s="1">
        <v>0.35000000000000003</v>
      </c>
      <c r="L1465" s="42">
        <v>5</v>
      </c>
      <c r="M1465" s="43">
        <v>46055</v>
      </c>
      <c r="N1465" s="1" t="e">
        <f>VLOOKUP(B1465,MICRO!E:L,8,0)</f>
        <v>#N/A</v>
      </c>
    </row>
    <row r="1466" spans="1:14" ht="20.25" x14ac:dyDescent="0.25">
      <c r="A1466" s="1">
        <v>210</v>
      </c>
      <c r="B1466" s="159"/>
      <c r="C1466" s="1" t="s">
        <v>1559</v>
      </c>
      <c r="D1466" s="1"/>
      <c r="E1466" s="1"/>
      <c r="F1466" s="1" t="s">
        <v>1618</v>
      </c>
      <c r="G1466" s="1">
        <v>48</v>
      </c>
      <c r="H1466" s="1" t="s">
        <v>19</v>
      </c>
      <c r="I1466" s="1" t="s">
        <v>424</v>
      </c>
      <c r="J1466" s="1">
        <v>0.05</v>
      </c>
      <c r="K1466" s="1">
        <v>2.4000000000000004</v>
      </c>
      <c r="L1466" s="42">
        <v>5</v>
      </c>
      <c r="M1466" s="43">
        <v>46055</v>
      </c>
      <c r="N1466" s="1" t="e">
        <f>VLOOKUP(B1466,MICRO!E:L,8,0)</f>
        <v>#N/A</v>
      </c>
    </row>
    <row r="1467" spans="1:14" ht="20.25" x14ac:dyDescent="0.25">
      <c r="A1467" s="1">
        <v>211</v>
      </c>
      <c r="B1467" s="159"/>
      <c r="C1467" s="1" t="s">
        <v>1561</v>
      </c>
      <c r="D1467" s="1"/>
      <c r="E1467" s="1"/>
      <c r="F1467" s="1" t="s">
        <v>1619</v>
      </c>
      <c r="G1467" s="1">
        <v>10</v>
      </c>
      <c r="H1467" s="1" t="s">
        <v>19</v>
      </c>
      <c r="I1467" s="1" t="s">
        <v>425</v>
      </c>
      <c r="J1467" s="1">
        <v>0.05</v>
      </c>
      <c r="K1467" s="1">
        <v>0.5</v>
      </c>
      <c r="L1467" s="42">
        <v>5</v>
      </c>
      <c r="M1467" s="43">
        <v>46055</v>
      </c>
      <c r="N1467" s="1" t="e">
        <f>VLOOKUP(B1467,MICRO!E:L,8,0)</f>
        <v>#N/A</v>
      </c>
    </row>
    <row r="1468" spans="1:14" ht="20.25" x14ac:dyDescent="0.25">
      <c r="A1468" s="1">
        <v>212</v>
      </c>
      <c r="B1468" s="159"/>
      <c r="C1468" s="1" t="s">
        <v>1565</v>
      </c>
      <c r="D1468" s="1"/>
      <c r="E1468" s="1"/>
      <c r="F1468" s="1" t="s">
        <v>1620</v>
      </c>
      <c r="G1468" s="1">
        <v>24</v>
      </c>
      <c r="H1468" s="1" t="s">
        <v>19</v>
      </c>
      <c r="I1468" s="1" t="s">
        <v>426</v>
      </c>
      <c r="J1468" s="1">
        <v>0.05</v>
      </c>
      <c r="K1468" s="1">
        <v>1.2000000000000002</v>
      </c>
      <c r="L1468" s="42">
        <v>5</v>
      </c>
      <c r="M1468" s="43">
        <v>46055</v>
      </c>
      <c r="N1468" s="1" t="e">
        <f>VLOOKUP(B1468,MICRO!E:L,8,0)</f>
        <v>#N/A</v>
      </c>
    </row>
    <row r="1469" spans="1:14" ht="20.25" x14ac:dyDescent="0.25">
      <c r="A1469" s="1">
        <v>213</v>
      </c>
      <c r="B1469" s="159"/>
      <c r="C1469" s="1" t="s">
        <v>1563</v>
      </c>
      <c r="D1469" s="1"/>
      <c r="E1469" s="1"/>
      <c r="F1469" s="1" t="s">
        <v>1621</v>
      </c>
      <c r="G1469" s="1">
        <v>146</v>
      </c>
      <c r="H1469" s="1" t="s">
        <v>19</v>
      </c>
      <c r="I1469" s="1" t="s">
        <v>427</v>
      </c>
      <c r="J1469" s="1">
        <v>0.05</v>
      </c>
      <c r="K1469" s="1">
        <v>7.3000000000000007</v>
      </c>
      <c r="L1469" s="42">
        <v>5</v>
      </c>
      <c r="M1469" s="43">
        <v>46055</v>
      </c>
      <c r="N1469" s="1" t="e">
        <f>VLOOKUP(B1469,MICRO!E:L,8,0)</f>
        <v>#N/A</v>
      </c>
    </row>
    <row r="1470" spans="1:14" ht="20.25" x14ac:dyDescent="0.25">
      <c r="A1470" s="1">
        <v>214</v>
      </c>
      <c r="B1470" s="159"/>
      <c r="C1470" s="1" t="s">
        <v>1594</v>
      </c>
      <c r="D1470" s="1"/>
      <c r="E1470" s="1"/>
      <c r="F1470" s="1" t="s">
        <v>1622</v>
      </c>
      <c r="G1470" s="1">
        <v>16</v>
      </c>
      <c r="H1470" s="1" t="s">
        <v>19</v>
      </c>
      <c r="I1470" s="1" t="s">
        <v>1558</v>
      </c>
      <c r="J1470" s="1">
        <v>0.05</v>
      </c>
      <c r="K1470" s="1">
        <v>0.8</v>
      </c>
      <c r="L1470" s="42">
        <v>5</v>
      </c>
      <c r="M1470" s="43">
        <v>46055</v>
      </c>
      <c r="N1470" s="1" t="e">
        <f>VLOOKUP(B1470,MICRO!E:L,8,0)</f>
        <v>#N/A</v>
      </c>
    </row>
    <row r="1471" spans="1:14" ht="20.25" x14ac:dyDescent="0.25">
      <c r="A1471" s="1">
        <v>215</v>
      </c>
      <c r="B1471" s="159"/>
      <c r="C1471" s="1" t="s">
        <v>1596</v>
      </c>
      <c r="D1471" s="1"/>
      <c r="E1471" s="1"/>
      <c r="F1471" s="1" t="s">
        <v>1623</v>
      </c>
      <c r="G1471" s="1">
        <v>2</v>
      </c>
      <c r="H1471" s="1" t="s">
        <v>19</v>
      </c>
      <c r="I1471" s="1" t="s">
        <v>1598</v>
      </c>
      <c r="J1471" s="1">
        <v>0.05</v>
      </c>
      <c r="K1471" s="1">
        <v>0.1</v>
      </c>
      <c r="L1471" s="42">
        <v>5</v>
      </c>
      <c r="M1471" s="43">
        <v>46055</v>
      </c>
      <c r="N1471" s="1" t="e">
        <f>VLOOKUP(B1471,MICRO!E:L,8,0)</f>
        <v>#N/A</v>
      </c>
    </row>
    <row r="1472" spans="1:14" ht="20.25" x14ac:dyDescent="0.25">
      <c r="A1472" s="1">
        <v>216</v>
      </c>
      <c r="B1472" s="159"/>
      <c r="C1472" s="1" t="s">
        <v>1610</v>
      </c>
      <c r="D1472" s="1"/>
      <c r="E1472" s="1"/>
      <c r="F1472" s="1" t="s">
        <v>1624</v>
      </c>
      <c r="G1472" s="1">
        <v>16</v>
      </c>
      <c r="H1472" s="1" t="s">
        <v>19</v>
      </c>
      <c r="I1472" s="1" t="s">
        <v>425</v>
      </c>
      <c r="J1472" s="1">
        <v>0.05</v>
      </c>
      <c r="K1472" s="1">
        <v>0.8</v>
      </c>
      <c r="L1472" s="42">
        <v>5</v>
      </c>
      <c r="M1472" s="43">
        <v>46055</v>
      </c>
      <c r="N1472" s="1" t="e">
        <f>VLOOKUP(B1472,MICRO!E:L,8,0)</f>
        <v>#N/A</v>
      </c>
    </row>
    <row r="1473" spans="1:14" ht="20.25" x14ac:dyDescent="0.25">
      <c r="A1473" s="1">
        <v>217</v>
      </c>
      <c r="B1473" s="159"/>
      <c r="C1473" s="1" t="s">
        <v>1608</v>
      </c>
      <c r="D1473" s="1"/>
      <c r="E1473" s="1"/>
      <c r="F1473" s="1" t="s">
        <v>1625</v>
      </c>
      <c r="G1473" s="1">
        <v>12</v>
      </c>
      <c r="H1473" s="1" t="s">
        <v>19</v>
      </c>
      <c r="I1473" s="1" t="s">
        <v>424</v>
      </c>
      <c r="J1473" s="1">
        <v>0.05</v>
      </c>
      <c r="K1473" s="1">
        <v>0.60000000000000009</v>
      </c>
      <c r="L1473" s="42">
        <v>5</v>
      </c>
      <c r="M1473" s="43">
        <v>46055</v>
      </c>
      <c r="N1473" s="1" t="e">
        <f>VLOOKUP(B1473,MICRO!E:L,8,0)</f>
        <v>#N/A</v>
      </c>
    </row>
    <row r="1474" spans="1:14" ht="20.25" x14ac:dyDescent="0.25">
      <c r="A1474" s="1">
        <v>218</v>
      </c>
      <c r="B1474" s="159"/>
      <c r="C1474" s="1" t="s">
        <v>1594</v>
      </c>
      <c r="D1474" s="1"/>
      <c r="E1474" s="1"/>
      <c r="F1474" s="1" t="s">
        <v>1626</v>
      </c>
      <c r="G1474" s="1">
        <v>80</v>
      </c>
      <c r="H1474" s="1" t="s">
        <v>19</v>
      </c>
      <c r="I1474" s="1" t="s">
        <v>1558</v>
      </c>
      <c r="J1474" s="1">
        <v>0.05</v>
      </c>
      <c r="K1474" s="1">
        <v>4</v>
      </c>
      <c r="L1474" s="42">
        <v>5</v>
      </c>
      <c r="M1474" s="43">
        <v>46055</v>
      </c>
      <c r="N1474" s="1" t="e">
        <f>VLOOKUP(B1474,MICRO!E:L,8,0)</f>
        <v>#N/A</v>
      </c>
    </row>
    <row r="1475" spans="1:14" ht="20.25" x14ac:dyDescent="0.25">
      <c r="A1475" s="1">
        <v>219</v>
      </c>
      <c r="B1475" s="159"/>
      <c r="C1475" s="1" t="s">
        <v>1612</v>
      </c>
      <c r="D1475" s="1"/>
      <c r="E1475" s="1"/>
      <c r="F1475" s="1" t="s">
        <v>1627</v>
      </c>
      <c r="G1475" s="1">
        <v>12</v>
      </c>
      <c r="H1475" s="1" t="s">
        <v>19</v>
      </c>
      <c r="I1475" s="1" t="s">
        <v>424</v>
      </c>
      <c r="J1475" s="1">
        <v>0.05</v>
      </c>
      <c r="K1475" s="1">
        <v>0.60000000000000009</v>
      </c>
      <c r="L1475" s="42">
        <v>5</v>
      </c>
      <c r="M1475" s="43">
        <v>46055</v>
      </c>
      <c r="N1475" s="1" t="e">
        <f>VLOOKUP(B1475,MICRO!E:L,8,0)</f>
        <v>#N/A</v>
      </c>
    </row>
    <row r="1476" spans="1:14" ht="20.25" x14ac:dyDescent="0.25">
      <c r="A1476" s="1">
        <v>220</v>
      </c>
      <c r="B1476" s="159"/>
      <c r="C1476" s="1" t="s">
        <v>1610</v>
      </c>
      <c r="D1476" s="1"/>
      <c r="E1476" s="1"/>
      <c r="F1476" s="1" t="s">
        <v>1628</v>
      </c>
      <c r="G1476" s="1">
        <v>12</v>
      </c>
      <c r="H1476" s="1" t="s">
        <v>19</v>
      </c>
      <c r="I1476" s="1" t="s">
        <v>425</v>
      </c>
      <c r="J1476" s="1">
        <v>0.05</v>
      </c>
      <c r="K1476" s="1">
        <v>0.60000000000000009</v>
      </c>
      <c r="L1476" s="42">
        <v>5</v>
      </c>
      <c r="M1476" s="43">
        <v>46055</v>
      </c>
      <c r="N1476" s="1" t="e">
        <f>VLOOKUP(B1476,MICRO!E:L,8,0)</f>
        <v>#N/A</v>
      </c>
    </row>
    <row r="1477" spans="1:14" ht="20.25" x14ac:dyDescent="0.25">
      <c r="A1477" s="1">
        <v>221</v>
      </c>
      <c r="B1477" s="159"/>
      <c r="C1477" s="1" t="s">
        <v>1615</v>
      </c>
      <c r="D1477" s="1"/>
      <c r="E1477" s="1"/>
      <c r="F1477" s="1" t="s">
        <v>1629</v>
      </c>
      <c r="G1477" s="1">
        <v>20</v>
      </c>
      <c r="H1477" s="1" t="s">
        <v>19</v>
      </c>
      <c r="I1477" s="1" t="s">
        <v>426</v>
      </c>
      <c r="J1477" s="1">
        <v>0.05</v>
      </c>
      <c r="K1477" s="1">
        <v>1</v>
      </c>
      <c r="L1477" s="42">
        <v>5</v>
      </c>
      <c r="M1477" s="43">
        <v>46055</v>
      </c>
      <c r="N1477" s="1" t="e">
        <f>VLOOKUP(B1477,MICRO!E:L,8,0)</f>
        <v>#N/A</v>
      </c>
    </row>
    <row r="1478" spans="1:14" ht="20.25" x14ac:dyDescent="0.25">
      <c r="A1478" s="1">
        <v>222</v>
      </c>
      <c r="B1478" s="159"/>
      <c r="C1478" s="1" t="s">
        <v>1594</v>
      </c>
      <c r="D1478" s="1"/>
      <c r="E1478" s="1"/>
      <c r="F1478" s="1" t="s">
        <v>1630</v>
      </c>
      <c r="G1478" s="1">
        <v>16</v>
      </c>
      <c r="H1478" s="1" t="s">
        <v>19</v>
      </c>
      <c r="I1478" s="1" t="s">
        <v>1558</v>
      </c>
      <c r="J1478" s="1">
        <v>0.05</v>
      </c>
      <c r="K1478" s="1">
        <v>0.8</v>
      </c>
      <c r="L1478" s="42">
        <v>5</v>
      </c>
      <c r="M1478" s="43">
        <v>46055</v>
      </c>
      <c r="N1478" s="1" t="e">
        <f>VLOOKUP(B1478,MICRO!E:L,8,0)</f>
        <v>#N/A</v>
      </c>
    </row>
    <row r="1479" spans="1:14" ht="20.25" x14ac:dyDescent="0.25">
      <c r="A1479" s="1">
        <v>223</v>
      </c>
      <c r="B1479" s="159"/>
      <c r="C1479" s="1" t="s">
        <v>1610</v>
      </c>
      <c r="D1479" s="1"/>
      <c r="E1479" s="1"/>
      <c r="F1479" s="1" t="s">
        <v>1631</v>
      </c>
      <c r="G1479" s="1">
        <v>28</v>
      </c>
      <c r="H1479" s="1" t="s">
        <v>19</v>
      </c>
      <c r="I1479" s="1" t="s">
        <v>425</v>
      </c>
      <c r="J1479" s="1">
        <v>0.05</v>
      </c>
      <c r="K1479" s="1">
        <v>1.4000000000000001</v>
      </c>
      <c r="L1479" s="42">
        <v>5</v>
      </c>
      <c r="M1479" s="43">
        <v>46055</v>
      </c>
      <c r="N1479" s="1" t="e">
        <f>VLOOKUP(B1479,MICRO!E:L,8,0)</f>
        <v>#N/A</v>
      </c>
    </row>
    <row r="1480" spans="1:14" ht="20.25" x14ac:dyDescent="0.25">
      <c r="A1480" s="1">
        <v>224</v>
      </c>
      <c r="B1480" s="159"/>
      <c r="C1480" s="1" t="s">
        <v>1608</v>
      </c>
      <c r="D1480" s="1"/>
      <c r="E1480" s="1"/>
      <c r="F1480" s="1" t="s">
        <v>1632</v>
      </c>
      <c r="G1480" s="1">
        <v>28</v>
      </c>
      <c r="H1480" s="1" t="s">
        <v>19</v>
      </c>
      <c r="I1480" s="1" t="s">
        <v>424</v>
      </c>
      <c r="J1480" s="1">
        <v>0.05</v>
      </c>
      <c r="K1480" s="1">
        <v>1.4000000000000001</v>
      </c>
      <c r="L1480" s="42">
        <v>5</v>
      </c>
      <c r="M1480" s="43">
        <v>46055</v>
      </c>
      <c r="N1480" s="1" t="e">
        <f>VLOOKUP(B1480,MICRO!E:L,8,0)</f>
        <v>#N/A</v>
      </c>
    </row>
    <row r="1481" spans="1:14" ht="20.25" x14ac:dyDescent="0.25">
      <c r="A1481" s="1">
        <v>225</v>
      </c>
      <c r="B1481" s="159"/>
      <c r="C1481" s="1" t="s">
        <v>1615</v>
      </c>
      <c r="D1481" s="1"/>
      <c r="E1481" s="1"/>
      <c r="F1481" s="1" t="s">
        <v>1633</v>
      </c>
      <c r="G1481" s="1">
        <v>28</v>
      </c>
      <c r="H1481" s="1" t="s">
        <v>19</v>
      </c>
      <c r="I1481" s="1" t="s">
        <v>426</v>
      </c>
      <c r="J1481" s="1">
        <v>0.05</v>
      </c>
      <c r="K1481" s="1">
        <v>1.4000000000000001</v>
      </c>
      <c r="L1481" s="42">
        <v>5</v>
      </c>
      <c r="M1481" s="43">
        <v>46055</v>
      </c>
      <c r="N1481" s="1" t="e">
        <f>VLOOKUP(B1481,MICRO!E:L,8,0)</f>
        <v>#N/A</v>
      </c>
    </row>
    <row r="1482" spans="1:14" ht="20.25" x14ac:dyDescent="0.25">
      <c r="A1482" s="1">
        <v>226</v>
      </c>
      <c r="B1482" s="159"/>
      <c r="C1482" s="1" t="s">
        <v>1596</v>
      </c>
      <c r="D1482" s="1"/>
      <c r="E1482" s="1"/>
      <c r="F1482" s="1" t="s">
        <v>1634</v>
      </c>
      <c r="G1482" s="1">
        <v>2</v>
      </c>
      <c r="H1482" s="1" t="s">
        <v>19</v>
      </c>
      <c r="I1482" s="1" t="s">
        <v>1598</v>
      </c>
      <c r="J1482" s="1">
        <v>0.03</v>
      </c>
      <c r="K1482" s="1">
        <v>0.06</v>
      </c>
      <c r="L1482" s="42">
        <v>5</v>
      </c>
      <c r="M1482" s="43">
        <v>46055</v>
      </c>
      <c r="N1482" s="1" t="e">
        <f>VLOOKUP(B1482,MICRO!E:L,8,0)</f>
        <v>#N/A</v>
      </c>
    </row>
    <row r="1483" spans="1:14" ht="20.25" x14ac:dyDescent="0.25">
      <c r="A1483" s="1">
        <v>227</v>
      </c>
      <c r="B1483" s="159"/>
      <c r="C1483" s="1" t="s">
        <v>1559</v>
      </c>
      <c r="D1483" s="1"/>
      <c r="E1483" s="1"/>
      <c r="F1483" s="1" t="s">
        <v>1635</v>
      </c>
      <c r="G1483" s="1">
        <v>7</v>
      </c>
      <c r="H1483" s="1" t="s">
        <v>19</v>
      </c>
      <c r="I1483" s="1" t="s">
        <v>424</v>
      </c>
      <c r="J1483" s="1">
        <v>0.03</v>
      </c>
      <c r="K1483" s="1">
        <v>0.21</v>
      </c>
      <c r="L1483" s="42">
        <v>5</v>
      </c>
      <c r="M1483" s="43">
        <v>46055</v>
      </c>
      <c r="N1483" s="1" t="e">
        <f>VLOOKUP(B1483,MICRO!E:L,8,0)</f>
        <v>#N/A</v>
      </c>
    </row>
    <row r="1484" spans="1:14" ht="20.25" x14ac:dyDescent="0.25">
      <c r="A1484" s="1">
        <v>228</v>
      </c>
      <c r="B1484" s="159"/>
      <c r="C1484" s="1" t="s">
        <v>1561</v>
      </c>
      <c r="D1484" s="1"/>
      <c r="E1484" s="1"/>
      <c r="F1484" s="1" t="s">
        <v>1576</v>
      </c>
      <c r="G1484" s="1">
        <v>10</v>
      </c>
      <c r="H1484" s="1" t="s">
        <v>19</v>
      </c>
      <c r="I1484" s="1" t="s">
        <v>425</v>
      </c>
      <c r="J1484" s="1">
        <v>0.03</v>
      </c>
      <c r="K1484" s="1">
        <v>0.3</v>
      </c>
      <c r="L1484" s="42">
        <v>5</v>
      </c>
      <c r="M1484" s="43">
        <v>46055</v>
      </c>
      <c r="N1484" s="1" t="e">
        <f>VLOOKUP(B1484,MICRO!E:L,8,0)</f>
        <v>#N/A</v>
      </c>
    </row>
    <row r="1485" spans="1:14" ht="20.25" x14ac:dyDescent="0.25">
      <c r="A1485" s="1">
        <v>229</v>
      </c>
      <c r="B1485" s="159"/>
      <c r="C1485" s="1" t="s">
        <v>1565</v>
      </c>
      <c r="D1485" s="1"/>
      <c r="E1485" s="1"/>
      <c r="F1485" s="1" t="s">
        <v>1577</v>
      </c>
      <c r="G1485" s="1">
        <v>24</v>
      </c>
      <c r="H1485" s="1" t="s">
        <v>19</v>
      </c>
      <c r="I1485" s="1" t="s">
        <v>426</v>
      </c>
      <c r="J1485" s="1">
        <v>0.03</v>
      </c>
      <c r="K1485" s="1">
        <v>0.72</v>
      </c>
      <c r="L1485" s="42">
        <v>5</v>
      </c>
      <c r="M1485" s="43">
        <v>46055</v>
      </c>
      <c r="N1485" s="1" t="e">
        <f>VLOOKUP(B1485,MICRO!E:L,8,0)</f>
        <v>#N/A</v>
      </c>
    </row>
    <row r="1486" spans="1:14" ht="20.25" x14ac:dyDescent="0.25">
      <c r="A1486" s="1">
        <v>230</v>
      </c>
      <c r="B1486" s="159"/>
      <c r="C1486" s="1" t="s">
        <v>1563</v>
      </c>
      <c r="D1486" s="1"/>
      <c r="E1486" s="1"/>
      <c r="F1486" s="1" t="s">
        <v>1578</v>
      </c>
      <c r="G1486" s="1">
        <v>146</v>
      </c>
      <c r="H1486" s="1" t="s">
        <v>19</v>
      </c>
      <c r="I1486" s="1" t="s">
        <v>427</v>
      </c>
      <c r="J1486" s="1">
        <v>0.03</v>
      </c>
      <c r="K1486" s="1">
        <v>4.38</v>
      </c>
      <c r="L1486" s="42">
        <v>5</v>
      </c>
      <c r="M1486" s="43">
        <v>46055</v>
      </c>
      <c r="N1486" s="1" t="e">
        <f>VLOOKUP(B1486,MICRO!E:L,8,0)</f>
        <v>#N/A</v>
      </c>
    </row>
    <row r="1487" spans="1:14" ht="20.25" x14ac:dyDescent="0.25">
      <c r="A1487" s="1">
        <v>231</v>
      </c>
      <c r="B1487" s="159"/>
      <c r="C1487" s="1" t="s">
        <v>1556</v>
      </c>
      <c r="D1487" s="1"/>
      <c r="E1487" s="1"/>
      <c r="F1487" s="1" t="s">
        <v>1636</v>
      </c>
      <c r="G1487" s="1">
        <v>48</v>
      </c>
      <c r="H1487" s="1" t="s">
        <v>19</v>
      </c>
      <c r="I1487" s="1" t="s">
        <v>423</v>
      </c>
      <c r="J1487" s="1">
        <v>0.03</v>
      </c>
      <c r="K1487" s="1">
        <v>1.44</v>
      </c>
      <c r="L1487" s="42">
        <v>5</v>
      </c>
      <c r="M1487" s="43">
        <v>46055</v>
      </c>
      <c r="N1487" s="1" t="e">
        <f>VLOOKUP(B1487,MICRO!E:L,8,0)</f>
        <v>#N/A</v>
      </c>
    </row>
    <row r="1488" spans="1:14" ht="20.25" x14ac:dyDescent="0.25">
      <c r="A1488" s="1">
        <v>232</v>
      </c>
      <c r="B1488" s="159"/>
      <c r="C1488" s="1" t="s">
        <v>1594</v>
      </c>
      <c r="D1488" s="1"/>
      <c r="E1488" s="1"/>
      <c r="F1488" s="1" t="s">
        <v>1637</v>
      </c>
      <c r="G1488" s="1">
        <v>16</v>
      </c>
      <c r="H1488" s="1" t="s">
        <v>19</v>
      </c>
      <c r="I1488" s="1" t="s">
        <v>1558</v>
      </c>
      <c r="J1488" s="1">
        <v>0.03</v>
      </c>
      <c r="K1488" s="1">
        <v>0.48</v>
      </c>
      <c r="L1488" s="42">
        <v>5</v>
      </c>
      <c r="M1488" s="43">
        <v>46055</v>
      </c>
      <c r="N1488" s="1" t="e">
        <f>VLOOKUP(B1488,MICRO!E:L,8,0)</f>
        <v>#N/A</v>
      </c>
    </row>
    <row r="1489" spans="1:14" ht="20.25" x14ac:dyDescent="0.25">
      <c r="A1489" s="1">
        <v>233</v>
      </c>
      <c r="B1489" s="159"/>
      <c r="C1489" s="1" t="s">
        <v>1605</v>
      </c>
      <c r="D1489" s="1"/>
      <c r="E1489" s="1"/>
      <c r="F1489" s="1" t="s">
        <v>1638</v>
      </c>
      <c r="G1489" s="1">
        <v>1</v>
      </c>
      <c r="H1489" s="1" t="s">
        <v>19</v>
      </c>
      <c r="I1489" s="1" t="s">
        <v>1598</v>
      </c>
      <c r="J1489" s="1">
        <v>0.03</v>
      </c>
      <c r="K1489" s="1">
        <v>0.03</v>
      </c>
      <c r="L1489" s="42">
        <v>5</v>
      </c>
      <c r="M1489" s="43">
        <v>46055</v>
      </c>
      <c r="N1489" s="1" t="e">
        <f>VLOOKUP(B1489,MICRO!E:L,8,0)</f>
        <v>#N/A</v>
      </c>
    </row>
    <row r="1490" spans="1:14" ht="20.25" x14ac:dyDescent="0.25">
      <c r="A1490" s="1">
        <v>234</v>
      </c>
      <c r="B1490" s="159"/>
      <c r="C1490" s="1" t="s">
        <v>1596</v>
      </c>
      <c r="D1490" s="1"/>
      <c r="E1490" s="1"/>
      <c r="F1490" s="1" t="s">
        <v>1639</v>
      </c>
      <c r="G1490" s="1">
        <v>2</v>
      </c>
      <c r="H1490" s="1" t="s">
        <v>19</v>
      </c>
      <c r="I1490" s="1" t="s">
        <v>1598</v>
      </c>
      <c r="J1490" s="1">
        <v>0.03</v>
      </c>
      <c r="K1490" s="1">
        <v>0.06</v>
      </c>
      <c r="L1490" s="42">
        <v>5</v>
      </c>
      <c r="M1490" s="43">
        <v>46055</v>
      </c>
      <c r="N1490" s="1" t="e">
        <f>VLOOKUP(B1490,MICRO!E:L,8,0)</f>
        <v>#N/A</v>
      </c>
    </row>
    <row r="1491" spans="1:14" ht="20.25" x14ac:dyDescent="0.25">
      <c r="A1491" s="1">
        <v>235</v>
      </c>
      <c r="B1491" s="159"/>
      <c r="C1491" s="1" t="s">
        <v>1608</v>
      </c>
      <c r="D1491" s="1"/>
      <c r="E1491" s="1"/>
      <c r="F1491" s="1" t="s">
        <v>1640</v>
      </c>
      <c r="G1491" s="1">
        <v>40</v>
      </c>
      <c r="H1491" s="1" t="s">
        <v>19</v>
      </c>
      <c r="I1491" s="1" t="s">
        <v>424</v>
      </c>
      <c r="J1491" s="1">
        <v>0.03</v>
      </c>
      <c r="K1491" s="1">
        <v>1.2</v>
      </c>
      <c r="L1491" s="42">
        <v>5</v>
      </c>
      <c r="M1491" s="43">
        <v>46055</v>
      </c>
      <c r="N1491" s="1" t="e">
        <f>VLOOKUP(B1491,MICRO!E:L,8,0)</f>
        <v>#N/A</v>
      </c>
    </row>
    <row r="1492" spans="1:14" ht="20.25" x14ac:dyDescent="0.25">
      <c r="A1492" s="1">
        <v>236</v>
      </c>
      <c r="B1492" s="159"/>
      <c r="C1492" s="1" t="s">
        <v>1615</v>
      </c>
      <c r="D1492" s="1"/>
      <c r="E1492" s="1"/>
      <c r="F1492" s="1" t="s">
        <v>1641</v>
      </c>
      <c r="G1492" s="1">
        <v>48</v>
      </c>
      <c r="H1492" s="1" t="s">
        <v>19</v>
      </c>
      <c r="I1492" s="1" t="s">
        <v>426</v>
      </c>
      <c r="J1492" s="1">
        <v>0.03</v>
      </c>
      <c r="K1492" s="1">
        <v>1.44</v>
      </c>
      <c r="L1492" s="42">
        <v>5</v>
      </c>
      <c r="M1492" s="43">
        <v>46055</v>
      </c>
      <c r="N1492" s="1" t="e">
        <f>VLOOKUP(B1492,MICRO!E:L,8,0)</f>
        <v>#N/A</v>
      </c>
    </row>
    <row r="1493" spans="1:14" ht="20.25" x14ac:dyDescent="0.25">
      <c r="A1493" s="1">
        <v>237</v>
      </c>
      <c r="B1493" s="159"/>
      <c r="C1493" s="1" t="s">
        <v>1594</v>
      </c>
      <c r="D1493" s="1"/>
      <c r="E1493" s="1"/>
      <c r="F1493" s="1" t="s">
        <v>1642</v>
      </c>
      <c r="G1493" s="1">
        <v>96</v>
      </c>
      <c r="H1493" s="1" t="s">
        <v>19</v>
      </c>
      <c r="I1493" s="1" t="s">
        <v>1558</v>
      </c>
      <c r="J1493" s="1">
        <v>0.03</v>
      </c>
      <c r="K1493" s="1">
        <v>2.88</v>
      </c>
      <c r="L1493" s="42">
        <v>5</v>
      </c>
      <c r="M1493" s="43">
        <v>46055</v>
      </c>
      <c r="N1493" s="1" t="e">
        <f>VLOOKUP(B1493,MICRO!E:L,8,0)</f>
        <v>#N/A</v>
      </c>
    </row>
    <row r="1494" spans="1:14" ht="20.25" x14ac:dyDescent="0.25">
      <c r="A1494" s="1">
        <v>238</v>
      </c>
      <c r="B1494" s="159"/>
      <c r="C1494" s="1" t="s">
        <v>1612</v>
      </c>
      <c r="D1494" s="1"/>
      <c r="E1494" s="1"/>
      <c r="F1494" s="1" t="s">
        <v>1643</v>
      </c>
      <c r="G1494" s="1">
        <v>12</v>
      </c>
      <c r="H1494" s="1" t="s">
        <v>19</v>
      </c>
      <c r="I1494" s="1" t="s">
        <v>424</v>
      </c>
      <c r="J1494" s="1">
        <v>0.03</v>
      </c>
      <c r="K1494" s="1">
        <v>0.36</v>
      </c>
      <c r="L1494" s="42">
        <v>5</v>
      </c>
      <c r="M1494" s="43">
        <v>46055</v>
      </c>
      <c r="N1494" s="1" t="e">
        <f>VLOOKUP(B1494,MICRO!E:L,8,0)</f>
        <v>#N/A</v>
      </c>
    </row>
    <row r="1495" spans="1:14" ht="20.25" x14ac:dyDescent="0.25">
      <c r="A1495" s="1">
        <v>1</v>
      </c>
      <c r="B1495" s="159"/>
      <c r="C1495" s="1" t="s">
        <v>2478</v>
      </c>
      <c r="D1495" s="1"/>
      <c r="E1495" s="1"/>
      <c r="F1495" s="1" t="s">
        <v>2479</v>
      </c>
      <c r="G1495" s="1">
        <v>2</v>
      </c>
      <c r="H1495" s="1" t="s">
        <v>19</v>
      </c>
      <c r="I1495" s="1" t="s">
        <v>570</v>
      </c>
      <c r="J1495" s="1">
        <v>0.01</v>
      </c>
      <c r="K1495" s="1">
        <v>0.02</v>
      </c>
      <c r="L1495" s="42">
        <v>10</v>
      </c>
      <c r="M1495" s="43">
        <v>46121</v>
      </c>
      <c r="N1495" s="1" t="e">
        <f>VLOOKUP(B1495,MICRO!E:L,8,0)</f>
        <v>#N/A</v>
      </c>
    </row>
    <row r="1496" spans="1:14" ht="20.25" x14ac:dyDescent="0.25">
      <c r="A1496" s="1">
        <v>2</v>
      </c>
      <c r="B1496" s="159"/>
      <c r="C1496" s="1" t="s">
        <v>2478</v>
      </c>
      <c r="D1496" s="1"/>
      <c r="E1496" s="1"/>
      <c r="F1496" s="1" t="s">
        <v>2480</v>
      </c>
      <c r="G1496" s="1">
        <v>3</v>
      </c>
      <c r="H1496" s="1" t="s">
        <v>19</v>
      </c>
      <c r="I1496" s="1" t="s">
        <v>570</v>
      </c>
      <c r="J1496" s="1">
        <v>0.02</v>
      </c>
      <c r="K1496" s="1">
        <v>0.06</v>
      </c>
      <c r="L1496" s="42">
        <v>10</v>
      </c>
      <c r="M1496" s="43">
        <v>46121</v>
      </c>
      <c r="N1496" s="1" t="e">
        <f>VLOOKUP(B1496,MICRO!E:L,8,0)</f>
        <v>#N/A</v>
      </c>
    </row>
    <row r="1497" spans="1:14" ht="20.25" x14ac:dyDescent="0.25">
      <c r="A1497" s="1">
        <v>3</v>
      </c>
      <c r="B1497" s="159"/>
      <c r="C1497" s="1" t="s">
        <v>2478</v>
      </c>
      <c r="D1497" s="1"/>
      <c r="E1497" s="1"/>
      <c r="F1497" s="1" t="s">
        <v>2481</v>
      </c>
      <c r="G1497" s="1">
        <v>3</v>
      </c>
      <c r="H1497" s="1" t="s">
        <v>19</v>
      </c>
      <c r="I1497" s="1" t="s">
        <v>570</v>
      </c>
      <c r="J1497" s="1">
        <v>0.03</v>
      </c>
      <c r="K1497" s="1">
        <v>0.09</v>
      </c>
      <c r="L1497" s="42">
        <v>10</v>
      </c>
      <c r="M1497" s="43">
        <v>46121</v>
      </c>
      <c r="N1497" s="1" t="e">
        <f>VLOOKUP(B1497,MICRO!E:L,8,0)</f>
        <v>#N/A</v>
      </c>
    </row>
    <row r="1498" spans="1:14" ht="20.25" x14ac:dyDescent="0.25">
      <c r="A1498" s="1">
        <v>4</v>
      </c>
      <c r="B1498" s="159"/>
      <c r="C1498" s="1" t="s">
        <v>2482</v>
      </c>
      <c r="D1498" s="1"/>
      <c r="E1498" s="1"/>
      <c r="F1498" s="1" t="s">
        <v>1911</v>
      </c>
      <c r="G1498" s="1">
        <v>2</v>
      </c>
      <c r="H1498" s="1" t="s">
        <v>19</v>
      </c>
      <c r="I1498" s="1" t="s">
        <v>572</v>
      </c>
      <c r="J1498" s="1">
        <v>0.02</v>
      </c>
      <c r="K1498" s="1">
        <v>0.04</v>
      </c>
      <c r="L1498" s="42">
        <v>10</v>
      </c>
      <c r="M1498" s="43">
        <v>46121</v>
      </c>
      <c r="N1498" s="1" t="e">
        <f>VLOOKUP(B1498,MICRO!E:L,8,0)</f>
        <v>#N/A</v>
      </c>
    </row>
    <row r="1499" spans="1:14" ht="20.25" x14ac:dyDescent="0.25">
      <c r="A1499" s="1">
        <v>5</v>
      </c>
      <c r="B1499" s="159"/>
      <c r="C1499" s="1" t="s">
        <v>2482</v>
      </c>
      <c r="D1499" s="1"/>
      <c r="E1499" s="1"/>
      <c r="F1499" s="1" t="s">
        <v>2479</v>
      </c>
      <c r="G1499" s="1">
        <v>2</v>
      </c>
      <c r="H1499" s="1" t="s">
        <v>19</v>
      </c>
      <c r="I1499" s="1" t="s">
        <v>572</v>
      </c>
      <c r="J1499" s="1">
        <v>0.01</v>
      </c>
      <c r="K1499" s="1">
        <v>0.02</v>
      </c>
      <c r="L1499" s="42">
        <v>10</v>
      </c>
      <c r="M1499" s="43">
        <v>46121</v>
      </c>
      <c r="N1499" s="1" t="e">
        <f>VLOOKUP(B1499,MICRO!E:L,8,0)</f>
        <v>#N/A</v>
      </c>
    </row>
    <row r="1500" spans="1:14" ht="20.25" x14ac:dyDescent="0.25">
      <c r="A1500" s="1">
        <v>6</v>
      </c>
      <c r="B1500" s="159"/>
      <c r="C1500" s="1" t="s">
        <v>2482</v>
      </c>
      <c r="D1500" s="1"/>
      <c r="E1500" s="1"/>
      <c r="F1500" s="1" t="s">
        <v>2480</v>
      </c>
      <c r="G1500" s="1">
        <v>3</v>
      </c>
      <c r="H1500" s="1" t="s">
        <v>19</v>
      </c>
      <c r="I1500" s="1" t="s">
        <v>572</v>
      </c>
      <c r="J1500" s="1">
        <v>0.02</v>
      </c>
      <c r="K1500" s="1">
        <v>0.06</v>
      </c>
      <c r="L1500" s="42">
        <v>10</v>
      </c>
      <c r="M1500" s="43">
        <v>46121</v>
      </c>
      <c r="N1500" s="1" t="e">
        <f>VLOOKUP(B1500,MICRO!E:L,8,0)</f>
        <v>#N/A</v>
      </c>
    </row>
    <row r="1501" spans="1:14" ht="20.25" x14ac:dyDescent="0.25">
      <c r="A1501" s="1">
        <v>7</v>
      </c>
      <c r="B1501" s="159"/>
      <c r="C1501" s="1" t="s">
        <v>2482</v>
      </c>
      <c r="D1501" s="1"/>
      <c r="E1501" s="1"/>
      <c r="F1501" s="1" t="s">
        <v>2481</v>
      </c>
      <c r="G1501" s="1">
        <v>3</v>
      </c>
      <c r="H1501" s="1" t="s">
        <v>19</v>
      </c>
      <c r="I1501" s="1" t="s">
        <v>572</v>
      </c>
      <c r="J1501" s="1">
        <v>0.03</v>
      </c>
      <c r="K1501" s="1">
        <v>0.09</v>
      </c>
      <c r="L1501" s="42">
        <v>10</v>
      </c>
      <c r="M1501" s="43">
        <v>46121</v>
      </c>
      <c r="N1501" s="1" t="e">
        <f>VLOOKUP(B1501,MICRO!E:L,8,0)</f>
        <v>#N/A</v>
      </c>
    </row>
    <row r="1502" spans="1:14" ht="20.25" x14ac:dyDescent="0.25">
      <c r="A1502" s="1">
        <v>8</v>
      </c>
      <c r="B1502" s="159"/>
      <c r="C1502" s="1" t="s">
        <v>2483</v>
      </c>
      <c r="D1502" s="1"/>
      <c r="E1502" s="1"/>
      <c r="F1502" s="1" t="s">
        <v>2484</v>
      </c>
      <c r="G1502" s="1">
        <v>3</v>
      </c>
      <c r="H1502" s="1" t="s">
        <v>19</v>
      </c>
      <c r="I1502" s="1" t="s">
        <v>569</v>
      </c>
      <c r="J1502" s="1">
        <v>0.01</v>
      </c>
      <c r="K1502" s="1">
        <v>0.03</v>
      </c>
      <c r="L1502" s="42">
        <v>10</v>
      </c>
      <c r="M1502" s="43">
        <v>46121</v>
      </c>
      <c r="N1502" s="1" t="e">
        <f>VLOOKUP(B1502,MICRO!E:L,8,0)</f>
        <v>#N/A</v>
      </c>
    </row>
    <row r="1503" spans="1:14" ht="20.25" x14ac:dyDescent="0.25">
      <c r="A1503" s="1">
        <v>9</v>
      </c>
      <c r="B1503" s="159"/>
      <c r="C1503" s="1" t="s">
        <v>2483</v>
      </c>
      <c r="D1503" s="1"/>
      <c r="E1503" s="1"/>
      <c r="F1503" s="1" t="s">
        <v>2485</v>
      </c>
      <c r="G1503" s="1">
        <v>3</v>
      </c>
      <c r="H1503" s="1" t="s">
        <v>19</v>
      </c>
      <c r="I1503" s="1" t="s">
        <v>569</v>
      </c>
      <c r="J1503" s="1">
        <v>0.7</v>
      </c>
      <c r="K1503" s="1">
        <v>2.0999999999999996</v>
      </c>
      <c r="L1503" s="42">
        <v>10</v>
      </c>
      <c r="M1503" s="43">
        <v>46121</v>
      </c>
      <c r="N1503" s="1" t="e">
        <f>VLOOKUP(B1503,MICRO!E:L,8,0)</f>
        <v>#N/A</v>
      </c>
    </row>
    <row r="1504" spans="1:14" ht="20.25" x14ac:dyDescent="0.25">
      <c r="A1504" s="1">
        <v>10</v>
      </c>
      <c r="B1504" s="159"/>
      <c r="C1504" s="1" t="s">
        <v>2483</v>
      </c>
      <c r="D1504" s="1"/>
      <c r="E1504" s="1"/>
      <c r="F1504" s="1" t="s">
        <v>2486</v>
      </c>
      <c r="G1504" s="1">
        <v>2</v>
      </c>
      <c r="H1504" s="1" t="s">
        <v>19</v>
      </c>
      <c r="I1504" s="1" t="s">
        <v>569</v>
      </c>
      <c r="J1504" s="1">
        <v>0.04</v>
      </c>
      <c r="K1504" s="1">
        <v>0.08</v>
      </c>
      <c r="L1504" s="42">
        <v>10</v>
      </c>
      <c r="M1504" s="43">
        <v>46121</v>
      </c>
      <c r="N1504" s="1" t="e">
        <f>VLOOKUP(B1504,MICRO!E:L,8,0)</f>
        <v>#N/A</v>
      </c>
    </row>
    <row r="1505" spans="1:14" ht="20.25" x14ac:dyDescent="0.25">
      <c r="A1505" s="1">
        <v>11</v>
      </c>
      <c r="B1505" s="159"/>
      <c r="C1505" s="1" t="s">
        <v>2483</v>
      </c>
      <c r="D1505" s="1"/>
      <c r="E1505" s="1"/>
      <c r="F1505" s="1" t="s">
        <v>2487</v>
      </c>
      <c r="G1505" s="1">
        <v>2</v>
      </c>
      <c r="H1505" s="1" t="s">
        <v>19</v>
      </c>
      <c r="I1505" s="1" t="s">
        <v>569</v>
      </c>
      <c r="J1505" s="1">
        <v>0.03</v>
      </c>
      <c r="K1505" s="1">
        <v>0.06</v>
      </c>
      <c r="L1505" s="42">
        <v>10</v>
      </c>
      <c r="M1505" s="43">
        <v>46121</v>
      </c>
      <c r="N1505" s="1" t="e">
        <f>VLOOKUP(B1505,MICRO!E:L,8,0)</f>
        <v>#N/A</v>
      </c>
    </row>
    <row r="1506" spans="1:14" ht="20.25" x14ac:dyDescent="0.25">
      <c r="A1506" s="1">
        <v>12</v>
      </c>
      <c r="B1506" s="159"/>
      <c r="C1506" s="1" t="s">
        <v>2488</v>
      </c>
      <c r="D1506" s="1"/>
      <c r="E1506" s="1"/>
      <c r="F1506" s="1" t="s">
        <v>1911</v>
      </c>
      <c r="G1506" s="1">
        <v>2</v>
      </c>
      <c r="H1506" s="1" t="s">
        <v>19</v>
      </c>
      <c r="I1506" s="1" t="s">
        <v>571</v>
      </c>
      <c r="J1506" s="1">
        <v>0.02</v>
      </c>
      <c r="K1506" s="1">
        <v>0.04</v>
      </c>
      <c r="L1506" s="42">
        <v>10</v>
      </c>
      <c r="M1506" s="43">
        <v>46121</v>
      </c>
      <c r="N1506" s="1" t="e">
        <f>VLOOKUP(B1506,MICRO!E:L,8,0)</f>
        <v>#N/A</v>
      </c>
    </row>
    <row r="1507" spans="1:14" ht="20.25" x14ac:dyDescent="0.25">
      <c r="A1507" s="1">
        <v>13</v>
      </c>
      <c r="B1507" s="159"/>
      <c r="C1507" s="1" t="s">
        <v>2488</v>
      </c>
      <c r="D1507" s="1"/>
      <c r="E1507" s="1"/>
      <c r="F1507" s="1" t="s">
        <v>2479</v>
      </c>
      <c r="G1507" s="1">
        <v>2</v>
      </c>
      <c r="H1507" s="1" t="s">
        <v>19</v>
      </c>
      <c r="I1507" s="1" t="s">
        <v>571</v>
      </c>
      <c r="J1507" s="1">
        <v>0.01</v>
      </c>
      <c r="K1507" s="1">
        <v>0.02</v>
      </c>
      <c r="L1507" s="42">
        <v>10</v>
      </c>
      <c r="M1507" s="43">
        <v>46121</v>
      </c>
      <c r="N1507" s="1" t="e">
        <f>VLOOKUP(B1507,MICRO!E:L,8,0)</f>
        <v>#N/A</v>
      </c>
    </row>
    <row r="1508" spans="1:14" ht="20.25" x14ac:dyDescent="0.25">
      <c r="A1508" s="1">
        <v>14</v>
      </c>
      <c r="B1508" s="159"/>
      <c r="C1508" s="1" t="s">
        <v>2488</v>
      </c>
      <c r="D1508" s="1"/>
      <c r="E1508" s="1"/>
      <c r="F1508" s="1" t="s">
        <v>2480</v>
      </c>
      <c r="G1508" s="1">
        <v>3</v>
      </c>
      <c r="H1508" s="1" t="s">
        <v>19</v>
      </c>
      <c r="I1508" s="1" t="s">
        <v>571</v>
      </c>
      <c r="J1508" s="1">
        <v>0.02</v>
      </c>
      <c r="K1508" s="1">
        <v>0.06</v>
      </c>
      <c r="L1508" s="42">
        <v>10</v>
      </c>
      <c r="M1508" s="43">
        <v>46121</v>
      </c>
      <c r="N1508" s="1" t="e">
        <f>VLOOKUP(B1508,MICRO!E:L,8,0)</f>
        <v>#N/A</v>
      </c>
    </row>
    <row r="1509" spans="1:14" ht="20.25" x14ac:dyDescent="0.25">
      <c r="A1509" s="1">
        <v>15</v>
      </c>
      <c r="B1509" s="159"/>
      <c r="C1509" s="1" t="s">
        <v>2488</v>
      </c>
      <c r="D1509" s="1"/>
      <c r="E1509" s="1"/>
      <c r="F1509" s="1" t="s">
        <v>2481</v>
      </c>
      <c r="G1509" s="1">
        <v>3</v>
      </c>
      <c r="H1509" s="1" t="s">
        <v>19</v>
      </c>
      <c r="I1509" s="1" t="s">
        <v>571</v>
      </c>
      <c r="J1509" s="1">
        <v>0.03</v>
      </c>
      <c r="K1509" s="1">
        <v>0.09</v>
      </c>
      <c r="L1509" s="42">
        <v>10</v>
      </c>
      <c r="M1509" s="43">
        <v>46121</v>
      </c>
      <c r="N1509" s="1" t="e">
        <f>VLOOKUP(B1509,MICRO!E:L,8,0)</f>
        <v>#N/A</v>
      </c>
    </row>
    <row r="1510" spans="1:14" ht="20.25" x14ac:dyDescent="0.25">
      <c r="A1510" s="1">
        <v>16</v>
      </c>
      <c r="B1510" s="159"/>
      <c r="C1510" s="1" t="s">
        <v>2488</v>
      </c>
      <c r="D1510" s="1"/>
      <c r="E1510" s="1"/>
      <c r="F1510" s="1" t="s">
        <v>2489</v>
      </c>
      <c r="G1510" s="1">
        <v>1</v>
      </c>
      <c r="H1510" s="1" t="s">
        <v>19</v>
      </c>
      <c r="I1510" s="1" t="s">
        <v>571</v>
      </c>
      <c r="J1510" s="1">
        <v>2.8</v>
      </c>
      <c r="K1510" s="1">
        <v>2.8</v>
      </c>
      <c r="L1510" s="42">
        <v>10</v>
      </c>
      <c r="M1510" s="43">
        <v>46121</v>
      </c>
      <c r="N1510" s="1" t="e">
        <f>VLOOKUP(B1510,MICRO!E:L,8,0)</f>
        <v>#N/A</v>
      </c>
    </row>
    <row r="1511" spans="1:14" ht="20.25" x14ac:dyDescent="0.25">
      <c r="A1511" s="1">
        <v>17</v>
      </c>
      <c r="B1511" s="159"/>
      <c r="C1511" s="1" t="s">
        <v>2488</v>
      </c>
      <c r="D1511" s="1"/>
      <c r="E1511" s="1"/>
      <c r="F1511" s="1" t="s">
        <v>2490</v>
      </c>
      <c r="G1511" s="1">
        <v>2</v>
      </c>
      <c r="H1511" s="1" t="s">
        <v>19</v>
      </c>
      <c r="I1511" s="1" t="s">
        <v>571</v>
      </c>
      <c r="J1511" s="1">
        <v>0.3</v>
      </c>
      <c r="K1511" s="1">
        <v>0.6</v>
      </c>
      <c r="L1511" s="42">
        <v>10</v>
      </c>
      <c r="M1511" s="43">
        <v>46121</v>
      </c>
      <c r="N1511" s="1" t="e">
        <f>VLOOKUP(B1511,MICRO!E:L,8,0)</f>
        <v>#N/A</v>
      </c>
    </row>
    <row r="1512" spans="1:14" ht="20.25" x14ac:dyDescent="0.25">
      <c r="A1512" s="1">
        <v>18</v>
      </c>
      <c r="B1512" s="159"/>
      <c r="C1512" s="1" t="s">
        <v>2488</v>
      </c>
      <c r="D1512" s="1"/>
      <c r="E1512" s="1"/>
      <c r="F1512" s="1" t="s">
        <v>2491</v>
      </c>
      <c r="G1512" s="1">
        <v>4</v>
      </c>
      <c r="H1512" s="1" t="s">
        <v>19</v>
      </c>
      <c r="I1512" s="1" t="s">
        <v>571</v>
      </c>
      <c r="J1512" s="1">
        <v>0.2</v>
      </c>
      <c r="K1512" s="1">
        <v>0.8</v>
      </c>
      <c r="L1512" s="42">
        <v>10</v>
      </c>
      <c r="M1512" s="43">
        <v>46121</v>
      </c>
      <c r="N1512" s="1" t="e">
        <f>VLOOKUP(B1512,MICRO!E:L,8,0)</f>
        <v>#N/A</v>
      </c>
    </row>
    <row r="1513" spans="1:14" ht="20.25" x14ac:dyDescent="0.25">
      <c r="A1513" s="1">
        <v>19</v>
      </c>
      <c r="B1513" s="159"/>
      <c r="C1513" s="1" t="s">
        <v>2488</v>
      </c>
      <c r="D1513" s="1"/>
      <c r="E1513" s="1"/>
      <c r="F1513" s="1" t="s">
        <v>2492</v>
      </c>
      <c r="G1513" s="1">
        <v>2</v>
      </c>
      <c r="H1513" s="1" t="s">
        <v>19</v>
      </c>
      <c r="I1513" s="1" t="s">
        <v>571</v>
      </c>
      <c r="J1513" s="1">
        <v>0.3</v>
      </c>
      <c r="K1513" s="1">
        <v>0.6</v>
      </c>
      <c r="L1513" s="42">
        <v>10</v>
      </c>
      <c r="M1513" s="43">
        <v>46121</v>
      </c>
      <c r="N1513" s="1" t="e">
        <f>VLOOKUP(B1513,MICRO!E:L,8,0)</f>
        <v>#N/A</v>
      </c>
    </row>
    <row r="1514" spans="1:14" ht="20.25" x14ac:dyDescent="0.25">
      <c r="A1514" s="1">
        <v>20</v>
      </c>
      <c r="B1514" s="159"/>
      <c r="C1514" s="1" t="s">
        <v>2488</v>
      </c>
      <c r="D1514" s="1"/>
      <c r="E1514" s="1"/>
      <c r="F1514" s="1" t="s">
        <v>2493</v>
      </c>
      <c r="G1514" s="1">
        <v>4</v>
      </c>
      <c r="H1514" s="1" t="s">
        <v>19</v>
      </c>
      <c r="I1514" s="1" t="s">
        <v>571</v>
      </c>
      <c r="J1514" s="1">
        <v>0.2</v>
      </c>
      <c r="K1514" s="1">
        <v>0.8</v>
      </c>
      <c r="L1514" s="42">
        <v>10</v>
      </c>
      <c r="M1514" s="43">
        <v>46121</v>
      </c>
      <c r="N1514" s="1" t="e">
        <f>VLOOKUP(B1514,MICRO!E:L,8,0)</f>
        <v>#N/A</v>
      </c>
    </row>
    <row r="1515" spans="1:14" ht="20.25" x14ac:dyDescent="0.25">
      <c r="A1515" s="1">
        <v>21</v>
      </c>
      <c r="B1515" s="159"/>
      <c r="C1515" s="1" t="s">
        <v>2488</v>
      </c>
      <c r="D1515" s="1"/>
      <c r="E1515" s="1"/>
      <c r="F1515" s="1" t="s">
        <v>2494</v>
      </c>
      <c r="G1515" s="1">
        <v>4</v>
      </c>
      <c r="H1515" s="1" t="s">
        <v>19</v>
      </c>
      <c r="I1515" s="1" t="s">
        <v>571</v>
      </c>
      <c r="J1515" s="1">
        <v>0.3</v>
      </c>
      <c r="K1515" s="1">
        <v>1.2</v>
      </c>
      <c r="L1515" s="42">
        <v>10</v>
      </c>
      <c r="M1515" s="43">
        <v>46121</v>
      </c>
      <c r="N1515" s="1" t="e">
        <f>VLOOKUP(B1515,MICRO!E:L,8,0)</f>
        <v>#N/A</v>
      </c>
    </row>
    <row r="1516" spans="1:14" ht="20.25" x14ac:dyDescent="0.25">
      <c r="A1516" s="1">
        <v>22</v>
      </c>
      <c r="B1516" s="159"/>
      <c r="C1516" s="1" t="s">
        <v>2488</v>
      </c>
      <c r="D1516" s="1"/>
      <c r="E1516" s="1"/>
      <c r="F1516" s="1" t="s">
        <v>2495</v>
      </c>
      <c r="G1516" s="1">
        <v>2</v>
      </c>
      <c r="H1516" s="1" t="s">
        <v>19</v>
      </c>
      <c r="I1516" s="1" t="s">
        <v>571</v>
      </c>
      <c r="J1516" s="1">
        <v>0.2</v>
      </c>
      <c r="K1516" s="1">
        <v>0.4</v>
      </c>
      <c r="L1516" s="42">
        <v>10</v>
      </c>
      <c r="M1516" s="43">
        <v>46121</v>
      </c>
      <c r="N1516" s="1" t="e">
        <f>VLOOKUP(B1516,MICRO!E:L,8,0)</f>
        <v>#N/A</v>
      </c>
    </row>
    <row r="1517" spans="1:14" ht="20.25" x14ac:dyDescent="0.25">
      <c r="A1517" s="1">
        <v>23</v>
      </c>
      <c r="B1517" s="159"/>
      <c r="C1517" s="1" t="s">
        <v>2488</v>
      </c>
      <c r="D1517" s="1"/>
      <c r="E1517" s="1"/>
      <c r="F1517" s="1" t="s">
        <v>2496</v>
      </c>
      <c r="G1517" s="1">
        <v>2</v>
      </c>
      <c r="H1517" s="1" t="s">
        <v>19</v>
      </c>
      <c r="I1517" s="1" t="s">
        <v>571</v>
      </c>
      <c r="J1517" s="1">
        <v>0.3</v>
      </c>
      <c r="K1517" s="1">
        <v>0.6</v>
      </c>
      <c r="L1517" s="42">
        <v>10</v>
      </c>
      <c r="M1517" s="43">
        <v>46121</v>
      </c>
      <c r="N1517" s="1" t="e">
        <f>VLOOKUP(B1517,MICRO!E:L,8,0)</f>
        <v>#N/A</v>
      </c>
    </row>
    <row r="1518" spans="1:14" ht="20.25" x14ac:dyDescent="0.25">
      <c r="A1518" s="1">
        <v>24</v>
      </c>
      <c r="B1518" s="159"/>
      <c r="C1518" s="1" t="s">
        <v>2488</v>
      </c>
      <c r="D1518" s="1"/>
      <c r="E1518" s="1"/>
      <c r="F1518" s="1" t="s">
        <v>2497</v>
      </c>
      <c r="G1518" s="1">
        <v>9</v>
      </c>
      <c r="H1518" s="1" t="s">
        <v>19</v>
      </c>
      <c r="I1518" s="1" t="s">
        <v>571</v>
      </c>
      <c r="J1518" s="1">
        <v>1.5</v>
      </c>
      <c r="K1518" s="1">
        <v>13.5</v>
      </c>
      <c r="L1518" s="42">
        <v>10</v>
      </c>
      <c r="M1518" s="43">
        <v>46121</v>
      </c>
      <c r="N1518" s="1" t="e">
        <f>VLOOKUP(B1518,MICRO!E:L,8,0)</f>
        <v>#N/A</v>
      </c>
    </row>
    <row r="1519" spans="1:14" ht="20.25" x14ac:dyDescent="0.25">
      <c r="A1519" s="1">
        <v>25</v>
      </c>
      <c r="B1519" s="159"/>
      <c r="C1519" s="1" t="s">
        <v>2478</v>
      </c>
      <c r="D1519" s="1"/>
      <c r="E1519" s="1"/>
      <c r="F1519" s="1" t="s">
        <v>2490</v>
      </c>
      <c r="G1519" s="1">
        <v>2</v>
      </c>
      <c r="H1519" s="1" t="s">
        <v>19</v>
      </c>
      <c r="I1519" s="1" t="s">
        <v>570</v>
      </c>
      <c r="J1519" s="1">
        <v>0.3</v>
      </c>
      <c r="K1519" s="1">
        <v>0.6</v>
      </c>
      <c r="L1519" s="42">
        <v>10</v>
      </c>
      <c r="M1519" s="43">
        <v>46121</v>
      </c>
      <c r="N1519" s="1" t="e">
        <f>VLOOKUP(B1519,MICRO!E:L,8,0)</f>
        <v>#N/A</v>
      </c>
    </row>
    <row r="1520" spans="1:14" ht="20.25" x14ac:dyDescent="0.25">
      <c r="A1520" s="1">
        <v>26</v>
      </c>
      <c r="B1520" s="159"/>
      <c r="C1520" s="1" t="s">
        <v>2478</v>
      </c>
      <c r="D1520" s="1"/>
      <c r="E1520" s="1"/>
      <c r="F1520" s="1" t="s">
        <v>2491</v>
      </c>
      <c r="G1520" s="1">
        <v>4</v>
      </c>
      <c r="H1520" s="1" t="s">
        <v>19</v>
      </c>
      <c r="I1520" s="1" t="s">
        <v>570</v>
      </c>
      <c r="J1520" s="1">
        <v>0.2</v>
      </c>
      <c r="K1520" s="1">
        <v>0.8</v>
      </c>
      <c r="L1520" s="42">
        <v>10</v>
      </c>
      <c r="M1520" s="43">
        <v>46121</v>
      </c>
      <c r="N1520" s="1" t="e">
        <f>VLOOKUP(B1520,MICRO!E:L,8,0)</f>
        <v>#N/A</v>
      </c>
    </row>
    <row r="1521" spans="1:14" ht="20.25" x14ac:dyDescent="0.25">
      <c r="A1521" s="1">
        <v>27</v>
      </c>
      <c r="B1521" s="159"/>
      <c r="C1521" s="1" t="s">
        <v>2478</v>
      </c>
      <c r="D1521" s="1"/>
      <c r="E1521" s="1"/>
      <c r="F1521" s="1" t="s">
        <v>2492</v>
      </c>
      <c r="G1521" s="1">
        <v>2</v>
      </c>
      <c r="H1521" s="1" t="s">
        <v>19</v>
      </c>
      <c r="I1521" s="1" t="s">
        <v>570</v>
      </c>
      <c r="J1521" s="1">
        <v>0.3</v>
      </c>
      <c r="K1521" s="1">
        <v>0.6</v>
      </c>
      <c r="L1521" s="42">
        <v>10</v>
      </c>
      <c r="M1521" s="43">
        <v>46121</v>
      </c>
      <c r="N1521" s="1" t="e">
        <f>VLOOKUP(B1521,MICRO!E:L,8,0)</f>
        <v>#N/A</v>
      </c>
    </row>
    <row r="1522" spans="1:14" ht="20.25" x14ac:dyDescent="0.25">
      <c r="A1522" s="1">
        <v>28</v>
      </c>
      <c r="B1522" s="159"/>
      <c r="C1522" s="1" t="s">
        <v>2478</v>
      </c>
      <c r="D1522" s="1"/>
      <c r="E1522" s="1"/>
      <c r="F1522" s="1" t="s">
        <v>2493</v>
      </c>
      <c r="G1522" s="1">
        <v>4</v>
      </c>
      <c r="H1522" s="1" t="s">
        <v>19</v>
      </c>
      <c r="I1522" s="1" t="s">
        <v>570</v>
      </c>
      <c r="J1522" s="1">
        <v>0.2</v>
      </c>
      <c r="K1522" s="1">
        <v>0.8</v>
      </c>
      <c r="L1522" s="42">
        <v>10</v>
      </c>
      <c r="M1522" s="43">
        <v>46121</v>
      </c>
      <c r="N1522" s="1" t="e">
        <f>VLOOKUP(B1522,MICRO!E:L,8,0)</f>
        <v>#N/A</v>
      </c>
    </row>
    <row r="1523" spans="1:14" ht="20.25" x14ac:dyDescent="0.25">
      <c r="A1523" s="1">
        <v>29</v>
      </c>
      <c r="B1523" s="159"/>
      <c r="C1523" s="1" t="s">
        <v>2478</v>
      </c>
      <c r="D1523" s="1"/>
      <c r="E1523" s="1"/>
      <c r="F1523" s="1" t="s">
        <v>2494</v>
      </c>
      <c r="G1523" s="1">
        <v>4</v>
      </c>
      <c r="H1523" s="1" t="s">
        <v>19</v>
      </c>
      <c r="I1523" s="1" t="s">
        <v>570</v>
      </c>
      <c r="J1523" s="1">
        <v>0.3</v>
      </c>
      <c r="K1523" s="1">
        <v>1.2</v>
      </c>
      <c r="L1523" s="42">
        <v>10</v>
      </c>
      <c r="M1523" s="43">
        <v>46121</v>
      </c>
      <c r="N1523" s="1" t="e">
        <f>VLOOKUP(B1523,MICRO!E:L,8,0)</f>
        <v>#N/A</v>
      </c>
    </row>
    <row r="1524" spans="1:14" ht="20.25" x14ac:dyDescent="0.25">
      <c r="A1524" s="1">
        <v>30</v>
      </c>
      <c r="B1524" s="159"/>
      <c r="C1524" s="1" t="s">
        <v>2478</v>
      </c>
      <c r="D1524" s="1"/>
      <c r="E1524" s="1"/>
      <c r="F1524" s="1" t="s">
        <v>2495</v>
      </c>
      <c r="G1524" s="1">
        <v>2</v>
      </c>
      <c r="H1524" s="1" t="s">
        <v>19</v>
      </c>
      <c r="I1524" s="1" t="s">
        <v>570</v>
      </c>
      <c r="J1524" s="1">
        <v>0.2</v>
      </c>
      <c r="K1524" s="1">
        <v>0.4</v>
      </c>
      <c r="L1524" s="42">
        <v>10</v>
      </c>
      <c r="M1524" s="43">
        <v>46121</v>
      </c>
      <c r="N1524" s="1" t="e">
        <f>VLOOKUP(B1524,MICRO!E:L,8,0)</f>
        <v>#N/A</v>
      </c>
    </row>
    <row r="1525" spans="1:14" ht="20.25" x14ac:dyDescent="0.25">
      <c r="A1525" s="1">
        <v>31</v>
      </c>
      <c r="B1525" s="159"/>
      <c r="C1525" s="1" t="s">
        <v>2478</v>
      </c>
      <c r="D1525" s="1"/>
      <c r="E1525" s="1"/>
      <c r="F1525" s="1" t="s">
        <v>2496</v>
      </c>
      <c r="G1525" s="1">
        <v>2</v>
      </c>
      <c r="H1525" s="1" t="s">
        <v>19</v>
      </c>
      <c r="I1525" s="1" t="s">
        <v>570</v>
      </c>
      <c r="J1525" s="1">
        <v>0.3</v>
      </c>
      <c r="K1525" s="1">
        <v>0.6</v>
      </c>
      <c r="L1525" s="42">
        <v>10</v>
      </c>
      <c r="M1525" s="43">
        <v>46121</v>
      </c>
      <c r="N1525" s="1" t="e">
        <f>VLOOKUP(B1525,MICRO!E:L,8,0)</f>
        <v>#N/A</v>
      </c>
    </row>
    <row r="1526" spans="1:14" ht="20.25" x14ac:dyDescent="0.25">
      <c r="A1526" s="1">
        <v>32</v>
      </c>
      <c r="B1526" s="159"/>
      <c r="C1526" s="1" t="s">
        <v>2478</v>
      </c>
      <c r="D1526" s="1"/>
      <c r="E1526" s="1"/>
      <c r="F1526" s="1" t="s">
        <v>2498</v>
      </c>
      <c r="G1526" s="1">
        <v>1</v>
      </c>
      <c r="H1526" s="1" t="s">
        <v>19</v>
      </c>
      <c r="I1526" s="1" t="s">
        <v>570</v>
      </c>
      <c r="J1526" s="1">
        <v>2.8</v>
      </c>
      <c r="K1526" s="1">
        <v>2.8</v>
      </c>
      <c r="L1526" s="42">
        <v>10</v>
      </c>
      <c r="M1526" s="43">
        <v>46121</v>
      </c>
      <c r="N1526" s="1" t="e">
        <f>VLOOKUP(B1526,MICRO!E:L,8,0)</f>
        <v>#N/A</v>
      </c>
    </row>
    <row r="1527" spans="1:14" ht="20.25" x14ac:dyDescent="0.25">
      <c r="A1527" s="1">
        <v>33</v>
      </c>
      <c r="B1527" s="159"/>
      <c r="C1527" s="1" t="s">
        <v>2478</v>
      </c>
      <c r="D1527" s="1"/>
      <c r="E1527" s="1"/>
      <c r="F1527" s="1" t="s">
        <v>2497</v>
      </c>
      <c r="G1527" s="1">
        <v>9</v>
      </c>
      <c r="H1527" s="1"/>
      <c r="I1527" s="1" t="s">
        <v>570</v>
      </c>
      <c r="J1527" s="1">
        <v>1.5</v>
      </c>
      <c r="K1527" s="1">
        <v>13.5</v>
      </c>
      <c r="L1527" s="42">
        <v>10</v>
      </c>
      <c r="M1527" s="43">
        <v>46121</v>
      </c>
      <c r="N1527" s="1" t="e">
        <f>VLOOKUP(B1527,MICRO!E:L,8,0)</f>
        <v>#N/A</v>
      </c>
    </row>
    <row r="1528" spans="1:14" ht="20.25" x14ac:dyDescent="0.25">
      <c r="A1528" s="1">
        <v>34</v>
      </c>
      <c r="B1528" s="159"/>
      <c r="C1528" s="1" t="s">
        <v>2499</v>
      </c>
      <c r="D1528" s="1"/>
      <c r="E1528" s="1"/>
      <c r="F1528" s="1" t="s">
        <v>2500</v>
      </c>
      <c r="G1528" s="1">
        <v>10</v>
      </c>
      <c r="H1528" s="1"/>
      <c r="I1528" s="1" t="s">
        <v>569</v>
      </c>
      <c r="J1528" s="1">
        <v>1.5</v>
      </c>
      <c r="K1528" s="1">
        <v>15</v>
      </c>
      <c r="L1528" s="42">
        <v>10</v>
      </c>
      <c r="M1528" s="43">
        <v>46121</v>
      </c>
      <c r="N1528" s="1" t="e">
        <f>VLOOKUP(B1528,MICRO!E:L,8,0)</f>
        <v>#N/A</v>
      </c>
    </row>
    <row r="1529" spans="1:14" ht="20.25" x14ac:dyDescent="0.25">
      <c r="A1529" s="1">
        <v>35</v>
      </c>
      <c r="B1529" s="159"/>
      <c r="C1529" s="1" t="s">
        <v>2499</v>
      </c>
      <c r="D1529" s="1"/>
      <c r="E1529" s="1"/>
      <c r="F1529" s="1" t="s">
        <v>2501</v>
      </c>
      <c r="G1529" s="1">
        <v>2</v>
      </c>
      <c r="H1529" s="1" t="s">
        <v>19</v>
      </c>
      <c r="I1529" s="1" t="s">
        <v>569</v>
      </c>
      <c r="J1529" s="1">
        <v>0.3</v>
      </c>
      <c r="K1529" s="1">
        <v>0.6</v>
      </c>
      <c r="L1529" s="42">
        <v>10</v>
      </c>
      <c r="M1529" s="43">
        <v>46121</v>
      </c>
      <c r="N1529" s="1" t="e">
        <f>VLOOKUP(B1529,MICRO!E:L,8,0)</f>
        <v>#N/A</v>
      </c>
    </row>
    <row r="1530" spans="1:14" ht="20.25" x14ac:dyDescent="0.25">
      <c r="A1530" s="1">
        <v>36</v>
      </c>
      <c r="B1530" s="159"/>
      <c r="C1530" s="1" t="s">
        <v>2499</v>
      </c>
      <c r="D1530" s="1"/>
      <c r="E1530" s="1"/>
      <c r="F1530" s="1" t="s">
        <v>2502</v>
      </c>
      <c r="G1530" s="1">
        <v>4</v>
      </c>
      <c r="H1530" s="1" t="s">
        <v>19</v>
      </c>
      <c r="I1530" s="1" t="s">
        <v>569</v>
      </c>
      <c r="J1530" s="1">
        <v>0.2</v>
      </c>
      <c r="K1530" s="1">
        <v>0.8</v>
      </c>
      <c r="L1530" s="42">
        <v>10</v>
      </c>
      <c r="M1530" s="43">
        <v>46121</v>
      </c>
      <c r="N1530" s="1" t="e">
        <f>VLOOKUP(B1530,MICRO!E:L,8,0)</f>
        <v>#N/A</v>
      </c>
    </row>
    <row r="1531" spans="1:14" ht="20.25" x14ac:dyDescent="0.25">
      <c r="A1531" s="1">
        <v>37</v>
      </c>
      <c r="B1531" s="159"/>
      <c r="C1531" s="1" t="s">
        <v>2499</v>
      </c>
      <c r="D1531" s="1"/>
      <c r="E1531" s="1"/>
      <c r="F1531" s="1" t="s">
        <v>2503</v>
      </c>
      <c r="G1531" s="1">
        <v>2</v>
      </c>
      <c r="H1531" s="1" t="s">
        <v>19</v>
      </c>
      <c r="I1531" s="1" t="s">
        <v>569</v>
      </c>
      <c r="J1531" s="1">
        <v>0.3</v>
      </c>
      <c r="K1531" s="1">
        <v>0.6</v>
      </c>
      <c r="L1531" s="42">
        <v>10</v>
      </c>
      <c r="M1531" s="43">
        <v>46121</v>
      </c>
      <c r="N1531" s="1" t="e">
        <f>VLOOKUP(B1531,MICRO!E:L,8,0)</f>
        <v>#N/A</v>
      </c>
    </row>
    <row r="1532" spans="1:14" ht="20.25" x14ac:dyDescent="0.25">
      <c r="A1532" s="1">
        <v>38</v>
      </c>
      <c r="B1532" s="159"/>
      <c r="C1532" s="1" t="s">
        <v>2499</v>
      </c>
      <c r="D1532" s="1"/>
      <c r="E1532" s="1"/>
      <c r="F1532" s="1" t="s">
        <v>2504</v>
      </c>
      <c r="G1532" s="1">
        <v>4</v>
      </c>
      <c r="H1532" s="1" t="s">
        <v>19</v>
      </c>
      <c r="I1532" s="1" t="s">
        <v>569</v>
      </c>
      <c r="J1532" s="1">
        <v>0.2</v>
      </c>
      <c r="K1532" s="1">
        <v>0.8</v>
      </c>
      <c r="L1532" s="42">
        <v>10</v>
      </c>
      <c r="M1532" s="43">
        <v>46121</v>
      </c>
      <c r="N1532" s="1" t="e">
        <f>VLOOKUP(B1532,MICRO!E:L,8,0)</f>
        <v>#N/A</v>
      </c>
    </row>
    <row r="1533" spans="1:14" ht="20.25" x14ac:dyDescent="0.25">
      <c r="A1533" s="1">
        <v>39</v>
      </c>
      <c r="B1533" s="159"/>
      <c r="C1533" s="1" t="s">
        <v>2499</v>
      </c>
      <c r="D1533" s="1"/>
      <c r="E1533" s="1"/>
      <c r="F1533" s="1" t="s">
        <v>2505</v>
      </c>
      <c r="G1533" s="1">
        <v>4</v>
      </c>
      <c r="H1533" s="1" t="s">
        <v>19</v>
      </c>
      <c r="I1533" s="1" t="s">
        <v>569</v>
      </c>
      <c r="J1533" s="1">
        <v>0.3</v>
      </c>
      <c r="K1533" s="1">
        <v>1.2</v>
      </c>
      <c r="L1533" s="42">
        <v>10</v>
      </c>
      <c r="M1533" s="43">
        <v>46121</v>
      </c>
      <c r="N1533" s="1" t="e">
        <f>VLOOKUP(B1533,MICRO!E:L,8,0)</f>
        <v>#N/A</v>
      </c>
    </row>
    <row r="1534" spans="1:14" ht="20.25" x14ac:dyDescent="0.25">
      <c r="A1534" s="1">
        <v>40</v>
      </c>
      <c r="B1534" s="159"/>
      <c r="C1534" s="1" t="s">
        <v>2499</v>
      </c>
      <c r="D1534" s="1"/>
      <c r="E1534" s="1"/>
      <c r="F1534" s="1" t="s">
        <v>2506</v>
      </c>
      <c r="G1534" s="1">
        <v>2</v>
      </c>
      <c r="H1534" s="1" t="s">
        <v>19</v>
      </c>
      <c r="I1534" s="1" t="s">
        <v>569</v>
      </c>
      <c r="J1534" s="1">
        <v>0.2</v>
      </c>
      <c r="K1534" s="1">
        <v>0.4</v>
      </c>
      <c r="L1534" s="42">
        <v>10</v>
      </c>
      <c r="M1534" s="43">
        <v>46121</v>
      </c>
      <c r="N1534" s="1" t="e">
        <f>VLOOKUP(B1534,MICRO!E:L,8,0)</f>
        <v>#N/A</v>
      </c>
    </row>
    <row r="1535" spans="1:14" ht="20.25" x14ac:dyDescent="0.25">
      <c r="A1535" s="1">
        <v>41</v>
      </c>
      <c r="B1535" s="159"/>
      <c r="C1535" s="1" t="s">
        <v>2499</v>
      </c>
      <c r="D1535" s="1"/>
      <c r="E1535" s="1"/>
      <c r="F1535" s="1" t="s">
        <v>2507</v>
      </c>
      <c r="G1535" s="1">
        <v>2</v>
      </c>
      <c r="H1535" s="1" t="s">
        <v>19</v>
      </c>
      <c r="I1535" s="1" t="s">
        <v>569</v>
      </c>
      <c r="J1535" s="1">
        <v>0.3</v>
      </c>
      <c r="K1535" s="1">
        <v>0.6</v>
      </c>
      <c r="L1535" s="42">
        <v>10</v>
      </c>
      <c r="M1535" s="43">
        <v>46121</v>
      </c>
      <c r="N1535" s="1" t="e">
        <f>VLOOKUP(B1535,MICRO!E:L,8,0)</f>
        <v>#N/A</v>
      </c>
    </row>
    <row r="1536" spans="1:14" ht="20.25" x14ac:dyDescent="0.25">
      <c r="A1536" s="1">
        <v>42</v>
      </c>
      <c r="B1536" s="159"/>
      <c r="C1536" s="1" t="s">
        <v>2499</v>
      </c>
      <c r="D1536" s="1"/>
      <c r="E1536" s="1"/>
      <c r="F1536" s="1" t="s">
        <v>2508</v>
      </c>
      <c r="G1536" s="1">
        <v>1</v>
      </c>
      <c r="H1536" s="1" t="s">
        <v>19</v>
      </c>
      <c r="I1536" s="1" t="s">
        <v>569</v>
      </c>
      <c r="J1536" s="1">
        <v>2.8</v>
      </c>
      <c r="K1536" s="1">
        <v>2.8</v>
      </c>
      <c r="L1536" s="42">
        <v>10</v>
      </c>
      <c r="M1536" s="43">
        <v>46121</v>
      </c>
      <c r="N1536" s="1" t="e">
        <f>VLOOKUP(B1536,MICRO!E:L,8,0)</f>
        <v>#N/A</v>
      </c>
    </row>
    <row r="1537" spans="1:14" ht="20.25" x14ac:dyDescent="0.25">
      <c r="A1537" s="1">
        <v>43</v>
      </c>
      <c r="B1537" s="159"/>
      <c r="C1537" s="1" t="s">
        <v>2509</v>
      </c>
      <c r="D1537" s="1"/>
      <c r="E1537" s="1"/>
      <c r="F1537" s="1" t="s">
        <v>2510</v>
      </c>
      <c r="G1537" s="1">
        <v>1</v>
      </c>
      <c r="H1537" s="1" t="s">
        <v>19</v>
      </c>
      <c r="I1537" s="1" t="s">
        <v>572</v>
      </c>
      <c r="J1537" s="1">
        <v>2.8</v>
      </c>
      <c r="K1537" s="1">
        <v>2.8</v>
      </c>
      <c r="L1537" s="42">
        <v>10</v>
      </c>
      <c r="M1537" s="43">
        <v>46121</v>
      </c>
      <c r="N1537" s="1" t="e">
        <f>VLOOKUP(B1537,MICRO!E:L,8,0)</f>
        <v>#N/A</v>
      </c>
    </row>
    <row r="1538" spans="1:14" ht="20.25" x14ac:dyDescent="0.25">
      <c r="A1538" s="1">
        <v>44</v>
      </c>
      <c r="B1538" s="159"/>
      <c r="C1538" s="1" t="s">
        <v>2509</v>
      </c>
      <c r="D1538" s="1"/>
      <c r="E1538" s="1"/>
      <c r="F1538" s="1" t="s">
        <v>2490</v>
      </c>
      <c r="G1538" s="1">
        <v>2</v>
      </c>
      <c r="H1538" s="1" t="s">
        <v>19</v>
      </c>
      <c r="I1538" s="1" t="s">
        <v>572</v>
      </c>
      <c r="J1538" s="1">
        <v>0.3</v>
      </c>
      <c r="K1538" s="1">
        <v>0.6</v>
      </c>
      <c r="L1538" s="42">
        <v>10</v>
      </c>
      <c r="M1538" s="43">
        <v>46121</v>
      </c>
      <c r="N1538" s="1" t="e">
        <f>VLOOKUP(B1538,MICRO!E:L,8,0)</f>
        <v>#N/A</v>
      </c>
    </row>
    <row r="1539" spans="1:14" ht="20.25" x14ac:dyDescent="0.25">
      <c r="A1539" s="1">
        <v>45</v>
      </c>
      <c r="B1539" s="159"/>
      <c r="C1539" s="1" t="s">
        <v>2509</v>
      </c>
      <c r="D1539" s="1"/>
      <c r="E1539" s="1"/>
      <c r="F1539" s="1" t="s">
        <v>2491</v>
      </c>
      <c r="G1539" s="1">
        <v>4</v>
      </c>
      <c r="H1539" s="1" t="s">
        <v>19</v>
      </c>
      <c r="I1539" s="1" t="s">
        <v>572</v>
      </c>
      <c r="J1539" s="1">
        <v>0.2</v>
      </c>
      <c r="K1539" s="1">
        <v>0.8</v>
      </c>
      <c r="L1539" s="42">
        <v>10</v>
      </c>
      <c r="M1539" s="43">
        <v>46121</v>
      </c>
      <c r="N1539" s="1" t="e">
        <f>VLOOKUP(B1539,MICRO!E:L,8,0)</f>
        <v>#N/A</v>
      </c>
    </row>
    <row r="1540" spans="1:14" ht="20.25" x14ac:dyDescent="0.25">
      <c r="A1540" s="1">
        <v>46</v>
      </c>
      <c r="B1540" s="159"/>
      <c r="C1540" s="1" t="s">
        <v>2509</v>
      </c>
      <c r="D1540" s="1"/>
      <c r="E1540" s="1"/>
      <c r="F1540" s="1" t="s">
        <v>2492</v>
      </c>
      <c r="G1540" s="1">
        <v>2</v>
      </c>
      <c r="H1540" s="1" t="s">
        <v>19</v>
      </c>
      <c r="I1540" s="1" t="s">
        <v>572</v>
      </c>
      <c r="J1540" s="1">
        <v>0.3</v>
      </c>
      <c r="K1540" s="1">
        <v>0.6</v>
      </c>
      <c r="L1540" s="42">
        <v>10</v>
      </c>
      <c r="M1540" s="43">
        <v>46121</v>
      </c>
      <c r="N1540" s="1" t="e">
        <f>VLOOKUP(B1540,MICRO!E:L,8,0)</f>
        <v>#N/A</v>
      </c>
    </row>
    <row r="1541" spans="1:14" ht="20.25" x14ac:dyDescent="0.25">
      <c r="A1541" s="1">
        <v>47</v>
      </c>
      <c r="B1541" s="159"/>
      <c r="C1541" s="1" t="s">
        <v>2509</v>
      </c>
      <c r="D1541" s="1"/>
      <c r="E1541" s="1"/>
      <c r="F1541" s="1" t="s">
        <v>2493</v>
      </c>
      <c r="G1541" s="1">
        <v>4</v>
      </c>
      <c r="H1541" s="1" t="s">
        <v>19</v>
      </c>
      <c r="I1541" s="1" t="s">
        <v>572</v>
      </c>
      <c r="J1541" s="1">
        <v>0.2</v>
      </c>
      <c r="K1541" s="1">
        <v>0.8</v>
      </c>
      <c r="L1541" s="42">
        <v>10</v>
      </c>
      <c r="M1541" s="43">
        <v>46121</v>
      </c>
      <c r="N1541" s="1" t="e">
        <f>VLOOKUP(B1541,MICRO!E:L,8,0)</f>
        <v>#N/A</v>
      </c>
    </row>
    <row r="1542" spans="1:14" ht="20.25" x14ac:dyDescent="0.25">
      <c r="A1542" s="1">
        <v>48</v>
      </c>
      <c r="B1542" s="159"/>
      <c r="C1542" s="1" t="s">
        <v>2509</v>
      </c>
      <c r="D1542" s="1"/>
      <c r="E1542" s="1"/>
      <c r="F1542" s="1" t="s">
        <v>2494</v>
      </c>
      <c r="G1542" s="1">
        <v>4</v>
      </c>
      <c r="H1542" s="1" t="s">
        <v>19</v>
      </c>
      <c r="I1542" s="1" t="s">
        <v>572</v>
      </c>
      <c r="J1542" s="1">
        <v>0.3</v>
      </c>
      <c r="K1542" s="1">
        <v>1.2</v>
      </c>
      <c r="L1542" s="42">
        <v>10</v>
      </c>
      <c r="M1542" s="43">
        <v>46121</v>
      </c>
      <c r="N1542" s="1" t="e">
        <f>VLOOKUP(B1542,MICRO!E:L,8,0)</f>
        <v>#N/A</v>
      </c>
    </row>
    <row r="1543" spans="1:14" ht="20.25" x14ac:dyDescent="0.25">
      <c r="A1543" s="1">
        <v>49</v>
      </c>
      <c r="B1543" s="159"/>
      <c r="C1543" s="1" t="s">
        <v>2509</v>
      </c>
      <c r="D1543" s="1"/>
      <c r="E1543" s="1"/>
      <c r="F1543" s="1" t="s">
        <v>2495</v>
      </c>
      <c r="G1543" s="1">
        <v>2</v>
      </c>
      <c r="H1543" s="1" t="s">
        <v>19</v>
      </c>
      <c r="I1543" s="1" t="s">
        <v>572</v>
      </c>
      <c r="J1543" s="1">
        <v>0.2</v>
      </c>
      <c r="K1543" s="1">
        <v>0.4</v>
      </c>
      <c r="L1543" s="42">
        <v>10</v>
      </c>
      <c r="M1543" s="43">
        <v>46121</v>
      </c>
      <c r="N1543" s="1" t="e">
        <f>VLOOKUP(B1543,MICRO!E:L,8,0)</f>
        <v>#N/A</v>
      </c>
    </row>
    <row r="1544" spans="1:14" ht="20.25" x14ac:dyDescent="0.25">
      <c r="A1544" s="1">
        <v>50</v>
      </c>
      <c r="B1544" s="159"/>
      <c r="C1544" s="1" t="s">
        <v>2509</v>
      </c>
      <c r="D1544" s="1"/>
      <c r="E1544" s="1"/>
      <c r="F1544" s="1" t="s">
        <v>2496</v>
      </c>
      <c r="G1544" s="1">
        <v>1</v>
      </c>
      <c r="H1544" s="1" t="s">
        <v>19</v>
      </c>
      <c r="I1544" s="1" t="s">
        <v>572</v>
      </c>
      <c r="J1544" s="1">
        <v>0.3</v>
      </c>
      <c r="K1544" s="1">
        <v>0.3</v>
      </c>
      <c r="L1544" s="42">
        <v>10</v>
      </c>
      <c r="M1544" s="43">
        <v>46121</v>
      </c>
      <c r="N1544" s="1" t="e">
        <f>VLOOKUP(B1544,MICRO!E:L,8,0)</f>
        <v>#N/A</v>
      </c>
    </row>
    <row r="1545" spans="1:14" ht="20.25" x14ac:dyDescent="0.25">
      <c r="A1545" s="1">
        <v>51</v>
      </c>
      <c r="B1545" s="159"/>
      <c r="C1545" s="1" t="s">
        <v>2509</v>
      </c>
      <c r="D1545" s="1"/>
      <c r="E1545" s="1"/>
      <c r="F1545" s="1" t="s">
        <v>2497</v>
      </c>
      <c r="G1545" s="1">
        <v>7</v>
      </c>
      <c r="H1545" s="1"/>
      <c r="I1545" s="1" t="s">
        <v>572</v>
      </c>
      <c r="J1545" s="1">
        <v>1.5</v>
      </c>
      <c r="K1545" s="1">
        <v>10.5</v>
      </c>
      <c r="L1545" s="42">
        <v>10</v>
      </c>
      <c r="M1545" s="43">
        <v>46121</v>
      </c>
      <c r="N1545" s="1" t="e">
        <f>VLOOKUP(B1545,MICRO!E:L,8,0)</f>
        <v>#N/A</v>
      </c>
    </row>
    <row r="1546" spans="1:14" ht="20.25" x14ac:dyDescent="0.25">
      <c r="A1546" s="1">
        <v>52</v>
      </c>
      <c r="B1546" s="159"/>
      <c r="C1546" s="1"/>
      <c r="D1546" s="1" t="s">
        <v>2135</v>
      </c>
      <c r="E1546" s="1"/>
      <c r="F1546" s="1" t="s">
        <v>2136</v>
      </c>
      <c r="G1546" s="1">
        <v>280</v>
      </c>
      <c r="H1546" s="1" t="s">
        <v>19</v>
      </c>
      <c r="I1546" s="1" t="s">
        <v>569</v>
      </c>
      <c r="J1546" s="1">
        <v>0.05</v>
      </c>
      <c r="K1546" s="1">
        <v>14</v>
      </c>
      <c r="L1546" s="42">
        <v>10</v>
      </c>
      <c r="M1546" s="43">
        <v>46121</v>
      </c>
      <c r="N1546" s="1" t="e">
        <f>VLOOKUP(B1546,MICRO!E:L,8,0)</f>
        <v>#N/A</v>
      </c>
    </row>
    <row r="1547" spans="1:14" ht="20.25" x14ac:dyDescent="0.25">
      <c r="A1547" s="1">
        <v>53</v>
      </c>
      <c r="B1547" s="159"/>
      <c r="C1547" s="1"/>
      <c r="D1547" s="1" t="s">
        <v>2135</v>
      </c>
      <c r="E1547" s="1"/>
      <c r="F1547" s="1" t="s">
        <v>2137</v>
      </c>
      <c r="G1547" s="1">
        <v>16</v>
      </c>
      <c r="H1547" s="1" t="s">
        <v>19</v>
      </c>
      <c r="I1547" s="1" t="s">
        <v>569</v>
      </c>
      <c r="J1547" s="1">
        <v>0.05</v>
      </c>
      <c r="K1547" s="1">
        <v>0.8</v>
      </c>
      <c r="L1547" s="42">
        <v>10</v>
      </c>
      <c r="M1547" s="43">
        <v>46121</v>
      </c>
      <c r="N1547" s="1" t="e">
        <f>VLOOKUP(B1547,MICRO!E:L,8,0)</f>
        <v>#N/A</v>
      </c>
    </row>
    <row r="1548" spans="1:14" ht="20.25" x14ac:dyDescent="0.25">
      <c r="A1548" s="1">
        <v>54</v>
      </c>
      <c r="B1548" s="159"/>
      <c r="C1548" s="1"/>
      <c r="D1548" s="1" t="s">
        <v>2135</v>
      </c>
      <c r="E1548" s="1"/>
      <c r="F1548" s="1" t="s">
        <v>2138</v>
      </c>
      <c r="G1548" s="1">
        <v>8</v>
      </c>
      <c r="H1548" s="1" t="s">
        <v>19</v>
      </c>
      <c r="I1548" s="1" t="s">
        <v>569</v>
      </c>
      <c r="J1548" s="1">
        <v>0.05</v>
      </c>
      <c r="K1548" s="1">
        <v>0.4</v>
      </c>
      <c r="L1548" s="42">
        <v>10</v>
      </c>
      <c r="M1548" s="43">
        <v>46121</v>
      </c>
      <c r="N1548" s="1" t="e">
        <f>VLOOKUP(B1548,MICRO!E:L,8,0)</f>
        <v>#N/A</v>
      </c>
    </row>
    <row r="1549" spans="1:14" ht="20.25" x14ac:dyDescent="0.25">
      <c r="A1549" s="1">
        <v>55</v>
      </c>
      <c r="B1549" s="159"/>
      <c r="C1549" s="1"/>
      <c r="D1549" s="1" t="s">
        <v>2135</v>
      </c>
      <c r="E1549" s="1"/>
      <c r="F1549" s="1" t="s">
        <v>2139</v>
      </c>
      <c r="G1549" s="1">
        <v>256</v>
      </c>
      <c r="H1549" s="1" t="s">
        <v>19</v>
      </c>
      <c r="I1549" s="1" t="s">
        <v>569</v>
      </c>
      <c r="J1549" s="1">
        <v>0.03</v>
      </c>
      <c r="K1549" s="1">
        <v>7.68</v>
      </c>
      <c r="L1549" s="42">
        <v>10</v>
      </c>
      <c r="M1549" s="43">
        <v>46121</v>
      </c>
      <c r="N1549" s="1" t="e">
        <f>VLOOKUP(B1549,MICRO!E:L,8,0)</f>
        <v>#N/A</v>
      </c>
    </row>
    <row r="1550" spans="1:14" ht="20.25" x14ac:dyDescent="0.25">
      <c r="A1550" s="1">
        <v>56</v>
      </c>
      <c r="B1550" s="159"/>
      <c r="C1550" s="1"/>
      <c r="D1550" s="1" t="s">
        <v>2135</v>
      </c>
      <c r="E1550" s="1"/>
      <c r="F1550" s="1" t="s">
        <v>2140</v>
      </c>
      <c r="G1550" s="1">
        <v>296</v>
      </c>
      <c r="H1550" s="1" t="s">
        <v>19</v>
      </c>
      <c r="I1550" s="1" t="s">
        <v>569</v>
      </c>
      <c r="J1550" s="1">
        <v>0.02</v>
      </c>
      <c r="K1550" s="1">
        <v>5.92</v>
      </c>
      <c r="L1550" s="42">
        <v>10</v>
      </c>
      <c r="M1550" s="43">
        <v>46121</v>
      </c>
      <c r="N1550" s="1" t="e">
        <f>VLOOKUP(B1550,MICRO!E:L,8,0)</f>
        <v>#N/A</v>
      </c>
    </row>
    <row r="1551" spans="1:14" ht="20.25" x14ac:dyDescent="0.25">
      <c r="A1551" s="1">
        <v>57</v>
      </c>
      <c r="B1551" s="159"/>
      <c r="C1551" s="1"/>
      <c r="D1551" s="1" t="s">
        <v>2141</v>
      </c>
      <c r="E1551" s="1"/>
      <c r="F1551" s="1" t="s">
        <v>2142</v>
      </c>
      <c r="G1551" s="1">
        <v>252</v>
      </c>
      <c r="H1551" s="1" t="s">
        <v>19</v>
      </c>
      <c r="I1551" s="1" t="s">
        <v>570</v>
      </c>
      <c r="J1551" s="1">
        <v>0.05</v>
      </c>
      <c r="K1551" s="1">
        <v>12.600000000000001</v>
      </c>
      <c r="L1551" s="42">
        <v>10</v>
      </c>
      <c r="M1551" s="43">
        <v>46121</v>
      </c>
      <c r="N1551" s="1" t="e">
        <f>VLOOKUP(B1551,MICRO!E:L,8,0)</f>
        <v>#N/A</v>
      </c>
    </row>
    <row r="1552" spans="1:14" ht="20.25" x14ac:dyDescent="0.25">
      <c r="A1552" s="1">
        <v>58</v>
      </c>
      <c r="B1552" s="159"/>
      <c r="C1552" s="1"/>
      <c r="D1552" s="1" t="s">
        <v>2141</v>
      </c>
      <c r="E1552" s="1"/>
      <c r="F1552" s="1" t="s">
        <v>2143</v>
      </c>
      <c r="G1552" s="1">
        <v>16</v>
      </c>
      <c r="H1552" s="1" t="s">
        <v>19</v>
      </c>
      <c r="I1552" s="1" t="s">
        <v>570</v>
      </c>
      <c r="J1552" s="1">
        <v>0.05</v>
      </c>
      <c r="K1552" s="1">
        <v>0.8</v>
      </c>
      <c r="L1552" s="42">
        <v>10</v>
      </c>
      <c r="M1552" s="43">
        <v>46121</v>
      </c>
      <c r="N1552" s="1" t="e">
        <f>VLOOKUP(B1552,MICRO!E:L,8,0)</f>
        <v>#N/A</v>
      </c>
    </row>
    <row r="1553" spans="1:14" ht="20.25" x14ac:dyDescent="0.25">
      <c r="A1553" s="1">
        <v>59</v>
      </c>
      <c r="B1553" s="159"/>
      <c r="C1553" s="1"/>
      <c r="D1553" s="1" t="s">
        <v>2141</v>
      </c>
      <c r="E1553" s="1"/>
      <c r="F1553" s="1" t="s">
        <v>2144</v>
      </c>
      <c r="G1553" s="1">
        <v>8</v>
      </c>
      <c r="H1553" s="1" t="s">
        <v>19</v>
      </c>
      <c r="I1553" s="1" t="s">
        <v>570</v>
      </c>
      <c r="J1553" s="1">
        <v>0.05</v>
      </c>
      <c r="K1553" s="1">
        <v>0.4</v>
      </c>
      <c r="L1553" s="42">
        <v>10</v>
      </c>
      <c r="M1553" s="43">
        <v>46121</v>
      </c>
      <c r="N1553" s="1" t="e">
        <f>VLOOKUP(B1553,MICRO!E:L,8,0)</f>
        <v>#N/A</v>
      </c>
    </row>
    <row r="1554" spans="1:14" ht="20.25" x14ac:dyDescent="0.25">
      <c r="A1554" s="1">
        <v>60</v>
      </c>
      <c r="B1554" s="159"/>
      <c r="C1554" s="1"/>
      <c r="D1554" s="1" t="s">
        <v>2141</v>
      </c>
      <c r="E1554" s="1"/>
      <c r="F1554" s="1" t="s">
        <v>2145</v>
      </c>
      <c r="G1554" s="1">
        <v>228</v>
      </c>
      <c r="H1554" s="1" t="s">
        <v>19</v>
      </c>
      <c r="I1554" s="1" t="s">
        <v>570</v>
      </c>
      <c r="J1554" s="1">
        <v>0.03</v>
      </c>
      <c r="K1554" s="1">
        <v>6.84</v>
      </c>
      <c r="L1554" s="42">
        <v>10</v>
      </c>
      <c r="M1554" s="43">
        <v>46121</v>
      </c>
      <c r="N1554" s="1" t="e">
        <f>VLOOKUP(B1554,MICRO!E:L,8,0)</f>
        <v>#N/A</v>
      </c>
    </row>
    <row r="1555" spans="1:14" ht="20.25" x14ac:dyDescent="0.25">
      <c r="A1555" s="1">
        <v>61</v>
      </c>
      <c r="B1555" s="159"/>
      <c r="C1555" s="1"/>
      <c r="D1555" s="1" t="s">
        <v>2141</v>
      </c>
      <c r="E1555" s="1"/>
      <c r="F1555" s="1" t="s">
        <v>2146</v>
      </c>
      <c r="G1555" s="1">
        <v>268</v>
      </c>
      <c r="H1555" s="1" t="s">
        <v>19</v>
      </c>
      <c r="I1555" s="1" t="s">
        <v>570</v>
      </c>
      <c r="J1555" s="1">
        <v>0.02</v>
      </c>
      <c r="K1555" s="1">
        <v>5.36</v>
      </c>
      <c r="L1555" s="42">
        <v>10</v>
      </c>
      <c r="M1555" s="43">
        <v>46121</v>
      </c>
      <c r="N1555" s="1" t="e">
        <f>VLOOKUP(B1555,MICRO!E:L,8,0)</f>
        <v>#N/A</v>
      </c>
    </row>
    <row r="1556" spans="1:14" ht="20.25" x14ac:dyDescent="0.25">
      <c r="A1556" s="1">
        <v>62</v>
      </c>
      <c r="B1556" s="159"/>
      <c r="C1556" s="1"/>
      <c r="D1556" s="1" t="s">
        <v>2147</v>
      </c>
      <c r="E1556" s="1"/>
      <c r="F1556" s="1" t="s">
        <v>2148</v>
      </c>
      <c r="G1556" s="1">
        <v>252</v>
      </c>
      <c r="H1556" s="1" t="s">
        <v>19</v>
      </c>
      <c r="I1556" s="1" t="s">
        <v>571</v>
      </c>
      <c r="J1556" s="1">
        <v>0.05</v>
      </c>
      <c r="K1556" s="1">
        <v>12.600000000000001</v>
      </c>
      <c r="L1556" s="42">
        <v>10</v>
      </c>
      <c r="M1556" s="43">
        <v>46121</v>
      </c>
      <c r="N1556" s="1" t="e">
        <f>VLOOKUP(B1556,MICRO!E:L,8,0)</f>
        <v>#N/A</v>
      </c>
    </row>
    <row r="1557" spans="1:14" ht="20.25" x14ac:dyDescent="0.25">
      <c r="A1557" s="1">
        <v>63</v>
      </c>
      <c r="B1557" s="159"/>
      <c r="C1557" s="1"/>
      <c r="D1557" s="1" t="s">
        <v>2147</v>
      </c>
      <c r="E1557" s="1"/>
      <c r="F1557" s="1" t="s">
        <v>2149</v>
      </c>
      <c r="G1557" s="1">
        <v>16</v>
      </c>
      <c r="H1557" s="1" t="s">
        <v>19</v>
      </c>
      <c r="I1557" s="1" t="s">
        <v>571</v>
      </c>
      <c r="J1557" s="1">
        <v>0.05</v>
      </c>
      <c r="K1557" s="1">
        <v>0.8</v>
      </c>
      <c r="L1557" s="42">
        <v>10</v>
      </c>
      <c r="M1557" s="43">
        <v>46121</v>
      </c>
      <c r="N1557" s="1" t="e">
        <f>VLOOKUP(B1557,MICRO!E:L,8,0)</f>
        <v>#N/A</v>
      </c>
    </row>
    <row r="1558" spans="1:14" ht="20.25" x14ac:dyDescent="0.25">
      <c r="A1558" s="1">
        <v>64</v>
      </c>
      <c r="B1558" s="159"/>
      <c r="C1558" s="1"/>
      <c r="D1558" s="1" t="s">
        <v>2147</v>
      </c>
      <c r="E1558" s="1"/>
      <c r="F1558" s="1" t="s">
        <v>2150</v>
      </c>
      <c r="G1558" s="1">
        <v>8</v>
      </c>
      <c r="H1558" s="1" t="s">
        <v>19</v>
      </c>
      <c r="I1558" s="1" t="s">
        <v>571</v>
      </c>
      <c r="J1558" s="1">
        <v>0.05</v>
      </c>
      <c r="K1558" s="1">
        <v>0.4</v>
      </c>
      <c r="L1558" s="42">
        <v>10</v>
      </c>
      <c r="M1558" s="43">
        <v>46121</v>
      </c>
      <c r="N1558" s="1" t="e">
        <f>VLOOKUP(B1558,MICRO!E:L,8,0)</f>
        <v>#N/A</v>
      </c>
    </row>
    <row r="1559" spans="1:14" ht="20.25" x14ac:dyDescent="0.25">
      <c r="A1559" s="1">
        <v>65</v>
      </c>
      <c r="B1559" s="159"/>
      <c r="C1559" s="1"/>
      <c r="D1559" s="1" t="s">
        <v>2147</v>
      </c>
      <c r="E1559" s="1"/>
      <c r="F1559" s="1" t="s">
        <v>2151</v>
      </c>
      <c r="G1559" s="1">
        <v>228</v>
      </c>
      <c r="H1559" s="1" t="s">
        <v>19</v>
      </c>
      <c r="I1559" s="1" t="s">
        <v>571</v>
      </c>
      <c r="J1559" s="1">
        <v>0.03</v>
      </c>
      <c r="K1559" s="1">
        <v>6.84</v>
      </c>
      <c r="L1559" s="42">
        <v>10</v>
      </c>
      <c r="M1559" s="43">
        <v>46121</v>
      </c>
      <c r="N1559" s="1" t="e">
        <f>VLOOKUP(B1559,MICRO!E:L,8,0)</f>
        <v>#N/A</v>
      </c>
    </row>
    <row r="1560" spans="1:14" ht="20.25" x14ac:dyDescent="0.25">
      <c r="A1560" s="1">
        <v>66</v>
      </c>
      <c r="B1560" s="159"/>
      <c r="C1560" s="1"/>
      <c r="D1560" s="1" t="s">
        <v>2147</v>
      </c>
      <c r="E1560" s="1"/>
      <c r="F1560" s="1" t="s">
        <v>2152</v>
      </c>
      <c r="G1560" s="1">
        <v>268</v>
      </c>
      <c r="H1560" s="1" t="s">
        <v>19</v>
      </c>
      <c r="I1560" s="1" t="s">
        <v>571</v>
      </c>
      <c r="J1560" s="1">
        <v>0.02</v>
      </c>
      <c r="K1560" s="1">
        <v>5.36</v>
      </c>
      <c r="L1560" s="42">
        <v>10</v>
      </c>
      <c r="M1560" s="43">
        <v>46121</v>
      </c>
      <c r="N1560" s="1" t="e">
        <f>VLOOKUP(B1560,MICRO!E:L,8,0)</f>
        <v>#N/A</v>
      </c>
    </row>
    <row r="1561" spans="1:14" ht="20.25" x14ac:dyDescent="0.25">
      <c r="A1561" s="1">
        <v>67</v>
      </c>
      <c r="B1561" s="159"/>
      <c r="C1561" s="1"/>
      <c r="D1561" s="1" t="s">
        <v>2153</v>
      </c>
      <c r="E1561" s="1"/>
      <c r="F1561" s="1" t="s">
        <v>2154</v>
      </c>
      <c r="G1561" s="1">
        <v>182</v>
      </c>
      <c r="H1561" s="1" t="s">
        <v>19</v>
      </c>
      <c r="I1561" s="1" t="s">
        <v>572</v>
      </c>
      <c r="J1561" s="1">
        <v>0.05</v>
      </c>
      <c r="K1561" s="1">
        <v>9.1</v>
      </c>
      <c r="L1561" s="42">
        <v>10</v>
      </c>
      <c r="M1561" s="43">
        <v>46121</v>
      </c>
      <c r="N1561" s="1" t="e">
        <f>VLOOKUP(B1561,MICRO!E:L,8,0)</f>
        <v>#N/A</v>
      </c>
    </row>
    <row r="1562" spans="1:14" ht="20.25" x14ac:dyDescent="0.25">
      <c r="A1562" s="1">
        <v>68</v>
      </c>
      <c r="B1562" s="159"/>
      <c r="C1562" s="1"/>
      <c r="D1562" s="1" t="s">
        <v>2153</v>
      </c>
      <c r="E1562" s="1"/>
      <c r="F1562" s="1" t="s">
        <v>2155</v>
      </c>
      <c r="G1562" s="1">
        <v>16</v>
      </c>
      <c r="H1562" s="1" t="s">
        <v>19</v>
      </c>
      <c r="I1562" s="1" t="s">
        <v>572</v>
      </c>
      <c r="J1562" s="1">
        <v>0.05</v>
      </c>
      <c r="K1562" s="1">
        <v>0.8</v>
      </c>
      <c r="L1562" s="42">
        <v>10</v>
      </c>
      <c r="M1562" s="43">
        <v>46121</v>
      </c>
      <c r="N1562" s="1" t="e">
        <f>VLOOKUP(B1562,MICRO!E:L,8,0)</f>
        <v>#N/A</v>
      </c>
    </row>
    <row r="1563" spans="1:14" ht="20.25" x14ac:dyDescent="0.25">
      <c r="A1563" s="1">
        <v>69</v>
      </c>
      <c r="B1563" s="159"/>
      <c r="C1563" s="1"/>
      <c r="D1563" s="1" t="s">
        <v>2153</v>
      </c>
      <c r="E1563" s="1"/>
      <c r="F1563" s="1" t="s">
        <v>2156</v>
      </c>
      <c r="G1563" s="1">
        <v>8</v>
      </c>
      <c r="H1563" s="1" t="s">
        <v>19</v>
      </c>
      <c r="I1563" s="1" t="s">
        <v>572</v>
      </c>
      <c r="J1563" s="1">
        <v>0.05</v>
      </c>
      <c r="K1563" s="1">
        <v>0.4</v>
      </c>
      <c r="L1563" s="42">
        <v>10</v>
      </c>
      <c r="M1563" s="43">
        <v>46121</v>
      </c>
      <c r="N1563" s="1" t="e">
        <f>VLOOKUP(B1563,MICRO!E:L,8,0)</f>
        <v>#N/A</v>
      </c>
    </row>
    <row r="1564" spans="1:14" ht="20.25" x14ac:dyDescent="0.25">
      <c r="A1564" s="1">
        <v>70</v>
      </c>
      <c r="B1564" s="159"/>
      <c r="C1564" s="1"/>
      <c r="D1564" s="1" t="s">
        <v>2153</v>
      </c>
      <c r="E1564" s="1"/>
      <c r="F1564" s="1" t="s">
        <v>2157</v>
      </c>
      <c r="G1564" s="1">
        <v>158</v>
      </c>
      <c r="H1564" s="1" t="s">
        <v>19</v>
      </c>
      <c r="I1564" s="1" t="s">
        <v>572</v>
      </c>
      <c r="J1564" s="1">
        <v>0.03</v>
      </c>
      <c r="K1564" s="1">
        <v>4.74</v>
      </c>
      <c r="L1564" s="42">
        <v>10</v>
      </c>
      <c r="M1564" s="43">
        <v>46121</v>
      </c>
      <c r="N1564" s="1" t="e">
        <f>VLOOKUP(B1564,MICRO!E:L,8,0)</f>
        <v>#N/A</v>
      </c>
    </row>
    <row r="1565" spans="1:14" ht="20.25" x14ac:dyDescent="0.25">
      <c r="A1565" s="1">
        <v>71</v>
      </c>
      <c r="B1565" s="159"/>
      <c r="C1565" s="1"/>
      <c r="D1565" s="1" t="s">
        <v>2153</v>
      </c>
      <c r="E1565" s="1"/>
      <c r="F1565" s="1" t="s">
        <v>2158</v>
      </c>
      <c r="G1565" s="1">
        <v>198</v>
      </c>
      <c r="H1565" s="1" t="s">
        <v>19</v>
      </c>
      <c r="I1565" s="1" t="s">
        <v>572</v>
      </c>
      <c r="J1565" s="1">
        <v>0.02</v>
      </c>
      <c r="K1565" s="1">
        <v>3.96</v>
      </c>
      <c r="L1565" s="42">
        <v>10</v>
      </c>
      <c r="M1565" s="43">
        <v>46121</v>
      </c>
      <c r="N1565" s="1" t="e">
        <f>VLOOKUP(B1565,MICRO!E:L,8,0)</f>
        <v>#N/A</v>
      </c>
    </row>
    <row r="1566" spans="1:14" ht="20.25" x14ac:dyDescent="0.25">
      <c r="A1566" s="1">
        <v>72</v>
      </c>
      <c r="B1566" s="159"/>
      <c r="C1566" s="1"/>
      <c r="D1566" s="1" t="s">
        <v>2159</v>
      </c>
      <c r="E1566" s="1"/>
      <c r="F1566" s="1" t="s">
        <v>2160</v>
      </c>
      <c r="G1566" s="1">
        <v>36</v>
      </c>
      <c r="H1566" s="1" t="s">
        <v>19</v>
      </c>
      <c r="I1566" s="1" t="s">
        <v>424</v>
      </c>
      <c r="J1566" s="1">
        <v>0.05</v>
      </c>
      <c r="K1566" s="1">
        <v>1.8</v>
      </c>
      <c r="L1566" s="42">
        <v>10</v>
      </c>
      <c r="M1566" s="43">
        <v>46121</v>
      </c>
      <c r="N1566" s="1" t="e">
        <f>VLOOKUP(B1566,MICRO!E:L,8,0)</f>
        <v>#N/A</v>
      </c>
    </row>
    <row r="1567" spans="1:14" ht="20.25" x14ac:dyDescent="0.25">
      <c r="A1567" s="1">
        <v>73</v>
      </c>
      <c r="B1567" s="159"/>
      <c r="C1567" s="1"/>
      <c r="D1567" s="1" t="s">
        <v>2159</v>
      </c>
      <c r="E1567" s="1"/>
      <c r="F1567" s="1" t="s">
        <v>2161</v>
      </c>
      <c r="G1567" s="1">
        <v>36</v>
      </c>
      <c r="H1567" s="1" t="s">
        <v>19</v>
      </c>
      <c r="I1567" s="1" t="s">
        <v>424</v>
      </c>
      <c r="J1567" s="1">
        <v>0.03</v>
      </c>
      <c r="K1567" s="1">
        <v>1.08</v>
      </c>
      <c r="L1567" s="42">
        <v>10</v>
      </c>
      <c r="M1567" s="43">
        <v>46121</v>
      </c>
      <c r="N1567" s="1" t="e">
        <f>VLOOKUP(B1567,MICRO!E:L,8,0)</f>
        <v>#N/A</v>
      </c>
    </row>
    <row r="1568" spans="1:14" ht="20.25" x14ac:dyDescent="0.25">
      <c r="A1568" s="1">
        <v>74</v>
      </c>
      <c r="B1568" s="159"/>
      <c r="C1568" s="1"/>
      <c r="D1568" s="1" t="s">
        <v>2159</v>
      </c>
      <c r="E1568" s="1"/>
      <c r="F1568" s="1" t="s">
        <v>2162</v>
      </c>
      <c r="G1568" s="1">
        <v>36</v>
      </c>
      <c r="H1568" s="1" t="s">
        <v>19</v>
      </c>
      <c r="I1568" s="1" t="s">
        <v>424</v>
      </c>
      <c r="J1568" s="1">
        <v>0.03</v>
      </c>
      <c r="K1568" s="1">
        <v>1.08</v>
      </c>
      <c r="L1568" s="42">
        <v>10</v>
      </c>
      <c r="M1568" s="43">
        <v>46121</v>
      </c>
      <c r="N1568" s="1" t="e">
        <f>VLOOKUP(B1568,MICRO!E:L,8,0)</f>
        <v>#N/A</v>
      </c>
    </row>
    <row r="1569" spans="1:14" ht="20.25" x14ac:dyDescent="0.25">
      <c r="A1569" s="1">
        <v>75</v>
      </c>
      <c r="B1569" s="159"/>
      <c r="C1569" s="1"/>
      <c r="D1569" s="1" t="s">
        <v>2159</v>
      </c>
      <c r="E1569" s="1"/>
      <c r="F1569" s="1" t="s">
        <v>2163</v>
      </c>
      <c r="G1569" s="1">
        <v>18</v>
      </c>
      <c r="H1569" s="1" t="s">
        <v>19</v>
      </c>
      <c r="I1569" s="1" t="s">
        <v>424</v>
      </c>
      <c r="J1569" s="1">
        <v>0.05</v>
      </c>
      <c r="K1569" s="1">
        <v>0.9</v>
      </c>
      <c r="L1569" s="42">
        <v>10</v>
      </c>
      <c r="M1569" s="43">
        <v>46121</v>
      </c>
      <c r="N1569" s="1" t="e">
        <f>VLOOKUP(B1569,MICRO!E:L,8,0)</f>
        <v>#N/A</v>
      </c>
    </row>
    <row r="1570" spans="1:14" ht="20.25" x14ac:dyDescent="0.25">
      <c r="A1570" s="1">
        <v>76</v>
      </c>
      <c r="B1570" s="159"/>
      <c r="C1570" s="1"/>
      <c r="D1570" s="1" t="s">
        <v>2159</v>
      </c>
      <c r="E1570" s="1"/>
      <c r="F1570" s="1" t="s">
        <v>2164</v>
      </c>
      <c r="G1570" s="1">
        <v>18</v>
      </c>
      <c r="H1570" s="1" t="s">
        <v>19</v>
      </c>
      <c r="I1570" s="1" t="s">
        <v>424</v>
      </c>
      <c r="J1570" s="1">
        <v>0.03</v>
      </c>
      <c r="K1570" s="1">
        <v>0.54</v>
      </c>
      <c r="L1570" s="42">
        <v>10</v>
      </c>
      <c r="M1570" s="43">
        <v>46121</v>
      </c>
      <c r="N1570" s="1" t="e">
        <f>VLOOKUP(B1570,MICRO!E:L,8,0)</f>
        <v>#N/A</v>
      </c>
    </row>
    <row r="1571" spans="1:14" ht="20.25" x14ac:dyDescent="0.25">
      <c r="A1571" s="1">
        <v>77</v>
      </c>
      <c r="B1571" s="159"/>
      <c r="C1571" s="1"/>
      <c r="D1571" s="1" t="s">
        <v>2159</v>
      </c>
      <c r="E1571" s="1"/>
      <c r="F1571" s="1" t="s">
        <v>2165</v>
      </c>
      <c r="G1571" s="1">
        <v>18</v>
      </c>
      <c r="H1571" s="1" t="s">
        <v>19</v>
      </c>
      <c r="I1571" s="1" t="s">
        <v>424</v>
      </c>
      <c r="J1571" s="1">
        <v>0.03</v>
      </c>
      <c r="K1571" s="1">
        <v>0.54</v>
      </c>
      <c r="L1571" s="42">
        <v>10</v>
      </c>
      <c r="M1571" s="43">
        <v>46121</v>
      </c>
      <c r="N1571" s="1" t="e">
        <f>VLOOKUP(B1571,MICRO!E:L,8,0)</f>
        <v>#N/A</v>
      </c>
    </row>
    <row r="1572" spans="1:14" ht="20.25" x14ac:dyDescent="0.25">
      <c r="A1572" s="1">
        <v>78</v>
      </c>
      <c r="B1572" s="159"/>
      <c r="C1572" s="1"/>
      <c r="D1572" s="1" t="s">
        <v>2166</v>
      </c>
      <c r="E1572" s="1"/>
      <c r="F1572" s="1" t="s">
        <v>2167</v>
      </c>
      <c r="G1572" s="1">
        <v>27</v>
      </c>
      <c r="H1572" s="1" t="s">
        <v>19</v>
      </c>
      <c r="I1572" s="1" t="s">
        <v>425</v>
      </c>
      <c r="J1572" s="1">
        <v>0.05</v>
      </c>
      <c r="K1572" s="1">
        <v>1.35</v>
      </c>
      <c r="L1572" s="42">
        <v>10</v>
      </c>
      <c r="M1572" s="43">
        <v>46121</v>
      </c>
      <c r="N1572" s="1" t="e">
        <f>VLOOKUP(B1572,MICRO!E:L,8,0)</f>
        <v>#N/A</v>
      </c>
    </row>
    <row r="1573" spans="1:14" ht="20.25" x14ac:dyDescent="0.25">
      <c r="A1573" s="1">
        <v>79</v>
      </c>
      <c r="B1573" s="159"/>
      <c r="C1573" s="1"/>
      <c r="D1573" s="1" t="s">
        <v>2166</v>
      </c>
      <c r="E1573" s="1"/>
      <c r="F1573" s="1" t="s">
        <v>2168</v>
      </c>
      <c r="G1573" s="1">
        <v>27</v>
      </c>
      <c r="H1573" s="1" t="s">
        <v>19</v>
      </c>
      <c r="I1573" s="1" t="s">
        <v>425</v>
      </c>
      <c r="J1573" s="1">
        <v>0.03</v>
      </c>
      <c r="K1573" s="1">
        <v>0.80999999999999994</v>
      </c>
      <c r="L1573" s="42">
        <v>10</v>
      </c>
      <c r="M1573" s="43">
        <v>46121</v>
      </c>
      <c r="N1573" s="1" t="e">
        <f>VLOOKUP(B1573,MICRO!E:L,8,0)</f>
        <v>#N/A</v>
      </c>
    </row>
    <row r="1574" spans="1:14" ht="20.25" x14ac:dyDescent="0.25">
      <c r="A1574" s="1">
        <v>80</v>
      </c>
      <c r="B1574" s="159"/>
      <c r="C1574" s="1"/>
      <c r="D1574" s="1" t="s">
        <v>2166</v>
      </c>
      <c r="E1574" s="1"/>
      <c r="F1574" s="1" t="s">
        <v>2169</v>
      </c>
      <c r="G1574" s="1">
        <v>27</v>
      </c>
      <c r="H1574" s="1" t="s">
        <v>19</v>
      </c>
      <c r="I1574" s="1" t="s">
        <v>425</v>
      </c>
      <c r="J1574" s="1">
        <v>0.03</v>
      </c>
      <c r="K1574" s="1">
        <v>0.80999999999999994</v>
      </c>
      <c r="L1574" s="42">
        <v>10</v>
      </c>
      <c r="M1574" s="43">
        <v>46121</v>
      </c>
      <c r="N1574" s="1" t="e">
        <f>VLOOKUP(B1574,MICRO!E:L,8,0)</f>
        <v>#N/A</v>
      </c>
    </row>
    <row r="1575" spans="1:14" ht="20.25" x14ac:dyDescent="0.25">
      <c r="A1575" s="1">
        <v>81</v>
      </c>
      <c r="B1575" s="159"/>
      <c r="C1575" s="1"/>
      <c r="D1575" s="1" t="s">
        <v>2170</v>
      </c>
      <c r="E1575" s="1"/>
      <c r="F1575" s="1" t="s">
        <v>2171</v>
      </c>
      <c r="G1575" s="1">
        <v>36</v>
      </c>
      <c r="H1575" s="1" t="s">
        <v>19</v>
      </c>
      <c r="I1575" s="1" t="s">
        <v>426</v>
      </c>
      <c r="J1575" s="1">
        <v>0.05</v>
      </c>
      <c r="K1575" s="1">
        <v>1.8</v>
      </c>
      <c r="L1575" s="42">
        <v>10</v>
      </c>
      <c r="M1575" s="43">
        <v>46121</v>
      </c>
      <c r="N1575" s="1" t="e">
        <f>VLOOKUP(B1575,MICRO!E:L,8,0)</f>
        <v>#N/A</v>
      </c>
    </row>
    <row r="1576" spans="1:14" ht="20.25" x14ac:dyDescent="0.25">
      <c r="A1576" s="1">
        <v>82</v>
      </c>
      <c r="B1576" s="159"/>
      <c r="C1576" s="1"/>
      <c r="D1576" s="1" t="s">
        <v>2170</v>
      </c>
      <c r="E1576" s="1"/>
      <c r="F1576" s="1" t="s">
        <v>2172</v>
      </c>
      <c r="G1576" s="1">
        <v>36</v>
      </c>
      <c r="H1576" s="1" t="s">
        <v>19</v>
      </c>
      <c r="I1576" s="1" t="s">
        <v>426</v>
      </c>
      <c r="J1576" s="1">
        <v>0.03</v>
      </c>
      <c r="K1576" s="1">
        <v>1.08</v>
      </c>
      <c r="L1576" s="42">
        <v>10</v>
      </c>
      <c r="M1576" s="43">
        <v>46121</v>
      </c>
      <c r="N1576" s="1" t="e">
        <f>VLOOKUP(B1576,MICRO!E:L,8,0)</f>
        <v>#N/A</v>
      </c>
    </row>
    <row r="1577" spans="1:14" ht="20.25" x14ac:dyDescent="0.25">
      <c r="A1577" s="1">
        <v>83</v>
      </c>
      <c r="B1577" s="159"/>
      <c r="C1577" s="1"/>
      <c r="D1577" s="1" t="s">
        <v>2170</v>
      </c>
      <c r="E1577" s="1"/>
      <c r="F1577" s="1" t="s">
        <v>2173</v>
      </c>
      <c r="G1577" s="1">
        <v>36</v>
      </c>
      <c r="H1577" s="1" t="s">
        <v>19</v>
      </c>
      <c r="I1577" s="1" t="s">
        <v>426</v>
      </c>
      <c r="J1577" s="1">
        <v>0.03</v>
      </c>
      <c r="K1577" s="1">
        <v>1.08</v>
      </c>
      <c r="L1577" s="42">
        <v>10</v>
      </c>
      <c r="M1577" s="43">
        <v>46121</v>
      </c>
      <c r="N1577" s="1" t="e">
        <f>VLOOKUP(B1577,MICRO!E:L,8,0)</f>
        <v>#N/A</v>
      </c>
    </row>
    <row r="1578" spans="1:14" ht="20.25" x14ac:dyDescent="0.25">
      <c r="A1578" s="1">
        <v>84</v>
      </c>
      <c r="B1578" s="159"/>
      <c r="C1578" s="1"/>
      <c r="D1578" s="1" t="s">
        <v>2174</v>
      </c>
      <c r="E1578" s="1"/>
      <c r="F1578" s="1" t="s">
        <v>2175</v>
      </c>
      <c r="G1578" s="1">
        <v>72</v>
      </c>
      <c r="H1578" s="1" t="s">
        <v>19</v>
      </c>
      <c r="I1578" s="1" t="s">
        <v>427</v>
      </c>
      <c r="J1578" s="1">
        <v>0.05</v>
      </c>
      <c r="K1578" s="1">
        <v>3.6</v>
      </c>
      <c r="L1578" s="42">
        <v>10</v>
      </c>
      <c r="M1578" s="43">
        <v>46121</v>
      </c>
      <c r="N1578" s="1" t="e">
        <f>VLOOKUP(B1578,MICRO!E:L,8,0)</f>
        <v>#N/A</v>
      </c>
    </row>
    <row r="1579" spans="1:14" ht="20.25" x14ac:dyDescent="0.25">
      <c r="A1579" s="1">
        <v>85</v>
      </c>
      <c r="B1579" s="159"/>
      <c r="C1579" s="1"/>
      <c r="D1579" s="1" t="s">
        <v>2174</v>
      </c>
      <c r="E1579" s="1"/>
      <c r="F1579" s="1" t="s">
        <v>2176</v>
      </c>
      <c r="G1579" s="1">
        <v>72</v>
      </c>
      <c r="H1579" s="1" t="s">
        <v>19</v>
      </c>
      <c r="I1579" s="1" t="s">
        <v>427</v>
      </c>
      <c r="J1579" s="1">
        <v>0.03</v>
      </c>
      <c r="K1579" s="1">
        <v>2.16</v>
      </c>
      <c r="L1579" s="42">
        <v>10</v>
      </c>
      <c r="M1579" s="43">
        <v>46121</v>
      </c>
      <c r="N1579" s="1" t="e">
        <f>VLOOKUP(B1579,MICRO!E:L,8,0)</f>
        <v>#N/A</v>
      </c>
    </row>
    <row r="1580" spans="1:14" ht="20.25" x14ac:dyDescent="0.25">
      <c r="A1580" s="1">
        <v>86</v>
      </c>
      <c r="B1580" s="159"/>
      <c r="C1580" s="1"/>
      <c r="D1580" s="1" t="s">
        <v>2174</v>
      </c>
      <c r="E1580" s="1"/>
      <c r="F1580" s="1" t="s">
        <v>2177</v>
      </c>
      <c r="G1580" s="1">
        <v>72</v>
      </c>
      <c r="H1580" s="1" t="s">
        <v>19</v>
      </c>
      <c r="I1580" s="1" t="s">
        <v>427</v>
      </c>
      <c r="J1580" s="1">
        <v>0.03</v>
      </c>
      <c r="K1580" s="1">
        <v>2.16</v>
      </c>
      <c r="L1580" s="42">
        <v>10</v>
      </c>
      <c r="M1580" s="43">
        <v>46121</v>
      </c>
      <c r="N1580" s="1" t="e">
        <f>VLOOKUP(B1580,MICRO!E:L,8,0)</f>
        <v>#N/A</v>
      </c>
    </row>
    <row r="1581" spans="1:14" ht="20.25" x14ac:dyDescent="0.25">
      <c r="A1581" s="1">
        <v>87</v>
      </c>
      <c r="B1581" s="159"/>
      <c r="C1581" s="1" t="s">
        <v>2483</v>
      </c>
      <c r="D1581" s="1" t="s">
        <v>2511</v>
      </c>
      <c r="E1581" s="1"/>
      <c r="F1581" s="1" t="s">
        <v>2121</v>
      </c>
      <c r="G1581" s="1">
        <v>8</v>
      </c>
      <c r="H1581" s="1" t="s">
        <v>19</v>
      </c>
      <c r="I1581" s="1" t="s">
        <v>569</v>
      </c>
      <c r="J1581" s="1">
        <v>1.5</v>
      </c>
      <c r="K1581" s="1">
        <v>12</v>
      </c>
      <c r="L1581" s="42">
        <v>10</v>
      </c>
      <c r="M1581" s="43">
        <v>46121</v>
      </c>
      <c r="N1581" s="1" t="e">
        <f>VLOOKUP(B1581,MICRO!E:L,8,0)</f>
        <v>#N/A</v>
      </c>
    </row>
    <row r="1582" spans="1:14" ht="20.25" x14ac:dyDescent="0.25">
      <c r="A1582" s="1">
        <v>88</v>
      </c>
      <c r="B1582" s="159"/>
      <c r="C1582" s="1" t="s">
        <v>2483</v>
      </c>
      <c r="D1582" s="1" t="s">
        <v>2511</v>
      </c>
      <c r="E1582" s="1"/>
      <c r="F1582" s="1" t="s">
        <v>2512</v>
      </c>
      <c r="G1582" s="1">
        <v>5</v>
      </c>
      <c r="H1582" s="1" t="s">
        <v>19</v>
      </c>
      <c r="I1582" s="1" t="s">
        <v>569</v>
      </c>
      <c r="J1582" s="1">
        <v>1.5</v>
      </c>
      <c r="K1582" s="1">
        <v>7.5</v>
      </c>
      <c r="L1582" s="42">
        <v>10</v>
      </c>
      <c r="M1582" s="43">
        <v>46121</v>
      </c>
      <c r="N1582" s="1" t="e">
        <f>VLOOKUP(B1582,MICRO!E:L,8,0)</f>
        <v>#N/A</v>
      </c>
    </row>
    <row r="1583" spans="1:14" ht="20.25" x14ac:dyDescent="0.25">
      <c r="A1583" s="1">
        <v>89</v>
      </c>
      <c r="B1583" s="159"/>
      <c r="C1583" s="1" t="s">
        <v>2478</v>
      </c>
      <c r="D1583" s="1" t="s">
        <v>2513</v>
      </c>
      <c r="E1583" s="1"/>
      <c r="F1583" s="1" t="s">
        <v>2121</v>
      </c>
      <c r="G1583" s="1">
        <v>7</v>
      </c>
      <c r="H1583" s="1" t="s">
        <v>19</v>
      </c>
      <c r="I1583" s="1" t="s">
        <v>570</v>
      </c>
      <c r="J1583" s="1">
        <v>1.5</v>
      </c>
      <c r="K1583" s="1">
        <v>10.5</v>
      </c>
      <c r="L1583" s="42">
        <v>10</v>
      </c>
      <c r="M1583" s="43">
        <v>46121</v>
      </c>
      <c r="N1583" s="1" t="e">
        <f>VLOOKUP(B1583,MICRO!E:L,8,0)</f>
        <v>#N/A</v>
      </c>
    </row>
    <row r="1584" spans="1:14" ht="20.25" x14ac:dyDescent="0.25">
      <c r="A1584" s="1">
        <v>90</v>
      </c>
      <c r="B1584" s="159"/>
      <c r="C1584" s="1" t="s">
        <v>2478</v>
      </c>
      <c r="D1584" s="1" t="s">
        <v>2513</v>
      </c>
      <c r="E1584" s="1"/>
      <c r="F1584" s="1" t="s">
        <v>2512</v>
      </c>
      <c r="G1584" s="1">
        <v>5</v>
      </c>
      <c r="H1584" s="1" t="s">
        <v>19</v>
      </c>
      <c r="I1584" s="1" t="s">
        <v>570</v>
      </c>
      <c r="J1584" s="1">
        <v>1.5</v>
      </c>
      <c r="K1584" s="1">
        <v>7.5</v>
      </c>
      <c r="L1584" s="42">
        <v>10</v>
      </c>
      <c r="M1584" s="43">
        <v>46121</v>
      </c>
      <c r="N1584" s="1" t="e">
        <f>VLOOKUP(B1584,MICRO!E:L,8,0)</f>
        <v>#N/A</v>
      </c>
    </row>
    <row r="1585" spans="1:14" ht="20.25" x14ac:dyDescent="0.25">
      <c r="A1585" s="1">
        <v>91</v>
      </c>
      <c r="B1585" s="159"/>
      <c r="C1585" s="1" t="s">
        <v>2488</v>
      </c>
      <c r="D1585" s="1" t="s">
        <v>2514</v>
      </c>
      <c r="E1585" s="1"/>
      <c r="F1585" s="1" t="s">
        <v>2121</v>
      </c>
      <c r="G1585" s="1">
        <v>7</v>
      </c>
      <c r="H1585" s="1" t="s">
        <v>19</v>
      </c>
      <c r="I1585" s="1" t="s">
        <v>571</v>
      </c>
      <c r="J1585" s="1">
        <v>1.5</v>
      </c>
      <c r="K1585" s="1">
        <v>10.5</v>
      </c>
      <c r="L1585" s="42">
        <v>10</v>
      </c>
      <c r="M1585" s="43">
        <v>46121</v>
      </c>
      <c r="N1585" s="1" t="e">
        <f>VLOOKUP(B1585,MICRO!E:L,8,0)</f>
        <v>#N/A</v>
      </c>
    </row>
    <row r="1586" spans="1:14" ht="20.25" x14ac:dyDescent="0.25">
      <c r="A1586" s="1">
        <v>92</v>
      </c>
      <c r="B1586" s="159"/>
      <c r="C1586" s="1" t="s">
        <v>2488</v>
      </c>
      <c r="D1586" s="1" t="s">
        <v>2514</v>
      </c>
      <c r="E1586" s="1"/>
      <c r="F1586" s="1" t="s">
        <v>2512</v>
      </c>
      <c r="G1586" s="1">
        <v>5</v>
      </c>
      <c r="H1586" s="1" t="s">
        <v>19</v>
      </c>
      <c r="I1586" s="1" t="s">
        <v>571</v>
      </c>
      <c r="J1586" s="1">
        <v>1.5</v>
      </c>
      <c r="K1586" s="1">
        <v>7.5</v>
      </c>
      <c r="L1586" s="42">
        <v>10</v>
      </c>
      <c r="M1586" s="43">
        <v>46121</v>
      </c>
      <c r="N1586" s="1" t="e">
        <f>VLOOKUP(B1586,MICRO!E:L,8,0)</f>
        <v>#N/A</v>
      </c>
    </row>
    <row r="1587" spans="1:14" ht="20.25" x14ac:dyDescent="0.25">
      <c r="A1587" s="1">
        <v>93</v>
      </c>
      <c r="B1587" s="159"/>
      <c r="C1587" s="1" t="s">
        <v>2482</v>
      </c>
      <c r="D1587" s="1" t="s">
        <v>2515</v>
      </c>
      <c r="E1587" s="1"/>
      <c r="F1587" s="1" t="s">
        <v>2121</v>
      </c>
      <c r="G1587" s="1">
        <v>5</v>
      </c>
      <c r="H1587" s="1" t="s">
        <v>19</v>
      </c>
      <c r="I1587" s="1" t="s">
        <v>572</v>
      </c>
      <c r="J1587" s="1">
        <v>1.5</v>
      </c>
      <c r="K1587" s="1">
        <v>7.5</v>
      </c>
      <c r="L1587" s="42">
        <v>10</v>
      </c>
      <c r="M1587" s="43">
        <v>46121</v>
      </c>
      <c r="N1587" s="1" t="e">
        <f>VLOOKUP(B1587,MICRO!E:L,8,0)</f>
        <v>#N/A</v>
      </c>
    </row>
    <row r="1588" spans="1:14" ht="20.25" x14ac:dyDescent="0.25">
      <c r="A1588" s="1">
        <v>94</v>
      </c>
      <c r="B1588" s="159"/>
      <c r="C1588" s="1" t="s">
        <v>2482</v>
      </c>
      <c r="D1588" s="1" t="s">
        <v>2515</v>
      </c>
      <c r="E1588" s="1"/>
      <c r="F1588" s="1" t="s">
        <v>2512</v>
      </c>
      <c r="G1588" s="1">
        <v>5</v>
      </c>
      <c r="H1588" s="1" t="s">
        <v>19</v>
      </c>
      <c r="I1588" s="1" t="s">
        <v>572</v>
      </c>
      <c r="J1588" s="1">
        <v>1.5</v>
      </c>
      <c r="K1588" s="1">
        <v>7.5</v>
      </c>
      <c r="L1588" s="42">
        <v>10</v>
      </c>
      <c r="M1588" s="43">
        <v>46121</v>
      </c>
      <c r="N1588" s="1" t="e">
        <f>VLOOKUP(B1588,MICRO!E:L,8,0)</f>
        <v>#N/A</v>
      </c>
    </row>
    <row r="1589" spans="1:14" ht="20.25" x14ac:dyDescent="0.25">
      <c r="A1589" s="1">
        <v>95</v>
      </c>
      <c r="B1589" s="159"/>
      <c r="C1589" s="1" t="s">
        <v>2482</v>
      </c>
      <c r="D1589" s="1"/>
      <c r="E1589" s="1"/>
      <c r="F1589" s="1" t="s">
        <v>2516</v>
      </c>
      <c r="G1589" s="1">
        <v>1</v>
      </c>
      <c r="H1589" s="1" t="s">
        <v>19</v>
      </c>
      <c r="I1589" s="1" t="s">
        <v>572</v>
      </c>
      <c r="J1589" s="1">
        <v>0.8</v>
      </c>
      <c r="K1589" s="1">
        <v>0.8</v>
      </c>
      <c r="L1589" s="42">
        <v>10</v>
      </c>
      <c r="M1589" s="43">
        <v>46121</v>
      </c>
      <c r="N1589" s="1" t="e">
        <f>VLOOKUP(B1589,MICRO!E:L,8,0)</f>
        <v>#N/A</v>
      </c>
    </row>
    <row r="1590" spans="1:14" ht="20.25" x14ac:dyDescent="0.25">
      <c r="A1590" s="1">
        <v>96</v>
      </c>
      <c r="B1590" s="159"/>
      <c r="C1590" s="1" t="s">
        <v>2482</v>
      </c>
      <c r="D1590" s="1"/>
      <c r="E1590" s="1"/>
      <c r="F1590" s="1" t="s">
        <v>2516</v>
      </c>
      <c r="G1590" s="1">
        <v>1</v>
      </c>
      <c r="H1590" s="1" t="s">
        <v>19</v>
      </c>
      <c r="I1590" s="1" t="s">
        <v>572</v>
      </c>
      <c r="J1590" s="1">
        <v>0.8</v>
      </c>
      <c r="K1590" s="1">
        <v>0.8</v>
      </c>
      <c r="L1590" s="42">
        <v>10</v>
      </c>
      <c r="M1590" s="43">
        <v>46121</v>
      </c>
      <c r="N1590" s="1" t="e">
        <f>VLOOKUP(B1590,MICRO!E:L,8,0)</f>
        <v>#N/A</v>
      </c>
    </row>
    <row r="1591" spans="1:14" ht="20.25" x14ac:dyDescent="0.25">
      <c r="A1591" s="1">
        <v>97</v>
      </c>
      <c r="B1591" s="159"/>
      <c r="C1591" s="1" t="s">
        <v>2482</v>
      </c>
      <c r="D1591" s="1"/>
      <c r="E1591" s="1"/>
      <c r="F1591" s="1" t="s">
        <v>2516</v>
      </c>
      <c r="G1591" s="1">
        <v>1</v>
      </c>
      <c r="H1591" s="1" t="s">
        <v>19</v>
      </c>
      <c r="I1591" s="1" t="s">
        <v>572</v>
      </c>
      <c r="J1591" s="1">
        <v>0.8</v>
      </c>
      <c r="K1591" s="1">
        <v>0.8</v>
      </c>
      <c r="L1591" s="42">
        <v>10</v>
      </c>
      <c r="M1591" s="43">
        <v>46121</v>
      </c>
      <c r="N1591" s="1" t="e">
        <f>VLOOKUP(B1591,MICRO!E:L,8,0)</f>
        <v>#N/A</v>
      </c>
    </row>
    <row r="1592" spans="1:14" ht="20.25" x14ac:dyDescent="0.25">
      <c r="A1592" s="1">
        <v>98</v>
      </c>
      <c r="B1592" s="159"/>
      <c r="C1592" s="1" t="s">
        <v>2482</v>
      </c>
      <c r="D1592" s="1"/>
      <c r="E1592" s="1"/>
      <c r="F1592" s="1" t="s">
        <v>2517</v>
      </c>
      <c r="G1592" s="1">
        <v>1</v>
      </c>
      <c r="H1592" s="1" t="s">
        <v>19</v>
      </c>
      <c r="I1592" s="1" t="s">
        <v>572</v>
      </c>
      <c r="J1592" s="1">
        <v>0.8</v>
      </c>
      <c r="K1592" s="1">
        <v>0.8</v>
      </c>
      <c r="L1592" s="42">
        <v>10</v>
      </c>
      <c r="M1592" s="43">
        <v>46121</v>
      </c>
      <c r="N1592" s="1" t="e">
        <f>VLOOKUP(B1592,MICRO!E:L,8,0)</f>
        <v>#N/A</v>
      </c>
    </row>
    <row r="1593" spans="1:14" ht="20.25" x14ac:dyDescent="0.25">
      <c r="A1593" s="1">
        <v>99</v>
      </c>
      <c r="B1593" s="159"/>
      <c r="C1593" s="1" t="s">
        <v>2482</v>
      </c>
      <c r="D1593" s="1"/>
      <c r="E1593" s="1"/>
      <c r="F1593" s="1" t="s">
        <v>2518</v>
      </c>
      <c r="G1593" s="1">
        <v>1</v>
      </c>
      <c r="H1593" s="1" t="s">
        <v>19</v>
      </c>
      <c r="I1593" s="1" t="s">
        <v>572</v>
      </c>
      <c r="J1593" s="1">
        <v>0.8</v>
      </c>
      <c r="K1593" s="1">
        <v>0.8</v>
      </c>
      <c r="L1593" s="42">
        <v>10</v>
      </c>
      <c r="M1593" s="43">
        <v>46121</v>
      </c>
      <c r="N1593" s="1" t="e">
        <f>VLOOKUP(B1593,MICRO!E:L,8,0)</f>
        <v>#N/A</v>
      </c>
    </row>
    <row r="1594" spans="1:14" ht="20.25" x14ac:dyDescent="0.25">
      <c r="A1594" s="1">
        <v>100</v>
      </c>
      <c r="B1594" s="159"/>
      <c r="C1594" s="1" t="s">
        <v>2482</v>
      </c>
      <c r="D1594" s="1"/>
      <c r="E1594" s="1"/>
      <c r="F1594" s="1" t="s">
        <v>2518</v>
      </c>
      <c r="G1594" s="1">
        <v>1</v>
      </c>
      <c r="H1594" s="1" t="s">
        <v>19</v>
      </c>
      <c r="I1594" s="1" t="s">
        <v>572</v>
      </c>
      <c r="J1594" s="1">
        <v>0.8</v>
      </c>
      <c r="K1594" s="1">
        <v>0.8</v>
      </c>
      <c r="L1594" s="42">
        <v>10</v>
      </c>
      <c r="M1594" s="43">
        <v>46121</v>
      </c>
      <c r="N1594" s="1" t="e">
        <f>VLOOKUP(B1594,MICRO!E:L,8,0)</f>
        <v>#N/A</v>
      </c>
    </row>
    <row r="1595" spans="1:14" ht="20.25" x14ac:dyDescent="0.25">
      <c r="A1595" s="1">
        <v>100</v>
      </c>
      <c r="B1595" s="159"/>
      <c r="C1595" s="1" t="s">
        <v>2187</v>
      </c>
      <c r="D1595" s="1"/>
      <c r="E1595" s="1"/>
      <c r="F1595" s="1" t="s">
        <v>2519</v>
      </c>
      <c r="G1595" s="1">
        <v>4</v>
      </c>
      <c r="H1595" s="1" t="s">
        <v>19</v>
      </c>
      <c r="I1595" s="1" t="s">
        <v>1345</v>
      </c>
      <c r="J1595" s="1">
        <v>0.5</v>
      </c>
      <c r="K1595" s="1">
        <v>2</v>
      </c>
      <c r="L1595" s="42">
        <v>10</v>
      </c>
      <c r="M1595" s="43">
        <v>46121</v>
      </c>
      <c r="N1595" s="1" t="e">
        <f>VLOOKUP(B1595,MICRO!E:L,8,0)</f>
        <v>#N/A</v>
      </c>
    </row>
    <row r="1596" spans="1:14" ht="20.25" x14ac:dyDescent="0.25">
      <c r="A1596" s="1">
        <v>15</v>
      </c>
      <c r="B1596" s="159"/>
      <c r="C1596" s="1" t="s">
        <v>1049</v>
      </c>
      <c r="D1596" s="1"/>
      <c r="E1596" s="1"/>
      <c r="F1596" s="1" t="s">
        <v>1735</v>
      </c>
      <c r="G1596" s="1">
        <v>66</v>
      </c>
      <c r="H1596" s="1" t="s">
        <v>19</v>
      </c>
      <c r="I1596" s="1" t="s">
        <v>652</v>
      </c>
      <c r="J1596" s="1">
        <v>0.02</v>
      </c>
      <c r="K1596" s="1">
        <v>1.32</v>
      </c>
      <c r="L1596" s="42">
        <v>10</v>
      </c>
      <c r="M1596" s="43">
        <v>46121</v>
      </c>
      <c r="N1596" s="1" t="e">
        <f>VLOOKUP(B1596,MICRO!E:L,8,0)</f>
        <v>#N/A</v>
      </c>
    </row>
    <row r="1597" spans="1:14" ht="20.25" x14ac:dyDescent="0.25">
      <c r="A1597" s="1">
        <v>16</v>
      </c>
      <c r="B1597" s="159"/>
      <c r="C1597" s="1" t="s">
        <v>1049</v>
      </c>
      <c r="D1597" s="1"/>
      <c r="E1597" s="1"/>
      <c r="F1597" s="1" t="s">
        <v>1762</v>
      </c>
      <c r="G1597" s="1">
        <v>66</v>
      </c>
      <c r="H1597" s="1" t="s">
        <v>19</v>
      </c>
      <c r="I1597" s="1" t="s">
        <v>652</v>
      </c>
      <c r="J1597" s="1">
        <v>0.04</v>
      </c>
      <c r="K1597" s="1">
        <v>2.64</v>
      </c>
      <c r="L1597" s="42">
        <v>10</v>
      </c>
      <c r="M1597" s="43">
        <v>46121</v>
      </c>
      <c r="N1597" s="1" t="e">
        <f>VLOOKUP(B1597,MICRO!E:L,8,0)</f>
        <v>#N/A</v>
      </c>
    </row>
    <row r="1598" spans="1:14" ht="20.25" x14ac:dyDescent="0.25">
      <c r="A1598" s="1">
        <v>17</v>
      </c>
      <c r="B1598" s="159"/>
      <c r="C1598" s="1" t="s">
        <v>1049</v>
      </c>
      <c r="D1598" s="1"/>
      <c r="E1598" s="1"/>
      <c r="F1598" s="1" t="s">
        <v>1778</v>
      </c>
      <c r="G1598" s="1">
        <v>66</v>
      </c>
      <c r="H1598" s="1" t="s">
        <v>19</v>
      </c>
      <c r="I1598" s="1" t="s">
        <v>652</v>
      </c>
      <c r="J1598" s="1">
        <v>0.03</v>
      </c>
      <c r="K1598" s="1">
        <v>1.98</v>
      </c>
      <c r="L1598" s="42">
        <v>10</v>
      </c>
      <c r="M1598" s="43">
        <v>46121</v>
      </c>
      <c r="N1598" s="1" t="e">
        <f>VLOOKUP(B1598,MICRO!E:L,8,0)</f>
        <v>#N/A</v>
      </c>
    </row>
    <row r="1599" spans="1:14" ht="20.25" x14ac:dyDescent="0.25">
      <c r="A1599" s="1">
        <v>24</v>
      </c>
      <c r="B1599" s="159"/>
      <c r="C1599" s="1" t="s">
        <v>1132</v>
      </c>
      <c r="D1599" s="1"/>
      <c r="E1599" s="1" t="s">
        <v>43</v>
      </c>
      <c r="F1599" s="1" t="s">
        <v>1134</v>
      </c>
      <c r="G1599" s="1">
        <v>1</v>
      </c>
      <c r="H1599" s="1" t="s">
        <v>19</v>
      </c>
      <c r="I1599" s="1" t="s">
        <v>652</v>
      </c>
      <c r="J1599" s="1">
        <v>55.2</v>
      </c>
      <c r="K1599" s="1">
        <v>55.2</v>
      </c>
      <c r="L1599" s="42">
        <v>7</v>
      </c>
      <c r="M1599" s="43">
        <v>46073</v>
      </c>
      <c r="N1599" s="1" t="e">
        <f>VLOOKUP(B1599,MICRO!E:L,8,0)</f>
        <v>#N/A</v>
      </c>
    </row>
    <row r="1600" spans="1:14" ht="20.25" x14ac:dyDescent="0.25">
      <c r="A1600" s="1">
        <v>28</v>
      </c>
      <c r="B1600" s="159"/>
      <c r="C1600" s="1" t="s">
        <v>1140</v>
      </c>
      <c r="D1600" s="1"/>
      <c r="E1600" s="1" t="s">
        <v>1837</v>
      </c>
      <c r="F1600" s="1" t="s">
        <v>1935</v>
      </c>
      <c r="G1600" s="1">
        <v>1</v>
      </c>
      <c r="H1600" s="1" t="s">
        <v>19</v>
      </c>
      <c r="I1600" s="1" t="s">
        <v>652</v>
      </c>
      <c r="J1600" s="1">
        <v>7.1</v>
      </c>
      <c r="K1600" s="1">
        <v>7.1</v>
      </c>
      <c r="L1600" s="42">
        <v>7</v>
      </c>
      <c r="M1600" s="43">
        <v>46073</v>
      </c>
      <c r="N1600" s="1" t="e">
        <f>VLOOKUP(B1600,MICRO!E:L,8,0)</f>
        <v>#N/A</v>
      </c>
    </row>
    <row r="1601" spans="1:14" ht="18" customHeight="1" x14ac:dyDescent="0.25">
      <c r="A1601" s="1">
        <v>2</v>
      </c>
      <c r="B1601" s="159"/>
      <c r="C1601" s="1" t="s">
        <v>1081</v>
      </c>
      <c r="D1601" s="1"/>
      <c r="E1601" s="1"/>
      <c r="F1601" s="1" t="s">
        <v>1082</v>
      </c>
      <c r="G1601" s="1">
        <v>1</v>
      </c>
      <c r="H1601" s="1" t="s">
        <v>19</v>
      </c>
      <c r="I1601" s="1" t="s">
        <v>652</v>
      </c>
      <c r="J1601" s="1">
        <v>69.099999999999994</v>
      </c>
      <c r="K1601" s="1">
        <v>69.099999999999994</v>
      </c>
      <c r="L1601" s="42">
        <v>9</v>
      </c>
      <c r="M1601" s="43"/>
      <c r="N1601" s="1" t="e">
        <f>VLOOKUP(B1601,MICRO!E:L,8,0)</f>
        <v>#N/A</v>
      </c>
    </row>
    <row r="1602" spans="1:14" ht="18" customHeight="1" x14ac:dyDescent="0.25">
      <c r="A1602" s="1">
        <v>3</v>
      </c>
      <c r="B1602" s="159"/>
      <c r="C1602" s="1" t="s">
        <v>1081</v>
      </c>
      <c r="D1602" s="1"/>
      <c r="E1602" s="1"/>
      <c r="F1602" s="1" t="s">
        <v>1083</v>
      </c>
      <c r="G1602" s="1">
        <v>9</v>
      </c>
      <c r="H1602" s="1" t="s">
        <v>19</v>
      </c>
      <c r="I1602" s="1" t="s">
        <v>652</v>
      </c>
      <c r="J1602" s="1">
        <v>98.8</v>
      </c>
      <c r="K1602" s="1">
        <v>889.19999999999993</v>
      </c>
      <c r="L1602" s="42">
        <v>9</v>
      </c>
      <c r="M1602" s="43" t="s">
        <v>2534</v>
      </c>
      <c r="N1602" s="1" t="e">
        <f>VLOOKUP(B1602,MICRO!E:L,8,0)</f>
        <v>#N/A</v>
      </c>
    </row>
    <row r="1603" spans="1:14" ht="18" customHeight="1" x14ac:dyDescent="0.25">
      <c r="A1603" s="1">
        <v>4</v>
      </c>
      <c r="B1603" s="159"/>
      <c r="C1603" s="1" t="s">
        <v>1081</v>
      </c>
      <c r="D1603" s="1"/>
      <c r="E1603" s="1"/>
      <c r="F1603" s="1" t="s">
        <v>1084</v>
      </c>
      <c r="G1603" s="1">
        <v>1</v>
      </c>
      <c r="H1603" s="1" t="s">
        <v>19</v>
      </c>
      <c r="I1603" s="1" t="s">
        <v>652</v>
      </c>
      <c r="J1603" s="1">
        <v>138.30000000000001</v>
      </c>
      <c r="K1603" s="1">
        <v>138.30000000000001</v>
      </c>
      <c r="L1603" s="42">
        <v>9</v>
      </c>
      <c r="M1603" s="43"/>
      <c r="N1603" s="1" t="e">
        <f>VLOOKUP(B1603,MICRO!E:L,8,0)</f>
        <v>#N/A</v>
      </c>
    </row>
    <row r="1604" spans="1:14" ht="18" customHeight="1" x14ac:dyDescent="0.25">
      <c r="A1604" s="1">
        <v>5</v>
      </c>
      <c r="B1604" s="159"/>
      <c r="C1604" s="1" t="s">
        <v>1797</v>
      </c>
      <c r="D1604" s="1"/>
      <c r="E1604" s="1"/>
      <c r="F1604" s="1" t="s">
        <v>2178</v>
      </c>
      <c r="G1604" s="1">
        <v>4</v>
      </c>
      <c r="H1604" s="1" t="s">
        <v>19</v>
      </c>
      <c r="I1604" s="1" t="s">
        <v>652</v>
      </c>
      <c r="J1604" s="1">
        <v>0.01</v>
      </c>
      <c r="K1604" s="1">
        <v>0.04</v>
      </c>
      <c r="L1604" s="42">
        <v>9</v>
      </c>
      <c r="M1604" s="43"/>
      <c r="N1604" s="1" t="e">
        <f>VLOOKUP(B1604,MICRO!E:L,8,0)</f>
        <v>#N/A</v>
      </c>
    </row>
    <row r="1605" spans="1:14" ht="18" customHeight="1" x14ac:dyDescent="0.25">
      <c r="A1605" s="1">
        <v>6</v>
      </c>
      <c r="B1605" s="159"/>
      <c r="C1605" s="1"/>
      <c r="D1605" s="1" t="s">
        <v>2179</v>
      </c>
      <c r="E1605" s="1"/>
      <c r="F1605" s="1" t="s">
        <v>2180</v>
      </c>
      <c r="G1605" s="1">
        <v>10</v>
      </c>
      <c r="H1605" s="1" t="s">
        <v>19</v>
      </c>
      <c r="I1605" s="1"/>
      <c r="J1605" s="1">
        <v>0.01</v>
      </c>
      <c r="K1605" s="1">
        <v>0.1</v>
      </c>
      <c r="L1605" s="42">
        <v>9</v>
      </c>
      <c r="M1605" s="43"/>
      <c r="N1605" s="1" t="e">
        <f>VLOOKUP(B1605,MICRO!E:L,8,0)</f>
        <v>#N/A</v>
      </c>
    </row>
    <row r="1606" spans="1:14" ht="18" customHeight="1" x14ac:dyDescent="0.25">
      <c r="A1606" s="1">
        <v>7</v>
      </c>
      <c r="B1606" s="159"/>
      <c r="C1606" s="1"/>
      <c r="D1606" s="1" t="s">
        <v>2179</v>
      </c>
      <c r="E1606" s="1"/>
      <c r="F1606" s="1" t="s">
        <v>2181</v>
      </c>
      <c r="G1606" s="1">
        <v>10</v>
      </c>
      <c r="H1606" s="1" t="s">
        <v>19</v>
      </c>
      <c r="I1606" s="1"/>
      <c r="J1606" s="1">
        <v>0.01</v>
      </c>
      <c r="K1606" s="1">
        <v>0.1</v>
      </c>
      <c r="L1606" s="42">
        <v>9</v>
      </c>
      <c r="M1606" s="43"/>
      <c r="N1606" s="1" t="e">
        <f>VLOOKUP(B1606,MICRO!E:L,8,0)</f>
        <v>#N/A</v>
      </c>
    </row>
    <row r="1607" spans="1:14" ht="18" customHeight="1" x14ac:dyDescent="0.25">
      <c r="A1607" s="1">
        <v>8</v>
      </c>
      <c r="B1607" s="159"/>
      <c r="C1607" s="1"/>
      <c r="D1607" s="1" t="s">
        <v>2179</v>
      </c>
      <c r="E1607" s="1"/>
      <c r="F1607" s="1" t="s">
        <v>2182</v>
      </c>
      <c r="G1607" s="1">
        <v>3</v>
      </c>
      <c r="H1607" s="1" t="s">
        <v>19</v>
      </c>
      <c r="I1607" s="1"/>
      <c r="J1607" s="1">
        <v>0.03</v>
      </c>
      <c r="K1607" s="1">
        <v>0.09</v>
      </c>
      <c r="L1607" s="42">
        <v>9</v>
      </c>
      <c r="M1607" s="43"/>
      <c r="N1607" s="1" t="e">
        <f>VLOOKUP(B1607,MICRO!E:L,8,0)</f>
        <v>#N/A</v>
      </c>
    </row>
    <row r="1608" spans="1:14" ht="18" customHeight="1" x14ac:dyDescent="0.25">
      <c r="A1608" s="1">
        <v>9</v>
      </c>
      <c r="B1608" s="159"/>
      <c r="C1608" s="1"/>
      <c r="D1608" s="1" t="s">
        <v>2179</v>
      </c>
      <c r="E1608" s="1"/>
      <c r="F1608" s="1" t="s">
        <v>2183</v>
      </c>
      <c r="G1608" s="1">
        <v>3</v>
      </c>
      <c r="H1608" s="1" t="s">
        <v>19</v>
      </c>
      <c r="I1608" s="1"/>
      <c r="J1608" s="1">
        <v>0.04</v>
      </c>
      <c r="K1608" s="1">
        <v>0.12</v>
      </c>
      <c r="L1608" s="42">
        <v>9</v>
      </c>
      <c r="M1608" s="43"/>
      <c r="N1608" s="1" t="e">
        <f>VLOOKUP(B1608,MICRO!E:L,8,0)</f>
        <v>#N/A</v>
      </c>
    </row>
    <row r="1609" spans="1:14" ht="18" customHeight="1" x14ac:dyDescent="0.25">
      <c r="A1609" s="1">
        <v>15</v>
      </c>
      <c r="B1609" s="159"/>
      <c r="C1609" s="1" t="s">
        <v>2184</v>
      </c>
      <c r="D1609" s="1"/>
      <c r="E1609" s="1" t="s">
        <v>2185</v>
      </c>
      <c r="F1609" s="1" t="s">
        <v>2186</v>
      </c>
      <c r="G1609" s="1">
        <v>22</v>
      </c>
      <c r="H1609" s="1" t="s">
        <v>19</v>
      </c>
      <c r="I1609" s="1" t="s">
        <v>652</v>
      </c>
      <c r="J1609" s="1">
        <v>0.2</v>
      </c>
      <c r="K1609" s="1">
        <v>4.4000000000000004</v>
      </c>
      <c r="L1609" s="42">
        <v>9</v>
      </c>
      <c r="M1609" s="43"/>
      <c r="N1609" s="1" t="e">
        <f>VLOOKUP(B1609,MICRO!E:L,8,0)</f>
        <v>#N/A</v>
      </c>
    </row>
    <row r="1610" spans="1:14" ht="18" customHeight="1" x14ac:dyDescent="0.25">
      <c r="A1610" s="1">
        <v>16</v>
      </c>
      <c r="B1610" s="159"/>
      <c r="C1610" s="1" t="s">
        <v>2187</v>
      </c>
      <c r="D1610" s="1"/>
      <c r="E1610" s="1"/>
      <c r="F1610" s="1" t="s">
        <v>2188</v>
      </c>
      <c r="G1610" s="1">
        <v>1</v>
      </c>
      <c r="H1610" s="1" t="s">
        <v>19</v>
      </c>
      <c r="I1610" s="1" t="s">
        <v>652</v>
      </c>
      <c r="J1610" s="1">
        <v>0.5</v>
      </c>
      <c r="K1610" s="1">
        <v>0.5</v>
      </c>
      <c r="L1610" s="42">
        <v>9</v>
      </c>
      <c r="M1610" s="43"/>
      <c r="N1610" s="1" t="e">
        <f>VLOOKUP(B1610,MICRO!E:L,8,0)</f>
        <v>#N/A</v>
      </c>
    </row>
    <row r="1611" spans="1:14" ht="20.25" x14ac:dyDescent="0.25">
      <c r="A1611" s="1">
        <v>1</v>
      </c>
      <c r="B1611" s="159"/>
      <c r="C1611" s="1" t="s">
        <v>1298</v>
      </c>
      <c r="D1611" s="1"/>
      <c r="E1611" s="1" t="s">
        <v>2</v>
      </c>
      <c r="F1611" s="1" t="s">
        <v>1299</v>
      </c>
      <c r="G1611" s="1">
        <v>64</v>
      </c>
      <c r="H1611" s="1" t="s">
        <v>19</v>
      </c>
      <c r="I1611" s="1" t="s">
        <v>1300</v>
      </c>
      <c r="J1611" s="1">
        <v>12.7</v>
      </c>
      <c r="K1611" s="1">
        <v>812.8</v>
      </c>
      <c r="L1611" s="42"/>
      <c r="M1611" s="43"/>
      <c r="N1611" s="1" t="e">
        <f>VLOOKUP(B1611,MICRO!E:L,8,0)</f>
        <v>#N/A</v>
      </c>
    </row>
    <row r="1612" spans="1:14" ht="20.25" x14ac:dyDescent="0.25">
      <c r="A1612" s="1">
        <v>2</v>
      </c>
      <c r="B1612" s="159"/>
      <c r="C1612" s="1" t="s">
        <v>2291</v>
      </c>
      <c r="D1612" s="1"/>
      <c r="E1612" s="1"/>
      <c r="F1612" s="1" t="s">
        <v>2292</v>
      </c>
      <c r="G1612" s="1">
        <v>1360</v>
      </c>
      <c r="H1612" s="1" t="s">
        <v>19</v>
      </c>
      <c r="I1612" s="1" t="s">
        <v>2293</v>
      </c>
      <c r="J1612" s="1">
        <v>0.03</v>
      </c>
      <c r="K1612" s="1">
        <v>40.799999999999997</v>
      </c>
      <c r="L1612" s="42">
        <v>2</v>
      </c>
      <c r="M1612" s="43"/>
      <c r="N1612" s="1" t="e">
        <f>VLOOKUP(B1612,MICRO!E:L,8,0)</f>
        <v>#N/A</v>
      </c>
    </row>
    <row r="1613" spans="1:14" ht="20.25" x14ac:dyDescent="0.25">
      <c r="A1613" s="1">
        <v>3</v>
      </c>
      <c r="B1613" s="159"/>
      <c r="C1613" s="1" t="s">
        <v>2291</v>
      </c>
      <c r="D1613" s="1"/>
      <c r="E1613" s="1"/>
      <c r="F1613" s="1" t="s">
        <v>2294</v>
      </c>
      <c r="G1613" s="1">
        <v>840</v>
      </c>
      <c r="H1613" s="1" t="s">
        <v>19</v>
      </c>
      <c r="I1613" s="1" t="s">
        <v>2295</v>
      </c>
      <c r="J1613" s="1">
        <v>0.03</v>
      </c>
      <c r="K1613" s="1">
        <v>25.2</v>
      </c>
      <c r="L1613" s="42">
        <v>2</v>
      </c>
      <c r="M1613" s="43"/>
      <c r="N1613" s="1" t="e">
        <f>VLOOKUP(B1613,MICRO!E:L,8,0)</f>
        <v>#N/A</v>
      </c>
    </row>
    <row r="1614" spans="1:14" ht="20.25" x14ac:dyDescent="0.25">
      <c r="A1614" s="1">
        <v>4</v>
      </c>
      <c r="B1614" s="159"/>
      <c r="C1614" s="1" t="s">
        <v>2291</v>
      </c>
      <c r="D1614" s="1"/>
      <c r="E1614" s="1"/>
      <c r="F1614" s="1" t="s">
        <v>2296</v>
      </c>
      <c r="G1614" s="1">
        <v>1360</v>
      </c>
      <c r="H1614" s="1" t="s">
        <v>19</v>
      </c>
      <c r="I1614" s="1" t="s">
        <v>2293</v>
      </c>
      <c r="J1614" s="1">
        <v>0.05</v>
      </c>
      <c r="K1614" s="1">
        <v>68</v>
      </c>
      <c r="L1614" s="42">
        <v>2</v>
      </c>
      <c r="M1614" s="43"/>
      <c r="N1614" s="1" t="e">
        <f>VLOOKUP(B1614,MICRO!E:L,8,0)</f>
        <v>#N/A</v>
      </c>
    </row>
    <row r="1615" spans="1:14" ht="20.25" x14ac:dyDescent="0.25">
      <c r="A1615" s="1">
        <v>5</v>
      </c>
      <c r="B1615" s="159"/>
      <c r="C1615" s="1" t="s">
        <v>2291</v>
      </c>
      <c r="D1615" s="1"/>
      <c r="E1615" s="1"/>
      <c r="F1615" s="1" t="s">
        <v>2297</v>
      </c>
      <c r="G1615" s="1">
        <v>840</v>
      </c>
      <c r="H1615" s="1" t="s">
        <v>19</v>
      </c>
      <c r="I1615" s="1" t="s">
        <v>2295</v>
      </c>
      <c r="J1615" s="1">
        <v>0.05</v>
      </c>
      <c r="K1615" s="1">
        <v>42</v>
      </c>
      <c r="L1615" s="42">
        <v>2</v>
      </c>
      <c r="M1615" s="43"/>
      <c r="N1615" s="1" t="e">
        <f>VLOOKUP(B1615,MICRO!E:L,8,0)</f>
        <v>#N/A</v>
      </c>
    </row>
    <row r="1616" spans="1:14" ht="20.25" x14ac:dyDescent="0.25">
      <c r="A1616" s="1">
        <v>6</v>
      </c>
      <c r="B1616" s="159"/>
      <c r="C1616" s="1" t="s">
        <v>2291</v>
      </c>
      <c r="D1616" s="1"/>
      <c r="E1616" s="1"/>
      <c r="F1616" s="1" t="s">
        <v>2298</v>
      </c>
      <c r="G1616" s="1">
        <v>840</v>
      </c>
      <c r="H1616" s="1" t="s">
        <v>19</v>
      </c>
      <c r="I1616" s="1" t="s">
        <v>2295</v>
      </c>
      <c r="J1616" s="1">
        <v>0.08</v>
      </c>
      <c r="K1616" s="1">
        <v>67.2</v>
      </c>
      <c r="L1616" s="42">
        <v>2</v>
      </c>
      <c r="M1616" s="43"/>
      <c r="N1616" s="1" t="e">
        <f>VLOOKUP(B1616,MICRO!E:L,8,0)</f>
        <v>#N/A</v>
      </c>
    </row>
    <row r="1617" spans="1:14" ht="20.25" x14ac:dyDescent="0.25">
      <c r="A1617" s="1">
        <v>7</v>
      </c>
      <c r="B1617" s="159"/>
      <c r="C1617" s="1" t="s">
        <v>2291</v>
      </c>
      <c r="D1617" s="1"/>
      <c r="E1617" s="1"/>
      <c r="F1617" s="1" t="s">
        <v>2299</v>
      </c>
      <c r="G1617" s="1">
        <v>1360</v>
      </c>
      <c r="H1617" s="1" t="s">
        <v>19</v>
      </c>
      <c r="I1617" s="1" t="s">
        <v>2300</v>
      </c>
      <c r="J1617" s="1">
        <v>0.08</v>
      </c>
      <c r="K1617" s="1">
        <v>108.8</v>
      </c>
      <c r="L1617" s="42">
        <v>2</v>
      </c>
      <c r="M1617" s="43"/>
      <c r="N1617" s="1" t="e">
        <f>VLOOKUP(B1617,MICRO!E:L,8,0)</f>
        <v>#N/A</v>
      </c>
    </row>
    <row r="1618" spans="1:14" ht="20.25" x14ac:dyDescent="0.25">
      <c r="A1618" s="1">
        <v>6</v>
      </c>
      <c r="B1618" s="159"/>
      <c r="C1618" s="1" t="s">
        <v>1361</v>
      </c>
      <c r="D1618" s="1"/>
      <c r="E1618" s="1"/>
      <c r="F1618" s="1" t="s">
        <v>2301</v>
      </c>
      <c r="G1618" s="1">
        <v>1</v>
      </c>
      <c r="H1618" s="1" t="s">
        <v>19</v>
      </c>
      <c r="I1618" s="1" t="s">
        <v>1300</v>
      </c>
      <c r="J1618" s="1">
        <v>23</v>
      </c>
      <c r="K1618" s="1">
        <v>23</v>
      </c>
      <c r="L1618" s="42">
        <v>3</v>
      </c>
      <c r="M1618" s="43"/>
      <c r="N1618" s="1" t="e">
        <f>VLOOKUP(B1618,MICRO!E:L,8,0)</f>
        <v>#N/A</v>
      </c>
    </row>
    <row r="1619" spans="1:14" ht="20.25" x14ac:dyDescent="0.25">
      <c r="A1619" s="1">
        <v>7</v>
      </c>
      <c r="B1619" s="159"/>
      <c r="C1619" s="1" t="s">
        <v>1361</v>
      </c>
      <c r="D1619" s="1"/>
      <c r="E1619" s="1"/>
      <c r="F1619" s="1" t="s">
        <v>2302</v>
      </c>
      <c r="G1619" s="1">
        <v>1</v>
      </c>
      <c r="H1619" s="1" t="s">
        <v>19</v>
      </c>
      <c r="I1619" s="1" t="s">
        <v>1300</v>
      </c>
      <c r="J1619" s="1">
        <v>23</v>
      </c>
      <c r="K1619" s="1">
        <v>23</v>
      </c>
      <c r="L1619" s="42">
        <v>3</v>
      </c>
      <c r="M1619" s="43"/>
      <c r="N1619" s="1" t="e">
        <f>VLOOKUP(B1619,MICRO!E:L,8,0)</f>
        <v>#N/A</v>
      </c>
    </row>
    <row r="1620" spans="1:14" ht="20.25" x14ac:dyDescent="0.25">
      <c r="A1620" s="1">
        <v>13</v>
      </c>
      <c r="B1620" s="159"/>
      <c r="C1620" s="1" t="s">
        <v>1361</v>
      </c>
      <c r="D1620" s="1"/>
      <c r="E1620" s="1"/>
      <c r="F1620" s="1" t="s">
        <v>2301</v>
      </c>
      <c r="G1620" s="1">
        <v>1</v>
      </c>
      <c r="H1620" s="1" t="s">
        <v>19</v>
      </c>
      <c r="I1620" s="1" t="s">
        <v>1295</v>
      </c>
      <c r="J1620" s="1">
        <v>23</v>
      </c>
      <c r="K1620" s="1">
        <v>23</v>
      </c>
      <c r="L1620" s="42">
        <v>3</v>
      </c>
      <c r="M1620" s="43"/>
      <c r="N1620" s="1" t="e">
        <f>VLOOKUP(B1620,MICRO!E:L,8,0)</f>
        <v>#N/A</v>
      </c>
    </row>
    <row r="1621" spans="1:14" ht="20.25" x14ac:dyDescent="0.25">
      <c r="A1621" s="1">
        <v>14</v>
      </c>
      <c r="B1621" s="159"/>
      <c r="C1621" s="1" t="s">
        <v>1361</v>
      </c>
      <c r="D1621" s="1"/>
      <c r="E1621" s="1"/>
      <c r="F1621" s="1" t="s">
        <v>2302</v>
      </c>
      <c r="G1621" s="1">
        <v>1</v>
      </c>
      <c r="H1621" s="1" t="s">
        <v>19</v>
      </c>
      <c r="I1621" s="1" t="s">
        <v>1295</v>
      </c>
      <c r="J1621" s="1">
        <v>23</v>
      </c>
      <c r="K1621" s="1">
        <v>23</v>
      </c>
      <c r="L1621" s="42">
        <v>3</v>
      </c>
      <c r="M1621" s="43"/>
      <c r="N1621" s="1" t="e">
        <f>VLOOKUP(B1621,MICRO!E:L,8,0)</f>
        <v>#N/A</v>
      </c>
    </row>
    <row r="1622" spans="1:14" ht="20.25" x14ac:dyDescent="0.25">
      <c r="A1622" s="1">
        <v>20</v>
      </c>
      <c r="B1622" s="159"/>
      <c r="C1622" s="1" t="s">
        <v>1361</v>
      </c>
      <c r="D1622" s="1"/>
      <c r="E1622" s="1"/>
      <c r="F1622" s="1" t="s">
        <v>2301</v>
      </c>
      <c r="G1622" s="1">
        <v>1</v>
      </c>
      <c r="H1622" s="1" t="s">
        <v>19</v>
      </c>
      <c r="I1622" s="1" t="s">
        <v>1301</v>
      </c>
      <c r="J1622" s="1">
        <v>23</v>
      </c>
      <c r="K1622" s="1">
        <v>23</v>
      </c>
      <c r="L1622" s="42">
        <v>3</v>
      </c>
      <c r="M1622" s="43"/>
      <c r="N1622" s="1" t="e">
        <f>VLOOKUP(B1622,MICRO!E:L,8,0)</f>
        <v>#N/A</v>
      </c>
    </row>
    <row r="1623" spans="1:14" ht="20.25" x14ac:dyDescent="0.25">
      <c r="A1623" s="1">
        <v>21</v>
      </c>
      <c r="B1623" s="159"/>
      <c r="C1623" s="1" t="s">
        <v>1361</v>
      </c>
      <c r="D1623" s="1"/>
      <c r="E1623" s="1"/>
      <c r="F1623" s="1" t="s">
        <v>2302</v>
      </c>
      <c r="G1623" s="1">
        <v>1</v>
      </c>
      <c r="H1623" s="1" t="s">
        <v>19</v>
      </c>
      <c r="I1623" s="1" t="s">
        <v>1301</v>
      </c>
      <c r="J1623" s="1">
        <v>23</v>
      </c>
      <c r="K1623" s="1">
        <v>23</v>
      </c>
      <c r="L1623" s="42">
        <v>3</v>
      </c>
      <c r="M1623" s="43"/>
      <c r="N1623" s="1" t="e">
        <f>VLOOKUP(B1623,MICRO!E:L,8,0)</f>
        <v>#N/A</v>
      </c>
    </row>
    <row r="1624" spans="1:14" ht="20.25" x14ac:dyDescent="0.25">
      <c r="A1624" s="1">
        <v>27</v>
      </c>
      <c r="B1624" s="159"/>
      <c r="C1624" s="1" t="s">
        <v>1361</v>
      </c>
      <c r="D1624" s="1"/>
      <c r="E1624" s="1"/>
      <c r="F1624" s="1" t="s">
        <v>2301</v>
      </c>
      <c r="G1624" s="1">
        <v>1</v>
      </c>
      <c r="H1624" s="1" t="s">
        <v>19</v>
      </c>
      <c r="I1624" s="1" t="s">
        <v>1290</v>
      </c>
      <c r="J1624" s="1">
        <v>23</v>
      </c>
      <c r="K1624" s="1">
        <v>23</v>
      </c>
      <c r="L1624" s="42">
        <v>3</v>
      </c>
      <c r="M1624" s="43"/>
      <c r="N1624" s="1" t="e">
        <f>VLOOKUP(B1624,MICRO!E:L,8,0)</f>
        <v>#N/A</v>
      </c>
    </row>
    <row r="1625" spans="1:14" ht="20.25" x14ac:dyDescent="0.25">
      <c r="A1625" s="1">
        <v>28</v>
      </c>
      <c r="B1625" s="159"/>
      <c r="C1625" s="1" t="s">
        <v>1361</v>
      </c>
      <c r="D1625" s="1"/>
      <c r="E1625" s="1"/>
      <c r="F1625" s="1" t="s">
        <v>2302</v>
      </c>
      <c r="G1625" s="1">
        <v>1</v>
      </c>
      <c r="H1625" s="1" t="s">
        <v>19</v>
      </c>
      <c r="I1625" s="1" t="s">
        <v>1290</v>
      </c>
      <c r="J1625" s="1">
        <v>23</v>
      </c>
      <c r="K1625" s="1">
        <v>23</v>
      </c>
      <c r="L1625" s="42">
        <v>3</v>
      </c>
      <c r="M1625" s="43"/>
      <c r="N1625" s="1" t="e">
        <f>VLOOKUP(B1625,MICRO!E:L,8,0)</f>
        <v>#N/A</v>
      </c>
    </row>
    <row r="1626" spans="1:14" ht="20.25" x14ac:dyDescent="0.25">
      <c r="A1626" s="1">
        <v>29</v>
      </c>
      <c r="B1626" s="159"/>
      <c r="C1626" s="1" t="s">
        <v>2303</v>
      </c>
      <c r="D1626" s="1"/>
      <c r="E1626" s="1"/>
      <c r="F1626" s="1" t="s">
        <v>2304</v>
      </c>
      <c r="G1626" s="1">
        <v>1</v>
      </c>
      <c r="H1626" s="1" t="s">
        <v>19</v>
      </c>
      <c r="I1626" s="1" t="s">
        <v>1300</v>
      </c>
      <c r="J1626" s="1">
        <v>1020</v>
      </c>
      <c r="K1626" s="1">
        <v>1020</v>
      </c>
      <c r="L1626" s="42">
        <v>3</v>
      </c>
      <c r="M1626" s="43"/>
      <c r="N1626" s="1" t="e">
        <f>VLOOKUP(B1626,MICRO!E:L,8,0)</f>
        <v>#N/A</v>
      </c>
    </row>
    <row r="1627" spans="1:14" ht="20.25" x14ac:dyDescent="0.25">
      <c r="A1627" s="1">
        <v>30</v>
      </c>
      <c r="B1627" s="159"/>
      <c r="C1627" s="1" t="s">
        <v>2303</v>
      </c>
      <c r="D1627" s="1"/>
      <c r="E1627" s="1"/>
      <c r="F1627" s="1" t="s">
        <v>2305</v>
      </c>
      <c r="G1627" s="1">
        <v>1</v>
      </c>
      <c r="H1627" s="1" t="s">
        <v>19</v>
      </c>
      <c r="I1627" s="1" t="s">
        <v>1290</v>
      </c>
      <c r="J1627" s="1">
        <v>1020</v>
      </c>
      <c r="K1627" s="1">
        <v>1020</v>
      </c>
      <c r="L1627" s="42">
        <v>3</v>
      </c>
      <c r="M1627" s="43"/>
      <c r="N1627" s="1" t="e">
        <f>VLOOKUP(B1627,MICRO!E:L,8,0)</f>
        <v>#N/A</v>
      </c>
    </row>
    <row r="1628" spans="1:14" ht="20.25" x14ac:dyDescent="0.25">
      <c r="A1628" s="1">
        <v>31</v>
      </c>
      <c r="B1628" s="159"/>
      <c r="C1628" s="1" t="s">
        <v>2303</v>
      </c>
      <c r="D1628" s="1"/>
      <c r="E1628" s="1"/>
      <c r="F1628" s="1" t="s">
        <v>2306</v>
      </c>
      <c r="G1628" s="1">
        <v>1</v>
      </c>
      <c r="H1628" s="1" t="s">
        <v>19</v>
      </c>
      <c r="I1628" s="1" t="s">
        <v>1295</v>
      </c>
      <c r="J1628" s="1">
        <v>1020</v>
      </c>
      <c r="K1628" s="1">
        <v>1020</v>
      </c>
      <c r="L1628" s="42">
        <v>3</v>
      </c>
      <c r="M1628" s="43"/>
      <c r="N1628" s="1" t="e">
        <f>VLOOKUP(B1628,MICRO!E:L,8,0)</f>
        <v>#N/A</v>
      </c>
    </row>
    <row r="1629" spans="1:14" ht="20.25" x14ac:dyDescent="0.25">
      <c r="A1629" s="1">
        <v>32</v>
      </c>
      <c r="B1629" s="159"/>
      <c r="C1629" s="1" t="s">
        <v>2303</v>
      </c>
      <c r="D1629" s="1"/>
      <c r="E1629" s="1"/>
      <c r="F1629" s="1" t="s">
        <v>2307</v>
      </c>
      <c r="G1629" s="1">
        <v>1</v>
      </c>
      <c r="H1629" s="1" t="s">
        <v>19</v>
      </c>
      <c r="I1629" s="1" t="s">
        <v>1301</v>
      </c>
      <c r="J1629" s="1">
        <v>1020</v>
      </c>
      <c r="K1629" s="1">
        <v>1020</v>
      </c>
      <c r="L1629" s="42">
        <v>3</v>
      </c>
      <c r="M1629" s="43"/>
      <c r="N1629" s="1" t="e">
        <f>VLOOKUP(B1629,MICRO!E:L,8,0)</f>
        <v>#N/A</v>
      </c>
    </row>
    <row r="1630" spans="1:14" ht="20.25" x14ac:dyDescent="0.25">
      <c r="A1630" s="1">
        <v>1</v>
      </c>
      <c r="B1630" s="159"/>
      <c r="C1630" s="1" t="s">
        <v>2535</v>
      </c>
      <c r="D1630" s="1" t="s">
        <v>2536</v>
      </c>
      <c r="E1630" s="1"/>
      <c r="F1630" s="1" t="s">
        <v>2537</v>
      </c>
      <c r="G1630" s="1">
        <v>1</v>
      </c>
      <c r="H1630" s="1" t="s">
        <v>19</v>
      </c>
      <c r="I1630" s="1" t="s">
        <v>1300</v>
      </c>
      <c r="J1630" s="1">
        <v>1138</v>
      </c>
      <c r="K1630" s="1">
        <v>1138</v>
      </c>
      <c r="L1630" s="42">
        <v>4</v>
      </c>
      <c r="M1630" s="43"/>
      <c r="N1630" s="1" t="e">
        <f>VLOOKUP(B1630,MICRO!E:L,8,0)</f>
        <v>#N/A</v>
      </c>
    </row>
    <row r="1631" spans="1:14" ht="20.25" x14ac:dyDescent="0.25">
      <c r="A1631" s="1">
        <v>2</v>
      </c>
      <c r="B1631" s="159"/>
      <c r="C1631" s="1" t="s">
        <v>2538</v>
      </c>
      <c r="D1631" s="1" t="s">
        <v>2539</v>
      </c>
      <c r="E1631" s="1"/>
      <c r="F1631" s="1" t="s">
        <v>2537</v>
      </c>
      <c r="G1631" s="1">
        <v>1</v>
      </c>
      <c r="H1631" s="1" t="s">
        <v>19</v>
      </c>
      <c r="I1631" s="1" t="s">
        <v>1295</v>
      </c>
      <c r="J1631" s="1">
        <v>1004</v>
      </c>
      <c r="K1631" s="1">
        <v>1004</v>
      </c>
      <c r="L1631" s="42">
        <v>4</v>
      </c>
      <c r="M1631" s="43"/>
      <c r="N1631" s="1" t="e">
        <f>VLOOKUP(B1631,MICRO!E:L,8,0)</f>
        <v>#N/A</v>
      </c>
    </row>
    <row r="1632" spans="1:14" ht="20.25" x14ac:dyDescent="0.25">
      <c r="A1632" s="1">
        <v>3</v>
      </c>
      <c r="B1632" s="159"/>
      <c r="C1632" s="1" t="s">
        <v>2540</v>
      </c>
      <c r="D1632" s="1" t="s">
        <v>2541</v>
      </c>
      <c r="E1632" s="1"/>
      <c r="F1632" s="1" t="s">
        <v>2537</v>
      </c>
      <c r="G1632" s="1">
        <v>1</v>
      </c>
      <c r="H1632" s="1" t="s">
        <v>19</v>
      </c>
      <c r="I1632" s="1" t="s">
        <v>1301</v>
      </c>
      <c r="J1632" s="1">
        <v>282.8</v>
      </c>
      <c r="K1632" s="1">
        <v>282.8</v>
      </c>
      <c r="L1632" s="42">
        <v>4</v>
      </c>
      <c r="M1632" s="43"/>
      <c r="N1632" s="1" t="e">
        <f>VLOOKUP(B1632,MICRO!E:L,8,0)</f>
        <v>#N/A</v>
      </c>
    </row>
    <row r="1633" spans="1:14" ht="20.25" x14ac:dyDescent="0.25">
      <c r="A1633" s="1">
        <v>4</v>
      </c>
      <c r="B1633" s="159"/>
      <c r="C1633" s="1" t="s">
        <v>2542</v>
      </c>
      <c r="D1633" s="1" t="s">
        <v>2543</v>
      </c>
      <c r="E1633" s="1"/>
      <c r="F1633" s="1" t="s">
        <v>2537</v>
      </c>
      <c r="G1633" s="1">
        <v>1</v>
      </c>
      <c r="H1633" s="1" t="s">
        <v>19</v>
      </c>
      <c r="I1633" s="1" t="s">
        <v>1290</v>
      </c>
      <c r="J1633" s="1">
        <v>316.89999999999998</v>
      </c>
      <c r="K1633" s="1">
        <v>316.89999999999998</v>
      </c>
      <c r="L1633" s="42">
        <v>4</v>
      </c>
      <c r="M1633" s="43"/>
      <c r="N1633" s="1" t="e">
        <f>VLOOKUP(B1633,MICRO!E:L,8,0)</f>
        <v>#N/A</v>
      </c>
    </row>
    <row r="1634" spans="1:14" ht="20.25" x14ac:dyDescent="0.25">
      <c r="A1634" s="1">
        <v>1</v>
      </c>
      <c r="B1634" s="159">
        <v>3105</v>
      </c>
      <c r="C1634" s="1" t="s">
        <v>1361</v>
      </c>
      <c r="D1634" s="1"/>
      <c r="E1634" s="1" t="s">
        <v>2</v>
      </c>
      <c r="F1634" s="1" t="s">
        <v>1362</v>
      </c>
      <c r="G1634" s="1">
        <v>1</v>
      </c>
      <c r="H1634" s="1" t="s">
        <v>19</v>
      </c>
      <c r="I1634" s="1" t="s">
        <v>1300</v>
      </c>
      <c r="J1634" s="1">
        <v>40</v>
      </c>
      <c r="K1634" s="1">
        <v>40</v>
      </c>
      <c r="L1634" s="42">
        <v>3</v>
      </c>
      <c r="M1634" s="43"/>
      <c r="N1634" s="1" t="e">
        <f>VLOOKUP(B1634,MICRO!E:L,8,0)</f>
        <v>#N/A</v>
      </c>
    </row>
    <row r="1635" spans="1:14" ht="20.25" x14ac:dyDescent="0.25">
      <c r="A1635" s="1">
        <v>2</v>
      </c>
      <c r="B1635" s="159">
        <v>3106</v>
      </c>
      <c r="C1635" s="1" t="s">
        <v>1361</v>
      </c>
      <c r="D1635" s="1"/>
      <c r="E1635" s="1" t="s">
        <v>43</v>
      </c>
      <c r="F1635" s="1" t="s">
        <v>1363</v>
      </c>
      <c r="G1635" s="1">
        <v>1</v>
      </c>
      <c r="H1635" s="1" t="s">
        <v>19</v>
      </c>
      <c r="I1635" s="1" t="s">
        <v>1300</v>
      </c>
      <c r="J1635" s="1">
        <v>57.1</v>
      </c>
      <c r="K1635" s="1">
        <v>57.1</v>
      </c>
      <c r="L1635" s="42">
        <v>3</v>
      </c>
      <c r="M1635" s="43"/>
      <c r="N1635" s="1" t="e">
        <f>VLOOKUP(B1635,MICRO!E:L,8,0)</f>
        <v>#N/A</v>
      </c>
    </row>
    <row r="1636" spans="1:14" ht="20.25" x14ac:dyDescent="0.25">
      <c r="A1636" s="1">
        <v>3</v>
      </c>
      <c r="B1636" s="159">
        <v>3107</v>
      </c>
      <c r="C1636" s="1" t="s">
        <v>1361</v>
      </c>
      <c r="D1636" s="1"/>
      <c r="E1636" s="1" t="s">
        <v>746</v>
      </c>
      <c r="F1636" s="1" t="s">
        <v>1364</v>
      </c>
      <c r="G1636" s="1">
        <v>1</v>
      </c>
      <c r="H1636" s="1" t="s">
        <v>19</v>
      </c>
      <c r="I1636" s="1" t="s">
        <v>1300</v>
      </c>
      <c r="J1636" s="1">
        <v>53.5</v>
      </c>
      <c r="K1636" s="1">
        <v>53.5</v>
      </c>
      <c r="L1636" s="42">
        <v>3</v>
      </c>
      <c r="M1636" s="43"/>
      <c r="N1636" s="1" t="e">
        <f>VLOOKUP(B1636,MICRO!E:L,8,0)</f>
        <v>#N/A</v>
      </c>
    </row>
    <row r="1637" spans="1:14" ht="20.25" x14ac:dyDescent="0.25">
      <c r="A1637" s="1">
        <v>4</v>
      </c>
      <c r="B1637" s="159">
        <v>3108</v>
      </c>
      <c r="C1637" s="1" t="s">
        <v>1361</v>
      </c>
      <c r="D1637" s="1"/>
      <c r="E1637" s="1" t="s">
        <v>1101</v>
      </c>
      <c r="F1637" s="1" t="s">
        <v>1365</v>
      </c>
      <c r="G1637" s="1">
        <v>1</v>
      </c>
      <c r="H1637" s="1" t="s">
        <v>19</v>
      </c>
      <c r="I1637" s="1" t="s">
        <v>1300</v>
      </c>
      <c r="J1637" s="1">
        <v>0.9</v>
      </c>
      <c r="K1637" s="1">
        <v>0.9</v>
      </c>
      <c r="L1637" s="42">
        <v>3</v>
      </c>
      <c r="M1637" s="43"/>
      <c r="N1637" s="1" t="e">
        <f>VLOOKUP(B1637,MICRO!E:L,8,0)</f>
        <v>#N/A</v>
      </c>
    </row>
    <row r="1638" spans="1:14" ht="20.25" x14ac:dyDescent="0.25">
      <c r="A1638" s="1">
        <v>5</v>
      </c>
      <c r="B1638" s="159">
        <v>3109</v>
      </c>
      <c r="C1638" s="1" t="s">
        <v>1361</v>
      </c>
      <c r="D1638" s="1"/>
      <c r="E1638" s="1" t="s">
        <v>100</v>
      </c>
      <c r="F1638" s="1" t="s">
        <v>1366</v>
      </c>
      <c r="G1638" s="1">
        <v>1</v>
      </c>
      <c r="H1638" s="1" t="s">
        <v>19</v>
      </c>
      <c r="I1638" s="1" t="s">
        <v>1300</v>
      </c>
      <c r="J1638" s="1">
        <v>0.1</v>
      </c>
      <c r="K1638" s="1">
        <v>0.1</v>
      </c>
      <c r="L1638" s="42">
        <v>3</v>
      </c>
      <c r="M1638" s="43"/>
      <c r="N1638" s="1" t="e">
        <f>VLOOKUP(B1638,MICRO!E:L,8,0)</f>
        <v>#N/A</v>
      </c>
    </row>
    <row r="1639" spans="1:14" ht="20.25" x14ac:dyDescent="0.25">
      <c r="A1639" s="1">
        <v>6</v>
      </c>
      <c r="B1639" s="159"/>
      <c r="C1639" s="1" t="s">
        <v>1361</v>
      </c>
      <c r="D1639" s="1"/>
      <c r="E1639" s="1"/>
      <c r="F1639" s="1" t="s">
        <v>2301</v>
      </c>
      <c r="G1639" s="1">
        <v>1</v>
      </c>
      <c r="H1639" s="1" t="s">
        <v>19</v>
      </c>
      <c r="I1639" s="1" t="s">
        <v>1300</v>
      </c>
      <c r="J1639" s="1">
        <v>23</v>
      </c>
      <c r="K1639" s="1">
        <v>23</v>
      </c>
      <c r="L1639" s="42">
        <v>3</v>
      </c>
      <c r="M1639" s="43"/>
      <c r="N1639" s="1" t="e">
        <f>VLOOKUP(B1639,MICRO!E:L,8,0)</f>
        <v>#N/A</v>
      </c>
    </row>
    <row r="1640" spans="1:14" ht="20.25" x14ac:dyDescent="0.25">
      <c r="A1640" s="1">
        <v>7</v>
      </c>
      <c r="B1640" s="159"/>
      <c r="C1640" s="1" t="s">
        <v>1361</v>
      </c>
      <c r="D1640" s="1"/>
      <c r="E1640" s="1"/>
      <c r="F1640" s="1" t="s">
        <v>2302</v>
      </c>
      <c r="G1640" s="1">
        <v>1</v>
      </c>
      <c r="H1640" s="1" t="s">
        <v>19</v>
      </c>
      <c r="I1640" s="1" t="s">
        <v>1300</v>
      </c>
      <c r="J1640" s="1">
        <v>23</v>
      </c>
      <c r="K1640" s="1">
        <v>23</v>
      </c>
      <c r="L1640" s="42">
        <v>3</v>
      </c>
      <c r="M1640" s="43"/>
      <c r="N1640" s="1" t="e">
        <f>VLOOKUP(B1640,MICRO!E:L,8,0)</f>
        <v>#N/A</v>
      </c>
    </row>
    <row r="1641" spans="1:14" ht="20.25" x14ac:dyDescent="0.25">
      <c r="A1641" s="1">
        <v>8</v>
      </c>
      <c r="B1641" s="159">
        <v>3110</v>
      </c>
      <c r="C1641" s="1" t="s">
        <v>1361</v>
      </c>
      <c r="D1641" s="1"/>
      <c r="E1641" s="1" t="s">
        <v>2</v>
      </c>
      <c r="F1641" s="1" t="s">
        <v>1362</v>
      </c>
      <c r="G1641" s="1">
        <v>1</v>
      </c>
      <c r="H1641" s="1" t="s">
        <v>19</v>
      </c>
      <c r="I1641" s="1" t="s">
        <v>1295</v>
      </c>
      <c r="J1641" s="1">
        <v>40</v>
      </c>
      <c r="K1641" s="1">
        <v>40</v>
      </c>
      <c r="L1641" s="42">
        <v>3</v>
      </c>
      <c r="M1641" s="43"/>
      <c r="N1641" s="1" t="e">
        <f>VLOOKUP(B1641,MICRO!E:L,8,0)</f>
        <v>#N/A</v>
      </c>
    </row>
    <row r="1642" spans="1:14" ht="20.25" x14ac:dyDescent="0.25">
      <c r="A1642" s="1">
        <v>9</v>
      </c>
      <c r="B1642" s="159">
        <v>3111</v>
      </c>
      <c r="C1642" s="1" t="s">
        <v>1361</v>
      </c>
      <c r="D1642" s="1"/>
      <c r="E1642" s="1" t="s">
        <v>43</v>
      </c>
      <c r="F1642" s="1" t="s">
        <v>1363</v>
      </c>
      <c r="G1642" s="1">
        <v>1</v>
      </c>
      <c r="H1642" s="1" t="s">
        <v>19</v>
      </c>
      <c r="I1642" s="1" t="s">
        <v>1295</v>
      </c>
      <c r="J1642" s="1">
        <v>57.1</v>
      </c>
      <c r="K1642" s="1">
        <v>57.1</v>
      </c>
      <c r="L1642" s="42">
        <v>3</v>
      </c>
      <c r="M1642" s="43"/>
      <c r="N1642" s="1" t="e">
        <f>VLOOKUP(B1642,MICRO!E:L,8,0)</f>
        <v>#N/A</v>
      </c>
    </row>
    <row r="1643" spans="1:14" ht="20.25" x14ac:dyDescent="0.25">
      <c r="A1643" s="1">
        <v>10</v>
      </c>
      <c r="B1643" s="159">
        <v>3112</v>
      </c>
      <c r="C1643" s="1" t="s">
        <v>1361</v>
      </c>
      <c r="D1643" s="1"/>
      <c r="E1643" s="1" t="s">
        <v>746</v>
      </c>
      <c r="F1643" s="1" t="s">
        <v>1364</v>
      </c>
      <c r="G1643" s="1">
        <v>1</v>
      </c>
      <c r="H1643" s="1" t="s">
        <v>19</v>
      </c>
      <c r="I1643" s="1" t="s">
        <v>1295</v>
      </c>
      <c r="J1643" s="1">
        <v>53.5</v>
      </c>
      <c r="K1643" s="1">
        <v>53.5</v>
      </c>
      <c r="L1643" s="42">
        <v>3</v>
      </c>
      <c r="M1643" s="43"/>
      <c r="N1643" s="1" t="e">
        <f>VLOOKUP(B1643,MICRO!E:L,8,0)</f>
        <v>#N/A</v>
      </c>
    </row>
    <row r="1644" spans="1:14" ht="20.25" x14ac:dyDescent="0.25">
      <c r="A1644" s="1">
        <v>11</v>
      </c>
      <c r="B1644" s="159">
        <v>3113</v>
      </c>
      <c r="C1644" s="1" t="s">
        <v>1361</v>
      </c>
      <c r="D1644" s="1"/>
      <c r="E1644" s="1" t="s">
        <v>1101</v>
      </c>
      <c r="F1644" s="1" t="s">
        <v>1365</v>
      </c>
      <c r="G1644" s="1">
        <v>1</v>
      </c>
      <c r="H1644" s="1" t="s">
        <v>19</v>
      </c>
      <c r="I1644" s="1" t="s">
        <v>1295</v>
      </c>
      <c r="J1644" s="1">
        <v>0.9</v>
      </c>
      <c r="K1644" s="1">
        <v>0.9</v>
      </c>
      <c r="L1644" s="42">
        <v>3</v>
      </c>
      <c r="M1644" s="43"/>
      <c r="N1644" s="1" t="e">
        <f>VLOOKUP(B1644,MICRO!E:L,8,0)</f>
        <v>#N/A</v>
      </c>
    </row>
    <row r="1645" spans="1:14" ht="20.25" x14ac:dyDescent="0.25">
      <c r="A1645" s="1">
        <v>12</v>
      </c>
      <c r="B1645" s="159">
        <v>3114</v>
      </c>
      <c r="C1645" s="1" t="s">
        <v>1361</v>
      </c>
      <c r="D1645" s="1"/>
      <c r="E1645" s="1" t="s">
        <v>100</v>
      </c>
      <c r="F1645" s="1" t="s">
        <v>1366</v>
      </c>
      <c r="G1645" s="1">
        <v>1</v>
      </c>
      <c r="H1645" s="1" t="s">
        <v>19</v>
      </c>
      <c r="I1645" s="1" t="s">
        <v>1295</v>
      </c>
      <c r="J1645" s="1">
        <v>0.1</v>
      </c>
      <c r="K1645" s="1">
        <v>0.1</v>
      </c>
      <c r="L1645" s="42">
        <v>3</v>
      </c>
      <c r="M1645" s="43"/>
      <c r="N1645" s="1" t="e">
        <f>VLOOKUP(B1645,MICRO!E:L,8,0)</f>
        <v>#N/A</v>
      </c>
    </row>
    <row r="1646" spans="1:14" ht="20.25" x14ac:dyDescent="0.25">
      <c r="A1646" s="1">
        <v>13</v>
      </c>
      <c r="B1646" s="159"/>
      <c r="C1646" s="1" t="s">
        <v>1361</v>
      </c>
      <c r="D1646" s="1"/>
      <c r="E1646" s="1"/>
      <c r="F1646" s="1" t="s">
        <v>2301</v>
      </c>
      <c r="G1646" s="1">
        <v>1</v>
      </c>
      <c r="H1646" s="1" t="s">
        <v>19</v>
      </c>
      <c r="I1646" s="1" t="s">
        <v>1295</v>
      </c>
      <c r="J1646" s="1">
        <v>23</v>
      </c>
      <c r="K1646" s="1">
        <v>23</v>
      </c>
      <c r="L1646" s="42">
        <v>3</v>
      </c>
      <c r="M1646" s="43"/>
      <c r="N1646" s="1" t="e">
        <f>VLOOKUP(B1646,MICRO!E:L,8,0)</f>
        <v>#N/A</v>
      </c>
    </row>
    <row r="1647" spans="1:14" ht="20.25" x14ac:dyDescent="0.25">
      <c r="A1647" s="1">
        <v>14</v>
      </c>
      <c r="B1647" s="159"/>
      <c r="C1647" s="1" t="s">
        <v>1361</v>
      </c>
      <c r="D1647" s="1"/>
      <c r="E1647" s="1"/>
      <c r="F1647" s="1" t="s">
        <v>2302</v>
      </c>
      <c r="G1647" s="1">
        <v>1</v>
      </c>
      <c r="H1647" s="1" t="s">
        <v>19</v>
      </c>
      <c r="I1647" s="1" t="s">
        <v>1295</v>
      </c>
      <c r="J1647" s="1">
        <v>23</v>
      </c>
      <c r="K1647" s="1">
        <v>23</v>
      </c>
      <c r="L1647" s="42">
        <v>3</v>
      </c>
      <c r="M1647" s="43"/>
      <c r="N1647" s="1" t="e">
        <f>VLOOKUP(B1647,MICRO!E:L,8,0)</f>
        <v>#N/A</v>
      </c>
    </row>
    <row r="1648" spans="1:14" ht="20.25" x14ac:dyDescent="0.25">
      <c r="A1648" s="1">
        <v>15</v>
      </c>
      <c r="B1648" s="159">
        <v>3115</v>
      </c>
      <c r="C1648" s="1" t="s">
        <v>1361</v>
      </c>
      <c r="D1648" s="1"/>
      <c r="E1648" s="1" t="s">
        <v>2</v>
      </c>
      <c r="F1648" s="1" t="s">
        <v>1362</v>
      </c>
      <c r="G1648" s="1">
        <v>1</v>
      </c>
      <c r="H1648" s="1" t="s">
        <v>19</v>
      </c>
      <c r="I1648" s="1" t="s">
        <v>1301</v>
      </c>
      <c r="J1648" s="1">
        <v>40</v>
      </c>
      <c r="K1648" s="1">
        <v>40</v>
      </c>
      <c r="L1648" s="42">
        <v>3</v>
      </c>
      <c r="M1648" s="43"/>
      <c r="N1648" s="1" t="e">
        <f>VLOOKUP(B1648,MICRO!E:L,8,0)</f>
        <v>#N/A</v>
      </c>
    </row>
    <row r="1649" spans="1:14" ht="20.25" x14ac:dyDescent="0.25">
      <c r="A1649" s="1">
        <v>16</v>
      </c>
      <c r="B1649" s="159">
        <v>3116</v>
      </c>
      <c r="C1649" s="1" t="s">
        <v>1361</v>
      </c>
      <c r="D1649" s="1"/>
      <c r="E1649" s="1" t="s">
        <v>43</v>
      </c>
      <c r="F1649" s="1" t="s">
        <v>1363</v>
      </c>
      <c r="G1649" s="1">
        <v>1</v>
      </c>
      <c r="H1649" s="1" t="s">
        <v>19</v>
      </c>
      <c r="I1649" s="1" t="s">
        <v>1301</v>
      </c>
      <c r="J1649" s="1">
        <v>57.1</v>
      </c>
      <c r="K1649" s="1">
        <v>57.1</v>
      </c>
      <c r="L1649" s="42">
        <v>3</v>
      </c>
      <c r="M1649" s="43"/>
      <c r="N1649" s="1" t="e">
        <f>VLOOKUP(B1649,MICRO!E:L,8,0)</f>
        <v>#N/A</v>
      </c>
    </row>
    <row r="1650" spans="1:14" ht="20.25" x14ac:dyDescent="0.25">
      <c r="A1650" s="1">
        <v>17</v>
      </c>
      <c r="B1650" s="159">
        <v>3117</v>
      </c>
      <c r="C1650" s="1" t="s">
        <v>1361</v>
      </c>
      <c r="D1650" s="1"/>
      <c r="E1650" s="1" t="s">
        <v>746</v>
      </c>
      <c r="F1650" s="1" t="s">
        <v>1364</v>
      </c>
      <c r="G1650" s="1">
        <v>1</v>
      </c>
      <c r="H1650" s="1" t="s">
        <v>19</v>
      </c>
      <c r="I1650" s="1" t="s">
        <v>1301</v>
      </c>
      <c r="J1650" s="1">
        <v>53.5</v>
      </c>
      <c r="K1650" s="1">
        <v>53.5</v>
      </c>
      <c r="L1650" s="42">
        <v>3</v>
      </c>
      <c r="M1650" s="43"/>
      <c r="N1650" s="1" t="e">
        <f>VLOOKUP(B1650,MICRO!E:L,8,0)</f>
        <v>#N/A</v>
      </c>
    </row>
    <row r="1651" spans="1:14" ht="20.25" x14ac:dyDescent="0.25">
      <c r="A1651" s="1">
        <v>18</v>
      </c>
      <c r="B1651" s="159">
        <v>3118</v>
      </c>
      <c r="C1651" s="1" t="s">
        <v>1361</v>
      </c>
      <c r="D1651" s="1"/>
      <c r="E1651" s="1" t="s">
        <v>1101</v>
      </c>
      <c r="F1651" s="1" t="s">
        <v>1365</v>
      </c>
      <c r="G1651" s="1">
        <v>1</v>
      </c>
      <c r="H1651" s="1" t="s">
        <v>19</v>
      </c>
      <c r="I1651" s="1" t="s">
        <v>1301</v>
      </c>
      <c r="J1651" s="1">
        <v>0.9</v>
      </c>
      <c r="K1651" s="1">
        <v>0.9</v>
      </c>
      <c r="L1651" s="42">
        <v>3</v>
      </c>
      <c r="M1651" s="43"/>
      <c r="N1651" s="1" t="e">
        <f>VLOOKUP(B1651,MICRO!E:L,8,0)</f>
        <v>#N/A</v>
      </c>
    </row>
    <row r="1652" spans="1:14" ht="20.25" x14ac:dyDescent="0.25">
      <c r="A1652" s="1">
        <v>19</v>
      </c>
      <c r="B1652" s="159">
        <v>3119</v>
      </c>
      <c r="C1652" s="1" t="s">
        <v>1361</v>
      </c>
      <c r="D1652" s="1"/>
      <c r="E1652" s="1" t="s">
        <v>100</v>
      </c>
      <c r="F1652" s="1" t="s">
        <v>1366</v>
      </c>
      <c r="G1652" s="1">
        <v>1</v>
      </c>
      <c r="H1652" s="1" t="s">
        <v>19</v>
      </c>
      <c r="I1652" s="1" t="s">
        <v>1301</v>
      </c>
      <c r="J1652" s="1">
        <v>0.1</v>
      </c>
      <c r="K1652" s="1">
        <v>0.1</v>
      </c>
      <c r="L1652" s="42">
        <v>3</v>
      </c>
      <c r="M1652" s="43"/>
      <c r="N1652" s="1" t="e">
        <f>VLOOKUP(B1652,MICRO!E:L,8,0)</f>
        <v>#N/A</v>
      </c>
    </row>
    <row r="1653" spans="1:14" ht="20.25" x14ac:dyDescent="0.25">
      <c r="A1653" s="1">
        <v>20</v>
      </c>
      <c r="B1653" s="159"/>
      <c r="C1653" s="1" t="s">
        <v>1361</v>
      </c>
      <c r="D1653" s="1"/>
      <c r="E1653" s="1"/>
      <c r="F1653" s="1" t="s">
        <v>2301</v>
      </c>
      <c r="G1653" s="1">
        <v>1</v>
      </c>
      <c r="H1653" s="1" t="s">
        <v>19</v>
      </c>
      <c r="I1653" s="1" t="s">
        <v>1301</v>
      </c>
      <c r="J1653" s="1">
        <v>23</v>
      </c>
      <c r="K1653" s="1">
        <v>23</v>
      </c>
      <c r="L1653" s="42">
        <v>3</v>
      </c>
      <c r="M1653" s="43"/>
      <c r="N1653" s="1" t="e">
        <f>VLOOKUP(B1653,MICRO!E:L,8,0)</f>
        <v>#N/A</v>
      </c>
    </row>
    <row r="1654" spans="1:14" ht="20.25" x14ac:dyDescent="0.25">
      <c r="A1654" s="1">
        <v>21</v>
      </c>
      <c r="B1654" s="159"/>
      <c r="C1654" s="1" t="s">
        <v>1361</v>
      </c>
      <c r="D1654" s="1"/>
      <c r="E1654" s="1"/>
      <c r="F1654" s="1" t="s">
        <v>2302</v>
      </c>
      <c r="G1654" s="1">
        <v>1</v>
      </c>
      <c r="H1654" s="1" t="s">
        <v>19</v>
      </c>
      <c r="I1654" s="1" t="s">
        <v>1301</v>
      </c>
      <c r="J1654" s="1">
        <v>23</v>
      </c>
      <c r="K1654" s="1">
        <v>23</v>
      </c>
      <c r="L1654" s="42">
        <v>3</v>
      </c>
      <c r="M1654" s="43"/>
      <c r="N1654" s="1" t="e">
        <f>VLOOKUP(B1654,MICRO!E:L,8,0)</f>
        <v>#N/A</v>
      </c>
    </row>
    <row r="1655" spans="1:14" ht="20.25" x14ac:dyDescent="0.25">
      <c r="A1655" s="1">
        <v>22</v>
      </c>
      <c r="B1655" s="159">
        <v>3120</v>
      </c>
      <c r="C1655" s="1" t="s">
        <v>1361</v>
      </c>
      <c r="D1655" s="1"/>
      <c r="E1655" s="1" t="s">
        <v>2</v>
      </c>
      <c r="F1655" s="1" t="s">
        <v>1362</v>
      </c>
      <c r="G1655" s="1">
        <v>1</v>
      </c>
      <c r="H1655" s="1" t="s">
        <v>19</v>
      </c>
      <c r="I1655" s="1" t="s">
        <v>1290</v>
      </c>
      <c r="J1655" s="1">
        <v>40</v>
      </c>
      <c r="K1655" s="1">
        <v>40</v>
      </c>
      <c r="L1655" s="42">
        <v>3</v>
      </c>
      <c r="M1655" s="43"/>
      <c r="N1655" s="1" t="e">
        <f>VLOOKUP(B1655,MICRO!E:L,8,0)</f>
        <v>#N/A</v>
      </c>
    </row>
    <row r="1656" spans="1:14" ht="20.25" x14ac:dyDescent="0.25">
      <c r="A1656" s="1">
        <v>23</v>
      </c>
      <c r="B1656" s="159">
        <v>3121</v>
      </c>
      <c r="C1656" s="1" t="s">
        <v>1361</v>
      </c>
      <c r="D1656" s="1"/>
      <c r="E1656" s="1" t="s">
        <v>43</v>
      </c>
      <c r="F1656" s="1" t="s">
        <v>1363</v>
      </c>
      <c r="G1656" s="1">
        <v>1</v>
      </c>
      <c r="H1656" s="1" t="s">
        <v>19</v>
      </c>
      <c r="I1656" s="1" t="s">
        <v>1290</v>
      </c>
      <c r="J1656" s="1">
        <v>57.1</v>
      </c>
      <c r="K1656" s="1">
        <v>57.1</v>
      </c>
      <c r="L1656" s="42">
        <v>3</v>
      </c>
      <c r="M1656" s="43"/>
      <c r="N1656" s="1" t="e">
        <f>VLOOKUP(B1656,MICRO!E:L,8,0)</f>
        <v>#N/A</v>
      </c>
    </row>
    <row r="1657" spans="1:14" ht="20.25" x14ac:dyDescent="0.25">
      <c r="A1657" s="1">
        <v>24</v>
      </c>
      <c r="B1657" s="159">
        <v>3122</v>
      </c>
      <c r="C1657" s="1" t="s">
        <v>1361</v>
      </c>
      <c r="D1657" s="1"/>
      <c r="E1657" s="1" t="s">
        <v>746</v>
      </c>
      <c r="F1657" s="1" t="s">
        <v>1364</v>
      </c>
      <c r="G1657" s="1">
        <v>1</v>
      </c>
      <c r="H1657" s="1" t="s">
        <v>19</v>
      </c>
      <c r="I1657" s="1" t="s">
        <v>1290</v>
      </c>
      <c r="J1657" s="1">
        <v>53.5</v>
      </c>
      <c r="K1657" s="1">
        <v>53.5</v>
      </c>
      <c r="L1657" s="42">
        <v>3</v>
      </c>
      <c r="M1657" s="43"/>
      <c r="N1657" s="1" t="e">
        <f>VLOOKUP(B1657,MICRO!E:L,8,0)</f>
        <v>#N/A</v>
      </c>
    </row>
    <row r="1658" spans="1:14" ht="20.25" x14ac:dyDescent="0.25">
      <c r="A1658" s="1">
        <v>25</v>
      </c>
      <c r="B1658" s="159">
        <v>3123</v>
      </c>
      <c r="C1658" s="1" t="s">
        <v>1361</v>
      </c>
      <c r="D1658" s="1"/>
      <c r="E1658" s="1" t="s">
        <v>1101</v>
      </c>
      <c r="F1658" s="1" t="s">
        <v>1365</v>
      </c>
      <c r="G1658" s="1">
        <v>1</v>
      </c>
      <c r="H1658" s="1" t="s">
        <v>19</v>
      </c>
      <c r="I1658" s="1" t="s">
        <v>1290</v>
      </c>
      <c r="J1658" s="1">
        <v>0.9</v>
      </c>
      <c r="K1658" s="1">
        <v>0.9</v>
      </c>
      <c r="L1658" s="42">
        <v>3</v>
      </c>
      <c r="M1658" s="43"/>
      <c r="N1658" s="1" t="e">
        <f>VLOOKUP(B1658,MICRO!E:L,8,0)</f>
        <v>#N/A</v>
      </c>
    </row>
    <row r="1659" spans="1:14" ht="20.25" x14ac:dyDescent="0.25">
      <c r="A1659" s="1">
        <v>26</v>
      </c>
      <c r="B1659" s="159">
        <v>3124</v>
      </c>
      <c r="C1659" s="1" t="s">
        <v>1361</v>
      </c>
      <c r="D1659" s="1"/>
      <c r="E1659" s="1" t="s">
        <v>100</v>
      </c>
      <c r="F1659" s="1" t="s">
        <v>1366</v>
      </c>
      <c r="G1659" s="1">
        <v>1</v>
      </c>
      <c r="H1659" s="1" t="s">
        <v>19</v>
      </c>
      <c r="I1659" s="1" t="s">
        <v>1290</v>
      </c>
      <c r="J1659" s="1">
        <v>0.1</v>
      </c>
      <c r="K1659" s="1">
        <v>0.1</v>
      </c>
      <c r="L1659" s="42">
        <v>3</v>
      </c>
      <c r="M1659" s="43"/>
      <c r="N1659" s="1" t="e">
        <f>VLOOKUP(B1659,MICRO!E:L,8,0)</f>
        <v>#N/A</v>
      </c>
    </row>
    <row r="1660" spans="1:14" ht="20.25" x14ac:dyDescent="0.25">
      <c r="A1660" s="1">
        <v>27</v>
      </c>
      <c r="B1660" s="159"/>
      <c r="C1660" s="1" t="s">
        <v>1361</v>
      </c>
      <c r="D1660" s="1"/>
      <c r="E1660" s="1"/>
      <c r="F1660" s="1" t="s">
        <v>2301</v>
      </c>
      <c r="G1660" s="1">
        <v>1</v>
      </c>
      <c r="H1660" s="1" t="s">
        <v>19</v>
      </c>
      <c r="I1660" s="1" t="s">
        <v>1290</v>
      </c>
      <c r="J1660" s="1">
        <v>23</v>
      </c>
      <c r="K1660" s="1">
        <v>23</v>
      </c>
      <c r="L1660" s="42">
        <v>3</v>
      </c>
      <c r="M1660" s="43"/>
      <c r="N1660" s="1" t="e">
        <f>VLOOKUP(B1660,MICRO!E:L,8,0)</f>
        <v>#N/A</v>
      </c>
    </row>
    <row r="1661" spans="1:14" ht="20.25" x14ac:dyDescent="0.25">
      <c r="A1661" s="1">
        <v>28</v>
      </c>
      <c r="B1661" s="159"/>
      <c r="C1661" s="1" t="s">
        <v>1361</v>
      </c>
      <c r="D1661" s="1"/>
      <c r="E1661" s="1"/>
      <c r="F1661" s="1" t="s">
        <v>2302</v>
      </c>
      <c r="G1661" s="1">
        <v>1</v>
      </c>
      <c r="H1661" s="1" t="s">
        <v>19</v>
      </c>
      <c r="I1661" s="1" t="s">
        <v>1290</v>
      </c>
      <c r="J1661" s="1">
        <v>23</v>
      </c>
      <c r="K1661" s="1">
        <v>23</v>
      </c>
      <c r="L1661" s="42">
        <v>3</v>
      </c>
      <c r="M1661" s="43"/>
      <c r="N1661" s="1" t="e">
        <f>VLOOKUP(B1661,MICRO!E:L,8,0)</f>
        <v>#N/A</v>
      </c>
    </row>
    <row r="1662" spans="1:14" ht="20.25" x14ac:dyDescent="0.25">
      <c r="A1662" s="1">
        <v>29</v>
      </c>
      <c r="B1662" s="159"/>
      <c r="C1662" s="1" t="s">
        <v>2303</v>
      </c>
      <c r="D1662" s="1"/>
      <c r="E1662" s="1"/>
      <c r="F1662" s="1" t="s">
        <v>2304</v>
      </c>
      <c r="G1662" s="1">
        <v>1</v>
      </c>
      <c r="H1662" s="1" t="s">
        <v>19</v>
      </c>
      <c r="I1662" s="1" t="s">
        <v>1300</v>
      </c>
      <c r="J1662" s="1">
        <v>1020</v>
      </c>
      <c r="K1662" s="1">
        <v>1020</v>
      </c>
      <c r="L1662" s="42">
        <v>3</v>
      </c>
      <c r="M1662" s="43"/>
      <c r="N1662" s="1" t="e">
        <f>VLOOKUP(B1662,MICRO!E:L,8,0)</f>
        <v>#N/A</v>
      </c>
    </row>
    <row r="1663" spans="1:14" ht="20.25" x14ac:dyDescent="0.25">
      <c r="A1663" s="1">
        <v>30</v>
      </c>
      <c r="B1663" s="159"/>
      <c r="C1663" s="1" t="s">
        <v>2303</v>
      </c>
      <c r="D1663" s="1"/>
      <c r="E1663" s="1"/>
      <c r="F1663" s="1" t="s">
        <v>2305</v>
      </c>
      <c r="G1663" s="1">
        <v>1</v>
      </c>
      <c r="H1663" s="1" t="s">
        <v>19</v>
      </c>
      <c r="I1663" s="1" t="s">
        <v>1290</v>
      </c>
      <c r="J1663" s="1">
        <v>1020</v>
      </c>
      <c r="K1663" s="1">
        <v>1020</v>
      </c>
      <c r="L1663" s="42">
        <v>3</v>
      </c>
      <c r="M1663" s="43"/>
      <c r="N1663" s="1" t="e">
        <f>VLOOKUP(B1663,MICRO!E:L,8,0)</f>
        <v>#N/A</v>
      </c>
    </row>
    <row r="1664" spans="1:14" ht="20.25" x14ac:dyDescent="0.25">
      <c r="A1664" s="1">
        <v>31</v>
      </c>
      <c r="B1664" s="159"/>
      <c r="C1664" s="1" t="s">
        <v>2303</v>
      </c>
      <c r="D1664" s="1"/>
      <c r="E1664" s="1"/>
      <c r="F1664" s="1" t="s">
        <v>2306</v>
      </c>
      <c r="G1664" s="1">
        <v>1</v>
      </c>
      <c r="H1664" s="1" t="s">
        <v>19</v>
      </c>
      <c r="I1664" s="1" t="s">
        <v>1295</v>
      </c>
      <c r="J1664" s="1">
        <v>1020</v>
      </c>
      <c r="K1664" s="1">
        <v>1020</v>
      </c>
      <c r="L1664" s="42">
        <v>3</v>
      </c>
      <c r="M1664" s="43"/>
      <c r="N1664" s="1" t="e">
        <f>VLOOKUP(B1664,MICRO!E:L,8,0)</f>
        <v>#N/A</v>
      </c>
    </row>
    <row r="1665" spans="1:14" ht="20.25" x14ac:dyDescent="0.25">
      <c r="A1665" s="1">
        <v>32</v>
      </c>
      <c r="B1665" s="159"/>
      <c r="C1665" s="1" t="s">
        <v>2303</v>
      </c>
      <c r="D1665" s="1"/>
      <c r="E1665" s="1"/>
      <c r="F1665" s="1" t="s">
        <v>2307</v>
      </c>
      <c r="G1665" s="1">
        <v>1</v>
      </c>
      <c r="H1665" s="1" t="s">
        <v>19</v>
      </c>
      <c r="I1665" s="1" t="s">
        <v>1301</v>
      </c>
      <c r="J1665" s="1">
        <v>1020</v>
      </c>
      <c r="K1665" s="1">
        <v>1020</v>
      </c>
      <c r="L1665" s="42">
        <v>3</v>
      </c>
      <c r="M1665" s="43"/>
      <c r="N1665" s="1" t="e">
        <f>VLOOKUP(B1665,MICRO!E:L,8,0)</f>
        <v>#N/A</v>
      </c>
    </row>
    <row r="1666" spans="1:14" ht="20.25" x14ac:dyDescent="0.25">
      <c r="A1666" s="1">
        <v>1</v>
      </c>
      <c r="B1666" s="159"/>
      <c r="C1666" s="1" t="s">
        <v>2535</v>
      </c>
      <c r="D1666" s="1" t="s">
        <v>2536</v>
      </c>
      <c r="E1666" s="1"/>
      <c r="F1666" s="1" t="s">
        <v>2537</v>
      </c>
      <c r="G1666" s="1">
        <v>1</v>
      </c>
      <c r="H1666" s="1" t="s">
        <v>19</v>
      </c>
      <c r="I1666" s="1" t="s">
        <v>1300</v>
      </c>
      <c r="J1666" s="1">
        <v>1138</v>
      </c>
      <c r="K1666" s="1">
        <v>1138</v>
      </c>
      <c r="L1666" s="42">
        <v>4</v>
      </c>
      <c r="M1666" s="43"/>
      <c r="N1666" s="1" t="e">
        <f>VLOOKUP(B1666,MICRO!E:L,8,0)</f>
        <v>#N/A</v>
      </c>
    </row>
    <row r="1667" spans="1:14" ht="20.25" x14ac:dyDescent="0.25">
      <c r="A1667" s="1">
        <v>2</v>
      </c>
      <c r="B1667" s="159"/>
      <c r="C1667" s="1" t="s">
        <v>2538</v>
      </c>
      <c r="D1667" s="1" t="s">
        <v>2539</v>
      </c>
      <c r="E1667" s="1"/>
      <c r="F1667" s="1" t="s">
        <v>2537</v>
      </c>
      <c r="G1667" s="1">
        <v>1</v>
      </c>
      <c r="H1667" s="1" t="s">
        <v>19</v>
      </c>
      <c r="I1667" s="1" t="s">
        <v>1295</v>
      </c>
      <c r="J1667" s="1">
        <v>1004</v>
      </c>
      <c r="K1667" s="1">
        <v>1004</v>
      </c>
      <c r="L1667" s="42">
        <v>4</v>
      </c>
      <c r="M1667" s="43"/>
      <c r="N1667" s="1" t="e">
        <f>VLOOKUP(B1667,MICRO!E:L,8,0)</f>
        <v>#N/A</v>
      </c>
    </row>
    <row r="1668" spans="1:14" ht="20.25" x14ac:dyDescent="0.25">
      <c r="A1668" s="1">
        <v>3</v>
      </c>
      <c r="B1668" s="159"/>
      <c r="C1668" s="1" t="s">
        <v>2540</v>
      </c>
      <c r="D1668" s="1" t="s">
        <v>2541</v>
      </c>
      <c r="E1668" s="1"/>
      <c r="F1668" s="1" t="s">
        <v>2537</v>
      </c>
      <c r="G1668" s="1">
        <v>1</v>
      </c>
      <c r="H1668" s="1" t="s">
        <v>19</v>
      </c>
      <c r="I1668" s="1" t="s">
        <v>1301</v>
      </c>
      <c r="J1668" s="1">
        <v>282.8</v>
      </c>
      <c r="K1668" s="1">
        <v>282.8</v>
      </c>
      <c r="L1668" s="42">
        <v>4</v>
      </c>
      <c r="M1668" s="43"/>
      <c r="N1668" s="1" t="e">
        <f>VLOOKUP(B1668,MICRO!E:L,8,0)</f>
        <v>#N/A</v>
      </c>
    </row>
    <row r="1669" spans="1:14" ht="20.25" x14ac:dyDescent="0.25">
      <c r="A1669" s="1">
        <v>4</v>
      </c>
      <c r="B1669" s="159"/>
      <c r="C1669" s="1" t="s">
        <v>2542</v>
      </c>
      <c r="D1669" s="1" t="s">
        <v>2543</v>
      </c>
      <c r="E1669" s="1"/>
      <c r="F1669" s="1" t="s">
        <v>2537</v>
      </c>
      <c r="G1669" s="1">
        <v>1</v>
      </c>
      <c r="H1669" s="1" t="s">
        <v>19</v>
      </c>
      <c r="I1669" s="1" t="s">
        <v>1290</v>
      </c>
      <c r="J1669" s="1">
        <v>316.89999999999998</v>
      </c>
      <c r="K1669" s="1">
        <v>316.89999999999998</v>
      </c>
      <c r="L1669" s="42">
        <v>4</v>
      </c>
      <c r="M1669" s="43"/>
      <c r="N1669" s="1" t="e">
        <f>VLOOKUP(B1669,MICRO!E:L,8,0)</f>
        <v>#N/A</v>
      </c>
    </row>
    <row r="1670" spans="1:14" ht="20.25" x14ac:dyDescent="0.25">
      <c r="A1670" s="1">
        <v>5</v>
      </c>
      <c r="B1670" s="159">
        <v>2971</v>
      </c>
      <c r="C1670" s="1" t="s">
        <v>1298</v>
      </c>
      <c r="D1670" s="1"/>
      <c r="E1670" s="1" t="s">
        <v>2</v>
      </c>
      <c r="F1670" s="1" t="s">
        <v>1299</v>
      </c>
      <c r="G1670" s="1">
        <v>39</v>
      </c>
      <c r="H1670" s="1" t="s">
        <v>19</v>
      </c>
      <c r="I1670" s="1" t="s">
        <v>1300</v>
      </c>
      <c r="J1670" s="1">
        <v>12.7</v>
      </c>
      <c r="K1670" s="1">
        <v>495.29999999999995</v>
      </c>
      <c r="L1670" s="42">
        <v>4</v>
      </c>
      <c r="M1670" s="43"/>
      <c r="N1670" s="1" t="e">
        <f>VLOOKUP(B1670,MICRO!E:L,8,0)</f>
        <v>#N/A</v>
      </c>
    </row>
    <row r="1671" spans="1:14" ht="20.25" x14ac:dyDescent="0.25">
      <c r="A1671" s="1">
        <v>6</v>
      </c>
      <c r="B1671" s="159">
        <v>3081</v>
      </c>
      <c r="C1671" s="1" t="s">
        <v>1360</v>
      </c>
      <c r="D1671" s="1"/>
      <c r="E1671" s="1" t="s">
        <v>2</v>
      </c>
      <c r="F1671" s="1" t="s">
        <v>2544</v>
      </c>
      <c r="G1671" s="1">
        <v>78</v>
      </c>
      <c r="H1671" s="1" t="s">
        <v>19</v>
      </c>
      <c r="I1671" s="1" t="s">
        <v>1300</v>
      </c>
      <c r="J1671" s="1">
        <v>4.0999999999999996</v>
      </c>
      <c r="K1671" s="1">
        <v>319.79999999999995</v>
      </c>
      <c r="L1671" s="42">
        <v>4</v>
      </c>
      <c r="M1671" s="43"/>
      <c r="N1671" s="1" t="e">
        <f>VLOOKUP(B1671,MICRO!E:L,8,0)</f>
        <v>#N/A</v>
      </c>
    </row>
    <row r="1672" spans="1:14" ht="20.25" x14ac:dyDescent="0.25">
      <c r="A1672" s="1">
        <v>7</v>
      </c>
      <c r="B1672" s="159">
        <v>3087</v>
      </c>
      <c r="C1672" s="1" t="s">
        <v>1360</v>
      </c>
      <c r="D1672" s="1"/>
      <c r="E1672" s="1" t="s">
        <v>2</v>
      </c>
      <c r="F1672" s="1" t="s">
        <v>2544</v>
      </c>
      <c r="G1672" s="1">
        <v>26</v>
      </c>
      <c r="H1672" s="1" t="s">
        <v>19</v>
      </c>
      <c r="I1672" s="1" t="s">
        <v>1295</v>
      </c>
      <c r="J1672" s="1">
        <v>4.0999999999999996</v>
      </c>
      <c r="K1672" s="1">
        <v>106.6</v>
      </c>
      <c r="L1672" s="42">
        <v>4</v>
      </c>
      <c r="M1672" s="43"/>
      <c r="N1672" s="1" t="e">
        <f>VLOOKUP(B1672,MICRO!E:L,8,0)</f>
        <v>#N/A</v>
      </c>
    </row>
    <row r="1673" spans="1:14" ht="20.25" x14ac:dyDescent="0.25">
      <c r="A1673" s="1">
        <v>8</v>
      </c>
      <c r="B1673" s="159">
        <v>3093</v>
      </c>
      <c r="C1673" s="1" t="s">
        <v>1360</v>
      </c>
      <c r="D1673" s="1"/>
      <c r="E1673" s="1" t="s">
        <v>2</v>
      </c>
      <c r="F1673" s="1" t="s">
        <v>2544</v>
      </c>
      <c r="G1673" s="1">
        <v>46</v>
      </c>
      <c r="H1673" s="1" t="s">
        <v>19</v>
      </c>
      <c r="I1673" s="1" t="s">
        <v>1301</v>
      </c>
      <c r="J1673" s="1">
        <v>4.0999999999999996</v>
      </c>
      <c r="K1673" s="1">
        <v>188.6</v>
      </c>
      <c r="L1673" s="42">
        <v>4</v>
      </c>
      <c r="M1673" s="43"/>
      <c r="N1673" s="1" t="e">
        <f>VLOOKUP(B1673,MICRO!E:L,8,0)</f>
        <v>#N/A</v>
      </c>
    </row>
    <row r="1674" spans="1:14" ht="20.25" x14ac:dyDescent="0.25">
      <c r="A1674" s="1">
        <v>9</v>
      </c>
      <c r="B1674" s="159">
        <v>3239</v>
      </c>
      <c r="C1674" s="1" t="s">
        <v>1391</v>
      </c>
      <c r="D1674" s="1"/>
      <c r="E1674" s="1" t="s">
        <v>2</v>
      </c>
      <c r="F1674" s="1" t="s">
        <v>2545</v>
      </c>
      <c r="G1674" s="1">
        <v>1</v>
      </c>
      <c r="H1674" s="1" t="s">
        <v>19</v>
      </c>
      <c r="I1674" s="1" t="s">
        <v>1295</v>
      </c>
      <c r="J1674" s="1">
        <v>1196.7</v>
      </c>
      <c r="K1674" s="1">
        <v>1196.7</v>
      </c>
      <c r="L1674" s="42">
        <v>4</v>
      </c>
      <c r="M1674" s="43"/>
      <c r="N1674" s="1" t="e">
        <f>VLOOKUP(B1674,MICRO!E:L,8,0)</f>
        <v>#N/A</v>
      </c>
    </row>
    <row r="1675" spans="1:14" ht="20.25" x14ac:dyDescent="0.25">
      <c r="A1675" s="1">
        <v>10</v>
      </c>
      <c r="B1675" s="159">
        <v>3250</v>
      </c>
      <c r="C1675" s="1" t="s">
        <v>1843</v>
      </c>
      <c r="D1675" s="1"/>
      <c r="E1675" s="1" t="s">
        <v>2</v>
      </c>
      <c r="F1675" s="1" t="s">
        <v>1844</v>
      </c>
      <c r="G1675" s="1">
        <v>1</v>
      </c>
      <c r="H1675" s="1" t="s">
        <v>19</v>
      </c>
      <c r="I1675" s="1" t="s">
        <v>1290</v>
      </c>
      <c r="J1675" s="1">
        <v>612.79999999999995</v>
      </c>
      <c r="K1675" s="1">
        <v>612.79999999999995</v>
      </c>
      <c r="L1675" s="42">
        <v>4</v>
      </c>
      <c r="M1675" s="43"/>
      <c r="N1675" s="1" t="e">
        <f>VLOOKUP(B1675,MICRO!E:L,8,0)</f>
        <v>#N/A</v>
      </c>
    </row>
    <row r="1676" spans="1:14" ht="20.25" x14ac:dyDescent="0.25">
      <c r="A1676" s="1">
        <v>11</v>
      </c>
      <c r="B1676" s="159">
        <v>3251</v>
      </c>
      <c r="C1676" s="1" t="s">
        <v>1843</v>
      </c>
      <c r="D1676" s="1"/>
      <c r="E1676" s="1" t="s">
        <v>43</v>
      </c>
      <c r="F1676" s="1" t="s">
        <v>1845</v>
      </c>
      <c r="G1676" s="1">
        <v>1</v>
      </c>
      <c r="H1676" s="1" t="s">
        <v>19</v>
      </c>
      <c r="I1676" s="1" t="s">
        <v>1290</v>
      </c>
      <c r="J1676" s="1">
        <v>58.6</v>
      </c>
      <c r="K1676" s="1">
        <v>58.6</v>
      </c>
      <c r="L1676" s="42">
        <v>4</v>
      </c>
      <c r="M1676" s="43"/>
      <c r="N1676" s="1" t="e">
        <f>VLOOKUP(B1676,MICRO!E:L,8,0)</f>
        <v>#N/A</v>
      </c>
    </row>
    <row r="1677" spans="1:14" ht="20.25" x14ac:dyDescent="0.25">
      <c r="A1677" s="1">
        <v>12</v>
      </c>
      <c r="B1677" s="159">
        <v>3252</v>
      </c>
      <c r="C1677" s="1" t="s">
        <v>1843</v>
      </c>
      <c r="D1677" s="1"/>
      <c r="E1677" s="1" t="s">
        <v>43</v>
      </c>
      <c r="F1677" s="1" t="s">
        <v>1846</v>
      </c>
      <c r="G1677" s="1">
        <v>1</v>
      </c>
      <c r="H1677" s="1" t="s">
        <v>19</v>
      </c>
      <c r="I1677" s="1" t="s">
        <v>1290</v>
      </c>
      <c r="J1677" s="1">
        <v>62.6</v>
      </c>
      <c r="K1677" s="1">
        <v>62.6</v>
      </c>
      <c r="L1677" s="42">
        <v>4</v>
      </c>
      <c r="M1677" s="43"/>
      <c r="N1677" s="1" t="e">
        <f>VLOOKUP(B1677,MICRO!E:L,8,0)</f>
        <v>#N/A</v>
      </c>
    </row>
    <row r="1678" spans="1:14" ht="20.25" x14ac:dyDescent="0.25">
      <c r="A1678" s="1">
        <v>13</v>
      </c>
      <c r="B1678" s="159">
        <v>3254</v>
      </c>
      <c r="C1678" s="1" t="s">
        <v>1847</v>
      </c>
      <c r="D1678" s="1"/>
      <c r="E1678" s="1" t="s">
        <v>43</v>
      </c>
      <c r="F1678" s="1" t="s">
        <v>1849</v>
      </c>
      <c r="G1678" s="1">
        <v>1</v>
      </c>
      <c r="H1678" s="1" t="s">
        <v>19</v>
      </c>
      <c r="I1678" s="1" t="s">
        <v>1301</v>
      </c>
      <c r="J1678" s="1">
        <v>108.4</v>
      </c>
      <c r="K1678" s="1">
        <v>108.4</v>
      </c>
      <c r="L1678" s="42">
        <v>4</v>
      </c>
      <c r="M1678" s="43"/>
      <c r="N1678" s="1" t="e">
        <f>VLOOKUP(B1678,MICRO!E:L,8,0)</f>
        <v>#N/A</v>
      </c>
    </row>
    <row r="1679" spans="1:14" ht="20.25" x14ac:dyDescent="0.25">
      <c r="A1679" s="1">
        <v>1</v>
      </c>
      <c r="B1679" s="159">
        <v>3093</v>
      </c>
      <c r="C1679" s="1" t="s">
        <v>1360</v>
      </c>
      <c r="D1679" s="1"/>
      <c r="E1679" s="1" t="s">
        <v>2</v>
      </c>
      <c r="F1679" s="1" t="s">
        <v>2544</v>
      </c>
      <c r="G1679" s="1">
        <v>8</v>
      </c>
      <c r="H1679" s="1" t="s">
        <v>19</v>
      </c>
      <c r="I1679" s="1" t="s">
        <v>1301</v>
      </c>
      <c r="J1679" s="1">
        <v>5.3</v>
      </c>
      <c r="K1679" s="1">
        <v>42.4</v>
      </c>
      <c r="L1679" s="42">
        <v>5</v>
      </c>
      <c r="M1679" s="43"/>
      <c r="N1679" s="1" t="e">
        <f>VLOOKUP(B1679,MICRO!E:L,8,0)</f>
        <v>#N/A</v>
      </c>
    </row>
    <row r="1680" spans="1:14" ht="20.25" x14ac:dyDescent="0.25">
      <c r="A1680" s="1">
        <v>2</v>
      </c>
      <c r="B1680" s="159">
        <v>3099</v>
      </c>
      <c r="C1680" s="1" t="s">
        <v>1360</v>
      </c>
      <c r="D1680" s="1"/>
      <c r="E1680" s="1" t="s">
        <v>2</v>
      </c>
      <c r="F1680" s="1" t="s">
        <v>2544</v>
      </c>
      <c r="G1680" s="1">
        <v>52</v>
      </c>
      <c r="H1680" s="1" t="s">
        <v>19</v>
      </c>
      <c r="I1680" s="1" t="s">
        <v>1290</v>
      </c>
      <c r="J1680" s="1">
        <v>5.3</v>
      </c>
      <c r="K1680" s="1">
        <v>275.59999999999997</v>
      </c>
      <c r="L1680" s="42">
        <v>5</v>
      </c>
      <c r="M1680" s="43"/>
      <c r="N1680" s="1" t="e">
        <f>VLOOKUP(B1680,MICRO!E:L,8,0)</f>
        <v>#N/A</v>
      </c>
    </row>
    <row r="1681" spans="1:14" ht="20.25" x14ac:dyDescent="0.25">
      <c r="A1681" s="1">
        <v>3</v>
      </c>
      <c r="B1681" s="159">
        <v>3177</v>
      </c>
      <c r="C1681" s="1" t="s">
        <v>1379</v>
      </c>
      <c r="D1681" s="1"/>
      <c r="E1681" s="1" t="s">
        <v>43</v>
      </c>
      <c r="F1681" s="1" t="s">
        <v>1380</v>
      </c>
      <c r="G1681" s="1">
        <v>1</v>
      </c>
      <c r="H1681" s="1" t="s">
        <v>19</v>
      </c>
      <c r="I1681" s="1" t="s">
        <v>1300</v>
      </c>
      <c r="J1681" s="1">
        <v>155.4</v>
      </c>
      <c r="K1681" s="1">
        <v>155.4</v>
      </c>
      <c r="L1681" s="42">
        <v>5</v>
      </c>
      <c r="M1681" s="43"/>
      <c r="N1681" s="1" t="e">
        <f>VLOOKUP(B1681,MICRO!E:L,8,0)</f>
        <v>#N/A</v>
      </c>
    </row>
    <row r="1682" spans="1:14" ht="20.25" x14ac:dyDescent="0.25">
      <c r="A1682" s="1">
        <v>4</v>
      </c>
      <c r="B1682" s="159">
        <v>3178</v>
      </c>
      <c r="C1682" s="1" t="s">
        <v>1379</v>
      </c>
      <c r="D1682" s="1"/>
      <c r="E1682" s="1" t="s">
        <v>746</v>
      </c>
      <c r="F1682" s="1" t="s">
        <v>1381</v>
      </c>
      <c r="G1682" s="1">
        <v>1</v>
      </c>
      <c r="H1682" s="1" t="s">
        <v>19</v>
      </c>
      <c r="I1682" s="1" t="s">
        <v>1300</v>
      </c>
      <c r="J1682" s="1">
        <v>12.9</v>
      </c>
      <c r="K1682" s="1">
        <v>12.9</v>
      </c>
      <c r="L1682" s="42">
        <v>5</v>
      </c>
      <c r="M1682" s="43"/>
      <c r="N1682" s="1" t="e">
        <f>VLOOKUP(B1682,MICRO!E:L,8,0)</f>
        <v>#N/A</v>
      </c>
    </row>
    <row r="1683" spans="1:14" ht="20.25" x14ac:dyDescent="0.25">
      <c r="A1683" s="1">
        <v>5</v>
      </c>
      <c r="B1683" s="159">
        <v>3241</v>
      </c>
      <c r="C1683" s="1" t="s">
        <v>1393</v>
      </c>
      <c r="D1683" s="1"/>
      <c r="E1683" s="1" t="s">
        <v>2</v>
      </c>
      <c r="F1683" s="1" t="s">
        <v>1394</v>
      </c>
      <c r="G1683" s="1">
        <v>1</v>
      </c>
      <c r="H1683" s="1" t="s">
        <v>19</v>
      </c>
      <c r="I1683" s="1" t="s">
        <v>1300</v>
      </c>
      <c r="J1683" s="1">
        <v>336.7</v>
      </c>
      <c r="K1683" s="1">
        <v>336.7</v>
      </c>
      <c r="L1683" s="42">
        <v>5</v>
      </c>
      <c r="M1683" s="43"/>
      <c r="N1683" s="1" t="e">
        <f>VLOOKUP(B1683,MICRO!E:L,8,0)</f>
        <v>#N/A</v>
      </c>
    </row>
    <row r="1684" spans="1:14" ht="20.25" x14ac:dyDescent="0.25">
      <c r="A1684" s="1">
        <v>6</v>
      </c>
      <c r="B1684" s="159">
        <v>3242</v>
      </c>
      <c r="C1684" s="1" t="s">
        <v>1393</v>
      </c>
      <c r="D1684" s="1"/>
      <c r="E1684" s="1" t="s">
        <v>43</v>
      </c>
      <c r="F1684" s="1" t="s">
        <v>1395</v>
      </c>
      <c r="G1684" s="1">
        <v>1</v>
      </c>
      <c r="H1684" s="1" t="s">
        <v>19</v>
      </c>
      <c r="I1684" s="1" t="s">
        <v>1300</v>
      </c>
      <c r="J1684" s="1">
        <v>87.2</v>
      </c>
      <c r="K1684" s="1">
        <v>87.2</v>
      </c>
      <c r="L1684" s="42">
        <v>5</v>
      </c>
      <c r="M1684" s="43"/>
      <c r="N1684" s="1" t="e">
        <f>VLOOKUP(B1684,MICRO!E:L,8,0)</f>
        <v>#N/A</v>
      </c>
    </row>
    <row r="1685" spans="1:14" ht="20.25" x14ac:dyDescent="0.25">
      <c r="A1685" s="1">
        <v>7</v>
      </c>
      <c r="B1685" s="159">
        <v>3243</v>
      </c>
      <c r="C1685" s="1" t="s">
        <v>1393</v>
      </c>
      <c r="D1685" s="1"/>
      <c r="E1685" s="1" t="s">
        <v>746</v>
      </c>
      <c r="F1685" s="1" t="s">
        <v>1397</v>
      </c>
      <c r="G1685" s="1">
        <v>4</v>
      </c>
      <c r="H1685" s="1" t="s">
        <v>19</v>
      </c>
      <c r="I1685" s="1" t="s">
        <v>1300</v>
      </c>
      <c r="J1685" s="1">
        <v>59.6</v>
      </c>
      <c r="K1685" s="1">
        <v>238.4</v>
      </c>
      <c r="L1685" s="42">
        <v>5</v>
      </c>
      <c r="M1685" s="43"/>
      <c r="N1685" s="1" t="e">
        <f>VLOOKUP(B1685,MICRO!E:L,8,0)</f>
        <v>#N/A</v>
      </c>
    </row>
    <row r="1686" spans="1:14" ht="20.25" x14ac:dyDescent="0.25">
      <c r="A1686" s="1">
        <v>8</v>
      </c>
      <c r="B1686" s="159">
        <v>3244</v>
      </c>
      <c r="C1686" s="1" t="s">
        <v>1396</v>
      </c>
      <c r="D1686" s="1"/>
      <c r="E1686" s="1" t="s">
        <v>2</v>
      </c>
      <c r="F1686" s="1" t="s">
        <v>1399</v>
      </c>
      <c r="G1686" s="1">
        <v>1</v>
      </c>
      <c r="H1686" s="1" t="s">
        <v>19</v>
      </c>
      <c r="I1686" s="1" t="s">
        <v>1300</v>
      </c>
      <c r="J1686" s="1">
        <v>1361</v>
      </c>
      <c r="K1686" s="1">
        <v>1361</v>
      </c>
      <c r="L1686" s="42">
        <v>5</v>
      </c>
      <c r="M1686" s="43"/>
      <c r="N1686" s="1" t="e">
        <f>VLOOKUP(B1686,MICRO!E:L,8,0)</f>
        <v>#N/A</v>
      </c>
    </row>
    <row r="1687" spans="1:14" ht="20.25" x14ac:dyDescent="0.25">
      <c r="A1687" s="1">
        <v>9</v>
      </c>
      <c r="B1687" s="159">
        <v>3246</v>
      </c>
      <c r="C1687" s="1" t="s">
        <v>1400</v>
      </c>
      <c r="D1687" s="1"/>
      <c r="E1687" s="1" t="s">
        <v>2</v>
      </c>
      <c r="F1687" s="1" t="s">
        <v>1401</v>
      </c>
      <c r="G1687" s="1">
        <v>1</v>
      </c>
      <c r="H1687" s="1" t="s">
        <v>19</v>
      </c>
      <c r="I1687" s="1" t="s">
        <v>1290</v>
      </c>
      <c r="J1687" s="1">
        <v>405.6</v>
      </c>
      <c r="K1687" s="1">
        <v>405.6</v>
      </c>
      <c r="L1687" s="42">
        <v>5</v>
      </c>
      <c r="M1687" s="43"/>
      <c r="N1687" s="1" t="e">
        <f>VLOOKUP(B1687,MICRO!E:L,8,0)</f>
        <v>#N/A</v>
      </c>
    </row>
    <row r="1688" spans="1:14" ht="20.25" x14ac:dyDescent="0.25">
      <c r="A1688" s="1">
        <v>10</v>
      </c>
      <c r="B1688" s="159">
        <v>3247</v>
      </c>
      <c r="C1688" s="1" t="s">
        <v>1400</v>
      </c>
      <c r="D1688" s="1"/>
      <c r="E1688" s="1" t="s">
        <v>2</v>
      </c>
      <c r="F1688" s="1" t="s">
        <v>1841</v>
      </c>
      <c r="G1688" s="1">
        <v>1</v>
      </c>
      <c r="H1688" s="1" t="s">
        <v>19</v>
      </c>
      <c r="I1688" s="1" t="s">
        <v>1290</v>
      </c>
      <c r="J1688" s="1">
        <v>666.4</v>
      </c>
      <c r="K1688" s="1">
        <v>666.4</v>
      </c>
      <c r="L1688" s="42">
        <v>5</v>
      </c>
      <c r="M1688" s="43"/>
      <c r="N1688" s="1" t="e">
        <f>VLOOKUP(B1688,MICRO!E:L,8,0)</f>
        <v>#N/A</v>
      </c>
    </row>
    <row r="1689" spans="1:14" ht="20.25" x14ac:dyDescent="0.25">
      <c r="A1689" s="1">
        <v>11</v>
      </c>
      <c r="B1689" s="159">
        <v>3248</v>
      </c>
      <c r="C1689" s="1" t="s">
        <v>1400</v>
      </c>
      <c r="D1689" s="1"/>
      <c r="E1689" s="1" t="s">
        <v>43</v>
      </c>
      <c r="F1689" s="1" t="s">
        <v>1840</v>
      </c>
      <c r="G1689" s="1">
        <v>1</v>
      </c>
      <c r="H1689" s="1" t="s">
        <v>19</v>
      </c>
      <c r="I1689" s="1" t="s">
        <v>1290</v>
      </c>
      <c r="J1689" s="1">
        <v>66.599999999999994</v>
      </c>
      <c r="K1689" s="1">
        <v>66.599999999999994</v>
      </c>
      <c r="L1689" s="42">
        <v>5</v>
      </c>
      <c r="M1689" s="43"/>
      <c r="N1689" s="1" t="e">
        <f>VLOOKUP(B1689,MICRO!E:L,8,0)</f>
        <v>#N/A</v>
      </c>
    </row>
    <row r="1690" spans="1:14" ht="20.25" x14ac:dyDescent="0.25">
      <c r="A1690" s="1">
        <v>12</v>
      </c>
      <c r="B1690" s="159">
        <v>3249</v>
      </c>
      <c r="C1690" s="1" t="s">
        <v>1400</v>
      </c>
      <c r="D1690" s="1"/>
      <c r="E1690" s="1" t="s">
        <v>746</v>
      </c>
      <c r="F1690" s="1" t="s">
        <v>1842</v>
      </c>
      <c r="G1690" s="1">
        <v>1</v>
      </c>
      <c r="H1690" s="1" t="s">
        <v>19</v>
      </c>
      <c r="I1690" s="1" t="s">
        <v>1290</v>
      </c>
      <c r="J1690" s="1">
        <v>62.6</v>
      </c>
      <c r="K1690" s="1">
        <v>62.6</v>
      </c>
      <c r="L1690" s="42">
        <v>5</v>
      </c>
      <c r="M1690" s="43"/>
      <c r="N1690" s="1" t="e">
        <f>VLOOKUP(B1690,MICRO!E:L,8,0)</f>
        <v>#N/A</v>
      </c>
    </row>
    <row r="1691" spans="1:14" ht="20.25" x14ac:dyDescent="0.25">
      <c r="A1691" s="1">
        <v>13</v>
      </c>
      <c r="B1691" s="159"/>
      <c r="C1691" s="1" t="s">
        <v>1843</v>
      </c>
      <c r="D1691" s="1"/>
      <c r="E1691" s="1" t="s">
        <v>2574</v>
      </c>
      <c r="F1691" s="1" t="s">
        <v>2575</v>
      </c>
      <c r="G1691" s="1">
        <v>2</v>
      </c>
      <c r="H1691" s="1" t="s">
        <v>19</v>
      </c>
      <c r="I1691" s="1" t="s">
        <v>1290</v>
      </c>
      <c r="J1691" s="1">
        <v>3</v>
      </c>
      <c r="K1691" s="1">
        <v>6</v>
      </c>
      <c r="L1691" s="42">
        <v>5</v>
      </c>
      <c r="M1691" s="43"/>
      <c r="N1691" s="1" t="e">
        <f>VLOOKUP(B1691,MICRO!E:L,8,0)</f>
        <v>#N/A</v>
      </c>
    </row>
    <row r="1692" spans="1:14" ht="20.25" x14ac:dyDescent="0.25">
      <c r="A1692" s="1">
        <v>14</v>
      </c>
      <c r="B1692" s="159">
        <v>3255</v>
      </c>
      <c r="C1692" s="1" t="s">
        <v>1847</v>
      </c>
      <c r="D1692" s="1"/>
      <c r="E1692" s="1" t="s">
        <v>746</v>
      </c>
      <c r="F1692" s="1" t="s">
        <v>1850</v>
      </c>
      <c r="G1692" s="1">
        <v>4</v>
      </c>
      <c r="H1692" s="1" t="s">
        <v>19</v>
      </c>
      <c r="I1692" s="1" t="s">
        <v>1301</v>
      </c>
      <c r="J1692" s="1">
        <v>13.2</v>
      </c>
      <c r="K1692" s="1">
        <v>52.8</v>
      </c>
      <c r="L1692" s="42">
        <v>5</v>
      </c>
      <c r="M1692" s="43"/>
      <c r="N1692" s="1" t="e">
        <f>VLOOKUP(B1692,MICRO!E:L,8,0)</f>
        <v>#N/A</v>
      </c>
    </row>
    <row r="1693" spans="1:14" ht="20.25" x14ac:dyDescent="0.25">
      <c r="A1693" s="1">
        <v>15</v>
      </c>
      <c r="B1693" s="159">
        <v>3256</v>
      </c>
      <c r="C1693" s="1" t="s">
        <v>1851</v>
      </c>
      <c r="D1693" s="1"/>
      <c r="E1693" s="1" t="s">
        <v>2</v>
      </c>
      <c r="F1693" s="1" t="s">
        <v>1852</v>
      </c>
      <c r="G1693" s="1">
        <v>1</v>
      </c>
      <c r="H1693" s="1" t="s">
        <v>19</v>
      </c>
      <c r="I1693" s="1" t="s">
        <v>1290</v>
      </c>
      <c r="J1693" s="1">
        <v>116</v>
      </c>
      <c r="K1693" s="1">
        <v>116</v>
      </c>
      <c r="L1693" s="42">
        <v>5</v>
      </c>
      <c r="M1693" s="43"/>
      <c r="N1693" s="1" t="e">
        <f>VLOOKUP(B1693,MICRO!E:L,8,0)</f>
        <v>#N/A</v>
      </c>
    </row>
    <row r="1694" spans="1:14" ht="20.25" x14ac:dyDescent="0.25">
      <c r="A1694" s="1">
        <v>16</v>
      </c>
      <c r="B1694" s="159">
        <v>3258</v>
      </c>
      <c r="C1694" s="1" t="s">
        <v>1851</v>
      </c>
      <c r="D1694" s="1"/>
      <c r="E1694" s="1" t="s">
        <v>746</v>
      </c>
      <c r="F1694" s="1" t="s">
        <v>1853</v>
      </c>
      <c r="G1694" s="1">
        <v>1</v>
      </c>
      <c r="H1694" s="1" t="s">
        <v>19</v>
      </c>
      <c r="I1694" s="1" t="s">
        <v>1290</v>
      </c>
      <c r="J1694" s="1">
        <v>37.200000000000003</v>
      </c>
      <c r="K1694" s="1">
        <v>37.200000000000003</v>
      </c>
      <c r="L1694" s="42">
        <v>5</v>
      </c>
      <c r="M1694" s="43"/>
      <c r="N1694" s="1" t="e">
        <f>VLOOKUP(B1694,MICRO!E:L,8,0)</f>
        <v>#N/A</v>
      </c>
    </row>
    <row r="1695" spans="1:14" ht="20.25" x14ac:dyDescent="0.25">
      <c r="A1695" s="1">
        <v>17</v>
      </c>
      <c r="B1695" s="159">
        <v>3294</v>
      </c>
      <c r="C1695" s="1" t="s">
        <v>1884</v>
      </c>
      <c r="D1695" s="1"/>
      <c r="E1695" s="1" t="s">
        <v>2</v>
      </c>
      <c r="F1695" s="1" t="s">
        <v>1885</v>
      </c>
      <c r="G1695" s="1">
        <v>1</v>
      </c>
      <c r="H1695" s="1" t="s">
        <v>19</v>
      </c>
      <c r="I1695" s="1" t="s">
        <v>1295</v>
      </c>
      <c r="J1695" s="1">
        <v>110.1</v>
      </c>
      <c r="K1695" s="1">
        <v>110.1</v>
      </c>
      <c r="L1695" s="42">
        <v>5</v>
      </c>
      <c r="M1695" s="43"/>
      <c r="N1695" s="1" t="e">
        <f>VLOOKUP(B1695,MICRO!E:L,8,0)</f>
        <v>#N/A</v>
      </c>
    </row>
    <row r="1696" spans="1:14" ht="20.25" x14ac:dyDescent="0.25">
      <c r="A1696" s="1">
        <v>18</v>
      </c>
      <c r="B1696" s="159">
        <v>3295</v>
      </c>
      <c r="C1696" s="1" t="s">
        <v>1884</v>
      </c>
      <c r="D1696" s="1"/>
      <c r="E1696" s="1" t="s">
        <v>43</v>
      </c>
      <c r="F1696" s="1" t="s">
        <v>1886</v>
      </c>
      <c r="G1696" s="1">
        <v>1</v>
      </c>
      <c r="H1696" s="1" t="s">
        <v>19</v>
      </c>
      <c r="I1696" s="1" t="s">
        <v>1295</v>
      </c>
      <c r="J1696" s="1">
        <v>29.8</v>
      </c>
      <c r="K1696" s="1">
        <v>29.8</v>
      </c>
      <c r="L1696" s="42">
        <v>5</v>
      </c>
      <c r="M1696" s="43"/>
      <c r="N1696" s="1" t="e">
        <f>VLOOKUP(B1696,MICRO!E:L,8,0)</f>
        <v>#N/A</v>
      </c>
    </row>
    <row r="1697" spans="1:14" ht="20.25" x14ac:dyDescent="0.25">
      <c r="A1697" s="1">
        <v>19</v>
      </c>
      <c r="B1697" s="159">
        <v>3296</v>
      </c>
      <c r="C1697" s="1" t="s">
        <v>1884</v>
      </c>
      <c r="D1697" s="1"/>
      <c r="E1697" s="1" t="s">
        <v>746</v>
      </c>
      <c r="F1697" s="1" t="s">
        <v>1887</v>
      </c>
      <c r="G1697" s="1">
        <v>1</v>
      </c>
      <c r="H1697" s="1" t="s">
        <v>19</v>
      </c>
      <c r="I1697" s="1" t="s">
        <v>1295</v>
      </c>
      <c r="J1697" s="1">
        <v>57.1</v>
      </c>
      <c r="K1697" s="1">
        <v>57.1</v>
      </c>
      <c r="L1697" s="42">
        <v>5</v>
      </c>
      <c r="M1697" s="43"/>
      <c r="N1697" s="1" t="e">
        <f>VLOOKUP(B1697,MICRO!E:L,8,0)</f>
        <v>#N/A</v>
      </c>
    </row>
    <row r="1698" spans="1:14" ht="20.25" x14ac:dyDescent="0.25">
      <c r="A1698" s="1">
        <v>20</v>
      </c>
      <c r="B1698" s="159">
        <v>3297</v>
      </c>
      <c r="C1698" s="1" t="s">
        <v>1884</v>
      </c>
      <c r="D1698" s="1"/>
      <c r="E1698" s="1" t="s">
        <v>1101</v>
      </c>
      <c r="F1698" s="1" t="s">
        <v>1888</v>
      </c>
      <c r="G1698" s="1">
        <v>1</v>
      </c>
      <c r="H1698" s="1" t="s">
        <v>19</v>
      </c>
      <c r="I1698" s="1" t="s">
        <v>1295</v>
      </c>
      <c r="J1698" s="1">
        <v>28.2</v>
      </c>
      <c r="K1698" s="1">
        <v>28.2</v>
      </c>
      <c r="L1698" s="42">
        <v>5</v>
      </c>
      <c r="M1698" s="43"/>
      <c r="N1698" s="1" t="e">
        <f>VLOOKUP(B1698,MICRO!E:L,8,0)</f>
        <v>#N/A</v>
      </c>
    </row>
    <row r="1699" spans="1:14" ht="20.25" x14ac:dyDescent="0.25">
      <c r="A1699" s="1">
        <v>1</v>
      </c>
      <c r="B1699" s="159">
        <v>3125</v>
      </c>
      <c r="C1699" s="1" t="s">
        <v>1367</v>
      </c>
      <c r="D1699" s="1"/>
      <c r="E1699" s="1" t="s">
        <v>2</v>
      </c>
      <c r="F1699" s="1" t="s">
        <v>1368</v>
      </c>
      <c r="G1699" s="1">
        <v>2</v>
      </c>
      <c r="H1699" s="1" t="s">
        <v>19</v>
      </c>
      <c r="I1699" s="1" t="s">
        <v>1300</v>
      </c>
      <c r="J1699" s="1">
        <v>9.1</v>
      </c>
      <c r="K1699" s="1">
        <v>18.2</v>
      </c>
      <c r="L1699" s="42">
        <v>6</v>
      </c>
      <c r="M1699" s="43"/>
      <c r="N1699" s="1" t="e">
        <f>VLOOKUP(B1699,MICRO!E:L,8,0)</f>
        <v>#N/A</v>
      </c>
    </row>
    <row r="1700" spans="1:14" ht="20.25" x14ac:dyDescent="0.25">
      <c r="A1700" s="1">
        <v>2</v>
      </c>
      <c r="B1700" s="159">
        <v>3126</v>
      </c>
      <c r="C1700" s="1" t="s">
        <v>1367</v>
      </c>
      <c r="D1700" s="1"/>
      <c r="E1700" s="1" t="s">
        <v>43</v>
      </c>
      <c r="F1700" s="1" t="s">
        <v>1369</v>
      </c>
      <c r="G1700" s="1">
        <v>2</v>
      </c>
      <c r="H1700" s="1" t="s">
        <v>19</v>
      </c>
      <c r="I1700" s="1" t="s">
        <v>1300</v>
      </c>
      <c r="J1700" s="1">
        <v>1</v>
      </c>
      <c r="K1700" s="1">
        <v>2</v>
      </c>
      <c r="L1700" s="42">
        <v>6</v>
      </c>
      <c r="M1700" s="43"/>
      <c r="N1700" s="1" t="e">
        <f>VLOOKUP(B1700,MICRO!E:L,8,0)</f>
        <v>#N/A</v>
      </c>
    </row>
    <row r="1701" spans="1:14" ht="20.25" x14ac:dyDescent="0.25">
      <c r="A1701" s="1">
        <v>3</v>
      </c>
      <c r="B1701" s="159">
        <v>3127</v>
      </c>
      <c r="C1701" s="1" t="s">
        <v>1367</v>
      </c>
      <c r="D1701" s="1"/>
      <c r="E1701" s="1" t="s">
        <v>746</v>
      </c>
      <c r="F1701" s="1" t="s">
        <v>2576</v>
      </c>
      <c r="G1701" s="1">
        <v>2</v>
      </c>
      <c r="H1701" s="1" t="s">
        <v>19</v>
      </c>
      <c r="I1701" s="1" t="s">
        <v>1300</v>
      </c>
      <c r="J1701" s="1">
        <v>1.3</v>
      </c>
      <c r="K1701" s="1">
        <v>2.6</v>
      </c>
      <c r="L1701" s="42">
        <v>6</v>
      </c>
      <c r="M1701" s="43"/>
      <c r="N1701" s="1" t="e">
        <f>VLOOKUP(B1701,MICRO!E:L,8,0)</f>
        <v>#N/A</v>
      </c>
    </row>
    <row r="1702" spans="1:14" ht="20.25" x14ac:dyDescent="0.25">
      <c r="A1702" s="1">
        <v>4</v>
      </c>
      <c r="B1702" s="159">
        <v>3128</v>
      </c>
      <c r="C1702" s="1" t="s">
        <v>1367</v>
      </c>
      <c r="D1702" s="1"/>
      <c r="E1702" s="1" t="s">
        <v>1101</v>
      </c>
      <c r="F1702" s="1" t="s">
        <v>2577</v>
      </c>
      <c r="G1702" s="1">
        <v>2</v>
      </c>
      <c r="H1702" s="1" t="s">
        <v>19</v>
      </c>
      <c r="I1702" s="1" t="s">
        <v>1300</v>
      </c>
      <c r="J1702" s="1">
        <v>1.2</v>
      </c>
      <c r="K1702" s="1">
        <v>2.4</v>
      </c>
      <c r="L1702" s="42">
        <v>6</v>
      </c>
      <c r="M1702" s="43"/>
      <c r="N1702" s="1" t="e">
        <f>VLOOKUP(B1702,MICRO!E:L,8,0)</f>
        <v>#N/A</v>
      </c>
    </row>
    <row r="1703" spans="1:14" ht="20.25" x14ac:dyDescent="0.25">
      <c r="A1703" s="1">
        <v>5</v>
      </c>
      <c r="B1703" s="159">
        <v>3129</v>
      </c>
      <c r="C1703" s="1" t="s">
        <v>1367</v>
      </c>
      <c r="D1703" s="1"/>
      <c r="E1703" s="1" t="s">
        <v>100</v>
      </c>
      <c r="F1703" s="1" t="s">
        <v>2578</v>
      </c>
      <c r="G1703" s="1">
        <v>2</v>
      </c>
      <c r="H1703" s="1" t="s">
        <v>19</v>
      </c>
      <c r="I1703" s="1" t="s">
        <v>1300</v>
      </c>
      <c r="J1703" s="1">
        <v>9.1999999999999993</v>
      </c>
      <c r="K1703" s="1">
        <v>18.399999999999999</v>
      </c>
      <c r="L1703" s="42">
        <v>6</v>
      </c>
      <c r="M1703" s="43"/>
      <c r="N1703" s="1" t="e">
        <f>VLOOKUP(B1703,MICRO!E:L,8,0)</f>
        <v>#N/A</v>
      </c>
    </row>
    <row r="1704" spans="1:14" ht="20.25" x14ac:dyDescent="0.25">
      <c r="A1704" s="1">
        <v>6</v>
      </c>
      <c r="B1704" s="159">
        <v>3130</v>
      </c>
      <c r="C1704" s="1" t="s">
        <v>1367</v>
      </c>
      <c r="D1704" s="1"/>
      <c r="E1704" s="1" t="s">
        <v>173</v>
      </c>
      <c r="F1704" s="1" t="s">
        <v>1373</v>
      </c>
      <c r="G1704" s="1">
        <v>2</v>
      </c>
      <c r="H1704" s="1" t="s">
        <v>19</v>
      </c>
      <c r="I1704" s="1" t="s">
        <v>1300</v>
      </c>
      <c r="J1704" s="1">
        <v>3.2</v>
      </c>
      <c r="K1704" s="1">
        <v>6.4</v>
      </c>
      <c r="L1704" s="42">
        <v>6</v>
      </c>
      <c r="M1704" s="43"/>
      <c r="N1704" s="1" t="e">
        <f>VLOOKUP(B1704,MICRO!E:L,8,0)</f>
        <v>#N/A</v>
      </c>
    </row>
    <row r="1705" spans="1:14" ht="20.25" x14ac:dyDescent="0.25">
      <c r="A1705" s="1">
        <v>7</v>
      </c>
      <c r="B1705" s="159">
        <v>3131</v>
      </c>
      <c r="C1705" s="1" t="s">
        <v>1367</v>
      </c>
      <c r="D1705" s="1"/>
      <c r="E1705" s="1" t="s">
        <v>461</v>
      </c>
      <c r="F1705" s="1" t="s">
        <v>1374</v>
      </c>
      <c r="G1705" s="1">
        <v>2</v>
      </c>
      <c r="H1705" s="1" t="s">
        <v>19</v>
      </c>
      <c r="I1705" s="1" t="s">
        <v>1300</v>
      </c>
      <c r="J1705" s="1">
        <v>0.65</v>
      </c>
      <c r="K1705" s="1">
        <v>1.3</v>
      </c>
      <c r="L1705" s="42">
        <v>6</v>
      </c>
      <c r="M1705" s="43"/>
      <c r="N1705" s="1" t="e">
        <f>VLOOKUP(B1705,MICRO!E:L,8,0)</f>
        <v>#N/A</v>
      </c>
    </row>
    <row r="1706" spans="1:14" ht="20.25" x14ac:dyDescent="0.25">
      <c r="A1706" s="1">
        <v>8</v>
      </c>
      <c r="B1706" s="159">
        <v>3132</v>
      </c>
      <c r="C1706" s="1" t="s">
        <v>1367</v>
      </c>
      <c r="D1706" s="1"/>
      <c r="E1706" s="1" t="s">
        <v>2</v>
      </c>
      <c r="F1706" s="1" t="s">
        <v>1368</v>
      </c>
      <c r="G1706" s="1">
        <v>2</v>
      </c>
      <c r="H1706" s="1" t="s">
        <v>19</v>
      </c>
      <c r="I1706" s="1" t="s">
        <v>1295</v>
      </c>
      <c r="J1706" s="1">
        <v>9.1</v>
      </c>
      <c r="K1706" s="1">
        <v>18.2</v>
      </c>
      <c r="L1706" s="42">
        <v>6</v>
      </c>
      <c r="M1706" s="43"/>
      <c r="N1706" s="1" t="e">
        <f>VLOOKUP(B1706,MICRO!E:L,8,0)</f>
        <v>#N/A</v>
      </c>
    </row>
    <row r="1707" spans="1:14" ht="20.25" x14ac:dyDescent="0.25">
      <c r="A1707" s="1">
        <v>9</v>
      </c>
      <c r="B1707" s="159">
        <v>3133</v>
      </c>
      <c r="C1707" s="1" t="s">
        <v>1367</v>
      </c>
      <c r="D1707" s="1"/>
      <c r="E1707" s="1" t="s">
        <v>43</v>
      </c>
      <c r="F1707" s="1" t="s">
        <v>1369</v>
      </c>
      <c r="G1707" s="1">
        <v>2</v>
      </c>
      <c r="H1707" s="1" t="s">
        <v>19</v>
      </c>
      <c r="I1707" s="1" t="s">
        <v>1295</v>
      </c>
      <c r="J1707" s="1">
        <v>1</v>
      </c>
      <c r="K1707" s="1">
        <v>2</v>
      </c>
      <c r="L1707" s="42">
        <v>6</v>
      </c>
      <c r="M1707" s="43"/>
      <c r="N1707" s="1" t="e">
        <f>VLOOKUP(B1707,MICRO!E:L,8,0)</f>
        <v>#N/A</v>
      </c>
    </row>
    <row r="1708" spans="1:14" ht="20.25" x14ac:dyDescent="0.25">
      <c r="A1708" s="1">
        <v>10</v>
      </c>
      <c r="B1708" s="159">
        <v>3134</v>
      </c>
      <c r="C1708" s="1" t="s">
        <v>1367</v>
      </c>
      <c r="D1708" s="1"/>
      <c r="E1708" s="1" t="s">
        <v>746</v>
      </c>
      <c r="F1708" s="1" t="s">
        <v>1370</v>
      </c>
      <c r="G1708" s="1">
        <v>2</v>
      </c>
      <c r="H1708" s="1" t="s">
        <v>19</v>
      </c>
      <c r="I1708" s="1" t="s">
        <v>1295</v>
      </c>
      <c r="J1708" s="1">
        <v>1.3</v>
      </c>
      <c r="K1708" s="1">
        <v>2.6</v>
      </c>
      <c r="L1708" s="42">
        <v>6</v>
      </c>
      <c r="M1708" s="43"/>
      <c r="N1708" s="1" t="e">
        <f>VLOOKUP(B1708,MICRO!E:L,8,0)</f>
        <v>#N/A</v>
      </c>
    </row>
    <row r="1709" spans="1:14" ht="20.25" x14ac:dyDescent="0.25">
      <c r="A1709" s="1">
        <v>11</v>
      </c>
      <c r="B1709" s="159">
        <v>3135</v>
      </c>
      <c r="C1709" s="1" t="s">
        <v>1367</v>
      </c>
      <c r="D1709" s="1"/>
      <c r="E1709" s="1" t="s">
        <v>1101</v>
      </c>
      <c r="F1709" s="1" t="s">
        <v>2577</v>
      </c>
      <c r="G1709" s="1">
        <v>2</v>
      </c>
      <c r="H1709" s="1" t="s">
        <v>19</v>
      </c>
      <c r="I1709" s="1" t="s">
        <v>1295</v>
      </c>
      <c r="J1709" s="1">
        <v>1.2</v>
      </c>
      <c r="K1709" s="1">
        <v>2.4</v>
      </c>
      <c r="L1709" s="42">
        <v>6</v>
      </c>
      <c r="M1709" s="43"/>
      <c r="N1709" s="1" t="e">
        <f>VLOOKUP(B1709,MICRO!E:L,8,0)</f>
        <v>#N/A</v>
      </c>
    </row>
    <row r="1710" spans="1:14" ht="20.25" x14ac:dyDescent="0.25">
      <c r="A1710" s="1">
        <v>12</v>
      </c>
      <c r="B1710" s="159">
        <v>3136</v>
      </c>
      <c r="C1710" s="1" t="s">
        <v>1367</v>
      </c>
      <c r="D1710" s="1"/>
      <c r="E1710" s="1" t="s">
        <v>100</v>
      </c>
      <c r="F1710" s="1" t="s">
        <v>2578</v>
      </c>
      <c r="G1710" s="1">
        <v>2</v>
      </c>
      <c r="H1710" s="1" t="s">
        <v>19</v>
      </c>
      <c r="I1710" s="1" t="s">
        <v>1295</v>
      </c>
      <c r="J1710" s="1">
        <v>9.1999999999999993</v>
      </c>
      <c r="K1710" s="1">
        <v>18.399999999999999</v>
      </c>
      <c r="L1710" s="42">
        <v>6</v>
      </c>
      <c r="M1710" s="43"/>
      <c r="N1710" s="1" t="e">
        <f>VLOOKUP(B1710,MICRO!E:L,8,0)</f>
        <v>#N/A</v>
      </c>
    </row>
    <row r="1711" spans="1:14" ht="20.25" x14ac:dyDescent="0.25">
      <c r="A1711" s="1">
        <v>13</v>
      </c>
      <c r="B1711" s="159">
        <v>3137</v>
      </c>
      <c r="C1711" s="1" t="s">
        <v>1367</v>
      </c>
      <c r="D1711" s="1"/>
      <c r="E1711" s="1" t="s">
        <v>173</v>
      </c>
      <c r="F1711" s="1" t="s">
        <v>1373</v>
      </c>
      <c r="G1711" s="1">
        <v>2</v>
      </c>
      <c r="H1711" s="1" t="s">
        <v>19</v>
      </c>
      <c r="I1711" s="1" t="s">
        <v>1295</v>
      </c>
      <c r="J1711" s="1">
        <v>3.2</v>
      </c>
      <c r="K1711" s="1">
        <v>6.4</v>
      </c>
      <c r="L1711" s="42">
        <v>6</v>
      </c>
      <c r="M1711" s="43"/>
      <c r="N1711" s="1" t="e">
        <f>VLOOKUP(B1711,MICRO!E:L,8,0)</f>
        <v>#N/A</v>
      </c>
    </row>
    <row r="1712" spans="1:14" ht="20.25" x14ac:dyDescent="0.25">
      <c r="A1712" s="1">
        <v>14</v>
      </c>
      <c r="B1712" s="159">
        <v>3138</v>
      </c>
      <c r="C1712" s="1" t="s">
        <v>1367</v>
      </c>
      <c r="D1712" s="1"/>
      <c r="E1712" s="1" t="s">
        <v>461</v>
      </c>
      <c r="F1712" s="1" t="s">
        <v>1374</v>
      </c>
      <c r="G1712" s="1">
        <v>2</v>
      </c>
      <c r="H1712" s="1" t="s">
        <v>19</v>
      </c>
      <c r="I1712" s="1" t="s">
        <v>1295</v>
      </c>
      <c r="J1712" s="1">
        <v>0.65</v>
      </c>
      <c r="K1712" s="1">
        <v>1.3</v>
      </c>
      <c r="L1712" s="42">
        <v>6</v>
      </c>
      <c r="M1712" s="43"/>
      <c r="N1712" s="1" t="e">
        <f>VLOOKUP(B1712,MICRO!E:L,8,0)</f>
        <v>#N/A</v>
      </c>
    </row>
    <row r="1713" spans="1:14" ht="20.25" x14ac:dyDescent="0.25">
      <c r="A1713" s="1">
        <v>15</v>
      </c>
      <c r="B1713" s="159">
        <v>3139</v>
      </c>
      <c r="C1713" s="1" t="s">
        <v>1367</v>
      </c>
      <c r="D1713" s="1"/>
      <c r="E1713" s="1" t="s">
        <v>2</v>
      </c>
      <c r="F1713" s="1" t="s">
        <v>1368</v>
      </c>
      <c r="G1713" s="1">
        <v>2</v>
      </c>
      <c r="H1713" s="1" t="s">
        <v>19</v>
      </c>
      <c r="I1713" s="1" t="s">
        <v>1301</v>
      </c>
      <c r="J1713" s="1">
        <v>9.1</v>
      </c>
      <c r="K1713" s="1">
        <v>18.2</v>
      </c>
      <c r="L1713" s="42">
        <v>6</v>
      </c>
      <c r="M1713" s="43"/>
      <c r="N1713" s="1" t="e">
        <f>VLOOKUP(B1713,MICRO!E:L,8,0)</f>
        <v>#N/A</v>
      </c>
    </row>
    <row r="1714" spans="1:14" ht="20.25" x14ac:dyDescent="0.25">
      <c r="A1714" s="1">
        <v>16</v>
      </c>
      <c r="B1714" s="159">
        <v>3140</v>
      </c>
      <c r="C1714" s="1" t="s">
        <v>1367</v>
      </c>
      <c r="D1714" s="1"/>
      <c r="E1714" s="1" t="s">
        <v>43</v>
      </c>
      <c r="F1714" s="1" t="s">
        <v>1369</v>
      </c>
      <c r="G1714" s="1">
        <v>2</v>
      </c>
      <c r="H1714" s="1" t="s">
        <v>19</v>
      </c>
      <c r="I1714" s="1" t="s">
        <v>1301</v>
      </c>
      <c r="J1714" s="1">
        <v>1</v>
      </c>
      <c r="K1714" s="1">
        <v>2</v>
      </c>
      <c r="L1714" s="42">
        <v>6</v>
      </c>
      <c r="M1714" s="43"/>
      <c r="N1714" s="1" t="e">
        <f>VLOOKUP(B1714,MICRO!E:L,8,0)</f>
        <v>#N/A</v>
      </c>
    </row>
    <row r="1715" spans="1:14" ht="20.25" x14ac:dyDescent="0.25">
      <c r="A1715" s="1">
        <v>17</v>
      </c>
      <c r="B1715" s="159">
        <v>3141</v>
      </c>
      <c r="C1715" s="1" t="s">
        <v>1367</v>
      </c>
      <c r="D1715" s="1"/>
      <c r="E1715" s="1" t="s">
        <v>746</v>
      </c>
      <c r="F1715" s="1" t="s">
        <v>2576</v>
      </c>
      <c r="G1715" s="1">
        <v>2</v>
      </c>
      <c r="H1715" s="1" t="s">
        <v>19</v>
      </c>
      <c r="I1715" s="1" t="s">
        <v>1301</v>
      </c>
      <c r="J1715" s="1">
        <v>1.3</v>
      </c>
      <c r="K1715" s="1">
        <v>2.6</v>
      </c>
      <c r="L1715" s="42">
        <v>6</v>
      </c>
      <c r="M1715" s="43"/>
      <c r="N1715" s="1" t="e">
        <f>VLOOKUP(B1715,MICRO!E:L,8,0)</f>
        <v>#N/A</v>
      </c>
    </row>
    <row r="1716" spans="1:14" ht="20.25" x14ac:dyDescent="0.25">
      <c r="A1716" s="1">
        <v>18</v>
      </c>
      <c r="B1716" s="159">
        <v>3142</v>
      </c>
      <c r="C1716" s="1" t="s">
        <v>1367</v>
      </c>
      <c r="D1716" s="1"/>
      <c r="E1716" s="1" t="s">
        <v>1101</v>
      </c>
      <c r="F1716" s="1" t="s">
        <v>2577</v>
      </c>
      <c r="G1716" s="1">
        <v>2</v>
      </c>
      <c r="H1716" s="1" t="s">
        <v>19</v>
      </c>
      <c r="I1716" s="1" t="s">
        <v>1301</v>
      </c>
      <c r="J1716" s="1">
        <v>1.2</v>
      </c>
      <c r="K1716" s="1">
        <v>2.4</v>
      </c>
      <c r="L1716" s="42">
        <v>6</v>
      </c>
      <c r="M1716" s="43"/>
      <c r="N1716" s="1" t="e">
        <f>VLOOKUP(B1716,MICRO!E:L,8,0)</f>
        <v>#N/A</v>
      </c>
    </row>
    <row r="1717" spans="1:14" ht="20.25" x14ac:dyDescent="0.25">
      <c r="A1717" s="1">
        <v>19</v>
      </c>
      <c r="B1717" s="159">
        <v>3143</v>
      </c>
      <c r="C1717" s="1" t="s">
        <v>1367</v>
      </c>
      <c r="D1717" s="1"/>
      <c r="E1717" s="1" t="s">
        <v>100</v>
      </c>
      <c r="F1717" s="1" t="s">
        <v>2578</v>
      </c>
      <c r="G1717" s="1">
        <v>2</v>
      </c>
      <c r="H1717" s="1" t="s">
        <v>19</v>
      </c>
      <c r="I1717" s="1" t="s">
        <v>1301</v>
      </c>
      <c r="J1717" s="1">
        <v>9.1999999999999993</v>
      </c>
      <c r="K1717" s="1">
        <v>18.399999999999999</v>
      </c>
      <c r="L1717" s="42">
        <v>6</v>
      </c>
      <c r="M1717" s="43"/>
      <c r="N1717" s="1" t="e">
        <f>VLOOKUP(B1717,MICRO!E:L,8,0)</f>
        <v>#N/A</v>
      </c>
    </row>
    <row r="1718" spans="1:14" ht="20.25" x14ac:dyDescent="0.25">
      <c r="A1718" s="1">
        <v>20</v>
      </c>
      <c r="B1718" s="159">
        <v>3144</v>
      </c>
      <c r="C1718" s="1" t="s">
        <v>1367</v>
      </c>
      <c r="D1718" s="1"/>
      <c r="E1718" s="1" t="s">
        <v>173</v>
      </c>
      <c r="F1718" s="1" t="s">
        <v>1373</v>
      </c>
      <c r="G1718" s="1">
        <v>2</v>
      </c>
      <c r="H1718" s="1" t="s">
        <v>19</v>
      </c>
      <c r="I1718" s="1" t="s">
        <v>1301</v>
      </c>
      <c r="J1718" s="1">
        <v>3.2</v>
      </c>
      <c r="K1718" s="1">
        <v>6.4</v>
      </c>
      <c r="L1718" s="42">
        <v>6</v>
      </c>
      <c r="M1718" s="43"/>
      <c r="N1718" s="1" t="e">
        <f>VLOOKUP(B1718,MICRO!E:L,8,0)</f>
        <v>#N/A</v>
      </c>
    </row>
    <row r="1719" spans="1:14" ht="20.25" x14ac:dyDescent="0.25">
      <c r="A1719" s="1">
        <v>21</v>
      </c>
      <c r="B1719" s="159">
        <v>3145</v>
      </c>
      <c r="C1719" s="1" t="s">
        <v>1367</v>
      </c>
      <c r="D1719" s="1"/>
      <c r="E1719" s="1" t="s">
        <v>461</v>
      </c>
      <c r="F1719" s="1" t="s">
        <v>1374</v>
      </c>
      <c r="G1719" s="1">
        <v>2</v>
      </c>
      <c r="H1719" s="1" t="s">
        <v>19</v>
      </c>
      <c r="I1719" s="1" t="s">
        <v>1301</v>
      </c>
      <c r="J1719" s="1">
        <v>0.65</v>
      </c>
      <c r="K1719" s="1">
        <v>1.3</v>
      </c>
      <c r="L1719" s="42">
        <v>6</v>
      </c>
      <c r="M1719" s="43"/>
      <c r="N1719" s="1" t="e">
        <f>VLOOKUP(B1719,MICRO!E:L,8,0)</f>
        <v>#N/A</v>
      </c>
    </row>
    <row r="1720" spans="1:14" ht="20.25" x14ac:dyDescent="0.25">
      <c r="A1720" s="1">
        <v>22</v>
      </c>
      <c r="B1720" s="159">
        <v>3146</v>
      </c>
      <c r="C1720" s="1" t="s">
        <v>1367</v>
      </c>
      <c r="D1720" s="1"/>
      <c r="E1720" s="1" t="s">
        <v>2</v>
      </c>
      <c r="F1720" s="1" t="s">
        <v>1368</v>
      </c>
      <c r="G1720" s="1">
        <v>2</v>
      </c>
      <c r="H1720" s="1" t="s">
        <v>19</v>
      </c>
      <c r="I1720" s="1" t="s">
        <v>1290</v>
      </c>
      <c r="J1720" s="1">
        <v>9.1</v>
      </c>
      <c r="K1720" s="1">
        <v>18.2</v>
      </c>
      <c r="L1720" s="42">
        <v>6</v>
      </c>
      <c r="M1720" s="43"/>
      <c r="N1720" s="1" t="e">
        <f>VLOOKUP(B1720,MICRO!E:L,8,0)</f>
        <v>#N/A</v>
      </c>
    </row>
    <row r="1721" spans="1:14" ht="20.25" x14ac:dyDescent="0.25">
      <c r="A1721" s="1">
        <v>23</v>
      </c>
      <c r="B1721" s="159">
        <v>3147</v>
      </c>
      <c r="C1721" s="1" t="s">
        <v>1367</v>
      </c>
      <c r="D1721" s="1"/>
      <c r="E1721" s="1" t="s">
        <v>43</v>
      </c>
      <c r="F1721" s="1" t="s">
        <v>1369</v>
      </c>
      <c r="G1721" s="1">
        <v>2</v>
      </c>
      <c r="H1721" s="1" t="s">
        <v>19</v>
      </c>
      <c r="I1721" s="1" t="s">
        <v>1290</v>
      </c>
      <c r="J1721" s="1">
        <v>1</v>
      </c>
      <c r="K1721" s="1">
        <v>2</v>
      </c>
      <c r="L1721" s="42">
        <v>6</v>
      </c>
      <c r="M1721" s="43"/>
      <c r="N1721" s="1" t="e">
        <f>VLOOKUP(B1721,MICRO!E:L,8,0)</f>
        <v>#N/A</v>
      </c>
    </row>
    <row r="1722" spans="1:14" ht="20.25" x14ac:dyDescent="0.25">
      <c r="A1722" s="1">
        <v>24</v>
      </c>
      <c r="B1722" s="159">
        <v>3148</v>
      </c>
      <c r="C1722" s="1" t="s">
        <v>1367</v>
      </c>
      <c r="D1722" s="1"/>
      <c r="E1722" s="1" t="s">
        <v>746</v>
      </c>
      <c r="F1722" s="1" t="s">
        <v>1370</v>
      </c>
      <c r="G1722" s="1">
        <v>2</v>
      </c>
      <c r="H1722" s="1" t="s">
        <v>19</v>
      </c>
      <c r="I1722" s="1" t="s">
        <v>1290</v>
      </c>
      <c r="J1722" s="1">
        <v>1.3</v>
      </c>
      <c r="K1722" s="1">
        <v>2.6</v>
      </c>
      <c r="L1722" s="42">
        <v>6</v>
      </c>
      <c r="M1722" s="43"/>
      <c r="N1722" s="1" t="e">
        <f>VLOOKUP(B1722,MICRO!E:L,8,0)</f>
        <v>#N/A</v>
      </c>
    </row>
    <row r="1723" spans="1:14" ht="20.25" x14ac:dyDescent="0.25">
      <c r="A1723" s="1">
        <v>25</v>
      </c>
      <c r="B1723" s="159">
        <v>3149</v>
      </c>
      <c r="C1723" s="1" t="s">
        <v>1367</v>
      </c>
      <c r="D1723" s="1"/>
      <c r="E1723" s="1" t="s">
        <v>1101</v>
      </c>
      <c r="F1723" s="1" t="s">
        <v>1371</v>
      </c>
      <c r="G1723" s="1">
        <v>2</v>
      </c>
      <c r="H1723" s="1" t="s">
        <v>19</v>
      </c>
      <c r="I1723" s="1" t="s">
        <v>1290</v>
      </c>
      <c r="J1723" s="1">
        <v>1.2</v>
      </c>
      <c r="K1723" s="1">
        <v>2.4</v>
      </c>
      <c r="L1723" s="42">
        <v>6</v>
      </c>
      <c r="M1723" s="43"/>
      <c r="N1723" s="1" t="e">
        <f>VLOOKUP(B1723,MICRO!E:L,8,0)</f>
        <v>#N/A</v>
      </c>
    </row>
    <row r="1724" spans="1:14" ht="20.25" x14ac:dyDescent="0.25">
      <c r="A1724" s="1">
        <v>26</v>
      </c>
      <c r="B1724" s="159">
        <v>3150</v>
      </c>
      <c r="C1724" s="1" t="s">
        <v>1367</v>
      </c>
      <c r="D1724" s="1"/>
      <c r="E1724" s="1" t="s">
        <v>100</v>
      </c>
      <c r="F1724" s="1" t="s">
        <v>1372</v>
      </c>
      <c r="G1724" s="1">
        <v>2</v>
      </c>
      <c r="H1724" s="1" t="s">
        <v>19</v>
      </c>
      <c r="I1724" s="1" t="s">
        <v>1290</v>
      </c>
      <c r="J1724" s="1">
        <v>9.1999999999999993</v>
      </c>
      <c r="K1724" s="1">
        <v>18.399999999999999</v>
      </c>
      <c r="L1724" s="42">
        <v>6</v>
      </c>
      <c r="M1724" s="43"/>
      <c r="N1724" s="1" t="e">
        <f>VLOOKUP(B1724,MICRO!E:L,8,0)</f>
        <v>#N/A</v>
      </c>
    </row>
    <row r="1725" spans="1:14" ht="20.25" x14ac:dyDescent="0.25">
      <c r="A1725" s="1">
        <v>27</v>
      </c>
      <c r="B1725" s="159">
        <v>3151</v>
      </c>
      <c r="C1725" s="1" t="s">
        <v>1367</v>
      </c>
      <c r="D1725" s="1"/>
      <c r="E1725" s="1" t="s">
        <v>173</v>
      </c>
      <c r="F1725" s="1" t="s">
        <v>1373</v>
      </c>
      <c r="G1725" s="1">
        <v>2</v>
      </c>
      <c r="H1725" s="1" t="s">
        <v>19</v>
      </c>
      <c r="I1725" s="1" t="s">
        <v>1290</v>
      </c>
      <c r="J1725" s="1">
        <v>3.2</v>
      </c>
      <c r="K1725" s="1">
        <v>6.4</v>
      </c>
      <c r="L1725" s="42">
        <v>6</v>
      </c>
      <c r="M1725" s="43"/>
      <c r="N1725" s="1" t="e">
        <f>VLOOKUP(B1725,MICRO!E:L,8,0)</f>
        <v>#N/A</v>
      </c>
    </row>
    <row r="1726" spans="1:14" ht="20.25" x14ac:dyDescent="0.25">
      <c r="A1726" s="1">
        <v>28</v>
      </c>
      <c r="B1726" s="159">
        <v>3152</v>
      </c>
      <c r="C1726" s="1" t="s">
        <v>1367</v>
      </c>
      <c r="D1726" s="1"/>
      <c r="E1726" s="1" t="s">
        <v>461</v>
      </c>
      <c r="F1726" s="1" t="s">
        <v>1374</v>
      </c>
      <c r="G1726" s="1">
        <v>2</v>
      </c>
      <c r="H1726" s="1" t="s">
        <v>19</v>
      </c>
      <c r="I1726" s="1" t="s">
        <v>1290</v>
      </c>
      <c r="J1726" s="1">
        <v>0.65</v>
      </c>
      <c r="K1726" s="1">
        <v>1.3</v>
      </c>
      <c r="L1726" s="42">
        <v>6</v>
      </c>
      <c r="M1726" s="43"/>
      <c r="N1726" s="1" t="e">
        <f>VLOOKUP(B1726,MICRO!E:L,8,0)</f>
        <v>#N/A</v>
      </c>
    </row>
    <row r="1727" spans="1:14" ht="20.25" x14ac:dyDescent="0.25">
      <c r="A1727" s="1">
        <v>29</v>
      </c>
      <c r="B1727" s="159">
        <v>3176</v>
      </c>
      <c r="C1727" s="1" t="s">
        <v>1379</v>
      </c>
      <c r="D1727" s="1"/>
      <c r="E1727" s="1" t="s">
        <v>2</v>
      </c>
      <c r="F1727" s="1" t="s">
        <v>1378</v>
      </c>
      <c r="G1727" s="1">
        <v>2</v>
      </c>
      <c r="H1727" s="1" t="s">
        <v>19</v>
      </c>
      <c r="I1727" s="1" t="s">
        <v>1300</v>
      </c>
      <c r="J1727" s="1">
        <v>179.6</v>
      </c>
      <c r="K1727" s="1">
        <v>359.2</v>
      </c>
      <c r="L1727" s="42">
        <v>6</v>
      </c>
      <c r="M1727" s="43"/>
      <c r="N1727" s="1" t="e">
        <f>VLOOKUP(B1727,MICRO!E:L,8,0)</f>
        <v>#N/A</v>
      </c>
    </row>
    <row r="1728" spans="1:14" ht="20.25" x14ac:dyDescent="0.25">
      <c r="A1728" s="1">
        <v>30</v>
      </c>
      <c r="B1728" s="159">
        <v>3240</v>
      </c>
      <c r="C1728" s="1" t="s">
        <v>1392</v>
      </c>
      <c r="D1728" s="1"/>
      <c r="E1728" s="1" t="s">
        <v>2</v>
      </c>
      <c r="F1728" s="1" t="s">
        <v>1387</v>
      </c>
      <c r="G1728" s="1">
        <v>1</v>
      </c>
      <c r="H1728" s="1" t="s">
        <v>19</v>
      </c>
      <c r="I1728" s="1" t="s">
        <v>1290</v>
      </c>
      <c r="J1728" s="1">
        <v>315</v>
      </c>
      <c r="K1728" s="1">
        <v>315</v>
      </c>
      <c r="L1728" s="42">
        <v>6</v>
      </c>
      <c r="M1728" s="43"/>
      <c r="N1728" s="1" t="e">
        <f>VLOOKUP(B1728,MICRO!E:L,8,0)</f>
        <v>#N/A</v>
      </c>
    </row>
    <row r="1729" spans="1:14" ht="20.25" x14ac:dyDescent="0.25">
      <c r="A1729" s="1">
        <v>31</v>
      </c>
      <c r="B1729" s="159">
        <v>3253</v>
      </c>
      <c r="C1729" s="1" t="s">
        <v>1847</v>
      </c>
      <c r="D1729" s="1"/>
      <c r="E1729" s="1" t="s">
        <v>2</v>
      </c>
      <c r="F1729" s="1" t="s">
        <v>1848</v>
      </c>
      <c r="G1729" s="1">
        <v>1</v>
      </c>
      <c r="H1729" s="1" t="s">
        <v>19</v>
      </c>
      <c r="I1729" s="1" t="s">
        <v>1301</v>
      </c>
      <c r="J1729" s="1">
        <v>170.4</v>
      </c>
      <c r="K1729" s="1">
        <v>170.4</v>
      </c>
      <c r="L1729" s="42">
        <v>6</v>
      </c>
      <c r="M1729" s="43"/>
      <c r="N1729" s="1" t="e">
        <f>VLOOKUP(B1729,MICRO!E:L,8,0)</f>
        <v>#N/A</v>
      </c>
    </row>
    <row r="1730" spans="1:14" ht="20.25" x14ac:dyDescent="0.25">
      <c r="A1730" s="1">
        <v>32</v>
      </c>
      <c r="B1730" s="159"/>
      <c r="C1730" s="1" t="s">
        <v>2060</v>
      </c>
      <c r="D1730" s="1" t="s">
        <v>2579</v>
      </c>
      <c r="E1730" s="1"/>
      <c r="F1730" s="1" t="s">
        <v>2580</v>
      </c>
      <c r="G1730" s="1">
        <v>34</v>
      </c>
      <c r="H1730" s="1" t="s">
        <v>19</v>
      </c>
      <c r="I1730" s="1"/>
      <c r="J1730" s="1">
        <v>0.05</v>
      </c>
      <c r="K1730" s="1">
        <v>1.7000000000000002</v>
      </c>
      <c r="L1730" s="42">
        <v>6</v>
      </c>
      <c r="M1730" s="43"/>
      <c r="N1730" s="1" t="e">
        <f>VLOOKUP(B1730,MICRO!E:L,8,0)</f>
        <v>#N/A</v>
      </c>
    </row>
    <row r="1731" spans="1:14" ht="20.25" x14ac:dyDescent="0.25">
      <c r="A1731" s="1">
        <v>33</v>
      </c>
      <c r="B1731" s="159"/>
      <c r="C1731" s="1" t="s">
        <v>2060</v>
      </c>
      <c r="D1731" s="1" t="s">
        <v>2579</v>
      </c>
      <c r="E1731" s="1"/>
      <c r="F1731" s="1" t="s">
        <v>2581</v>
      </c>
      <c r="G1731" s="1">
        <v>34</v>
      </c>
      <c r="H1731" s="1" t="s">
        <v>19</v>
      </c>
      <c r="I1731" s="1"/>
      <c r="J1731" s="1">
        <v>0.02</v>
      </c>
      <c r="K1731" s="1">
        <v>0.68</v>
      </c>
      <c r="L1731" s="42">
        <v>6</v>
      </c>
      <c r="M1731" s="43"/>
      <c r="N1731" s="1" t="e">
        <f>VLOOKUP(B1731,MICRO!E:L,8,0)</f>
        <v>#N/A</v>
      </c>
    </row>
    <row r="1732" spans="1:14" ht="20.25" x14ac:dyDescent="0.25">
      <c r="A1732" s="1">
        <v>34</v>
      </c>
      <c r="B1732" s="159"/>
      <c r="C1732" s="1" t="s">
        <v>2060</v>
      </c>
      <c r="D1732" s="1" t="s">
        <v>2579</v>
      </c>
      <c r="E1732" s="1"/>
      <c r="F1732" s="1" t="s">
        <v>2582</v>
      </c>
      <c r="G1732" s="1">
        <v>34</v>
      </c>
      <c r="H1732" s="1" t="s">
        <v>19</v>
      </c>
      <c r="I1732" s="1"/>
      <c r="J1732" s="1">
        <v>0.01</v>
      </c>
      <c r="K1732" s="1">
        <v>0.34</v>
      </c>
      <c r="L1732" s="42">
        <v>6</v>
      </c>
      <c r="M1732" s="43"/>
      <c r="N1732" s="1" t="e">
        <f>VLOOKUP(B1732,MICRO!E:L,8,0)</f>
        <v>#N/A</v>
      </c>
    </row>
    <row r="1733" spans="1:14" ht="20.25" x14ac:dyDescent="0.25">
      <c r="A1733" s="1">
        <v>35</v>
      </c>
      <c r="B1733" s="159"/>
      <c r="C1733" s="1" t="s">
        <v>2583</v>
      </c>
      <c r="D1733" s="1" t="s">
        <v>2584</v>
      </c>
      <c r="E1733" s="1"/>
      <c r="F1733" s="1" t="s">
        <v>2585</v>
      </c>
      <c r="G1733" s="1">
        <v>102</v>
      </c>
      <c r="H1733" s="1" t="s">
        <v>19</v>
      </c>
      <c r="I1733" s="1"/>
      <c r="J1733" s="1">
        <v>0.05</v>
      </c>
      <c r="K1733" s="1">
        <v>5.1000000000000005</v>
      </c>
      <c r="L1733" s="42">
        <v>6</v>
      </c>
      <c r="M1733" s="43"/>
      <c r="N1733" s="1" t="e">
        <f>VLOOKUP(B1733,MICRO!E:L,8,0)</f>
        <v>#N/A</v>
      </c>
    </row>
    <row r="1734" spans="1:14" ht="20.25" x14ac:dyDescent="0.25">
      <c r="A1734" s="1">
        <v>36</v>
      </c>
      <c r="B1734" s="159"/>
      <c r="C1734" s="1" t="s">
        <v>2583</v>
      </c>
      <c r="D1734" s="1" t="s">
        <v>2584</v>
      </c>
      <c r="E1734" s="1"/>
      <c r="F1734" s="1" t="s">
        <v>2586</v>
      </c>
      <c r="G1734" s="1">
        <v>102</v>
      </c>
      <c r="H1734" s="1" t="s">
        <v>19</v>
      </c>
      <c r="I1734" s="1"/>
      <c r="J1734" s="1">
        <v>0.02</v>
      </c>
      <c r="K1734" s="1">
        <v>2.04</v>
      </c>
      <c r="L1734" s="42">
        <v>6</v>
      </c>
      <c r="M1734" s="43"/>
      <c r="N1734" s="1" t="e">
        <f>VLOOKUP(B1734,MICRO!E:L,8,0)</f>
        <v>#N/A</v>
      </c>
    </row>
    <row r="1735" spans="1:14" ht="20.25" x14ac:dyDescent="0.25">
      <c r="A1735" s="1">
        <v>37</v>
      </c>
      <c r="B1735" s="159"/>
      <c r="C1735" s="1" t="s">
        <v>2583</v>
      </c>
      <c r="D1735" s="1" t="s">
        <v>2584</v>
      </c>
      <c r="E1735" s="1"/>
      <c r="F1735" s="1" t="s">
        <v>2587</v>
      </c>
      <c r="G1735" s="1">
        <v>102</v>
      </c>
      <c r="H1735" s="1" t="s">
        <v>19</v>
      </c>
      <c r="I1735" s="1"/>
      <c r="J1735" s="1">
        <v>0.01</v>
      </c>
      <c r="K1735" s="1">
        <v>1.02</v>
      </c>
      <c r="L1735" s="42">
        <v>6</v>
      </c>
      <c r="M1735" s="43"/>
      <c r="N1735" s="1" t="e">
        <f>VLOOKUP(B1735,MICRO!E:L,8,0)</f>
        <v>#N/A</v>
      </c>
    </row>
    <row r="1736" spans="1:14" ht="20.25" x14ac:dyDescent="0.25">
      <c r="A1736" s="1">
        <v>38</v>
      </c>
      <c r="B1736" s="159"/>
      <c r="C1736" s="1" t="s">
        <v>2588</v>
      </c>
      <c r="D1736" s="1" t="s">
        <v>2589</v>
      </c>
      <c r="E1736" s="1"/>
      <c r="F1736" s="1" t="s">
        <v>2590</v>
      </c>
      <c r="G1736" s="1">
        <v>32</v>
      </c>
      <c r="H1736" s="1" t="s">
        <v>19</v>
      </c>
      <c r="I1736" s="1"/>
      <c r="J1736" s="1">
        <v>0.05</v>
      </c>
      <c r="K1736" s="1">
        <v>1.6</v>
      </c>
      <c r="L1736" s="42">
        <v>6</v>
      </c>
      <c r="M1736" s="43"/>
      <c r="N1736" s="1" t="e">
        <f>VLOOKUP(B1736,MICRO!E:L,8,0)</f>
        <v>#N/A</v>
      </c>
    </row>
    <row r="1737" spans="1:14" ht="20.25" x14ac:dyDescent="0.25">
      <c r="A1737" s="1">
        <v>39</v>
      </c>
      <c r="B1737" s="159"/>
      <c r="C1737" s="1" t="s">
        <v>2588</v>
      </c>
      <c r="D1737" s="1" t="s">
        <v>2589</v>
      </c>
      <c r="E1737" s="1"/>
      <c r="F1737" s="1" t="s">
        <v>2591</v>
      </c>
      <c r="G1737" s="1">
        <v>32</v>
      </c>
      <c r="H1737" s="1" t="s">
        <v>19</v>
      </c>
      <c r="I1737" s="1"/>
      <c r="J1737" s="1">
        <v>0.02</v>
      </c>
      <c r="K1737" s="1">
        <v>0.64</v>
      </c>
      <c r="L1737" s="42">
        <v>6</v>
      </c>
      <c r="M1737" s="43"/>
      <c r="N1737" s="1" t="e">
        <f>VLOOKUP(B1737,MICRO!E:L,8,0)</f>
        <v>#N/A</v>
      </c>
    </row>
    <row r="1738" spans="1:14" ht="20.25" x14ac:dyDescent="0.25">
      <c r="A1738" s="1">
        <v>40</v>
      </c>
      <c r="B1738" s="159"/>
      <c r="C1738" s="1" t="s">
        <v>2588</v>
      </c>
      <c r="D1738" s="1" t="s">
        <v>2589</v>
      </c>
      <c r="E1738" s="1"/>
      <c r="F1738" s="1" t="s">
        <v>2592</v>
      </c>
      <c r="G1738" s="1">
        <v>32</v>
      </c>
      <c r="H1738" s="1" t="s">
        <v>19</v>
      </c>
      <c r="I1738" s="1"/>
      <c r="J1738" s="1">
        <v>0.01</v>
      </c>
      <c r="K1738" s="1">
        <v>0.32</v>
      </c>
      <c r="L1738" s="42">
        <v>6</v>
      </c>
      <c r="M1738" s="43"/>
      <c r="N1738" s="1" t="e">
        <f>VLOOKUP(B1738,MICRO!E:L,8,0)</f>
        <v>#N/A</v>
      </c>
    </row>
    <row r="1739" spans="1:14" ht="20.25" x14ac:dyDescent="0.25">
      <c r="A1739" s="1">
        <v>41</v>
      </c>
      <c r="B1739" s="159"/>
      <c r="C1739" s="1" t="s">
        <v>2593</v>
      </c>
      <c r="D1739" s="1" t="s">
        <v>2594</v>
      </c>
      <c r="E1739" s="1"/>
      <c r="F1739" s="1" t="s">
        <v>2595</v>
      </c>
      <c r="G1739" s="1">
        <v>16</v>
      </c>
      <c r="H1739" s="1" t="s">
        <v>19</v>
      </c>
      <c r="I1739" s="1"/>
      <c r="J1739" s="1">
        <v>0.05</v>
      </c>
      <c r="K1739" s="1">
        <v>0.8</v>
      </c>
      <c r="L1739" s="42">
        <v>6</v>
      </c>
      <c r="M1739" s="43"/>
      <c r="N1739" s="1" t="e">
        <f>VLOOKUP(B1739,MICRO!E:L,8,0)</f>
        <v>#N/A</v>
      </c>
    </row>
    <row r="1740" spans="1:14" ht="20.25" x14ac:dyDescent="0.25">
      <c r="A1740" s="1">
        <v>42</v>
      </c>
      <c r="B1740" s="159"/>
      <c r="C1740" s="1" t="s">
        <v>2593</v>
      </c>
      <c r="D1740" s="1" t="s">
        <v>2594</v>
      </c>
      <c r="E1740" s="1"/>
      <c r="F1740" s="1" t="s">
        <v>2596</v>
      </c>
      <c r="G1740" s="1">
        <v>16</v>
      </c>
      <c r="H1740" s="1" t="s">
        <v>19</v>
      </c>
      <c r="I1740" s="1"/>
      <c r="J1740" s="1">
        <v>0.02</v>
      </c>
      <c r="K1740" s="1">
        <v>0.32</v>
      </c>
      <c r="L1740" s="42">
        <v>6</v>
      </c>
      <c r="M1740" s="43"/>
      <c r="N1740" s="1" t="e">
        <f>VLOOKUP(B1740,MICRO!E:L,8,0)</f>
        <v>#N/A</v>
      </c>
    </row>
    <row r="1741" spans="1:14" ht="20.25" x14ac:dyDescent="0.25">
      <c r="A1741" s="1">
        <v>43</v>
      </c>
      <c r="B1741" s="159"/>
      <c r="C1741" s="1" t="s">
        <v>2593</v>
      </c>
      <c r="D1741" s="1" t="s">
        <v>2594</v>
      </c>
      <c r="E1741" s="1"/>
      <c r="F1741" s="1" t="s">
        <v>2597</v>
      </c>
      <c r="G1741" s="1">
        <v>16</v>
      </c>
      <c r="H1741" s="1" t="s">
        <v>19</v>
      </c>
      <c r="I1741" s="1"/>
      <c r="J1741" s="1">
        <v>0.01</v>
      </c>
      <c r="K1741" s="1">
        <v>0.16</v>
      </c>
      <c r="L1741" s="42">
        <v>6</v>
      </c>
      <c r="M1741" s="43"/>
      <c r="N1741" s="1" t="e">
        <f>VLOOKUP(B1741,MICRO!E:L,8,0)</f>
        <v>#N/A</v>
      </c>
    </row>
    <row r="1742" spans="1:14" ht="20.25" x14ac:dyDescent="0.25">
      <c r="A1742" s="1">
        <v>44</v>
      </c>
      <c r="B1742" s="159"/>
      <c r="C1742" s="1" t="s">
        <v>2598</v>
      </c>
      <c r="D1742" s="1" t="s">
        <v>2599</v>
      </c>
      <c r="E1742" s="1"/>
      <c r="F1742" s="1" t="s">
        <v>2600</v>
      </c>
      <c r="G1742" s="1">
        <v>16</v>
      </c>
      <c r="H1742" s="1" t="s">
        <v>19</v>
      </c>
      <c r="I1742" s="1"/>
      <c r="J1742" s="1">
        <v>0.05</v>
      </c>
      <c r="K1742" s="1">
        <v>0.8</v>
      </c>
      <c r="L1742" s="42">
        <v>6</v>
      </c>
      <c r="M1742" s="43"/>
      <c r="N1742" s="1" t="e">
        <f>VLOOKUP(B1742,MICRO!E:L,8,0)</f>
        <v>#N/A</v>
      </c>
    </row>
    <row r="1743" spans="1:14" ht="20.25" x14ac:dyDescent="0.25">
      <c r="A1743" s="1">
        <v>45</v>
      </c>
      <c r="B1743" s="159"/>
      <c r="C1743" s="1" t="s">
        <v>2598</v>
      </c>
      <c r="D1743" s="1" t="s">
        <v>2599</v>
      </c>
      <c r="E1743" s="1"/>
      <c r="F1743" s="1" t="s">
        <v>2601</v>
      </c>
      <c r="G1743" s="1">
        <v>16</v>
      </c>
      <c r="H1743" s="1" t="s">
        <v>19</v>
      </c>
      <c r="I1743" s="1"/>
      <c r="J1743" s="1">
        <v>0.02</v>
      </c>
      <c r="K1743" s="1">
        <v>0.32</v>
      </c>
      <c r="L1743" s="42">
        <v>6</v>
      </c>
      <c r="M1743" s="43"/>
      <c r="N1743" s="1" t="e">
        <f>VLOOKUP(B1743,MICRO!E:L,8,0)</f>
        <v>#N/A</v>
      </c>
    </row>
    <row r="1744" spans="1:14" ht="20.25" x14ac:dyDescent="0.25">
      <c r="A1744" s="1">
        <v>46</v>
      </c>
      <c r="B1744" s="159"/>
      <c r="C1744" s="1" t="s">
        <v>2598</v>
      </c>
      <c r="D1744" s="1" t="s">
        <v>2599</v>
      </c>
      <c r="E1744" s="1"/>
      <c r="F1744" s="1" t="s">
        <v>2602</v>
      </c>
      <c r="G1744" s="1">
        <v>16</v>
      </c>
      <c r="H1744" s="1" t="s">
        <v>19</v>
      </c>
      <c r="I1744" s="1"/>
      <c r="J1744" s="1">
        <v>0.01</v>
      </c>
      <c r="K1744" s="1">
        <v>0.16</v>
      </c>
      <c r="L1744" s="42">
        <v>6</v>
      </c>
      <c r="M1744" s="43"/>
      <c r="N1744" s="1" t="e">
        <f>VLOOKUP(B1744,MICRO!E:L,8,0)</f>
        <v>#N/A</v>
      </c>
    </row>
    <row r="1745" spans="1:14" ht="20.25" x14ac:dyDescent="0.25">
      <c r="A1745" s="1">
        <v>47</v>
      </c>
      <c r="B1745" s="159"/>
      <c r="C1745" s="1" t="s">
        <v>2603</v>
      </c>
      <c r="D1745" s="1" t="s">
        <v>2604</v>
      </c>
      <c r="E1745" s="1"/>
      <c r="F1745" s="1" t="s">
        <v>2605</v>
      </c>
      <c r="G1745" s="1">
        <v>288</v>
      </c>
      <c r="H1745" s="1" t="s">
        <v>19</v>
      </c>
      <c r="I1745" s="1"/>
      <c r="J1745" s="1">
        <v>0.05</v>
      </c>
      <c r="K1745" s="1">
        <v>14.4</v>
      </c>
      <c r="L1745" s="42">
        <v>6</v>
      </c>
      <c r="M1745" s="43"/>
      <c r="N1745" s="1" t="e">
        <f>VLOOKUP(B1745,MICRO!E:L,8,0)</f>
        <v>#N/A</v>
      </c>
    </row>
    <row r="1746" spans="1:14" ht="20.25" x14ac:dyDescent="0.25">
      <c r="A1746" s="1">
        <v>48</v>
      </c>
      <c r="B1746" s="159"/>
      <c r="C1746" s="1" t="s">
        <v>2603</v>
      </c>
      <c r="D1746" s="1" t="s">
        <v>2604</v>
      </c>
      <c r="E1746" s="1"/>
      <c r="F1746" s="1" t="s">
        <v>2606</v>
      </c>
      <c r="G1746" s="1">
        <v>288</v>
      </c>
      <c r="H1746" s="1" t="s">
        <v>19</v>
      </c>
      <c r="I1746" s="1"/>
      <c r="J1746" s="1">
        <v>0.02</v>
      </c>
      <c r="K1746" s="1">
        <v>5.76</v>
      </c>
      <c r="L1746" s="42">
        <v>6</v>
      </c>
      <c r="M1746" s="43"/>
      <c r="N1746" s="1" t="e">
        <f>VLOOKUP(B1746,MICRO!E:L,8,0)</f>
        <v>#N/A</v>
      </c>
    </row>
    <row r="1747" spans="1:14" ht="20.25" x14ac:dyDescent="0.25">
      <c r="A1747" s="1">
        <v>49</v>
      </c>
      <c r="B1747" s="159"/>
      <c r="C1747" s="1" t="s">
        <v>2603</v>
      </c>
      <c r="D1747" s="1" t="s">
        <v>2604</v>
      </c>
      <c r="E1747" s="1"/>
      <c r="F1747" s="1" t="s">
        <v>2607</v>
      </c>
      <c r="G1747" s="1">
        <v>288</v>
      </c>
      <c r="H1747" s="1" t="s">
        <v>19</v>
      </c>
      <c r="I1747" s="1"/>
      <c r="J1747" s="1">
        <v>0.01</v>
      </c>
      <c r="K1747" s="1">
        <v>2.88</v>
      </c>
      <c r="L1747" s="42">
        <v>6</v>
      </c>
      <c r="M1747" s="43"/>
      <c r="N1747" s="1" t="e">
        <f>VLOOKUP(B1747,MICRO!E:L,8,0)</f>
        <v>#N/A</v>
      </c>
    </row>
    <row r="1748" spans="1:14" ht="20.25" x14ac:dyDescent="0.25">
      <c r="A1748" s="1">
        <v>50</v>
      </c>
      <c r="B1748" s="159"/>
      <c r="C1748" s="1" t="s">
        <v>2608</v>
      </c>
      <c r="D1748" s="1" t="s">
        <v>2609</v>
      </c>
      <c r="E1748" s="1"/>
      <c r="F1748" s="1" t="s">
        <v>2610</v>
      </c>
      <c r="G1748" s="1">
        <v>8</v>
      </c>
      <c r="H1748" s="1" t="s">
        <v>19</v>
      </c>
      <c r="I1748" s="1"/>
      <c r="J1748" s="1">
        <v>0.05</v>
      </c>
      <c r="K1748" s="1">
        <v>0.4</v>
      </c>
      <c r="L1748" s="42">
        <v>6</v>
      </c>
      <c r="M1748" s="43"/>
      <c r="N1748" s="1" t="e">
        <f>VLOOKUP(B1748,MICRO!E:L,8,0)</f>
        <v>#N/A</v>
      </c>
    </row>
    <row r="1749" spans="1:14" ht="20.25" x14ac:dyDescent="0.25">
      <c r="A1749" s="1">
        <v>51</v>
      </c>
      <c r="B1749" s="159"/>
      <c r="C1749" s="1" t="s">
        <v>2608</v>
      </c>
      <c r="D1749" s="1" t="s">
        <v>2609</v>
      </c>
      <c r="E1749" s="1"/>
      <c r="F1749" s="1" t="s">
        <v>2611</v>
      </c>
      <c r="G1749" s="1">
        <v>8</v>
      </c>
      <c r="H1749" s="1" t="s">
        <v>19</v>
      </c>
      <c r="I1749" s="1"/>
      <c r="J1749" s="1">
        <v>0.02</v>
      </c>
      <c r="K1749" s="1">
        <v>0.16</v>
      </c>
      <c r="L1749" s="42">
        <v>6</v>
      </c>
      <c r="M1749" s="43"/>
      <c r="N1749" s="1" t="e">
        <f>VLOOKUP(B1749,MICRO!E:L,8,0)</f>
        <v>#N/A</v>
      </c>
    </row>
    <row r="1750" spans="1:14" ht="20.25" x14ac:dyDescent="0.25">
      <c r="A1750" s="1">
        <v>52</v>
      </c>
      <c r="B1750" s="159"/>
      <c r="C1750" s="1" t="s">
        <v>2608</v>
      </c>
      <c r="D1750" s="1" t="s">
        <v>2609</v>
      </c>
      <c r="E1750" s="1"/>
      <c r="F1750" s="1" t="s">
        <v>2612</v>
      </c>
      <c r="G1750" s="1">
        <v>8</v>
      </c>
      <c r="H1750" s="1" t="s">
        <v>19</v>
      </c>
      <c r="I1750" s="1"/>
      <c r="J1750" s="1">
        <v>0.01</v>
      </c>
      <c r="K1750" s="1">
        <v>0.08</v>
      </c>
      <c r="L1750" s="42">
        <v>6</v>
      </c>
      <c r="M1750" s="43"/>
      <c r="N1750" s="1" t="e">
        <f>VLOOKUP(B1750,MICRO!E:L,8,0)</f>
        <v>#N/A</v>
      </c>
    </row>
    <row r="1751" spans="1:14" ht="20.25" x14ac:dyDescent="0.25">
      <c r="A1751" s="1">
        <v>53</v>
      </c>
      <c r="B1751" s="159"/>
      <c r="C1751" s="1" t="s">
        <v>2613</v>
      </c>
      <c r="D1751" s="1" t="s">
        <v>2614</v>
      </c>
      <c r="E1751" s="1"/>
      <c r="F1751" s="1" t="s">
        <v>2615</v>
      </c>
      <c r="G1751" s="1">
        <v>64</v>
      </c>
      <c r="H1751" s="1" t="s">
        <v>19</v>
      </c>
      <c r="I1751" s="1"/>
      <c r="J1751" s="1">
        <v>0.05</v>
      </c>
      <c r="K1751" s="1">
        <v>3.2</v>
      </c>
      <c r="L1751" s="42">
        <v>6</v>
      </c>
      <c r="M1751" s="43"/>
      <c r="N1751" s="1" t="e">
        <f>VLOOKUP(B1751,MICRO!E:L,8,0)</f>
        <v>#N/A</v>
      </c>
    </row>
    <row r="1752" spans="1:14" ht="20.25" x14ac:dyDescent="0.25">
      <c r="A1752" s="1">
        <v>54</v>
      </c>
      <c r="B1752" s="159"/>
      <c r="C1752" s="1" t="s">
        <v>2613</v>
      </c>
      <c r="D1752" s="1" t="s">
        <v>2614</v>
      </c>
      <c r="E1752" s="1"/>
      <c r="F1752" s="1" t="s">
        <v>2616</v>
      </c>
      <c r="G1752" s="1">
        <v>64</v>
      </c>
      <c r="H1752" s="1" t="s">
        <v>19</v>
      </c>
      <c r="I1752" s="1"/>
      <c r="J1752" s="1">
        <v>0.02</v>
      </c>
      <c r="K1752" s="1">
        <v>1.28</v>
      </c>
      <c r="L1752" s="42">
        <v>6</v>
      </c>
      <c r="M1752" s="43"/>
      <c r="N1752" s="1" t="e">
        <f>VLOOKUP(B1752,MICRO!E:L,8,0)</f>
        <v>#N/A</v>
      </c>
    </row>
    <row r="1753" spans="1:14" ht="20.25" x14ac:dyDescent="0.25">
      <c r="A1753" s="1">
        <v>55</v>
      </c>
      <c r="B1753" s="159"/>
      <c r="C1753" s="1" t="s">
        <v>2613</v>
      </c>
      <c r="D1753" s="1" t="s">
        <v>2614</v>
      </c>
      <c r="E1753" s="1"/>
      <c r="F1753" s="1" t="s">
        <v>2617</v>
      </c>
      <c r="G1753" s="1">
        <v>64</v>
      </c>
      <c r="H1753" s="1" t="s">
        <v>19</v>
      </c>
      <c r="I1753" s="1"/>
      <c r="J1753" s="1">
        <v>0.01</v>
      </c>
      <c r="K1753" s="1">
        <v>0.64</v>
      </c>
      <c r="L1753" s="42">
        <v>6</v>
      </c>
      <c r="M1753" s="43"/>
      <c r="N1753" s="1" t="e">
        <f>VLOOKUP(B1753,MICRO!E:L,8,0)</f>
        <v>#N/A</v>
      </c>
    </row>
    <row r="1754" spans="1:14" ht="20.25" x14ac:dyDescent="0.25">
      <c r="A1754" s="1">
        <v>56</v>
      </c>
      <c r="B1754" s="159"/>
      <c r="C1754" s="1" t="s">
        <v>1884</v>
      </c>
      <c r="D1754" s="1"/>
      <c r="E1754" s="1"/>
      <c r="F1754" s="1" t="s">
        <v>2618</v>
      </c>
      <c r="G1754" s="1">
        <v>16</v>
      </c>
      <c r="H1754" s="1" t="s">
        <v>19</v>
      </c>
      <c r="I1754" s="1"/>
      <c r="J1754" s="1">
        <v>0.05</v>
      </c>
      <c r="K1754" s="1">
        <v>0.8</v>
      </c>
      <c r="L1754" s="42">
        <v>6</v>
      </c>
      <c r="M1754" s="43"/>
      <c r="N1754" s="1" t="e">
        <f>VLOOKUP(B1754,MICRO!E:L,8,0)</f>
        <v>#N/A</v>
      </c>
    </row>
    <row r="1755" spans="1:14" ht="20.25" x14ac:dyDescent="0.25">
      <c r="A1755" s="1">
        <v>57</v>
      </c>
      <c r="B1755" s="159"/>
      <c r="C1755" s="1" t="s">
        <v>1884</v>
      </c>
      <c r="D1755" s="1"/>
      <c r="E1755" s="1"/>
      <c r="F1755" s="1" t="s">
        <v>2619</v>
      </c>
      <c r="G1755" s="1">
        <v>16</v>
      </c>
      <c r="H1755" s="1" t="s">
        <v>19</v>
      </c>
      <c r="I1755" s="1"/>
      <c r="J1755" s="1">
        <v>0.02</v>
      </c>
      <c r="K1755" s="1">
        <v>0.32</v>
      </c>
      <c r="L1755" s="42">
        <v>6</v>
      </c>
      <c r="M1755" s="43"/>
      <c r="N1755" s="1" t="e">
        <f>VLOOKUP(B1755,MICRO!E:L,8,0)</f>
        <v>#N/A</v>
      </c>
    </row>
    <row r="1756" spans="1:14" ht="20.25" x14ac:dyDescent="0.25">
      <c r="A1756" s="1">
        <v>58</v>
      </c>
      <c r="B1756" s="159"/>
      <c r="C1756" s="1" t="s">
        <v>1884</v>
      </c>
      <c r="D1756" s="1"/>
      <c r="E1756" s="1"/>
      <c r="F1756" s="1" t="s">
        <v>2620</v>
      </c>
      <c r="G1756" s="1">
        <v>16</v>
      </c>
      <c r="H1756" s="1" t="s">
        <v>19</v>
      </c>
      <c r="I1756" s="1"/>
      <c r="J1756" s="1">
        <v>0.01</v>
      </c>
      <c r="K1756" s="1">
        <v>0.16</v>
      </c>
      <c r="L1756" s="42">
        <v>6</v>
      </c>
      <c r="M1756" s="43"/>
      <c r="N1756" s="1" t="e">
        <f>VLOOKUP(B1756,MICRO!E:L,8,0)</f>
        <v>#N/A</v>
      </c>
    </row>
    <row r="1757" spans="1:14" ht="20.25" x14ac:dyDescent="0.25">
      <c r="A1757" s="1">
        <v>59</v>
      </c>
      <c r="B1757" s="159"/>
      <c r="C1757" s="1" t="s">
        <v>1884</v>
      </c>
      <c r="D1757" s="1"/>
      <c r="E1757" s="1"/>
      <c r="F1757" s="1" t="s">
        <v>2621</v>
      </c>
      <c r="G1757" s="1">
        <v>8</v>
      </c>
      <c r="H1757" s="1" t="s">
        <v>19</v>
      </c>
      <c r="I1757" s="1"/>
      <c r="J1757" s="1">
        <v>0.01</v>
      </c>
      <c r="K1757" s="1">
        <v>0.08</v>
      </c>
      <c r="L1757" s="42">
        <v>6</v>
      </c>
      <c r="M1757" s="43"/>
      <c r="N1757" s="1" t="e">
        <f>VLOOKUP(B1757,MICRO!E:L,8,0)</f>
        <v>#N/A</v>
      </c>
    </row>
    <row r="1758" spans="1:14" ht="20.25" x14ac:dyDescent="0.25">
      <c r="A1758" s="1">
        <v>60</v>
      </c>
      <c r="B1758" s="159"/>
      <c r="C1758" s="1" t="s">
        <v>2622</v>
      </c>
      <c r="D1758" s="1"/>
      <c r="E1758" s="1"/>
      <c r="F1758" s="1" t="s">
        <v>2623</v>
      </c>
      <c r="G1758" s="1">
        <v>106</v>
      </c>
      <c r="H1758" s="1" t="s">
        <v>19</v>
      </c>
      <c r="I1758" s="1"/>
      <c r="J1758" s="1">
        <v>0.05</v>
      </c>
      <c r="K1758" s="1">
        <v>5.3000000000000007</v>
      </c>
      <c r="L1758" s="42">
        <v>6</v>
      </c>
      <c r="M1758" s="43"/>
      <c r="N1758" s="1" t="e">
        <f>VLOOKUP(B1758,MICRO!E:L,8,0)</f>
        <v>#N/A</v>
      </c>
    </row>
    <row r="1759" spans="1:14" ht="20.25" x14ac:dyDescent="0.25">
      <c r="A1759" s="1">
        <v>61</v>
      </c>
      <c r="B1759" s="159"/>
      <c r="C1759" s="1" t="s">
        <v>2622</v>
      </c>
      <c r="D1759" s="1"/>
      <c r="E1759" s="1"/>
      <c r="F1759" s="1" t="s">
        <v>2624</v>
      </c>
      <c r="G1759" s="1">
        <v>106</v>
      </c>
      <c r="H1759" s="1" t="s">
        <v>19</v>
      </c>
      <c r="I1759" s="1"/>
      <c r="J1759" s="1">
        <v>0.02</v>
      </c>
      <c r="K1759" s="1">
        <v>2.12</v>
      </c>
      <c r="L1759" s="42">
        <v>6</v>
      </c>
      <c r="M1759" s="43"/>
      <c r="N1759" s="1" t="e">
        <f>VLOOKUP(B1759,MICRO!E:L,8,0)</f>
        <v>#N/A</v>
      </c>
    </row>
    <row r="1760" spans="1:14" ht="20.25" x14ac:dyDescent="0.25">
      <c r="A1760" s="1">
        <v>62</v>
      </c>
      <c r="B1760" s="159"/>
      <c r="C1760" s="1" t="s">
        <v>2622</v>
      </c>
      <c r="D1760" s="1"/>
      <c r="E1760" s="1"/>
      <c r="F1760" s="1" t="s">
        <v>2625</v>
      </c>
      <c r="G1760" s="1">
        <v>0</v>
      </c>
      <c r="H1760" s="1" t="s">
        <v>19</v>
      </c>
      <c r="I1760" s="1"/>
      <c r="J1760" s="1">
        <v>0.01</v>
      </c>
      <c r="K1760" s="1">
        <v>0</v>
      </c>
      <c r="L1760" s="42">
        <v>6</v>
      </c>
      <c r="M1760" s="43"/>
      <c r="N1760" s="1" t="e">
        <f>VLOOKUP(B1760,MICRO!E:L,8,0)</f>
        <v>#N/A</v>
      </c>
    </row>
    <row r="1761" spans="1:14" ht="20.25" x14ac:dyDescent="0.25">
      <c r="A1761" s="1">
        <v>63</v>
      </c>
      <c r="B1761" s="159"/>
      <c r="C1761" s="1" t="s">
        <v>1889</v>
      </c>
      <c r="D1761" s="1" t="s">
        <v>2626</v>
      </c>
      <c r="E1761" s="1"/>
      <c r="F1761" s="1" t="s">
        <v>2627</v>
      </c>
      <c r="G1761" s="1">
        <v>15</v>
      </c>
      <c r="H1761" s="1" t="s">
        <v>19</v>
      </c>
      <c r="I1761" s="1"/>
      <c r="J1761" s="1">
        <v>0.05</v>
      </c>
      <c r="K1761" s="1">
        <v>0.75</v>
      </c>
      <c r="L1761" s="42">
        <v>6</v>
      </c>
      <c r="M1761" s="43"/>
      <c r="N1761" s="1" t="e">
        <f>VLOOKUP(B1761,MICRO!E:L,8,0)</f>
        <v>#N/A</v>
      </c>
    </row>
    <row r="1762" spans="1:14" ht="20.25" x14ac:dyDescent="0.25">
      <c r="A1762" s="1">
        <v>64</v>
      </c>
      <c r="B1762" s="159"/>
      <c r="C1762" s="1" t="s">
        <v>1889</v>
      </c>
      <c r="D1762" s="1" t="s">
        <v>2626</v>
      </c>
      <c r="E1762" s="1"/>
      <c r="F1762" s="1" t="s">
        <v>2628</v>
      </c>
      <c r="G1762" s="1">
        <v>15</v>
      </c>
      <c r="H1762" s="1" t="s">
        <v>19</v>
      </c>
      <c r="I1762" s="1"/>
      <c r="J1762" s="1">
        <v>0.02</v>
      </c>
      <c r="K1762" s="1">
        <v>0.3</v>
      </c>
      <c r="L1762" s="42">
        <v>6</v>
      </c>
      <c r="M1762" s="43"/>
      <c r="N1762" s="1" t="e">
        <f>VLOOKUP(B1762,MICRO!E:L,8,0)</f>
        <v>#N/A</v>
      </c>
    </row>
    <row r="1763" spans="1:14" ht="20.25" x14ac:dyDescent="0.25">
      <c r="A1763" s="1">
        <v>65</v>
      </c>
      <c r="B1763" s="159"/>
      <c r="C1763" s="1" t="s">
        <v>1889</v>
      </c>
      <c r="D1763" s="1" t="s">
        <v>2626</v>
      </c>
      <c r="E1763" s="1"/>
      <c r="F1763" s="1" t="s">
        <v>2629</v>
      </c>
      <c r="G1763" s="1">
        <v>15</v>
      </c>
      <c r="H1763" s="1" t="s">
        <v>19</v>
      </c>
      <c r="I1763" s="1"/>
      <c r="J1763" s="1">
        <v>0.01</v>
      </c>
      <c r="K1763" s="1">
        <v>0.15</v>
      </c>
      <c r="L1763" s="42">
        <v>6</v>
      </c>
      <c r="M1763" s="43"/>
      <c r="N1763" s="1" t="e">
        <f>VLOOKUP(B1763,MICRO!E:L,8,0)</f>
        <v>#N/A</v>
      </c>
    </row>
    <row r="1764" spans="1:14" ht="20.25" x14ac:dyDescent="0.25">
      <c r="A1764" s="1">
        <v>66</v>
      </c>
      <c r="B1764" s="159"/>
      <c r="C1764" s="1" t="s">
        <v>2630</v>
      </c>
      <c r="D1764" s="1" t="s">
        <v>2631</v>
      </c>
      <c r="E1764" s="1"/>
      <c r="F1764" s="1" t="s">
        <v>2632</v>
      </c>
      <c r="G1764" s="1">
        <v>8</v>
      </c>
      <c r="H1764" s="1" t="s">
        <v>19</v>
      </c>
      <c r="I1764" s="1"/>
      <c r="J1764" s="1">
        <v>0.05</v>
      </c>
      <c r="K1764" s="1">
        <v>0.4</v>
      </c>
      <c r="L1764" s="42">
        <v>6</v>
      </c>
      <c r="M1764" s="43"/>
      <c r="N1764" s="1" t="e">
        <f>VLOOKUP(B1764,MICRO!E:L,8,0)</f>
        <v>#N/A</v>
      </c>
    </row>
    <row r="1765" spans="1:14" ht="20.25" x14ac:dyDescent="0.25">
      <c r="A1765" s="1">
        <v>67</v>
      </c>
      <c r="B1765" s="159"/>
      <c r="C1765" s="1" t="s">
        <v>2630</v>
      </c>
      <c r="D1765" s="1" t="s">
        <v>2631</v>
      </c>
      <c r="E1765" s="1"/>
      <c r="F1765" s="1" t="s">
        <v>2633</v>
      </c>
      <c r="G1765" s="1">
        <v>8</v>
      </c>
      <c r="H1765" s="1" t="s">
        <v>19</v>
      </c>
      <c r="I1765" s="1"/>
      <c r="J1765" s="1">
        <v>0.02</v>
      </c>
      <c r="K1765" s="1">
        <v>0.16</v>
      </c>
      <c r="L1765" s="42">
        <v>6</v>
      </c>
      <c r="M1765" s="43"/>
      <c r="N1765" s="1" t="e">
        <f>VLOOKUP(B1765,MICRO!E:L,8,0)</f>
        <v>#N/A</v>
      </c>
    </row>
    <row r="1766" spans="1:14" ht="20.25" x14ac:dyDescent="0.25">
      <c r="A1766" s="1">
        <v>68</v>
      </c>
      <c r="B1766" s="159"/>
      <c r="C1766" s="1" t="s">
        <v>2630</v>
      </c>
      <c r="D1766" s="1" t="s">
        <v>2631</v>
      </c>
      <c r="E1766" s="1"/>
      <c r="F1766" s="1" t="s">
        <v>2634</v>
      </c>
      <c r="G1766" s="1">
        <v>8</v>
      </c>
      <c r="H1766" s="1" t="s">
        <v>19</v>
      </c>
      <c r="I1766" s="1"/>
      <c r="J1766" s="1">
        <v>0.01</v>
      </c>
      <c r="K1766" s="1">
        <v>0.08</v>
      </c>
      <c r="L1766" s="42">
        <v>6</v>
      </c>
      <c r="M1766" s="43"/>
      <c r="N1766" s="1" t="e">
        <f>VLOOKUP(B1766,MICRO!E:L,8,0)</f>
        <v>#N/A</v>
      </c>
    </row>
    <row r="1767" spans="1:14" ht="20.25" x14ac:dyDescent="0.25">
      <c r="A1767" s="1">
        <v>69</v>
      </c>
      <c r="B1767" s="159"/>
      <c r="C1767" s="1" t="s">
        <v>2635</v>
      </c>
      <c r="D1767" s="1" t="s">
        <v>2636</v>
      </c>
      <c r="E1767" s="1"/>
      <c r="F1767" s="1" t="s">
        <v>2637</v>
      </c>
      <c r="G1767" s="1">
        <v>48</v>
      </c>
      <c r="H1767" s="1" t="s">
        <v>19</v>
      </c>
      <c r="I1767" s="1"/>
      <c r="J1767" s="1">
        <v>0.05</v>
      </c>
      <c r="K1767" s="1">
        <v>2.4000000000000004</v>
      </c>
      <c r="L1767" s="42">
        <v>6</v>
      </c>
      <c r="M1767" s="43"/>
      <c r="N1767" s="1" t="e">
        <f>VLOOKUP(B1767,MICRO!E:L,8,0)</f>
        <v>#N/A</v>
      </c>
    </row>
    <row r="1768" spans="1:14" ht="20.25" x14ac:dyDescent="0.25">
      <c r="A1768" s="1">
        <v>70</v>
      </c>
      <c r="B1768" s="159"/>
      <c r="C1768" s="1" t="s">
        <v>2635</v>
      </c>
      <c r="D1768" s="1" t="s">
        <v>2636</v>
      </c>
      <c r="E1768" s="1"/>
      <c r="F1768" s="1" t="s">
        <v>2638</v>
      </c>
      <c r="G1768" s="1">
        <v>48</v>
      </c>
      <c r="H1768" s="1" t="s">
        <v>19</v>
      </c>
      <c r="I1768" s="1"/>
      <c r="J1768" s="1">
        <v>0.01</v>
      </c>
      <c r="K1768" s="1">
        <v>0.48</v>
      </c>
      <c r="L1768" s="42">
        <v>6</v>
      </c>
      <c r="M1768" s="43"/>
      <c r="N1768" s="1" t="e">
        <f>VLOOKUP(B1768,MICRO!E:L,8,0)</f>
        <v>#N/A</v>
      </c>
    </row>
    <row r="1769" spans="1:14" ht="20.25" x14ac:dyDescent="0.25">
      <c r="A1769" s="1">
        <v>71</v>
      </c>
      <c r="B1769" s="159"/>
      <c r="C1769" s="1" t="s">
        <v>2635</v>
      </c>
      <c r="D1769" s="1" t="s">
        <v>2636</v>
      </c>
      <c r="E1769" s="1"/>
      <c r="F1769" s="1" t="s">
        <v>2639</v>
      </c>
      <c r="G1769" s="1">
        <v>48</v>
      </c>
      <c r="H1769" s="1" t="s">
        <v>19</v>
      </c>
      <c r="I1769" s="1"/>
      <c r="J1769" s="1">
        <v>0.02</v>
      </c>
      <c r="K1769" s="1">
        <v>0.96</v>
      </c>
      <c r="L1769" s="42">
        <v>6</v>
      </c>
      <c r="M1769" s="43"/>
      <c r="N1769" s="1" t="e">
        <f>VLOOKUP(B1769,MICRO!E:L,8,0)</f>
        <v>#N/A</v>
      </c>
    </row>
    <row r="1770" spans="1:14" ht="20.25" x14ac:dyDescent="0.25">
      <c r="A1770" s="1">
        <v>72</v>
      </c>
      <c r="B1770" s="159"/>
      <c r="C1770" s="1" t="s">
        <v>2640</v>
      </c>
      <c r="D1770" s="1" t="s">
        <v>2641</v>
      </c>
      <c r="E1770" s="1"/>
      <c r="F1770" s="1" t="s">
        <v>2642</v>
      </c>
      <c r="G1770" s="1">
        <v>28</v>
      </c>
      <c r="H1770" s="1" t="s">
        <v>19</v>
      </c>
      <c r="I1770" s="1"/>
      <c r="J1770" s="1">
        <v>0.05</v>
      </c>
      <c r="K1770" s="1">
        <v>1.4000000000000001</v>
      </c>
      <c r="L1770" s="42">
        <v>6</v>
      </c>
      <c r="M1770" s="43"/>
      <c r="N1770" s="1" t="e">
        <f>VLOOKUP(B1770,MICRO!E:L,8,0)</f>
        <v>#N/A</v>
      </c>
    </row>
    <row r="1771" spans="1:14" ht="20.25" x14ac:dyDescent="0.25">
      <c r="A1771" s="1">
        <v>73</v>
      </c>
      <c r="B1771" s="159"/>
      <c r="C1771" s="1" t="s">
        <v>2640</v>
      </c>
      <c r="D1771" s="1" t="s">
        <v>2641</v>
      </c>
      <c r="E1771" s="1"/>
      <c r="F1771" s="1" t="s">
        <v>2643</v>
      </c>
      <c r="G1771" s="1">
        <v>28</v>
      </c>
      <c r="H1771" s="1" t="s">
        <v>19</v>
      </c>
      <c r="I1771" s="1"/>
      <c r="J1771" s="1">
        <v>0.02</v>
      </c>
      <c r="K1771" s="1">
        <v>0.56000000000000005</v>
      </c>
      <c r="L1771" s="42">
        <v>6</v>
      </c>
      <c r="M1771" s="43"/>
      <c r="N1771" s="1" t="e">
        <f>VLOOKUP(B1771,MICRO!E:L,8,0)</f>
        <v>#N/A</v>
      </c>
    </row>
    <row r="1772" spans="1:14" ht="20.25" x14ac:dyDescent="0.25">
      <c r="A1772" s="1">
        <v>74</v>
      </c>
      <c r="B1772" s="159"/>
      <c r="C1772" s="1" t="s">
        <v>2640</v>
      </c>
      <c r="D1772" s="1" t="s">
        <v>2641</v>
      </c>
      <c r="E1772" s="1"/>
      <c r="F1772" s="1" t="s">
        <v>2644</v>
      </c>
      <c r="G1772" s="1">
        <v>28</v>
      </c>
      <c r="H1772" s="1" t="s">
        <v>19</v>
      </c>
      <c r="I1772" s="1"/>
      <c r="J1772" s="1">
        <v>0.01</v>
      </c>
      <c r="K1772" s="1">
        <v>0.28000000000000003</v>
      </c>
      <c r="L1772" s="42">
        <v>6</v>
      </c>
      <c r="M1772" s="43"/>
      <c r="N1772" s="1" t="e">
        <f>VLOOKUP(B1772,MICRO!E:L,8,0)</f>
        <v>#N/A</v>
      </c>
    </row>
    <row r="1773" spans="1:14" ht="20.25" x14ac:dyDescent="0.25">
      <c r="A1773" s="1">
        <v>75</v>
      </c>
      <c r="B1773" s="159"/>
      <c r="C1773" s="1" t="s">
        <v>1900</v>
      </c>
      <c r="D1773" s="1" t="s">
        <v>2645</v>
      </c>
      <c r="E1773" s="1"/>
      <c r="F1773" s="1" t="s">
        <v>2646</v>
      </c>
      <c r="G1773" s="1">
        <v>69</v>
      </c>
      <c r="H1773" s="1" t="s">
        <v>19</v>
      </c>
      <c r="I1773" s="1"/>
      <c r="J1773" s="1">
        <v>0.05</v>
      </c>
      <c r="K1773" s="1">
        <v>3.45</v>
      </c>
      <c r="L1773" s="42">
        <v>6</v>
      </c>
      <c r="M1773" s="43"/>
      <c r="N1773" s="1" t="e">
        <f>VLOOKUP(B1773,MICRO!E:L,8,0)</f>
        <v>#N/A</v>
      </c>
    </row>
    <row r="1774" spans="1:14" ht="20.25" x14ac:dyDescent="0.25">
      <c r="A1774" s="1">
        <v>76</v>
      </c>
      <c r="B1774" s="159"/>
      <c r="C1774" s="1" t="s">
        <v>1900</v>
      </c>
      <c r="D1774" s="1" t="s">
        <v>2645</v>
      </c>
      <c r="E1774" s="1"/>
      <c r="F1774" s="1" t="s">
        <v>2647</v>
      </c>
      <c r="G1774" s="1">
        <v>69</v>
      </c>
      <c r="H1774" s="1" t="s">
        <v>19</v>
      </c>
      <c r="I1774" s="1"/>
      <c r="J1774" s="1">
        <v>0.02</v>
      </c>
      <c r="K1774" s="1">
        <v>1.3800000000000001</v>
      </c>
      <c r="L1774" s="42">
        <v>6</v>
      </c>
      <c r="M1774" s="43"/>
      <c r="N1774" s="1" t="e">
        <f>VLOOKUP(B1774,MICRO!E:L,8,0)</f>
        <v>#N/A</v>
      </c>
    </row>
    <row r="1775" spans="1:14" ht="20.25" x14ac:dyDescent="0.25">
      <c r="A1775" s="1">
        <v>77</v>
      </c>
      <c r="B1775" s="159"/>
      <c r="C1775" s="1" t="s">
        <v>1900</v>
      </c>
      <c r="D1775" s="1" t="s">
        <v>2645</v>
      </c>
      <c r="E1775" s="1"/>
      <c r="F1775" s="1" t="s">
        <v>2648</v>
      </c>
      <c r="G1775" s="1">
        <v>69</v>
      </c>
      <c r="H1775" s="1" t="s">
        <v>19</v>
      </c>
      <c r="I1775" s="1"/>
      <c r="J1775" s="1">
        <v>0.01</v>
      </c>
      <c r="K1775" s="1">
        <v>0.69000000000000006</v>
      </c>
      <c r="L1775" s="42">
        <v>6</v>
      </c>
      <c r="M1775" s="43"/>
      <c r="N1775" s="1" t="e">
        <f>VLOOKUP(B1775,MICRO!E:L,8,0)</f>
        <v>#N/A</v>
      </c>
    </row>
    <row r="1776" spans="1:14" ht="20.25" x14ac:dyDescent="0.25">
      <c r="A1776" s="1">
        <v>78</v>
      </c>
      <c r="B1776" s="159"/>
      <c r="C1776" s="1" t="s">
        <v>1900</v>
      </c>
      <c r="D1776" s="1" t="s">
        <v>2645</v>
      </c>
      <c r="E1776" s="1"/>
      <c r="F1776" s="1" t="s">
        <v>2649</v>
      </c>
      <c r="G1776" s="1">
        <v>6</v>
      </c>
      <c r="H1776" s="1" t="s">
        <v>19</v>
      </c>
      <c r="I1776" s="1"/>
      <c r="J1776" s="1">
        <v>0.05</v>
      </c>
      <c r="K1776" s="1">
        <v>0.30000000000000004</v>
      </c>
      <c r="L1776" s="42">
        <v>6</v>
      </c>
      <c r="M1776" s="43"/>
      <c r="N1776" s="1" t="e">
        <f>VLOOKUP(B1776,MICRO!E:L,8,0)</f>
        <v>#N/A</v>
      </c>
    </row>
    <row r="1777" spans="1:14" ht="20.25" x14ac:dyDescent="0.25">
      <c r="A1777" s="1">
        <v>79</v>
      </c>
      <c r="B1777" s="159"/>
      <c r="C1777" s="1" t="s">
        <v>1900</v>
      </c>
      <c r="D1777" s="1" t="s">
        <v>2645</v>
      </c>
      <c r="E1777" s="1"/>
      <c r="F1777" s="1" t="s">
        <v>2650</v>
      </c>
      <c r="G1777" s="1">
        <v>6</v>
      </c>
      <c r="H1777" s="1" t="s">
        <v>19</v>
      </c>
      <c r="I1777" s="1"/>
      <c r="J1777" s="1">
        <v>0.02</v>
      </c>
      <c r="K1777" s="1">
        <v>0.12</v>
      </c>
      <c r="L1777" s="42">
        <v>6</v>
      </c>
      <c r="M1777" s="43"/>
      <c r="N1777" s="1" t="e">
        <f>VLOOKUP(B1777,MICRO!E:L,8,0)</f>
        <v>#N/A</v>
      </c>
    </row>
    <row r="1778" spans="1:14" ht="20.25" x14ac:dyDescent="0.25">
      <c r="A1778" s="1">
        <v>80</v>
      </c>
      <c r="B1778" s="159"/>
      <c r="C1778" s="1" t="s">
        <v>1900</v>
      </c>
      <c r="D1778" s="1" t="s">
        <v>2645</v>
      </c>
      <c r="E1778" s="1"/>
      <c r="F1778" s="1" t="s">
        <v>2651</v>
      </c>
      <c r="G1778" s="1">
        <v>6</v>
      </c>
      <c r="H1778" s="1" t="s">
        <v>19</v>
      </c>
      <c r="I1778" s="1"/>
      <c r="J1778" s="1">
        <v>0.01</v>
      </c>
      <c r="K1778" s="1">
        <v>0.06</v>
      </c>
      <c r="L1778" s="42">
        <v>6</v>
      </c>
      <c r="M1778" s="43"/>
      <c r="N1778" s="1" t="e">
        <f>VLOOKUP(B1778,MICRO!E:L,8,0)</f>
        <v>#N/A</v>
      </c>
    </row>
    <row r="1779" spans="1:14" ht="20.25" x14ac:dyDescent="0.25">
      <c r="A1779" s="1">
        <v>81</v>
      </c>
      <c r="B1779" s="159"/>
      <c r="C1779" s="1" t="s">
        <v>2652</v>
      </c>
      <c r="D1779" s="1"/>
      <c r="E1779" s="1"/>
      <c r="F1779" s="1" t="s">
        <v>2653</v>
      </c>
      <c r="G1779" s="1">
        <v>5</v>
      </c>
      <c r="H1779" s="1" t="s">
        <v>19</v>
      </c>
      <c r="I1779" s="1"/>
      <c r="J1779" s="1">
        <v>0.05</v>
      </c>
      <c r="K1779" s="1">
        <v>0.25</v>
      </c>
      <c r="L1779" s="42">
        <v>6</v>
      </c>
      <c r="M1779" s="43"/>
      <c r="N1779" s="1" t="e">
        <f>VLOOKUP(B1779,MICRO!E:L,8,0)</f>
        <v>#N/A</v>
      </c>
    </row>
    <row r="1780" spans="1:14" ht="20.25" x14ac:dyDescent="0.25">
      <c r="A1780" s="1">
        <v>82</v>
      </c>
      <c r="B1780" s="159"/>
      <c r="C1780" s="1" t="s">
        <v>2652</v>
      </c>
      <c r="D1780" s="1"/>
      <c r="E1780" s="1"/>
      <c r="F1780" s="1" t="s">
        <v>2654</v>
      </c>
      <c r="G1780" s="1">
        <v>5</v>
      </c>
      <c r="H1780" s="1" t="s">
        <v>19</v>
      </c>
      <c r="I1780" s="1"/>
      <c r="J1780" s="1">
        <v>0.02</v>
      </c>
      <c r="K1780" s="1">
        <v>0.1</v>
      </c>
      <c r="L1780" s="42">
        <v>6</v>
      </c>
      <c r="M1780" s="43"/>
      <c r="N1780" s="1" t="e">
        <f>VLOOKUP(B1780,MICRO!E:L,8,0)</f>
        <v>#N/A</v>
      </c>
    </row>
    <row r="1781" spans="1:14" ht="20.25" x14ac:dyDescent="0.25">
      <c r="A1781" s="1">
        <v>83</v>
      </c>
      <c r="B1781" s="159"/>
      <c r="C1781" s="1" t="s">
        <v>2652</v>
      </c>
      <c r="D1781" s="1"/>
      <c r="E1781" s="1"/>
      <c r="F1781" s="1" t="s">
        <v>2655</v>
      </c>
      <c r="G1781" s="1">
        <v>15</v>
      </c>
      <c r="H1781" s="1" t="s">
        <v>19</v>
      </c>
      <c r="I1781" s="1"/>
      <c r="J1781" s="1">
        <v>0.01</v>
      </c>
      <c r="K1781" s="1">
        <v>0.15</v>
      </c>
      <c r="L1781" s="42">
        <v>6</v>
      </c>
      <c r="M1781" s="43"/>
      <c r="N1781" s="1" t="e">
        <f>VLOOKUP(B1781,MICRO!E:L,8,0)</f>
        <v>#N/A</v>
      </c>
    </row>
    <row r="1782" spans="1:14" ht="20.25" x14ac:dyDescent="0.25">
      <c r="A1782" s="1">
        <v>84</v>
      </c>
      <c r="B1782" s="159"/>
      <c r="C1782" s="1" t="s">
        <v>1902</v>
      </c>
      <c r="D1782" s="1" t="s">
        <v>2656</v>
      </c>
      <c r="E1782" s="1"/>
      <c r="F1782" s="1" t="s">
        <v>2657</v>
      </c>
      <c r="G1782" s="1">
        <v>22</v>
      </c>
      <c r="H1782" s="1" t="s">
        <v>19</v>
      </c>
      <c r="I1782" s="1"/>
      <c r="J1782" s="1">
        <v>0.05</v>
      </c>
      <c r="K1782" s="1">
        <v>1.1000000000000001</v>
      </c>
      <c r="L1782" s="42">
        <v>6</v>
      </c>
      <c r="M1782" s="43"/>
      <c r="N1782" s="1" t="e">
        <f>VLOOKUP(B1782,MICRO!E:L,8,0)</f>
        <v>#N/A</v>
      </c>
    </row>
    <row r="1783" spans="1:14" ht="20.25" x14ac:dyDescent="0.25">
      <c r="A1783" s="1">
        <v>85</v>
      </c>
      <c r="B1783" s="159"/>
      <c r="C1783" s="1" t="s">
        <v>1902</v>
      </c>
      <c r="D1783" s="1" t="s">
        <v>2656</v>
      </c>
      <c r="E1783" s="1"/>
      <c r="F1783" s="1" t="s">
        <v>2658</v>
      </c>
      <c r="G1783" s="1">
        <v>22</v>
      </c>
      <c r="H1783" s="1" t="s">
        <v>19</v>
      </c>
      <c r="I1783" s="1"/>
      <c r="J1783" s="1">
        <v>0.02</v>
      </c>
      <c r="K1783" s="1">
        <v>0.44</v>
      </c>
      <c r="L1783" s="42">
        <v>6</v>
      </c>
      <c r="M1783" s="43"/>
      <c r="N1783" s="1" t="e">
        <f>VLOOKUP(B1783,MICRO!E:L,8,0)</f>
        <v>#N/A</v>
      </c>
    </row>
    <row r="1784" spans="1:14" ht="20.25" x14ac:dyDescent="0.25">
      <c r="A1784" s="1">
        <v>86</v>
      </c>
      <c r="B1784" s="159"/>
      <c r="C1784" s="1" t="s">
        <v>1902</v>
      </c>
      <c r="D1784" s="1" t="s">
        <v>2656</v>
      </c>
      <c r="E1784" s="1"/>
      <c r="F1784" s="1" t="s">
        <v>2659</v>
      </c>
      <c r="G1784" s="1">
        <v>22</v>
      </c>
      <c r="H1784" s="1" t="s">
        <v>19</v>
      </c>
      <c r="I1784" s="1"/>
      <c r="J1784" s="1">
        <v>0.01</v>
      </c>
      <c r="K1784" s="1">
        <v>0.22</v>
      </c>
      <c r="L1784" s="42">
        <v>6</v>
      </c>
      <c r="M1784" s="43"/>
      <c r="N1784" s="1" t="e">
        <f>VLOOKUP(B1784,MICRO!E:L,8,0)</f>
        <v>#N/A</v>
      </c>
    </row>
    <row r="1785" spans="1:14" ht="20.25" x14ac:dyDescent="0.25">
      <c r="A1785" s="1">
        <v>87</v>
      </c>
      <c r="B1785" s="159"/>
      <c r="C1785" s="1" t="s">
        <v>1902</v>
      </c>
      <c r="D1785" s="1" t="s">
        <v>2656</v>
      </c>
      <c r="E1785" s="1"/>
      <c r="F1785" s="1" t="s">
        <v>2660</v>
      </c>
      <c r="G1785" s="1">
        <v>22</v>
      </c>
      <c r="H1785" s="1" t="s">
        <v>19</v>
      </c>
      <c r="I1785" s="1"/>
      <c r="J1785" s="1">
        <v>0.01</v>
      </c>
      <c r="K1785" s="1">
        <v>0.22</v>
      </c>
      <c r="L1785" s="42">
        <v>6</v>
      </c>
      <c r="M1785" s="43"/>
      <c r="N1785" s="1" t="e">
        <f>VLOOKUP(B1785,MICRO!E:L,8,0)</f>
        <v>#N/A</v>
      </c>
    </row>
    <row r="1786" spans="1:14" ht="20.25" x14ac:dyDescent="0.25">
      <c r="A1786" s="1">
        <v>88</v>
      </c>
      <c r="B1786" s="159"/>
      <c r="C1786" s="1" t="s">
        <v>1903</v>
      </c>
      <c r="D1786" s="1"/>
      <c r="E1786" s="1"/>
      <c r="F1786" s="1" t="s">
        <v>2661</v>
      </c>
      <c r="G1786" s="1">
        <v>154</v>
      </c>
      <c r="H1786" s="1" t="s">
        <v>19</v>
      </c>
      <c r="I1786" s="1"/>
      <c r="J1786" s="1">
        <v>0.03</v>
      </c>
      <c r="K1786" s="1">
        <v>4.62</v>
      </c>
      <c r="L1786" s="42">
        <v>6</v>
      </c>
      <c r="M1786" s="43"/>
      <c r="N1786" s="1" t="e">
        <f>VLOOKUP(B1786,MICRO!E:L,8,0)</f>
        <v>#N/A</v>
      </c>
    </row>
    <row r="1787" spans="1:14" ht="20.25" x14ac:dyDescent="0.25">
      <c r="A1787" s="1">
        <v>89</v>
      </c>
      <c r="B1787" s="159"/>
      <c r="C1787" s="1" t="s">
        <v>1903</v>
      </c>
      <c r="D1787" s="1"/>
      <c r="E1787" s="1"/>
      <c r="F1787" s="1" t="s">
        <v>2662</v>
      </c>
      <c r="G1787" s="1">
        <v>170</v>
      </c>
      <c r="H1787" s="1" t="s">
        <v>19</v>
      </c>
      <c r="I1787" s="1"/>
      <c r="J1787" s="1">
        <v>0.02</v>
      </c>
      <c r="K1787" s="1">
        <v>3.4</v>
      </c>
      <c r="L1787" s="42">
        <v>6</v>
      </c>
      <c r="M1787" s="43"/>
      <c r="N1787" s="1" t="e">
        <f>VLOOKUP(B1787,MICRO!E:L,8,0)</f>
        <v>#N/A</v>
      </c>
    </row>
    <row r="1788" spans="1:14" ht="20.25" x14ac:dyDescent="0.25">
      <c r="A1788" s="1">
        <v>90</v>
      </c>
      <c r="B1788" s="159"/>
      <c r="C1788" s="1" t="s">
        <v>1903</v>
      </c>
      <c r="D1788" s="1"/>
      <c r="E1788" s="1"/>
      <c r="F1788" s="1" t="s">
        <v>2663</v>
      </c>
      <c r="G1788" s="1"/>
      <c r="H1788" s="1" t="s">
        <v>19</v>
      </c>
      <c r="I1788" s="1"/>
      <c r="J1788" s="1">
        <v>0.01</v>
      </c>
      <c r="K1788" s="1">
        <v>0</v>
      </c>
      <c r="L1788" s="42">
        <v>6</v>
      </c>
      <c r="M1788" s="43"/>
      <c r="N1788" s="1" t="e">
        <f>VLOOKUP(B1788,MICRO!E:L,8,0)</f>
        <v>#N/A</v>
      </c>
    </row>
    <row r="1789" spans="1:14" ht="20.25" x14ac:dyDescent="0.25">
      <c r="A1789" s="1">
        <v>91</v>
      </c>
      <c r="B1789" s="159"/>
      <c r="C1789" s="1" t="s">
        <v>1903</v>
      </c>
      <c r="D1789" s="1"/>
      <c r="E1789" s="1"/>
      <c r="F1789" s="1" t="s">
        <v>2664</v>
      </c>
      <c r="G1789" s="1">
        <v>80</v>
      </c>
      <c r="H1789" s="1" t="s">
        <v>19</v>
      </c>
      <c r="I1789" s="1"/>
      <c r="J1789" s="1">
        <v>0.01</v>
      </c>
      <c r="K1789" s="1">
        <v>0.8</v>
      </c>
      <c r="L1789" s="42">
        <v>6</v>
      </c>
      <c r="M1789" s="43"/>
      <c r="N1789" s="1" t="e">
        <f>VLOOKUP(B1789,MICRO!E:L,8,0)</f>
        <v>#N/A</v>
      </c>
    </row>
    <row r="1790" spans="1:14" ht="20.25" x14ac:dyDescent="0.25">
      <c r="A1790" s="1">
        <v>92</v>
      </c>
      <c r="B1790" s="159"/>
      <c r="C1790" s="1" t="s">
        <v>1903</v>
      </c>
      <c r="D1790" s="1"/>
      <c r="E1790" s="1"/>
      <c r="F1790" s="1" t="s">
        <v>2665</v>
      </c>
      <c r="G1790" s="1">
        <v>48</v>
      </c>
      <c r="H1790" s="1" t="s">
        <v>19</v>
      </c>
      <c r="I1790" s="1"/>
      <c r="J1790" s="1">
        <v>0.05</v>
      </c>
      <c r="K1790" s="1">
        <v>2.4000000000000004</v>
      </c>
      <c r="L1790" s="42">
        <v>6</v>
      </c>
      <c r="M1790" s="43"/>
      <c r="N1790" s="1" t="e">
        <f>VLOOKUP(B1790,MICRO!E:L,8,0)</f>
        <v>#N/A</v>
      </c>
    </row>
    <row r="1791" spans="1:14" ht="20.25" x14ac:dyDescent="0.25">
      <c r="A1791" s="1">
        <v>93</v>
      </c>
      <c r="B1791" s="159"/>
      <c r="C1791" s="1" t="s">
        <v>1903</v>
      </c>
      <c r="D1791" s="1"/>
      <c r="E1791" s="1"/>
      <c r="F1791" s="1" t="s">
        <v>2666</v>
      </c>
      <c r="G1791" s="1">
        <v>48</v>
      </c>
      <c r="H1791" s="1" t="s">
        <v>19</v>
      </c>
      <c r="I1791" s="1"/>
      <c r="J1791" s="1">
        <v>0.02</v>
      </c>
      <c r="K1791" s="1">
        <v>0.96</v>
      </c>
      <c r="L1791" s="42">
        <v>6</v>
      </c>
      <c r="M1791" s="43"/>
      <c r="N1791" s="1" t="e">
        <f>VLOOKUP(B1791,MICRO!E:L,8,0)</f>
        <v>#N/A</v>
      </c>
    </row>
    <row r="1792" spans="1:14" ht="20.25" x14ac:dyDescent="0.25">
      <c r="A1792" s="1">
        <v>94</v>
      </c>
      <c r="B1792" s="159"/>
      <c r="C1792" s="1" t="s">
        <v>1903</v>
      </c>
      <c r="D1792" s="1"/>
      <c r="E1792" s="1"/>
      <c r="F1792" s="1" t="s">
        <v>2667</v>
      </c>
      <c r="G1792" s="1">
        <v>48</v>
      </c>
      <c r="H1792" s="1" t="s">
        <v>19</v>
      </c>
      <c r="I1792" s="1"/>
      <c r="J1792" s="1">
        <v>0.01</v>
      </c>
      <c r="K1792" s="1">
        <v>0.48</v>
      </c>
      <c r="L1792" s="42">
        <v>6</v>
      </c>
      <c r="M1792" s="43"/>
      <c r="N1792" s="1" t="e">
        <f>VLOOKUP(B1792,MICRO!E:L,8,0)</f>
        <v>#N/A</v>
      </c>
    </row>
    <row r="1793" spans="1:14" ht="20.25" x14ac:dyDescent="0.25">
      <c r="A1793" s="1">
        <v>95</v>
      </c>
      <c r="B1793" s="159"/>
      <c r="C1793" s="1" t="s">
        <v>1903</v>
      </c>
      <c r="D1793" s="1"/>
      <c r="E1793" s="1"/>
      <c r="F1793" s="1" t="s">
        <v>2668</v>
      </c>
      <c r="G1793" s="1">
        <v>16</v>
      </c>
      <c r="H1793" s="1" t="s">
        <v>19</v>
      </c>
      <c r="I1793" s="1"/>
      <c r="J1793" s="1">
        <v>0.05</v>
      </c>
      <c r="K1793" s="1">
        <v>0.8</v>
      </c>
      <c r="L1793" s="42">
        <v>6</v>
      </c>
      <c r="M1793" s="43"/>
      <c r="N1793" s="1" t="e">
        <f>VLOOKUP(B1793,MICRO!E:L,8,0)</f>
        <v>#N/A</v>
      </c>
    </row>
    <row r="1794" spans="1:14" ht="20.25" x14ac:dyDescent="0.25">
      <c r="A1794" s="1">
        <v>96</v>
      </c>
      <c r="B1794" s="159"/>
      <c r="C1794" s="1" t="s">
        <v>1903</v>
      </c>
      <c r="D1794" s="1"/>
      <c r="E1794" s="1"/>
      <c r="F1794" s="1" t="s">
        <v>2669</v>
      </c>
      <c r="G1794" s="1">
        <v>16</v>
      </c>
      <c r="H1794" s="1" t="s">
        <v>19</v>
      </c>
      <c r="I1794" s="1"/>
      <c r="J1794" s="1">
        <v>0.01</v>
      </c>
      <c r="K1794" s="1">
        <v>0.16</v>
      </c>
      <c r="L1794" s="42">
        <v>6</v>
      </c>
      <c r="M1794" s="43"/>
      <c r="N1794" s="1" t="e">
        <f>VLOOKUP(B1794,MICRO!E:L,8,0)</f>
        <v>#N/A</v>
      </c>
    </row>
    <row r="1795" spans="1:14" ht="20.25" x14ac:dyDescent="0.25">
      <c r="A1795" s="1">
        <v>97</v>
      </c>
      <c r="B1795" s="159"/>
      <c r="C1795" s="1" t="s">
        <v>1904</v>
      </c>
      <c r="D1795" s="1"/>
      <c r="E1795" s="1"/>
      <c r="F1795" s="1" t="s">
        <v>2670</v>
      </c>
      <c r="G1795" s="1">
        <v>132</v>
      </c>
      <c r="H1795" s="1" t="s">
        <v>19</v>
      </c>
      <c r="I1795" s="1"/>
      <c r="J1795" s="1">
        <v>0.03</v>
      </c>
      <c r="K1795" s="1">
        <v>3.96</v>
      </c>
      <c r="L1795" s="42">
        <v>6</v>
      </c>
      <c r="M1795" s="43"/>
      <c r="N1795" s="1" t="e">
        <f>VLOOKUP(B1795,MICRO!E:L,8,0)</f>
        <v>#N/A</v>
      </c>
    </row>
    <row r="1796" spans="1:14" ht="20.25" x14ac:dyDescent="0.25">
      <c r="A1796" s="1">
        <v>98</v>
      </c>
      <c r="B1796" s="159"/>
      <c r="C1796" s="1" t="s">
        <v>1904</v>
      </c>
      <c r="D1796" s="1"/>
      <c r="E1796" s="1"/>
      <c r="F1796" s="1" t="s">
        <v>2671</v>
      </c>
      <c r="G1796" s="1">
        <v>132</v>
      </c>
      <c r="H1796" s="1" t="s">
        <v>19</v>
      </c>
      <c r="I1796" s="1"/>
      <c r="J1796" s="1">
        <v>0.02</v>
      </c>
      <c r="K1796" s="1">
        <v>2.64</v>
      </c>
      <c r="L1796" s="42">
        <v>6</v>
      </c>
      <c r="M1796" s="43"/>
      <c r="N1796" s="1" t="e">
        <f>VLOOKUP(B1796,MICRO!E:L,8,0)</f>
        <v>#N/A</v>
      </c>
    </row>
    <row r="1797" spans="1:14" ht="20.25" x14ac:dyDescent="0.25">
      <c r="A1797" s="1">
        <v>99</v>
      </c>
      <c r="B1797" s="159"/>
      <c r="C1797" s="1" t="s">
        <v>1904</v>
      </c>
      <c r="D1797" s="1"/>
      <c r="E1797" s="1"/>
      <c r="F1797" s="1" t="s">
        <v>2672</v>
      </c>
      <c r="G1797" s="1"/>
      <c r="H1797" s="1" t="s">
        <v>19</v>
      </c>
      <c r="I1797" s="1"/>
      <c r="J1797" s="1">
        <v>0.01</v>
      </c>
      <c r="K1797" s="1">
        <v>0</v>
      </c>
      <c r="L1797" s="42">
        <v>6</v>
      </c>
      <c r="M1797" s="43"/>
      <c r="N1797" s="1" t="e">
        <f>VLOOKUP(B1797,MICRO!E:L,8,0)</f>
        <v>#N/A</v>
      </c>
    </row>
    <row r="1798" spans="1:14" ht="20.25" x14ac:dyDescent="0.25">
      <c r="A1798" s="1">
        <v>100</v>
      </c>
      <c r="B1798" s="159"/>
      <c r="C1798" s="1" t="s">
        <v>1905</v>
      </c>
      <c r="D1798" s="1"/>
      <c r="E1798" s="1"/>
      <c r="F1798" s="1" t="s">
        <v>2673</v>
      </c>
      <c r="G1798" s="1">
        <v>20</v>
      </c>
      <c r="H1798" s="1" t="s">
        <v>19</v>
      </c>
      <c r="I1798" s="1"/>
      <c r="J1798" s="1">
        <v>0.01</v>
      </c>
      <c r="K1798" s="1">
        <v>0.2</v>
      </c>
      <c r="L1798" s="42">
        <v>6</v>
      </c>
      <c r="M1798" s="43"/>
      <c r="N1798" s="1" t="e">
        <f>VLOOKUP(B1798,MICRO!E:L,8,0)</f>
        <v>#N/A</v>
      </c>
    </row>
    <row r="1799" spans="1:14" ht="20.25" x14ac:dyDescent="0.25">
      <c r="A1799" s="1">
        <v>101</v>
      </c>
      <c r="B1799" s="159"/>
      <c r="C1799" s="1" t="s">
        <v>1908</v>
      </c>
      <c r="D1799" s="1"/>
      <c r="E1799" s="1"/>
      <c r="F1799" s="1" t="s">
        <v>2674</v>
      </c>
      <c r="G1799" s="1">
        <v>23</v>
      </c>
      <c r="H1799" s="1" t="s">
        <v>19</v>
      </c>
      <c r="I1799" s="1"/>
      <c r="J1799" s="1">
        <v>0.05</v>
      </c>
      <c r="K1799" s="1">
        <v>1.1500000000000001</v>
      </c>
      <c r="L1799" s="42">
        <v>6</v>
      </c>
      <c r="M1799" s="43"/>
      <c r="N1799" s="1" t="e">
        <f>VLOOKUP(B1799,MICRO!E:L,8,0)</f>
        <v>#N/A</v>
      </c>
    </row>
    <row r="1800" spans="1:14" ht="20.25" x14ac:dyDescent="0.25">
      <c r="A1800" s="1">
        <v>102</v>
      </c>
      <c r="B1800" s="159"/>
      <c r="C1800" s="1" t="s">
        <v>1908</v>
      </c>
      <c r="D1800" s="1"/>
      <c r="E1800" s="1"/>
      <c r="F1800" s="1" t="s">
        <v>2675</v>
      </c>
      <c r="G1800" s="1">
        <v>23</v>
      </c>
      <c r="H1800" s="1" t="s">
        <v>19</v>
      </c>
      <c r="I1800" s="1"/>
      <c r="J1800" s="1">
        <v>0.02</v>
      </c>
      <c r="K1800" s="1">
        <v>0.46</v>
      </c>
      <c r="L1800" s="42">
        <v>6</v>
      </c>
      <c r="M1800" s="43"/>
      <c r="N1800" s="1" t="e">
        <f>VLOOKUP(B1800,MICRO!E:L,8,0)</f>
        <v>#N/A</v>
      </c>
    </row>
    <row r="1801" spans="1:14" ht="20.25" x14ac:dyDescent="0.25">
      <c r="A1801" s="1">
        <v>103</v>
      </c>
      <c r="B1801" s="159"/>
      <c r="C1801" s="1" t="s">
        <v>1908</v>
      </c>
      <c r="D1801" s="1"/>
      <c r="E1801" s="1"/>
      <c r="F1801" s="1" t="s">
        <v>2676</v>
      </c>
      <c r="G1801" s="1">
        <v>23</v>
      </c>
      <c r="H1801" s="1" t="s">
        <v>19</v>
      </c>
      <c r="I1801" s="1"/>
      <c r="J1801" s="1">
        <v>0.01</v>
      </c>
      <c r="K1801" s="1">
        <v>0.23</v>
      </c>
      <c r="L1801" s="42">
        <v>6</v>
      </c>
      <c r="M1801" s="43"/>
      <c r="N1801" s="1" t="e">
        <f>VLOOKUP(B1801,MICRO!E:L,8,0)</f>
        <v>#N/A</v>
      </c>
    </row>
    <row r="1802" spans="1:14" ht="20.25" x14ac:dyDescent="0.25">
      <c r="A1802" s="1">
        <v>104</v>
      </c>
      <c r="B1802" s="159"/>
      <c r="C1802" s="1" t="s">
        <v>1851</v>
      </c>
      <c r="D1802" s="1"/>
      <c r="E1802" s="1"/>
      <c r="F1802" s="1" t="s">
        <v>2677</v>
      </c>
      <c r="G1802" s="1">
        <v>20</v>
      </c>
      <c r="H1802" s="1" t="s">
        <v>19</v>
      </c>
      <c r="I1802" s="1"/>
      <c r="J1802" s="1">
        <v>0.01</v>
      </c>
      <c r="K1802" s="1">
        <v>0.2</v>
      </c>
      <c r="L1802" s="42">
        <v>6</v>
      </c>
      <c r="M1802" s="43"/>
      <c r="N1802" s="1" t="e">
        <f>VLOOKUP(B1802,MICRO!E:L,8,0)</f>
        <v>#N/A</v>
      </c>
    </row>
    <row r="1803" spans="1:14" ht="20.25" x14ac:dyDescent="0.25">
      <c r="A1803" s="1">
        <v>105</v>
      </c>
      <c r="B1803" s="159"/>
      <c r="C1803" s="1" t="s">
        <v>2678</v>
      </c>
      <c r="D1803" s="1"/>
      <c r="E1803" s="1"/>
      <c r="F1803" s="1" t="s">
        <v>2679</v>
      </c>
      <c r="G1803" s="1">
        <v>32</v>
      </c>
      <c r="H1803" s="1" t="s">
        <v>19</v>
      </c>
      <c r="I1803" s="1"/>
      <c r="J1803" s="1">
        <v>0.05</v>
      </c>
      <c r="K1803" s="1">
        <v>1.6</v>
      </c>
      <c r="L1803" s="42">
        <v>6</v>
      </c>
      <c r="M1803" s="43"/>
      <c r="N1803" s="1" t="e">
        <f>VLOOKUP(B1803,MICRO!E:L,8,0)</f>
        <v>#N/A</v>
      </c>
    </row>
    <row r="1804" spans="1:14" ht="20.25" x14ac:dyDescent="0.25">
      <c r="A1804" s="1">
        <v>106</v>
      </c>
      <c r="B1804" s="159"/>
      <c r="C1804" s="1" t="s">
        <v>2678</v>
      </c>
      <c r="D1804" s="1"/>
      <c r="E1804" s="1"/>
      <c r="F1804" s="1" t="s">
        <v>2680</v>
      </c>
      <c r="G1804" s="1">
        <v>96</v>
      </c>
      <c r="H1804" s="1" t="s">
        <v>19</v>
      </c>
      <c r="I1804" s="1"/>
      <c r="J1804" s="1">
        <v>0.02</v>
      </c>
      <c r="K1804" s="1">
        <v>1.92</v>
      </c>
      <c r="L1804" s="42">
        <v>6</v>
      </c>
      <c r="M1804" s="43"/>
      <c r="N1804" s="1" t="e">
        <f>VLOOKUP(B1804,MICRO!E:L,8,0)</f>
        <v>#N/A</v>
      </c>
    </row>
    <row r="1805" spans="1:14" ht="20.25" x14ac:dyDescent="0.25">
      <c r="A1805" s="1">
        <v>107</v>
      </c>
      <c r="B1805" s="159"/>
      <c r="C1805" s="1" t="s">
        <v>2678</v>
      </c>
      <c r="D1805" s="1"/>
      <c r="E1805" s="1"/>
      <c r="F1805" s="1" t="s">
        <v>2681</v>
      </c>
      <c r="G1805" s="1">
        <v>96</v>
      </c>
      <c r="H1805" s="1" t="s">
        <v>19</v>
      </c>
      <c r="I1805" s="1"/>
      <c r="J1805" s="1">
        <v>0.01</v>
      </c>
      <c r="K1805" s="1">
        <v>0.96</v>
      </c>
      <c r="L1805" s="42">
        <v>6</v>
      </c>
      <c r="M1805" s="43"/>
      <c r="N1805" s="1" t="e">
        <f>VLOOKUP(B1805,MICRO!E:L,8,0)</f>
        <v>#N/A</v>
      </c>
    </row>
    <row r="1806" spans="1:14" ht="20.25" x14ac:dyDescent="0.25">
      <c r="A1806" s="1">
        <v>108</v>
      </c>
      <c r="B1806" s="159"/>
      <c r="C1806" s="1" t="s">
        <v>2678</v>
      </c>
      <c r="D1806" s="1"/>
      <c r="E1806" s="1"/>
      <c r="F1806" s="1" t="s">
        <v>2682</v>
      </c>
      <c r="G1806" s="1">
        <v>64</v>
      </c>
      <c r="H1806" s="1" t="s">
        <v>19</v>
      </c>
      <c r="I1806" s="1"/>
      <c r="J1806" s="1">
        <v>0.05</v>
      </c>
      <c r="K1806" s="1">
        <v>3.2</v>
      </c>
      <c r="L1806" s="42">
        <v>6</v>
      </c>
      <c r="M1806" s="43"/>
      <c r="N1806" s="1" t="e">
        <f>VLOOKUP(B1806,MICRO!E:L,8,0)</f>
        <v>#N/A</v>
      </c>
    </row>
    <row r="1807" spans="1:14" ht="20.25" x14ac:dyDescent="0.25">
      <c r="A1807" s="1">
        <v>109</v>
      </c>
      <c r="B1807" s="159"/>
      <c r="C1807" s="1" t="s">
        <v>2683</v>
      </c>
      <c r="D1807" s="1"/>
      <c r="E1807" s="1"/>
      <c r="F1807" s="1" t="s">
        <v>2684</v>
      </c>
      <c r="G1807" s="1">
        <v>50</v>
      </c>
      <c r="H1807" s="1" t="s">
        <v>19</v>
      </c>
      <c r="I1807" s="1"/>
      <c r="J1807" s="1">
        <v>0.05</v>
      </c>
      <c r="K1807" s="1">
        <v>2.5</v>
      </c>
      <c r="L1807" s="42">
        <v>6</v>
      </c>
      <c r="M1807" s="43"/>
      <c r="N1807" s="1" t="e">
        <f>VLOOKUP(B1807,MICRO!E:L,8,0)</f>
        <v>#N/A</v>
      </c>
    </row>
    <row r="1808" spans="1:14" ht="20.25" x14ac:dyDescent="0.25">
      <c r="A1808" s="1">
        <v>110</v>
      </c>
      <c r="B1808" s="159"/>
      <c r="C1808" s="1" t="s">
        <v>2683</v>
      </c>
      <c r="D1808" s="1"/>
      <c r="E1808" s="1"/>
      <c r="F1808" s="1" t="s">
        <v>2685</v>
      </c>
      <c r="G1808" s="1">
        <v>280</v>
      </c>
      <c r="H1808" s="1" t="s">
        <v>19</v>
      </c>
      <c r="I1808" s="1"/>
      <c r="J1808" s="1">
        <v>0.02</v>
      </c>
      <c r="K1808" s="1">
        <v>5.6000000000000005</v>
      </c>
      <c r="L1808" s="42">
        <v>6</v>
      </c>
      <c r="M1808" s="43"/>
      <c r="N1808" s="1" t="e">
        <f>VLOOKUP(B1808,MICRO!E:L,8,0)</f>
        <v>#N/A</v>
      </c>
    </row>
    <row r="1809" spans="1:14" ht="20.25" x14ac:dyDescent="0.25">
      <c r="A1809" s="1">
        <v>111</v>
      </c>
      <c r="B1809" s="159"/>
      <c r="C1809" s="1" t="s">
        <v>2683</v>
      </c>
      <c r="D1809" s="1"/>
      <c r="E1809" s="1"/>
      <c r="F1809" s="1" t="s">
        <v>2686</v>
      </c>
      <c r="G1809" s="1">
        <v>50</v>
      </c>
      <c r="H1809" s="1" t="s">
        <v>19</v>
      </c>
      <c r="I1809" s="1"/>
      <c r="J1809" s="1">
        <v>0.01</v>
      </c>
      <c r="K1809" s="1">
        <v>0.5</v>
      </c>
      <c r="L1809" s="42">
        <v>6</v>
      </c>
      <c r="M1809" s="43"/>
      <c r="N1809" s="1" t="e">
        <f>VLOOKUP(B1809,MICRO!E:L,8,0)</f>
        <v>#N/A</v>
      </c>
    </row>
    <row r="1810" spans="1:14" ht="20.25" x14ac:dyDescent="0.25">
      <c r="A1810" s="1">
        <v>112</v>
      </c>
      <c r="B1810" s="159"/>
      <c r="C1810" s="1" t="s">
        <v>2683</v>
      </c>
      <c r="D1810" s="1"/>
      <c r="E1810" s="1"/>
      <c r="F1810" s="1" t="s">
        <v>2684</v>
      </c>
      <c r="G1810" s="1">
        <v>230</v>
      </c>
      <c r="H1810" s="1" t="s">
        <v>19</v>
      </c>
      <c r="I1810" s="1"/>
      <c r="J1810" s="1">
        <v>0.05</v>
      </c>
      <c r="K1810" s="1">
        <v>11.5</v>
      </c>
      <c r="L1810" s="42">
        <v>6</v>
      </c>
      <c r="M1810" s="43"/>
      <c r="N1810" s="1" t="e">
        <f>VLOOKUP(B1810,MICRO!E:L,8,0)</f>
        <v>#N/A</v>
      </c>
    </row>
    <row r="1811" spans="1:14" ht="20.25" x14ac:dyDescent="0.25">
      <c r="A1811" s="1">
        <v>113</v>
      </c>
      <c r="B1811" s="159"/>
      <c r="C1811" s="1" t="s">
        <v>2683</v>
      </c>
      <c r="D1811" s="1"/>
      <c r="E1811" s="1"/>
      <c r="F1811" s="1" t="s">
        <v>2687</v>
      </c>
      <c r="G1811" s="1">
        <v>230</v>
      </c>
      <c r="H1811" s="1" t="s">
        <v>19</v>
      </c>
      <c r="I1811" s="1"/>
      <c r="J1811" s="1">
        <v>0.01</v>
      </c>
      <c r="K1811" s="1">
        <v>2.3000000000000003</v>
      </c>
      <c r="L1811" s="42">
        <v>6</v>
      </c>
      <c r="M1811" s="43"/>
      <c r="N1811" s="1" t="e">
        <f>VLOOKUP(B1811,MICRO!E:L,8,0)</f>
        <v>#N/A</v>
      </c>
    </row>
    <row r="1812" spans="1:14" ht="20.25" x14ac:dyDescent="0.25">
      <c r="A1812" s="1">
        <v>114</v>
      </c>
      <c r="B1812" s="159"/>
      <c r="C1812" s="1" t="s">
        <v>2688</v>
      </c>
      <c r="D1812" s="1"/>
      <c r="E1812" s="1"/>
      <c r="F1812" s="1" t="s">
        <v>2689</v>
      </c>
      <c r="G1812" s="1">
        <v>400</v>
      </c>
      <c r="H1812" s="1" t="s">
        <v>19</v>
      </c>
      <c r="I1812" s="1"/>
      <c r="J1812" s="1">
        <v>0.02</v>
      </c>
      <c r="K1812" s="1">
        <v>8</v>
      </c>
      <c r="L1812" s="42">
        <v>6</v>
      </c>
      <c r="M1812" s="43"/>
      <c r="N1812" s="1" t="e">
        <f>VLOOKUP(B1812,MICRO!E:L,8,0)</f>
        <v>#N/A</v>
      </c>
    </row>
    <row r="1813" spans="1:14" ht="20.25" x14ac:dyDescent="0.25">
      <c r="A1813" s="1">
        <v>115</v>
      </c>
      <c r="B1813" s="159"/>
      <c r="C1813" s="1" t="s">
        <v>2688</v>
      </c>
      <c r="D1813" s="1"/>
      <c r="E1813" s="1"/>
      <c r="F1813" s="1" t="s">
        <v>2690</v>
      </c>
      <c r="G1813" s="1">
        <v>400</v>
      </c>
      <c r="H1813" s="1" t="s">
        <v>19</v>
      </c>
      <c r="I1813" s="1"/>
      <c r="J1813" s="1">
        <v>0.02</v>
      </c>
      <c r="K1813" s="1">
        <v>8</v>
      </c>
      <c r="L1813" s="42">
        <v>6</v>
      </c>
      <c r="M1813" s="43"/>
      <c r="N1813" s="1" t="e">
        <f>VLOOKUP(B1813,MICRO!E:L,8,0)</f>
        <v>#N/A</v>
      </c>
    </row>
    <row r="1814" spans="1:14" ht="20.25" x14ac:dyDescent="0.25">
      <c r="A1814" s="1">
        <v>116</v>
      </c>
      <c r="B1814" s="159"/>
      <c r="C1814" s="1" t="s">
        <v>2688</v>
      </c>
      <c r="D1814" s="1"/>
      <c r="E1814" s="1"/>
      <c r="F1814" s="1" t="s">
        <v>2691</v>
      </c>
      <c r="G1814" s="1"/>
      <c r="H1814" s="1" t="s">
        <v>19</v>
      </c>
      <c r="I1814" s="1"/>
      <c r="J1814" s="1">
        <v>0.01</v>
      </c>
      <c r="K1814" s="1">
        <v>0</v>
      </c>
      <c r="L1814" s="42">
        <v>6</v>
      </c>
      <c r="M1814" s="43"/>
      <c r="N1814" s="1" t="e">
        <f>VLOOKUP(B1814,MICRO!E:L,8,0)</f>
        <v>#N/A</v>
      </c>
    </row>
    <row r="1815" spans="1:14" ht="20.25" x14ac:dyDescent="0.25">
      <c r="A1815" s="1">
        <v>117</v>
      </c>
      <c r="B1815" s="159"/>
      <c r="C1815" s="1" t="s">
        <v>2688</v>
      </c>
      <c r="D1815" s="1"/>
      <c r="E1815" s="1"/>
      <c r="F1815" s="1" t="s">
        <v>2692</v>
      </c>
      <c r="G1815" s="1">
        <v>106</v>
      </c>
      <c r="H1815" s="1" t="s">
        <v>19</v>
      </c>
      <c r="I1815" s="1"/>
      <c r="J1815" s="1">
        <v>0.01</v>
      </c>
      <c r="K1815" s="1">
        <v>1.06</v>
      </c>
      <c r="L1815" s="42">
        <v>6</v>
      </c>
      <c r="M1815" s="43"/>
      <c r="N1815" s="1" t="e">
        <f>VLOOKUP(B1815,MICRO!E:L,8,0)</f>
        <v>#N/A</v>
      </c>
    </row>
    <row r="1816" spans="1:14" ht="20.25" x14ac:dyDescent="0.25">
      <c r="A1816" s="1">
        <v>118</v>
      </c>
      <c r="B1816" s="159"/>
      <c r="C1816" s="1" t="s">
        <v>2688</v>
      </c>
      <c r="D1816" s="1"/>
      <c r="E1816" s="1"/>
      <c r="F1816" s="1" t="s">
        <v>2693</v>
      </c>
      <c r="G1816" s="1">
        <v>48</v>
      </c>
      <c r="H1816" s="1" t="s">
        <v>19</v>
      </c>
      <c r="I1816" s="1"/>
      <c r="J1816" s="1">
        <v>0.05</v>
      </c>
      <c r="K1816" s="1">
        <v>2.4000000000000004</v>
      </c>
      <c r="L1816" s="42">
        <v>6</v>
      </c>
      <c r="M1816" s="43"/>
      <c r="N1816" s="1" t="e">
        <f>VLOOKUP(B1816,MICRO!E:L,8,0)</f>
        <v>#N/A</v>
      </c>
    </row>
    <row r="1817" spans="1:14" ht="20.25" x14ac:dyDescent="0.25">
      <c r="A1817" s="1">
        <v>119</v>
      </c>
      <c r="B1817" s="159"/>
      <c r="C1817" s="1" t="s">
        <v>2688</v>
      </c>
      <c r="D1817" s="1"/>
      <c r="E1817" s="1"/>
      <c r="F1817" s="1" t="s">
        <v>2694</v>
      </c>
      <c r="G1817" s="1">
        <v>48</v>
      </c>
      <c r="H1817" s="1" t="s">
        <v>19</v>
      </c>
      <c r="I1817" s="1"/>
      <c r="J1817" s="1">
        <v>0.02</v>
      </c>
      <c r="K1817" s="1">
        <v>0.96</v>
      </c>
      <c r="L1817" s="42">
        <v>6</v>
      </c>
      <c r="M1817" s="43"/>
      <c r="N1817" s="1" t="e">
        <f>VLOOKUP(B1817,MICRO!E:L,8,0)</f>
        <v>#N/A</v>
      </c>
    </row>
    <row r="1818" spans="1:14" ht="20.25" x14ac:dyDescent="0.25">
      <c r="A1818" s="1">
        <v>120</v>
      </c>
      <c r="B1818" s="159"/>
      <c r="C1818" s="1" t="s">
        <v>2688</v>
      </c>
      <c r="D1818" s="1"/>
      <c r="E1818" s="1"/>
      <c r="F1818" s="1" t="s">
        <v>2695</v>
      </c>
      <c r="G1818" s="1">
        <v>48</v>
      </c>
      <c r="H1818" s="1" t="s">
        <v>19</v>
      </c>
      <c r="I1818" s="1"/>
      <c r="J1818" s="1">
        <v>0.01</v>
      </c>
      <c r="K1818" s="1">
        <v>0.48</v>
      </c>
      <c r="L1818" s="42">
        <v>6</v>
      </c>
      <c r="M1818" s="43"/>
      <c r="N1818" s="1" t="e">
        <f>VLOOKUP(B1818,MICRO!E:L,8,0)</f>
        <v>#N/A</v>
      </c>
    </row>
    <row r="1819" spans="1:14" ht="20.25" x14ac:dyDescent="0.25">
      <c r="A1819" s="1">
        <v>121</v>
      </c>
      <c r="B1819" s="159"/>
      <c r="C1819" s="1" t="s">
        <v>1391</v>
      </c>
      <c r="D1819" s="1"/>
      <c r="E1819" s="1"/>
      <c r="F1819" s="1" t="s">
        <v>2696</v>
      </c>
      <c r="G1819" s="1">
        <v>24</v>
      </c>
      <c r="H1819" s="1" t="s">
        <v>19</v>
      </c>
      <c r="I1819" s="1"/>
      <c r="J1819" s="1">
        <v>0.05</v>
      </c>
      <c r="K1819" s="1">
        <v>1.2000000000000002</v>
      </c>
      <c r="L1819" s="42">
        <v>6</v>
      </c>
      <c r="M1819" s="43"/>
      <c r="N1819" s="1" t="e">
        <f>VLOOKUP(B1819,MICRO!E:L,8,0)</f>
        <v>#N/A</v>
      </c>
    </row>
    <row r="1820" spans="1:14" ht="20.25" x14ac:dyDescent="0.25">
      <c r="A1820" s="1">
        <v>122</v>
      </c>
      <c r="B1820" s="159"/>
      <c r="C1820" s="1" t="s">
        <v>1391</v>
      </c>
      <c r="D1820" s="1"/>
      <c r="E1820" s="1"/>
      <c r="F1820" s="1" t="s">
        <v>2697</v>
      </c>
      <c r="G1820" s="1">
        <v>112</v>
      </c>
      <c r="H1820" s="1" t="s">
        <v>19</v>
      </c>
      <c r="I1820" s="1"/>
      <c r="J1820" s="1">
        <v>0.02</v>
      </c>
      <c r="K1820" s="1">
        <v>2.2400000000000002</v>
      </c>
      <c r="L1820" s="42">
        <v>6</v>
      </c>
      <c r="M1820" s="43"/>
      <c r="N1820" s="1" t="e">
        <f>VLOOKUP(B1820,MICRO!E:L,8,0)</f>
        <v>#N/A</v>
      </c>
    </row>
    <row r="1821" spans="1:14" ht="20.25" x14ac:dyDescent="0.25">
      <c r="A1821" s="1">
        <v>123</v>
      </c>
      <c r="B1821" s="159"/>
      <c r="C1821" s="1" t="s">
        <v>1391</v>
      </c>
      <c r="D1821" s="1"/>
      <c r="E1821" s="1"/>
      <c r="F1821" s="1" t="s">
        <v>2698</v>
      </c>
      <c r="G1821" s="1">
        <v>24</v>
      </c>
      <c r="H1821" s="1" t="s">
        <v>19</v>
      </c>
      <c r="I1821" s="1"/>
      <c r="J1821" s="1">
        <v>0.01</v>
      </c>
      <c r="K1821" s="1">
        <v>0.24</v>
      </c>
      <c r="L1821" s="42">
        <v>6</v>
      </c>
      <c r="M1821" s="43"/>
      <c r="N1821" s="1" t="e">
        <f>VLOOKUP(B1821,MICRO!E:L,8,0)</f>
        <v>#N/A</v>
      </c>
    </row>
    <row r="1822" spans="1:14" ht="20.25" x14ac:dyDescent="0.25">
      <c r="A1822" s="1">
        <v>124</v>
      </c>
      <c r="B1822" s="159"/>
      <c r="C1822" s="1" t="s">
        <v>1391</v>
      </c>
      <c r="D1822" s="1"/>
      <c r="E1822" s="1"/>
      <c r="F1822" s="1" t="s">
        <v>2699</v>
      </c>
      <c r="G1822" s="1">
        <v>88</v>
      </c>
      <c r="H1822" s="1" t="s">
        <v>19</v>
      </c>
      <c r="I1822" s="1"/>
      <c r="J1822" s="1">
        <v>0.03</v>
      </c>
      <c r="K1822" s="1">
        <v>2.6399999999999997</v>
      </c>
      <c r="L1822" s="42">
        <v>6</v>
      </c>
      <c r="M1822" s="43"/>
      <c r="N1822" s="1" t="e">
        <f>VLOOKUP(B1822,MICRO!E:L,8,0)</f>
        <v>#N/A</v>
      </c>
    </row>
    <row r="1823" spans="1:14" ht="20.25" x14ac:dyDescent="0.25">
      <c r="A1823" s="1">
        <v>125</v>
      </c>
      <c r="B1823" s="159"/>
      <c r="C1823" s="1" t="s">
        <v>1391</v>
      </c>
      <c r="D1823" s="1"/>
      <c r="E1823" s="1"/>
      <c r="F1823" s="1" t="s">
        <v>2700</v>
      </c>
      <c r="G1823" s="1">
        <v>88</v>
      </c>
      <c r="H1823" s="1" t="s">
        <v>19</v>
      </c>
      <c r="I1823" s="1"/>
      <c r="J1823" s="1">
        <v>0.01</v>
      </c>
      <c r="K1823" s="1">
        <v>0.88</v>
      </c>
      <c r="L1823" s="42">
        <v>6</v>
      </c>
      <c r="M1823" s="43"/>
      <c r="N1823" s="1" t="e">
        <f>VLOOKUP(B1823,MICRO!E:L,8,0)</f>
        <v>#N/A</v>
      </c>
    </row>
    <row r="1824" spans="1:14" ht="20.25" x14ac:dyDescent="0.25">
      <c r="A1824" s="1">
        <v>126</v>
      </c>
      <c r="B1824" s="159"/>
      <c r="C1824" s="1" t="s">
        <v>1393</v>
      </c>
      <c r="D1824" s="1"/>
      <c r="E1824" s="1"/>
      <c r="F1824" s="1" t="s">
        <v>2701</v>
      </c>
      <c r="G1824" s="1">
        <v>8</v>
      </c>
      <c r="H1824" s="1" t="s">
        <v>19</v>
      </c>
      <c r="I1824" s="1"/>
      <c r="J1824" s="1">
        <v>0.05</v>
      </c>
      <c r="K1824" s="1">
        <v>0.4</v>
      </c>
      <c r="L1824" s="42">
        <v>6</v>
      </c>
      <c r="M1824" s="43"/>
      <c r="N1824" s="1" t="e">
        <f>VLOOKUP(B1824,MICRO!E:L,8,0)</f>
        <v>#N/A</v>
      </c>
    </row>
    <row r="1825" spans="1:14" ht="20.25" x14ac:dyDescent="0.25">
      <c r="A1825" s="1">
        <v>127</v>
      </c>
      <c r="B1825" s="159"/>
      <c r="C1825" s="1" t="s">
        <v>1393</v>
      </c>
      <c r="D1825" s="1"/>
      <c r="E1825" s="1"/>
      <c r="F1825" s="1" t="s">
        <v>2702</v>
      </c>
      <c r="G1825" s="1">
        <v>8</v>
      </c>
      <c r="H1825" s="1" t="s">
        <v>19</v>
      </c>
      <c r="I1825" s="1"/>
      <c r="J1825" s="1">
        <v>0.02</v>
      </c>
      <c r="K1825" s="1">
        <v>0.16</v>
      </c>
      <c r="L1825" s="42">
        <v>6</v>
      </c>
      <c r="M1825" s="43"/>
      <c r="N1825" s="1" t="e">
        <f>VLOOKUP(B1825,MICRO!E:L,8,0)</f>
        <v>#N/A</v>
      </c>
    </row>
    <row r="1826" spans="1:14" ht="20.25" x14ac:dyDescent="0.25">
      <c r="A1826" s="1">
        <v>128</v>
      </c>
      <c r="B1826" s="159"/>
      <c r="C1826" s="1" t="s">
        <v>1393</v>
      </c>
      <c r="D1826" s="1"/>
      <c r="E1826" s="1"/>
      <c r="F1826" s="1" t="s">
        <v>2703</v>
      </c>
      <c r="G1826" s="1">
        <v>8</v>
      </c>
      <c r="H1826" s="1" t="s">
        <v>19</v>
      </c>
      <c r="I1826" s="1"/>
      <c r="J1826" s="1">
        <v>0.01</v>
      </c>
      <c r="K1826" s="1">
        <v>0.08</v>
      </c>
      <c r="L1826" s="42">
        <v>6</v>
      </c>
      <c r="M1826" s="43"/>
      <c r="N1826" s="1" t="e">
        <f>VLOOKUP(B1826,MICRO!E:L,8,0)</f>
        <v>#N/A</v>
      </c>
    </row>
    <row r="1827" spans="1:14" ht="20.25" x14ac:dyDescent="0.25">
      <c r="A1827" s="1">
        <v>129</v>
      </c>
      <c r="B1827" s="159"/>
      <c r="C1827" s="1" t="s">
        <v>1393</v>
      </c>
      <c r="D1827" s="1"/>
      <c r="E1827" s="1"/>
      <c r="F1827" s="1" t="s">
        <v>2704</v>
      </c>
      <c r="G1827" s="1">
        <v>12</v>
      </c>
      <c r="H1827" s="1" t="s">
        <v>19</v>
      </c>
      <c r="I1827" s="1"/>
      <c r="J1827" s="1">
        <v>0.01</v>
      </c>
      <c r="K1827" s="1">
        <v>0.12</v>
      </c>
      <c r="L1827" s="42">
        <v>6</v>
      </c>
      <c r="M1827" s="43"/>
      <c r="N1827" s="1" t="e">
        <f>VLOOKUP(B1827,MICRO!E:L,8,0)</f>
        <v>#N/A</v>
      </c>
    </row>
    <row r="1828" spans="1:14" ht="20.25" x14ac:dyDescent="0.25">
      <c r="A1828" s="1">
        <v>130</v>
      </c>
      <c r="B1828" s="159"/>
      <c r="C1828" s="1" t="s">
        <v>2705</v>
      </c>
      <c r="D1828" s="1"/>
      <c r="E1828" s="1"/>
      <c r="F1828" s="1" t="s">
        <v>2706</v>
      </c>
      <c r="G1828" s="1">
        <v>12</v>
      </c>
      <c r="H1828" s="1" t="s">
        <v>19</v>
      </c>
      <c r="I1828" s="1"/>
      <c r="J1828" s="1">
        <v>0.05</v>
      </c>
      <c r="K1828" s="1">
        <v>0.60000000000000009</v>
      </c>
      <c r="L1828" s="42">
        <v>6</v>
      </c>
      <c r="M1828" s="43"/>
      <c r="N1828" s="1" t="e">
        <f>VLOOKUP(B1828,MICRO!E:L,8,0)</f>
        <v>#N/A</v>
      </c>
    </row>
    <row r="1829" spans="1:14" ht="20.25" x14ac:dyDescent="0.25">
      <c r="A1829" s="1">
        <v>131</v>
      </c>
      <c r="B1829" s="159"/>
      <c r="C1829" s="1" t="s">
        <v>2705</v>
      </c>
      <c r="D1829" s="1"/>
      <c r="E1829" s="1"/>
      <c r="F1829" s="1" t="s">
        <v>2707</v>
      </c>
      <c r="G1829" s="1">
        <v>20</v>
      </c>
      <c r="H1829" s="1" t="s">
        <v>19</v>
      </c>
      <c r="I1829" s="1"/>
      <c r="J1829" s="1">
        <v>0.02</v>
      </c>
      <c r="K1829" s="1">
        <v>0.4</v>
      </c>
      <c r="L1829" s="42">
        <v>6</v>
      </c>
      <c r="M1829" s="43"/>
      <c r="N1829" s="1" t="e">
        <f>VLOOKUP(B1829,MICRO!E:L,8,0)</f>
        <v>#N/A</v>
      </c>
    </row>
    <row r="1830" spans="1:14" ht="20.25" x14ac:dyDescent="0.25">
      <c r="A1830" s="1">
        <v>132</v>
      </c>
      <c r="B1830" s="159"/>
      <c r="C1830" s="1" t="s">
        <v>2705</v>
      </c>
      <c r="D1830" s="1"/>
      <c r="E1830" s="1"/>
      <c r="F1830" s="1" t="s">
        <v>2708</v>
      </c>
      <c r="G1830" s="1">
        <v>20</v>
      </c>
      <c r="H1830" s="1" t="s">
        <v>19</v>
      </c>
      <c r="I1830" s="1"/>
      <c r="J1830" s="1">
        <v>0.01</v>
      </c>
      <c r="K1830" s="1">
        <v>0.2</v>
      </c>
      <c r="L1830" s="42">
        <v>6</v>
      </c>
      <c r="M1830" s="43"/>
      <c r="N1830" s="1" t="e">
        <f>VLOOKUP(B1830,MICRO!E:L,8,0)</f>
        <v>#N/A</v>
      </c>
    </row>
    <row r="1831" spans="1:14" ht="20.25" x14ac:dyDescent="0.25">
      <c r="A1831" s="1">
        <v>133</v>
      </c>
      <c r="B1831" s="159"/>
      <c r="C1831" s="1" t="s">
        <v>2705</v>
      </c>
      <c r="D1831" s="1"/>
      <c r="E1831" s="1"/>
      <c r="F1831" s="1" t="s">
        <v>2709</v>
      </c>
      <c r="G1831" s="1">
        <v>8</v>
      </c>
      <c r="H1831" s="1" t="s">
        <v>19</v>
      </c>
      <c r="I1831" s="1"/>
      <c r="J1831" s="1">
        <v>0.05</v>
      </c>
      <c r="K1831" s="1">
        <v>0.4</v>
      </c>
      <c r="L1831" s="42">
        <v>6</v>
      </c>
      <c r="M1831" s="43"/>
      <c r="N1831" s="1" t="e">
        <f>VLOOKUP(B1831,MICRO!E:L,8,0)</f>
        <v>#N/A</v>
      </c>
    </row>
    <row r="1832" spans="1:14" ht="20.25" x14ac:dyDescent="0.25">
      <c r="A1832" s="1">
        <v>134</v>
      </c>
      <c r="B1832" s="159"/>
      <c r="C1832" s="1" t="s">
        <v>2705</v>
      </c>
      <c r="D1832" s="1"/>
      <c r="E1832" s="1"/>
      <c r="F1832" s="1" t="s">
        <v>2710</v>
      </c>
      <c r="G1832" s="1">
        <v>8</v>
      </c>
      <c r="H1832" s="1" t="s">
        <v>19</v>
      </c>
      <c r="I1832" s="1"/>
      <c r="J1832" s="1">
        <v>0.05</v>
      </c>
      <c r="K1832" s="1">
        <v>0.4</v>
      </c>
      <c r="L1832" s="42">
        <v>6</v>
      </c>
      <c r="M1832" s="43"/>
      <c r="N1832" s="1" t="e">
        <f>VLOOKUP(B1832,MICRO!E:L,8,0)</f>
        <v>#N/A</v>
      </c>
    </row>
    <row r="1833" spans="1:14" ht="20.25" x14ac:dyDescent="0.25">
      <c r="A1833" s="1">
        <v>135</v>
      </c>
      <c r="B1833" s="159"/>
      <c r="C1833" s="1" t="s">
        <v>2705</v>
      </c>
      <c r="D1833" s="1"/>
      <c r="E1833" s="1"/>
      <c r="F1833" s="1" t="s">
        <v>2711</v>
      </c>
      <c r="G1833" s="1">
        <v>8</v>
      </c>
      <c r="H1833" s="1" t="s">
        <v>19</v>
      </c>
      <c r="I1833" s="1"/>
      <c r="J1833" s="1">
        <v>0.02</v>
      </c>
      <c r="K1833" s="1">
        <v>0.16</v>
      </c>
      <c r="L1833" s="42">
        <v>6</v>
      </c>
      <c r="M1833" s="43"/>
      <c r="N1833" s="1" t="e">
        <f>VLOOKUP(B1833,MICRO!E:L,8,0)</f>
        <v>#N/A</v>
      </c>
    </row>
    <row r="1834" spans="1:14" ht="20.25" x14ac:dyDescent="0.25">
      <c r="A1834" s="1">
        <v>136</v>
      </c>
      <c r="B1834" s="159"/>
      <c r="C1834" s="1" t="s">
        <v>2705</v>
      </c>
      <c r="D1834" s="1"/>
      <c r="E1834" s="1"/>
      <c r="F1834" s="1" t="s">
        <v>2712</v>
      </c>
      <c r="G1834" s="1">
        <v>8</v>
      </c>
      <c r="H1834" s="1" t="s">
        <v>19</v>
      </c>
      <c r="I1834" s="1"/>
      <c r="J1834" s="1">
        <v>0.01</v>
      </c>
      <c r="K1834" s="1">
        <v>0.08</v>
      </c>
      <c r="L1834" s="42">
        <v>6</v>
      </c>
      <c r="M1834" s="43"/>
      <c r="N1834" s="1" t="e">
        <f>VLOOKUP(B1834,MICRO!E:L,8,0)</f>
        <v>#N/A</v>
      </c>
    </row>
    <row r="1835" spans="1:14" ht="20.25" x14ac:dyDescent="0.25">
      <c r="A1835" s="1">
        <v>137</v>
      </c>
      <c r="B1835" s="159"/>
      <c r="C1835" s="1" t="s">
        <v>1379</v>
      </c>
      <c r="D1835" s="1"/>
      <c r="E1835" s="1"/>
      <c r="F1835" s="1" t="s">
        <v>2713</v>
      </c>
      <c r="G1835" s="1">
        <v>10</v>
      </c>
      <c r="H1835" s="1" t="s">
        <v>19</v>
      </c>
      <c r="I1835" s="1"/>
      <c r="J1835" s="1">
        <v>0.01</v>
      </c>
      <c r="K1835" s="1">
        <v>0.1</v>
      </c>
      <c r="L1835" s="42">
        <v>6</v>
      </c>
      <c r="M1835" s="43"/>
      <c r="N1835" s="1" t="e">
        <f>VLOOKUP(B1835,MICRO!E:L,8,0)</f>
        <v>#N/A</v>
      </c>
    </row>
    <row r="1836" spans="1:14" ht="20.25" x14ac:dyDescent="0.25">
      <c r="A1836" s="1">
        <v>138</v>
      </c>
      <c r="B1836" s="159"/>
      <c r="C1836" s="1" t="s">
        <v>1379</v>
      </c>
      <c r="D1836" s="1"/>
      <c r="E1836" s="1"/>
      <c r="F1836" s="1" t="s">
        <v>2714</v>
      </c>
      <c r="G1836" s="1">
        <v>32</v>
      </c>
      <c r="H1836" s="1" t="s">
        <v>19</v>
      </c>
      <c r="I1836" s="1"/>
      <c r="J1836" s="1">
        <v>0.05</v>
      </c>
      <c r="K1836" s="1">
        <v>1.6</v>
      </c>
      <c r="L1836" s="42">
        <v>6</v>
      </c>
      <c r="M1836" s="43"/>
      <c r="N1836" s="1" t="e">
        <f>VLOOKUP(B1836,MICRO!E:L,8,0)</f>
        <v>#N/A</v>
      </c>
    </row>
    <row r="1837" spans="1:14" ht="20.25" x14ac:dyDescent="0.25">
      <c r="A1837" s="1">
        <v>139</v>
      </c>
      <c r="B1837" s="159"/>
      <c r="C1837" s="1" t="s">
        <v>1379</v>
      </c>
      <c r="D1837" s="1"/>
      <c r="E1837" s="1"/>
      <c r="F1837" s="1" t="s">
        <v>2715</v>
      </c>
      <c r="G1837" s="1">
        <v>32</v>
      </c>
      <c r="H1837" s="1" t="s">
        <v>19</v>
      </c>
      <c r="I1837" s="1"/>
      <c r="J1837" s="1">
        <v>0.02</v>
      </c>
      <c r="K1837" s="1">
        <v>0.64</v>
      </c>
      <c r="L1837" s="42">
        <v>6</v>
      </c>
      <c r="M1837" s="43"/>
      <c r="N1837" s="1" t="e">
        <f>VLOOKUP(B1837,MICRO!E:L,8,0)</f>
        <v>#N/A</v>
      </c>
    </row>
    <row r="1838" spans="1:14" ht="20.25" x14ac:dyDescent="0.25">
      <c r="A1838" s="1">
        <v>140</v>
      </c>
      <c r="B1838" s="159"/>
      <c r="C1838" s="1" t="s">
        <v>1379</v>
      </c>
      <c r="D1838" s="1"/>
      <c r="E1838" s="1"/>
      <c r="F1838" s="1" t="s">
        <v>2716</v>
      </c>
      <c r="G1838" s="1">
        <v>32</v>
      </c>
      <c r="H1838" s="1" t="s">
        <v>19</v>
      </c>
      <c r="I1838" s="1"/>
      <c r="J1838" s="1">
        <v>0.01</v>
      </c>
      <c r="K1838" s="1">
        <v>0.32</v>
      </c>
      <c r="L1838" s="42">
        <v>6</v>
      </c>
      <c r="M1838" s="43"/>
      <c r="N1838" s="1" t="e">
        <f>VLOOKUP(B1838,MICRO!E:L,8,0)</f>
        <v>#N/A</v>
      </c>
    </row>
    <row r="1839" spans="1:14" ht="20.25" x14ac:dyDescent="0.25">
      <c r="A1839" s="1">
        <v>141</v>
      </c>
      <c r="B1839" s="159"/>
      <c r="C1839" s="1" t="s">
        <v>1367</v>
      </c>
      <c r="D1839" s="1"/>
      <c r="E1839" s="1"/>
      <c r="F1839" s="1" t="s">
        <v>2717</v>
      </c>
      <c r="G1839" s="1">
        <v>10</v>
      </c>
      <c r="H1839" s="1" t="s">
        <v>19</v>
      </c>
      <c r="I1839" s="1"/>
      <c r="J1839" s="1">
        <v>0.01</v>
      </c>
      <c r="K1839" s="1">
        <v>0.1</v>
      </c>
      <c r="L1839" s="42">
        <v>6</v>
      </c>
      <c r="M1839" s="43"/>
      <c r="N1839" s="1" t="e">
        <f>VLOOKUP(B1839,MICRO!E:L,8,0)</f>
        <v>#N/A</v>
      </c>
    </row>
    <row r="1840" spans="1:14" ht="20.25" x14ac:dyDescent="0.25">
      <c r="A1840" s="1">
        <v>142</v>
      </c>
      <c r="B1840" s="159"/>
      <c r="C1840" s="1" t="s">
        <v>2718</v>
      </c>
      <c r="D1840" s="1"/>
      <c r="E1840" s="1"/>
      <c r="F1840" s="1" t="s">
        <v>2719</v>
      </c>
      <c r="G1840" s="1">
        <v>36</v>
      </c>
      <c r="H1840" s="1" t="s">
        <v>19</v>
      </c>
      <c r="I1840" s="1"/>
      <c r="J1840" s="1">
        <v>0.05</v>
      </c>
      <c r="K1840" s="1">
        <v>1.8</v>
      </c>
      <c r="L1840" s="42">
        <v>6</v>
      </c>
      <c r="M1840" s="43"/>
      <c r="N1840" s="1" t="e">
        <f>VLOOKUP(B1840,MICRO!E:L,8,0)</f>
        <v>#N/A</v>
      </c>
    </row>
    <row r="1841" spans="1:14" ht="20.25" x14ac:dyDescent="0.25">
      <c r="A1841" s="1">
        <v>143</v>
      </c>
      <c r="B1841" s="159"/>
      <c r="C1841" s="1" t="s">
        <v>2718</v>
      </c>
      <c r="D1841" s="1"/>
      <c r="E1841" s="1"/>
      <c r="F1841" s="1" t="s">
        <v>2720</v>
      </c>
      <c r="G1841" s="1">
        <v>36</v>
      </c>
      <c r="H1841" s="1" t="s">
        <v>19</v>
      </c>
      <c r="I1841" s="1"/>
      <c r="J1841" s="1">
        <v>0.02</v>
      </c>
      <c r="K1841" s="1">
        <v>0.72</v>
      </c>
      <c r="L1841" s="42">
        <v>6</v>
      </c>
      <c r="M1841" s="43"/>
      <c r="N1841" s="1" t="e">
        <f>VLOOKUP(B1841,MICRO!E:L,8,0)</f>
        <v>#N/A</v>
      </c>
    </row>
    <row r="1842" spans="1:14" ht="20.25" x14ac:dyDescent="0.25">
      <c r="A1842" s="1">
        <v>144</v>
      </c>
      <c r="B1842" s="159"/>
      <c r="C1842" s="1" t="s">
        <v>2718</v>
      </c>
      <c r="D1842" s="1"/>
      <c r="E1842" s="1"/>
      <c r="F1842" s="1" t="s">
        <v>2721</v>
      </c>
      <c r="G1842" s="1">
        <v>36</v>
      </c>
      <c r="H1842" s="1" t="s">
        <v>19</v>
      </c>
      <c r="I1842" s="1"/>
      <c r="J1842" s="1">
        <v>0.01</v>
      </c>
      <c r="K1842" s="1">
        <v>0.36</v>
      </c>
      <c r="L1842" s="42">
        <v>6</v>
      </c>
      <c r="M1842" s="43"/>
      <c r="N1842" s="1" t="e">
        <f>VLOOKUP(B1842,MICRO!E:L,8,0)</f>
        <v>#N/A</v>
      </c>
    </row>
    <row r="1843" spans="1:14" ht="20.25" x14ac:dyDescent="0.25">
      <c r="A1843" s="1">
        <v>1</v>
      </c>
      <c r="B1843" s="159">
        <v>1774</v>
      </c>
      <c r="C1843" s="1" t="s">
        <v>420</v>
      </c>
      <c r="D1843" s="1"/>
      <c r="E1843" s="1" t="s">
        <v>2</v>
      </c>
      <c r="F1843" s="1" t="s">
        <v>421</v>
      </c>
      <c r="G1843" s="1">
        <v>3</v>
      </c>
      <c r="H1843" s="1" t="s">
        <v>19</v>
      </c>
      <c r="I1843" s="1" t="s">
        <v>423</v>
      </c>
      <c r="J1843" s="1">
        <v>237.9</v>
      </c>
      <c r="K1843" s="1">
        <v>713.7</v>
      </c>
      <c r="L1843" s="42">
        <v>1</v>
      </c>
      <c r="M1843" s="43"/>
      <c r="N1843" s="1" t="e">
        <f>VLOOKUP(B1843,MICRO!E:L,8,0)</f>
        <v>#N/A</v>
      </c>
    </row>
    <row r="1844" spans="1:14" ht="20.25" x14ac:dyDescent="0.25">
      <c r="A1844" s="1">
        <v>2</v>
      </c>
      <c r="B1844" s="159">
        <v>1775</v>
      </c>
      <c r="C1844" s="1" t="s">
        <v>420</v>
      </c>
      <c r="D1844" s="1"/>
      <c r="E1844" s="1" t="s">
        <v>2</v>
      </c>
      <c r="F1844" s="1" t="s">
        <v>421</v>
      </c>
      <c r="G1844" s="1">
        <v>1</v>
      </c>
      <c r="H1844" s="1" t="s">
        <v>19</v>
      </c>
      <c r="I1844" s="1" t="s">
        <v>424</v>
      </c>
      <c r="J1844" s="1">
        <v>237.9</v>
      </c>
      <c r="K1844" s="1">
        <v>237.9</v>
      </c>
      <c r="L1844" s="42">
        <v>1</v>
      </c>
      <c r="M1844" s="43"/>
      <c r="N1844" s="1" t="e">
        <f>VLOOKUP(B1844,MICRO!E:L,8,0)</f>
        <v>#N/A</v>
      </c>
    </row>
    <row r="1845" spans="1:14" ht="20.25" x14ac:dyDescent="0.25">
      <c r="A1845" s="1">
        <v>3</v>
      </c>
      <c r="B1845" s="159">
        <v>1776</v>
      </c>
      <c r="C1845" s="1" t="s">
        <v>420</v>
      </c>
      <c r="D1845" s="1"/>
      <c r="E1845" s="1" t="s">
        <v>2</v>
      </c>
      <c r="F1845" s="1" t="s">
        <v>421</v>
      </c>
      <c r="G1845" s="1">
        <v>1</v>
      </c>
      <c r="H1845" s="1" t="s">
        <v>19</v>
      </c>
      <c r="I1845" s="1" t="s">
        <v>425</v>
      </c>
      <c r="J1845" s="1">
        <v>237.9</v>
      </c>
      <c r="K1845" s="1">
        <v>237.9</v>
      </c>
      <c r="L1845" s="42">
        <v>1</v>
      </c>
      <c r="M1845" s="43"/>
      <c r="N1845" s="1" t="e">
        <f>VLOOKUP(B1845,MICRO!E:L,8,0)</f>
        <v>#N/A</v>
      </c>
    </row>
    <row r="1846" spans="1:14" ht="20.25" x14ac:dyDescent="0.25">
      <c r="A1846" s="1">
        <v>4</v>
      </c>
      <c r="B1846" s="159">
        <v>1777</v>
      </c>
      <c r="C1846" s="1" t="s">
        <v>420</v>
      </c>
      <c r="D1846" s="1"/>
      <c r="E1846" s="1" t="s">
        <v>2</v>
      </c>
      <c r="F1846" s="1" t="s">
        <v>421</v>
      </c>
      <c r="G1846" s="1">
        <v>3</v>
      </c>
      <c r="H1846" s="1" t="s">
        <v>19</v>
      </c>
      <c r="I1846" s="1" t="s">
        <v>426</v>
      </c>
      <c r="J1846" s="1">
        <v>237.9</v>
      </c>
      <c r="K1846" s="1">
        <v>713.7</v>
      </c>
      <c r="L1846" s="42">
        <v>1</v>
      </c>
      <c r="M1846" s="43"/>
      <c r="N1846" s="1" t="e">
        <f>VLOOKUP(B1846,MICRO!E:L,8,0)</f>
        <v>#N/A</v>
      </c>
    </row>
    <row r="1847" spans="1:14" ht="20.25" x14ac:dyDescent="0.25">
      <c r="A1847" s="1">
        <v>5</v>
      </c>
      <c r="B1847" s="159">
        <v>1778</v>
      </c>
      <c r="C1847" s="1" t="s">
        <v>420</v>
      </c>
      <c r="D1847" s="1"/>
      <c r="E1847" s="1" t="s">
        <v>2</v>
      </c>
      <c r="F1847" s="1" t="s">
        <v>421</v>
      </c>
      <c r="G1847" s="1">
        <v>6</v>
      </c>
      <c r="H1847" s="1" t="s">
        <v>19</v>
      </c>
      <c r="I1847" s="1" t="s">
        <v>427</v>
      </c>
      <c r="J1847" s="1">
        <v>237.9</v>
      </c>
      <c r="K1847" s="1">
        <v>1427.4</v>
      </c>
      <c r="L1847" s="42">
        <v>1</v>
      </c>
      <c r="M1847" s="43"/>
      <c r="N1847" s="1" t="e">
        <f>VLOOKUP(B1847,MICRO!E:L,8,0)</f>
        <v>#N/A</v>
      </c>
    </row>
    <row r="1848" spans="1:14" ht="20.25" x14ac:dyDescent="0.25">
      <c r="A1848" s="1">
        <v>6</v>
      </c>
      <c r="B1848" s="159">
        <v>1779</v>
      </c>
      <c r="C1848" s="1" t="s">
        <v>420</v>
      </c>
      <c r="D1848" s="1"/>
      <c r="E1848" s="1" t="s">
        <v>43</v>
      </c>
      <c r="F1848" s="1" t="s">
        <v>422</v>
      </c>
      <c r="G1848" s="1">
        <v>6</v>
      </c>
      <c r="H1848" s="1" t="s">
        <v>19</v>
      </c>
      <c r="I1848" s="1" t="s">
        <v>423</v>
      </c>
      <c r="J1848" s="1">
        <v>36.4</v>
      </c>
      <c r="K1848" s="1">
        <v>218.39999999999998</v>
      </c>
      <c r="L1848" s="42">
        <v>1</v>
      </c>
      <c r="M1848" s="43"/>
      <c r="N1848" s="1" t="e">
        <f>VLOOKUP(B1848,MICRO!E:L,8,0)</f>
        <v>#N/A</v>
      </c>
    </row>
    <row r="1849" spans="1:14" ht="20.25" x14ac:dyDescent="0.25">
      <c r="A1849" s="1">
        <v>7</v>
      </c>
      <c r="B1849" s="159">
        <v>1780</v>
      </c>
      <c r="C1849" s="1" t="s">
        <v>420</v>
      </c>
      <c r="D1849" s="1"/>
      <c r="E1849" s="1" t="s">
        <v>43</v>
      </c>
      <c r="F1849" s="1" t="s">
        <v>422</v>
      </c>
      <c r="G1849" s="1">
        <v>2</v>
      </c>
      <c r="H1849" s="1" t="s">
        <v>19</v>
      </c>
      <c r="I1849" s="1" t="s">
        <v>424</v>
      </c>
      <c r="J1849" s="1">
        <v>36.4</v>
      </c>
      <c r="K1849" s="1">
        <v>72.8</v>
      </c>
      <c r="L1849" s="42">
        <v>1</v>
      </c>
      <c r="M1849" s="43"/>
      <c r="N1849" s="1" t="e">
        <f>VLOOKUP(B1849,MICRO!E:L,8,0)</f>
        <v>#N/A</v>
      </c>
    </row>
    <row r="1850" spans="1:14" ht="20.25" x14ac:dyDescent="0.25">
      <c r="A1850" s="1">
        <v>8</v>
      </c>
      <c r="B1850" s="159">
        <v>1781</v>
      </c>
      <c r="C1850" s="1" t="s">
        <v>420</v>
      </c>
      <c r="D1850" s="1"/>
      <c r="E1850" s="1" t="s">
        <v>43</v>
      </c>
      <c r="F1850" s="1" t="s">
        <v>422</v>
      </c>
      <c r="G1850" s="1">
        <v>2</v>
      </c>
      <c r="H1850" s="1" t="s">
        <v>19</v>
      </c>
      <c r="I1850" s="1" t="s">
        <v>425</v>
      </c>
      <c r="J1850" s="1">
        <v>36.4</v>
      </c>
      <c r="K1850" s="1">
        <v>72.8</v>
      </c>
      <c r="L1850" s="42">
        <v>1</v>
      </c>
      <c r="M1850" s="43"/>
      <c r="N1850" s="1" t="e">
        <f>VLOOKUP(B1850,MICRO!E:L,8,0)</f>
        <v>#N/A</v>
      </c>
    </row>
    <row r="1851" spans="1:14" ht="20.25" x14ac:dyDescent="0.25">
      <c r="A1851" s="1">
        <v>9</v>
      </c>
      <c r="B1851" s="159">
        <v>1782</v>
      </c>
      <c r="C1851" s="1" t="s">
        <v>420</v>
      </c>
      <c r="D1851" s="1"/>
      <c r="E1851" s="1" t="s">
        <v>43</v>
      </c>
      <c r="F1851" s="1" t="s">
        <v>422</v>
      </c>
      <c r="G1851" s="1">
        <v>6</v>
      </c>
      <c r="H1851" s="1" t="s">
        <v>19</v>
      </c>
      <c r="I1851" s="1" t="s">
        <v>426</v>
      </c>
      <c r="J1851" s="1">
        <v>36.4</v>
      </c>
      <c r="K1851" s="1">
        <v>218.39999999999998</v>
      </c>
      <c r="L1851" s="42">
        <v>1</v>
      </c>
      <c r="M1851" s="43"/>
      <c r="N1851" s="1" t="e">
        <f>VLOOKUP(B1851,MICRO!E:L,8,0)</f>
        <v>#N/A</v>
      </c>
    </row>
    <row r="1852" spans="1:14" ht="20.25" x14ac:dyDescent="0.25">
      <c r="A1852" s="1">
        <v>10</v>
      </c>
      <c r="B1852" s="159">
        <v>1783</v>
      </c>
      <c r="C1852" s="1" t="s">
        <v>420</v>
      </c>
      <c r="D1852" s="1"/>
      <c r="E1852" s="1" t="s">
        <v>43</v>
      </c>
      <c r="F1852" s="1" t="s">
        <v>422</v>
      </c>
      <c r="G1852" s="1">
        <v>12</v>
      </c>
      <c r="H1852" s="1" t="s">
        <v>19</v>
      </c>
      <c r="I1852" s="1" t="s">
        <v>427</v>
      </c>
      <c r="J1852" s="1">
        <v>36.4</v>
      </c>
      <c r="K1852" s="1">
        <v>436.79999999999995</v>
      </c>
      <c r="L1852" s="42">
        <v>1</v>
      </c>
      <c r="M1852" s="43"/>
      <c r="N1852" s="1" t="e">
        <f>VLOOKUP(B1852,MICRO!E:L,8,0)</f>
        <v>#N/A</v>
      </c>
    </row>
    <row r="1853" spans="1:14" ht="20.25" x14ac:dyDescent="0.25">
      <c r="A1853" s="1">
        <v>11</v>
      </c>
      <c r="B1853" s="159">
        <v>1784</v>
      </c>
      <c r="C1853" s="1" t="s">
        <v>428</v>
      </c>
      <c r="D1853" s="1"/>
      <c r="E1853" s="1"/>
      <c r="F1853" s="1" t="s">
        <v>429</v>
      </c>
      <c r="G1853" s="1">
        <v>8</v>
      </c>
      <c r="H1853" s="1" t="s">
        <v>19</v>
      </c>
      <c r="I1853" s="1" t="s">
        <v>423</v>
      </c>
      <c r="J1853" s="1">
        <v>15</v>
      </c>
      <c r="K1853" s="1">
        <v>120</v>
      </c>
      <c r="L1853" s="42">
        <v>1</v>
      </c>
      <c r="M1853" s="43"/>
      <c r="N1853" s="1" t="e">
        <f>VLOOKUP(B1853,MICRO!E:L,8,0)</f>
        <v>#N/A</v>
      </c>
    </row>
    <row r="1854" spans="1:14" ht="20.25" x14ac:dyDescent="0.25">
      <c r="A1854" s="1">
        <v>12</v>
      </c>
      <c r="B1854" s="159">
        <v>1785</v>
      </c>
      <c r="C1854" s="1" t="s">
        <v>428</v>
      </c>
      <c r="D1854" s="1"/>
      <c r="E1854" s="1"/>
      <c r="F1854" s="1" t="s">
        <v>429</v>
      </c>
      <c r="G1854" s="1">
        <v>2</v>
      </c>
      <c r="H1854" s="1" t="s">
        <v>19</v>
      </c>
      <c r="I1854" s="1" t="s">
        <v>424</v>
      </c>
      <c r="J1854" s="1">
        <v>15</v>
      </c>
      <c r="K1854" s="1">
        <v>30</v>
      </c>
      <c r="L1854" s="42">
        <v>1</v>
      </c>
      <c r="M1854" s="43"/>
      <c r="N1854" s="1" t="e">
        <f>VLOOKUP(B1854,MICRO!E:L,8,0)</f>
        <v>#N/A</v>
      </c>
    </row>
    <row r="1855" spans="1:14" ht="20.25" x14ac:dyDescent="0.25">
      <c r="A1855" s="1">
        <v>13</v>
      </c>
      <c r="B1855" s="159">
        <v>1786</v>
      </c>
      <c r="C1855" s="1" t="s">
        <v>428</v>
      </c>
      <c r="D1855" s="1"/>
      <c r="E1855" s="1"/>
      <c r="F1855" s="1" t="s">
        <v>429</v>
      </c>
      <c r="G1855" s="1">
        <v>2</v>
      </c>
      <c r="H1855" s="1" t="s">
        <v>19</v>
      </c>
      <c r="I1855" s="1" t="s">
        <v>425</v>
      </c>
      <c r="J1855" s="1">
        <v>15</v>
      </c>
      <c r="K1855" s="1">
        <v>30</v>
      </c>
      <c r="L1855" s="42">
        <v>1</v>
      </c>
      <c r="M1855" s="43"/>
      <c r="N1855" s="1" t="e">
        <f>VLOOKUP(B1855,MICRO!E:L,8,0)</f>
        <v>#N/A</v>
      </c>
    </row>
    <row r="1856" spans="1:14" ht="20.25" x14ac:dyDescent="0.25">
      <c r="A1856" s="1">
        <v>14</v>
      </c>
      <c r="B1856" s="159">
        <v>1787</v>
      </c>
      <c r="C1856" s="1" t="s">
        <v>428</v>
      </c>
      <c r="D1856" s="1"/>
      <c r="E1856" s="1"/>
      <c r="F1856" s="1" t="s">
        <v>429</v>
      </c>
      <c r="G1856" s="1">
        <v>6</v>
      </c>
      <c r="H1856" s="1" t="s">
        <v>19</v>
      </c>
      <c r="I1856" s="1" t="s">
        <v>426</v>
      </c>
      <c r="J1856" s="1">
        <v>15</v>
      </c>
      <c r="K1856" s="1">
        <v>90</v>
      </c>
      <c r="L1856" s="42">
        <v>1</v>
      </c>
      <c r="M1856" s="43"/>
      <c r="N1856" s="1" t="e">
        <f>VLOOKUP(B1856,MICRO!E:L,8,0)</f>
        <v>#N/A</v>
      </c>
    </row>
    <row r="1857" spans="1:14" ht="20.25" x14ac:dyDescent="0.25">
      <c r="A1857" s="1">
        <v>15</v>
      </c>
      <c r="B1857" s="159">
        <v>1788</v>
      </c>
      <c r="C1857" s="1" t="s">
        <v>428</v>
      </c>
      <c r="D1857" s="1"/>
      <c r="E1857" s="1"/>
      <c r="F1857" s="1" t="s">
        <v>429</v>
      </c>
      <c r="G1857" s="1">
        <v>12</v>
      </c>
      <c r="H1857" s="1" t="s">
        <v>19</v>
      </c>
      <c r="I1857" s="1" t="s">
        <v>427</v>
      </c>
      <c r="J1857" s="1">
        <v>15</v>
      </c>
      <c r="K1857" s="1">
        <v>180</v>
      </c>
      <c r="L1857" s="42">
        <v>1</v>
      </c>
      <c r="M1857" s="43"/>
      <c r="N1857" s="1" t="e">
        <f>VLOOKUP(B1857,MICRO!E:L,8,0)</f>
        <v>#N/A</v>
      </c>
    </row>
    <row r="1858" spans="1:14" ht="20.25" x14ac:dyDescent="0.25">
      <c r="A1858" s="1">
        <v>1</v>
      </c>
      <c r="B1858" s="159">
        <v>1959</v>
      </c>
      <c r="C1858" s="1" t="s">
        <v>590</v>
      </c>
      <c r="D1858" s="1"/>
      <c r="E1858" s="1" t="s">
        <v>2</v>
      </c>
      <c r="F1858" s="1" t="s">
        <v>598</v>
      </c>
      <c r="G1858" s="1">
        <v>1</v>
      </c>
      <c r="H1858" s="1" t="s">
        <v>19</v>
      </c>
      <c r="I1858" s="1" t="s">
        <v>427</v>
      </c>
      <c r="J1858" s="1">
        <v>141.80000000000001</v>
      </c>
      <c r="K1858" s="1">
        <v>141.80000000000001</v>
      </c>
      <c r="L1858" s="42">
        <v>2</v>
      </c>
      <c r="M1858" s="43"/>
      <c r="N1858" s="1" t="e">
        <f>VLOOKUP(B1858,MICRO!E:L,8,0)</f>
        <v>#N/A</v>
      </c>
    </row>
    <row r="1859" spans="1:14" ht="20.25" x14ac:dyDescent="0.25">
      <c r="A1859" s="1">
        <v>2</v>
      </c>
      <c r="B1859" s="159">
        <v>1960</v>
      </c>
      <c r="C1859" s="1" t="s">
        <v>590</v>
      </c>
      <c r="D1859" s="1"/>
      <c r="E1859" s="1" t="s">
        <v>43</v>
      </c>
      <c r="F1859" s="1" t="s">
        <v>594</v>
      </c>
      <c r="G1859" s="1">
        <v>1</v>
      </c>
      <c r="H1859" s="1" t="s">
        <v>19</v>
      </c>
      <c r="I1859" s="1" t="s">
        <v>427</v>
      </c>
      <c r="J1859" s="1">
        <v>4.0999999999999996</v>
      </c>
      <c r="K1859" s="1">
        <v>4.0999999999999996</v>
      </c>
      <c r="L1859" s="42">
        <v>2</v>
      </c>
      <c r="M1859" s="43"/>
      <c r="N1859" s="1" t="e">
        <f>VLOOKUP(B1859,MICRO!E:L,8,0)</f>
        <v>#N/A</v>
      </c>
    </row>
    <row r="1860" spans="1:14" ht="20.25" x14ac:dyDescent="0.25">
      <c r="A1860" s="1">
        <v>3</v>
      </c>
      <c r="B1860" s="159">
        <v>1961</v>
      </c>
      <c r="C1860" s="1" t="s">
        <v>590</v>
      </c>
      <c r="D1860" s="1"/>
      <c r="E1860" s="1" t="s">
        <v>746</v>
      </c>
      <c r="F1860" s="1" t="s">
        <v>593</v>
      </c>
      <c r="G1860" s="1">
        <v>1</v>
      </c>
      <c r="H1860" s="1" t="s">
        <v>19</v>
      </c>
      <c r="I1860" s="1" t="s">
        <v>427</v>
      </c>
      <c r="J1860" s="1">
        <v>4.0999999999999996</v>
      </c>
      <c r="K1860" s="1">
        <v>4.0999999999999996</v>
      </c>
      <c r="L1860" s="42">
        <v>2</v>
      </c>
      <c r="M1860" s="43"/>
      <c r="N1860" s="1" t="e">
        <f>VLOOKUP(B1860,MICRO!E:L,8,0)</f>
        <v>#N/A</v>
      </c>
    </row>
    <row r="1861" spans="1:14" ht="20.25" x14ac:dyDescent="0.25">
      <c r="A1861" s="1">
        <v>4</v>
      </c>
      <c r="B1861" s="159">
        <v>1962</v>
      </c>
      <c r="C1861" s="1" t="s">
        <v>590</v>
      </c>
      <c r="D1861" s="1"/>
      <c r="E1861" s="1" t="s">
        <v>1101</v>
      </c>
      <c r="F1861" s="1" t="s">
        <v>591</v>
      </c>
      <c r="G1861" s="1">
        <v>1</v>
      </c>
      <c r="H1861" s="1" t="s">
        <v>19</v>
      </c>
      <c r="I1861" s="1" t="s">
        <v>427</v>
      </c>
      <c r="J1861" s="1">
        <v>12.4</v>
      </c>
      <c r="K1861" s="1">
        <v>12.4</v>
      </c>
      <c r="L1861" s="42">
        <v>2</v>
      </c>
      <c r="M1861" s="43"/>
      <c r="N1861" s="1" t="e">
        <f>VLOOKUP(B1861,MICRO!E:L,8,0)</f>
        <v>#N/A</v>
      </c>
    </row>
    <row r="1862" spans="1:14" ht="20.25" x14ac:dyDescent="0.25">
      <c r="A1862" s="1">
        <v>5</v>
      </c>
      <c r="B1862" s="159">
        <v>1963</v>
      </c>
      <c r="C1862" s="1" t="s">
        <v>590</v>
      </c>
      <c r="D1862" s="1"/>
      <c r="E1862" s="1" t="s">
        <v>100</v>
      </c>
      <c r="F1862" s="1" t="s">
        <v>592</v>
      </c>
      <c r="G1862" s="1">
        <v>1</v>
      </c>
      <c r="H1862" s="1" t="s">
        <v>19</v>
      </c>
      <c r="I1862" s="1" t="s">
        <v>427</v>
      </c>
      <c r="J1862" s="1">
        <v>3.2</v>
      </c>
      <c r="K1862" s="1">
        <v>3.2</v>
      </c>
      <c r="L1862" s="42">
        <v>2</v>
      </c>
      <c r="M1862" s="43"/>
      <c r="N1862" s="1" t="e">
        <f>VLOOKUP(B1862,MICRO!E:L,8,0)</f>
        <v>#N/A</v>
      </c>
    </row>
    <row r="1863" spans="1:14" ht="20.25" x14ac:dyDescent="0.25">
      <c r="A1863" s="1">
        <v>6</v>
      </c>
      <c r="B1863" s="159" t="s">
        <v>687</v>
      </c>
      <c r="C1863" s="1" t="s">
        <v>596</v>
      </c>
      <c r="D1863" s="1"/>
      <c r="E1863" s="1" t="s">
        <v>2</v>
      </c>
      <c r="F1863" s="1" t="s">
        <v>597</v>
      </c>
      <c r="G1863" s="1">
        <v>1</v>
      </c>
      <c r="H1863" s="1" t="s">
        <v>19</v>
      </c>
      <c r="I1863" s="1" t="s">
        <v>426</v>
      </c>
      <c r="J1863" s="1">
        <v>101.2</v>
      </c>
      <c r="K1863" s="1">
        <v>101.2</v>
      </c>
      <c r="L1863" s="42">
        <v>2</v>
      </c>
      <c r="M1863" s="43"/>
      <c r="N1863" s="1" t="e">
        <f>VLOOKUP(B1863,MICRO!E:L,8,0)</f>
        <v>#N/A</v>
      </c>
    </row>
    <row r="1864" spans="1:14" ht="20.25" x14ac:dyDescent="0.25">
      <c r="A1864" s="1">
        <v>7</v>
      </c>
      <c r="B1864" s="159" t="s">
        <v>688</v>
      </c>
      <c r="C1864" s="1" t="s">
        <v>596</v>
      </c>
      <c r="D1864" s="1"/>
      <c r="E1864" s="1" t="s">
        <v>43</v>
      </c>
      <c r="F1864" s="1" t="s">
        <v>599</v>
      </c>
      <c r="G1864" s="1">
        <v>1</v>
      </c>
      <c r="H1864" s="1" t="s">
        <v>19</v>
      </c>
      <c r="I1864" s="1" t="s">
        <v>426</v>
      </c>
      <c r="J1864" s="1">
        <v>3.5</v>
      </c>
      <c r="K1864" s="1">
        <v>3.5</v>
      </c>
      <c r="L1864" s="42">
        <v>2</v>
      </c>
      <c r="M1864" s="43"/>
      <c r="N1864" s="1" t="e">
        <f>VLOOKUP(B1864,MICRO!E:L,8,0)</f>
        <v>#N/A</v>
      </c>
    </row>
    <row r="1865" spans="1:14" ht="20.25" x14ac:dyDescent="0.25">
      <c r="A1865" s="1">
        <v>8</v>
      </c>
      <c r="B1865" s="159" t="s">
        <v>689</v>
      </c>
      <c r="C1865" s="1" t="s">
        <v>596</v>
      </c>
      <c r="D1865" s="1"/>
      <c r="E1865" s="1" t="s">
        <v>746</v>
      </c>
      <c r="F1865" s="1" t="s">
        <v>600</v>
      </c>
      <c r="G1865" s="1">
        <v>1</v>
      </c>
      <c r="H1865" s="1" t="s">
        <v>19</v>
      </c>
      <c r="I1865" s="1" t="s">
        <v>426</v>
      </c>
      <c r="J1865" s="1">
        <v>3.5</v>
      </c>
      <c r="K1865" s="1">
        <v>3.5</v>
      </c>
      <c r="L1865" s="42">
        <v>2</v>
      </c>
      <c r="M1865" s="43"/>
      <c r="N1865" s="1" t="e">
        <f>VLOOKUP(B1865,MICRO!E:L,8,0)</f>
        <v>#N/A</v>
      </c>
    </row>
    <row r="1866" spans="1:14" ht="20.25" x14ac:dyDescent="0.25">
      <c r="A1866" s="1">
        <v>9</v>
      </c>
      <c r="B1866" s="159" t="s">
        <v>690</v>
      </c>
      <c r="C1866" s="1" t="s">
        <v>596</v>
      </c>
      <c r="D1866" s="1"/>
      <c r="E1866" s="1" t="s">
        <v>1101</v>
      </c>
      <c r="F1866" s="1" t="s">
        <v>601</v>
      </c>
      <c r="G1866" s="1">
        <v>1</v>
      </c>
      <c r="H1866" s="1" t="s">
        <v>19</v>
      </c>
      <c r="I1866" s="1" t="s">
        <v>426</v>
      </c>
      <c r="J1866" s="1">
        <v>12.4</v>
      </c>
      <c r="K1866" s="1">
        <v>12.4</v>
      </c>
      <c r="L1866" s="42">
        <v>2</v>
      </c>
      <c r="M1866" s="43"/>
      <c r="N1866" s="1" t="e">
        <f>VLOOKUP(B1866,MICRO!E:L,8,0)</f>
        <v>#N/A</v>
      </c>
    </row>
    <row r="1867" spans="1:14" ht="20.25" x14ac:dyDescent="0.25">
      <c r="A1867" s="1">
        <v>10</v>
      </c>
      <c r="B1867" s="159" t="s">
        <v>691</v>
      </c>
      <c r="C1867" s="1" t="s">
        <v>596</v>
      </c>
      <c r="D1867" s="1"/>
      <c r="E1867" s="1" t="s">
        <v>100</v>
      </c>
      <c r="F1867" s="1" t="s">
        <v>602</v>
      </c>
      <c r="G1867" s="1">
        <v>1</v>
      </c>
      <c r="H1867" s="1" t="s">
        <v>19</v>
      </c>
      <c r="I1867" s="1" t="s">
        <v>426</v>
      </c>
      <c r="J1867" s="1">
        <v>3.2</v>
      </c>
      <c r="K1867" s="1">
        <v>3.2</v>
      </c>
      <c r="L1867" s="42">
        <v>2</v>
      </c>
      <c r="M1867" s="43"/>
      <c r="N1867" s="1" t="e">
        <f>VLOOKUP(B1867,MICRO!E:L,8,0)</f>
        <v>#N/A</v>
      </c>
    </row>
    <row r="1868" spans="1:14" ht="20.25" x14ac:dyDescent="0.25">
      <c r="A1868" s="1">
        <v>11</v>
      </c>
      <c r="B1868" s="159" t="s">
        <v>692</v>
      </c>
      <c r="C1868" s="1" t="s">
        <v>596</v>
      </c>
      <c r="D1868" s="1"/>
      <c r="E1868" s="1" t="s">
        <v>173</v>
      </c>
      <c r="F1868" s="1" t="s">
        <v>603</v>
      </c>
      <c r="G1868" s="1">
        <v>2</v>
      </c>
      <c r="H1868" s="1" t="s">
        <v>19</v>
      </c>
      <c r="I1868" s="1" t="s">
        <v>426</v>
      </c>
      <c r="J1868" s="1">
        <v>6.4</v>
      </c>
      <c r="K1868" s="1">
        <v>12.8</v>
      </c>
      <c r="L1868" s="42">
        <v>2</v>
      </c>
      <c r="M1868" s="43"/>
      <c r="N1868" s="1" t="e">
        <f>VLOOKUP(B1868,MICRO!E:L,8,0)</f>
        <v>#N/A</v>
      </c>
    </row>
    <row r="1869" spans="1:14" ht="20.25" x14ac:dyDescent="0.25">
      <c r="A1869" s="1">
        <v>12</v>
      </c>
      <c r="B1869" s="159">
        <v>1971</v>
      </c>
      <c r="C1869" s="1" t="s">
        <v>604</v>
      </c>
      <c r="D1869" s="1"/>
      <c r="E1869" s="1" t="s">
        <v>2</v>
      </c>
      <c r="F1869" s="1" t="s">
        <v>605</v>
      </c>
      <c r="G1869" s="1">
        <v>1</v>
      </c>
      <c r="H1869" s="1" t="s">
        <v>19</v>
      </c>
      <c r="I1869" s="1" t="s">
        <v>424</v>
      </c>
      <c r="J1869" s="1">
        <v>125</v>
      </c>
      <c r="K1869" s="1">
        <v>125</v>
      </c>
      <c r="L1869" s="42">
        <v>2</v>
      </c>
      <c r="M1869" s="43"/>
      <c r="N1869" s="1" t="e">
        <f>VLOOKUP(B1869,MICRO!E:L,8,0)</f>
        <v>#N/A</v>
      </c>
    </row>
    <row r="1870" spans="1:14" ht="20.25" x14ac:dyDescent="0.25">
      <c r="A1870" s="1">
        <v>13</v>
      </c>
      <c r="B1870" s="159">
        <v>1972</v>
      </c>
      <c r="C1870" s="1" t="s">
        <v>604</v>
      </c>
      <c r="D1870" s="1"/>
      <c r="E1870" s="1" t="s">
        <v>43</v>
      </c>
      <c r="F1870" s="1" t="s">
        <v>606</v>
      </c>
      <c r="G1870" s="1">
        <v>1</v>
      </c>
      <c r="H1870" s="1" t="s">
        <v>19</v>
      </c>
      <c r="I1870" s="1" t="s">
        <v>424</v>
      </c>
      <c r="J1870" s="1">
        <v>3.5</v>
      </c>
      <c r="K1870" s="1">
        <v>3.5</v>
      </c>
      <c r="L1870" s="42">
        <v>2</v>
      </c>
      <c r="M1870" s="43"/>
      <c r="N1870" s="1" t="e">
        <f>VLOOKUP(B1870,MICRO!E:L,8,0)</f>
        <v>#N/A</v>
      </c>
    </row>
    <row r="1871" spans="1:14" ht="20.25" x14ac:dyDescent="0.25">
      <c r="A1871" s="1">
        <v>14</v>
      </c>
      <c r="B1871" s="159">
        <v>1973</v>
      </c>
      <c r="C1871" s="1" t="s">
        <v>604</v>
      </c>
      <c r="D1871" s="1"/>
      <c r="E1871" s="1" t="s">
        <v>746</v>
      </c>
      <c r="F1871" s="1" t="s">
        <v>607</v>
      </c>
      <c r="G1871" s="1">
        <v>1</v>
      </c>
      <c r="H1871" s="1" t="s">
        <v>19</v>
      </c>
      <c r="I1871" s="1" t="s">
        <v>424</v>
      </c>
      <c r="J1871" s="1">
        <v>3.5</v>
      </c>
      <c r="K1871" s="1">
        <v>3.5</v>
      </c>
      <c r="L1871" s="42">
        <v>2</v>
      </c>
      <c r="M1871" s="43"/>
      <c r="N1871" s="1" t="e">
        <f>VLOOKUP(B1871,MICRO!E:L,8,0)</f>
        <v>#N/A</v>
      </c>
    </row>
    <row r="1872" spans="1:14" ht="20.25" x14ac:dyDescent="0.25">
      <c r="A1872" s="1">
        <v>15</v>
      </c>
      <c r="B1872" s="159">
        <v>1974</v>
      </c>
      <c r="C1872" s="1" t="s">
        <v>604</v>
      </c>
      <c r="D1872" s="1"/>
      <c r="E1872" s="1" t="s">
        <v>1101</v>
      </c>
      <c r="F1872" s="1" t="s">
        <v>608</v>
      </c>
      <c r="G1872" s="1">
        <v>1</v>
      </c>
      <c r="H1872" s="1" t="s">
        <v>19</v>
      </c>
      <c r="I1872" s="1" t="s">
        <v>424</v>
      </c>
      <c r="J1872" s="1">
        <v>12.4</v>
      </c>
      <c r="K1872" s="1">
        <v>12.4</v>
      </c>
      <c r="L1872" s="42">
        <v>2</v>
      </c>
      <c r="M1872" s="43"/>
      <c r="N1872" s="1" t="e">
        <f>VLOOKUP(B1872,MICRO!E:L,8,0)</f>
        <v>#N/A</v>
      </c>
    </row>
    <row r="1873" spans="1:14" ht="20.25" x14ac:dyDescent="0.25">
      <c r="A1873" s="1">
        <v>16</v>
      </c>
      <c r="B1873" s="159">
        <v>1975</v>
      </c>
      <c r="C1873" s="1" t="s">
        <v>604</v>
      </c>
      <c r="D1873" s="1"/>
      <c r="E1873" s="1" t="s">
        <v>100</v>
      </c>
      <c r="F1873" s="1" t="s">
        <v>609</v>
      </c>
      <c r="G1873" s="1">
        <v>1</v>
      </c>
      <c r="H1873" s="1" t="s">
        <v>19</v>
      </c>
      <c r="I1873" s="1" t="s">
        <v>424</v>
      </c>
      <c r="J1873" s="1">
        <v>3.2</v>
      </c>
      <c r="K1873" s="1">
        <v>3.2</v>
      </c>
      <c r="L1873" s="42">
        <v>2</v>
      </c>
      <c r="M1873" s="43"/>
      <c r="N1873" s="1" t="e">
        <f>VLOOKUP(B1873,MICRO!E:L,8,0)</f>
        <v>#N/A</v>
      </c>
    </row>
    <row r="1874" spans="1:14" ht="20.25" x14ac:dyDescent="0.25">
      <c r="A1874" s="1">
        <v>17</v>
      </c>
      <c r="B1874" s="159">
        <v>1977</v>
      </c>
      <c r="C1874" s="1" t="s">
        <v>604</v>
      </c>
      <c r="D1874" s="1"/>
      <c r="E1874" s="1" t="s">
        <v>2</v>
      </c>
      <c r="F1874" s="1" t="s">
        <v>605</v>
      </c>
      <c r="G1874" s="1">
        <v>1</v>
      </c>
      <c r="H1874" s="1" t="s">
        <v>19</v>
      </c>
      <c r="I1874" s="1" t="s">
        <v>425</v>
      </c>
      <c r="J1874" s="1">
        <v>125</v>
      </c>
      <c r="K1874" s="1">
        <v>125</v>
      </c>
      <c r="L1874" s="42">
        <v>2</v>
      </c>
      <c r="M1874" s="43"/>
      <c r="N1874" s="1" t="e">
        <f>VLOOKUP(B1874,MICRO!E:L,8,0)</f>
        <v>#N/A</v>
      </c>
    </row>
    <row r="1875" spans="1:14" ht="20.25" x14ac:dyDescent="0.25">
      <c r="A1875" s="1">
        <v>18</v>
      </c>
      <c r="B1875" s="159">
        <v>1978</v>
      </c>
      <c r="C1875" s="1" t="s">
        <v>604</v>
      </c>
      <c r="D1875" s="1"/>
      <c r="E1875" s="1" t="s">
        <v>43</v>
      </c>
      <c r="F1875" s="1" t="s">
        <v>606</v>
      </c>
      <c r="G1875" s="1">
        <v>1</v>
      </c>
      <c r="H1875" s="1" t="s">
        <v>19</v>
      </c>
      <c r="I1875" s="1" t="s">
        <v>425</v>
      </c>
      <c r="J1875" s="1">
        <v>3.5</v>
      </c>
      <c r="K1875" s="1">
        <v>3.5</v>
      </c>
      <c r="L1875" s="42">
        <v>2</v>
      </c>
      <c r="M1875" s="43"/>
      <c r="N1875" s="1" t="e">
        <f>VLOOKUP(B1875,MICRO!E:L,8,0)</f>
        <v>#N/A</v>
      </c>
    </row>
    <row r="1876" spans="1:14" ht="20.25" x14ac:dyDescent="0.25">
      <c r="A1876" s="1">
        <v>19</v>
      </c>
      <c r="B1876" s="159">
        <v>1979</v>
      </c>
      <c r="C1876" s="1" t="s">
        <v>604</v>
      </c>
      <c r="D1876" s="1"/>
      <c r="E1876" s="1" t="s">
        <v>746</v>
      </c>
      <c r="F1876" s="1" t="s">
        <v>607</v>
      </c>
      <c r="G1876" s="1">
        <v>1</v>
      </c>
      <c r="H1876" s="1" t="s">
        <v>19</v>
      </c>
      <c r="I1876" s="1" t="s">
        <v>425</v>
      </c>
      <c r="J1876" s="1">
        <v>3.5</v>
      </c>
      <c r="K1876" s="1">
        <v>3.5</v>
      </c>
      <c r="L1876" s="42">
        <v>2</v>
      </c>
      <c r="M1876" s="43"/>
      <c r="N1876" s="1" t="e">
        <f>VLOOKUP(B1876,MICRO!E:L,8,0)</f>
        <v>#N/A</v>
      </c>
    </row>
    <row r="1877" spans="1:14" ht="20.25" x14ac:dyDescent="0.25">
      <c r="A1877" s="1">
        <v>20</v>
      </c>
      <c r="B1877" s="159">
        <v>1981</v>
      </c>
      <c r="C1877" s="1" t="s">
        <v>604</v>
      </c>
      <c r="D1877" s="1"/>
      <c r="E1877" s="1" t="s">
        <v>100</v>
      </c>
      <c r="F1877" s="1" t="s">
        <v>609</v>
      </c>
      <c r="G1877" s="1">
        <v>1</v>
      </c>
      <c r="H1877" s="1" t="s">
        <v>19</v>
      </c>
      <c r="I1877" s="1" t="s">
        <v>425</v>
      </c>
      <c r="J1877" s="1">
        <v>3.2</v>
      </c>
      <c r="K1877" s="1">
        <v>3.2</v>
      </c>
      <c r="L1877" s="42">
        <v>2</v>
      </c>
      <c r="M1877" s="43"/>
      <c r="N1877" s="1" t="e">
        <f>VLOOKUP(B1877,MICRO!E:L,8,0)</f>
        <v>#N/A</v>
      </c>
    </row>
    <row r="1878" spans="1:14" ht="20.25" x14ac:dyDescent="0.25">
      <c r="A1878" s="1">
        <v>21</v>
      </c>
      <c r="B1878" s="159">
        <v>1983</v>
      </c>
      <c r="C1878" s="1" t="s">
        <v>611</v>
      </c>
      <c r="D1878" s="1"/>
      <c r="E1878" s="1" t="s">
        <v>2</v>
      </c>
      <c r="F1878" s="1" t="s">
        <v>612</v>
      </c>
      <c r="G1878" s="1">
        <v>1</v>
      </c>
      <c r="H1878" s="1" t="s">
        <v>19</v>
      </c>
      <c r="I1878" s="1" t="s">
        <v>423</v>
      </c>
      <c r="J1878" s="1">
        <v>181</v>
      </c>
      <c r="K1878" s="1">
        <v>181</v>
      </c>
      <c r="L1878" s="42">
        <v>2</v>
      </c>
      <c r="M1878" s="43"/>
      <c r="N1878" s="1" t="e">
        <f>VLOOKUP(B1878,MICRO!E:L,8,0)</f>
        <v>#N/A</v>
      </c>
    </row>
    <row r="1879" spans="1:14" ht="20.25" x14ac:dyDescent="0.25">
      <c r="A1879" s="1">
        <v>22</v>
      </c>
      <c r="B1879" s="159">
        <v>1984</v>
      </c>
      <c r="C1879" s="1" t="s">
        <v>611</v>
      </c>
      <c r="D1879" s="1"/>
      <c r="E1879" s="1" t="s">
        <v>43</v>
      </c>
      <c r="F1879" s="1" t="s">
        <v>613</v>
      </c>
      <c r="G1879" s="1">
        <v>1</v>
      </c>
      <c r="H1879" s="1" t="s">
        <v>19</v>
      </c>
      <c r="I1879" s="1" t="s">
        <v>423</v>
      </c>
      <c r="J1879" s="1">
        <v>9.8000000000000007</v>
      </c>
      <c r="K1879" s="1">
        <v>9.8000000000000007</v>
      </c>
      <c r="L1879" s="42">
        <v>2</v>
      </c>
      <c r="M1879" s="43"/>
      <c r="N1879" s="1" t="e">
        <f>VLOOKUP(B1879,MICRO!E:L,8,0)</f>
        <v>#N/A</v>
      </c>
    </row>
    <row r="1880" spans="1:14" ht="20.25" x14ac:dyDescent="0.25">
      <c r="A1880" s="1">
        <v>23</v>
      </c>
      <c r="B1880" s="159">
        <v>1985</v>
      </c>
      <c r="C1880" s="1" t="s">
        <v>611</v>
      </c>
      <c r="D1880" s="1"/>
      <c r="E1880" s="1" t="s">
        <v>746</v>
      </c>
      <c r="F1880" s="1" t="s">
        <v>614</v>
      </c>
      <c r="G1880" s="1">
        <v>1</v>
      </c>
      <c r="H1880" s="1" t="s">
        <v>19</v>
      </c>
      <c r="I1880" s="1" t="s">
        <v>423</v>
      </c>
      <c r="J1880" s="1">
        <v>9.8000000000000007</v>
      </c>
      <c r="K1880" s="1">
        <v>9.8000000000000007</v>
      </c>
      <c r="L1880" s="42">
        <v>2</v>
      </c>
      <c r="M1880" s="43"/>
      <c r="N1880" s="1" t="e">
        <f>VLOOKUP(B1880,MICRO!E:L,8,0)</f>
        <v>#N/A</v>
      </c>
    </row>
    <row r="1881" spans="1:14" ht="20.25" x14ac:dyDescent="0.25">
      <c r="A1881" s="1">
        <v>24</v>
      </c>
      <c r="B1881" s="159">
        <v>1986</v>
      </c>
      <c r="C1881" s="1" t="s">
        <v>611</v>
      </c>
      <c r="D1881" s="1"/>
      <c r="E1881" s="1" t="s">
        <v>1101</v>
      </c>
      <c r="F1881" s="1" t="s">
        <v>615</v>
      </c>
      <c r="G1881" s="1">
        <v>1</v>
      </c>
      <c r="H1881" s="1" t="s">
        <v>19</v>
      </c>
      <c r="I1881" s="1" t="s">
        <v>423</v>
      </c>
      <c r="J1881" s="1">
        <v>11.6</v>
      </c>
      <c r="K1881" s="1">
        <v>11.6</v>
      </c>
      <c r="L1881" s="42">
        <v>2</v>
      </c>
      <c r="M1881" s="43"/>
      <c r="N1881" s="1" t="e">
        <f>VLOOKUP(B1881,MICRO!E:L,8,0)</f>
        <v>#N/A</v>
      </c>
    </row>
    <row r="1882" spans="1:14" ht="20.25" x14ac:dyDescent="0.25">
      <c r="A1882" s="1">
        <v>25</v>
      </c>
      <c r="B1882" s="159">
        <v>1987</v>
      </c>
      <c r="C1882" s="1" t="s">
        <v>611</v>
      </c>
      <c r="D1882" s="1"/>
      <c r="E1882" s="1" t="s">
        <v>100</v>
      </c>
      <c r="F1882" s="1" t="s">
        <v>616</v>
      </c>
      <c r="G1882" s="1">
        <v>1</v>
      </c>
      <c r="H1882" s="1" t="s">
        <v>19</v>
      </c>
      <c r="I1882" s="1" t="s">
        <v>423</v>
      </c>
      <c r="J1882" s="1">
        <v>3.2</v>
      </c>
      <c r="K1882" s="1">
        <v>3.2</v>
      </c>
      <c r="L1882" s="42">
        <v>2</v>
      </c>
      <c r="M1882" s="43"/>
      <c r="N1882" s="1" t="e">
        <f>VLOOKUP(B1882,MICRO!E:L,8,0)</f>
        <v>#N/A</v>
      </c>
    </row>
    <row r="1883" spans="1:14" ht="20.25" x14ac:dyDescent="0.25">
      <c r="A1883" s="1">
        <v>26</v>
      </c>
      <c r="B1883" s="159">
        <v>1988</v>
      </c>
      <c r="C1883" s="1" t="s">
        <v>611</v>
      </c>
      <c r="D1883" s="1"/>
      <c r="E1883" s="1" t="s">
        <v>173</v>
      </c>
      <c r="F1883" s="1" t="s">
        <v>617</v>
      </c>
      <c r="G1883" s="1">
        <v>2</v>
      </c>
      <c r="H1883" s="1" t="s">
        <v>19</v>
      </c>
      <c r="I1883" s="1" t="s">
        <v>423</v>
      </c>
      <c r="J1883" s="1">
        <v>6.4</v>
      </c>
      <c r="K1883" s="1">
        <v>12.8</v>
      </c>
      <c r="L1883" s="42">
        <v>2</v>
      </c>
      <c r="M1883" s="43"/>
      <c r="N1883" s="1" t="e">
        <f>VLOOKUP(B1883,MICRO!E:L,8,0)</f>
        <v>#N/A</v>
      </c>
    </row>
    <row r="1884" spans="1:14" ht="20.25" x14ac:dyDescent="0.25">
      <c r="A1884" s="1">
        <v>27</v>
      </c>
      <c r="B1884" s="159">
        <v>2017</v>
      </c>
      <c r="C1884" s="1" t="s">
        <v>638</v>
      </c>
      <c r="D1884" s="1"/>
      <c r="E1884" s="1" t="s">
        <v>2</v>
      </c>
      <c r="F1884" s="1" t="s">
        <v>639</v>
      </c>
      <c r="G1884" s="1">
        <v>1</v>
      </c>
      <c r="H1884" s="1" t="s">
        <v>19</v>
      </c>
      <c r="I1884" s="1" t="s">
        <v>425</v>
      </c>
      <c r="J1884" s="1">
        <v>215.2</v>
      </c>
      <c r="K1884" s="1">
        <v>215.2</v>
      </c>
      <c r="L1884" s="42">
        <v>2</v>
      </c>
      <c r="M1884" s="43"/>
      <c r="N1884" s="1" t="e">
        <f>VLOOKUP(B1884,MICRO!E:L,8,0)</f>
        <v>#N/A</v>
      </c>
    </row>
    <row r="1885" spans="1:14" ht="20.25" x14ac:dyDescent="0.25">
      <c r="A1885" s="1">
        <v>28</v>
      </c>
      <c r="B1885" s="159">
        <v>2018</v>
      </c>
      <c r="C1885" s="1" t="s">
        <v>638</v>
      </c>
      <c r="D1885" s="1"/>
      <c r="E1885" s="1" t="s">
        <v>43</v>
      </c>
      <c r="F1885" s="1" t="s">
        <v>640</v>
      </c>
      <c r="G1885" s="1">
        <v>1</v>
      </c>
      <c r="H1885" s="1" t="s">
        <v>19</v>
      </c>
      <c r="I1885" s="1" t="s">
        <v>425</v>
      </c>
      <c r="J1885" s="1">
        <v>13.7</v>
      </c>
      <c r="K1885" s="1">
        <v>13.7</v>
      </c>
      <c r="L1885" s="42">
        <v>2</v>
      </c>
      <c r="M1885" s="43"/>
      <c r="N1885" s="1" t="e">
        <f>VLOOKUP(B1885,MICRO!E:L,8,0)</f>
        <v>#N/A</v>
      </c>
    </row>
    <row r="1886" spans="1:14" ht="20.25" x14ac:dyDescent="0.25">
      <c r="A1886" s="1">
        <v>29</v>
      </c>
      <c r="B1886" s="159">
        <v>2019</v>
      </c>
      <c r="C1886" s="1" t="s">
        <v>638</v>
      </c>
      <c r="D1886" s="1"/>
      <c r="E1886" s="1" t="s">
        <v>746</v>
      </c>
      <c r="F1886" s="1" t="s">
        <v>641</v>
      </c>
      <c r="G1886" s="1">
        <v>1</v>
      </c>
      <c r="H1886" s="1" t="s">
        <v>19</v>
      </c>
      <c r="I1886" s="1" t="s">
        <v>425</v>
      </c>
      <c r="J1886" s="1">
        <v>13.7</v>
      </c>
      <c r="K1886" s="1">
        <v>13.7</v>
      </c>
      <c r="L1886" s="42">
        <v>2</v>
      </c>
      <c r="M1886" s="43"/>
      <c r="N1886" s="1" t="e">
        <f>VLOOKUP(B1886,MICRO!E:L,8,0)</f>
        <v>#N/A</v>
      </c>
    </row>
    <row r="1887" spans="1:14" ht="20.25" x14ac:dyDescent="0.25">
      <c r="A1887" s="1">
        <v>30</v>
      </c>
      <c r="B1887" s="159">
        <v>2258</v>
      </c>
      <c r="C1887" s="1" t="s">
        <v>854</v>
      </c>
      <c r="D1887" s="1"/>
      <c r="E1887" s="1" t="s">
        <v>2</v>
      </c>
      <c r="F1887" s="1" t="s">
        <v>825</v>
      </c>
      <c r="G1887" s="1">
        <v>1</v>
      </c>
      <c r="H1887" s="1" t="s">
        <v>19</v>
      </c>
      <c r="I1887" s="1" t="s">
        <v>423</v>
      </c>
      <c r="J1887" s="1">
        <v>9.6999999999999993</v>
      </c>
      <c r="K1887" s="1">
        <v>9.6999999999999993</v>
      </c>
      <c r="L1887" s="42">
        <v>2</v>
      </c>
      <c r="M1887" s="43"/>
      <c r="N1887" s="1" t="e">
        <f>VLOOKUP(B1887,MICRO!E:L,8,0)</f>
        <v>#N/A</v>
      </c>
    </row>
    <row r="1888" spans="1:14" ht="20.25" x14ac:dyDescent="0.25">
      <c r="A1888" s="1">
        <v>31</v>
      </c>
      <c r="B1888" s="159">
        <v>2259</v>
      </c>
      <c r="C1888" s="1" t="s">
        <v>854</v>
      </c>
      <c r="D1888" s="1"/>
      <c r="E1888" s="1" t="s">
        <v>2</v>
      </c>
      <c r="F1888" s="1" t="s">
        <v>825</v>
      </c>
      <c r="G1888" s="1">
        <v>1</v>
      </c>
      <c r="H1888" s="1" t="s">
        <v>19</v>
      </c>
      <c r="I1888" s="1" t="s">
        <v>424</v>
      </c>
      <c r="J1888" s="1">
        <v>9.6999999999999993</v>
      </c>
      <c r="K1888" s="1">
        <v>9.6999999999999993</v>
      </c>
      <c r="L1888" s="42">
        <v>2</v>
      </c>
      <c r="M1888" s="43"/>
      <c r="N1888" s="1" t="e">
        <f>VLOOKUP(B1888,MICRO!E:L,8,0)</f>
        <v>#N/A</v>
      </c>
    </row>
    <row r="1889" spans="1:14" ht="20.25" x14ac:dyDescent="0.25">
      <c r="A1889" s="1">
        <v>32</v>
      </c>
      <c r="B1889" s="159">
        <v>2260</v>
      </c>
      <c r="C1889" s="1" t="s">
        <v>854</v>
      </c>
      <c r="D1889" s="1"/>
      <c r="E1889" s="1" t="s">
        <v>43</v>
      </c>
      <c r="F1889" s="1" t="s">
        <v>826</v>
      </c>
      <c r="G1889" s="1">
        <v>17</v>
      </c>
      <c r="H1889" s="1" t="s">
        <v>19</v>
      </c>
      <c r="I1889" s="1" t="s">
        <v>423</v>
      </c>
      <c r="J1889" s="1">
        <v>11.3</v>
      </c>
      <c r="K1889" s="1">
        <v>192.10000000000002</v>
      </c>
      <c r="L1889" s="42">
        <v>2</v>
      </c>
      <c r="M1889" s="43"/>
      <c r="N1889" s="1" t="e">
        <f>VLOOKUP(B1889,MICRO!E:L,8,0)</f>
        <v>#N/A</v>
      </c>
    </row>
    <row r="1890" spans="1:14" ht="20.25" x14ac:dyDescent="0.25">
      <c r="A1890" s="1">
        <v>33</v>
      </c>
      <c r="B1890" s="159">
        <v>2261</v>
      </c>
      <c r="C1890" s="1" t="s">
        <v>854</v>
      </c>
      <c r="D1890" s="1"/>
      <c r="E1890" s="1" t="s">
        <v>43</v>
      </c>
      <c r="F1890" s="1" t="s">
        <v>826</v>
      </c>
      <c r="G1890" s="1">
        <v>7</v>
      </c>
      <c r="H1890" s="1" t="s">
        <v>19</v>
      </c>
      <c r="I1890" s="1" t="s">
        <v>424</v>
      </c>
      <c r="J1890" s="1">
        <v>11.3</v>
      </c>
      <c r="K1890" s="1">
        <v>79.100000000000009</v>
      </c>
      <c r="L1890" s="42">
        <v>2</v>
      </c>
      <c r="M1890" s="43"/>
      <c r="N1890" s="1" t="e">
        <f>VLOOKUP(B1890,MICRO!E:L,8,0)</f>
        <v>#N/A</v>
      </c>
    </row>
    <row r="1891" spans="1:14" ht="20.25" x14ac:dyDescent="0.25">
      <c r="A1891" s="1">
        <v>34</v>
      </c>
      <c r="B1891" s="159">
        <v>2262</v>
      </c>
      <c r="C1891" s="1" t="s">
        <v>854</v>
      </c>
      <c r="D1891" s="1"/>
      <c r="E1891" s="1" t="s">
        <v>43</v>
      </c>
      <c r="F1891" s="1" t="s">
        <v>826</v>
      </c>
      <c r="G1891" s="1">
        <v>5</v>
      </c>
      <c r="H1891" s="1" t="s">
        <v>19</v>
      </c>
      <c r="I1891" s="1" t="s">
        <v>425</v>
      </c>
      <c r="J1891" s="1">
        <v>11.3</v>
      </c>
      <c r="K1891" s="1">
        <v>56.5</v>
      </c>
      <c r="L1891" s="42">
        <v>2</v>
      </c>
      <c r="M1891" s="43"/>
      <c r="N1891" s="1" t="e">
        <f>VLOOKUP(B1891,MICRO!E:L,8,0)</f>
        <v>#N/A</v>
      </c>
    </row>
    <row r="1892" spans="1:14" ht="20.25" x14ac:dyDescent="0.25">
      <c r="A1892" s="1">
        <v>35</v>
      </c>
      <c r="B1892" s="159">
        <v>2263</v>
      </c>
      <c r="C1892" s="1" t="s">
        <v>854</v>
      </c>
      <c r="D1892" s="1"/>
      <c r="E1892" s="1" t="s">
        <v>43</v>
      </c>
      <c r="F1892" s="1" t="s">
        <v>826</v>
      </c>
      <c r="G1892" s="1">
        <v>15</v>
      </c>
      <c r="H1892" s="1" t="s">
        <v>19</v>
      </c>
      <c r="I1892" s="1" t="s">
        <v>426</v>
      </c>
      <c r="J1892" s="1">
        <v>11.3</v>
      </c>
      <c r="K1892" s="1">
        <v>169.5</v>
      </c>
      <c r="L1892" s="42">
        <v>2</v>
      </c>
      <c r="M1892" s="43"/>
      <c r="N1892" s="1" t="e">
        <f>VLOOKUP(B1892,MICRO!E:L,8,0)</f>
        <v>#N/A</v>
      </c>
    </row>
    <row r="1893" spans="1:14" ht="20.25" x14ac:dyDescent="0.25">
      <c r="A1893" s="1">
        <v>36</v>
      </c>
      <c r="B1893" s="159">
        <v>2264</v>
      </c>
      <c r="C1893" s="1" t="s">
        <v>854</v>
      </c>
      <c r="D1893" s="1"/>
      <c r="E1893" s="1" t="s">
        <v>43</v>
      </c>
      <c r="F1893" s="1" t="s">
        <v>826</v>
      </c>
      <c r="G1893" s="1">
        <v>30</v>
      </c>
      <c r="H1893" s="1" t="s">
        <v>19</v>
      </c>
      <c r="I1893" s="1" t="s">
        <v>427</v>
      </c>
      <c r="J1893" s="1">
        <v>11.3</v>
      </c>
      <c r="K1893" s="1">
        <v>339</v>
      </c>
      <c r="L1893" s="42">
        <v>2</v>
      </c>
      <c r="M1893" s="43"/>
      <c r="N1893" s="1" t="e">
        <f>VLOOKUP(B1893,MICRO!E:L,8,0)</f>
        <v>#N/A</v>
      </c>
    </row>
    <row r="1894" spans="1:14" ht="20.25" x14ac:dyDescent="0.25">
      <c r="A1894" s="1">
        <v>37</v>
      </c>
      <c r="B1894" s="159">
        <v>2265</v>
      </c>
      <c r="C1894" s="1" t="s">
        <v>854</v>
      </c>
      <c r="D1894" s="1"/>
      <c r="E1894" s="1" t="s">
        <v>746</v>
      </c>
      <c r="F1894" s="1" t="s">
        <v>827</v>
      </c>
      <c r="G1894" s="1">
        <v>1</v>
      </c>
      <c r="H1894" s="1" t="s">
        <v>19</v>
      </c>
      <c r="I1894" s="1" t="s">
        <v>423</v>
      </c>
      <c r="J1894" s="1">
        <v>9.5</v>
      </c>
      <c r="K1894" s="1">
        <v>9.5</v>
      </c>
      <c r="L1894" s="42">
        <v>2</v>
      </c>
      <c r="M1894" s="43"/>
      <c r="N1894" s="1" t="e">
        <f>VLOOKUP(B1894,MICRO!E:L,8,0)</f>
        <v>#N/A</v>
      </c>
    </row>
    <row r="1895" spans="1:14" ht="20.25" x14ac:dyDescent="0.25">
      <c r="A1895" s="1">
        <v>38</v>
      </c>
      <c r="B1895" s="159">
        <v>2266</v>
      </c>
      <c r="C1895" s="1" t="s">
        <v>854</v>
      </c>
      <c r="D1895" s="1"/>
      <c r="E1895" s="1" t="s">
        <v>746</v>
      </c>
      <c r="F1895" s="1" t="s">
        <v>827</v>
      </c>
      <c r="G1895" s="1">
        <v>1</v>
      </c>
      <c r="H1895" s="1" t="s">
        <v>19</v>
      </c>
      <c r="I1895" s="1" t="s">
        <v>424</v>
      </c>
      <c r="J1895" s="1">
        <v>9.5</v>
      </c>
      <c r="K1895" s="1">
        <v>9.5</v>
      </c>
      <c r="L1895" s="42">
        <v>2</v>
      </c>
      <c r="M1895" s="43"/>
      <c r="N1895" s="1" t="e">
        <f>VLOOKUP(B1895,MICRO!E:L,8,0)</f>
        <v>#N/A</v>
      </c>
    </row>
    <row r="1896" spans="1:14" ht="20.25" x14ac:dyDescent="0.25">
      <c r="A1896" s="1">
        <v>39</v>
      </c>
      <c r="B1896" s="159">
        <v>2267</v>
      </c>
      <c r="C1896" s="1" t="s">
        <v>854</v>
      </c>
      <c r="D1896" s="1"/>
      <c r="E1896" s="1" t="s">
        <v>1101</v>
      </c>
      <c r="F1896" s="1" t="s">
        <v>828</v>
      </c>
      <c r="G1896" s="1">
        <v>3</v>
      </c>
      <c r="H1896" s="1" t="s">
        <v>19</v>
      </c>
      <c r="I1896" s="1" t="s">
        <v>423</v>
      </c>
      <c r="J1896" s="1">
        <v>7.5</v>
      </c>
      <c r="K1896" s="1">
        <v>22.5</v>
      </c>
      <c r="L1896" s="42">
        <v>2</v>
      </c>
      <c r="M1896" s="43"/>
      <c r="N1896" s="1" t="e">
        <f>VLOOKUP(B1896,MICRO!E:L,8,0)</f>
        <v>#N/A</v>
      </c>
    </row>
    <row r="1897" spans="1:14" ht="20.25" x14ac:dyDescent="0.25">
      <c r="A1897" s="1">
        <v>40</v>
      </c>
      <c r="B1897" s="159">
        <v>2268</v>
      </c>
      <c r="C1897" s="1" t="s">
        <v>854</v>
      </c>
      <c r="D1897" s="1"/>
      <c r="E1897" s="1" t="s">
        <v>100</v>
      </c>
      <c r="F1897" s="1" t="s">
        <v>829</v>
      </c>
      <c r="G1897" s="1">
        <v>1</v>
      </c>
      <c r="H1897" s="1" t="s">
        <v>19</v>
      </c>
      <c r="I1897" s="1" t="s">
        <v>423</v>
      </c>
      <c r="J1897" s="1">
        <v>6.4</v>
      </c>
      <c r="K1897" s="1">
        <v>6.4</v>
      </c>
      <c r="L1897" s="42">
        <v>2</v>
      </c>
      <c r="M1897" s="43"/>
      <c r="N1897" s="1" t="e">
        <f>VLOOKUP(B1897,MICRO!E:L,8,0)</f>
        <v>#N/A</v>
      </c>
    </row>
    <row r="1898" spans="1:14" ht="20.25" x14ac:dyDescent="0.25">
      <c r="A1898" s="1">
        <v>41</v>
      </c>
      <c r="B1898" s="159">
        <v>2269</v>
      </c>
      <c r="C1898" s="1" t="s">
        <v>854</v>
      </c>
      <c r="D1898" s="1"/>
      <c r="E1898" s="1" t="s">
        <v>173</v>
      </c>
      <c r="F1898" s="1" t="s">
        <v>830</v>
      </c>
      <c r="G1898" s="1">
        <v>2</v>
      </c>
      <c r="H1898" s="1" t="s">
        <v>19</v>
      </c>
      <c r="I1898" s="1" t="s">
        <v>423</v>
      </c>
      <c r="J1898" s="1">
        <v>5</v>
      </c>
      <c r="K1898" s="1">
        <v>10</v>
      </c>
      <c r="L1898" s="42">
        <v>2</v>
      </c>
      <c r="M1898" s="43"/>
      <c r="N1898" s="1" t="e">
        <f>VLOOKUP(B1898,MICRO!E:L,8,0)</f>
        <v>#N/A</v>
      </c>
    </row>
    <row r="1899" spans="1:14" ht="20.25" x14ac:dyDescent="0.25">
      <c r="A1899" s="1">
        <v>42</v>
      </c>
      <c r="B1899" s="159">
        <v>2270</v>
      </c>
      <c r="C1899" s="1" t="s">
        <v>854</v>
      </c>
      <c r="D1899" s="1"/>
      <c r="E1899" s="1" t="s">
        <v>173</v>
      </c>
      <c r="F1899" s="1" t="s">
        <v>830</v>
      </c>
      <c r="G1899" s="1">
        <v>2</v>
      </c>
      <c r="H1899" s="1" t="s">
        <v>19</v>
      </c>
      <c r="I1899" s="1" t="s">
        <v>424</v>
      </c>
      <c r="J1899" s="1">
        <v>5</v>
      </c>
      <c r="K1899" s="1">
        <v>10</v>
      </c>
      <c r="L1899" s="42">
        <v>2</v>
      </c>
      <c r="M1899" s="43"/>
      <c r="N1899" s="1" t="e">
        <f>VLOOKUP(B1899,MICRO!E:L,8,0)</f>
        <v>#N/A</v>
      </c>
    </row>
    <row r="1900" spans="1:14" ht="20.25" x14ac:dyDescent="0.25">
      <c r="A1900" s="1">
        <v>43</v>
      </c>
      <c r="B1900" s="159">
        <v>2271</v>
      </c>
      <c r="C1900" s="1" t="s">
        <v>854</v>
      </c>
      <c r="D1900" s="1"/>
      <c r="E1900" s="1" t="s">
        <v>461</v>
      </c>
      <c r="F1900" s="1" t="s">
        <v>831</v>
      </c>
      <c r="G1900" s="1">
        <v>2</v>
      </c>
      <c r="H1900" s="1" t="s">
        <v>19</v>
      </c>
      <c r="I1900" s="1" t="s">
        <v>423</v>
      </c>
      <c r="J1900" s="1">
        <v>6</v>
      </c>
      <c r="K1900" s="1">
        <v>12</v>
      </c>
      <c r="L1900" s="42">
        <v>2</v>
      </c>
      <c r="M1900" s="43"/>
      <c r="N1900" s="1" t="e">
        <f>VLOOKUP(B1900,MICRO!E:L,8,0)</f>
        <v>#N/A</v>
      </c>
    </row>
    <row r="1901" spans="1:14" ht="20.25" x14ac:dyDescent="0.25">
      <c r="A1901" s="1">
        <v>44</v>
      </c>
      <c r="B1901" s="159">
        <v>2272</v>
      </c>
      <c r="C1901" s="1" t="s">
        <v>854</v>
      </c>
      <c r="D1901" s="1"/>
      <c r="E1901" s="1" t="s">
        <v>461</v>
      </c>
      <c r="F1901" s="1" t="s">
        <v>831</v>
      </c>
      <c r="G1901" s="1">
        <v>4</v>
      </c>
      <c r="H1901" s="1" t="s">
        <v>19</v>
      </c>
      <c r="I1901" s="1" t="s">
        <v>424</v>
      </c>
      <c r="J1901" s="1">
        <v>6</v>
      </c>
      <c r="K1901" s="1">
        <v>24</v>
      </c>
      <c r="L1901" s="42">
        <v>2</v>
      </c>
      <c r="M1901" s="43"/>
      <c r="N1901" s="1" t="e">
        <f>VLOOKUP(B1901,MICRO!E:L,8,0)</f>
        <v>#N/A</v>
      </c>
    </row>
    <row r="1902" spans="1:14" ht="20.25" x14ac:dyDescent="0.25">
      <c r="A1902" s="1">
        <v>45</v>
      </c>
      <c r="B1902" s="159">
        <v>2273</v>
      </c>
      <c r="C1902" s="1" t="s">
        <v>854</v>
      </c>
      <c r="D1902" s="1"/>
      <c r="E1902" s="1" t="s">
        <v>464</v>
      </c>
      <c r="F1902" s="1" t="s">
        <v>832</v>
      </c>
      <c r="G1902" s="1">
        <v>12</v>
      </c>
      <c r="H1902" s="1" t="s">
        <v>19</v>
      </c>
      <c r="I1902" s="1" t="s">
        <v>423</v>
      </c>
      <c r="J1902" s="1">
        <v>7.5</v>
      </c>
      <c r="K1902" s="1">
        <v>90</v>
      </c>
      <c r="L1902" s="42">
        <v>2</v>
      </c>
      <c r="M1902" s="43"/>
      <c r="N1902" s="1" t="e">
        <f>VLOOKUP(B1902,MICRO!E:L,8,0)</f>
        <v>#N/A</v>
      </c>
    </row>
    <row r="1903" spans="1:14" ht="20.25" x14ac:dyDescent="0.25">
      <c r="A1903" s="1">
        <v>46</v>
      </c>
      <c r="B1903" s="159">
        <v>2274</v>
      </c>
      <c r="C1903" s="1" t="s">
        <v>854</v>
      </c>
      <c r="D1903" s="1"/>
      <c r="E1903" s="1" t="s">
        <v>464</v>
      </c>
      <c r="F1903" s="1" t="s">
        <v>832</v>
      </c>
      <c r="G1903" s="1">
        <v>4</v>
      </c>
      <c r="H1903" s="1" t="s">
        <v>19</v>
      </c>
      <c r="I1903" s="1" t="s">
        <v>424</v>
      </c>
      <c r="J1903" s="1">
        <v>7.5</v>
      </c>
      <c r="K1903" s="1">
        <v>30</v>
      </c>
      <c r="L1903" s="42">
        <v>2</v>
      </c>
      <c r="M1903" s="43"/>
      <c r="N1903" s="1" t="e">
        <f>VLOOKUP(B1903,MICRO!E:L,8,0)</f>
        <v>#N/A</v>
      </c>
    </row>
    <row r="1904" spans="1:14" ht="20.25" x14ac:dyDescent="0.25">
      <c r="A1904" s="1">
        <v>47</v>
      </c>
      <c r="B1904" s="159">
        <v>2275</v>
      </c>
      <c r="C1904" s="1" t="s">
        <v>854</v>
      </c>
      <c r="D1904" s="1"/>
      <c r="E1904" s="1" t="s">
        <v>464</v>
      </c>
      <c r="F1904" s="1" t="s">
        <v>832</v>
      </c>
      <c r="G1904" s="1">
        <v>4</v>
      </c>
      <c r="H1904" s="1" t="s">
        <v>19</v>
      </c>
      <c r="I1904" s="1" t="s">
        <v>425</v>
      </c>
      <c r="J1904" s="1">
        <v>7.5</v>
      </c>
      <c r="K1904" s="1">
        <v>30</v>
      </c>
      <c r="L1904" s="42">
        <v>2</v>
      </c>
      <c r="M1904" s="43"/>
      <c r="N1904" s="1" t="e">
        <f>VLOOKUP(B1904,MICRO!E:L,8,0)</f>
        <v>#N/A</v>
      </c>
    </row>
    <row r="1905" spans="1:14" ht="20.25" x14ac:dyDescent="0.25">
      <c r="A1905" s="1">
        <v>48</v>
      </c>
      <c r="B1905" s="159">
        <v>2276</v>
      </c>
      <c r="C1905" s="1" t="s">
        <v>854</v>
      </c>
      <c r="D1905" s="1"/>
      <c r="E1905" s="1" t="s">
        <v>464</v>
      </c>
      <c r="F1905" s="1" t="s">
        <v>832</v>
      </c>
      <c r="G1905" s="1">
        <v>12</v>
      </c>
      <c r="H1905" s="1" t="s">
        <v>19</v>
      </c>
      <c r="I1905" s="1" t="s">
        <v>426</v>
      </c>
      <c r="J1905" s="1">
        <v>7.5</v>
      </c>
      <c r="K1905" s="1">
        <v>90</v>
      </c>
      <c r="L1905" s="42">
        <v>2</v>
      </c>
      <c r="M1905" s="43"/>
      <c r="N1905" s="1" t="e">
        <f>VLOOKUP(B1905,MICRO!E:L,8,0)</f>
        <v>#N/A</v>
      </c>
    </row>
    <row r="1906" spans="1:14" ht="20.25" x14ac:dyDescent="0.25">
      <c r="A1906" s="1">
        <v>49</v>
      </c>
      <c r="B1906" s="159">
        <v>2277</v>
      </c>
      <c r="C1906" s="1" t="s">
        <v>854</v>
      </c>
      <c r="D1906" s="1"/>
      <c r="E1906" s="1" t="s">
        <v>464</v>
      </c>
      <c r="F1906" s="1" t="s">
        <v>832</v>
      </c>
      <c r="G1906" s="1">
        <v>24</v>
      </c>
      <c r="H1906" s="1" t="s">
        <v>19</v>
      </c>
      <c r="I1906" s="1" t="s">
        <v>427</v>
      </c>
      <c r="J1906" s="1">
        <v>7.5</v>
      </c>
      <c r="K1906" s="1">
        <v>180</v>
      </c>
      <c r="L1906" s="42">
        <v>2</v>
      </c>
      <c r="M1906" s="43"/>
      <c r="N1906" s="1" t="e">
        <f>VLOOKUP(B1906,MICRO!E:L,8,0)</f>
        <v>#N/A</v>
      </c>
    </row>
    <row r="1907" spans="1:14" ht="20.25" x14ac:dyDescent="0.25">
      <c r="A1907" s="1">
        <v>50</v>
      </c>
      <c r="B1907" s="159">
        <v>2278</v>
      </c>
      <c r="C1907" s="1" t="s">
        <v>854</v>
      </c>
      <c r="D1907" s="1"/>
      <c r="E1907" s="1" t="s">
        <v>1102</v>
      </c>
      <c r="F1907" s="1" t="s">
        <v>833</v>
      </c>
      <c r="G1907" s="1">
        <v>6</v>
      </c>
      <c r="H1907" s="1" t="s">
        <v>19</v>
      </c>
      <c r="I1907" s="1" t="s">
        <v>423</v>
      </c>
      <c r="J1907" s="1">
        <v>2</v>
      </c>
      <c r="K1907" s="1">
        <v>12</v>
      </c>
      <c r="L1907" s="42">
        <v>2</v>
      </c>
      <c r="M1907" s="43"/>
      <c r="N1907" s="1" t="e">
        <f>VLOOKUP(B1907,MICRO!E:L,8,0)</f>
        <v>#N/A</v>
      </c>
    </row>
    <row r="1908" spans="1:14" ht="20.25" x14ac:dyDescent="0.25">
      <c r="A1908" s="1">
        <v>51</v>
      </c>
      <c r="B1908" s="159">
        <v>2279</v>
      </c>
      <c r="C1908" s="1" t="s">
        <v>854</v>
      </c>
      <c r="D1908" s="1"/>
      <c r="E1908" s="1" t="s">
        <v>1103</v>
      </c>
      <c r="F1908" s="1" t="s">
        <v>834</v>
      </c>
      <c r="G1908" s="1">
        <v>2</v>
      </c>
      <c r="H1908" s="1" t="s">
        <v>19</v>
      </c>
      <c r="I1908" s="1" t="s">
        <v>423</v>
      </c>
      <c r="J1908" s="1">
        <v>1.7</v>
      </c>
      <c r="K1908" s="1">
        <v>3.4</v>
      </c>
      <c r="L1908" s="42">
        <v>2</v>
      </c>
      <c r="M1908" s="43"/>
      <c r="N1908" s="1" t="e">
        <f>VLOOKUP(B1908,MICRO!E:L,8,0)</f>
        <v>#N/A</v>
      </c>
    </row>
    <row r="1909" spans="1:14" ht="20.25" x14ac:dyDescent="0.25">
      <c r="A1909" s="1">
        <v>52</v>
      </c>
      <c r="B1909" s="159">
        <v>2280</v>
      </c>
      <c r="C1909" s="1" t="s">
        <v>854</v>
      </c>
      <c r="D1909" s="1"/>
      <c r="E1909" s="1" t="s">
        <v>1104</v>
      </c>
      <c r="F1909" s="1" t="s">
        <v>835</v>
      </c>
      <c r="G1909" s="1">
        <v>1</v>
      </c>
      <c r="H1909" s="1" t="s">
        <v>19</v>
      </c>
      <c r="I1909" s="1" t="s">
        <v>423</v>
      </c>
      <c r="J1909" s="1">
        <v>6</v>
      </c>
      <c r="K1909" s="1">
        <v>6</v>
      </c>
      <c r="L1909" s="42">
        <v>2</v>
      </c>
      <c r="M1909" s="43"/>
      <c r="N1909" s="1" t="e">
        <f>VLOOKUP(B1909,MICRO!E:L,8,0)</f>
        <v>#N/A</v>
      </c>
    </row>
    <row r="1910" spans="1:14" ht="20.25" x14ac:dyDescent="0.25">
      <c r="A1910" s="1">
        <v>53</v>
      </c>
      <c r="B1910" s="159">
        <v>2281</v>
      </c>
      <c r="C1910" s="1" t="s">
        <v>854</v>
      </c>
      <c r="D1910" s="1"/>
      <c r="E1910" s="1" t="s">
        <v>1104</v>
      </c>
      <c r="F1910" s="1" t="s">
        <v>835</v>
      </c>
      <c r="G1910" s="1">
        <v>1</v>
      </c>
      <c r="H1910" s="1" t="s">
        <v>19</v>
      </c>
      <c r="I1910" s="1" t="s">
        <v>424</v>
      </c>
      <c r="J1910" s="1">
        <v>6</v>
      </c>
      <c r="K1910" s="1">
        <v>6</v>
      </c>
      <c r="L1910" s="42">
        <v>2</v>
      </c>
      <c r="M1910" s="43"/>
      <c r="N1910" s="1" t="e">
        <f>VLOOKUP(B1910,MICRO!E:L,8,0)</f>
        <v>#N/A</v>
      </c>
    </row>
    <row r="1911" spans="1:14" ht="20.25" x14ac:dyDescent="0.25">
      <c r="A1911" s="1">
        <v>54</v>
      </c>
      <c r="B1911" s="159">
        <v>2282</v>
      </c>
      <c r="C1911" s="1" t="s">
        <v>854</v>
      </c>
      <c r="D1911" s="1"/>
      <c r="E1911" s="1" t="s">
        <v>1105</v>
      </c>
      <c r="F1911" s="1" t="s">
        <v>836</v>
      </c>
      <c r="G1911" s="1">
        <v>1</v>
      </c>
      <c r="H1911" s="1" t="s">
        <v>19</v>
      </c>
      <c r="I1911" s="1" t="s">
        <v>423</v>
      </c>
      <c r="J1911" s="1">
        <v>6</v>
      </c>
      <c r="K1911" s="1">
        <v>6</v>
      </c>
      <c r="L1911" s="42">
        <v>2</v>
      </c>
      <c r="M1911" s="43"/>
      <c r="N1911" s="1" t="e">
        <f>VLOOKUP(B1911,MICRO!E:L,8,0)</f>
        <v>#N/A</v>
      </c>
    </row>
    <row r="1912" spans="1:14" ht="20.25" x14ac:dyDescent="0.25">
      <c r="A1912" s="1">
        <v>55</v>
      </c>
      <c r="B1912" s="159">
        <v>2283</v>
      </c>
      <c r="C1912" s="1" t="s">
        <v>854</v>
      </c>
      <c r="D1912" s="1"/>
      <c r="E1912" s="1" t="s">
        <v>1105</v>
      </c>
      <c r="F1912" s="1" t="s">
        <v>836</v>
      </c>
      <c r="G1912" s="1">
        <v>1</v>
      </c>
      <c r="H1912" s="1" t="s">
        <v>19</v>
      </c>
      <c r="I1912" s="1" t="s">
        <v>424</v>
      </c>
      <c r="J1912" s="1">
        <v>6</v>
      </c>
      <c r="K1912" s="1">
        <v>6</v>
      </c>
      <c r="L1912" s="42">
        <v>2</v>
      </c>
      <c r="M1912" s="43"/>
      <c r="N1912" s="1" t="e">
        <f>VLOOKUP(B1912,MICRO!E:L,8,0)</f>
        <v>#N/A</v>
      </c>
    </row>
    <row r="1913" spans="1:14" ht="20.25" x14ac:dyDescent="0.25">
      <c r="A1913" s="1">
        <v>56</v>
      </c>
      <c r="B1913" s="159">
        <v>2284</v>
      </c>
      <c r="C1913" s="1" t="s">
        <v>854</v>
      </c>
      <c r="D1913" s="1"/>
      <c r="E1913" s="1" t="s">
        <v>1106</v>
      </c>
      <c r="F1913" s="1" t="s">
        <v>837</v>
      </c>
      <c r="G1913" s="1">
        <v>4</v>
      </c>
      <c r="H1913" s="1" t="s">
        <v>19</v>
      </c>
      <c r="I1913" s="1" t="s">
        <v>423</v>
      </c>
      <c r="J1913" s="1">
        <v>12</v>
      </c>
      <c r="K1913" s="1">
        <v>48</v>
      </c>
      <c r="L1913" s="42">
        <v>2</v>
      </c>
      <c r="M1913" s="43"/>
      <c r="N1913" s="1" t="e">
        <f>VLOOKUP(B1913,MICRO!E:L,8,0)</f>
        <v>#N/A</v>
      </c>
    </row>
    <row r="1914" spans="1:14" ht="20.25" x14ac:dyDescent="0.25">
      <c r="A1914" s="1">
        <v>57</v>
      </c>
      <c r="B1914" s="159">
        <v>2285</v>
      </c>
      <c r="C1914" s="1" t="s">
        <v>854</v>
      </c>
      <c r="D1914" s="1"/>
      <c r="E1914" s="1" t="s">
        <v>1106</v>
      </c>
      <c r="F1914" s="1" t="s">
        <v>837</v>
      </c>
      <c r="G1914" s="1">
        <v>4</v>
      </c>
      <c r="H1914" s="1" t="s">
        <v>19</v>
      </c>
      <c r="I1914" s="1" t="s">
        <v>424</v>
      </c>
      <c r="J1914" s="1">
        <v>12</v>
      </c>
      <c r="K1914" s="1">
        <v>48</v>
      </c>
      <c r="L1914" s="42">
        <v>2</v>
      </c>
      <c r="M1914" s="43"/>
      <c r="N1914" s="1" t="e">
        <f>VLOOKUP(B1914,MICRO!E:L,8,0)</f>
        <v>#N/A</v>
      </c>
    </row>
    <row r="1915" spans="1:14" ht="20.25" x14ac:dyDescent="0.25">
      <c r="A1915" s="1">
        <v>58</v>
      </c>
      <c r="B1915" s="159">
        <v>2286</v>
      </c>
      <c r="C1915" s="1" t="s">
        <v>854</v>
      </c>
      <c r="D1915" s="1"/>
      <c r="E1915" s="1" t="s">
        <v>1107</v>
      </c>
      <c r="F1915" s="1" t="s">
        <v>838</v>
      </c>
      <c r="G1915" s="1">
        <v>18</v>
      </c>
      <c r="H1915" s="1" t="s">
        <v>19</v>
      </c>
      <c r="I1915" s="1" t="s">
        <v>423</v>
      </c>
      <c r="J1915" s="1">
        <v>7.9</v>
      </c>
      <c r="K1915" s="1">
        <v>142.20000000000002</v>
      </c>
      <c r="L1915" s="42">
        <v>2</v>
      </c>
      <c r="M1915" s="43"/>
      <c r="N1915" s="1" t="e">
        <f>VLOOKUP(B1915,MICRO!E:L,8,0)</f>
        <v>#N/A</v>
      </c>
    </row>
    <row r="1916" spans="1:14" ht="20.25" x14ac:dyDescent="0.25">
      <c r="A1916" s="1">
        <v>59</v>
      </c>
      <c r="B1916" s="159">
        <v>2287</v>
      </c>
      <c r="C1916" s="1" t="s">
        <v>854</v>
      </c>
      <c r="D1916" s="1"/>
      <c r="E1916" s="1" t="s">
        <v>1107</v>
      </c>
      <c r="F1916" s="1" t="s">
        <v>838</v>
      </c>
      <c r="G1916" s="1">
        <v>6</v>
      </c>
      <c r="H1916" s="1" t="s">
        <v>19</v>
      </c>
      <c r="I1916" s="1" t="s">
        <v>424</v>
      </c>
      <c r="J1916" s="1">
        <v>7.9</v>
      </c>
      <c r="K1916" s="1">
        <v>47.400000000000006</v>
      </c>
      <c r="L1916" s="42">
        <v>2</v>
      </c>
      <c r="M1916" s="43"/>
      <c r="N1916" s="1" t="e">
        <f>VLOOKUP(B1916,MICRO!E:L,8,0)</f>
        <v>#N/A</v>
      </c>
    </row>
    <row r="1917" spans="1:14" ht="20.25" x14ac:dyDescent="0.25">
      <c r="A1917" s="1">
        <v>60</v>
      </c>
      <c r="B1917" s="159">
        <v>2288</v>
      </c>
      <c r="C1917" s="1" t="s">
        <v>854</v>
      </c>
      <c r="D1917" s="1"/>
      <c r="E1917" s="1" t="s">
        <v>1107</v>
      </c>
      <c r="F1917" s="1" t="s">
        <v>838</v>
      </c>
      <c r="G1917" s="1">
        <v>4</v>
      </c>
      <c r="H1917" s="1" t="s">
        <v>19</v>
      </c>
      <c r="I1917" s="1" t="s">
        <v>425</v>
      </c>
      <c r="J1917" s="1">
        <v>7.9</v>
      </c>
      <c r="K1917" s="1">
        <v>31.6</v>
      </c>
      <c r="L1917" s="42">
        <v>2</v>
      </c>
      <c r="M1917" s="43"/>
      <c r="N1917" s="1" t="e">
        <f>VLOOKUP(B1917,MICRO!E:L,8,0)</f>
        <v>#N/A</v>
      </c>
    </row>
    <row r="1918" spans="1:14" ht="20.25" x14ac:dyDescent="0.25">
      <c r="A1918" s="1">
        <v>61</v>
      </c>
      <c r="B1918" s="159">
        <v>2289</v>
      </c>
      <c r="C1918" s="1" t="s">
        <v>854</v>
      </c>
      <c r="D1918" s="1"/>
      <c r="E1918" s="1" t="s">
        <v>1107</v>
      </c>
      <c r="F1918" s="1" t="s">
        <v>838</v>
      </c>
      <c r="G1918" s="1">
        <v>12</v>
      </c>
      <c r="H1918" s="1" t="s">
        <v>19</v>
      </c>
      <c r="I1918" s="1" t="s">
        <v>426</v>
      </c>
      <c r="J1918" s="1">
        <v>7.9</v>
      </c>
      <c r="K1918" s="1">
        <v>94.800000000000011</v>
      </c>
      <c r="L1918" s="42">
        <v>2</v>
      </c>
      <c r="M1918" s="43"/>
      <c r="N1918" s="1" t="e">
        <f>VLOOKUP(B1918,MICRO!E:L,8,0)</f>
        <v>#N/A</v>
      </c>
    </row>
    <row r="1919" spans="1:14" ht="20.25" x14ac:dyDescent="0.25">
      <c r="A1919" s="1">
        <v>62</v>
      </c>
      <c r="B1919" s="159">
        <v>2290</v>
      </c>
      <c r="C1919" s="1" t="s">
        <v>854</v>
      </c>
      <c r="D1919" s="1"/>
      <c r="E1919" s="1" t="s">
        <v>1107</v>
      </c>
      <c r="F1919" s="1" t="s">
        <v>838</v>
      </c>
      <c r="G1919" s="1">
        <v>24</v>
      </c>
      <c r="H1919" s="1" t="s">
        <v>19</v>
      </c>
      <c r="I1919" s="1" t="s">
        <v>427</v>
      </c>
      <c r="J1919" s="1">
        <v>7.9</v>
      </c>
      <c r="K1919" s="1">
        <v>189.60000000000002</v>
      </c>
      <c r="L1919" s="42">
        <v>2</v>
      </c>
      <c r="M1919" s="43"/>
      <c r="N1919" s="1" t="e">
        <f>VLOOKUP(B1919,MICRO!E:L,8,0)</f>
        <v>#N/A</v>
      </c>
    </row>
    <row r="1920" spans="1:14" ht="20.25" x14ac:dyDescent="0.25">
      <c r="A1920" s="1">
        <v>63</v>
      </c>
      <c r="B1920" s="159">
        <v>2291</v>
      </c>
      <c r="C1920" s="1" t="s">
        <v>854</v>
      </c>
      <c r="D1920" s="1"/>
      <c r="E1920" s="1" t="s">
        <v>1108</v>
      </c>
      <c r="F1920" s="1" t="s">
        <v>839</v>
      </c>
      <c r="G1920" s="1">
        <v>6</v>
      </c>
      <c r="H1920" s="1" t="s">
        <v>19</v>
      </c>
      <c r="I1920" s="1" t="s">
        <v>423</v>
      </c>
      <c r="J1920" s="1">
        <v>14.9</v>
      </c>
      <c r="K1920" s="1">
        <v>89.4</v>
      </c>
      <c r="L1920" s="42">
        <v>2</v>
      </c>
      <c r="M1920" s="43"/>
      <c r="N1920" s="1" t="e">
        <f>VLOOKUP(B1920,MICRO!E:L,8,0)</f>
        <v>#N/A</v>
      </c>
    </row>
    <row r="1921" spans="1:14" ht="20.25" x14ac:dyDescent="0.25">
      <c r="A1921" s="1">
        <v>64</v>
      </c>
      <c r="B1921" s="159">
        <v>2292</v>
      </c>
      <c r="C1921" s="1" t="s">
        <v>854</v>
      </c>
      <c r="D1921" s="1"/>
      <c r="E1921" s="1" t="s">
        <v>1108</v>
      </c>
      <c r="F1921" s="1" t="s">
        <v>839</v>
      </c>
      <c r="G1921" s="1">
        <v>2</v>
      </c>
      <c r="H1921" s="1" t="s">
        <v>19</v>
      </c>
      <c r="I1921" s="1" t="s">
        <v>425</v>
      </c>
      <c r="J1921" s="1">
        <v>14.9</v>
      </c>
      <c r="K1921" s="1">
        <v>29.8</v>
      </c>
      <c r="L1921" s="42">
        <v>2</v>
      </c>
      <c r="M1921" s="43"/>
      <c r="N1921" s="1" t="e">
        <f>VLOOKUP(B1921,MICRO!E:L,8,0)</f>
        <v>#N/A</v>
      </c>
    </row>
    <row r="1922" spans="1:14" ht="20.25" x14ac:dyDescent="0.25">
      <c r="A1922" s="1">
        <v>65</v>
      </c>
      <c r="B1922" s="159">
        <v>2293</v>
      </c>
      <c r="C1922" s="1" t="s">
        <v>854</v>
      </c>
      <c r="D1922" s="1"/>
      <c r="E1922" s="1" t="s">
        <v>1108</v>
      </c>
      <c r="F1922" s="1" t="s">
        <v>839</v>
      </c>
      <c r="G1922" s="1">
        <v>6</v>
      </c>
      <c r="H1922" s="1" t="s">
        <v>19</v>
      </c>
      <c r="I1922" s="1" t="s">
        <v>426</v>
      </c>
      <c r="J1922" s="1">
        <v>14.9</v>
      </c>
      <c r="K1922" s="1">
        <v>89.4</v>
      </c>
      <c r="L1922" s="42">
        <v>2</v>
      </c>
      <c r="M1922" s="43"/>
      <c r="N1922" s="1" t="e">
        <f>VLOOKUP(B1922,MICRO!E:L,8,0)</f>
        <v>#N/A</v>
      </c>
    </row>
    <row r="1923" spans="1:14" ht="20.25" x14ac:dyDescent="0.25">
      <c r="A1923" s="1">
        <v>66</v>
      </c>
      <c r="B1923" s="159">
        <v>2294</v>
      </c>
      <c r="C1923" s="1" t="s">
        <v>854</v>
      </c>
      <c r="D1923" s="1"/>
      <c r="E1923" s="1" t="s">
        <v>1108</v>
      </c>
      <c r="F1923" s="1" t="s">
        <v>839</v>
      </c>
      <c r="G1923" s="1">
        <v>12</v>
      </c>
      <c r="H1923" s="1" t="s">
        <v>19</v>
      </c>
      <c r="I1923" s="1" t="s">
        <v>427</v>
      </c>
      <c r="J1923" s="1">
        <v>14.9</v>
      </c>
      <c r="K1923" s="1">
        <v>178.8</v>
      </c>
      <c r="L1923" s="42">
        <v>2</v>
      </c>
      <c r="M1923" s="43"/>
      <c r="N1923" s="1" t="e">
        <f>VLOOKUP(B1923,MICRO!E:L,8,0)</f>
        <v>#N/A</v>
      </c>
    </row>
    <row r="1924" spans="1:14" ht="20.25" x14ac:dyDescent="0.25">
      <c r="A1924" s="1">
        <v>67</v>
      </c>
      <c r="B1924" s="159">
        <v>2295</v>
      </c>
      <c r="C1924" s="1" t="s">
        <v>854</v>
      </c>
      <c r="D1924" s="1"/>
      <c r="E1924" s="1" t="s">
        <v>1109</v>
      </c>
      <c r="F1924" s="1" t="s">
        <v>840</v>
      </c>
      <c r="G1924" s="1">
        <v>6</v>
      </c>
      <c r="H1924" s="1" t="s">
        <v>19</v>
      </c>
      <c r="I1924" s="1" t="s">
        <v>423</v>
      </c>
      <c r="J1924" s="1">
        <v>14.5</v>
      </c>
      <c r="K1924" s="1">
        <v>87</v>
      </c>
      <c r="L1924" s="42">
        <v>2</v>
      </c>
      <c r="M1924" s="43"/>
      <c r="N1924" s="1" t="e">
        <f>VLOOKUP(B1924,MICRO!E:L,8,0)</f>
        <v>#N/A</v>
      </c>
    </row>
    <row r="1925" spans="1:14" ht="20.25" x14ac:dyDescent="0.25">
      <c r="A1925" s="1">
        <v>68</v>
      </c>
      <c r="B1925" s="159">
        <v>2296</v>
      </c>
      <c r="C1925" s="1" t="s">
        <v>854</v>
      </c>
      <c r="D1925" s="1"/>
      <c r="E1925" s="1" t="s">
        <v>1109</v>
      </c>
      <c r="F1925" s="1" t="s">
        <v>840</v>
      </c>
      <c r="G1925" s="1">
        <v>2</v>
      </c>
      <c r="H1925" s="1" t="s">
        <v>19</v>
      </c>
      <c r="I1925" s="1" t="s">
        <v>424</v>
      </c>
      <c r="J1925" s="1">
        <v>14.5</v>
      </c>
      <c r="K1925" s="1">
        <v>29</v>
      </c>
      <c r="L1925" s="42">
        <v>2</v>
      </c>
      <c r="M1925" s="43"/>
      <c r="N1925" s="1" t="e">
        <f>VLOOKUP(B1925,MICRO!E:L,8,0)</f>
        <v>#N/A</v>
      </c>
    </row>
    <row r="1926" spans="1:14" ht="20.25" x14ac:dyDescent="0.25">
      <c r="A1926" s="1">
        <v>69</v>
      </c>
      <c r="B1926" s="159">
        <v>2297</v>
      </c>
      <c r="C1926" s="1" t="s">
        <v>854</v>
      </c>
      <c r="D1926" s="1"/>
      <c r="E1926" s="1" t="s">
        <v>1109</v>
      </c>
      <c r="F1926" s="1" t="s">
        <v>840</v>
      </c>
      <c r="G1926" s="1">
        <v>2</v>
      </c>
      <c r="H1926" s="1" t="s">
        <v>19</v>
      </c>
      <c r="I1926" s="1" t="s">
        <v>425</v>
      </c>
      <c r="J1926" s="1">
        <v>14.5</v>
      </c>
      <c r="K1926" s="1">
        <v>29</v>
      </c>
      <c r="L1926" s="42">
        <v>2</v>
      </c>
      <c r="M1926" s="43"/>
      <c r="N1926" s="1" t="e">
        <f>VLOOKUP(B1926,MICRO!E:L,8,0)</f>
        <v>#N/A</v>
      </c>
    </row>
    <row r="1927" spans="1:14" ht="20.25" x14ac:dyDescent="0.25">
      <c r="A1927" s="1">
        <v>70</v>
      </c>
      <c r="B1927" s="159">
        <v>2298</v>
      </c>
      <c r="C1927" s="1" t="s">
        <v>854</v>
      </c>
      <c r="D1927" s="1"/>
      <c r="E1927" s="1" t="s">
        <v>1109</v>
      </c>
      <c r="F1927" s="1" t="s">
        <v>840</v>
      </c>
      <c r="G1927" s="1">
        <v>6</v>
      </c>
      <c r="H1927" s="1" t="s">
        <v>19</v>
      </c>
      <c r="I1927" s="1" t="s">
        <v>426</v>
      </c>
      <c r="J1927" s="1">
        <v>14.5</v>
      </c>
      <c r="K1927" s="1">
        <v>87</v>
      </c>
      <c r="L1927" s="42">
        <v>2</v>
      </c>
      <c r="M1927" s="43"/>
      <c r="N1927" s="1" t="e">
        <f>VLOOKUP(B1927,MICRO!E:L,8,0)</f>
        <v>#N/A</v>
      </c>
    </row>
    <row r="1928" spans="1:14" ht="20.25" x14ac:dyDescent="0.25">
      <c r="A1928" s="1">
        <v>71</v>
      </c>
      <c r="B1928" s="159">
        <v>2299</v>
      </c>
      <c r="C1928" s="1" t="s">
        <v>854</v>
      </c>
      <c r="D1928" s="1"/>
      <c r="E1928" s="1" t="s">
        <v>1109</v>
      </c>
      <c r="F1928" s="1" t="s">
        <v>840</v>
      </c>
      <c r="G1928" s="1">
        <v>12</v>
      </c>
      <c r="H1928" s="1" t="s">
        <v>19</v>
      </c>
      <c r="I1928" s="1" t="s">
        <v>427</v>
      </c>
      <c r="J1928" s="1">
        <v>14.5</v>
      </c>
      <c r="K1928" s="1">
        <v>174</v>
      </c>
      <c r="L1928" s="42">
        <v>2</v>
      </c>
      <c r="M1928" s="43"/>
      <c r="N1928" s="1" t="e">
        <f>VLOOKUP(B1928,MICRO!E:L,8,0)</f>
        <v>#N/A</v>
      </c>
    </row>
    <row r="1929" spans="1:14" ht="20.25" x14ac:dyDescent="0.25">
      <c r="A1929" s="1">
        <v>72</v>
      </c>
      <c r="B1929" s="159">
        <v>2300</v>
      </c>
      <c r="C1929" s="1" t="s">
        <v>854</v>
      </c>
      <c r="D1929" s="1"/>
      <c r="E1929" s="1" t="s">
        <v>1110</v>
      </c>
      <c r="F1929" s="1" t="s">
        <v>841</v>
      </c>
      <c r="G1929" s="1">
        <v>1</v>
      </c>
      <c r="H1929" s="1" t="s">
        <v>19</v>
      </c>
      <c r="I1929" s="1" t="s">
        <v>423</v>
      </c>
      <c r="J1929" s="1">
        <v>9.8000000000000007</v>
      </c>
      <c r="K1929" s="1">
        <v>9.8000000000000007</v>
      </c>
      <c r="L1929" s="42">
        <v>2</v>
      </c>
      <c r="M1929" s="43"/>
      <c r="N1929" s="1" t="e">
        <f>VLOOKUP(B1929,MICRO!E:L,8,0)</f>
        <v>#N/A</v>
      </c>
    </row>
    <row r="1930" spans="1:14" ht="20.25" x14ac:dyDescent="0.25">
      <c r="A1930" s="1">
        <v>73</v>
      </c>
      <c r="B1930" s="159">
        <v>2301</v>
      </c>
      <c r="C1930" s="1" t="s">
        <v>854</v>
      </c>
      <c r="D1930" s="1"/>
      <c r="E1930" s="1" t="s">
        <v>1111</v>
      </c>
      <c r="F1930" s="1" t="s">
        <v>842</v>
      </c>
      <c r="G1930" s="1">
        <v>1</v>
      </c>
      <c r="H1930" s="1" t="s">
        <v>19</v>
      </c>
      <c r="I1930" s="1" t="s">
        <v>423</v>
      </c>
      <c r="J1930" s="1">
        <v>9.8000000000000007</v>
      </c>
      <c r="K1930" s="1">
        <v>9.8000000000000007</v>
      </c>
      <c r="L1930" s="42">
        <v>2</v>
      </c>
      <c r="M1930" s="43"/>
      <c r="N1930" s="1" t="e">
        <f>VLOOKUP(B1930,MICRO!E:L,8,0)</f>
        <v>#N/A</v>
      </c>
    </row>
    <row r="1931" spans="1:14" ht="20.25" x14ac:dyDescent="0.25">
      <c r="A1931" s="1">
        <v>74</v>
      </c>
      <c r="B1931" s="159">
        <v>2302</v>
      </c>
      <c r="C1931" s="1" t="s">
        <v>854</v>
      </c>
      <c r="D1931" s="1"/>
      <c r="E1931" s="1" t="s">
        <v>1112</v>
      </c>
      <c r="F1931" s="1" t="s">
        <v>843</v>
      </c>
      <c r="G1931" s="1">
        <v>2</v>
      </c>
      <c r="H1931" s="1" t="s">
        <v>19</v>
      </c>
      <c r="I1931" s="1" t="s">
        <v>423</v>
      </c>
      <c r="J1931" s="1">
        <v>6.7</v>
      </c>
      <c r="K1931" s="1">
        <v>13.4</v>
      </c>
      <c r="L1931" s="42">
        <v>2</v>
      </c>
      <c r="M1931" s="43"/>
      <c r="N1931" s="1" t="e">
        <f>VLOOKUP(B1931,MICRO!E:L,8,0)</f>
        <v>#N/A</v>
      </c>
    </row>
    <row r="1932" spans="1:14" ht="20.25" x14ac:dyDescent="0.25">
      <c r="A1932" s="1">
        <v>75</v>
      </c>
      <c r="B1932" s="159">
        <v>2303</v>
      </c>
      <c r="C1932" s="1" t="s">
        <v>854</v>
      </c>
      <c r="D1932" s="1"/>
      <c r="E1932" s="1" t="s">
        <v>1112</v>
      </c>
      <c r="F1932" s="1" t="s">
        <v>843</v>
      </c>
      <c r="G1932" s="1">
        <v>2</v>
      </c>
      <c r="H1932" s="1" t="s">
        <v>19</v>
      </c>
      <c r="I1932" s="1" t="s">
        <v>424</v>
      </c>
      <c r="J1932" s="1">
        <v>6.7</v>
      </c>
      <c r="K1932" s="1">
        <v>13.4</v>
      </c>
      <c r="L1932" s="42">
        <v>2</v>
      </c>
      <c r="M1932" s="43"/>
      <c r="N1932" s="1" t="e">
        <f>VLOOKUP(B1932,MICRO!E:L,8,0)</f>
        <v>#N/A</v>
      </c>
    </row>
    <row r="1933" spans="1:14" ht="20.25" x14ac:dyDescent="0.25">
      <c r="A1933" s="1">
        <v>76</v>
      </c>
      <c r="B1933" s="159">
        <v>2304</v>
      </c>
      <c r="C1933" s="1" t="s">
        <v>854</v>
      </c>
      <c r="D1933" s="1"/>
      <c r="E1933" s="1" t="s">
        <v>1113</v>
      </c>
      <c r="F1933" s="1" t="s">
        <v>844</v>
      </c>
      <c r="G1933" s="1">
        <v>14</v>
      </c>
      <c r="H1933" s="1" t="s">
        <v>19</v>
      </c>
      <c r="I1933" s="1" t="s">
        <v>423</v>
      </c>
      <c r="J1933" s="1">
        <v>3.9</v>
      </c>
      <c r="K1933" s="1">
        <v>54.6</v>
      </c>
      <c r="L1933" s="42">
        <v>2</v>
      </c>
      <c r="M1933" s="43"/>
      <c r="N1933" s="1" t="e">
        <f>VLOOKUP(B1933,MICRO!E:L,8,0)</f>
        <v>#N/A</v>
      </c>
    </row>
    <row r="1934" spans="1:14" ht="20.25" x14ac:dyDescent="0.25">
      <c r="A1934" s="1">
        <v>77</v>
      </c>
      <c r="B1934" s="159">
        <v>2305</v>
      </c>
      <c r="C1934" s="1" t="s">
        <v>854</v>
      </c>
      <c r="D1934" s="1"/>
      <c r="E1934" s="1" t="s">
        <v>1113</v>
      </c>
      <c r="F1934" s="1" t="s">
        <v>844</v>
      </c>
      <c r="G1934" s="1">
        <v>4</v>
      </c>
      <c r="H1934" s="1" t="s">
        <v>19</v>
      </c>
      <c r="I1934" s="1" t="s">
        <v>424</v>
      </c>
      <c r="J1934" s="1">
        <v>3.9</v>
      </c>
      <c r="K1934" s="1">
        <v>15.6</v>
      </c>
      <c r="L1934" s="42">
        <v>2</v>
      </c>
      <c r="M1934" s="43"/>
      <c r="N1934" s="1" t="e">
        <f>VLOOKUP(B1934,MICRO!E:L,8,0)</f>
        <v>#N/A</v>
      </c>
    </row>
    <row r="1935" spans="1:14" ht="20.25" x14ac:dyDescent="0.25">
      <c r="A1935" s="1">
        <v>78</v>
      </c>
      <c r="B1935" s="159">
        <v>2306</v>
      </c>
      <c r="C1935" s="1" t="s">
        <v>854</v>
      </c>
      <c r="D1935" s="1"/>
      <c r="E1935" s="1" t="s">
        <v>1113</v>
      </c>
      <c r="F1935" s="1" t="s">
        <v>844</v>
      </c>
      <c r="G1935" s="1">
        <v>4</v>
      </c>
      <c r="H1935" s="1" t="s">
        <v>19</v>
      </c>
      <c r="I1935" s="1" t="s">
        <v>425</v>
      </c>
      <c r="J1935" s="1">
        <v>3.9</v>
      </c>
      <c r="K1935" s="1">
        <v>15.6</v>
      </c>
      <c r="L1935" s="42">
        <v>2</v>
      </c>
      <c r="M1935" s="43"/>
      <c r="N1935" s="1" t="e">
        <f>VLOOKUP(B1935,MICRO!E:L,8,0)</f>
        <v>#N/A</v>
      </c>
    </row>
    <row r="1936" spans="1:14" ht="20.25" x14ac:dyDescent="0.25">
      <c r="A1936" s="1">
        <v>79</v>
      </c>
      <c r="B1936" s="159">
        <v>2307</v>
      </c>
      <c r="C1936" s="1" t="s">
        <v>854</v>
      </c>
      <c r="D1936" s="1"/>
      <c r="E1936" s="1" t="s">
        <v>1113</v>
      </c>
      <c r="F1936" s="1" t="s">
        <v>844</v>
      </c>
      <c r="G1936" s="1">
        <v>12</v>
      </c>
      <c r="H1936" s="1" t="s">
        <v>19</v>
      </c>
      <c r="I1936" s="1" t="s">
        <v>426</v>
      </c>
      <c r="J1936" s="1">
        <v>3.9</v>
      </c>
      <c r="K1936" s="1">
        <v>46.8</v>
      </c>
      <c r="L1936" s="42">
        <v>2</v>
      </c>
      <c r="M1936" s="43"/>
      <c r="N1936" s="1" t="e">
        <f>VLOOKUP(B1936,MICRO!E:L,8,0)</f>
        <v>#N/A</v>
      </c>
    </row>
    <row r="1937" spans="1:14" ht="20.25" x14ac:dyDescent="0.25">
      <c r="A1937" s="1">
        <v>80</v>
      </c>
      <c r="B1937" s="159">
        <v>2308</v>
      </c>
      <c r="C1937" s="1" t="s">
        <v>854</v>
      </c>
      <c r="D1937" s="1"/>
      <c r="E1937" s="1" t="s">
        <v>1113</v>
      </c>
      <c r="F1937" s="1" t="s">
        <v>844</v>
      </c>
      <c r="G1937" s="1">
        <v>24</v>
      </c>
      <c r="H1937" s="1" t="s">
        <v>19</v>
      </c>
      <c r="I1937" s="1" t="s">
        <v>427</v>
      </c>
      <c r="J1937" s="1">
        <v>3.9</v>
      </c>
      <c r="K1937" s="1">
        <v>93.6</v>
      </c>
      <c r="L1937" s="42">
        <v>2</v>
      </c>
      <c r="M1937" s="43"/>
      <c r="N1937" s="1" t="e">
        <f>VLOOKUP(B1937,MICRO!E:L,8,0)</f>
        <v>#N/A</v>
      </c>
    </row>
    <row r="1938" spans="1:14" ht="20.25" x14ac:dyDescent="0.25">
      <c r="A1938" s="1">
        <v>81</v>
      </c>
      <c r="B1938" s="159">
        <v>2309</v>
      </c>
      <c r="C1938" s="1" t="s">
        <v>854</v>
      </c>
      <c r="D1938" s="1"/>
      <c r="E1938" s="1" t="s">
        <v>213</v>
      </c>
      <c r="F1938" s="1" t="s">
        <v>845</v>
      </c>
      <c r="G1938" s="1">
        <v>12</v>
      </c>
      <c r="H1938" s="1" t="s">
        <v>19</v>
      </c>
      <c r="I1938" s="1" t="s">
        <v>423</v>
      </c>
      <c r="J1938" s="1">
        <v>4.5</v>
      </c>
      <c r="K1938" s="1">
        <v>54</v>
      </c>
      <c r="L1938" s="42">
        <v>2</v>
      </c>
      <c r="M1938" s="43"/>
      <c r="N1938" s="1" t="e">
        <f>VLOOKUP(B1938,MICRO!E:L,8,0)</f>
        <v>#N/A</v>
      </c>
    </row>
    <row r="1939" spans="1:14" ht="20.25" x14ac:dyDescent="0.25">
      <c r="A1939" s="1">
        <v>82</v>
      </c>
      <c r="B1939" s="159">
        <v>2310</v>
      </c>
      <c r="C1939" s="1" t="s">
        <v>854</v>
      </c>
      <c r="D1939" s="1"/>
      <c r="E1939" s="1" t="s">
        <v>213</v>
      </c>
      <c r="F1939" s="1" t="s">
        <v>845</v>
      </c>
      <c r="G1939" s="1">
        <v>4</v>
      </c>
      <c r="H1939" s="1" t="s">
        <v>19</v>
      </c>
      <c r="I1939" s="1" t="s">
        <v>424</v>
      </c>
      <c r="J1939" s="1">
        <v>4.5</v>
      </c>
      <c r="K1939" s="1">
        <v>18</v>
      </c>
      <c r="L1939" s="42">
        <v>2</v>
      </c>
      <c r="M1939" s="43"/>
      <c r="N1939" s="1" t="e">
        <f>VLOOKUP(B1939,MICRO!E:L,8,0)</f>
        <v>#N/A</v>
      </c>
    </row>
    <row r="1940" spans="1:14" ht="20.25" x14ac:dyDescent="0.25">
      <c r="A1940" s="1">
        <v>83</v>
      </c>
      <c r="B1940" s="159">
        <v>2311</v>
      </c>
      <c r="C1940" s="1" t="s">
        <v>854</v>
      </c>
      <c r="D1940" s="1"/>
      <c r="E1940" s="1" t="s">
        <v>213</v>
      </c>
      <c r="F1940" s="1" t="s">
        <v>845</v>
      </c>
      <c r="G1940" s="1">
        <v>4</v>
      </c>
      <c r="H1940" s="1" t="s">
        <v>19</v>
      </c>
      <c r="I1940" s="1" t="s">
        <v>425</v>
      </c>
      <c r="J1940" s="1">
        <v>4.5</v>
      </c>
      <c r="K1940" s="1">
        <v>18</v>
      </c>
      <c r="L1940" s="42">
        <v>2</v>
      </c>
      <c r="M1940" s="43"/>
      <c r="N1940" s="1" t="e">
        <f>VLOOKUP(B1940,MICRO!E:L,8,0)</f>
        <v>#N/A</v>
      </c>
    </row>
    <row r="1941" spans="1:14" ht="20.25" x14ac:dyDescent="0.25">
      <c r="A1941" s="1">
        <v>84</v>
      </c>
      <c r="B1941" s="159">
        <v>2312</v>
      </c>
      <c r="C1941" s="1" t="s">
        <v>854</v>
      </c>
      <c r="D1941" s="1"/>
      <c r="E1941" s="1" t="s">
        <v>213</v>
      </c>
      <c r="F1941" s="1" t="s">
        <v>845</v>
      </c>
      <c r="G1941" s="1">
        <v>12</v>
      </c>
      <c r="H1941" s="1" t="s">
        <v>19</v>
      </c>
      <c r="I1941" s="1" t="s">
        <v>426</v>
      </c>
      <c r="J1941" s="1">
        <v>4.5</v>
      </c>
      <c r="K1941" s="1">
        <v>54</v>
      </c>
      <c r="L1941" s="42">
        <v>2</v>
      </c>
      <c r="M1941" s="43"/>
      <c r="N1941" s="1" t="e">
        <f>VLOOKUP(B1941,MICRO!E:L,8,0)</f>
        <v>#N/A</v>
      </c>
    </row>
    <row r="1942" spans="1:14" ht="20.25" x14ac:dyDescent="0.25">
      <c r="A1942" s="1">
        <v>85</v>
      </c>
      <c r="B1942" s="159">
        <v>2313</v>
      </c>
      <c r="C1942" s="1" t="s">
        <v>854</v>
      </c>
      <c r="D1942" s="1"/>
      <c r="E1942" s="1" t="s">
        <v>213</v>
      </c>
      <c r="F1942" s="1" t="s">
        <v>845</v>
      </c>
      <c r="G1942" s="1">
        <v>24</v>
      </c>
      <c r="H1942" s="1" t="s">
        <v>19</v>
      </c>
      <c r="I1942" s="1" t="s">
        <v>427</v>
      </c>
      <c r="J1942" s="1">
        <v>4.5</v>
      </c>
      <c r="K1942" s="1">
        <v>108</v>
      </c>
      <c r="L1942" s="42">
        <v>2</v>
      </c>
      <c r="M1942" s="43"/>
      <c r="N1942" s="1" t="e">
        <f>VLOOKUP(B1942,MICRO!E:L,8,0)</f>
        <v>#N/A</v>
      </c>
    </row>
    <row r="1943" spans="1:14" ht="20.25" x14ac:dyDescent="0.25">
      <c r="A1943" s="1">
        <v>86</v>
      </c>
      <c r="B1943" s="159">
        <v>2314</v>
      </c>
      <c r="C1943" s="1" t="s">
        <v>854</v>
      </c>
      <c r="D1943" s="1"/>
      <c r="E1943" s="1" t="s">
        <v>1114</v>
      </c>
      <c r="F1943" s="1" t="s">
        <v>846</v>
      </c>
      <c r="G1943" s="1">
        <v>4</v>
      </c>
      <c r="H1943" s="1" t="s">
        <v>19</v>
      </c>
      <c r="I1943" s="1" t="s">
        <v>423</v>
      </c>
      <c r="J1943" s="1">
        <v>2.2000000000000002</v>
      </c>
      <c r="K1943" s="1">
        <v>8.8000000000000007</v>
      </c>
      <c r="L1943" s="42">
        <v>2</v>
      </c>
      <c r="M1943" s="43"/>
      <c r="N1943" s="1" t="e">
        <f>VLOOKUP(B1943,MICRO!E:L,8,0)</f>
        <v>#N/A</v>
      </c>
    </row>
    <row r="1944" spans="1:14" ht="20.25" x14ac:dyDescent="0.25">
      <c r="A1944" s="1">
        <v>87</v>
      </c>
      <c r="B1944" s="159">
        <v>2315</v>
      </c>
      <c r="C1944" s="1" t="s">
        <v>854</v>
      </c>
      <c r="D1944" s="1"/>
      <c r="E1944" s="1" t="s">
        <v>1114</v>
      </c>
      <c r="F1944" s="1" t="s">
        <v>846</v>
      </c>
      <c r="G1944" s="1">
        <v>4</v>
      </c>
      <c r="H1944" s="1" t="s">
        <v>19</v>
      </c>
      <c r="I1944" s="1" t="s">
        <v>424</v>
      </c>
      <c r="J1944" s="1">
        <v>2.2000000000000002</v>
      </c>
      <c r="K1944" s="1">
        <v>8.8000000000000007</v>
      </c>
      <c r="L1944" s="42">
        <v>2</v>
      </c>
      <c r="M1944" s="43"/>
      <c r="N1944" s="1" t="e">
        <f>VLOOKUP(B1944,MICRO!E:L,8,0)</f>
        <v>#N/A</v>
      </c>
    </row>
    <row r="1945" spans="1:14" ht="20.25" x14ac:dyDescent="0.25">
      <c r="A1945" s="1">
        <v>88</v>
      </c>
      <c r="B1945" s="159">
        <v>2316</v>
      </c>
      <c r="C1945" s="1" t="s">
        <v>854</v>
      </c>
      <c r="D1945" s="1"/>
      <c r="E1945" s="1" t="s">
        <v>1115</v>
      </c>
      <c r="F1945" s="1" t="s">
        <v>847</v>
      </c>
      <c r="G1945" s="1">
        <v>2</v>
      </c>
      <c r="H1945" s="1" t="s">
        <v>19</v>
      </c>
      <c r="I1945" s="1" t="s">
        <v>423</v>
      </c>
      <c r="J1945" s="1">
        <v>5</v>
      </c>
      <c r="K1945" s="1">
        <v>10</v>
      </c>
      <c r="L1945" s="42">
        <v>2</v>
      </c>
      <c r="M1945" s="43"/>
      <c r="N1945" s="1" t="e">
        <f>VLOOKUP(B1945,MICRO!E:L,8,0)</f>
        <v>#N/A</v>
      </c>
    </row>
    <row r="1946" spans="1:14" ht="20.25" x14ac:dyDescent="0.25">
      <c r="A1946" s="1">
        <v>89</v>
      </c>
      <c r="B1946" s="159">
        <v>2317</v>
      </c>
      <c r="C1946" s="1" t="s">
        <v>854</v>
      </c>
      <c r="D1946" s="1"/>
      <c r="E1946" s="1" t="s">
        <v>1115</v>
      </c>
      <c r="F1946" s="1" t="s">
        <v>847</v>
      </c>
      <c r="G1946" s="1">
        <v>2</v>
      </c>
      <c r="H1946" s="1" t="s">
        <v>19</v>
      </c>
      <c r="I1946" s="1" t="s">
        <v>424</v>
      </c>
      <c r="J1946" s="1">
        <v>5</v>
      </c>
      <c r="K1946" s="1">
        <v>10</v>
      </c>
      <c r="L1946" s="42">
        <v>2</v>
      </c>
      <c r="M1946" s="43"/>
      <c r="N1946" s="1" t="e">
        <f>VLOOKUP(B1946,MICRO!E:L,8,0)</f>
        <v>#N/A</v>
      </c>
    </row>
    <row r="1947" spans="1:14" ht="20.25" x14ac:dyDescent="0.25">
      <c r="A1947" s="1">
        <v>90</v>
      </c>
      <c r="B1947" s="159">
        <v>2327</v>
      </c>
      <c r="C1947" s="1" t="s">
        <v>854</v>
      </c>
      <c r="D1947" s="1"/>
      <c r="E1947" s="1" t="s">
        <v>11</v>
      </c>
      <c r="F1947" s="1" t="s">
        <v>849</v>
      </c>
      <c r="G1947" s="1">
        <v>12</v>
      </c>
      <c r="H1947" s="1" t="s">
        <v>19</v>
      </c>
      <c r="I1947" s="1" t="s">
        <v>423</v>
      </c>
      <c r="J1947" s="1">
        <v>4</v>
      </c>
      <c r="K1947" s="1">
        <v>48</v>
      </c>
      <c r="L1947" s="42">
        <v>2</v>
      </c>
      <c r="M1947" s="43"/>
      <c r="N1947" s="1" t="e">
        <f>VLOOKUP(B1947,MICRO!E:L,8,0)</f>
        <v>#N/A</v>
      </c>
    </row>
    <row r="1948" spans="1:14" ht="20.25" x14ac:dyDescent="0.25">
      <c r="A1948" s="1">
        <v>91</v>
      </c>
      <c r="B1948" s="159">
        <v>2328</v>
      </c>
      <c r="C1948" s="1" t="s">
        <v>854</v>
      </c>
      <c r="D1948" s="1"/>
      <c r="E1948" s="1" t="s">
        <v>11</v>
      </c>
      <c r="F1948" s="1" t="s">
        <v>849</v>
      </c>
      <c r="G1948" s="1">
        <v>4</v>
      </c>
      <c r="H1948" s="1" t="s">
        <v>19</v>
      </c>
      <c r="I1948" s="1" t="s">
        <v>424</v>
      </c>
      <c r="J1948" s="1">
        <v>4</v>
      </c>
      <c r="K1948" s="1">
        <v>16</v>
      </c>
      <c r="L1948" s="42">
        <v>2</v>
      </c>
      <c r="M1948" s="43"/>
      <c r="N1948" s="1" t="e">
        <f>VLOOKUP(B1948,MICRO!E:L,8,0)</f>
        <v>#N/A</v>
      </c>
    </row>
    <row r="1949" spans="1:14" ht="20.25" x14ac:dyDescent="0.25">
      <c r="A1949" s="1">
        <v>92</v>
      </c>
      <c r="B1949" s="159">
        <v>2329</v>
      </c>
      <c r="C1949" s="1" t="s">
        <v>854</v>
      </c>
      <c r="D1949" s="1"/>
      <c r="E1949" s="1" t="s">
        <v>11</v>
      </c>
      <c r="F1949" s="1" t="s">
        <v>849</v>
      </c>
      <c r="G1949" s="1">
        <v>4</v>
      </c>
      <c r="H1949" s="1" t="s">
        <v>19</v>
      </c>
      <c r="I1949" s="1" t="s">
        <v>425</v>
      </c>
      <c r="J1949" s="1">
        <v>4</v>
      </c>
      <c r="K1949" s="1">
        <v>16</v>
      </c>
      <c r="L1949" s="42">
        <v>2</v>
      </c>
      <c r="M1949" s="43"/>
      <c r="N1949" s="1" t="e">
        <f>VLOOKUP(B1949,MICRO!E:L,8,0)</f>
        <v>#N/A</v>
      </c>
    </row>
    <row r="1950" spans="1:14" ht="20.25" x14ac:dyDescent="0.25">
      <c r="A1950" s="1">
        <v>93</v>
      </c>
      <c r="B1950" s="159">
        <v>2330</v>
      </c>
      <c r="C1950" s="1" t="s">
        <v>854</v>
      </c>
      <c r="D1950" s="1"/>
      <c r="E1950" s="1" t="s">
        <v>11</v>
      </c>
      <c r="F1950" s="1" t="s">
        <v>849</v>
      </c>
      <c r="G1950" s="1">
        <v>12</v>
      </c>
      <c r="H1950" s="1" t="s">
        <v>19</v>
      </c>
      <c r="I1950" s="1" t="s">
        <v>426</v>
      </c>
      <c r="J1950" s="1">
        <v>4</v>
      </c>
      <c r="K1950" s="1">
        <v>48</v>
      </c>
      <c r="L1950" s="42">
        <v>2</v>
      </c>
      <c r="M1950" s="43"/>
      <c r="N1950" s="1" t="e">
        <f>VLOOKUP(B1950,MICRO!E:L,8,0)</f>
        <v>#N/A</v>
      </c>
    </row>
    <row r="1951" spans="1:14" ht="20.25" x14ac:dyDescent="0.25">
      <c r="A1951" s="1">
        <v>94</v>
      </c>
      <c r="B1951" s="159">
        <v>2331</v>
      </c>
      <c r="C1951" s="1" t="s">
        <v>854</v>
      </c>
      <c r="D1951" s="1"/>
      <c r="E1951" s="1" t="s">
        <v>11</v>
      </c>
      <c r="F1951" s="1" t="s">
        <v>849</v>
      </c>
      <c r="G1951" s="1">
        <v>24</v>
      </c>
      <c r="H1951" s="1" t="s">
        <v>19</v>
      </c>
      <c r="I1951" s="1" t="s">
        <v>427</v>
      </c>
      <c r="J1951" s="1">
        <v>4</v>
      </c>
      <c r="K1951" s="1">
        <v>96</v>
      </c>
      <c r="L1951" s="42">
        <v>2</v>
      </c>
      <c r="M1951" s="43"/>
      <c r="N1951" s="1" t="e">
        <f>VLOOKUP(B1951,MICRO!E:L,8,0)</f>
        <v>#N/A</v>
      </c>
    </row>
    <row r="1952" spans="1:14" ht="20.25" x14ac:dyDescent="0.25">
      <c r="A1952" s="1">
        <v>95</v>
      </c>
      <c r="B1952" s="159">
        <v>2336</v>
      </c>
      <c r="C1952" s="1" t="s">
        <v>854</v>
      </c>
      <c r="D1952" s="1"/>
      <c r="E1952" s="1" t="s">
        <v>1116</v>
      </c>
      <c r="F1952" s="1" t="s">
        <v>850</v>
      </c>
      <c r="G1952" s="1">
        <v>1</v>
      </c>
      <c r="H1952" s="1" t="s">
        <v>19</v>
      </c>
      <c r="I1952" s="1" t="s">
        <v>424</v>
      </c>
      <c r="J1952" s="1">
        <v>9.5</v>
      </c>
      <c r="K1952" s="1">
        <v>9.5</v>
      </c>
      <c r="L1952" s="42">
        <v>2</v>
      </c>
      <c r="M1952" s="43"/>
      <c r="N1952" s="1" t="e">
        <f>VLOOKUP(B1952,MICRO!E:L,8,0)</f>
        <v>#N/A</v>
      </c>
    </row>
    <row r="1953" spans="1:14" ht="20.25" x14ac:dyDescent="0.25">
      <c r="A1953" s="1">
        <v>96</v>
      </c>
      <c r="B1953" s="159">
        <v>2337</v>
      </c>
      <c r="C1953" s="1" t="s">
        <v>854</v>
      </c>
      <c r="D1953" s="1"/>
      <c r="E1953" s="1" t="s">
        <v>1117</v>
      </c>
      <c r="F1953" s="1" t="s">
        <v>851</v>
      </c>
      <c r="G1953" s="1">
        <v>1</v>
      </c>
      <c r="H1953" s="1" t="s">
        <v>19</v>
      </c>
      <c r="I1953" s="1" t="s">
        <v>424</v>
      </c>
      <c r="J1953" s="1">
        <v>5.2</v>
      </c>
      <c r="K1953" s="1">
        <v>5.2</v>
      </c>
      <c r="L1953" s="42">
        <v>2</v>
      </c>
      <c r="M1953" s="43"/>
      <c r="N1953" s="1" t="e">
        <f>VLOOKUP(B1953,MICRO!E:L,8,0)</f>
        <v>#N/A</v>
      </c>
    </row>
    <row r="1954" spans="1:14" ht="20.25" x14ac:dyDescent="0.25">
      <c r="A1954" s="1">
        <v>97</v>
      </c>
      <c r="B1954" s="159">
        <v>2338</v>
      </c>
      <c r="C1954" s="1" t="s">
        <v>854</v>
      </c>
      <c r="D1954" s="1"/>
      <c r="E1954" s="1" t="s">
        <v>1118</v>
      </c>
      <c r="F1954" s="1" t="s">
        <v>852</v>
      </c>
      <c r="G1954" s="1">
        <v>1</v>
      </c>
      <c r="H1954" s="1" t="s">
        <v>19</v>
      </c>
      <c r="I1954" s="1" t="s">
        <v>424</v>
      </c>
      <c r="J1954" s="1">
        <v>5.2</v>
      </c>
      <c r="K1954" s="1">
        <v>5.2</v>
      </c>
      <c r="L1954" s="42">
        <v>2</v>
      </c>
      <c r="M1954" s="43"/>
      <c r="N1954" s="1" t="e">
        <f>VLOOKUP(B1954,MICRO!E:L,8,0)</f>
        <v>#N/A</v>
      </c>
    </row>
    <row r="1955" spans="1:14" ht="20.25" x14ac:dyDescent="0.25">
      <c r="A1955" s="1">
        <v>98</v>
      </c>
      <c r="B1955" s="159">
        <v>2339</v>
      </c>
      <c r="C1955" s="1" t="s">
        <v>854</v>
      </c>
      <c r="D1955" s="1"/>
      <c r="E1955" s="1" t="s">
        <v>1119</v>
      </c>
      <c r="F1955" s="1" t="s">
        <v>853</v>
      </c>
      <c r="G1955" s="1">
        <v>2</v>
      </c>
      <c r="H1955" s="1" t="s">
        <v>19</v>
      </c>
      <c r="I1955" s="1" t="s">
        <v>424</v>
      </c>
      <c r="J1955" s="1">
        <v>5.6</v>
      </c>
      <c r="K1955" s="1">
        <v>11.2</v>
      </c>
      <c r="L1955" s="42">
        <v>2</v>
      </c>
      <c r="M1955" s="43"/>
      <c r="N1955" s="1" t="e">
        <f>VLOOKUP(B1955,MICRO!E:L,8,0)</f>
        <v>#N/A</v>
      </c>
    </row>
    <row r="1956" spans="1:14" ht="20.25" x14ac:dyDescent="0.25">
      <c r="A1956" s="1">
        <v>1</v>
      </c>
      <c r="B1956" s="159">
        <v>1867</v>
      </c>
      <c r="C1956" s="1" t="s">
        <v>2722</v>
      </c>
      <c r="D1956" s="1" t="s">
        <v>2723</v>
      </c>
      <c r="E1956" s="1" t="s">
        <v>2724</v>
      </c>
      <c r="F1956" s="1" t="s">
        <v>2725</v>
      </c>
      <c r="G1956" s="1">
        <v>1</v>
      </c>
      <c r="H1956" s="1" t="s">
        <v>19</v>
      </c>
      <c r="I1956" s="1" t="s">
        <v>423</v>
      </c>
      <c r="J1956" s="1">
        <v>309.60000000000002</v>
      </c>
      <c r="K1956" s="1">
        <v>309.60000000000002</v>
      </c>
      <c r="L1956" s="42">
        <v>3</v>
      </c>
      <c r="M1956" s="43"/>
      <c r="N1956" s="1" t="e">
        <f>VLOOKUP(B1956,MICRO!E:L,8,0)</f>
        <v>#N/A</v>
      </c>
    </row>
    <row r="1957" spans="1:14" ht="20.25" x14ac:dyDescent="0.25">
      <c r="A1957" s="1">
        <v>2</v>
      </c>
      <c r="B1957" s="159">
        <v>1868</v>
      </c>
      <c r="C1957" s="1" t="s">
        <v>2722</v>
      </c>
      <c r="D1957" s="1" t="s">
        <v>2723</v>
      </c>
      <c r="E1957" s="1" t="s">
        <v>2726</v>
      </c>
      <c r="F1957" s="1" t="s">
        <v>2727</v>
      </c>
      <c r="G1957" s="1">
        <v>1</v>
      </c>
      <c r="H1957" s="1" t="s">
        <v>19</v>
      </c>
      <c r="I1957" s="1" t="s">
        <v>424</v>
      </c>
      <c r="J1957" s="1">
        <v>144</v>
      </c>
      <c r="K1957" s="1">
        <v>144</v>
      </c>
      <c r="L1957" s="42">
        <v>3</v>
      </c>
      <c r="M1957" s="43"/>
      <c r="N1957" s="1" t="e">
        <f>VLOOKUP(B1957,MICRO!E:L,8,0)</f>
        <v>#N/A</v>
      </c>
    </row>
    <row r="1958" spans="1:14" ht="20.25" x14ac:dyDescent="0.25">
      <c r="A1958" s="1">
        <v>3</v>
      </c>
      <c r="B1958" s="159">
        <v>1869</v>
      </c>
      <c r="C1958" s="1" t="s">
        <v>2722</v>
      </c>
      <c r="D1958" s="1" t="s">
        <v>2723</v>
      </c>
      <c r="E1958" s="1" t="s">
        <v>2728</v>
      </c>
      <c r="F1958" s="1" t="s">
        <v>2729</v>
      </c>
      <c r="G1958" s="1">
        <v>1</v>
      </c>
      <c r="H1958" s="1" t="s">
        <v>19</v>
      </c>
      <c r="I1958" s="1" t="s">
        <v>425</v>
      </c>
      <c r="J1958" s="1">
        <v>196.8</v>
      </c>
      <c r="K1958" s="1">
        <v>196.8</v>
      </c>
      <c r="L1958" s="42">
        <v>3</v>
      </c>
      <c r="M1958" s="43"/>
      <c r="N1958" s="1" t="e">
        <f>VLOOKUP(B1958,MICRO!E:L,8,0)</f>
        <v>#N/A</v>
      </c>
    </row>
    <row r="1959" spans="1:14" ht="20.25" x14ac:dyDescent="0.25">
      <c r="A1959" s="1">
        <v>4</v>
      </c>
      <c r="B1959" s="159">
        <v>1870</v>
      </c>
      <c r="C1959" s="1" t="s">
        <v>2722</v>
      </c>
      <c r="D1959" s="1" t="s">
        <v>2723</v>
      </c>
      <c r="E1959" s="1" t="s">
        <v>2730</v>
      </c>
      <c r="F1959" s="1" t="s">
        <v>2731</v>
      </c>
      <c r="G1959" s="1">
        <v>1</v>
      </c>
      <c r="H1959" s="1" t="s">
        <v>19</v>
      </c>
      <c r="I1959" s="1" t="s">
        <v>426</v>
      </c>
      <c r="J1959" s="1">
        <v>266.39999999999998</v>
      </c>
      <c r="K1959" s="1">
        <v>266.39999999999998</v>
      </c>
      <c r="L1959" s="42">
        <v>3</v>
      </c>
      <c r="M1959" s="43"/>
      <c r="N1959" s="1" t="e">
        <f>VLOOKUP(B1959,MICRO!E:L,8,0)</f>
        <v>#N/A</v>
      </c>
    </row>
    <row r="1960" spans="1:14" ht="20.25" x14ac:dyDescent="0.25">
      <c r="A1960" s="1">
        <v>5</v>
      </c>
      <c r="B1960" s="159">
        <v>1871</v>
      </c>
      <c r="C1960" s="1" t="s">
        <v>2722</v>
      </c>
      <c r="D1960" s="1" t="s">
        <v>2723</v>
      </c>
      <c r="E1960" s="1" t="s">
        <v>2732</v>
      </c>
      <c r="F1960" s="1" t="s">
        <v>2733</v>
      </c>
      <c r="G1960" s="1">
        <v>1</v>
      </c>
      <c r="H1960" s="1" t="s">
        <v>19</v>
      </c>
      <c r="I1960" s="1" t="s">
        <v>427</v>
      </c>
      <c r="J1960" s="1">
        <v>525.6</v>
      </c>
      <c r="K1960" s="1">
        <v>525.6</v>
      </c>
      <c r="L1960" s="42">
        <v>3</v>
      </c>
      <c r="M1960" s="43"/>
      <c r="N1960" s="1" t="e">
        <f>VLOOKUP(B1960,MICRO!E:L,8,0)</f>
        <v>#N/A</v>
      </c>
    </row>
    <row r="1961" spans="1:14" ht="20.25" x14ac:dyDescent="0.25">
      <c r="A1961" s="1">
        <v>1</v>
      </c>
      <c r="B1961" s="159">
        <v>1796</v>
      </c>
      <c r="C1961" s="1" t="s">
        <v>500</v>
      </c>
      <c r="D1961" s="1"/>
      <c r="E1961" s="1" t="s">
        <v>2</v>
      </c>
      <c r="F1961" s="1" t="s">
        <v>501</v>
      </c>
      <c r="G1961" s="1">
        <v>1</v>
      </c>
      <c r="H1961" s="1" t="s">
        <v>19</v>
      </c>
      <c r="I1961" s="1" t="s">
        <v>423</v>
      </c>
      <c r="J1961" s="1">
        <v>340.7</v>
      </c>
      <c r="K1961" s="1">
        <v>340.7</v>
      </c>
      <c r="L1961" s="42">
        <v>4</v>
      </c>
      <c r="M1961" s="43"/>
      <c r="N1961" s="1" t="e">
        <f>VLOOKUP(B1961,MICRO!E:L,8,0)</f>
        <v>#N/A</v>
      </c>
    </row>
    <row r="1962" spans="1:14" ht="20.25" x14ac:dyDescent="0.25">
      <c r="A1962" s="1">
        <v>2</v>
      </c>
      <c r="B1962" s="159">
        <v>1797</v>
      </c>
      <c r="C1962" s="1" t="s">
        <v>500</v>
      </c>
      <c r="D1962" s="1"/>
      <c r="E1962" s="1" t="s">
        <v>2</v>
      </c>
      <c r="F1962" s="1" t="s">
        <v>501</v>
      </c>
      <c r="G1962" s="1">
        <v>1</v>
      </c>
      <c r="H1962" s="1" t="s">
        <v>19</v>
      </c>
      <c r="I1962" s="1" t="s">
        <v>424</v>
      </c>
      <c r="J1962" s="1">
        <v>340.7</v>
      </c>
      <c r="K1962" s="1">
        <v>340.7</v>
      </c>
      <c r="L1962" s="42">
        <v>4</v>
      </c>
      <c r="M1962" s="43"/>
      <c r="N1962" s="1" t="e">
        <f>VLOOKUP(B1962,MICRO!E:L,8,0)</f>
        <v>#N/A</v>
      </c>
    </row>
    <row r="1963" spans="1:14" ht="20.25" x14ac:dyDescent="0.25">
      <c r="A1963" s="1">
        <v>3</v>
      </c>
      <c r="B1963" s="159">
        <v>1798</v>
      </c>
      <c r="C1963" s="1" t="s">
        <v>500</v>
      </c>
      <c r="D1963" s="1"/>
      <c r="E1963" s="1" t="s">
        <v>2</v>
      </c>
      <c r="F1963" s="1" t="s">
        <v>501</v>
      </c>
      <c r="G1963" s="1">
        <v>1</v>
      </c>
      <c r="H1963" s="1" t="s">
        <v>19</v>
      </c>
      <c r="I1963" s="1" t="s">
        <v>425</v>
      </c>
      <c r="J1963" s="1">
        <v>340.7</v>
      </c>
      <c r="K1963" s="1">
        <v>340.7</v>
      </c>
      <c r="L1963" s="42">
        <v>4</v>
      </c>
      <c r="M1963" s="43"/>
      <c r="N1963" s="1" t="e">
        <f>VLOOKUP(B1963,MICRO!E:L,8,0)</f>
        <v>#N/A</v>
      </c>
    </row>
    <row r="1964" spans="1:14" ht="20.25" x14ac:dyDescent="0.25">
      <c r="A1964" s="1">
        <v>4</v>
      </c>
      <c r="B1964" s="159">
        <v>1799</v>
      </c>
      <c r="C1964" s="1" t="s">
        <v>500</v>
      </c>
      <c r="D1964" s="1"/>
      <c r="E1964" s="1" t="s">
        <v>2</v>
      </c>
      <c r="F1964" s="1" t="s">
        <v>501</v>
      </c>
      <c r="G1964" s="1">
        <v>1</v>
      </c>
      <c r="H1964" s="1" t="s">
        <v>19</v>
      </c>
      <c r="I1964" s="1" t="s">
        <v>427</v>
      </c>
      <c r="J1964" s="1">
        <v>340.7</v>
      </c>
      <c r="K1964" s="1">
        <v>340.7</v>
      </c>
      <c r="L1964" s="42">
        <v>4</v>
      </c>
      <c r="M1964" s="43"/>
      <c r="N1964" s="1" t="e">
        <f>VLOOKUP(B1964,MICRO!E:L,8,0)</f>
        <v>#N/A</v>
      </c>
    </row>
    <row r="1965" spans="1:14" ht="20.25" x14ac:dyDescent="0.25">
      <c r="A1965" s="1">
        <v>5</v>
      </c>
      <c r="B1965" s="159">
        <v>1800</v>
      </c>
      <c r="C1965" s="1" t="s">
        <v>500</v>
      </c>
      <c r="D1965" s="1"/>
      <c r="E1965" s="1" t="s">
        <v>43</v>
      </c>
      <c r="F1965" s="1" t="s">
        <v>502</v>
      </c>
      <c r="G1965" s="1">
        <v>1</v>
      </c>
      <c r="H1965" s="1" t="s">
        <v>19</v>
      </c>
      <c r="I1965" s="1" t="s">
        <v>423</v>
      </c>
      <c r="J1965" s="1">
        <v>8.3000000000000007</v>
      </c>
      <c r="K1965" s="1">
        <v>8.3000000000000007</v>
      </c>
      <c r="L1965" s="42">
        <v>4</v>
      </c>
      <c r="M1965" s="43"/>
      <c r="N1965" s="1" t="e">
        <f>VLOOKUP(B1965,MICRO!E:L,8,0)</f>
        <v>#N/A</v>
      </c>
    </row>
    <row r="1966" spans="1:14" ht="20.25" x14ac:dyDescent="0.25">
      <c r="A1966" s="1">
        <v>6</v>
      </c>
      <c r="B1966" s="159">
        <v>1801</v>
      </c>
      <c r="C1966" s="1" t="s">
        <v>500</v>
      </c>
      <c r="D1966" s="1"/>
      <c r="E1966" s="1" t="s">
        <v>43</v>
      </c>
      <c r="F1966" s="1" t="s">
        <v>502</v>
      </c>
      <c r="G1966" s="1">
        <v>1</v>
      </c>
      <c r="H1966" s="1" t="s">
        <v>19</v>
      </c>
      <c r="I1966" s="1" t="s">
        <v>424</v>
      </c>
      <c r="J1966" s="1">
        <v>8.3000000000000007</v>
      </c>
      <c r="K1966" s="1">
        <v>8.3000000000000007</v>
      </c>
      <c r="L1966" s="42">
        <v>4</v>
      </c>
      <c r="M1966" s="43"/>
      <c r="N1966" s="1" t="e">
        <f>VLOOKUP(B1966,MICRO!E:L,8,0)</f>
        <v>#N/A</v>
      </c>
    </row>
    <row r="1967" spans="1:14" ht="20.25" x14ac:dyDescent="0.25">
      <c r="A1967" s="1">
        <v>7</v>
      </c>
      <c r="B1967" s="159">
        <v>1802</v>
      </c>
      <c r="C1967" s="1" t="s">
        <v>500</v>
      </c>
      <c r="D1967" s="1"/>
      <c r="E1967" s="1" t="s">
        <v>43</v>
      </c>
      <c r="F1967" s="1" t="s">
        <v>502</v>
      </c>
      <c r="G1967" s="1">
        <v>1</v>
      </c>
      <c r="H1967" s="1" t="s">
        <v>19</v>
      </c>
      <c r="I1967" s="1" t="s">
        <v>425</v>
      </c>
      <c r="J1967" s="1">
        <v>8.3000000000000007</v>
      </c>
      <c r="K1967" s="1">
        <v>8.3000000000000007</v>
      </c>
      <c r="L1967" s="42">
        <v>4</v>
      </c>
      <c r="M1967" s="43"/>
      <c r="N1967" s="1" t="e">
        <f>VLOOKUP(B1967,MICRO!E:L,8,0)</f>
        <v>#N/A</v>
      </c>
    </row>
    <row r="1968" spans="1:14" ht="20.25" x14ac:dyDescent="0.25">
      <c r="A1968" s="1">
        <v>8</v>
      </c>
      <c r="B1968" s="159">
        <v>1803</v>
      </c>
      <c r="C1968" s="1" t="s">
        <v>500</v>
      </c>
      <c r="D1968" s="1"/>
      <c r="E1968" s="1" t="s">
        <v>43</v>
      </c>
      <c r="F1968" s="1" t="s">
        <v>502</v>
      </c>
      <c r="G1968" s="1">
        <v>1</v>
      </c>
      <c r="H1968" s="1" t="s">
        <v>19</v>
      </c>
      <c r="I1968" s="1" t="s">
        <v>427</v>
      </c>
      <c r="J1968" s="1">
        <v>8.3000000000000007</v>
      </c>
      <c r="K1968" s="1">
        <v>8.3000000000000007</v>
      </c>
      <c r="L1968" s="42">
        <v>4</v>
      </c>
      <c r="M1968" s="43"/>
      <c r="N1968" s="1" t="e">
        <f>VLOOKUP(B1968,MICRO!E:L,8,0)</f>
        <v>#N/A</v>
      </c>
    </row>
    <row r="1969" spans="1:14" ht="20.25" x14ac:dyDescent="0.25">
      <c r="A1969" s="1">
        <v>9</v>
      </c>
      <c r="B1969" s="159">
        <v>1804</v>
      </c>
      <c r="C1969" s="1" t="s">
        <v>500</v>
      </c>
      <c r="D1969" s="1"/>
      <c r="E1969" s="1" t="s">
        <v>746</v>
      </c>
      <c r="F1969" s="1" t="s">
        <v>503</v>
      </c>
      <c r="G1969" s="1">
        <v>1</v>
      </c>
      <c r="H1969" s="1" t="s">
        <v>19</v>
      </c>
      <c r="I1969" s="1" t="s">
        <v>423</v>
      </c>
      <c r="J1969" s="1">
        <v>8.3000000000000007</v>
      </c>
      <c r="K1969" s="1">
        <v>8.3000000000000007</v>
      </c>
      <c r="L1969" s="42">
        <v>4</v>
      </c>
      <c r="M1969" s="43"/>
      <c r="N1969" s="1" t="e">
        <f>VLOOKUP(B1969,MICRO!E:L,8,0)</f>
        <v>#N/A</v>
      </c>
    </row>
    <row r="1970" spans="1:14" ht="20.25" x14ac:dyDescent="0.25">
      <c r="A1970" s="1">
        <v>10</v>
      </c>
      <c r="B1970" s="159">
        <v>1805</v>
      </c>
      <c r="C1970" s="1" t="s">
        <v>500</v>
      </c>
      <c r="D1970" s="1"/>
      <c r="E1970" s="1" t="s">
        <v>746</v>
      </c>
      <c r="F1970" s="1" t="s">
        <v>503</v>
      </c>
      <c r="G1970" s="1">
        <v>1</v>
      </c>
      <c r="H1970" s="1" t="s">
        <v>19</v>
      </c>
      <c r="I1970" s="1" t="s">
        <v>424</v>
      </c>
      <c r="J1970" s="1">
        <v>8.3000000000000007</v>
      </c>
      <c r="K1970" s="1">
        <v>8.3000000000000007</v>
      </c>
      <c r="L1970" s="42">
        <v>4</v>
      </c>
      <c r="M1970" s="43"/>
      <c r="N1970" s="1" t="e">
        <f>VLOOKUP(B1970,MICRO!E:L,8,0)</f>
        <v>#N/A</v>
      </c>
    </row>
    <row r="1971" spans="1:14" ht="20.25" x14ac:dyDescent="0.25">
      <c r="A1971" s="1">
        <v>11</v>
      </c>
      <c r="B1971" s="159">
        <v>1806</v>
      </c>
      <c r="C1971" s="1" t="s">
        <v>500</v>
      </c>
      <c r="D1971" s="1"/>
      <c r="E1971" s="1" t="s">
        <v>746</v>
      </c>
      <c r="F1971" s="1" t="s">
        <v>503</v>
      </c>
      <c r="G1971" s="1">
        <v>1</v>
      </c>
      <c r="H1971" s="1" t="s">
        <v>19</v>
      </c>
      <c r="I1971" s="1" t="s">
        <v>425</v>
      </c>
      <c r="J1971" s="1">
        <v>8.3000000000000007</v>
      </c>
      <c r="K1971" s="1">
        <v>8.3000000000000007</v>
      </c>
      <c r="L1971" s="42">
        <v>4</v>
      </c>
      <c r="M1971" s="43"/>
      <c r="N1971" s="1" t="e">
        <f>VLOOKUP(B1971,MICRO!E:L,8,0)</f>
        <v>#N/A</v>
      </c>
    </row>
    <row r="1972" spans="1:14" ht="20.25" x14ac:dyDescent="0.25">
      <c r="A1972" s="1">
        <v>12</v>
      </c>
      <c r="B1972" s="159">
        <v>1807</v>
      </c>
      <c r="C1972" s="1" t="s">
        <v>500</v>
      </c>
      <c r="D1972" s="1"/>
      <c r="E1972" s="1" t="s">
        <v>746</v>
      </c>
      <c r="F1972" s="1" t="s">
        <v>503</v>
      </c>
      <c r="G1972" s="1">
        <v>1</v>
      </c>
      <c r="H1972" s="1" t="s">
        <v>19</v>
      </c>
      <c r="I1972" s="1" t="s">
        <v>427</v>
      </c>
      <c r="J1972" s="1">
        <v>8.3000000000000007</v>
      </c>
      <c r="K1972" s="1">
        <v>8.3000000000000007</v>
      </c>
      <c r="L1972" s="42">
        <v>4</v>
      </c>
      <c r="M1972" s="43"/>
      <c r="N1972" s="1" t="e">
        <f>VLOOKUP(B1972,MICRO!E:L,8,0)</f>
        <v>#N/A</v>
      </c>
    </row>
    <row r="1973" spans="1:14" ht="20.25" x14ac:dyDescent="0.25">
      <c r="A1973" s="1">
        <v>13</v>
      </c>
      <c r="B1973" s="159">
        <v>1808</v>
      </c>
      <c r="C1973" s="1" t="s">
        <v>500</v>
      </c>
      <c r="D1973" s="1"/>
      <c r="E1973" s="1" t="s">
        <v>1101</v>
      </c>
      <c r="F1973" s="1" t="s">
        <v>504</v>
      </c>
      <c r="G1973" s="1">
        <v>1</v>
      </c>
      <c r="H1973" s="1" t="s">
        <v>19</v>
      </c>
      <c r="I1973" s="1" t="s">
        <v>423</v>
      </c>
      <c r="J1973" s="1">
        <v>11.6</v>
      </c>
      <c r="K1973" s="1">
        <v>11.6</v>
      </c>
      <c r="L1973" s="42">
        <v>4</v>
      </c>
      <c r="M1973" s="43"/>
      <c r="N1973" s="1" t="e">
        <f>VLOOKUP(B1973,MICRO!E:L,8,0)</f>
        <v>#N/A</v>
      </c>
    </row>
    <row r="1974" spans="1:14" ht="20.25" x14ac:dyDescent="0.25">
      <c r="A1974" s="1">
        <v>14</v>
      </c>
      <c r="B1974" s="159">
        <v>1809</v>
      </c>
      <c r="C1974" s="1" t="s">
        <v>500</v>
      </c>
      <c r="D1974" s="1"/>
      <c r="E1974" s="1" t="s">
        <v>1101</v>
      </c>
      <c r="F1974" s="1" t="s">
        <v>504</v>
      </c>
      <c r="G1974" s="1">
        <v>1</v>
      </c>
      <c r="H1974" s="1" t="s">
        <v>19</v>
      </c>
      <c r="I1974" s="1" t="s">
        <v>424</v>
      </c>
      <c r="J1974" s="1">
        <v>11.6</v>
      </c>
      <c r="K1974" s="1">
        <v>11.6</v>
      </c>
      <c r="L1974" s="42">
        <v>4</v>
      </c>
      <c r="M1974" s="43"/>
      <c r="N1974" s="1" t="e">
        <f>VLOOKUP(B1974,MICRO!E:L,8,0)</f>
        <v>#N/A</v>
      </c>
    </row>
    <row r="1975" spans="1:14" ht="20.25" x14ac:dyDescent="0.25">
      <c r="A1975" s="1">
        <v>15</v>
      </c>
      <c r="B1975" s="159">
        <v>1810</v>
      </c>
      <c r="C1975" s="1" t="s">
        <v>500</v>
      </c>
      <c r="D1975" s="1"/>
      <c r="E1975" s="1" t="s">
        <v>1101</v>
      </c>
      <c r="F1975" s="1" t="s">
        <v>504</v>
      </c>
      <c r="G1975" s="1">
        <v>1</v>
      </c>
      <c r="H1975" s="1" t="s">
        <v>19</v>
      </c>
      <c r="I1975" s="1" t="s">
        <v>425</v>
      </c>
      <c r="J1975" s="1">
        <v>11.6</v>
      </c>
      <c r="K1975" s="1">
        <v>11.6</v>
      </c>
      <c r="L1975" s="42">
        <v>4</v>
      </c>
      <c r="M1975" s="43"/>
      <c r="N1975" s="1" t="e">
        <f>VLOOKUP(B1975,MICRO!E:L,8,0)</f>
        <v>#N/A</v>
      </c>
    </row>
    <row r="1976" spans="1:14" ht="20.25" x14ac:dyDescent="0.25">
      <c r="A1976" s="1">
        <v>16</v>
      </c>
      <c r="B1976" s="159">
        <v>1811</v>
      </c>
      <c r="C1976" s="1" t="s">
        <v>500</v>
      </c>
      <c r="D1976" s="1"/>
      <c r="E1976" s="1" t="s">
        <v>1101</v>
      </c>
      <c r="F1976" s="1" t="s">
        <v>504</v>
      </c>
      <c r="G1976" s="1">
        <v>1</v>
      </c>
      <c r="H1976" s="1" t="s">
        <v>19</v>
      </c>
      <c r="I1976" s="1" t="s">
        <v>427</v>
      </c>
      <c r="J1976" s="1">
        <v>11.6</v>
      </c>
      <c r="K1976" s="1">
        <v>11.6</v>
      </c>
      <c r="L1976" s="42">
        <v>4</v>
      </c>
      <c r="M1976" s="43"/>
      <c r="N1976" s="1" t="e">
        <f>VLOOKUP(B1976,MICRO!E:L,8,0)</f>
        <v>#N/A</v>
      </c>
    </row>
    <row r="1977" spans="1:14" ht="20.25" x14ac:dyDescent="0.25">
      <c r="A1977" s="1">
        <v>17</v>
      </c>
      <c r="B1977" s="159">
        <v>1812</v>
      </c>
      <c r="C1977" s="1" t="s">
        <v>500</v>
      </c>
      <c r="D1977" s="1"/>
      <c r="E1977" s="1" t="s">
        <v>100</v>
      </c>
      <c r="F1977" s="1" t="s">
        <v>505</v>
      </c>
      <c r="G1977" s="1">
        <v>2</v>
      </c>
      <c r="H1977" s="1" t="s">
        <v>19</v>
      </c>
      <c r="I1977" s="1" t="s">
        <v>423</v>
      </c>
      <c r="J1977" s="1">
        <v>0.3</v>
      </c>
      <c r="K1977" s="1">
        <v>0.6</v>
      </c>
      <c r="L1977" s="42">
        <v>4</v>
      </c>
      <c r="M1977" s="43"/>
      <c r="N1977" s="1" t="e">
        <f>VLOOKUP(B1977,MICRO!E:L,8,0)</f>
        <v>#N/A</v>
      </c>
    </row>
    <row r="1978" spans="1:14" ht="20.25" x14ac:dyDescent="0.25">
      <c r="A1978" s="1">
        <v>18</v>
      </c>
      <c r="B1978" s="159">
        <v>1813</v>
      </c>
      <c r="C1978" s="1" t="s">
        <v>500</v>
      </c>
      <c r="D1978" s="1"/>
      <c r="E1978" s="1" t="s">
        <v>100</v>
      </c>
      <c r="F1978" s="1" t="s">
        <v>505</v>
      </c>
      <c r="G1978" s="1">
        <v>2</v>
      </c>
      <c r="H1978" s="1" t="s">
        <v>19</v>
      </c>
      <c r="I1978" s="1" t="s">
        <v>424</v>
      </c>
      <c r="J1978" s="1">
        <v>0.3</v>
      </c>
      <c r="K1978" s="1">
        <v>0.6</v>
      </c>
      <c r="L1978" s="42">
        <v>4</v>
      </c>
      <c r="M1978" s="43"/>
      <c r="N1978" s="1" t="e">
        <f>VLOOKUP(B1978,MICRO!E:L,8,0)</f>
        <v>#N/A</v>
      </c>
    </row>
    <row r="1979" spans="1:14" ht="20.25" x14ac:dyDescent="0.25">
      <c r="A1979" s="1">
        <v>19</v>
      </c>
      <c r="B1979" s="159">
        <v>1814</v>
      </c>
      <c r="C1979" s="1" t="s">
        <v>500</v>
      </c>
      <c r="D1979" s="1"/>
      <c r="E1979" s="1" t="s">
        <v>100</v>
      </c>
      <c r="F1979" s="1" t="s">
        <v>505</v>
      </c>
      <c r="G1979" s="1">
        <v>2</v>
      </c>
      <c r="H1979" s="1" t="s">
        <v>19</v>
      </c>
      <c r="I1979" s="1" t="s">
        <v>425</v>
      </c>
      <c r="J1979" s="1">
        <v>0.3</v>
      </c>
      <c r="K1979" s="1">
        <v>0.6</v>
      </c>
      <c r="L1979" s="42">
        <v>4</v>
      </c>
      <c r="M1979" s="43"/>
      <c r="N1979" s="1" t="e">
        <f>VLOOKUP(B1979,MICRO!E:L,8,0)</f>
        <v>#N/A</v>
      </c>
    </row>
    <row r="1980" spans="1:14" ht="20.25" x14ac:dyDescent="0.25">
      <c r="A1980" s="1">
        <v>20</v>
      </c>
      <c r="B1980" s="159">
        <v>1815</v>
      </c>
      <c r="C1980" s="1" t="s">
        <v>500</v>
      </c>
      <c r="D1980" s="1"/>
      <c r="E1980" s="1" t="s">
        <v>100</v>
      </c>
      <c r="F1980" s="1" t="s">
        <v>505</v>
      </c>
      <c r="G1980" s="1">
        <v>2</v>
      </c>
      <c r="H1980" s="1" t="s">
        <v>19</v>
      </c>
      <c r="I1980" s="1" t="s">
        <v>427</v>
      </c>
      <c r="J1980" s="1">
        <v>0.3</v>
      </c>
      <c r="K1980" s="1">
        <v>0.6</v>
      </c>
      <c r="L1980" s="42">
        <v>4</v>
      </c>
      <c r="M1980" s="43"/>
      <c r="N1980" s="1" t="e">
        <f>VLOOKUP(B1980,MICRO!E:L,8,0)</f>
        <v>#N/A</v>
      </c>
    </row>
    <row r="1981" spans="1:14" ht="20.25" x14ac:dyDescent="0.25">
      <c r="A1981" s="1">
        <v>21</v>
      </c>
      <c r="B1981" s="159"/>
      <c r="C1981" s="1" t="s">
        <v>1243</v>
      </c>
      <c r="D1981" s="1"/>
      <c r="E1981" s="1"/>
      <c r="F1981" s="1" t="s">
        <v>1244</v>
      </c>
      <c r="G1981" s="1">
        <v>1</v>
      </c>
      <c r="H1981" s="1" t="s">
        <v>19</v>
      </c>
      <c r="I1981" s="1" t="s">
        <v>423</v>
      </c>
      <c r="J1981" s="1">
        <v>404.1</v>
      </c>
      <c r="K1981" s="1">
        <v>404.1</v>
      </c>
      <c r="L1981" s="42">
        <v>4</v>
      </c>
      <c r="M1981" s="43"/>
      <c r="N1981" s="1" t="e">
        <f>VLOOKUP(B1981,MICRO!E:L,8,0)</f>
        <v>#N/A</v>
      </c>
    </row>
    <row r="1982" spans="1:14" ht="20.25" x14ac:dyDescent="0.25">
      <c r="A1982" s="1">
        <v>22</v>
      </c>
      <c r="B1982" s="159"/>
      <c r="C1982" s="1" t="s">
        <v>1243</v>
      </c>
      <c r="D1982" s="1"/>
      <c r="E1982" s="1"/>
      <c r="F1982" s="1" t="s">
        <v>1244</v>
      </c>
      <c r="G1982" s="1">
        <v>1</v>
      </c>
      <c r="H1982" s="1" t="s">
        <v>19</v>
      </c>
      <c r="I1982" s="1" t="s">
        <v>424</v>
      </c>
      <c r="J1982" s="1">
        <v>404.1</v>
      </c>
      <c r="K1982" s="1">
        <v>404.1</v>
      </c>
      <c r="L1982" s="42">
        <v>4</v>
      </c>
      <c r="M1982" s="43"/>
      <c r="N1982" s="1" t="e">
        <f>VLOOKUP(B1982,MICRO!E:L,8,0)</f>
        <v>#N/A</v>
      </c>
    </row>
    <row r="1983" spans="1:14" ht="20.25" x14ac:dyDescent="0.25">
      <c r="A1983" s="1">
        <v>23</v>
      </c>
      <c r="B1983" s="159"/>
      <c r="C1983" s="1" t="s">
        <v>1243</v>
      </c>
      <c r="D1983" s="1"/>
      <c r="E1983" s="1"/>
      <c r="F1983" s="1" t="s">
        <v>1244</v>
      </c>
      <c r="G1983" s="1">
        <v>1</v>
      </c>
      <c r="H1983" s="1" t="s">
        <v>19</v>
      </c>
      <c r="I1983" s="1" t="s">
        <v>425</v>
      </c>
      <c r="J1983" s="1">
        <v>404.1</v>
      </c>
      <c r="K1983" s="1">
        <v>404.1</v>
      </c>
      <c r="L1983" s="42">
        <v>4</v>
      </c>
      <c r="M1983" s="43"/>
      <c r="N1983" s="1" t="e">
        <f>VLOOKUP(B1983,MICRO!E:L,8,0)</f>
        <v>#N/A</v>
      </c>
    </row>
    <row r="1984" spans="1:14" ht="20.25" x14ac:dyDescent="0.25">
      <c r="A1984" s="1">
        <v>24</v>
      </c>
      <c r="B1984" s="159"/>
      <c r="C1984" s="1" t="s">
        <v>1243</v>
      </c>
      <c r="D1984" s="1"/>
      <c r="E1984" s="1"/>
      <c r="F1984" s="1" t="s">
        <v>1244</v>
      </c>
      <c r="G1984" s="1">
        <v>1</v>
      </c>
      <c r="H1984" s="1" t="s">
        <v>19</v>
      </c>
      <c r="I1984" s="1" t="s">
        <v>426</v>
      </c>
      <c r="J1984" s="1">
        <v>404.1</v>
      </c>
      <c r="K1984" s="1">
        <v>404.1</v>
      </c>
      <c r="L1984" s="42">
        <v>4</v>
      </c>
      <c r="M1984" s="43"/>
      <c r="N1984" s="1" t="e">
        <f>VLOOKUP(B1984,MICRO!E:L,8,0)</f>
        <v>#N/A</v>
      </c>
    </row>
    <row r="1985" spans="1:14" ht="20.25" x14ac:dyDescent="0.25">
      <c r="A1985" s="1">
        <v>25</v>
      </c>
      <c r="B1985" s="159"/>
      <c r="C1985" s="1" t="s">
        <v>1243</v>
      </c>
      <c r="D1985" s="1"/>
      <c r="E1985" s="1"/>
      <c r="F1985" s="1" t="s">
        <v>1244</v>
      </c>
      <c r="G1985" s="1">
        <v>1</v>
      </c>
      <c r="H1985" s="1" t="s">
        <v>19</v>
      </c>
      <c r="I1985" s="1" t="s">
        <v>427</v>
      </c>
      <c r="J1985" s="1">
        <v>404.1</v>
      </c>
      <c r="K1985" s="1">
        <v>404.1</v>
      </c>
      <c r="L1985" s="42">
        <v>4</v>
      </c>
      <c r="M1985" s="43"/>
      <c r="N1985" s="1" t="e">
        <f>VLOOKUP(B1985,MICRO!E:L,8,0)</f>
        <v>#N/A</v>
      </c>
    </row>
    <row r="1986" spans="1:14" ht="20.25" x14ac:dyDescent="0.25">
      <c r="A1986" s="1">
        <v>26</v>
      </c>
      <c r="B1986" s="159"/>
      <c r="C1986" s="1" t="s">
        <v>1245</v>
      </c>
      <c r="D1986" s="1"/>
      <c r="E1986" s="1"/>
      <c r="F1986" s="1" t="s">
        <v>1246</v>
      </c>
      <c r="G1986" s="1">
        <v>1</v>
      </c>
      <c r="H1986" s="1" t="s">
        <v>19</v>
      </c>
      <c r="I1986" s="1" t="s">
        <v>423</v>
      </c>
      <c r="J1986" s="1">
        <v>394.6</v>
      </c>
      <c r="K1986" s="1">
        <v>394.6</v>
      </c>
      <c r="L1986" s="42">
        <v>4</v>
      </c>
      <c r="M1986" s="43"/>
      <c r="N1986" s="1" t="e">
        <f>VLOOKUP(B1986,MICRO!E:L,8,0)</f>
        <v>#N/A</v>
      </c>
    </row>
    <row r="1987" spans="1:14" ht="20.25" x14ac:dyDescent="0.25">
      <c r="A1987" s="1">
        <v>27</v>
      </c>
      <c r="B1987" s="159"/>
      <c r="C1987" s="1" t="s">
        <v>1245</v>
      </c>
      <c r="D1987" s="1"/>
      <c r="E1987" s="1"/>
      <c r="F1987" s="1" t="s">
        <v>1246</v>
      </c>
      <c r="G1987" s="1">
        <v>1</v>
      </c>
      <c r="H1987" s="1" t="s">
        <v>19</v>
      </c>
      <c r="I1987" s="1" t="s">
        <v>424</v>
      </c>
      <c r="J1987" s="1">
        <v>394.6</v>
      </c>
      <c r="K1987" s="1">
        <v>394.6</v>
      </c>
      <c r="L1987" s="42">
        <v>4</v>
      </c>
      <c r="M1987" s="43"/>
      <c r="N1987" s="1" t="e">
        <f>VLOOKUP(B1987,MICRO!E:L,8,0)</f>
        <v>#N/A</v>
      </c>
    </row>
    <row r="1988" spans="1:14" ht="20.25" x14ac:dyDescent="0.25">
      <c r="A1988" s="1">
        <v>28</v>
      </c>
      <c r="B1988" s="159"/>
      <c r="C1988" s="1" t="s">
        <v>1245</v>
      </c>
      <c r="D1988" s="1"/>
      <c r="E1988" s="1"/>
      <c r="F1988" s="1" t="s">
        <v>1246</v>
      </c>
      <c r="G1988" s="1">
        <v>1</v>
      </c>
      <c r="H1988" s="1" t="s">
        <v>19</v>
      </c>
      <c r="I1988" s="1" t="s">
        <v>425</v>
      </c>
      <c r="J1988" s="1">
        <v>394.6</v>
      </c>
      <c r="K1988" s="1">
        <v>394.6</v>
      </c>
      <c r="L1988" s="42">
        <v>4</v>
      </c>
      <c r="M1988" s="43"/>
      <c r="N1988" s="1" t="e">
        <f>VLOOKUP(B1988,MICRO!E:L,8,0)</f>
        <v>#N/A</v>
      </c>
    </row>
    <row r="1989" spans="1:14" ht="20.25" x14ac:dyDescent="0.25">
      <c r="A1989" s="1">
        <v>29</v>
      </c>
      <c r="B1989" s="159"/>
      <c r="C1989" s="1" t="s">
        <v>1245</v>
      </c>
      <c r="D1989" s="1"/>
      <c r="E1989" s="1"/>
      <c r="F1989" s="1" t="s">
        <v>1246</v>
      </c>
      <c r="G1989" s="1">
        <v>1</v>
      </c>
      <c r="H1989" s="1" t="s">
        <v>19</v>
      </c>
      <c r="I1989" s="1" t="s">
        <v>426</v>
      </c>
      <c r="J1989" s="1">
        <v>394.6</v>
      </c>
      <c r="K1989" s="1">
        <v>394.6</v>
      </c>
      <c r="L1989" s="42">
        <v>4</v>
      </c>
      <c r="M1989" s="43"/>
      <c r="N1989" s="1" t="e">
        <f>VLOOKUP(B1989,MICRO!E:L,8,0)</f>
        <v>#N/A</v>
      </c>
    </row>
    <row r="1990" spans="1:14" ht="20.25" x14ac:dyDescent="0.25">
      <c r="A1990" s="1">
        <v>30</v>
      </c>
      <c r="B1990" s="159"/>
      <c r="C1990" s="1" t="s">
        <v>1245</v>
      </c>
      <c r="D1990" s="1"/>
      <c r="E1990" s="1"/>
      <c r="F1990" s="1" t="s">
        <v>1246</v>
      </c>
      <c r="G1990" s="1">
        <v>1</v>
      </c>
      <c r="H1990" s="1" t="s">
        <v>19</v>
      </c>
      <c r="I1990" s="1" t="s">
        <v>427</v>
      </c>
      <c r="J1990" s="1">
        <v>394.6</v>
      </c>
      <c r="K1990" s="1">
        <v>394.6</v>
      </c>
      <c r="L1990" s="42">
        <v>4</v>
      </c>
      <c r="M1990" s="43"/>
      <c r="N1990" s="1" t="e">
        <f>VLOOKUP(B1990,MICRO!E:L,8,0)</f>
        <v>#N/A</v>
      </c>
    </row>
    <row r="1991" spans="1:14" ht="20.25" x14ac:dyDescent="0.25">
      <c r="A1991" s="1">
        <v>31</v>
      </c>
      <c r="B1991" s="159"/>
      <c r="C1991" s="1" t="s">
        <v>1150</v>
      </c>
      <c r="D1991" s="1"/>
      <c r="E1991" s="1" t="s">
        <v>1101</v>
      </c>
      <c r="F1991" s="1" t="s">
        <v>1154</v>
      </c>
      <c r="G1991" s="1">
        <v>2</v>
      </c>
      <c r="H1991" s="1" t="s">
        <v>19</v>
      </c>
      <c r="I1991" s="1" t="s">
        <v>423</v>
      </c>
      <c r="J1991" s="1">
        <v>1</v>
      </c>
      <c r="K1991" s="1">
        <v>2</v>
      </c>
      <c r="L1991" s="42">
        <v>4</v>
      </c>
      <c r="M1991" s="43"/>
      <c r="N1991" s="1" t="e">
        <f>VLOOKUP(B1991,MICRO!E:L,8,0)</f>
        <v>#N/A</v>
      </c>
    </row>
    <row r="1992" spans="1:14" ht="20.25" x14ac:dyDescent="0.25">
      <c r="A1992" s="1">
        <v>32</v>
      </c>
      <c r="B1992" s="159"/>
      <c r="C1992" s="1" t="s">
        <v>1150</v>
      </c>
      <c r="D1992" s="1"/>
      <c r="E1992" s="1" t="s">
        <v>1101</v>
      </c>
      <c r="F1992" s="1" t="s">
        <v>1154</v>
      </c>
      <c r="G1992" s="1">
        <v>2</v>
      </c>
      <c r="H1992" s="1" t="s">
        <v>19</v>
      </c>
      <c r="I1992" s="1" t="s">
        <v>424</v>
      </c>
      <c r="J1992" s="1">
        <v>1</v>
      </c>
      <c r="K1992" s="1">
        <v>2</v>
      </c>
      <c r="L1992" s="42">
        <v>4</v>
      </c>
      <c r="M1992" s="43"/>
      <c r="N1992" s="1" t="e">
        <f>VLOOKUP(B1992,MICRO!E:L,8,0)</f>
        <v>#N/A</v>
      </c>
    </row>
    <row r="1993" spans="1:14" ht="20.25" x14ac:dyDescent="0.25">
      <c r="A1993" s="1">
        <v>33</v>
      </c>
      <c r="B1993" s="159"/>
      <c r="C1993" s="1" t="s">
        <v>1150</v>
      </c>
      <c r="D1993" s="1"/>
      <c r="E1993" s="1" t="s">
        <v>1101</v>
      </c>
      <c r="F1993" s="1" t="s">
        <v>1154</v>
      </c>
      <c r="G1993" s="1">
        <v>2</v>
      </c>
      <c r="H1993" s="1" t="s">
        <v>19</v>
      </c>
      <c r="I1993" s="1" t="s">
        <v>425</v>
      </c>
      <c r="J1993" s="1">
        <v>1</v>
      </c>
      <c r="K1993" s="1">
        <v>2</v>
      </c>
      <c r="L1993" s="42">
        <v>4</v>
      </c>
      <c r="M1993" s="43"/>
      <c r="N1993" s="1" t="e">
        <f>VLOOKUP(B1993,MICRO!E:L,8,0)</f>
        <v>#N/A</v>
      </c>
    </row>
    <row r="1994" spans="1:14" ht="20.25" x14ac:dyDescent="0.25">
      <c r="A1994" s="1">
        <v>34</v>
      </c>
      <c r="B1994" s="159"/>
      <c r="C1994" s="1" t="s">
        <v>1150</v>
      </c>
      <c r="D1994" s="1"/>
      <c r="E1994" s="1" t="s">
        <v>1101</v>
      </c>
      <c r="F1994" s="1" t="s">
        <v>1154</v>
      </c>
      <c r="G1994" s="1">
        <v>2</v>
      </c>
      <c r="H1994" s="1" t="s">
        <v>19</v>
      </c>
      <c r="I1994" s="1" t="s">
        <v>426</v>
      </c>
      <c r="J1994" s="1">
        <v>1</v>
      </c>
      <c r="K1994" s="1">
        <v>2</v>
      </c>
      <c r="L1994" s="42">
        <v>4</v>
      </c>
      <c r="M1994" s="43"/>
      <c r="N1994" s="1" t="e">
        <f>VLOOKUP(B1994,MICRO!E:L,8,0)</f>
        <v>#N/A</v>
      </c>
    </row>
    <row r="1995" spans="1:14" ht="20.25" x14ac:dyDescent="0.25">
      <c r="A1995" s="1">
        <v>35</v>
      </c>
      <c r="B1995" s="159"/>
      <c r="C1995" s="1" t="s">
        <v>1150</v>
      </c>
      <c r="D1995" s="1"/>
      <c r="E1995" s="1" t="s">
        <v>1101</v>
      </c>
      <c r="F1995" s="1" t="s">
        <v>1154</v>
      </c>
      <c r="G1995" s="1">
        <v>2</v>
      </c>
      <c r="H1995" s="1" t="s">
        <v>19</v>
      </c>
      <c r="I1995" s="1" t="s">
        <v>427</v>
      </c>
      <c r="J1995" s="1">
        <v>1</v>
      </c>
      <c r="K1995" s="1">
        <v>2</v>
      </c>
      <c r="L1995" s="42">
        <v>4</v>
      </c>
      <c r="M1995" s="43"/>
      <c r="N1995" s="1" t="e">
        <f>VLOOKUP(B1995,MICRO!E:L,8,0)</f>
        <v>#N/A</v>
      </c>
    </row>
    <row r="1996" spans="1:14" ht="20.25" x14ac:dyDescent="0.25">
      <c r="A1996" s="1">
        <v>36</v>
      </c>
      <c r="B1996" s="159"/>
      <c r="C1996" s="1" t="s">
        <v>1247</v>
      </c>
      <c r="D1996" s="1"/>
      <c r="E1996" s="1"/>
      <c r="F1996" s="1" t="s">
        <v>575</v>
      </c>
      <c r="G1996" s="1">
        <v>1</v>
      </c>
      <c r="H1996" s="1"/>
      <c r="I1996" s="1" t="s">
        <v>423</v>
      </c>
      <c r="J1996" s="1">
        <v>223.4</v>
      </c>
      <c r="K1996" s="1">
        <v>223.4</v>
      </c>
      <c r="L1996" s="42">
        <v>4</v>
      </c>
      <c r="M1996" s="43"/>
      <c r="N1996" s="1" t="e">
        <f>VLOOKUP(B1996,MICRO!E:L,8,0)</f>
        <v>#N/A</v>
      </c>
    </row>
    <row r="1997" spans="1:14" ht="20.25" x14ac:dyDescent="0.25">
      <c r="A1997" s="1">
        <v>37</v>
      </c>
      <c r="B1997" s="159"/>
      <c r="C1997" s="1" t="s">
        <v>1247</v>
      </c>
      <c r="D1997" s="1"/>
      <c r="E1997" s="1"/>
      <c r="F1997" s="1" t="s">
        <v>576</v>
      </c>
      <c r="G1997" s="1">
        <v>1</v>
      </c>
      <c r="H1997" s="1"/>
      <c r="I1997" s="1" t="s">
        <v>424</v>
      </c>
      <c r="J1997" s="1">
        <v>223.4</v>
      </c>
      <c r="K1997" s="1">
        <v>223.4</v>
      </c>
      <c r="L1997" s="42">
        <v>4</v>
      </c>
      <c r="M1997" s="43"/>
      <c r="N1997" s="1" t="e">
        <f>VLOOKUP(B1997,MICRO!E:L,8,0)</f>
        <v>#N/A</v>
      </c>
    </row>
    <row r="1998" spans="1:14" ht="20.25" x14ac:dyDescent="0.25">
      <c r="A1998" s="1">
        <v>38</v>
      </c>
      <c r="B1998" s="159"/>
      <c r="C1998" s="1" t="s">
        <v>1247</v>
      </c>
      <c r="D1998" s="1"/>
      <c r="E1998" s="1"/>
      <c r="F1998" s="1" t="s">
        <v>576</v>
      </c>
      <c r="G1998" s="1">
        <v>1</v>
      </c>
      <c r="H1998" s="1"/>
      <c r="I1998" s="1" t="s">
        <v>425</v>
      </c>
      <c r="J1998" s="1">
        <v>223.4</v>
      </c>
      <c r="K1998" s="1">
        <v>223.4</v>
      </c>
      <c r="L1998" s="42">
        <v>4</v>
      </c>
      <c r="M1998" s="43"/>
      <c r="N1998" s="1" t="e">
        <f>VLOOKUP(B1998,MICRO!E:L,8,0)</f>
        <v>#N/A</v>
      </c>
    </row>
    <row r="1999" spans="1:14" ht="20.25" x14ac:dyDescent="0.25">
      <c r="A1999" s="1">
        <v>39</v>
      </c>
      <c r="B1999" s="159"/>
      <c r="C1999" s="1" t="s">
        <v>1247</v>
      </c>
      <c r="D1999" s="1"/>
      <c r="E1999" s="1"/>
      <c r="F1999" s="1" t="s">
        <v>576</v>
      </c>
      <c r="G1999" s="1">
        <v>1</v>
      </c>
      <c r="H1999" s="1"/>
      <c r="I1999" s="1" t="s">
        <v>426</v>
      </c>
      <c r="J1999" s="1">
        <v>223.4</v>
      </c>
      <c r="K1999" s="1">
        <v>223.4</v>
      </c>
      <c r="L1999" s="42">
        <v>4</v>
      </c>
      <c r="M1999" s="43"/>
      <c r="N1999" s="1" t="e">
        <f>VLOOKUP(B1999,MICRO!E:L,8,0)</f>
        <v>#N/A</v>
      </c>
    </row>
    <row r="2000" spans="1:14" ht="20.25" x14ac:dyDescent="0.25">
      <c r="A2000" s="1">
        <v>40</v>
      </c>
      <c r="B2000" s="159"/>
      <c r="C2000" s="1" t="s">
        <v>1247</v>
      </c>
      <c r="D2000" s="1"/>
      <c r="E2000" s="1"/>
      <c r="F2000" s="1" t="s">
        <v>575</v>
      </c>
      <c r="G2000" s="1">
        <v>1</v>
      </c>
      <c r="H2000" s="1"/>
      <c r="I2000" s="1" t="s">
        <v>427</v>
      </c>
      <c r="J2000" s="1">
        <v>223.4</v>
      </c>
      <c r="K2000" s="1">
        <v>223.4</v>
      </c>
      <c r="L2000" s="42">
        <v>4</v>
      </c>
      <c r="M2000" s="43"/>
      <c r="N2000" s="1" t="e">
        <f>VLOOKUP(B2000,MICRO!E:L,8,0)</f>
        <v>#N/A</v>
      </c>
    </row>
    <row r="2001" spans="1:14" ht="20.25" x14ac:dyDescent="0.25">
      <c r="A2001" s="1">
        <v>41</v>
      </c>
      <c r="B2001" s="159">
        <v>1816</v>
      </c>
      <c r="C2001" s="1" t="s">
        <v>506</v>
      </c>
      <c r="D2001" s="1"/>
      <c r="E2001" s="1" t="s">
        <v>2</v>
      </c>
      <c r="F2001" s="1" t="s">
        <v>1250</v>
      </c>
      <c r="G2001" s="1">
        <v>1</v>
      </c>
      <c r="H2001" s="1" t="s">
        <v>19</v>
      </c>
      <c r="I2001" s="1" t="s">
        <v>426</v>
      </c>
      <c r="J2001" s="1">
        <v>296.39999999999998</v>
      </c>
      <c r="K2001" s="1">
        <v>296.39999999999998</v>
      </c>
      <c r="L2001" s="42">
        <v>4</v>
      </c>
      <c r="M2001" s="43"/>
      <c r="N2001" s="1" t="e">
        <f>VLOOKUP(B2001,MICRO!E:L,8,0)</f>
        <v>#N/A</v>
      </c>
    </row>
    <row r="2002" spans="1:14" ht="20.25" x14ac:dyDescent="0.25">
      <c r="A2002" s="1">
        <v>42</v>
      </c>
      <c r="B2002" s="159">
        <v>1817</v>
      </c>
      <c r="C2002" s="1" t="s">
        <v>506</v>
      </c>
      <c r="D2002" s="1"/>
      <c r="E2002" s="1" t="s">
        <v>43</v>
      </c>
      <c r="F2002" s="1" t="s">
        <v>502</v>
      </c>
      <c r="G2002" s="1">
        <v>1</v>
      </c>
      <c r="H2002" s="1" t="s">
        <v>19</v>
      </c>
      <c r="I2002" s="1" t="s">
        <v>426</v>
      </c>
      <c r="J2002" s="1">
        <v>5.7</v>
      </c>
      <c r="K2002" s="1">
        <v>5.7</v>
      </c>
      <c r="L2002" s="42">
        <v>4</v>
      </c>
      <c r="M2002" s="43"/>
      <c r="N2002" s="1" t="e">
        <f>VLOOKUP(B2002,MICRO!E:L,8,0)</f>
        <v>#N/A</v>
      </c>
    </row>
    <row r="2003" spans="1:14" ht="20.25" x14ac:dyDescent="0.25">
      <c r="A2003" s="1">
        <v>43</v>
      </c>
      <c r="B2003" s="159">
        <v>1818</v>
      </c>
      <c r="C2003" s="1" t="s">
        <v>506</v>
      </c>
      <c r="D2003" s="1"/>
      <c r="E2003" s="1" t="s">
        <v>746</v>
      </c>
      <c r="F2003" s="1" t="s">
        <v>503</v>
      </c>
      <c r="G2003" s="1">
        <v>1</v>
      </c>
      <c r="H2003" s="1" t="s">
        <v>19</v>
      </c>
      <c r="I2003" s="1" t="s">
        <v>426</v>
      </c>
      <c r="J2003" s="1">
        <v>5.7</v>
      </c>
      <c r="K2003" s="1">
        <v>5.7</v>
      </c>
      <c r="L2003" s="42">
        <v>4</v>
      </c>
      <c r="M2003" s="43"/>
      <c r="N2003" s="1" t="e">
        <f>VLOOKUP(B2003,MICRO!E:L,8,0)</f>
        <v>#N/A</v>
      </c>
    </row>
    <row r="2004" spans="1:14" ht="20.25" x14ac:dyDescent="0.25">
      <c r="A2004" s="1">
        <v>44</v>
      </c>
      <c r="B2004" s="159">
        <v>1819</v>
      </c>
      <c r="C2004" s="1" t="s">
        <v>506</v>
      </c>
      <c r="D2004" s="1"/>
      <c r="E2004" s="1" t="s">
        <v>1101</v>
      </c>
      <c r="F2004" s="1" t="s">
        <v>504</v>
      </c>
      <c r="G2004" s="1">
        <v>1</v>
      </c>
      <c r="H2004" s="1" t="s">
        <v>19</v>
      </c>
      <c r="I2004" s="1" t="s">
        <v>426</v>
      </c>
      <c r="J2004" s="1">
        <v>11.6</v>
      </c>
      <c r="K2004" s="1">
        <v>11.6</v>
      </c>
      <c r="L2004" s="42">
        <v>4</v>
      </c>
      <c r="M2004" s="43"/>
      <c r="N2004" s="1" t="e">
        <f>VLOOKUP(B2004,MICRO!E:L,8,0)</f>
        <v>#N/A</v>
      </c>
    </row>
    <row r="2005" spans="1:14" ht="20.25" x14ac:dyDescent="0.25">
      <c r="A2005" s="1">
        <v>45</v>
      </c>
      <c r="B2005" s="159">
        <v>1820</v>
      </c>
      <c r="C2005" s="1" t="s">
        <v>506</v>
      </c>
      <c r="D2005" s="1"/>
      <c r="E2005" s="1" t="s">
        <v>100</v>
      </c>
      <c r="F2005" s="1" t="s">
        <v>505</v>
      </c>
      <c r="G2005" s="1">
        <v>2</v>
      </c>
      <c r="H2005" s="1" t="s">
        <v>19</v>
      </c>
      <c r="I2005" s="1" t="s">
        <v>426</v>
      </c>
      <c r="J2005" s="1">
        <v>0.3</v>
      </c>
      <c r="K2005" s="1">
        <v>0.6</v>
      </c>
      <c r="L2005" s="42">
        <v>4</v>
      </c>
      <c r="M2005" s="43"/>
      <c r="N2005" s="1" t="e">
        <f>VLOOKUP(B2005,MICRO!E:L,8,0)</f>
        <v>#N/A</v>
      </c>
    </row>
    <row r="2006" spans="1:14" ht="20.25" x14ac:dyDescent="0.25">
      <c r="A2006" s="1">
        <v>1</v>
      </c>
      <c r="B2006" s="159"/>
      <c r="C2006" s="1" t="s">
        <v>1150</v>
      </c>
      <c r="D2006" s="1"/>
      <c r="E2006" s="1" t="s">
        <v>2</v>
      </c>
      <c r="F2006" s="1" t="s">
        <v>1151</v>
      </c>
      <c r="G2006" s="1">
        <v>2</v>
      </c>
      <c r="H2006" s="1" t="s">
        <v>19</v>
      </c>
      <c r="I2006" s="1" t="s">
        <v>423</v>
      </c>
      <c r="J2006" s="1">
        <v>11.5</v>
      </c>
      <c r="K2006" s="1">
        <v>23</v>
      </c>
      <c r="L2006" s="42">
        <v>5</v>
      </c>
      <c r="M2006" s="43"/>
      <c r="N2006" s="1" t="e">
        <f>VLOOKUP(B2006,MICRO!E:L,8,0)</f>
        <v>#N/A</v>
      </c>
    </row>
    <row r="2007" spans="1:14" ht="20.25" x14ac:dyDescent="0.25">
      <c r="A2007" s="1">
        <v>2</v>
      </c>
      <c r="B2007" s="159"/>
      <c r="C2007" s="1" t="s">
        <v>1150</v>
      </c>
      <c r="D2007" s="1"/>
      <c r="E2007" s="1" t="s">
        <v>43</v>
      </c>
      <c r="F2007" s="1" t="s">
        <v>1152</v>
      </c>
      <c r="G2007" s="1">
        <v>4</v>
      </c>
      <c r="H2007" s="1" t="s">
        <v>19</v>
      </c>
      <c r="I2007" s="1" t="s">
        <v>423</v>
      </c>
      <c r="J2007" s="1">
        <v>1.5</v>
      </c>
      <c r="K2007" s="1">
        <v>6</v>
      </c>
      <c r="L2007" s="42">
        <v>5</v>
      </c>
      <c r="M2007" s="43"/>
      <c r="N2007" s="1" t="e">
        <f>VLOOKUP(B2007,MICRO!E:L,8,0)</f>
        <v>#N/A</v>
      </c>
    </row>
    <row r="2008" spans="1:14" ht="20.25" x14ac:dyDescent="0.25">
      <c r="A2008" s="1">
        <v>3</v>
      </c>
      <c r="B2008" s="159"/>
      <c r="C2008" s="1" t="s">
        <v>1150</v>
      </c>
      <c r="D2008" s="1"/>
      <c r="E2008" s="1" t="s">
        <v>746</v>
      </c>
      <c r="F2008" s="1" t="s">
        <v>1153</v>
      </c>
      <c r="G2008" s="1">
        <v>2</v>
      </c>
      <c r="H2008" s="1" t="s">
        <v>19</v>
      </c>
      <c r="I2008" s="1" t="s">
        <v>423</v>
      </c>
      <c r="J2008" s="1">
        <v>5</v>
      </c>
      <c r="K2008" s="1">
        <v>10</v>
      </c>
      <c r="L2008" s="42">
        <v>5</v>
      </c>
      <c r="M2008" s="43"/>
      <c r="N2008" s="1" t="e">
        <f>VLOOKUP(B2008,MICRO!E:L,8,0)</f>
        <v>#N/A</v>
      </c>
    </row>
    <row r="2009" spans="1:14" ht="20.25" x14ac:dyDescent="0.25">
      <c r="A2009" s="1">
        <v>4</v>
      </c>
      <c r="B2009" s="159"/>
      <c r="C2009" s="1" t="s">
        <v>1150</v>
      </c>
      <c r="D2009" s="1"/>
      <c r="E2009" s="1" t="s">
        <v>100</v>
      </c>
      <c r="F2009" s="1" t="s">
        <v>1155</v>
      </c>
      <c r="G2009" s="1">
        <v>4</v>
      </c>
      <c r="H2009" s="1" t="s">
        <v>19</v>
      </c>
      <c r="I2009" s="1" t="s">
        <v>423</v>
      </c>
      <c r="J2009" s="1">
        <v>0.3</v>
      </c>
      <c r="K2009" s="1">
        <v>1.2</v>
      </c>
      <c r="L2009" s="42">
        <v>5</v>
      </c>
      <c r="M2009" s="43"/>
      <c r="N2009" s="1" t="e">
        <f>VLOOKUP(B2009,MICRO!E:L,8,0)</f>
        <v>#N/A</v>
      </c>
    </row>
    <row r="2010" spans="1:14" ht="20.25" x14ac:dyDescent="0.25">
      <c r="A2010" s="1">
        <v>5</v>
      </c>
      <c r="B2010" s="159"/>
      <c r="C2010" s="1" t="s">
        <v>1150</v>
      </c>
      <c r="D2010" s="1"/>
      <c r="E2010" s="1" t="s">
        <v>173</v>
      </c>
      <c r="F2010" s="1" t="s">
        <v>1156</v>
      </c>
      <c r="G2010" s="1">
        <v>8</v>
      </c>
      <c r="H2010" s="1" t="s">
        <v>19</v>
      </c>
      <c r="I2010" s="1" t="s">
        <v>423</v>
      </c>
      <c r="J2010" s="1">
        <v>1</v>
      </c>
      <c r="K2010" s="1">
        <v>8</v>
      </c>
      <c r="L2010" s="42">
        <v>5</v>
      </c>
      <c r="M2010" s="43"/>
      <c r="N2010" s="1" t="e">
        <f>VLOOKUP(B2010,MICRO!E:L,8,0)</f>
        <v>#N/A</v>
      </c>
    </row>
    <row r="2011" spans="1:14" ht="20.25" x14ac:dyDescent="0.25">
      <c r="A2011" s="1">
        <v>6</v>
      </c>
      <c r="B2011" s="159"/>
      <c r="C2011" s="1" t="s">
        <v>1150</v>
      </c>
      <c r="D2011" s="1"/>
      <c r="E2011" s="1" t="s">
        <v>461</v>
      </c>
      <c r="F2011" s="1" t="s">
        <v>1157</v>
      </c>
      <c r="G2011" s="1">
        <v>2</v>
      </c>
      <c r="H2011" s="1" t="s">
        <v>19</v>
      </c>
      <c r="I2011" s="1" t="s">
        <v>423</v>
      </c>
      <c r="J2011" s="1">
        <v>0.6</v>
      </c>
      <c r="K2011" s="1">
        <v>1.2</v>
      </c>
      <c r="L2011" s="42">
        <v>5</v>
      </c>
      <c r="M2011" s="43"/>
      <c r="N2011" s="1" t="e">
        <f>VLOOKUP(B2011,MICRO!E:L,8,0)</f>
        <v>#N/A</v>
      </c>
    </row>
    <row r="2012" spans="1:14" ht="20.25" x14ac:dyDescent="0.25">
      <c r="A2012" s="1">
        <v>7</v>
      </c>
      <c r="B2012" s="159"/>
      <c r="C2012" s="1" t="s">
        <v>1150</v>
      </c>
      <c r="D2012" s="1"/>
      <c r="E2012" s="1" t="s">
        <v>2</v>
      </c>
      <c r="F2012" s="1" t="s">
        <v>1151</v>
      </c>
      <c r="G2012" s="1">
        <v>2</v>
      </c>
      <c r="H2012" s="1" t="s">
        <v>19</v>
      </c>
      <c r="I2012" s="1" t="s">
        <v>424</v>
      </c>
      <c r="J2012" s="1">
        <v>11.5</v>
      </c>
      <c r="K2012" s="1">
        <v>23</v>
      </c>
      <c r="L2012" s="42">
        <v>5</v>
      </c>
      <c r="M2012" s="43"/>
      <c r="N2012" s="1" t="e">
        <f>VLOOKUP(B2012,MICRO!E:L,8,0)</f>
        <v>#N/A</v>
      </c>
    </row>
    <row r="2013" spans="1:14" ht="20.25" x14ac:dyDescent="0.25">
      <c r="A2013" s="1">
        <v>8</v>
      </c>
      <c r="B2013" s="159"/>
      <c r="C2013" s="1" t="s">
        <v>1150</v>
      </c>
      <c r="D2013" s="1"/>
      <c r="E2013" s="1" t="s">
        <v>43</v>
      </c>
      <c r="F2013" s="1" t="s">
        <v>1152</v>
      </c>
      <c r="G2013" s="1">
        <v>4</v>
      </c>
      <c r="H2013" s="1" t="s">
        <v>19</v>
      </c>
      <c r="I2013" s="1" t="s">
        <v>424</v>
      </c>
      <c r="J2013" s="1">
        <v>1.5</v>
      </c>
      <c r="K2013" s="1">
        <v>6</v>
      </c>
      <c r="L2013" s="42">
        <v>5</v>
      </c>
      <c r="M2013" s="43"/>
      <c r="N2013" s="1" t="e">
        <f>VLOOKUP(B2013,MICRO!E:L,8,0)</f>
        <v>#N/A</v>
      </c>
    </row>
    <row r="2014" spans="1:14" ht="20.25" x14ac:dyDescent="0.25">
      <c r="A2014" s="1">
        <v>9</v>
      </c>
      <c r="B2014" s="159"/>
      <c r="C2014" s="1" t="s">
        <v>1150</v>
      </c>
      <c r="D2014" s="1"/>
      <c r="E2014" s="1" t="s">
        <v>746</v>
      </c>
      <c r="F2014" s="1" t="s">
        <v>1153</v>
      </c>
      <c r="G2014" s="1">
        <v>2</v>
      </c>
      <c r="H2014" s="1" t="s">
        <v>19</v>
      </c>
      <c r="I2014" s="1" t="s">
        <v>424</v>
      </c>
      <c r="J2014" s="1">
        <v>5</v>
      </c>
      <c r="K2014" s="1">
        <v>10</v>
      </c>
      <c r="L2014" s="42">
        <v>5</v>
      </c>
      <c r="M2014" s="43"/>
      <c r="N2014" s="1" t="e">
        <f>VLOOKUP(B2014,MICRO!E:L,8,0)</f>
        <v>#N/A</v>
      </c>
    </row>
    <row r="2015" spans="1:14" ht="20.25" x14ac:dyDescent="0.25">
      <c r="A2015" s="1">
        <v>10</v>
      </c>
      <c r="B2015" s="159"/>
      <c r="C2015" s="1" t="s">
        <v>1150</v>
      </c>
      <c r="D2015" s="1"/>
      <c r="E2015" s="1" t="s">
        <v>100</v>
      </c>
      <c r="F2015" s="1" t="s">
        <v>1155</v>
      </c>
      <c r="G2015" s="1">
        <v>4</v>
      </c>
      <c r="H2015" s="1" t="s">
        <v>19</v>
      </c>
      <c r="I2015" s="1" t="s">
        <v>424</v>
      </c>
      <c r="J2015" s="1">
        <v>0.3</v>
      </c>
      <c r="K2015" s="1">
        <v>1.2</v>
      </c>
      <c r="L2015" s="42">
        <v>5</v>
      </c>
      <c r="M2015" s="43"/>
      <c r="N2015" s="1" t="e">
        <f>VLOOKUP(B2015,MICRO!E:L,8,0)</f>
        <v>#N/A</v>
      </c>
    </row>
    <row r="2016" spans="1:14" ht="20.25" x14ac:dyDescent="0.25">
      <c r="A2016" s="1">
        <v>11</v>
      </c>
      <c r="B2016" s="159"/>
      <c r="C2016" s="1" t="s">
        <v>1150</v>
      </c>
      <c r="D2016" s="1"/>
      <c r="E2016" s="1" t="s">
        <v>173</v>
      </c>
      <c r="F2016" s="1" t="s">
        <v>1156</v>
      </c>
      <c r="G2016" s="1">
        <v>8</v>
      </c>
      <c r="H2016" s="1" t="s">
        <v>19</v>
      </c>
      <c r="I2016" s="1" t="s">
        <v>424</v>
      </c>
      <c r="J2016" s="1">
        <v>1</v>
      </c>
      <c r="K2016" s="1">
        <v>8</v>
      </c>
      <c r="L2016" s="42">
        <v>5</v>
      </c>
      <c r="M2016" s="43"/>
      <c r="N2016" s="1" t="e">
        <f>VLOOKUP(B2016,MICRO!E:L,8,0)</f>
        <v>#N/A</v>
      </c>
    </row>
    <row r="2017" spans="1:14" ht="20.25" x14ac:dyDescent="0.25">
      <c r="A2017" s="1">
        <v>12</v>
      </c>
      <c r="B2017" s="159"/>
      <c r="C2017" s="1" t="s">
        <v>1150</v>
      </c>
      <c r="D2017" s="1"/>
      <c r="E2017" s="1" t="s">
        <v>461</v>
      </c>
      <c r="F2017" s="1" t="s">
        <v>1157</v>
      </c>
      <c r="G2017" s="1">
        <v>2</v>
      </c>
      <c r="H2017" s="1" t="s">
        <v>19</v>
      </c>
      <c r="I2017" s="1" t="s">
        <v>424</v>
      </c>
      <c r="J2017" s="1">
        <v>0.6</v>
      </c>
      <c r="K2017" s="1">
        <v>1.2</v>
      </c>
      <c r="L2017" s="42">
        <v>5</v>
      </c>
      <c r="M2017" s="43"/>
      <c r="N2017" s="1" t="e">
        <f>VLOOKUP(B2017,MICRO!E:L,8,0)</f>
        <v>#N/A</v>
      </c>
    </row>
    <row r="2018" spans="1:14" ht="20.25" x14ac:dyDescent="0.25">
      <c r="A2018" s="1">
        <v>13</v>
      </c>
      <c r="B2018" s="159"/>
      <c r="C2018" s="1" t="s">
        <v>1150</v>
      </c>
      <c r="D2018" s="1"/>
      <c r="E2018" s="1" t="s">
        <v>2</v>
      </c>
      <c r="F2018" s="1" t="s">
        <v>1151</v>
      </c>
      <c r="G2018" s="1">
        <v>2</v>
      </c>
      <c r="H2018" s="1" t="s">
        <v>19</v>
      </c>
      <c r="I2018" s="1" t="s">
        <v>425</v>
      </c>
      <c r="J2018" s="1">
        <v>11.5</v>
      </c>
      <c r="K2018" s="1">
        <v>23</v>
      </c>
      <c r="L2018" s="42">
        <v>5</v>
      </c>
      <c r="M2018" s="43"/>
      <c r="N2018" s="1" t="e">
        <f>VLOOKUP(B2018,MICRO!E:L,8,0)</f>
        <v>#N/A</v>
      </c>
    </row>
    <row r="2019" spans="1:14" ht="20.25" x14ac:dyDescent="0.25">
      <c r="A2019" s="1">
        <v>14</v>
      </c>
      <c r="B2019" s="159"/>
      <c r="C2019" s="1" t="s">
        <v>1150</v>
      </c>
      <c r="D2019" s="1"/>
      <c r="E2019" s="1" t="s">
        <v>43</v>
      </c>
      <c r="F2019" s="1" t="s">
        <v>1152</v>
      </c>
      <c r="G2019" s="1">
        <v>4</v>
      </c>
      <c r="H2019" s="1" t="s">
        <v>19</v>
      </c>
      <c r="I2019" s="1" t="s">
        <v>425</v>
      </c>
      <c r="J2019" s="1">
        <v>1.5</v>
      </c>
      <c r="K2019" s="1">
        <v>6</v>
      </c>
      <c r="L2019" s="42">
        <v>5</v>
      </c>
      <c r="M2019" s="43"/>
      <c r="N2019" s="1" t="e">
        <f>VLOOKUP(B2019,MICRO!E:L,8,0)</f>
        <v>#N/A</v>
      </c>
    </row>
    <row r="2020" spans="1:14" ht="20.25" x14ac:dyDescent="0.25">
      <c r="A2020" s="1">
        <v>15</v>
      </c>
      <c r="B2020" s="159"/>
      <c r="C2020" s="1" t="s">
        <v>1150</v>
      </c>
      <c r="D2020" s="1"/>
      <c r="E2020" s="1" t="s">
        <v>746</v>
      </c>
      <c r="F2020" s="1" t="s">
        <v>1153</v>
      </c>
      <c r="G2020" s="1">
        <v>2</v>
      </c>
      <c r="H2020" s="1" t="s">
        <v>19</v>
      </c>
      <c r="I2020" s="1" t="s">
        <v>425</v>
      </c>
      <c r="J2020" s="1">
        <v>5</v>
      </c>
      <c r="K2020" s="1">
        <v>10</v>
      </c>
      <c r="L2020" s="42">
        <v>5</v>
      </c>
      <c r="M2020" s="43"/>
      <c r="N2020" s="1" t="e">
        <f>VLOOKUP(B2020,MICRO!E:L,8,0)</f>
        <v>#N/A</v>
      </c>
    </row>
    <row r="2021" spans="1:14" ht="20.25" x14ac:dyDescent="0.25">
      <c r="A2021" s="1">
        <v>16</v>
      </c>
      <c r="B2021" s="159"/>
      <c r="C2021" s="1" t="s">
        <v>1150</v>
      </c>
      <c r="D2021" s="1"/>
      <c r="E2021" s="1" t="s">
        <v>100</v>
      </c>
      <c r="F2021" s="1" t="s">
        <v>1155</v>
      </c>
      <c r="G2021" s="1">
        <v>4</v>
      </c>
      <c r="H2021" s="1" t="s">
        <v>19</v>
      </c>
      <c r="I2021" s="1" t="s">
        <v>425</v>
      </c>
      <c r="J2021" s="1">
        <v>0.3</v>
      </c>
      <c r="K2021" s="1">
        <v>1.2</v>
      </c>
      <c r="L2021" s="42">
        <v>5</v>
      </c>
      <c r="M2021" s="43"/>
      <c r="N2021" s="1" t="e">
        <f>VLOOKUP(B2021,MICRO!E:L,8,0)</f>
        <v>#N/A</v>
      </c>
    </row>
    <row r="2022" spans="1:14" ht="20.25" x14ac:dyDescent="0.25">
      <c r="A2022" s="1">
        <v>17</v>
      </c>
      <c r="B2022" s="159"/>
      <c r="C2022" s="1" t="s">
        <v>1150</v>
      </c>
      <c r="D2022" s="1"/>
      <c r="E2022" s="1" t="s">
        <v>173</v>
      </c>
      <c r="F2022" s="1" t="s">
        <v>1156</v>
      </c>
      <c r="G2022" s="1">
        <v>8</v>
      </c>
      <c r="H2022" s="1" t="s">
        <v>19</v>
      </c>
      <c r="I2022" s="1" t="s">
        <v>425</v>
      </c>
      <c r="J2022" s="1">
        <v>1</v>
      </c>
      <c r="K2022" s="1">
        <v>8</v>
      </c>
      <c r="L2022" s="42">
        <v>5</v>
      </c>
      <c r="M2022" s="43"/>
      <c r="N2022" s="1" t="e">
        <f>VLOOKUP(B2022,MICRO!E:L,8,0)</f>
        <v>#N/A</v>
      </c>
    </row>
    <row r="2023" spans="1:14" ht="20.25" x14ac:dyDescent="0.25">
      <c r="A2023" s="1">
        <v>18</v>
      </c>
      <c r="B2023" s="159"/>
      <c r="C2023" s="1" t="s">
        <v>1150</v>
      </c>
      <c r="D2023" s="1"/>
      <c r="E2023" s="1" t="s">
        <v>461</v>
      </c>
      <c r="F2023" s="1" t="s">
        <v>1157</v>
      </c>
      <c r="G2023" s="1">
        <v>2</v>
      </c>
      <c r="H2023" s="1" t="s">
        <v>19</v>
      </c>
      <c r="I2023" s="1" t="s">
        <v>425</v>
      </c>
      <c r="J2023" s="1">
        <v>0.6</v>
      </c>
      <c r="K2023" s="1">
        <v>1.2</v>
      </c>
      <c r="L2023" s="42">
        <v>5</v>
      </c>
      <c r="M2023" s="43"/>
      <c r="N2023" s="1" t="e">
        <f>VLOOKUP(B2023,MICRO!E:L,8,0)</f>
        <v>#N/A</v>
      </c>
    </row>
    <row r="2024" spans="1:14" ht="20.25" x14ac:dyDescent="0.25">
      <c r="A2024" s="1">
        <v>19</v>
      </c>
      <c r="B2024" s="159"/>
      <c r="C2024" s="1" t="s">
        <v>1150</v>
      </c>
      <c r="D2024" s="1"/>
      <c r="E2024" s="1" t="s">
        <v>2</v>
      </c>
      <c r="F2024" s="1" t="s">
        <v>1151</v>
      </c>
      <c r="G2024" s="1">
        <v>2</v>
      </c>
      <c r="H2024" s="1" t="s">
        <v>19</v>
      </c>
      <c r="I2024" s="1" t="s">
        <v>426</v>
      </c>
      <c r="J2024" s="1">
        <v>11.5</v>
      </c>
      <c r="K2024" s="1">
        <v>23</v>
      </c>
      <c r="L2024" s="42">
        <v>5</v>
      </c>
      <c r="M2024" s="43"/>
      <c r="N2024" s="1" t="e">
        <f>VLOOKUP(B2024,MICRO!E:L,8,0)</f>
        <v>#N/A</v>
      </c>
    </row>
    <row r="2025" spans="1:14" ht="20.25" x14ac:dyDescent="0.25">
      <c r="A2025" s="1">
        <v>20</v>
      </c>
      <c r="B2025" s="159"/>
      <c r="C2025" s="1" t="s">
        <v>1150</v>
      </c>
      <c r="D2025" s="1"/>
      <c r="E2025" s="1" t="s">
        <v>43</v>
      </c>
      <c r="F2025" s="1" t="s">
        <v>1152</v>
      </c>
      <c r="G2025" s="1">
        <v>4</v>
      </c>
      <c r="H2025" s="1" t="s">
        <v>19</v>
      </c>
      <c r="I2025" s="1" t="s">
        <v>426</v>
      </c>
      <c r="J2025" s="1">
        <v>1.5</v>
      </c>
      <c r="K2025" s="1">
        <v>6</v>
      </c>
      <c r="L2025" s="42">
        <v>5</v>
      </c>
      <c r="M2025" s="43"/>
      <c r="N2025" s="1" t="e">
        <f>VLOOKUP(B2025,MICRO!E:L,8,0)</f>
        <v>#N/A</v>
      </c>
    </row>
    <row r="2026" spans="1:14" ht="20.25" x14ac:dyDescent="0.25">
      <c r="A2026" s="1">
        <v>21</v>
      </c>
      <c r="B2026" s="159"/>
      <c r="C2026" s="1" t="s">
        <v>1150</v>
      </c>
      <c r="D2026" s="1"/>
      <c r="E2026" s="1" t="s">
        <v>746</v>
      </c>
      <c r="F2026" s="1" t="s">
        <v>1153</v>
      </c>
      <c r="G2026" s="1">
        <v>2</v>
      </c>
      <c r="H2026" s="1" t="s">
        <v>19</v>
      </c>
      <c r="I2026" s="1" t="s">
        <v>426</v>
      </c>
      <c r="J2026" s="1">
        <v>5</v>
      </c>
      <c r="K2026" s="1">
        <v>10</v>
      </c>
      <c r="L2026" s="42">
        <v>5</v>
      </c>
      <c r="M2026" s="43"/>
      <c r="N2026" s="1" t="e">
        <f>VLOOKUP(B2026,MICRO!E:L,8,0)</f>
        <v>#N/A</v>
      </c>
    </row>
    <row r="2027" spans="1:14" ht="20.25" x14ac:dyDescent="0.25">
      <c r="A2027" s="1">
        <v>22</v>
      </c>
      <c r="B2027" s="159"/>
      <c r="C2027" s="1" t="s">
        <v>1150</v>
      </c>
      <c r="D2027" s="1"/>
      <c r="E2027" s="1" t="s">
        <v>100</v>
      </c>
      <c r="F2027" s="1" t="s">
        <v>1155</v>
      </c>
      <c r="G2027" s="1">
        <v>4</v>
      </c>
      <c r="H2027" s="1" t="s">
        <v>19</v>
      </c>
      <c r="I2027" s="1" t="s">
        <v>426</v>
      </c>
      <c r="J2027" s="1">
        <v>0.3</v>
      </c>
      <c r="K2027" s="1">
        <v>1.2</v>
      </c>
      <c r="L2027" s="42">
        <v>5</v>
      </c>
      <c r="M2027" s="43"/>
      <c r="N2027" s="1" t="e">
        <f>VLOOKUP(B2027,MICRO!E:L,8,0)</f>
        <v>#N/A</v>
      </c>
    </row>
    <row r="2028" spans="1:14" ht="20.25" x14ac:dyDescent="0.25">
      <c r="A2028" s="1">
        <v>23</v>
      </c>
      <c r="B2028" s="159"/>
      <c r="C2028" s="1" t="s">
        <v>1150</v>
      </c>
      <c r="D2028" s="1"/>
      <c r="E2028" s="1" t="s">
        <v>173</v>
      </c>
      <c r="F2028" s="1" t="s">
        <v>1156</v>
      </c>
      <c r="G2028" s="1">
        <v>8</v>
      </c>
      <c r="H2028" s="1" t="s">
        <v>19</v>
      </c>
      <c r="I2028" s="1" t="s">
        <v>426</v>
      </c>
      <c r="J2028" s="1">
        <v>1</v>
      </c>
      <c r="K2028" s="1">
        <v>8</v>
      </c>
      <c r="L2028" s="42">
        <v>5</v>
      </c>
      <c r="M2028" s="43"/>
      <c r="N2028" s="1" t="e">
        <f>VLOOKUP(B2028,MICRO!E:L,8,0)</f>
        <v>#N/A</v>
      </c>
    </row>
    <row r="2029" spans="1:14" ht="20.25" x14ac:dyDescent="0.25">
      <c r="A2029" s="1">
        <v>24</v>
      </c>
      <c r="B2029" s="159"/>
      <c r="C2029" s="1" t="s">
        <v>1150</v>
      </c>
      <c r="D2029" s="1"/>
      <c r="E2029" s="1" t="s">
        <v>461</v>
      </c>
      <c r="F2029" s="1" t="s">
        <v>1157</v>
      </c>
      <c r="G2029" s="1">
        <v>2</v>
      </c>
      <c r="H2029" s="1" t="s">
        <v>19</v>
      </c>
      <c r="I2029" s="1" t="s">
        <v>426</v>
      </c>
      <c r="J2029" s="1">
        <v>0.6</v>
      </c>
      <c r="K2029" s="1">
        <v>1.2</v>
      </c>
      <c r="L2029" s="42">
        <v>5</v>
      </c>
      <c r="M2029" s="43"/>
      <c r="N2029" s="1" t="e">
        <f>VLOOKUP(B2029,MICRO!E:L,8,0)</f>
        <v>#N/A</v>
      </c>
    </row>
    <row r="2030" spans="1:14" ht="20.25" x14ac:dyDescent="0.25">
      <c r="A2030" s="1">
        <v>25</v>
      </c>
      <c r="B2030" s="159"/>
      <c r="C2030" s="1" t="s">
        <v>1150</v>
      </c>
      <c r="D2030" s="1"/>
      <c r="E2030" s="1" t="s">
        <v>2</v>
      </c>
      <c r="F2030" s="1" t="s">
        <v>1151</v>
      </c>
      <c r="G2030" s="1">
        <v>2</v>
      </c>
      <c r="H2030" s="1" t="s">
        <v>19</v>
      </c>
      <c r="I2030" s="1" t="s">
        <v>427</v>
      </c>
      <c r="J2030" s="1">
        <v>11.5</v>
      </c>
      <c r="K2030" s="1">
        <v>23</v>
      </c>
      <c r="L2030" s="42">
        <v>5</v>
      </c>
      <c r="M2030" s="43"/>
      <c r="N2030" s="1" t="e">
        <f>VLOOKUP(B2030,MICRO!E:L,8,0)</f>
        <v>#N/A</v>
      </c>
    </row>
    <row r="2031" spans="1:14" ht="20.25" x14ac:dyDescent="0.25">
      <c r="A2031" s="1">
        <v>26</v>
      </c>
      <c r="B2031" s="159"/>
      <c r="C2031" s="1" t="s">
        <v>1150</v>
      </c>
      <c r="D2031" s="1"/>
      <c r="E2031" s="1" t="s">
        <v>43</v>
      </c>
      <c r="F2031" s="1" t="s">
        <v>1152</v>
      </c>
      <c r="G2031" s="1">
        <v>4</v>
      </c>
      <c r="H2031" s="1" t="s">
        <v>19</v>
      </c>
      <c r="I2031" s="1" t="s">
        <v>427</v>
      </c>
      <c r="J2031" s="1">
        <v>1.5</v>
      </c>
      <c r="K2031" s="1">
        <v>6</v>
      </c>
      <c r="L2031" s="42">
        <v>5</v>
      </c>
      <c r="M2031" s="43"/>
      <c r="N2031" s="1" t="e">
        <f>VLOOKUP(B2031,MICRO!E:L,8,0)</f>
        <v>#N/A</v>
      </c>
    </row>
    <row r="2032" spans="1:14" ht="20.25" x14ac:dyDescent="0.25">
      <c r="A2032" s="1">
        <v>27</v>
      </c>
      <c r="B2032" s="159"/>
      <c r="C2032" s="1" t="s">
        <v>1150</v>
      </c>
      <c r="D2032" s="1"/>
      <c r="E2032" s="1" t="s">
        <v>746</v>
      </c>
      <c r="F2032" s="1" t="s">
        <v>1153</v>
      </c>
      <c r="G2032" s="1">
        <v>2</v>
      </c>
      <c r="H2032" s="1" t="s">
        <v>19</v>
      </c>
      <c r="I2032" s="1" t="s">
        <v>427</v>
      </c>
      <c r="J2032" s="1">
        <v>5</v>
      </c>
      <c r="K2032" s="1">
        <v>10</v>
      </c>
      <c r="L2032" s="42">
        <v>5</v>
      </c>
      <c r="M2032" s="43"/>
      <c r="N2032" s="1" t="e">
        <f>VLOOKUP(B2032,MICRO!E:L,8,0)</f>
        <v>#N/A</v>
      </c>
    </row>
    <row r="2033" spans="1:14" ht="20.25" x14ac:dyDescent="0.25">
      <c r="A2033" s="1">
        <v>28</v>
      </c>
      <c r="B2033" s="159"/>
      <c r="C2033" s="1" t="s">
        <v>1150</v>
      </c>
      <c r="D2033" s="1"/>
      <c r="E2033" s="1" t="s">
        <v>100</v>
      </c>
      <c r="F2033" s="1" t="s">
        <v>1155</v>
      </c>
      <c r="G2033" s="1">
        <v>4</v>
      </c>
      <c r="H2033" s="1" t="s">
        <v>19</v>
      </c>
      <c r="I2033" s="1" t="s">
        <v>427</v>
      </c>
      <c r="J2033" s="1">
        <v>0.3</v>
      </c>
      <c r="K2033" s="1">
        <v>1.2</v>
      </c>
      <c r="L2033" s="42">
        <v>5</v>
      </c>
      <c r="M2033" s="43"/>
      <c r="N2033" s="1" t="e">
        <f>VLOOKUP(B2033,MICRO!E:L,8,0)</f>
        <v>#N/A</v>
      </c>
    </row>
    <row r="2034" spans="1:14" ht="20.25" x14ac:dyDescent="0.25">
      <c r="A2034" s="1">
        <v>29</v>
      </c>
      <c r="B2034" s="159"/>
      <c r="C2034" s="1" t="s">
        <v>1150</v>
      </c>
      <c r="D2034" s="1"/>
      <c r="E2034" s="1" t="s">
        <v>173</v>
      </c>
      <c r="F2034" s="1" t="s">
        <v>1156</v>
      </c>
      <c r="G2034" s="1">
        <v>8</v>
      </c>
      <c r="H2034" s="1" t="s">
        <v>19</v>
      </c>
      <c r="I2034" s="1" t="s">
        <v>427</v>
      </c>
      <c r="J2034" s="1">
        <v>1</v>
      </c>
      <c r="K2034" s="1">
        <v>8</v>
      </c>
      <c r="L2034" s="42">
        <v>5</v>
      </c>
      <c r="M2034" s="43"/>
      <c r="N2034" s="1" t="e">
        <f>VLOOKUP(B2034,MICRO!E:L,8,0)</f>
        <v>#N/A</v>
      </c>
    </row>
    <row r="2035" spans="1:14" ht="20.25" x14ac:dyDescent="0.25">
      <c r="A2035" s="1">
        <v>30</v>
      </c>
      <c r="B2035" s="159"/>
      <c r="C2035" s="1" t="s">
        <v>1150</v>
      </c>
      <c r="D2035" s="1"/>
      <c r="E2035" s="1" t="s">
        <v>461</v>
      </c>
      <c r="F2035" s="1" t="s">
        <v>1157</v>
      </c>
      <c r="G2035" s="1">
        <v>2</v>
      </c>
      <c r="H2035" s="1" t="s">
        <v>19</v>
      </c>
      <c r="I2035" s="1" t="s">
        <v>427</v>
      </c>
      <c r="J2035" s="1">
        <v>0.6</v>
      </c>
      <c r="K2035" s="1">
        <v>1.2</v>
      </c>
      <c r="L2035" s="42">
        <v>5</v>
      </c>
      <c r="M2035" s="43"/>
      <c r="N2035" s="1" t="e">
        <f>VLOOKUP(B2035,MICRO!E:L,8,0)</f>
        <v>#N/A</v>
      </c>
    </row>
    <row r="2036" spans="1:14" ht="20.25" x14ac:dyDescent="0.25">
      <c r="A2036" s="1">
        <v>31</v>
      </c>
      <c r="B2036" s="159">
        <v>1964</v>
      </c>
      <c r="C2036" s="1" t="s">
        <v>590</v>
      </c>
      <c r="D2036" s="1"/>
      <c r="E2036" s="1" t="s">
        <v>173</v>
      </c>
      <c r="F2036" s="1" t="s">
        <v>595</v>
      </c>
      <c r="G2036" s="1">
        <v>2</v>
      </c>
      <c r="H2036" s="1" t="s">
        <v>19</v>
      </c>
      <c r="I2036" s="1" t="s">
        <v>427</v>
      </c>
      <c r="J2036" s="1">
        <v>7.4</v>
      </c>
      <c r="K2036" s="1">
        <v>14.8</v>
      </c>
      <c r="L2036" s="42">
        <v>5</v>
      </c>
      <c r="M2036" s="43"/>
      <c r="N2036" s="1" t="e">
        <f>VLOOKUP(B2036,MICRO!E:L,8,0)</f>
        <v>#N/A</v>
      </c>
    </row>
    <row r="2037" spans="1:14" ht="20.25" x14ac:dyDescent="0.25">
      <c r="A2037" s="1">
        <v>32</v>
      </c>
      <c r="B2037" s="159" t="s">
        <v>692</v>
      </c>
      <c r="C2037" s="1" t="s">
        <v>596</v>
      </c>
      <c r="D2037" s="1"/>
      <c r="E2037" s="1" t="s">
        <v>173</v>
      </c>
      <c r="F2037" s="1" t="s">
        <v>603</v>
      </c>
      <c r="G2037" s="1">
        <v>2</v>
      </c>
      <c r="H2037" s="1" t="s">
        <v>19</v>
      </c>
      <c r="I2037" s="1" t="s">
        <v>426</v>
      </c>
      <c r="J2037" s="1">
        <v>6.4</v>
      </c>
      <c r="K2037" s="1">
        <v>12.8</v>
      </c>
      <c r="L2037" s="42">
        <v>5</v>
      </c>
      <c r="M2037" s="43"/>
      <c r="N2037" s="1" t="e">
        <f>VLOOKUP(B2037,MICRO!E:L,8,0)</f>
        <v>#N/A</v>
      </c>
    </row>
    <row r="2038" spans="1:14" ht="20.25" x14ac:dyDescent="0.25">
      <c r="A2038" s="1">
        <v>33</v>
      </c>
      <c r="B2038" s="159">
        <v>1976</v>
      </c>
      <c r="C2038" s="1" t="s">
        <v>604</v>
      </c>
      <c r="D2038" s="1"/>
      <c r="E2038" s="1" t="s">
        <v>173</v>
      </c>
      <c r="F2038" s="1" t="s">
        <v>610</v>
      </c>
      <c r="G2038" s="1">
        <v>2</v>
      </c>
      <c r="H2038" s="1" t="s">
        <v>19</v>
      </c>
      <c r="I2038" s="1" t="s">
        <v>424</v>
      </c>
      <c r="J2038" s="1">
        <v>6.4</v>
      </c>
      <c r="K2038" s="1">
        <v>12.8</v>
      </c>
      <c r="L2038" s="42">
        <v>5</v>
      </c>
      <c r="M2038" s="43"/>
      <c r="N2038" s="1" t="e">
        <f>VLOOKUP(B2038,MICRO!E:L,8,0)</f>
        <v>#N/A</v>
      </c>
    </row>
    <row r="2039" spans="1:14" ht="20.25" x14ac:dyDescent="0.25">
      <c r="A2039" s="1">
        <v>34</v>
      </c>
      <c r="B2039" s="159">
        <v>1982</v>
      </c>
      <c r="C2039" s="1" t="s">
        <v>604</v>
      </c>
      <c r="D2039" s="1"/>
      <c r="E2039" s="1" t="s">
        <v>173</v>
      </c>
      <c r="F2039" s="1" t="s">
        <v>610</v>
      </c>
      <c r="G2039" s="1">
        <v>2</v>
      </c>
      <c r="H2039" s="1" t="s">
        <v>19</v>
      </c>
      <c r="I2039" s="1" t="s">
        <v>425</v>
      </c>
      <c r="J2039" s="1">
        <v>6.4</v>
      </c>
      <c r="K2039" s="1">
        <v>12.8</v>
      </c>
      <c r="L2039" s="42">
        <v>5</v>
      </c>
      <c r="M2039" s="43"/>
      <c r="N2039" s="1" t="e">
        <f>VLOOKUP(B2039,MICRO!E:L,8,0)</f>
        <v>#N/A</v>
      </c>
    </row>
    <row r="2040" spans="1:14" ht="20.25" x14ac:dyDescent="0.25">
      <c r="A2040" s="1">
        <v>35</v>
      </c>
      <c r="B2040" s="159">
        <v>1988</v>
      </c>
      <c r="C2040" s="1" t="s">
        <v>611</v>
      </c>
      <c r="D2040" s="1"/>
      <c r="E2040" s="1" t="s">
        <v>173</v>
      </c>
      <c r="F2040" s="1" t="s">
        <v>617</v>
      </c>
      <c r="G2040" s="1">
        <v>2</v>
      </c>
      <c r="H2040" s="1" t="s">
        <v>19</v>
      </c>
      <c r="I2040" s="1" t="s">
        <v>423</v>
      </c>
      <c r="J2040" s="1">
        <v>6.4</v>
      </c>
      <c r="K2040" s="1">
        <v>12.8</v>
      </c>
      <c r="L2040" s="42">
        <v>5</v>
      </c>
      <c r="M2040" s="43"/>
      <c r="N2040" s="1" t="e">
        <f>VLOOKUP(B2040,MICRO!E:L,8,0)</f>
        <v>#N/A</v>
      </c>
    </row>
    <row r="2041" spans="1:14" ht="20.25" x14ac:dyDescent="0.25">
      <c r="A2041" s="1">
        <v>36</v>
      </c>
      <c r="B2041" s="159"/>
      <c r="C2041" s="1" t="s">
        <v>1402</v>
      </c>
      <c r="D2041" s="1"/>
      <c r="E2041" s="1"/>
      <c r="F2041" s="1" t="s">
        <v>1403</v>
      </c>
      <c r="G2041" s="1">
        <v>16</v>
      </c>
      <c r="H2041" s="1" t="s">
        <v>19</v>
      </c>
      <c r="I2041" s="1" t="s">
        <v>1404</v>
      </c>
      <c r="J2041" s="1">
        <v>0.02</v>
      </c>
      <c r="K2041" s="1">
        <v>0.32</v>
      </c>
      <c r="L2041" s="42">
        <v>5</v>
      </c>
      <c r="M2041" s="43"/>
      <c r="N2041" s="1" t="e">
        <f>VLOOKUP(B2041,MICRO!E:L,8,0)</f>
        <v>#N/A</v>
      </c>
    </row>
    <row r="2042" spans="1:14" ht="20.25" x14ac:dyDescent="0.25">
      <c r="A2042" s="1">
        <v>37</v>
      </c>
      <c r="B2042" s="159"/>
      <c r="C2042" s="1" t="s">
        <v>1405</v>
      </c>
      <c r="D2042" s="1"/>
      <c r="E2042" s="1"/>
      <c r="F2042" s="1" t="s">
        <v>1406</v>
      </c>
      <c r="G2042" s="1">
        <v>32</v>
      </c>
      <c r="H2042" s="1" t="s">
        <v>19</v>
      </c>
      <c r="I2042" s="1" t="s">
        <v>425</v>
      </c>
      <c r="J2042" s="1">
        <v>0.02</v>
      </c>
      <c r="K2042" s="1">
        <v>0.64</v>
      </c>
      <c r="L2042" s="42">
        <v>5</v>
      </c>
      <c r="M2042" s="43"/>
      <c r="N2042" s="1" t="e">
        <f>VLOOKUP(B2042,MICRO!E:L,8,0)</f>
        <v>#N/A</v>
      </c>
    </row>
    <row r="2043" spans="1:14" ht="20.25" x14ac:dyDescent="0.25">
      <c r="A2043" s="1">
        <v>38</v>
      </c>
      <c r="B2043" s="159"/>
      <c r="C2043" s="1" t="s">
        <v>1407</v>
      </c>
      <c r="D2043" s="1"/>
      <c r="E2043" s="1"/>
      <c r="F2043" s="1" t="s">
        <v>1408</v>
      </c>
      <c r="G2043" s="1">
        <v>16</v>
      </c>
      <c r="H2043" s="1" t="s">
        <v>19</v>
      </c>
      <c r="I2043" s="1" t="s">
        <v>425</v>
      </c>
      <c r="J2043" s="1">
        <v>0.02</v>
      </c>
      <c r="K2043" s="1">
        <v>0.32</v>
      </c>
      <c r="L2043" s="42">
        <v>5</v>
      </c>
      <c r="M2043" s="43"/>
      <c r="N2043" s="1" t="e">
        <f>VLOOKUP(B2043,MICRO!E:L,8,0)</f>
        <v>#N/A</v>
      </c>
    </row>
    <row r="2044" spans="1:14" ht="20.25" x14ac:dyDescent="0.25">
      <c r="A2044" s="1">
        <v>39</v>
      </c>
      <c r="B2044" s="159"/>
      <c r="C2044" s="1" t="s">
        <v>1409</v>
      </c>
      <c r="D2044" s="1"/>
      <c r="E2044" s="1"/>
      <c r="F2044" s="1" t="s">
        <v>1410</v>
      </c>
      <c r="G2044" s="1">
        <v>8</v>
      </c>
      <c r="H2044" s="1" t="s">
        <v>19</v>
      </c>
      <c r="I2044" s="1" t="s">
        <v>426</v>
      </c>
      <c r="J2044" s="1">
        <v>0.02</v>
      </c>
      <c r="K2044" s="1">
        <v>0.16</v>
      </c>
      <c r="L2044" s="42">
        <v>5</v>
      </c>
      <c r="M2044" s="43"/>
      <c r="N2044" s="1" t="e">
        <f>VLOOKUP(B2044,MICRO!E:L,8,0)</f>
        <v>#N/A</v>
      </c>
    </row>
    <row r="2045" spans="1:14" ht="20.25" x14ac:dyDescent="0.25">
      <c r="A2045" s="1">
        <v>40</v>
      </c>
      <c r="B2045" s="159"/>
      <c r="C2045" s="1" t="s">
        <v>1213</v>
      </c>
      <c r="D2045" s="1"/>
      <c r="E2045" s="1"/>
      <c r="F2045" s="1" t="s">
        <v>1411</v>
      </c>
      <c r="G2045" s="1">
        <v>16</v>
      </c>
      <c r="H2045" s="1" t="s">
        <v>19</v>
      </c>
      <c r="I2045" s="1" t="s">
        <v>425</v>
      </c>
      <c r="J2045" s="1">
        <v>0.02</v>
      </c>
      <c r="K2045" s="1">
        <v>0.32</v>
      </c>
      <c r="L2045" s="42">
        <v>5</v>
      </c>
      <c r="M2045" s="43"/>
      <c r="N2045" s="1" t="e">
        <f>VLOOKUP(B2045,MICRO!E:L,8,0)</f>
        <v>#N/A</v>
      </c>
    </row>
    <row r="2046" spans="1:14" ht="20.25" x14ac:dyDescent="0.25">
      <c r="A2046" s="1">
        <v>41</v>
      </c>
      <c r="B2046" s="159"/>
      <c r="C2046" s="1" t="s">
        <v>1412</v>
      </c>
      <c r="D2046" s="1"/>
      <c r="E2046" s="1"/>
      <c r="F2046" s="1" t="s">
        <v>1413</v>
      </c>
      <c r="G2046" s="1">
        <v>16</v>
      </c>
      <c r="H2046" s="1" t="s">
        <v>19</v>
      </c>
      <c r="I2046" s="1" t="s">
        <v>427</v>
      </c>
      <c r="J2046" s="1">
        <v>0.02</v>
      </c>
      <c r="K2046" s="1">
        <v>0.32</v>
      </c>
      <c r="L2046" s="42">
        <v>5</v>
      </c>
      <c r="M2046" s="43"/>
      <c r="N2046" s="1" t="e">
        <f>VLOOKUP(B2046,MICRO!E:L,8,0)</f>
        <v>#N/A</v>
      </c>
    </row>
    <row r="2047" spans="1:14" ht="20.25" x14ac:dyDescent="0.25">
      <c r="A2047" s="1">
        <v>42</v>
      </c>
      <c r="B2047" s="159"/>
      <c r="C2047" s="1" t="s">
        <v>1414</v>
      </c>
      <c r="D2047" s="1"/>
      <c r="E2047" s="1"/>
      <c r="F2047" s="1" t="s">
        <v>1415</v>
      </c>
      <c r="G2047" s="1">
        <v>16</v>
      </c>
      <c r="H2047" s="1" t="s">
        <v>19</v>
      </c>
      <c r="I2047" s="1" t="s">
        <v>423</v>
      </c>
      <c r="J2047" s="1">
        <v>0.02</v>
      </c>
      <c r="K2047" s="1">
        <v>0.32</v>
      </c>
      <c r="L2047" s="42">
        <v>5</v>
      </c>
      <c r="M2047" s="43"/>
      <c r="N2047" s="1" t="e">
        <f>VLOOKUP(B2047,MICRO!E:L,8,0)</f>
        <v>#N/A</v>
      </c>
    </row>
    <row r="2048" spans="1:14" ht="20.25" x14ac:dyDescent="0.25">
      <c r="A2048" s="1">
        <v>43</v>
      </c>
      <c r="B2048" s="159"/>
      <c r="C2048" s="1" t="s">
        <v>1416</v>
      </c>
      <c r="D2048" s="1"/>
      <c r="E2048" s="1"/>
      <c r="F2048" s="1" t="s">
        <v>1417</v>
      </c>
      <c r="G2048" s="1">
        <v>16</v>
      </c>
      <c r="H2048" s="1" t="s">
        <v>19</v>
      </c>
      <c r="I2048" s="1" t="s">
        <v>426</v>
      </c>
      <c r="J2048" s="1">
        <v>0.02</v>
      </c>
      <c r="K2048" s="1">
        <v>0.32</v>
      </c>
      <c r="L2048" s="42">
        <v>5</v>
      </c>
      <c r="M2048" s="43"/>
      <c r="N2048" s="1" t="e">
        <f>VLOOKUP(B2048,MICRO!E:L,8,0)</f>
        <v>#N/A</v>
      </c>
    </row>
    <row r="2049" spans="1:14" ht="20.25" x14ac:dyDescent="0.25">
      <c r="A2049" s="1">
        <v>44</v>
      </c>
      <c r="B2049" s="159"/>
      <c r="C2049" s="1" t="s">
        <v>1418</v>
      </c>
      <c r="D2049" s="1"/>
      <c r="E2049" s="1"/>
      <c r="F2049" s="1" t="s">
        <v>1419</v>
      </c>
      <c r="G2049" s="1">
        <v>14</v>
      </c>
      <c r="H2049" s="1" t="s">
        <v>19</v>
      </c>
      <c r="I2049" s="1" t="s">
        <v>1420</v>
      </c>
      <c r="J2049" s="1">
        <v>0.02</v>
      </c>
      <c r="K2049" s="1">
        <v>0.28000000000000003</v>
      </c>
      <c r="L2049" s="42">
        <v>5</v>
      </c>
      <c r="M2049" s="43"/>
      <c r="N2049" s="1" t="e">
        <f>VLOOKUP(B2049,MICRO!E:L,8,0)</f>
        <v>#N/A</v>
      </c>
    </row>
    <row r="2050" spans="1:14" ht="20.25" x14ac:dyDescent="0.25">
      <c r="A2050" s="1">
        <v>45</v>
      </c>
      <c r="B2050" s="159"/>
      <c r="C2050" s="1" t="s">
        <v>1421</v>
      </c>
      <c r="D2050" s="1"/>
      <c r="E2050" s="1"/>
      <c r="F2050" s="1" t="s">
        <v>1422</v>
      </c>
      <c r="G2050" s="1">
        <v>8</v>
      </c>
      <c r="H2050" s="1" t="s">
        <v>19</v>
      </c>
      <c r="I2050" s="1" t="s">
        <v>1420</v>
      </c>
      <c r="J2050" s="1">
        <v>0.02</v>
      </c>
      <c r="K2050" s="1">
        <v>0.16</v>
      </c>
      <c r="L2050" s="42">
        <v>5</v>
      </c>
      <c r="M2050" s="43"/>
      <c r="N2050" s="1" t="e">
        <f>VLOOKUP(B2050,MICRO!E:L,8,0)</f>
        <v>#N/A</v>
      </c>
    </row>
    <row r="2051" spans="1:14" ht="20.25" x14ac:dyDescent="0.25">
      <c r="A2051" s="1">
        <v>46</v>
      </c>
      <c r="B2051" s="159"/>
      <c r="C2051" s="1" t="s">
        <v>1423</v>
      </c>
      <c r="D2051" s="1"/>
      <c r="E2051" s="1"/>
      <c r="F2051" s="1" t="s">
        <v>1424</v>
      </c>
      <c r="G2051" s="1">
        <v>28</v>
      </c>
      <c r="H2051" s="1" t="s">
        <v>19</v>
      </c>
      <c r="I2051" s="1" t="s">
        <v>423</v>
      </c>
      <c r="J2051" s="1">
        <v>0.02</v>
      </c>
      <c r="K2051" s="1">
        <v>0.56000000000000005</v>
      </c>
      <c r="L2051" s="42">
        <v>5</v>
      </c>
      <c r="M2051" s="43"/>
      <c r="N2051" s="1" t="e">
        <f>VLOOKUP(B2051,MICRO!E:L,8,0)</f>
        <v>#N/A</v>
      </c>
    </row>
    <row r="2052" spans="1:14" ht="20.25" x14ac:dyDescent="0.25">
      <c r="A2052" s="1">
        <v>47</v>
      </c>
      <c r="B2052" s="159"/>
      <c r="C2052" s="1" t="s">
        <v>1222</v>
      </c>
      <c r="D2052" s="1"/>
      <c r="E2052" s="1"/>
      <c r="F2052" s="1" t="s">
        <v>1425</v>
      </c>
      <c r="G2052" s="1">
        <v>44</v>
      </c>
      <c r="H2052" s="1" t="s">
        <v>19</v>
      </c>
      <c r="I2052" s="1" t="s">
        <v>423</v>
      </c>
      <c r="J2052" s="1">
        <v>0.02</v>
      </c>
      <c r="K2052" s="1">
        <v>0.88</v>
      </c>
      <c r="L2052" s="42">
        <v>5</v>
      </c>
      <c r="M2052" s="43"/>
      <c r="N2052" s="1" t="e">
        <f>VLOOKUP(B2052,MICRO!E:L,8,0)</f>
        <v>#N/A</v>
      </c>
    </row>
    <row r="2053" spans="1:14" ht="20.25" x14ac:dyDescent="0.25">
      <c r="A2053" s="1">
        <v>48</v>
      </c>
      <c r="B2053" s="159"/>
      <c r="C2053" s="1" t="s">
        <v>1426</v>
      </c>
      <c r="D2053" s="1"/>
      <c r="E2053" s="1"/>
      <c r="F2053" s="1" t="s">
        <v>1427</v>
      </c>
      <c r="G2053" s="1">
        <v>10</v>
      </c>
      <c r="H2053" s="1" t="s">
        <v>19</v>
      </c>
      <c r="I2053" s="1" t="s">
        <v>424</v>
      </c>
      <c r="J2053" s="1">
        <v>0.02</v>
      </c>
      <c r="K2053" s="1">
        <v>0.2</v>
      </c>
      <c r="L2053" s="42">
        <v>5</v>
      </c>
      <c r="M2053" s="43"/>
      <c r="N2053" s="1" t="e">
        <f>VLOOKUP(B2053,MICRO!E:L,8,0)</f>
        <v>#N/A</v>
      </c>
    </row>
    <row r="2054" spans="1:14" ht="20.25" x14ac:dyDescent="0.25">
      <c r="A2054" s="1">
        <v>49</v>
      </c>
      <c r="B2054" s="159"/>
      <c r="C2054" s="1" t="s">
        <v>1428</v>
      </c>
      <c r="D2054" s="1"/>
      <c r="E2054" s="1"/>
      <c r="F2054" s="1" t="s">
        <v>1429</v>
      </c>
      <c r="G2054" s="1">
        <v>32</v>
      </c>
      <c r="H2054" s="1" t="s">
        <v>19</v>
      </c>
      <c r="I2054" s="1" t="s">
        <v>426</v>
      </c>
      <c r="J2054" s="1">
        <v>0.02</v>
      </c>
      <c r="K2054" s="1">
        <v>0.64</v>
      </c>
      <c r="L2054" s="42">
        <v>5</v>
      </c>
      <c r="M2054" s="43"/>
      <c r="N2054" s="1" t="e">
        <f>VLOOKUP(B2054,MICRO!E:L,8,0)</f>
        <v>#N/A</v>
      </c>
    </row>
    <row r="2055" spans="1:14" ht="20.25" x14ac:dyDescent="0.25">
      <c r="A2055" s="1">
        <v>50</v>
      </c>
      <c r="B2055" s="159"/>
      <c r="C2055" s="1" t="s">
        <v>1430</v>
      </c>
      <c r="D2055" s="1"/>
      <c r="E2055" s="1"/>
      <c r="F2055" s="1" t="s">
        <v>1431</v>
      </c>
      <c r="G2055" s="1">
        <v>16</v>
      </c>
      <c r="H2055" s="1" t="s">
        <v>19</v>
      </c>
      <c r="I2055" s="1" t="s">
        <v>424</v>
      </c>
      <c r="J2055" s="1">
        <v>0.02</v>
      </c>
      <c r="K2055" s="1">
        <v>0.32</v>
      </c>
      <c r="L2055" s="42">
        <v>5</v>
      </c>
      <c r="M2055" s="43"/>
      <c r="N2055" s="1" t="e">
        <f>VLOOKUP(B2055,MICRO!E:L,8,0)</f>
        <v>#N/A</v>
      </c>
    </row>
    <row r="2056" spans="1:14" ht="20.25" x14ac:dyDescent="0.25">
      <c r="A2056" s="1">
        <v>51</v>
      </c>
      <c r="B2056" s="159"/>
      <c r="C2056" s="1" t="s">
        <v>1432</v>
      </c>
      <c r="D2056" s="1"/>
      <c r="E2056" s="1"/>
      <c r="F2056" s="1" t="s">
        <v>1433</v>
      </c>
      <c r="G2056" s="1">
        <v>10</v>
      </c>
      <c r="H2056" s="1" t="s">
        <v>19</v>
      </c>
      <c r="I2056" s="1" t="s">
        <v>1434</v>
      </c>
      <c r="J2056" s="1">
        <v>0.02</v>
      </c>
      <c r="K2056" s="1">
        <v>0.2</v>
      </c>
      <c r="L2056" s="42">
        <v>5</v>
      </c>
      <c r="M2056" s="43"/>
      <c r="N2056" s="1" t="e">
        <f>VLOOKUP(B2056,MICRO!E:L,8,0)</f>
        <v>#N/A</v>
      </c>
    </row>
    <row r="2057" spans="1:14" ht="20.25" x14ac:dyDescent="0.25">
      <c r="A2057" s="1">
        <v>52</v>
      </c>
      <c r="B2057" s="159"/>
      <c r="C2057" s="1" t="s">
        <v>1435</v>
      </c>
      <c r="D2057" s="1"/>
      <c r="E2057" s="1"/>
      <c r="F2057" s="1" t="s">
        <v>1436</v>
      </c>
      <c r="G2057" s="1">
        <v>14</v>
      </c>
      <c r="H2057" s="1" t="s">
        <v>19</v>
      </c>
      <c r="I2057" s="1" t="s">
        <v>426</v>
      </c>
      <c r="J2057" s="1">
        <v>0.02</v>
      </c>
      <c r="K2057" s="1">
        <v>0.28000000000000003</v>
      </c>
      <c r="L2057" s="42">
        <v>5</v>
      </c>
      <c r="M2057" s="43"/>
      <c r="N2057" s="1" t="e">
        <f>VLOOKUP(B2057,MICRO!E:L,8,0)</f>
        <v>#N/A</v>
      </c>
    </row>
    <row r="2058" spans="1:14" ht="20.25" x14ac:dyDescent="0.25">
      <c r="A2058" s="1">
        <v>53</v>
      </c>
      <c r="B2058" s="159"/>
      <c r="C2058" s="1" t="s">
        <v>1437</v>
      </c>
      <c r="D2058" s="1"/>
      <c r="E2058" s="1"/>
      <c r="F2058" s="1" t="s">
        <v>1438</v>
      </c>
      <c r="G2058" s="1">
        <v>8</v>
      </c>
      <c r="H2058" s="1" t="s">
        <v>19</v>
      </c>
      <c r="I2058" s="1" t="s">
        <v>426</v>
      </c>
      <c r="J2058" s="1">
        <v>0.02</v>
      </c>
      <c r="K2058" s="1">
        <v>0.16</v>
      </c>
      <c r="L2058" s="42">
        <v>5</v>
      </c>
      <c r="M2058" s="43"/>
      <c r="N2058" s="1" t="e">
        <f>VLOOKUP(B2058,MICRO!E:L,8,0)</f>
        <v>#N/A</v>
      </c>
    </row>
    <row r="2059" spans="1:14" ht="20.25" x14ac:dyDescent="0.25">
      <c r="A2059" s="1">
        <v>54</v>
      </c>
      <c r="B2059" s="159"/>
      <c r="C2059" s="1" t="s">
        <v>1439</v>
      </c>
      <c r="D2059" s="1"/>
      <c r="E2059" s="1"/>
      <c r="F2059" s="1" t="s">
        <v>1440</v>
      </c>
      <c r="G2059" s="1">
        <v>32</v>
      </c>
      <c r="H2059" s="1" t="s">
        <v>19</v>
      </c>
      <c r="I2059" s="1" t="s">
        <v>426</v>
      </c>
      <c r="J2059" s="1">
        <v>0.02</v>
      </c>
      <c r="K2059" s="1">
        <v>0.64</v>
      </c>
      <c r="L2059" s="42">
        <v>5</v>
      </c>
      <c r="M2059" s="43"/>
      <c r="N2059" s="1" t="e">
        <f>VLOOKUP(B2059,MICRO!E:L,8,0)</f>
        <v>#N/A</v>
      </c>
    </row>
    <row r="2060" spans="1:14" ht="20.25" x14ac:dyDescent="0.25">
      <c r="A2060" s="1">
        <v>55</v>
      </c>
      <c r="B2060" s="159"/>
      <c r="C2060" s="1" t="s">
        <v>1441</v>
      </c>
      <c r="D2060" s="1"/>
      <c r="E2060" s="1"/>
      <c r="F2060" s="1" t="s">
        <v>1442</v>
      </c>
      <c r="G2060" s="1">
        <v>24</v>
      </c>
      <c r="H2060" s="1" t="s">
        <v>19</v>
      </c>
      <c r="I2060" s="1" t="s">
        <v>426</v>
      </c>
      <c r="J2060" s="1">
        <v>0.02</v>
      </c>
      <c r="K2060" s="1">
        <v>0.48</v>
      </c>
      <c r="L2060" s="42">
        <v>5</v>
      </c>
      <c r="M2060" s="43"/>
      <c r="N2060" s="1" t="e">
        <f>VLOOKUP(B2060,MICRO!E:L,8,0)</f>
        <v>#N/A</v>
      </c>
    </row>
    <row r="2061" spans="1:14" ht="20.25" x14ac:dyDescent="0.25">
      <c r="A2061" s="1">
        <v>56</v>
      </c>
      <c r="B2061" s="159"/>
      <c r="C2061" s="1" t="s">
        <v>1443</v>
      </c>
      <c r="D2061" s="1"/>
      <c r="E2061" s="1"/>
      <c r="F2061" s="1" t="s">
        <v>1444</v>
      </c>
      <c r="G2061" s="1">
        <v>24</v>
      </c>
      <c r="H2061" s="1" t="s">
        <v>19</v>
      </c>
      <c r="I2061" s="1" t="s">
        <v>426</v>
      </c>
      <c r="J2061" s="1">
        <v>0.02</v>
      </c>
      <c r="K2061" s="1">
        <v>0.48</v>
      </c>
      <c r="L2061" s="42">
        <v>5</v>
      </c>
      <c r="M2061" s="43"/>
      <c r="N2061" s="1" t="e">
        <f>VLOOKUP(B2061,MICRO!E:L,8,0)</f>
        <v>#N/A</v>
      </c>
    </row>
    <row r="2062" spans="1:14" ht="20.25" x14ac:dyDescent="0.25">
      <c r="A2062" s="1">
        <v>57</v>
      </c>
      <c r="B2062" s="159"/>
      <c r="C2062" s="1" t="s">
        <v>1445</v>
      </c>
      <c r="D2062" s="1"/>
      <c r="E2062" s="1"/>
      <c r="F2062" s="1" t="s">
        <v>1446</v>
      </c>
      <c r="G2062" s="1">
        <v>12</v>
      </c>
      <c r="H2062" s="1" t="s">
        <v>19</v>
      </c>
      <c r="I2062" s="1" t="s">
        <v>427</v>
      </c>
      <c r="J2062" s="1">
        <v>0.02</v>
      </c>
      <c r="K2062" s="1">
        <v>0.24</v>
      </c>
      <c r="L2062" s="42">
        <v>5</v>
      </c>
      <c r="M2062" s="43"/>
      <c r="N2062" s="1" t="e">
        <f>VLOOKUP(B2062,MICRO!E:L,8,0)</f>
        <v>#N/A</v>
      </c>
    </row>
    <row r="2063" spans="1:14" ht="20.25" x14ac:dyDescent="0.25">
      <c r="A2063" s="1">
        <v>58</v>
      </c>
      <c r="B2063" s="159"/>
      <c r="C2063" s="1" t="s">
        <v>1447</v>
      </c>
      <c r="D2063" s="1"/>
      <c r="E2063" s="1"/>
      <c r="F2063" s="1" t="s">
        <v>1448</v>
      </c>
      <c r="G2063" s="1">
        <v>28</v>
      </c>
      <c r="H2063" s="1" t="s">
        <v>19</v>
      </c>
      <c r="I2063" s="1" t="s">
        <v>427</v>
      </c>
      <c r="J2063" s="1">
        <v>0.02</v>
      </c>
      <c r="K2063" s="1">
        <v>0.56000000000000005</v>
      </c>
      <c r="L2063" s="42">
        <v>5</v>
      </c>
      <c r="M2063" s="43"/>
      <c r="N2063" s="1" t="e">
        <f>VLOOKUP(B2063,MICRO!E:L,8,0)</f>
        <v>#N/A</v>
      </c>
    </row>
    <row r="2064" spans="1:14" ht="20.25" x14ac:dyDescent="0.25">
      <c r="A2064" s="1">
        <v>59</v>
      </c>
      <c r="B2064" s="159"/>
      <c r="C2064" s="1" t="s">
        <v>1402</v>
      </c>
      <c r="D2064" s="1"/>
      <c r="E2064" s="1"/>
      <c r="F2064" s="1" t="s">
        <v>1449</v>
      </c>
      <c r="G2064" s="1">
        <v>8</v>
      </c>
      <c r="H2064" s="1" t="s">
        <v>19</v>
      </c>
      <c r="I2064" s="1" t="s">
        <v>1404</v>
      </c>
      <c r="J2064" s="1">
        <v>0.02</v>
      </c>
      <c r="K2064" s="1">
        <v>0.16</v>
      </c>
      <c r="L2064" s="42">
        <v>5</v>
      </c>
      <c r="M2064" s="43"/>
      <c r="N2064" s="1" t="e">
        <f>VLOOKUP(B2064,MICRO!E:L,8,0)</f>
        <v>#N/A</v>
      </c>
    </row>
    <row r="2065" spans="1:14" ht="20.25" x14ac:dyDescent="0.25">
      <c r="A2065" s="1">
        <v>60</v>
      </c>
      <c r="B2065" s="159"/>
      <c r="C2065" s="1" t="s">
        <v>1414</v>
      </c>
      <c r="D2065" s="1"/>
      <c r="E2065" s="1"/>
      <c r="F2065" s="1" t="s">
        <v>1450</v>
      </c>
      <c r="G2065" s="1">
        <v>8</v>
      </c>
      <c r="H2065" s="1" t="s">
        <v>19</v>
      </c>
      <c r="I2065" s="1" t="s">
        <v>423</v>
      </c>
      <c r="J2065" s="1">
        <v>0.02</v>
      </c>
      <c r="K2065" s="1">
        <v>0.16</v>
      </c>
      <c r="L2065" s="42">
        <v>5</v>
      </c>
      <c r="M2065" s="43"/>
      <c r="N2065" s="1" t="e">
        <f>VLOOKUP(B2065,MICRO!E:L,8,0)</f>
        <v>#N/A</v>
      </c>
    </row>
    <row r="2066" spans="1:14" ht="20.25" x14ac:dyDescent="0.25">
      <c r="A2066" s="1">
        <v>61</v>
      </c>
      <c r="B2066" s="159"/>
      <c r="C2066" s="1" t="s">
        <v>1412</v>
      </c>
      <c r="D2066" s="1"/>
      <c r="E2066" s="1"/>
      <c r="F2066" s="1" t="s">
        <v>1451</v>
      </c>
      <c r="G2066" s="1">
        <v>12</v>
      </c>
      <c r="H2066" s="1" t="s">
        <v>19</v>
      </c>
      <c r="I2066" s="1" t="s">
        <v>427</v>
      </c>
      <c r="J2066" s="1">
        <v>0.02</v>
      </c>
      <c r="K2066" s="1">
        <v>0.24</v>
      </c>
      <c r="L2066" s="42">
        <v>5</v>
      </c>
      <c r="M2066" s="43"/>
      <c r="N2066" s="1" t="e">
        <f>VLOOKUP(B2066,MICRO!E:L,8,0)</f>
        <v>#N/A</v>
      </c>
    </row>
    <row r="2067" spans="1:14" ht="20.25" x14ac:dyDescent="0.25">
      <c r="A2067" s="1">
        <v>62</v>
      </c>
      <c r="B2067" s="159"/>
      <c r="C2067" s="1" t="s">
        <v>1416</v>
      </c>
      <c r="D2067" s="1"/>
      <c r="E2067" s="1"/>
      <c r="F2067" s="1" t="s">
        <v>1452</v>
      </c>
      <c r="G2067" s="1">
        <v>8</v>
      </c>
      <c r="H2067" s="1" t="s">
        <v>19</v>
      </c>
      <c r="I2067" s="1" t="s">
        <v>426</v>
      </c>
      <c r="J2067" s="1">
        <v>0.02</v>
      </c>
      <c r="K2067" s="1">
        <v>0.16</v>
      </c>
      <c r="L2067" s="42">
        <v>5</v>
      </c>
      <c r="M2067" s="43"/>
      <c r="N2067" s="1" t="e">
        <f>VLOOKUP(B2067,MICRO!E:L,8,0)</f>
        <v>#N/A</v>
      </c>
    </row>
    <row r="2068" spans="1:14" ht="20.25" x14ac:dyDescent="0.25">
      <c r="A2068" s="1">
        <v>63</v>
      </c>
      <c r="B2068" s="159"/>
      <c r="C2068" s="1" t="s">
        <v>1453</v>
      </c>
      <c r="D2068" s="1"/>
      <c r="E2068" s="1"/>
      <c r="F2068" s="1" t="s">
        <v>1454</v>
      </c>
      <c r="G2068" s="1">
        <v>14</v>
      </c>
      <c r="H2068" s="1" t="s">
        <v>19</v>
      </c>
      <c r="I2068" s="1" t="s">
        <v>1455</v>
      </c>
      <c r="J2068" s="1">
        <v>0.02</v>
      </c>
      <c r="K2068" s="1">
        <v>0.28000000000000003</v>
      </c>
      <c r="L2068" s="42">
        <v>5</v>
      </c>
      <c r="M2068" s="43"/>
      <c r="N2068" s="1" t="e">
        <f>VLOOKUP(B2068,MICRO!E:L,8,0)</f>
        <v>#N/A</v>
      </c>
    </row>
    <row r="2069" spans="1:14" ht="20.25" x14ac:dyDescent="0.25">
      <c r="A2069" s="1">
        <v>64</v>
      </c>
      <c r="B2069" s="159"/>
      <c r="C2069" s="1" t="s">
        <v>1418</v>
      </c>
      <c r="D2069" s="1"/>
      <c r="E2069" s="1"/>
      <c r="F2069" s="1" t="s">
        <v>1456</v>
      </c>
      <c r="G2069" s="1">
        <v>16</v>
      </c>
      <c r="H2069" s="1" t="s">
        <v>19</v>
      </c>
      <c r="I2069" s="1" t="s">
        <v>1420</v>
      </c>
      <c r="J2069" s="1">
        <v>0.02</v>
      </c>
      <c r="K2069" s="1">
        <v>0.32</v>
      </c>
      <c r="L2069" s="42">
        <v>5</v>
      </c>
      <c r="M2069" s="43"/>
      <c r="N2069" s="1" t="e">
        <f>VLOOKUP(B2069,MICRO!E:L,8,0)</f>
        <v>#N/A</v>
      </c>
    </row>
    <row r="2070" spans="1:14" ht="20.25" x14ac:dyDescent="0.25">
      <c r="A2070" s="1">
        <v>65</v>
      </c>
      <c r="B2070" s="159"/>
      <c r="C2070" s="1" t="s">
        <v>1421</v>
      </c>
      <c r="D2070" s="1"/>
      <c r="E2070" s="1"/>
      <c r="F2070" s="1" t="s">
        <v>1457</v>
      </c>
      <c r="G2070" s="1">
        <v>16</v>
      </c>
      <c r="H2070" s="1" t="s">
        <v>19</v>
      </c>
      <c r="I2070" s="1" t="s">
        <v>1420</v>
      </c>
      <c r="J2070" s="1">
        <v>0.02</v>
      </c>
      <c r="K2070" s="1">
        <v>0.32</v>
      </c>
      <c r="L2070" s="42">
        <v>5</v>
      </c>
      <c r="M2070" s="43"/>
      <c r="N2070" s="1" t="e">
        <f>VLOOKUP(B2070,MICRO!E:L,8,0)</f>
        <v>#N/A</v>
      </c>
    </row>
    <row r="2071" spans="1:14" ht="20.25" x14ac:dyDescent="0.25">
      <c r="A2071" s="1">
        <v>66</v>
      </c>
      <c r="B2071" s="159"/>
      <c r="C2071" s="1" t="s">
        <v>1458</v>
      </c>
      <c r="D2071" s="1"/>
      <c r="E2071" s="1"/>
      <c r="F2071" s="1" t="s">
        <v>1459</v>
      </c>
      <c r="G2071" s="1">
        <v>7</v>
      </c>
      <c r="H2071" s="1" t="s">
        <v>19</v>
      </c>
      <c r="I2071" s="1" t="s">
        <v>425</v>
      </c>
      <c r="J2071" s="1">
        <v>0.02</v>
      </c>
      <c r="K2071" s="1">
        <v>0.14000000000000001</v>
      </c>
      <c r="L2071" s="42">
        <v>5</v>
      </c>
      <c r="M2071" s="43"/>
      <c r="N2071" s="1" t="e">
        <f>VLOOKUP(B2071,MICRO!E:L,8,0)</f>
        <v>#N/A</v>
      </c>
    </row>
    <row r="2072" spans="1:14" ht="20.25" x14ac:dyDescent="0.25">
      <c r="A2072" s="1">
        <v>67</v>
      </c>
      <c r="B2072" s="159"/>
      <c r="C2072" s="1" t="s">
        <v>1460</v>
      </c>
      <c r="D2072" s="1"/>
      <c r="E2072" s="1"/>
      <c r="F2072" s="1" t="s">
        <v>1461</v>
      </c>
      <c r="G2072" s="1">
        <v>16</v>
      </c>
      <c r="H2072" s="1" t="s">
        <v>19</v>
      </c>
      <c r="I2072" s="1" t="s">
        <v>426</v>
      </c>
      <c r="J2072" s="1">
        <v>0.02</v>
      </c>
      <c r="K2072" s="1">
        <v>0.32</v>
      </c>
      <c r="L2072" s="42">
        <v>5</v>
      </c>
      <c r="M2072" s="43"/>
      <c r="N2072" s="1" t="e">
        <f>VLOOKUP(B2072,MICRO!E:L,8,0)</f>
        <v>#N/A</v>
      </c>
    </row>
    <row r="2073" spans="1:14" ht="20.25" x14ac:dyDescent="0.25">
      <c r="A2073" s="1">
        <v>68</v>
      </c>
      <c r="B2073" s="159"/>
      <c r="C2073" s="1" t="s">
        <v>1437</v>
      </c>
      <c r="D2073" s="1"/>
      <c r="E2073" s="1"/>
      <c r="F2073" s="1" t="s">
        <v>1462</v>
      </c>
      <c r="G2073" s="1">
        <v>16</v>
      </c>
      <c r="H2073" s="1" t="s">
        <v>19</v>
      </c>
      <c r="I2073" s="1" t="s">
        <v>426</v>
      </c>
      <c r="J2073" s="1">
        <v>0.02</v>
      </c>
      <c r="K2073" s="1">
        <v>0.32</v>
      </c>
      <c r="L2073" s="42">
        <v>5</v>
      </c>
      <c r="M2073" s="43"/>
      <c r="N2073" s="1" t="e">
        <f>VLOOKUP(B2073,MICRO!E:L,8,0)</f>
        <v>#N/A</v>
      </c>
    </row>
    <row r="2074" spans="1:14" ht="20.25" x14ac:dyDescent="0.25">
      <c r="A2074" s="1">
        <v>69</v>
      </c>
      <c r="B2074" s="159"/>
      <c r="C2074" s="1" t="s">
        <v>1463</v>
      </c>
      <c r="D2074" s="1"/>
      <c r="E2074" s="1"/>
      <c r="F2074" s="1" t="s">
        <v>1464</v>
      </c>
      <c r="G2074" s="1">
        <v>68</v>
      </c>
      <c r="H2074" s="1" t="s">
        <v>19</v>
      </c>
      <c r="I2074" s="1" t="s">
        <v>425</v>
      </c>
      <c r="J2074" s="1">
        <v>0.02</v>
      </c>
      <c r="K2074" s="1">
        <v>1.36</v>
      </c>
      <c r="L2074" s="42">
        <v>5</v>
      </c>
      <c r="M2074" s="43"/>
      <c r="N2074" s="1" t="e">
        <f>VLOOKUP(B2074,MICRO!E:L,8,0)</f>
        <v>#N/A</v>
      </c>
    </row>
    <row r="2075" spans="1:14" ht="20.25" x14ac:dyDescent="0.25">
      <c r="A2075" s="1">
        <v>70</v>
      </c>
      <c r="B2075" s="159"/>
      <c r="C2075" s="1" t="s">
        <v>1426</v>
      </c>
      <c r="D2075" s="1"/>
      <c r="E2075" s="1"/>
      <c r="F2075" s="1" t="s">
        <v>1465</v>
      </c>
      <c r="G2075" s="1">
        <v>8</v>
      </c>
      <c r="H2075" s="1" t="s">
        <v>19</v>
      </c>
      <c r="I2075" s="1" t="s">
        <v>424</v>
      </c>
      <c r="J2075" s="1">
        <v>0.02</v>
      </c>
      <c r="K2075" s="1">
        <v>0.16</v>
      </c>
      <c r="L2075" s="42">
        <v>5</v>
      </c>
      <c r="M2075" s="43"/>
      <c r="N2075" s="1" t="e">
        <f>VLOOKUP(B2075,MICRO!E:L,8,0)</f>
        <v>#N/A</v>
      </c>
    </row>
    <row r="2076" spans="1:14" ht="20.25" x14ac:dyDescent="0.25">
      <c r="A2076" s="1">
        <v>71</v>
      </c>
      <c r="B2076" s="159"/>
      <c r="C2076" s="1" t="s">
        <v>1466</v>
      </c>
      <c r="D2076" s="1"/>
      <c r="E2076" s="1"/>
      <c r="F2076" s="1" t="s">
        <v>1467</v>
      </c>
      <c r="G2076" s="1">
        <v>8</v>
      </c>
      <c r="H2076" s="1" t="s">
        <v>19</v>
      </c>
      <c r="I2076" s="1" t="s">
        <v>425</v>
      </c>
      <c r="J2076" s="1">
        <v>0.02</v>
      </c>
      <c r="K2076" s="1">
        <v>0.16</v>
      </c>
      <c r="L2076" s="42">
        <v>5</v>
      </c>
      <c r="M2076" s="43"/>
      <c r="N2076" s="1" t="e">
        <f>VLOOKUP(B2076,MICRO!E:L,8,0)</f>
        <v>#N/A</v>
      </c>
    </row>
    <row r="2077" spans="1:14" ht="20.25" x14ac:dyDescent="0.25">
      <c r="A2077" s="1">
        <v>72</v>
      </c>
      <c r="B2077" s="159"/>
      <c r="C2077" s="1" t="s">
        <v>1468</v>
      </c>
      <c r="D2077" s="1"/>
      <c r="E2077" s="1"/>
      <c r="F2077" s="1" t="s">
        <v>1469</v>
      </c>
      <c r="G2077" s="1">
        <v>12</v>
      </c>
      <c r="H2077" s="1" t="s">
        <v>19</v>
      </c>
      <c r="I2077" s="1" t="s">
        <v>427</v>
      </c>
      <c r="J2077" s="1">
        <v>0.02</v>
      </c>
      <c r="K2077" s="1">
        <v>0.24</v>
      </c>
      <c r="L2077" s="42">
        <v>5</v>
      </c>
      <c r="M2077" s="43"/>
      <c r="N2077" s="1" t="e">
        <f>VLOOKUP(B2077,MICRO!E:L,8,0)</f>
        <v>#N/A</v>
      </c>
    </row>
    <row r="2078" spans="1:14" ht="20.25" x14ac:dyDescent="0.25">
      <c r="A2078" s="1">
        <v>73</v>
      </c>
      <c r="B2078" s="159"/>
      <c r="C2078" s="1" t="s">
        <v>1470</v>
      </c>
      <c r="D2078" s="1"/>
      <c r="E2078" s="1"/>
      <c r="F2078" s="1" t="s">
        <v>1471</v>
      </c>
      <c r="G2078" s="1">
        <v>20</v>
      </c>
      <c r="H2078" s="1" t="s">
        <v>19</v>
      </c>
      <c r="I2078" s="1" t="s">
        <v>423</v>
      </c>
      <c r="J2078" s="1">
        <v>0.02</v>
      </c>
      <c r="K2078" s="1">
        <v>0.4</v>
      </c>
      <c r="L2078" s="42">
        <v>5</v>
      </c>
      <c r="M2078" s="43"/>
      <c r="N2078" s="1" t="e">
        <f>VLOOKUP(B2078,MICRO!E:L,8,0)</f>
        <v>#N/A</v>
      </c>
    </row>
    <row r="2079" spans="1:14" ht="20.25" x14ac:dyDescent="0.25">
      <c r="A2079" s="1">
        <v>74</v>
      </c>
      <c r="B2079" s="159"/>
      <c r="C2079" s="1" t="s">
        <v>1463</v>
      </c>
      <c r="D2079" s="1"/>
      <c r="E2079" s="1"/>
      <c r="F2079" s="1" t="s">
        <v>1472</v>
      </c>
      <c r="G2079" s="1">
        <v>16</v>
      </c>
      <c r="H2079" s="1" t="s">
        <v>19</v>
      </c>
      <c r="I2079" s="1" t="s">
        <v>425</v>
      </c>
      <c r="J2079" s="1">
        <v>0.02</v>
      </c>
      <c r="K2079" s="1">
        <v>0.32</v>
      </c>
      <c r="L2079" s="42">
        <v>5</v>
      </c>
      <c r="M2079" s="43"/>
      <c r="N2079" s="1" t="e">
        <f>VLOOKUP(B2079,MICRO!E:L,8,0)</f>
        <v>#N/A</v>
      </c>
    </row>
    <row r="2080" spans="1:14" ht="20.25" x14ac:dyDescent="0.25">
      <c r="A2080" s="1">
        <v>75</v>
      </c>
      <c r="B2080" s="159"/>
      <c r="C2080" s="1" t="s">
        <v>1468</v>
      </c>
      <c r="D2080" s="1"/>
      <c r="E2080" s="1"/>
      <c r="F2080" s="1" t="s">
        <v>1473</v>
      </c>
      <c r="G2080" s="1">
        <v>4</v>
      </c>
      <c r="H2080" s="1" t="s">
        <v>19</v>
      </c>
      <c r="I2080" s="1" t="s">
        <v>427</v>
      </c>
      <c r="J2080" s="1">
        <v>0.05</v>
      </c>
      <c r="K2080" s="1">
        <v>0.2</v>
      </c>
      <c r="L2080" s="42">
        <v>5</v>
      </c>
      <c r="M2080" s="43"/>
      <c r="N2080" s="1" t="e">
        <f>VLOOKUP(B2080,MICRO!E:L,8,0)</f>
        <v>#N/A</v>
      </c>
    </row>
    <row r="2081" spans="1:14" ht="20.25" x14ac:dyDescent="0.25">
      <c r="A2081" s="1">
        <v>76</v>
      </c>
      <c r="B2081" s="159"/>
      <c r="C2081" s="1" t="s">
        <v>1453</v>
      </c>
      <c r="D2081" s="1"/>
      <c r="E2081" s="1"/>
      <c r="F2081" s="1" t="s">
        <v>1474</v>
      </c>
      <c r="G2081" s="1">
        <v>14</v>
      </c>
      <c r="H2081" s="1" t="s">
        <v>19</v>
      </c>
      <c r="I2081" s="1" t="s">
        <v>1475</v>
      </c>
      <c r="J2081" s="1">
        <v>0.05</v>
      </c>
      <c r="K2081" s="1">
        <v>0.70000000000000007</v>
      </c>
      <c r="L2081" s="42">
        <v>5</v>
      </c>
      <c r="M2081" s="43"/>
      <c r="N2081" s="1" t="e">
        <f>VLOOKUP(B2081,MICRO!E:L,8,0)</f>
        <v>#N/A</v>
      </c>
    </row>
    <row r="2082" spans="1:14" ht="20.25" x14ac:dyDescent="0.25">
      <c r="A2082" s="1">
        <v>77</v>
      </c>
      <c r="B2082" s="159"/>
      <c r="C2082" s="1" t="s">
        <v>1476</v>
      </c>
      <c r="D2082" s="1"/>
      <c r="E2082" s="1"/>
      <c r="F2082" s="1" t="s">
        <v>1477</v>
      </c>
      <c r="G2082" s="1">
        <v>10</v>
      </c>
      <c r="H2082" s="1" t="s">
        <v>19</v>
      </c>
      <c r="I2082" s="1" t="s">
        <v>1420</v>
      </c>
      <c r="J2082" s="1">
        <v>0.05</v>
      </c>
      <c r="K2082" s="1">
        <v>0.5</v>
      </c>
      <c r="L2082" s="42">
        <v>5</v>
      </c>
      <c r="M2082" s="43"/>
      <c r="N2082" s="1" t="e">
        <f>VLOOKUP(B2082,MICRO!E:L,8,0)</f>
        <v>#N/A</v>
      </c>
    </row>
    <row r="2083" spans="1:14" ht="20.25" x14ac:dyDescent="0.25">
      <c r="A2083" s="1">
        <v>78</v>
      </c>
      <c r="B2083" s="159"/>
      <c r="C2083" s="1" t="s">
        <v>1423</v>
      </c>
      <c r="D2083" s="1"/>
      <c r="E2083" s="1"/>
      <c r="F2083" s="1" t="s">
        <v>1478</v>
      </c>
      <c r="G2083" s="1">
        <v>28</v>
      </c>
      <c r="H2083" s="1" t="s">
        <v>19</v>
      </c>
      <c r="I2083" s="1" t="s">
        <v>423</v>
      </c>
      <c r="J2083" s="1">
        <v>0.05</v>
      </c>
      <c r="K2083" s="1">
        <v>1.4000000000000001</v>
      </c>
      <c r="L2083" s="42">
        <v>5</v>
      </c>
      <c r="M2083" s="43"/>
      <c r="N2083" s="1" t="e">
        <f>VLOOKUP(B2083,MICRO!E:L,8,0)</f>
        <v>#N/A</v>
      </c>
    </row>
    <row r="2084" spans="1:14" ht="20.25" x14ac:dyDescent="0.25">
      <c r="A2084" s="1">
        <v>79</v>
      </c>
      <c r="B2084" s="159"/>
      <c r="C2084" s="1" t="s">
        <v>1426</v>
      </c>
      <c r="D2084" s="1"/>
      <c r="E2084" s="1"/>
      <c r="F2084" s="1" t="s">
        <v>1479</v>
      </c>
      <c r="G2084" s="1">
        <v>10</v>
      </c>
      <c r="H2084" s="1" t="s">
        <v>19</v>
      </c>
      <c r="I2084" s="1" t="s">
        <v>424</v>
      </c>
      <c r="J2084" s="1">
        <v>0.05</v>
      </c>
      <c r="K2084" s="1">
        <v>0.5</v>
      </c>
      <c r="L2084" s="42">
        <v>5</v>
      </c>
      <c r="M2084" s="43"/>
      <c r="N2084" s="1" t="e">
        <f>VLOOKUP(B2084,MICRO!E:L,8,0)</f>
        <v>#N/A</v>
      </c>
    </row>
    <row r="2085" spans="1:14" ht="20.25" x14ac:dyDescent="0.25">
      <c r="A2085" s="1">
        <v>80</v>
      </c>
      <c r="B2085" s="159"/>
      <c r="C2085" s="1" t="s">
        <v>1466</v>
      </c>
      <c r="D2085" s="1"/>
      <c r="E2085" s="1"/>
      <c r="F2085" s="1" t="s">
        <v>1480</v>
      </c>
      <c r="G2085" s="1">
        <v>16</v>
      </c>
      <c r="H2085" s="1" t="s">
        <v>19</v>
      </c>
      <c r="I2085" s="1" t="s">
        <v>425</v>
      </c>
      <c r="J2085" s="1">
        <v>0.05</v>
      </c>
      <c r="K2085" s="1">
        <v>0.8</v>
      </c>
      <c r="L2085" s="42">
        <v>5</v>
      </c>
      <c r="M2085" s="43"/>
      <c r="N2085" s="1" t="e">
        <f>VLOOKUP(B2085,MICRO!E:L,8,0)</f>
        <v>#N/A</v>
      </c>
    </row>
    <row r="2086" spans="1:14" ht="20.25" x14ac:dyDescent="0.25">
      <c r="A2086" s="1">
        <v>81</v>
      </c>
      <c r="B2086" s="159"/>
      <c r="C2086" s="1" t="s">
        <v>1428</v>
      </c>
      <c r="D2086" s="1"/>
      <c r="E2086" s="1"/>
      <c r="F2086" s="1" t="s">
        <v>1481</v>
      </c>
      <c r="G2086" s="1">
        <v>32</v>
      </c>
      <c r="H2086" s="1" t="s">
        <v>19</v>
      </c>
      <c r="I2086" s="1" t="s">
        <v>426</v>
      </c>
      <c r="J2086" s="1">
        <v>0.05</v>
      </c>
      <c r="K2086" s="1">
        <v>1.6</v>
      </c>
      <c r="L2086" s="42">
        <v>5</v>
      </c>
      <c r="M2086" s="43"/>
      <c r="N2086" s="1" t="e">
        <f>VLOOKUP(B2086,MICRO!E:L,8,0)</f>
        <v>#N/A</v>
      </c>
    </row>
    <row r="2087" spans="1:14" ht="20.25" x14ac:dyDescent="0.25">
      <c r="A2087" s="1">
        <v>82</v>
      </c>
      <c r="B2087" s="159"/>
      <c r="C2087" s="1" t="s">
        <v>1409</v>
      </c>
      <c r="D2087" s="1"/>
      <c r="E2087" s="1"/>
      <c r="F2087" s="1" t="s">
        <v>1482</v>
      </c>
      <c r="G2087" s="1">
        <v>4</v>
      </c>
      <c r="H2087" s="1" t="s">
        <v>19</v>
      </c>
      <c r="I2087" s="1" t="s">
        <v>426</v>
      </c>
      <c r="J2087" s="1">
        <v>0.05</v>
      </c>
      <c r="K2087" s="1">
        <v>0.2</v>
      </c>
      <c r="L2087" s="42">
        <v>5</v>
      </c>
      <c r="M2087" s="43"/>
      <c r="N2087" s="1" t="e">
        <f>VLOOKUP(B2087,MICRO!E:L,8,0)</f>
        <v>#N/A</v>
      </c>
    </row>
    <row r="2088" spans="1:14" ht="20.25" x14ac:dyDescent="0.25">
      <c r="A2088" s="1">
        <v>83</v>
      </c>
      <c r="B2088" s="159"/>
      <c r="C2088" s="1" t="s">
        <v>1432</v>
      </c>
      <c r="D2088" s="1"/>
      <c r="E2088" s="1"/>
      <c r="F2088" s="1" t="s">
        <v>1483</v>
      </c>
      <c r="G2088" s="1">
        <v>4</v>
      </c>
      <c r="H2088" s="1" t="s">
        <v>19</v>
      </c>
      <c r="I2088" s="1" t="s">
        <v>1484</v>
      </c>
      <c r="J2088" s="1">
        <v>0.05</v>
      </c>
      <c r="K2088" s="1">
        <v>0.2</v>
      </c>
      <c r="L2088" s="42">
        <v>5</v>
      </c>
      <c r="M2088" s="43"/>
      <c r="N2088" s="1" t="e">
        <f>VLOOKUP(B2088,MICRO!E:L,8,0)</f>
        <v>#N/A</v>
      </c>
    </row>
    <row r="2089" spans="1:14" ht="20.25" x14ac:dyDescent="0.25">
      <c r="A2089" s="1">
        <v>84</v>
      </c>
      <c r="B2089" s="159"/>
      <c r="C2089" s="1" t="s">
        <v>1485</v>
      </c>
      <c r="D2089" s="1"/>
      <c r="E2089" s="1"/>
      <c r="F2089" s="1" t="s">
        <v>1486</v>
      </c>
      <c r="G2089" s="1">
        <v>7</v>
      </c>
      <c r="H2089" s="1" t="s">
        <v>19</v>
      </c>
      <c r="I2089" s="1" t="s">
        <v>425</v>
      </c>
      <c r="J2089" s="1">
        <v>0.05</v>
      </c>
      <c r="K2089" s="1">
        <v>0.35000000000000003</v>
      </c>
      <c r="L2089" s="42">
        <v>5</v>
      </c>
      <c r="M2089" s="43"/>
      <c r="N2089" s="1" t="e">
        <f>VLOOKUP(B2089,MICRO!E:L,8,0)</f>
        <v>#N/A</v>
      </c>
    </row>
    <row r="2090" spans="1:14" ht="20.25" x14ac:dyDescent="0.25">
      <c r="A2090" s="1">
        <v>85</v>
      </c>
      <c r="B2090" s="159"/>
      <c r="C2090" s="1" t="s">
        <v>1460</v>
      </c>
      <c r="D2090" s="1"/>
      <c r="E2090" s="1"/>
      <c r="F2090" s="1" t="s">
        <v>1487</v>
      </c>
      <c r="G2090" s="1">
        <v>16</v>
      </c>
      <c r="H2090" s="1" t="s">
        <v>19</v>
      </c>
      <c r="I2090" s="1" t="s">
        <v>426</v>
      </c>
      <c r="J2090" s="1">
        <v>0.05</v>
      </c>
      <c r="K2090" s="1">
        <v>0.8</v>
      </c>
      <c r="L2090" s="42">
        <v>5</v>
      </c>
      <c r="M2090" s="43"/>
      <c r="N2090" s="1" t="e">
        <f>VLOOKUP(B2090,MICRO!E:L,8,0)</f>
        <v>#N/A</v>
      </c>
    </row>
    <row r="2091" spans="1:14" ht="20.25" x14ac:dyDescent="0.25">
      <c r="A2091" s="1">
        <v>86</v>
      </c>
      <c r="B2091" s="159"/>
      <c r="C2091" s="1" t="s">
        <v>1460</v>
      </c>
      <c r="D2091" s="1"/>
      <c r="E2091" s="1"/>
      <c r="F2091" s="1" t="s">
        <v>1487</v>
      </c>
      <c r="G2091" s="1">
        <v>10</v>
      </c>
      <c r="H2091" s="1" t="s">
        <v>19</v>
      </c>
      <c r="I2091" s="1" t="s">
        <v>426</v>
      </c>
      <c r="J2091" s="1">
        <v>0.05</v>
      </c>
      <c r="K2091" s="1">
        <v>0.5</v>
      </c>
      <c r="L2091" s="42">
        <v>5</v>
      </c>
      <c r="M2091" s="43"/>
      <c r="N2091" s="1" t="e">
        <f>VLOOKUP(B2091,MICRO!E:L,8,0)</f>
        <v>#N/A</v>
      </c>
    </row>
    <row r="2092" spans="1:14" ht="20.25" x14ac:dyDescent="0.25">
      <c r="A2092" s="1">
        <v>87</v>
      </c>
      <c r="B2092" s="159"/>
      <c r="C2092" s="1" t="s">
        <v>1445</v>
      </c>
      <c r="D2092" s="1"/>
      <c r="E2092" s="1"/>
      <c r="F2092" s="1" t="s">
        <v>1488</v>
      </c>
      <c r="G2092" s="1">
        <v>12</v>
      </c>
      <c r="H2092" s="1" t="s">
        <v>19</v>
      </c>
      <c r="I2092" s="1" t="s">
        <v>427</v>
      </c>
      <c r="J2092" s="1">
        <v>0.05</v>
      </c>
      <c r="K2092" s="1">
        <v>0.60000000000000009</v>
      </c>
      <c r="L2092" s="42">
        <v>5</v>
      </c>
      <c r="M2092" s="43"/>
      <c r="N2092" s="1" t="e">
        <f>VLOOKUP(B2092,MICRO!E:L,8,0)</f>
        <v>#N/A</v>
      </c>
    </row>
    <row r="2093" spans="1:14" ht="20.25" x14ac:dyDescent="0.25">
      <c r="A2093" s="1">
        <v>88</v>
      </c>
      <c r="B2093" s="159"/>
      <c r="C2093" s="1" t="s">
        <v>1470</v>
      </c>
      <c r="D2093" s="1"/>
      <c r="E2093" s="1"/>
      <c r="F2093" s="1" t="s">
        <v>1489</v>
      </c>
      <c r="G2093" s="1">
        <v>4</v>
      </c>
      <c r="H2093" s="1" t="s">
        <v>19</v>
      </c>
      <c r="I2093" s="1" t="s">
        <v>423</v>
      </c>
      <c r="J2093" s="1">
        <v>0.05</v>
      </c>
      <c r="K2093" s="1">
        <v>0.2</v>
      </c>
      <c r="L2093" s="42">
        <v>5</v>
      </c>
      <c r="M2093" s="43"/>
      <c r="N2093" s="1" t="e">
        <f>VLOOKUP(B2093,MICRO!E:L,8,0)</f>
        <v>#N/A</v>
      </c>
    </row>
    <row r="2094" spans="1:14" ht="20.25" x14ac:dyDescent="0.25">
      <c r="A2094" s="1">
        <v>89</v>
      </c>
      <c r="B2094" s="159"/>
      <c r="C2094" s="1" t="s">
        <v>1463</v>
      </c>
      <c r="D2094" s="1"/>
      <c r="E2094" s="1"/>
      <c r="F2094" s="1" t="s">
        <v>1490</v>
      </c>
      <c r="G2094" s="1">
        <v>40</v>
      </c>
      <c r="H2094" s="1" t="s">
        <v>19</v>
      </c>
      <c r="I2094" s="1" t="s">
        <v>425</v>
      </c>
      <c r="J2094" s="1">
        <v>0.05</v>
      </c>
      <c r="K2094" s="1">
        <v>2</v>
      </c>
      <c r="L2094" s="42">
        <v>5</v>
      </c>
      <c r="M2094" s="43"/>
      <c r="N2094" s="1" t="e">
        <f>VLOOKUP(B2094,MICRO!E:L,8,0)</f>
        <v>#N/A</v>
      </c>
    </row>
    <row r="2095" spans="1:14" ht="20.25" x14ac:dyDescent="0.25">
      <c r="A2095" s="1">
        <v>90</v>
      </c>
      <c r="B2095" s="159"/>
      <c r="C2095" s="1" t="s">
        <v>1468</v>
      </c>
      <c r="D2095" s="1"/>
      <c r="E2095" s="1"/>
      <c r="F2095" s="1" t="s">
        <v>1491</v>
      </c>
      <c r="G2095" s="1">
        <v>8</v>
      </c>
      <c r="H2095" s="1" t="s">
        <v>19</v>
      </c>
      <c r="I2095" s="1" t="s">
        <v>427</v>
      </c>
      <c r="J2095" s="1">
        <v>0.05</v>
      </c>
      <c r="K2095" s="1">
        <v>0.4</v>
      </c>
      <c r="L2095" s="42">
        <v>5</v>
      </c>
      <c r="M2095" s="43"/>
      <c r="N2095" s="1" t="e">
        <f>VLOOKUP(B2095,MICRO!E:L,8,0)</f>
        <v>#N/A</v>
      </c>
    </row>
    <row r="2096" spans="1:14" ht="20.25" x14ac:dyDescent="0.25">
      <c r="A2096" s="1">
        <v>91</v>
      </c>
      <c r="B2096" s="159"/>
      <c r="C2096" s="1" t="s">
        <v>1421</v>
      </c>
      <c r="D2096" s="1"/>
      <c r="E2096" s="1"/>
      <c r="F2096" s="1" t="s">
        <v>1492</v>
      </c>
      <c r="G2096" s="1">
        <v>8</v>
      </c>
      <c r="H2096" s="1" t="s">
        <v>19</v>
      </c>
      <c r="I2096" s="1" t="s">
        <v>1420</v>
      </c>
      <c r="J2096" s="1">
        <v>0.05</v>
      </c>
      <c r="K2096" s="1">
        <v>0.4</v>
      </c>
      <c r="L2096" s="42">
        <v>5</v>
      </c>
      <c r="M2096" s="43"/>
      <c r="N2096" s="1" t="e">
        <f>VLOOKUP(B2096,MICRO!E:L,8,0)</f>
        <v>#N/A</v>
      </c>
    </row>
    <row r="2097" spans="1:14" ht="20.25" x14ac:dyDescent="0.25">
      <c r="A2097" s="1">
        <v>92</v>
      </c>
      <c r="B2097" s="159"/>
      <c r="C2097" s="1" t="s">
        <v>1470</v>
      </c>
      <c r="D2097" s="1"/>
      <c r="E2097" s="1"/>
      <c r="F2097" s="1" t="s">
        <v>1493</v>
      </c>
      <c r="G2097" s="1">
        <v>16</v>
      </c>
      <c r="H2097" s="1" t="s">
        <v>19</v>
      </c>
      <c r="I2097" s="1" t="s">
        <v>423</v>
      </c>
      <c r="J2097" s="1">
        <v>0.05</v>
      </c>
      <c r="K2097" s="1">
        <v>0.8</v>
      </c>
      <c r="L2097" s="42">
        <v>5</v>
      </c>
      <c r="M2097" s="43"/>
      <c r="N2097" s="1" t="e">
        <f>VLOOKUP(B2097,MICRO!E:L,8,0)</f>
        <v>#N/A</v>
      </c>
    </row>
    <row r="2098" spans="1:14" ht="20.25" x14ac:dyDescent="0.25">
      <c r="A2098" s="1">
        <v>93</v>
      </c>
      <c r="B2098" s="159"/>
      <c r="C2098" s="1" t="s">
        <v>1409</v>
      </c>
      <c r="D2098" s="1"/>
      <c r="E2098" s="1"/>
      <c r="F2098" s="1" t="s">
        <v>1494</v>
      </c>
      <c r="G2098" s="1">
        <v>4</v>
      </c>
      <c r="H2098" s="1" t="s">
        <v>19</v>
      </c>
      <c r="I2098" s="1" t="s">
        <v>426</v>
      </c>
      <c r="J2098" s="1">
        <v>0.05</v>
      </c>
      <c r="K2098" s="1">
        <v>0.2</v>
      </c>
      <c r="L2098" s="42">
        <v>5</v>
      </c>
      <c r="M2098" s="43"/>
      <c r="N2098" s="1" t="e">
        <f>VLOOKUP(B2098,MICRO!E:L,8,0)</f>
        <v>#N/A</v>
      </c>
    </row>
    <row r="2099" spans="1:14" ht="20.25" x14ac:dyDescent="0.25">
      <c r="A2099" s="1">
        <v>94</v>
      </c>
      <c r="B2099" s="159"/>
      <c r="C2099" s="1" t="s">
        <v>1432</v>
      </c>
      <c r="D2099" s="1"/>
      <c r="E2099" s="1"/>
      <c r="F2099" s="1" t="s">
        <v>1495</v>
      </c>
      <c r="G2099" s="1">
        <v>6</v>
      </c>
      <c r="H2099" s="1" t="s">
        <v>19</v>
      </c>
      <c r="I2099" s="1" t="s">
        <v>1434</v>
      </c>
      <c r="J2099" s="1">
        <v>0.05</v>
      </c>
      <c r="K2099" s="1">
        <v>0.30000000000000004</v>
      </c>
      <c r="L2099" s="42">
        <v>5</v>
      </c>
      <c r="M2099" s="43"/>
      <c r="N2099" s="1" t="e">
        <f>VLOOKUP(B2099,MICRO!E:L,8,0)</f>
        <v>#N/A</v>
      </c>
    </row>
    <row r="2100" spans="1:14" ht="20.25" x14ac:dyDescent="0.25">
      <c r="A2100" s="1">
        <v>95</v>
      </c>
      <c r="B2100" s="159"/>
      <c r="C2100" s="1" t="s">
        <v>1460</v>
      </c>
      <c r="D2100" s="1"/>
      <c r="E2100" s="1"/>
      <c r="F2100" s="1" t="s">
        <v>1496</v>
      </c>
      <c r="G2100" s="1">
        <v>4</v>
      </c>
      <c r="H2100" s="1" t="s">
        <v>19</v>
      </c>
      <c r="I2100" s="1" t="s">
        <v>426</v>
      </c>
      <c r="J2100" s="1">
        <v>0.05</v>
      </c>
      <c r="K2100" s="1">
        <v>0.2</v>
      </c>
      <c r="L2100" s="42">
        <v>5</v>
      </c>
      <c r="M2100" s="43"/>
      <c r="N2100" s="1" t="e">
        <f>VLOOKUP(B2100,MICRO!E:L,8,0)</f>
        <v>#N/A</v>
      </c>
    </row>
    <row r="2101" spans="1:14" ht="20.25" x14ac:dyDescent="0.25">
      <c r="A2101" s="1">
        <v>96</v>
      </c>
      <c r="B2101" s="159"/>
      <c r="C2101" s="1" t="s">
        <v>1437</v>
      </c>
      <c r="D2101" s="1"/>
      <c r="E2101" s="1"/>
      <c r="F2101" s="1" t="s">
        <v>1497</v>
      </c>
      <c r="G2101" s="1">
        <v>8</v>
      </c>
      <c r="H2101" s="1" t="s">
        <v>19</v>
      </c>
      <c r="I2101" s="1" t="s">
        <v>426</v>
      </c>
      <c r="J2101" s="1">
        <v>0.05</v>
      </c>
      <c r="K2101" s="1">
        <v>0.4</v>
      </c>
      <c r="L2101" s="42">
        <v>5</v>
      </c>
      <c r="M2101" s="43"/>
      <c r="N2101" s="1" t="e">
        <f>VLOOKUP(B2101,MICRO!E:L,8,0)</f>
        <v>#N/A</v>
      </c>
    </row>
    <row r="2102" spans="1:14" ht="20.25" x14ac:dyDescent="0.25">
      <c r="A2102" s="1">
        <v>97</v>
      </c>
      <c r="B2102" s="159"/>
      <c r="C2102" s="1" t="s">
        <v>1418</v>
      </c>
      <c r="D2102" s="1"/>
      <c r="E2102" s="1"/>
      <c r="F2102" s="1" t="s">
        <v>1498</v>
      </c>
      <c r="G2102" s="1">
        <v>4</v>
      </c>
      <c r="H2102" s="1" t="s">
        <v>19</v>
      </c>
      <c r="I2102" s="1" t="s">
        <v>1420</v>
      </c>
      <c r="J2102" s="1">
        <v>0.05</v>
      </c>
      <c r="K2102" s="1">
        <v>0.2</v>
      </c>
      <c r="L2102" s="42">
        <v>5</v>
      </c>
      <c r="M2102" s="43"/>
      <c r="N2102" s="1" t="e">
        <f>VLOOKUP(B2102,MICRO!E:L,8,0)</f>
        <v>#N/A</v>
      </c>
    </row>
    <row r="2103" spans="1:14" ht="20.25" x14ac:dyDescent="0.25">
      <c r="A2103" s="1">
        <v>98</v>
      </c>
      <c r="B2103" s="159"/>
      <c r="C2103" s="1" t="s">
        <v>1499</v>
      </c>
      <c r="D2103" s="1"/>
      <c r="E2103" s="1"/>
      <c r="F2103" s="1" t="s">
        <v>1500</v>
      </c>
      <c r="G2103" s="1">
        <v>8</v>
      </c>
      <c r="H2103" s="1" t="s">
        <v>19</v>
      </c>
      <c r="I2103" s="1" t="s">
        <v>423</v>
      </c>
      <c r="J2103" s="1">
        <v>0.05</v>
      </c>
      <c r="K2103" s="1">
        <v>0.4</v>
      </c>
      <c r="L2103" s="42">
        <v>5</v>
      </c>
      <c r="M2103" s="43"/>
      <c r="N2103" s="1" t="e">
        <f>VLOOKUP(B2103,MICRO!E:L,8,0)</f>
        <v>#N/A</v>
      </c>
    </row>
    <row r="2104" spans="1:14" ht="20.25" x14ac:dyDescent="0.25">
      <c r="A2104" s="1">
        <v>99</v>
      </c>
      <c r="B2104" s="159"/>
      <c r="C2104" s="1" t="s">
        <v>1402</v>
      </c>
      <c r="D2104" s="1"/>
      <c r="E2104" s="1"/>
      <c r="F2104" s="1" t="s">
        <v>1501</v>
      </c>
      <c r="G2104" s="1">
        <v>8</v>
      </c>
      <c r="H2104" s="1" t="s">
        <v>19</v>
      </c>
      <c r="I2104" s="1" t="s">
        <v>1404</v>
      </c>
      <c r="J2104" s="1">
        <v>0.05</v>
      </c>
      <c r="K2104" s="1">
        <v>0.4</v>
      </c>
      <c r="L2104" s="42">
        <v>5</v>
      </c>
      <c r="M2104" s="43"/>
      <c r="N2104" s="1" t="e">
        <f>VLOOKUP(B2104,MICRO!E:L,8,0)</f>
        <v>#N/A</v>
      </c>
    </row>
    <row r="2105" spans="1:14" ht="20.25" x14ac:dyDescent="0.25">
      <c r="A2105" s="1">
        <v>100</v>
      </c>
      <c r="B2105" s="159"/>
      <c r="C2105" s="1" t="s">
        <v>1412</v>
      </c>
      <c r="D2105" s="1"/>
      <c r="E2105" s="1"/>
      <c r="F2105" s="1" t="s">
        <v>1502</v>
      </c>
      <c r="G2105" s="1">
        <v>8</v>
      </c>
      <c r="H2105" s="1" t="s">
        <v>19</v>
      </c>
      <c r="I2105" s="1" t="s">
        <v>427</v>
      </c>
      <c r="J2105" s="1">
        <v>0.05</v>
      </c>
      <c r="K2105" s="1">
        <v>0.4</v>
      </c>
      <c r="L2105" s="42">
        <v>5</v>
      </c>
      <c r="M2105" s="43"/>
      <c r="N2105" s="1" t="e">
        <f>VLOOKUP(B2105,MICRO!E:L,8,0)</f>
        <v>#N/A</v>
      </c>
    </row>
    <row r="2106" spans="1:14" ht="20.25" x14ac:dyDescent="0.25">
      <c r="A2106" s="1">
        <v>101</v>
      </c>
      <c r="B2106" s="159"/>
      <c r="C2106" s="1" t="s">
        <v>1416</v>
      </c>
      <c r="D2106" s="1"/>
      <c r="E2106" s="1"/>
      <c r="F2106" s="1" t="s">
        <v>1503</v>
      </c>
      <c r="G2106" s="1">
        <v>8</v>
      </c>
      <c r="H2106" s="1" t="s">
        <v>19</v>
      </c>
      <c r="I2106" s="1" t="s">
        <v>426</v>
      </c>
      <c r="J2106" s="1">
        <v>0.05</v>
      </c>
      <c r="K2106" s="1">
        <v>0.4</v>
      </c>
      <c r="L2106" s="42">
        <v>5</v>
      </c>
      <c r="M2106" s="43"/>
      <c r="N2106" s="1" t="e">
        <f>VLOOKUP(B2106,MICRO!E:L,8,0)</f>
        <v>#N/A</v>
      </c>
    </row>
    <row r="2107" spans="1:14" ht="20.25" x14ac:dyDescent="0.25">
      <c r="A2107" s="1">
        <v>102</v>
      </c>
      <c r="B2107" s="159"/>
      <c r="C2107" s="1" t="s">
        <v>1426</v>
      </c>
      <c r="D2107" s="1"/>
      <c r="E2107" s="1"/>
      <c r="F2107" s="1" t="s">
        <v>1504</v>
      </c>
      <c r="G2107" s="1">
        <v>8</v>
      </c>
      <c r="H2107" s="1" t="s">
        <v>19</v>
      </c>
      <c r="I2107" s="1" t="s">
        <v>424</v>
      </c>
      <c r="J2107" s="1">
        <v>0.05</v>
      </c>
      <c r="K2107" s="1">
        <v>0.4</v>
      </c>
      <c r="L2107" s="42">
        <v>5</v>
      </c>
      <c r="M2107" s="43"/>
      <c r="N2107" s="1" t="e">
        <f>VLOOKUP(B2107,MICRO!E:L,8,0)</f>
        <v>#N/A</v>
      </c>
    </row>
    <row r="2108" spans="1:14" ht="20.25" x14ac:dyDescent="0.25">
      <c r="A2108" s="1">
        <v>103</v>
      </c>
      <c r="B2108" s="159"/>
      <c r="C2108" s="1" t="s">
        <v>1407</v>
      </c>
      <c r="D2108" s="1"/>
      <c r="E2108" s="1"/>
      <c r="F2108" s="1" t="s">
        <v>1505</v>
      </c>
      <c r="G2108" s="1">
        <v>8</v>
      </c>
      <c r="H2108" s="1" t="s">
        <v>19</v>
      </c>
      <c r="I2108" s="1" t="s">
        <v>425</v>
      </c>
      <c r="J2108" s="1">
        <v>0.05</v>
      </c>
      <c r="K2108" s="1">
        <v>0.4</v>
      </c>
      <c r="L2108" s="42">
        <v>5</v>
      </c>
      <c r="M2108" s="43"/>
      <c r="N2108" s="1" t="e">
        <f>VLOOKUP(B2108,MICRO!E:L,8,0)</f>
        <v>#N/A</v>
      </c>
    </row>
    <row r="2109" spans="1:14" ht="20.25" x14ac:dyDescent="0.25">
      <c r="A2109" s="1">
        <v>104</v>
      </c>
      <c r="B2109" s="159"/>
      <c r="C2109" s="1" t="s">
        <v>1463</v>
      </c>
      <c r="D2109" s="1"/>
      <c r="E2109" s="1"/>
      <c r="F2109" s="1" t="s">
        <v>1506</v>
      </c>
      <c r="G2109" s="1">
        <v>16</v>
      </c>
      <c r="H2109" s="1" t="s">
        <v>19</v>
      </c>
      <c r="I2109" s="1" t="s">
        <v>425</v>
      </c>
      <c r="J2109" s="1">
        <v>0.05</v>
      </c>
      <c r="K2109" s="1">
        <v>0.8</v>
      </c>
      <c r="L2109" s="42">
        <v>5</v>
      </c>
      <c r="M2109" s="43"/>
      <c r="N2109" s="1" t="e">
        <f>VLOOKUP(B2109,MICRO!E:L,8,0)</f>
        <v>#N/A</v>
      </c>
    </row>
    <row r="2110" spans="1:14" ht="20.25" x14ac:dyDescent="0.25">
      <c r="A2110" s="1">
        <v>105</v>
      </c>
      <c r="B2110" s="159"/>
      <c r="C2110" s="1" t="s">
        <v>1463</v>
      </c>
      <c r="D2110" s="1"/>
      <c r="E2110" s="1"/>
      <c r="F2110" s="1" t="s">
        <v>1507</v>
      </c>
      <c r="G2110" s="1">
        <v>60</v>
      </c>
      <c r="H2110" s="1" t="s">
        <v>19</v>
      </c>
      <c r="I2110" s="1" t="s">
        <v>425</v>
      </c>
      <c r="J2110" s="1">
        <v>0.05</v>
      </c>
      <c r="K2110" s="1">
        <v>3</v>
      </c>
      <c r="L2110" s="42">
        <v>5</v>
      </c>
      <c r="M2110" s="43"/>
      <c r="N2110" s="1" t="e">
        <f>VLOOKUP(B2110,MICRO!E:L,8,0)</f>
        <v>#N/A</v>
      </c>
    </row>
    <row r="2111" spans="1:14" ht="20.25" x14ac:dyDescent="0.25">
      <c r="A2111" s="1">
        <v>106</v>
      </c>
      <c r="B2111" s="159"/>
      <c r="C2111" s="1" t="s">
        <v>1414</v>
      </c>
      <c r="D2111" s="1"/>
      <c r="E2111" s="1"/>
      <c r="F2111" s="1" t="s">
        <v>1508</v>
      </c>
      <c r="G2111" s="1">
        <v>4</v>
      </c>
      <c r="H2111" s="1" t="s">
        <v>19</v>
      </c>
      <c r="I2111" s="1" t="s">
        <v>423</v>
      </c>
      <c r="J2111" s="1">
        <v>0.03</v>
      </c>
      <c r="K2111" s="1">
        <v>0.12</v>
      </c>
      <c r="L2111" s="42">
        <v>5</v>
      </c>
      <c r="M2111" s="43"/>
      <c r="N2111" s="1" t="e">
        <f>VLOOKUP(B2111,MICRO!E:L,8,0)</f>
        <v>#N/A</v>
      </c>
    </row>
    <row r="2112" spans="1:14" ht="20.25" x14ac:dyDescent="0.25">
      <c r="A2112" s="1">
        <v>107</v>
      </c>
      <c r="B2112" s="159"/>
      <c r="C2112" s="1" t="s">
        <v>1402</v>
      </c>
      <c r="D2112" s="1"/>
      <c r="E2112" s="1"/>
      <c r="F2112" s="1" t="s">
        <v>1509</v>
      </c>
      <c r="G2112" s="1">
        <v>4</v>
      </c>
      <c r="H2112" s="1" t="s">
        <v>19</v>
      </c>
      <c r="I2112" s="1" t="s">
        <v>1404</v>
      </c>
      <c r="J2112" s="1">
        <v>0.03</v>
      </c>
      <c r="K2112" s="1">
        <v>0.12</v>
      </c>
      <c r="L2112" s="42">
        <v>5</v>
      </c>
      <c r="M2112" s="43"/>
      <c r="N2112" s="1" t="e">
        <f>VLOOKUP(B2112,MICRO!E:L,8,0)</f>
        <v>#N/A</v>
      </c>
    </row>
    <row r="2113" spans="1:14" ht="20.25" x14ac:dyDescent="0.25">
      <c r="A2113" s="1">
        <v>108</v>
      </c>
      <c r="B2113" s="159"/>
      <c r="C2113" s="1" t="s">
        <v>1412</v>
      </c>
      <c r="D2113" s="1"/>
      <c r="E2113" s="1"/>
      <c r="F2113" s="1" t="s">
        <v>1510</v>
      </c>
      <c r="G2113" s="1">
        <v>4</v>
      </c>
      <c r="H2113" s="1" t="s">
        <v>19</v>
      </c>
      <c r="I2113" s="1" t="s">
        <v>427</v>
      </c>
      <c r="J2113" s="1">
        <v>0.03</v>
      </c>
      <c r="K2113" s="1">
        <v>0.12</v>
      </c>
      <c r="L2113" s="42">
        <v>5</v>
      </c>
      <c r="M2113" s="43"/>
      <c r="N2113" s="1" t="e">
        <f>VLOOKUP(B2113,MICRO!E:L,8,0)</f>
        <v>#N/A</v>
      </c>
    </row>
    <row r="2114" spans="1:14" ht="20.25" x14ac:dyDescent="0.25">
      <c r="A2114" s="1">
        <v>109</v>
      </c>
      <c r="B2114" s="159"/>
      <c r="C2114" s="1" t="s">
        <v>1416</v>
      </c>
      <c r="D2114" s="1"/>
      <c r="E2114" s="1"/>
      <c r="F2114" s="1" t="s">
        <v>1511</v>
      </c>
      <c r="G2114" s="1">
        <v>4</v>
      </c>
      <c r="H2114" s="1" t="s">
        <v>19</v>
      </c>
      <c r="I2114" s="1" t="s">
        <v>426</v>
      </c>
      <c r="J2114" s="1">
        <v>0.03</v>
      </c>
      <c r="K2114" s="1">
        <v>0.12</v>
      </c>
      <c r="L2114" s="42">
        <v>5</v>
      </c>
      <c r="M2114" s="43"/>
      <c r="N2114" s="1" t="e">
        <f>VLOOKUP(B2114,MICRO!E:L,8,0)</f>
        <v>#N/A</v>
      </c>
    </row>
    <row r="2115" spans="1:14" ht="20.25" x14ac:dyDescent="0.25">
      <c r="A2115" s="1">
        <v>110</v>
      </c>
      <c r="B2115" s="159"/>
      <c r="C2115" s="1" t="s">
        <v>1463</v>
      </c>
      <c r="D2115" s="1"/>
      <c r="E2115" s="1"/>
      <c r="F2115" s="1" t="s">
        <v>1512</v>
      </c>
      <c r="G2115" s="1">
        <v>16</v>
      </c>
      <c r="H2115" s="1" t="s">
        <v>19</v>
      </c>
      <c r="I2115" s="1" t="s">
        <v>425</v>
      </c>
      <c r="J2115" s="1">
        <v>0.03</v>
      </c>
      <c r="K2115" s="1">
        <v>0.48</v>
      </c>
      <c r="L2115" s="42">
        <v>5</v>
      </c>
      <c r="M2115" s="43"/>
      <c r="N2115" s="1" t="e">
        <f>VLOOKUP(B2115,MICRO!E:L,8,0)</f>
        <v>#N/A</v>
      </c>
    </row>
    <row r="2116" spans="1:14" ht="20.25" x14ac:dyDescent="0.25">
      <c r="A2116" s="1">
        <v>111</v>
      </c>
      <c r="B2116" s="159"/>
      <c r="C2116" s="1" t="s">
        <v>1409</v>
      </c>
      <c r="D2116" s="1"/>
      <c r="E2116" s="1"/>
      <c r="F2116" s="1" t="s">
        <v>1513</v>
      </c>
      <c r="G2116" s="1">
        <v>12</v>
      </c>
      <c r="H2116" s="1" t="s">
        <v>19</v>
      </c>
      <c r="I2116" s="1" t="s">
        <v>426</v>
      </c>
      <c r="J2116" s="1">
        <v>0.03</v>
      </c>
      <c r="K2116" s="1">
        <v>0.36</v>
      </c>
      <c r="L2116" s="42">
        <v>5</v>
      </c>
      <c r="M2116" s="43"/>
      <c r="N2116" s="1" t="e">
        <f>VLOOKUP(B2116,MICRO!E:L,8,0)</f>
        <v>#N/A</v>
      </c>
    </row>
    <row r="2117" spans="1:14" ht="20.25" x14ac:dyDescent="0.25">
      <c r="A2117" s="1">
        <v>112</v>
      </c>
      <c r="B2117" s="159"/>
      <c r="C2117" s="1" t="s">
        <v>1460</v>
      </c>
      <c r="D2117" s="1"/>
      <c r="E2117" s="1"/>
      <c r="F2117" s="1" t="s">
        <v>1514</v>
      </c>
      <c r="G2117" s="1">
        <v>14</v>
      </c>
      <c r="H2117" s="1" t="s">
        <v>19</v>
      </c>
      <c r="I2117" s="1" t="s">
        <v>426</v>
      </c>
      <c r="J2117" s="1">
        <v>0.03</v>
      </c>
      <c r="K2117" s="1">
        <v>0.42</v>
      </c>
      <c r="L2117" s="42">
        <v>5</v>
      </c>
      <c r="M2117" s="43"/>
      <c r="N2117" s="1" t="e">
        <f>VLOOKUP(B2117,MICRO!E:L,8,0)</f>
        <v>#N/A</v>
      </c>
    </row>
    <row r="2118" spans="1:14" ht="20.25" x14ac:dyDescent="0.25">
      <c r="A2118" s="1">
        <v>113</v>
      </c>
      <c r="B2118" s="159"/>
      <c r="C2118" s="1" t="s">
        <v>1437</v>
      </c>
      <c r="D2118" s="1"/>
      <c r="E2118" s="1"/>
      <c r="F2118" s="1" t="s">
        <v>1515</v>
      </c>
      <c r="G2118" s="1">
        <v>16</v>
      </c>
      <c r="H2118" s="1" t="s">
        <v>19</v>
      </c>
      <c r="I2118" s="1" t="s">
        <v>426</v>
      </c>
      <c r="J2118" s="1">
        <v>0.03</v>
      </c>
      <c r="K2118" s="1">
        <v>0.48</v>
      </c>
      <c r="L2118" s="42">
        <v>5</v>
      </c>
      <c r="M2118" s="43"/>
      <c r="N2118" s="1" t="e">
        <f>VLOOKUP(B2118,MICRO!E:L,8,0)</f>
        <v>#N/A</v>
      </c>
    </row>
    <row r="2119" spans="1:14" ht="20.25" x14ac:dyDescent="0.25">
      <c r="A2119" s="1">
        <v>114</v>
      </c>
      <c r="B2119" s="159"/>
      <c r="C2119" s="1" t="s">
        <v>1304</v>
      </c>
      <c r="D2119" s="1"/>
      <c r="E2119" s="1"/>
      <c r="F2119" s="1" t="s">
        <v>1516</v>
      </c>
      <c r="G2119" s="1">
        <v>28</v>
      </c>
      <c r="H2119" s="1" t="s">
        <v>19</v>
      </c>
      <c r="I2119" s="1" t="s">
        <v>427</v>
      </c>
      <c r="J2119" s="1">
        <v>0.03</v>
      </c>
      <c r="K2119" s="1">
        <v>0.84</v>
      </c>
      <c r="L2119" s="42">
        <v>5</v>
      </c>
      <c r="M2119" s="43"/>
      <c r="N2119" s="1" t="e">
        <f>VLOOKUP(B2119,MICRO!E:L,8,0)</f>
        <v>#N/A</v>
      </c>
    </row>
    <row r="2120" spans="1:14" ht="20.25" x14ac:dyDescent="0.25">
      <c r="A2120" s="1">
        <v>115</v>
      </c>
      <c r="B2120" s="159"/>
      <c r="C2120" s="1" t="s">
        <v>1517</v>
      </c>
      <c r="D2120" s="1"/>
      <c r="E2120" s="1"/>
      <c r="F2120" s="1" t="s">
        <v>1518</v>
      </c>
      <c r="G2120" s="1">
        <v>14</v>
      </c>
      <c r="H2120" s="1" t="s">
        <v>19</v>
      </c>
      <c r="I2120" s="1" t="s">
        <v>1475</v>
      </c>
      <c r="J2120" s="1">
        <v>0.03</v>
      </c>
      <c r="K2120" s="1">
        <v>0.42</v>
      </c>
      <c r="L2120" s="42">
        <v>5</v>
      </c>
      <c r="M2120" s="43"/>
      <c r="N2120" s="1" t="e">
        <f>VLOOKUP(B2120,MICRO!E:L,8,0)</f>
        <v>#N/A</v>
      </c>
    </row>
    <row r="2121" spans="1:14" ht="20.25" x14ac:dyDescent="0.25">
      <c r="A2121" s="1">
        <v>116</v>
      </c>
      <c r="B2121" s="159"/>
      <c r="C2121" s="1" t="s">
        <v>1476</v>
      </c>
      <c r="D2121" s="1"/>
      <c r="E2121" s="1"/>
      <c r="F2121" s="1" t="s">
        <v>1519</v>
      </c>
      <c r="G2121" s="1">
        <v>14</v>
      </c>
      <c r="H2121" s="1" t="s">
        <v>19</v>
      </c>
      <c r="I2121" s="1" t="s">
        <v>1420</v>
      </c>
      <c r="J2121" s="1">
        <v>0.03</v>
      </c>
      <c r="K2121" s="1">
        <v>0.42</v>
      </c>
      <c r="L2121" s="42">
        <v>5</v>
      </c>
      <c r="M2121" s="43"/>
      <c r="N2121" s="1" t="e">
        <f>VLOOKUP(B2121,MICRO!E:L,8,0)</f>
        <v>#N/A</v>
      </c>
    </row>
    <row r="2122" spans="1:14" ht="20.25" x14ac:dyDescent="0.25">
      <c r="A2122" s="1">
        <v>117</v>
      </c>
      <c r="B2122" s="159"/>
      <c r="C2122" s="1" t="s">
        <v>1421</v>
      </c>
      <c r="D2122" s="1"/>
      <c r="E2122" s="1"/>
      <c r="F2122" s="1" t="s">
        <v>1520</v>
      </c>
      <c r="G2122" s="1">
        <v>16</v>
      </c>
      <c r="H2122" s="1" t="s">
        <v>19</v>
      </c>
      <c r="I2122" s="1" t="s">
        <v>1420</v>
      </c>
      <c r="J2122" s="1">
        <v>0.03</v>
      </c>
      <c r="K2122" s="1">
        <v>0.48</v>
      </c>
      <c r="L2122" s="42">
        <v>5</v>
      </c>
      <c r="M2122" s="43"/>
      <c r="N2122" s="1" t="e">
        <f>VLOOKUP(B2122,MICRO!E:L,8,0)</f>
        <v>#N/A</v>
      </c>
    </row>
    <row r="2123" spans="1:14" ht="20.25" x14ac:dyDescent="0.25">
      <c r="A2123" s="1">
        <v>118</v>
      </c>
      <c r="B2123" s="159"/>
      <c r="C2123" s="1" t="s">
        <v>1470</v>
      </c>
      <c r="D2123" s="1"/>
      <c r="E2123" s="1"/>
      <c r="F2123" s="1" t="s">
        <v>1521</v>
      </c>
      <c r="G2123" s="1">
        <v>36</v>
      </c>
      <c r="H2123" s="1" t="s">
        <v>19</v>
      </c>
      <c r="I2123" s="1" t="s">
        <v>423</v>
      </c>
      <c r="J2123" s="1">
        <v>0.03</v>
      </c>
      <c r="K2123" s="1">
        <v>1.08</v>
      </c>
      <c r="L2123" s="42">
        <v>5</v>
      </c>
      <c r="M2123" s="43"/>
      <c r="N2123" s="1" t="e">
        <f>VLOOKUP(B2123,MICRO!E:L,8,0)</f>
        <v>#N/A</v>
      </c>
    </row>
    <row r="2124" spans="1:14" ht="20.25" x14ac:dyDescent="0.25">
      <c r="A2124" s="1">
        <v>119</v>
      </c>
      <c r="B2124" s="159"/>
      <c r="C2124" s="1" t="s">
        <v>1423</v>
      </c>
      <c r="D2124" s="1"/>
      <c r="E2124" s="1"/>
      <c r="F2124" s="1" t="s">
        <v>1522</v>
      </c>
      <c r="G2124" s="1">
        <v>28</v>
      </c>
      <c r="H2124" s="1" t="s">
        <v>19</v>
      </c>
      <c r="I2124" s="1" t="s">
        <v>423</v>
      </c>
      <c r="J2124" s="1">
        <v>0.03</v>
      </c>
      <c r="K2124" s="1">
        <v>0.84</v>
      </c>
      <c r="L2124" s="42">
        <v>5</v>
      </c>
      <c r="M2124" s="43"/>
      <c r="N2124" s="1" t="e">
        <f>VLOOKUP(B2124,MICRO!E:L,8,0)</f>
        <v>#N/A</v>
      </c>
    </row>
    <row r="2125" spans="1:14" ht="20.25" x14ac:dyDescent="0.25">
      <c r="A2125" s="1">
        <v>120</v>
      </c>
      <c r="B2125" s="159"/>
      <c r="C2125" s="1" t="s">
        <v>1222</v>
      </c>
      <c r="D2125" s="1"/>
      <c r="E2125" s="1"/>
      <c r="F2125" s="1" t="s">
        <v>1523</v>
      </c>
      <c r="G2125" s="1">
        <v>44</v>
      </c>
      <c r="H2125" s="1" t="s">
        <v>19</v>
      </c>
      <c r="I2125" s="1" t="s">
        <v>423</v>
      </c>
      <c r="J2125" s="1">
        <v>0.03</v>
      </c>
      <c r="K2125" s="1">
        <v>1.3199999999999998</v>
      </c>
      <c r="L2125" s="42">
        <v>5</v>
      </c>
      <c r="M2125" s="43"/>
      <c r="N2125" s="1" t="e">
        <f>VLOOKUP(B2125,MICRO!E:L,8,0)</f>
        <v>#N/A</v>
      </c>
    </row>
    <row r="2126" spans="1:14" ht="20.25" x14ac:dyDescent="0.25">
      <c r="A2126" s="1">
        <v>121</v>
      </c>
      <c r="B2126" s="159"/>
      <c r="C2126" s="1" t="s">
        <v>1426</v>
      </c>
      <c r="D2126" s="1"/>
      <c r="E2126" s="1"/>
      <c r="F2126" s="1" t="s">
        <v>1524</v>
      </c>
      <c r="G2126" s="1">
        <v>10</v>
      </c>
      <c r="H2126" s="1" t="s">
        <v>19</v>
      </c>
      <c r="I2126" s="1" t="s">
        <v>424</v>
      </c>
      <c r="J2126" s="1">
        <v>0.03</v>
      </c>
      <c r="K2126" s="1">
        <v>0.3</v>
      </c>
      <c r="L2126" s="42">
        <v>5</v>
      </c>
      <c r="M2126" s="43"/>
      <c r="N2126" s="1" t="e">
        <f>VLOOKUP(B2126,MICRO!E:L,8,0)</f>
        <v>#N/A</v>
      </c>
    </row>
    <row r="2127" spans="1:14" ht="20.25" x14ac:dyDescent="0.25">
      <c r="A2127" s="1">
        <v>122</v>
      </c>
      <c r="B2127" s="159"/>
      <c r="C2127" s="1" t="s">
        <v>1407</v>
      </c>
      <c r="D2127" s="1"/>
      <c r="E2127" s="1"/>
      <c r="F2127" s="1" t="s">
        <v>1525</v>
      </c>
      <c r="G2127" s="1">
        <v>16</v>
      </c>
      <c r="H2127" s="1" t="s">
        <v>19</v>
      </c>
      <c r="I2127" s="1" t="s">
        <v>425</v>
      </c>
      <c r="J2127" s="1">
        <v>0.03</v>
      </c>
      <c r="K2127" s="1">
        <v>0.48</v>
      </c>
      <c r="L2127" s="42">
        <v>5</v>
      </c>
      <c r="M2127" s="43"/>
      <c r="N2127" s="1" t="e">
        <f>VLOOKUP(B2127,MICRO!E:L,8,0)</f>
        <v>#N/A</v>
      </c>
    </row>
    <row r="2128" spans="1:14" ht="20.25" x14ac:dyDescent="0.25">
      <c r="A2128" s="1">
        <v>123</v>
      </c>
      <c r="B2128" s="159"/>
      <c r="C2128" s="1" t="s">
        <v>1428</v>
      </c>
      <c r="D2128" s="1"/>
      <c r="E2128" s="1"/>
      <c r="F2128" s="1" t="s">
        <v>1526</v>
      </c>
      <c r="G2128" s="1">
        <v>32</v>
      </c>
      <c r="H2128" s="1" t="s">
        <v>19</v>
      </c>
      <c r="I2128" s="1" t="s">
        <v>426</v>
      </c>
      <c r="J2128" s="1">
        <v>0.03</v>
      </c>
      <c r="K2128" s="1">
        <v>0.96</v>
      </c>
      <c r="L2128" s="42">
        <v>5</v>
      </c>
      <c r="M2128" s="43"/>
      <c r="N2128" s="1" t="e">
        <f>VLOOKUP(B2128,MICRO!E:L,8,0)</f>
        <v>#N/A</v>
      </c>
    </row>
    <row r="2129" spans="1:14" ht="20.25" x14ac:dyDescent="0.25">
      <c r="A2129" s="1">
        <v>124</v>
      </c>
      <c r="B2129" s="159"/>
      <c r="C2129" s="1" t="s">
        <v>1218</v>
      </c>
      <c r="D2129" s="1"/>
      <c r="E2129" s="1"/>
      <c r="F2129" s="1" t="s">
        <v>1527</v>
      </c>
      <c r="G2129" s="1">
        <v>16</v>
      </c>
      <c r="H2129" s="1" t="s">
        <v>19</v>
      </c>
      <c r="I2129" s="1" t="s">
        <v>424</v>
      </c>
      <c r="J2129" s="1">
        <v>0.03</v>
      </c>
      <c r="K2129" s="1">
        <v>0.48</v>
      </c>
      <c r="L2129" s="42">
        <v>5</v>
      </c>
      <c r="M2129" s="43"/>
      <c r="N2129" s="1" t="e">
        <f>VLOOKUP(B2129,MICRO!E:L,8,0)</f>
        <v>#N/A</v>
      </c>
    </row>
    <row r="2130" spans="1:14" ht="20.25" x14ac:dyDescent="0.25">
      <c r="A2130" s="1">
        <v>125</v>
      </c>
      <c r="B2130" s="159"/>
      <c r="C2130" s="1" t="s">
        <v>1528</v>
      </c>
      <c r="D2130" s="1"/>
      <c r="E2130" s="1"/>
      <c r="F2130" s="1" t="s">
        <v>1529</v>
      </c>
      <c r="G2130" s="1">
        <v>16</v>
      </c>
      <c r="H2130" s="1" t="s">
        <v>19</v>
      </c>
      <c r="I2130" s="1" t="s">
        <v>425</v>
      </c>
      <c r="J2130" s="1">
        <v>0.03</v>
      </c>
      <c r="K2130" s="1">
        <v>0.48</v>
      </c>
      <c r="L2130" s="42">
        <v>5</v>
      </c>
      <c r="M2130" s="43"/>
      <c r="N2130" s="1" t="e">
        <f>VLOOKUP(B2130,MICRO!E:L,8,0)</f>
        <v>#N/A</v>
      </c>
    </row>
    <row r="2131" spans="1:14" ht="20.25" x14ac:dyDescent="0.25">
      <c r="A2131" s="1">
        <v>126</v>
      </c>
      <c r="B2131" s="159"/>
      <c r="C2131" s="1" t="s">
        <v>1432</v>
      </c>
      <c r="D2131" s="1"/>
      <c r="E2131" s="1"/>
      <c r="F2131" s="1" t="s">
        <v>1530</v>
      </c>
      <c r="G2131" s="1">
        <v>16</v>
      </c>
      <c r="H2131" s="1" t="s">
        <v>19</v>
      </c>
      <c r="I2131" s="1" t="s">
        <v>1434</v>
      </c>
      <c r="J2131" s="1">
        <v>0.03</v>
      </c>
      <c r="K2131" s="1">
        <v>0.48</v>
      </c>
      <c r="L2131" s="42">
        <v>5</v>
      </c>
      <c r="M2131" s="43"/>
      <c r="N2131" s="1" t="e">
        <f>VLOOKUP(B2131,MICRO!E:L,8,0)</f>
        <v>#N/A</v>
      </c>
    </row>
    <row r="2132" spans="1:14" ht="20.25" x14ac:dyDescent="0.25">
      <c r="A2132" s="1">
        <v>127</v>
      </c>
      <c r="B2132" s="159"/>
      <c r="C2132" s="1" t="s">
        <v>1437</v>
      </c>
      <c r="D2132" s="1"/>
      <c r="E2132" s="1"/>
      <c r="F2132" s="1" t="s">
        <v>1531</v>
      </c>
      <c r="G2132" s="1">
        <v>7</v>
      </c>
      <c r="H2132" s="1" t="s">
        <v>19</v>
      </c>
      <c r="I2132" s="1" t="s">
        <v>426</v>
      </c>
      <c r="J2132" s="1">
        <v>0.03</v>
      </c>
      <c r="K2132" s="1">
        <v>0.21</v>
      </c>
      <c r="L2132" s="42">
        <v>5</v>
      </c>
      <c r="M2132" s="43"/>
      <c r="N2132" s="1" t="e">
        <f>VLOOKUP(B2132,MICRO!E:L,8,0)</f>
        <v>#N/A</v>
      </c>
    </row>
    <row r="2133" spans="1:14" ht="20.25" x14ac:dyDescent="0.25">
      <c r="A2133" s="1">
        <v>128</v>
      </c>
      <c r="B2133" s="159"/>
      <c r="C2133" s="1" t="s">
        <v>1468</v>
      </c>
      <c r="D2133" s="1"/>
      <c r="E2133" s="1"/>
      <c r="F2133" s="1" t="s">
        <v>1532</v>
      </c>
      <c r="G2133" s="1">
        <v>20</v>
      </c>
      <c r="H2133" s="1" t="s">
        <v>19</v>
      </c>
      <c r="I2133" s="1" t="s">
        <v>427</v>
      </c>
      <c r="J2133" s="1">
        <v>0.03</v>
      </c>
      <c r="K2133" s="1">
        <v>0.6</v>
      </c>
      <c r="L2133" s="42">
        <v>5</v>
      </c>
      <c r="M2133" s="43"/>
      <c r="N2133" s="1" t="e">
        <f>VLOOKUP(B2133,MICRO!E:L,8,0)</f>
        <v>#N/A</v>
      </c>
    </row>
    <row r="2134" spans="1:14" ht="20.25" x14ac:dyDescent="0.25">
      <c r="A2134" s="1">
        <v>129</v>
      </c>
      <c r="B2134" s="159"/>
      <c r="C2134" s="1" t="s">
        <v>1439</v>
      </c>
      <c r="D2134" s="1"/>
      <c r="E2134" s="1"/>
      <c r="F2134" s="1" t="s">
        <v>1533</v>
      </c>
      <c r="G2134" s="1">
        <v>32</v>
      </c>
      <c r="H2134" s="1" t="s">
        <v>19</v>
      </c>
      <c r="I2134" s="1" t="s">
        <v>426</v>
      </c>
      <c r="J2134" s="1">
        <v>0.03</v>
      </c>
      <c r="K2134" s="1">
        <v>0.96</v>
      </c>
      <c r="L2134" s="42">
        <v>5</v>
      </c>
      <c r="M2134" s="43"/>
      <c r="N2134" s="1" t="e">
        <f>VLOOKUP(B2134,MICRO!E:L,8,0)</f>
        <v>#N/A</v>
      </c>
    </row>
    <row r="2135" spans="1:14" ht="20.25" x14ac:dyDescent="0.25">
      <c r="A2135" s="1">
        <v>130</v>
      </c>
      <c r="B2135" s="159"/>
      <c r="C2135" s="1" t="s">
        <v>1441</v>
      </c>
      <c r="D2135" s="1"/>
      <c r="E2135" s="1"/>
      <c r="F2135" s="1" t="s">
        <v>1534</v>
      </c>
      <c r="G2135" s="1">
        <v>24</v>
      </c>
      <c r="H2135" s="1" t="s">
        <v>19</v>
      </c>
      <c r="I2135" s="1" t="s">
        <v>426</v>
      </c>
      <c r="J2135" s="1">
        <v>0.03</v>
      </c>
      <c r="K2135" s="1">
        <v>0.72</v>
      </c>
      <c r="L2135" s="42">
        <v>5</v>
      </c>
      <c r="M2135" s="43"/>
      <c r="N2135" s="1" t="e">
        <f>VLOOKUP(B2135,MICRO!E:L,8,0)</f>
        <v>#N/A</v>
      </c>
    </row>
    <row r="2136" spans="1:14" ht="20.25" x14ac:dyDescent="0.25">
      <c r="A2136" s="1">
        <v>131</v>
      </c>
      <c r="B2136" s="159"/>
      <c r="C2136" s="1" t="s">
        <v>1310</v>
      </c>
      <c r="D2136" s="1"/>
      <c r="E2136" s="1"/>
      <c r="F2136" s="1" t="s">
        <v>1535</v>
      </c>
      <c r="G2136" s="1">
        <v>24</v>
      </c>
      <c r="H2136" s="1" t="s">
        <v>19</v>
      </c>
      <c r="I2136" s="1" t="s">
        <v>426</v>
      </c>
      <c r="J2136" s="1">
        <v>0.03</v>
      </c>
      <c r="K2136" s="1">
        <v>0.72</v>
      </c>
      <c r="L2136" s="42">
        <v>5</v>
      </c>
      <c r="M2136" s="43"/>
      <c r="N2136" s="1" t="e">
        <f>VLOOKUP(B2136,MICRO!E:L,8,0)</f>
        <v>#N/A</v>
      </c>
    </row>
    <row r="2137" spans="1:14" ht="20.25" x14ac:dyDescent="0.25">
      <c r="A2137" s="1">
        <v>132</v>
      </c>
      <c r="B2137" s="159"/>
      <c r="C2137" s="1" t="s">
        <v>1445</v>
      </c>
      <c r="D2137" s="1"/>
      <c r="E2137" s="1"/>
      <c r="F2137" s="1" t="s">
        <v>1536</v>
      </c>
      <c r="G2137" s="1">
        <v>12</v>
      </c>
      <c r="H2137" s="1" t="s">
        <v>19</v>
      </c>
      <c r="I2137" s="1" t="s">
        <v>427</v>
      </c>
      <c r="J2137" s="1">
        <v>0.03</v>
      </c>
      <c r="K2137" s="1">
        <v>0.36</v>
      </c>
      <c r="L2137" s="42">
        <v>5</v>
      </c>
      <c r="M2137" s="43"/>
      <c r="N2137" s="1" t="e">
        <f>VLOOKUP(B2137,MICRO!E:L,8,0)</f>
        <v>#N/A</v>
      </c>
    </row>
    <row r="2138" spans="1:14" ht="20.25" x14ac:dyDescent="0.25">
      <c r="A2138" s="1">
        <v>133</v>
      </c>
      <c r="B2138" s="159"/>
      <c r="C2138" s="1" t="s">
        <v>1437</v>
      </c>
      <c r="D2138" s="1"/>
      <c r="E2138" s="1"/>
      <c r="F2138" s="1" t="s">
        <v>1537</v>
      </c>
      <c r="G2138" s="1">
        <v>16</v>
      </c>
      <c r="H2138" s="1" t="s">
        <v>19</v>
      </c>
      <c r="I2138" s="1" t="s">
        <v>426</v>
      </c>
      <c r="J2138" s="1">
        <v>0.03</v>
      </c>
      <c r="K2138" s="1">
        <v>0.48</v>
      </c>
      <c r="L2138" s="42">
        <v>5</v>
      </c>
      <c r="M2138" s="43"/>
      <c r="N2138" s="1" t="e">
        <f>VLOOKUP(B2138,MICRO!E:L,8,0)</f>
        <v>#N/A</v>
      </c>
    </row>
    <row r="2139" spans="1:14" ht="20.25" x14ac:dyDescent="0.25">
      <c r="A2139" s="1">
        <v>134</v>
      </c>
      <c r="B2139" s="159"/>
      <c r="C2139" s="1" t="s">
        <v>1414</v>
      </c>
      <c r="D2139" s="1"/>
      <c r="E2139" s="1"/>
      <c r="F2139" s="1" t="s">
        <v>1538</v>
      </c>
      <c r="G2139" s="1">
        <v>8</v>
      </c>
      <c r="H2139" s="1" t="s">
        <v>19</v>
      </c>
      <c r="I2139" s="1" t="s">
        <v>423</v>
      </c>
      <c r="J2139" s="1">
        <v>0.03</v>
      </c>
      <c r="K2139" s="1">
        <v>0.24</v>
      </c>
      <c r="L2139" s="42">
        <v>5</v>
      </c>
      <c r="M2139" s="43"/>
      <c r="N2139" s="1" t="e">
        <f>VLOOKUP(B2139,MICRO!E:L,8,0)</f>
        <v>#N/A</v>
      </c>
    </row>
    <row r="2140" spans="1:14" ht="20.25" x14ac:dyDescent="0.25">
      <c r="A2140" s="1">
        <v>135</v>
      </c>
      <c r="B2140" s="159"/>
      <c r="C2140" s="1" t="s">
        <v>1402</v>
      </c>
      <c r="D2140" s="1"/>
      <c r="E2140" s="1"/>
      <c r="F2140" s="1" t="s">
        <v>1539</v>
      </c>
      <c r="G2140" s="1">
        <v>8</v>
      </c>
      <c r="H2140" s="1" t="s">
        <v>19</v>
      </c>
      <c r="I2140" s="1" t="s">
        <v>1404</v>
      </c>
      <c r="J2140" s="1">
        <v>0.03</v>
      </c>
      <c r="K2140" s="1">
        <v>0.24</v>
      </c>
      <c r="L2140" s="42">
        <v>5</v>
      </c>
      <c r="M2140" s="43"/>
      <c r="N2140" s="1" t="e">
        <f>VLOOKUP(B2140,MICRO!E:L,8,0)</f>
        <v>#N/A</v>
      </c>
    </row>
    <row r="2141" spans="1:14" ht="20.25" x14ac:dyDescent="0.25">
      <c r="A2141" s="1">
        <v>136</v>
      </c>
      <c r="B2141" s="159"/>
      <c r="C2141" s="1" t="s">
        <v>1412</v>
      </c>
      <c r="D2141" s="1"/>
      <c r="E2141" s="1"/>
      <c r="F2141" s="1" t="s">
        <v>1540</v>
      </c>
      <c r="G2141" s="1">
        <v>12</v>
      </c>
      <c r="H2141" s="1" t="s">
        <v>19</v>
      </c>
      <c r="I2141" s="1" t="s">
        <v>427</v>
      </c>
      <c r="J2141" s="1">
        <v>0.03</v>
      </c>
      <c r="K2141" s="1">
        <v>0.36</v>
      </c>
      <c r="L2141" s="42">
        <v>5</v>
      </c>
      <c r="M2141" s="43"/>
      <c r="N2141" s="1" t="e">
        <f>VLOOKUP(B2141,MICRO!E:L,8,0)</f>
        <v>#N/A</v>
      </c>
    </row>
    <row r="2142" spans="1:14" ht="20.25" x14ac:dyDescent="0.25">
      <c r="A2142" s="1">
        <v>137</v>
      </c>
      <c r="B2142" s="159"/>
      <c r="C2142" s="1" t="s">
        <v>1416</v>
      </c>
      <c r="D2142" s="1"/>
      <c r="E2142" s="1"/>
      <c r="F2142" s="1" t="s">
        <v>1541</v>
      </c>
      <c r="G2142" s="1">
        <v>8</v>
      </c>
      <c r="H2142" s="1" t="s">
        <v>19</v>
      </c>
      <c r="I2142" s="1" t="s">
        <v>426</v>
      </c>
      <c r="J2142" s="1">
        <v>0.03</v>
      </c>
      <c r="K2142" s="1">
        <v>0.24</v>
      </c>
      <c r="L2142" s="42">
        <v>5</v>
      </c>
      <c r="M2142" s="43"/>
      <c r="N2142" s="1" t="e">
        <f>VLOOKUP(B2142,MICRO!E:L,8,0)</f>
        <v>#N/A</v>
      </c>
    </row>
    <row r="2143" spans="1:14" ht="20.25" x14ac:dyDescent="0.25">
      <c r="A2143" s="1">
        <v>138</v>
      </c>
      <c r="B2143" s="159"/>
      <c r="C2143" s="1" t="s">
        <v>1476</v>
      </c>
      <c r="D2143" s="1"/>
      <c r="E2143" s="1"/>
      <c r="F2143" s="1" t="s">
        <v>1542</v>
      </c>
      <c r="G2143" s="1">
        <v>16</v>
      </c>
      <c r="H2143" s="1" t="s">
        <v>19</v>
      </c>
      <c r="I2143" s="1" t="s">
        <v>1420</v>
      </c>
      <c r="J2143" s="1">
        <v>0.03</v>
      </c>
      <c r="K2143" s="1">
        <v>0.48</v>
      </c>
      <c r="L2143" s="42">
        <v>5</v>
      </c>
      <c r="M2143" s="43"/>
      <c r="N2143" s="1" t="e">
        <f>VLOOKUP(B2143,MICRO!E:L,8,0)</f>
        <v>#N/A</v>
      </c>
    </row>
    <row r="2144" spans="1:14" ht="20.25" x14ac:dyDescent="0.25">
      <c r="A2144" s="1">
        <v>139</v>
      </c>
      <c r="B2144" s="159"/>
      <c r="C2144" s="1" t="s">
        <v>1476</v>
      </c>
      <c r="D2144" s="1"/>
      <c r="E2144" s="1"/>
      <c r="F2144" s="1" t="s">
        <v>1542</v>
      </c>
      <c r="G2144" s="1">
        <v>16</v>
      </c>
      <c r="H2144" s="1" t="s">
        <v>19</v>
      </c>
      <c r="I2144" s="1" t="s">
        <v>1420</v>
      </c>
      <c r="J2144" s="1">
        <v>0.03</v>
      </c>
      <c r="K2144" s="1">
        <v>0.48</v>
      </c>
      <c r="L2144" s="42">
        <v>5</v>
      </c>
      <c r="M2144" s="43"/>
      <c r="N2144" s="1" t="e">
        <f>VLOOKUP(B2144,MICRO!E:L,8,0)</f>
        <v>#N/A</v>
      </c>
    </row>
    <row r="2145" spans="1:14" ht="20.25" x14ac:dyDescent="0.25">
      <c r="A2145" s="1">
        <v>140</v>
      </c>
      <c r="B2145" s="159"/>
      <c r="C2145" s="1" t="s">
        <v>1421</v>
      </c>
      <c r="D2145" s="1"/>
      <c r="E2145" s="1"/>
      <c r="F2145" s="1" t="s">
        <v>1543</v>
      </c>
      <c r="G2145" s="1">
        <v>16</v>
      </c>
      <c r="H2145" s="1" t="s">
        <v>19</v>
      </c>
      <c r="I2145" s="1" t="s">
        <v>1420</v>
      </c>
      <c r="J2145" s="1">
        <v>0.03</v>
      </c>
      <c r="K2145" s="1">
        <v>0.48</v>
      </c>
      <c r="L2145" s="42">
        <v>5</v>
      </c>
      <c r="M2145" s="43"/>
      <c r="N2145" s="1" t="e">
        <f>VLOOKUP(B2145,MICRO!E:L,8,0)</f>
        <v>#N/A</v>
      </c>
    </row>
    <row r="2146" spans="1:14" ht="20.25" x14ac:dyDescent="0.25">
      <c r="A2146" s="1">
        <v>141</v>
      </c>
      <c r="B2146" s="159"/>
      <c r="C2146" s="1" t="s">
        <v>1414</v>
      </c>
      <c r="D2146" s="1"/>
      <c r="E2146" s="1"/>
      <c r="F2146" s="1" t="s">
        <v>1544</v>
      </c>
      <c r="G2146" s="1">
        <v>8</v>
      </c>
      <c r="H2146" s="1" t="s">
        <v>19</v>
      </c>
      <c r="I2146" s="1" t="s">
        <v>423</v>
      </c>
      <c r="J2146" s="1">
        <v>0.03</v>
      </c>
      <c r="K2146" s="1">
        <v>0.24</v>
      </c>
      <c r="L2146" s="42">
        <v>5</v>
      </c>
      <c r="M2146" s="43"/>
      <c r="N2146" s="1" t="e">
        <f>VLOOKUP(B2146,MICRO!E:L,8,0)</f>
        <v>#N/A</v>
      </c>
    </row>
    <row r="2147" spans="1:14" ht="20.25" x14ac:dyDescent="0.25">
      <c r="A2147" s="1">
        <v>142</v>
      </c>
      <c r="B2147" s="159"/>
      <c r="C2147" s="1" t="s">
        <v>1402</v>
      </c>
      <c r="D2147" s="1"/>
      <c r="E2147" s="1"/>
      <c r="F2147" s="1" t="s">
        <v>1545</v>
      </c>
      <c r="G2147" s="1">
        <v>8</v>
      </c>
      <c r="H2147" s="1" t="s">
        <v>19</v>
      </c>
      <c r="I2147" s="1" t="s">
        <v>1404</v>
      </c>
      <c r="J2147" s="1">
        <v>0.03</v>
      </c>
      <c r="K2147" s="1">
        <v>0.24</v>
      </c>
      <c r="L2147" s="42">
        <v>5</v>
      </c>
      <c r="M2147" s="43"/>
      <c r="N2147" s="1" t="e">
        <f>VLOOKUP(B2147,MICRO!E:L,8,0)</f>
        <v>#N/A</v>
      </c>
    </row>
    <row r="2148" spans="1:14" ht="20.25" x14ac:dyDescent="0.25">
      <c r="A2148" s="1">
        <v>143</v>
      </c>
      <c r="B2148" s="159"/>
      <c r="C2148" s="1" t="s">
        <v>1412</v>
      </c>
      <c r="D2148" s="1"/>
      <c r="E2148" s="1"/>
      <c r="F2148" s="1" t="s">
        <v>1546</v>
      </c>
      <c r="G2148" s="1">
        <v>8</v>
      </c>
      <c r="H2148" s="1" t="s">
        <v>19</v>
      </c>
      <c r="I2148" s="1" t="s">
        <v>427</v>
      </c>
      <c r="J2148" s="1">
        <v>0.03</v>
      </c>
      <c r="K2148" s="1">
        <v>0.24</v>
      </c>
      <c r="L2148" s="42">
        <v>5</v>
      </c>
      <c r="M2148" s="43"/>
      <c r="N2148" s="1" t="e">
        <f>VLOOKUP(B2148,MICRO!E:L,8,0)</f>
        <v>#N/A</v>
      </c>
    </row>
    <row r="2149" spans="1:14" ht="20.25" x14ac:dyDescent="0.25">
      <c r="A2149" s="1">
        <v>144</v>
      </c>
      <c r="B2149" s="159"/>
      <c r="C2149" s="1" t="s">
        <v>1416</v>
      </c>
      <c r="D2149" s="1"/>
      <c r="E2149" s="1"/>
      <c r="F2149" s="1" t="s">
        <v>1547</v>
      </c>
      <c r="G2149" s="1">
        <v>8</v>
      </c>
      <c r="H2149" s="1" t="s">
        <v>19</v>
      </c>
      <c r="I2149" s="1" t="s">
        <v>426</v>
      </c>
      <c r="J2149" s="1">
        <v>0.03</v>
      </c>
      <c r="K2149" s="1">
        <v>0.24</v>
      </c>
      <c r="L2149" s="42">
        <v>5</v>
      </c>
      <c r="M2149" s="43"/>
      <c r="N2149" s="1" t="e">
        <f>VLOOKUP(B2149,MICRO!E:L,8,0)</f>
        <v>#N/A</v>
      </c>
    </row>
    <row r="2150" spans="1:14" ht="20.25" x14ac:dyDescent="0.25">
      <c r="A2150" s="1">
        <v>145</v>
      </c>
      <c r="B2150" s="159"/>
      <c r="C2150" s="1" t="s">
        <v>1463</v>
      </c>
      <c r="D2150" s="1"/>
      <c r="E2150" s="1"/>
      <c r="F2150" s="1" t="s">
        <v>1548</v>
      </c>
      <c r="G2150" s="1">
        <v>100</v>
      </c>
      <c r="H2150" s="1" t="s">
        <v>19</v>
      </c>
      <c r="I2150" s="1" t="s">
        <v>425</v>
      </c>
      <c r="J2150" s="1">
        <v>0.03</v>
      </c>
      <c r="K2150" s="1">
        <v>3</v>
      </c>
      <c r="L2150" s="42">
        <v>5</v>
      </c>
      <c r="M2150" s="43"/>
      <c r="N2150" s="1" t="e">
        <f>VLOOKUP(B2150,MICRO!E:L,8,0)</f>
        <v>#N/A</v>
      </c>
    </row>
    <row r="2151" spans="1:14" ht="20.25" x14ac:dyDescent="0.25">
      <c r="A2151" s="1">
        <v>146</v>
      </c>
      <c r="B2151" s="159"/>
      <c r="C2151" s="1" t="s">
        <v>1426</v>
      </c>
      <c r="D2151" s="1"/>
      <c r="E2151" s="1"/>
      <c r="F2151" s="1" t="s">
        <v>1549</v>
      </c>
      <c r="G2151" s="1">
        <v>8</v>
      </c>
      <c r="H2151" s="1" t="s">
        <v>19</v>
      </c>
      <c r="I2151" s="1" t="s">
        <v>424</v>
      </c>
      <c r="J2151" s="1">
        <v>0.03</v>
      </c>
      <c r="K2151" s="1">
        <v>0.24</v>
      </c>
      <c r="L2151" s="42">
        <v>5</v>
      </c>
      <c r="M2151" s="43"/>
      <c r="N2151" s="1" t="e">
        <f>VLOOKUP(B2151,MICRO!E:L,8,0)</f>
        <v>#N/A</v>
      </c>
    </row>
    <row r="2152" spans="1:14" ht="20.25" x14ac:dyDescent="0.25">
      <c r="A2152" s="1">
        <v>147</v>
      </c>
      <c r="B2152" s="159"/>
      <c r="C2152" s="1" t="s">
        <v>1407</v>
      </c>
      <c r="D2152" s="1"/>
      <c r="E2152" s="1"/>
      <c r="F2152" s="1" t="s">
        <v>1550</v>
      </c>
      <c r="G2152" s="1">
        <v>8</v>
      </c>
      <c r="H2152" s="1" t="s">
        <v>19</v>
      </c>
      <c r="I2152" s="1" t="s">
        <v>425</v>
      </c>
      <c r="J2152" s="1">
        <v>0.03</v>
      </c>
      <c r="K2152" s="1">
        <v>0.24</v>
      </c>
      <c r="L2152" s="42">
        <v>5</v>
      </c>
      <c r="M2152" s="43"/>
      <c r="N2152" s="1" t="e">
        <f>VLOOKUP(B2152,MICRO!E:L,8,0)</f>
        <v>#N/A</v>
      </c>
    </row>
    <row r="2153" spans="1:14" ht="20.25" x14ac:dyDescent="0.25">
      <c r="A2153" s="1">
        <v>148</v>
      </c>
      <c r="B2153" s="159">
        <v>2856</v>
      </c>
      <c r="C2153" s="1" t="s">
        <v>1164</v>
      </c>
      <c r="D2153" s="1"/>
      <c r="E2153" s="1" t="s">
        <v>2</v>
      </c>
      <c r="F2153" s="1" t="s">
        <v>1165</v>
      </c>
      <c r="G2153" s="1">
        <v>1</v>
      </c>
      <c r="H2153" s="1" t="s">
        <v>19</v>
      </c>
      <c r="I2153" s="1" t="s">
        <v>423</v>
      </c>
      <c r="J2153" s="1">
        <v>189.2</v>
      </c>
      <c r="K2153" s="1">
        <v>189.2</v>
      </c>
      <c r="L2153" s="42">
        <v>5</v>
      </c>
      <c r="M2153" s="43"/>
      <c r="N2153" s="1" t="e">
        <f>VLOOKUP(B2153,MICRO!E:L,8,0)</f>
        <v>#N/A</v>
      </c>
    </row>
    <row r="2154" spans="1:14" ht="20.25" x14ac:dyDescent="0.25">
      <c r="A2154" s="1">
        <v>149</v>
      </c>
      <c r="B2154" s="159">
        <v>2857</v>
      </c>
      <c r="C2154" s="1" t="s">
        <v>1164</v>
      </c>
      <c r="D2154" s="1"/>
      <c r="E2154" s="1" t="s">
        <v>43</v>
      </c>
      <c r="F2154" s="1" t="s">
        <v>1166</v>
      </c>
      <c r="G2154" s="1">
        <v>1</v>
      </c>
      <c r="H2154" s="1" t="s">
        <v>19</v>
      </c>
      <c r="I2154" s="1" t="s">
        <v>423</v>
      </c>
      <c r="J2154" s="1">
        <v>176.6</v>
      </c>
      <c r="K2154" s="1">
        <v>176.6</v>
      </c>
      <c r="L2154" s="42">
        <v>5</v>
      </c>
      <c r="M2154" s="43"/>
      <c r="N2154" s="1" t="e">
        <f>VLOOKUP(B2154,MICRO!E:L,8,0)</f>
        <v>#N/A</v>
      </c>
    </row>
    <row r="2155" spans="1:14" ht="20.25" x14ac:dyDescent="0.25">
      <c r="A2155" s="1">
        <v>150</v>
      </c>
      <c r="B2155" s="159">
        <v>2863</v>
      </c>
      <c r="C2155" s="1" t="s">
        <v>1173</v>
      </c>
      <c r="D2155" s="1"/>
      <c r="E2155" s="1" t="s">
        <v>2</v>
      </c>
      <c r="F2155" s="1" t="s">
        <v>1174</v>
      </c>
      <c r="G2155" s="1">
        <v>1</v>
      </c>
      <c r="H2155" s="1" t="s">
        <v>19</v>
      </c>
      <c r="I2155" s="1" t="s">
        <v>423</v>
      </c>
      <c r="J2155" s="1">
        <v>19.8</v>
      </c>
      <c r="K2155" s="1">
        <v>19.8</v>
      </c>
      <c r="L2155" s="42">
        <v>5</v>
      </c>
      <c r="M2155" s="43"/>
      <c r="N2155" s="1" t="e">
        <f>VLOOKUP(B2155,MICRO!E:L,8,0)</f>
        <v>#N/A</v>
      </c>
    </row>
    <row r="2156" spans="1:14" ht="20.25" x14ac:dyDescent="0.25">
      <c r="A2156" s="1">
        <v>151</v>
      </c>
      <c r="B2156" s="159">
        <v>2864</v>
      </c>
      <c r="C2156" s="1" t="s">
        <v>1173</v>
      </c>
      <c r="D2156" s="1"/>
      <c r="E2156" s="1" t="s">
        <v>2</v>
      </c>
      <c r="F2156" s="1" t="s">
        <v>1174</v>
      </c>
      <c r="G2156" s="1">
        <v>1</v>
      </c>
      <c r="H2156" s="1" t="s">
        <v>19</v>
      </c>
      <c r="I2156" s="1" t="s">
        <v>424</v>
      </c>
      <c r="J2156" s="1">
        <v>19.8</v>
      </c>
      <c r="K2156" s="1">
        <v>19.8</v>
      </c>
      <c r="L2156" s="42">
        <v>5</v>
      </c>
      <c r="M2156" s="43"/>
      <c r="N2156" s="1" t="e">
        <f>VLOOKUP(B2156,MICRO!E:L,8,0)</f>
        <v>#N/A</v>
      </c>
    </row>
    <row r="2157" spans="1:14" ht="20.25" x14ac:dyDescent="0.25">
      <c r="A2157" s="1">
        <v>152</v>
      </c>
      <c r="B2157" s="159">
        <v>2865</v>
      </c>
      <c r="C2157" s="1" t="s">
        <v>1173</v>
      </c>
      <c r="D2157" s="1"/>
      <c r="E2157" s="1" t="s">
        <v>2</v>
      </c>
      <c r="F2157" s="1" t="s">
        <v>1174</v>
      </c>
      <c r="G2157" s="1">
        <v>1</v>
      </c>
      <c r="H2157" s="1" t="s">
        <v>19</v>
      </c>
      <c r="I2157" s="1" t="s">
        <v>425</v>
      </c>
      <c r="J2157" s="1">
        <v>19.8</v>
      </c>
      <c r="K2157" s="1">
        <v>19.8</v>
      </c>
      <c r="L2157" s="42">
        <v>5</v>
      </c>
      <c r="M2157" s="43"/>
      <c r="N2157" s="1" t="e">
        <f>VLOOKUP(B2157,MICRO!E:L,8,0)</f>
        <v>#N/A</v>
      </c>
    </row>
    <row r="2158" spans="1:14" ht="20.25" x14ac:dyDescent="0.25">
      <c r="A2158" s="1">
        <v>153</v>
      </c>
      <c r="B2158" s="159">
        <v>2866</v>
      </c>
      <c r="C2158" s="1" t="s">
        <v>1173</v>
      </c>
      <c r="D2158" s="1"/>
      <c r="E2158" s="1" t="s">
        <v>2</v>
      </c>
      <c r="F2158" s="1" t="s">
        <v>1174</v>
      </c>
      <c r="G2158" s="1">
        <v>1</v>
      </c>
      <c r="H2158" s="1" t="s">
        <v>19</v>
      </c>
      <c r="I2158" s="1" t="s">
        <v>426</v>
      </c>
      <c r="J2158" s="1">
        <v>19.8</v>
      </c>
      <c r="K2158" s="1">
        <v>19.8</v>
      </c>
      <c r="L2158" s="42">
        <v>5</v>
      </c>
      <c r="M2158" s="43"/>
      <c r="N2158" s="1" t="e">
        <f>VLOOKUP(B2158,MICRO!E:L,8,0)</f>
        <v>#N/A</v>
      </c>
    </row>
    <row r="2159" spans="1:14" ht="20.25" x14ac:dyDescent="0.25">
      <c r="A2159" s="1">
        <v>154</v>
      </c>
      <c r="B2159" s="159">
        <v>2867</v>
      </c>
      <c r="C2159" s="1" t="s">
        <v>1173</v>
      </c>
      <c r="D2159" s="1"/>
      <c r="E2159" s="1" t="s">
        <v>2</v>
      </c>
      <c r="F2159" s="1" t="s">
        <v>1174</v>
      </c>
      <c r="G2159" s="1">
        <v>1</v>
      </c>
      <c r="H2159" s="1" t="s">
        <v>19</v>
      </c>
      <c r="I2159" s="1" t="s">
        <v>427</v>
      </c>
      <c r="J2159" s="1">
        <v>19.8</v>
      </c>
      <c r="K2159" s="1">
        <v>19.8</v>
      </c>
      <c r="L2159" s="42">
        <v>5</v>
      </c>
      <c r="M2159" s="43"/>
      <c r="N2159" s="1" t="e">
        <f>VLOOKUP(B2159,MICRO!E:L,8,0)</f>
        <v>#N/A</v>
      </c>
    </row>
    <row r="2160" spans="1:14" ht="20.25" x14ac:dyDescent="0.25">
      <c r="A2160" s="1">
        <v>155</v>
      </c>
      <c r="B2160" s="159">
        <v>2868</v>
      </c>
      <c r="C2160" s="1" t="s">
        <v>1173</v>
      </c>
      <c r="D2160" s="1"/>
      <c r="E2160" s="1" t="s">
        <v>43</v>
      </c>
      <c r="F2160" s="1" t="s">
        <v>1175</v>
      </c>
      <c r="G2160" s="1">
        <v>1</v>
      </c>
      <c r="H2160" s="1" t="s">
        <v>19</v>
      </c>
      <c r="I2160" s="1" t="s">
        <v>423</v>
      </c>
      <c r="J2160" s="1">
        <v>2.6</v>
      </c>
      <c r="K2160" s="1">
        <v>2.6</v>
      </c>
      <c r="L2160" s="42">
        <v>5</v>
      </c>
      <c r="M2160" s="43"/>
      <c r="N2160" s="1" t="e">
        <f>VLOOKUP(B2160,MICRO!E:L,8,0)</f>
        <v>#N/A</v>
      </c>
    </row>
    <row r="2161" spans="1:14" ht="20.25" x14ac:dyDescent="0.25">
      <c r="A2161" s="1">
        <v>156</v>
      </c>
      <c r="B2161" s="159">
        <v>2869</v>
      </c>
      <c r="C2161" s="1" t="s">
        <v>1173</v>
      </c>
      <c r="D2161" s="1"/>
      <c r="E2161" s="1" t="s">
        <v>43</v>
      </c>
      <c r="F2161" s="1" t="s">
        <v>1175</v>
      </c>
      <c r="G2161" s="1">
        <v>1</v>
      </c>
      <c r="H2161" s="1" t="s">
        <v>19</v>
      </c>
      <c r="I2161" s="1" t="s">
        <v>424</v>
      </c>
      <c r="J2161" s="1">
        <v>2.6</v>
      </c>
      <c r="K2161" s="1">
        <v>2.6</v>
      </c>
      <c r="L2161" s="42">
        <v>5</v>
      </c>
      <c r="M2161" s="43"/>
      <c r="N2161" s="1" t="e">
        <f>VLOOKUP(B2161,MICRO!E:L,8,0)</f>
        <v>#N/A</v>
      </c>
    </row>
    <row r="2162" spans="1:14" ht="20.25" x14ac:dyDescent="0.25">
      <c r="A2162" s="1">
        <v>157</v>
      </c>
      <c r="B2162" s="159">
        <v>2870</v>
      </c>
      <c r="C2162" s="1" t="s">
        <v>1173</v>
      </c>
      <c r="D2162" s="1"/>
      <c r="E2162" s="1" t="s">
        <v>43</v>
      </c>
      <c r="F2162" s="1" t="s">
        <v>1175</v>
      </c>
      <c r="G2162" s="1">
        <v>1</v>
      </c>
      <c r="H2162" s="1" t="s">
        <v>19</v>
      </c>
      <c r="I2162" s="1" t="s">
        <v>425</v>
      </c>
      <c r="J2162" s="1">
        <v>2.6</v>
      </c>
      <c r="K2162" s="1">
        <v>2.6</v>
      </c>
      <c r="L2162" s="42">
        <v>5</v>
      </c>
      <c r="M2162" s="43"/>
      <c r="N2162" s="1" t="e">
        <f>VLOOKUP(B2162,MICRO!E:L,8,0)</f>
        <v>#N/A</v>
      </c>
    </row>
    <row r="2163" spans="1:14" ht="20.25" x14ac:dyDescent="0.25">
      <c r="A2163" s="1">
        <v>158</v>
      </c>
      <c r="B2163" s="159">
        <v>2871</v>
      </c>
      <c r="C2163" s="1" t="s">
        <v>1173</v>
      </c>
      <c r="D2163" s="1"/>
      <c r="E2163" s="1" t="s">
        <v>43</v>
      </c>
      <c r="F2163" s="1" t="s">
        <v>1175</v>
      </c>
      <c r="G2163" s="1">
        <v>1</v>
      </c>
      <c r="H2163" s="1" t="s">
        <v>19</v>
      </c>
      <c r="I2163" s="1" t="s">
        <v>426</v>
      </c>
      <c r="J2163" s="1">
        <v>2.6</v>
      </c>
      <c r="K2163" s="1">
        <v>2.6</v>
      </c>
      <c r="L2163" s="42">
        <v>5</v>
      </c>
      <c r="M2163" s="43"/>
      <c r="N2163" s="1" t="e">
        <f>VLOOKUP(B2163,MICRO!E:L,8,0)</f>
        <v>#N/A</v>
      </c>
    </row>
    <row r="2164" spans="1:14" ht="20.25" x14ac:dyDescent="0.25">
      <c r="A2164" s="1">
        <v>159</v>
      </c>
      <c r="B2164" s="159">
        <v>2872</v>
      </c>
      <c r="C2164" s="1" t="s">
        <v>1173</v>
      </c>
      <c r="D2164" s="1"/>
      <c r="E2164" s="1" t="s">
        <v>43</v>
      </c>
      <c r="F2164" s="1" t="s">
        <v>1175</v>
      </c>
      <c r="G2164" s="1">
        <v>1</v>
      </c>
      <c r="H2164" s="1" t="s">
        <v>19</v>
      </c>
      <c r="I2164" s="1" t="s">
        <v>427</v>
      </c>
      <c r="J2164" s="1">
        <v>2.6</v>
      </c>
      <c r="K2164" s="1">
        <v>2.6</v>
      </c>
      <c r="L2164" s="42">
        <v>5</v>
      </c>
      <c r="M2164" s="43"/>
      <c r="N2164" s="1" t="e">
        <f>VLOOKUP(B2164,MICRO!E:L,8,0)</f>
        <v>#N/A</v>
      </c>
    </row>
    <row r="2165" spans="1:14" ht="20.25" x14ac:dyDescent="0.25">
      <c r="A2165" s="1">
        <v>160</v>
      </c>
      <c r="B2165" s="159">
        <v>2932</v>
      </c>
      <c r="C2165" s="1" t="s">
        <v>1209</v>
      </c>
      <c r="D2165" s="1"/>
      <c r="E2165" s="1" t="s">
        <v>2</v>
      </c>
      <c r="F2165" s="1" t="s">
        <v>1210</v>
      </c>
      <c r="G2165" s="1">
        <v>2</v>
      </c>
      <c r="H2165" s="1" t="s">
        <v>19</v>
      </c>
      <c r="I2165" s="1" t="s">
        <v>427</v>
      </c>
      <c r="J2165" s="1">
        <v>75.900000000000006</v>
      </c>
      <c r="K2165" s="1">
        <v>151.80000000000001</v>
      </c>
      <c r="L2165" s="42">
        <v>5</v>
      </c>
      <c r="M2165" s="43"/>
      <c r="N2165" s="1" t="e">
        <f>VLOOKUP(B2165,MICRO!E:L,8,0)</f>
        <v>#N/A</v>
      </c>
    </row>
    <row r="2166" spans="1:14" ht="20.25" x14ac:dyDescent="0.25">
      <c r="A2166" s="1">
        <v>161</v>
      </c>
      <c r="B2166" s="159">
        <v>2933</v>
      </c>
      <c r="C2166" s="1" t="s">
        <v>1209</v>
      </c>
      <c r="D2166" s="1"/>
      <c r="E2166" s="1" t="s">
        <v>43</v>
      </c>
      <c r="F2166" s="1" t="s">
        <v>1211</v>
      </c>
      <c r="G2166" s="1">
        <v>2</v>
      </c>
      <c r="H2166" s="1" t="s">
        <v>19</v>
      </c>
      <c r="I2166" s="1" t="s">
        <v>427</v>
      </c>
      <c r="J2166" s="1">
        <v>78.599999999999994</v>
      </c>
      <c r="K2166" s="1">
        <v>157.19999999999999</v>
      </c>
      <c r="L2166" s="42">
        <v>5</v>
      </c>
      <c r="M2166" s="43"/>
      <c r="N2166" s="1" t="e">
        <f>VLOOKUP(B2166,MICRO!E:L,8,0)</f>
        <v>#N/A</v>
      </c>
    </row>
    <row r="2167" spans="1:14" ht="20.25" x14ac:dyDescent="0.25">
      <c r="A2167" s="1">
        <v>162</v>
      </c>
      <c r="B2167" s="159">
        <v>2934</v>
      </c>
      <c r="C2167" s="1" t="s">
        <v>1209</v>
      </c>
      <c r="D2167" s="1"/>
      <c r="E2167" s="1" t="s">
        <v>746</v>
      </c>
      <c r="F2167" s="1" t="s">
        <v>1212</v>
      </c>
      <c r="G2167" s="1">
        <v>2</v>
      </c>
      <c r="H2167" s="1" t="s">
        <v>19</v>
      </c>
      <c r="I2167" s="1" t="s">
        <v>427</v>
      </c>
      <c r="J2167" s="1">
        <v>30.4</v>
      </c>
      <c r="K2167" s="1">
        <v>60.8</v>
      </c>
      <c r="L2167" s="42">
        <v>5</v>
      </c>
      <c r="M2167" s="43"/>
      <c r="N2167" s="1" t="e">
        <f>VLOOKUP(B2167,MICRO!E:L,8,0)</f>
        <v>#N/A</v>
      </c>
    </row>
    <row r="2168" spans="1:14" ht="20.25" x14ac:dyDescent="0.25">
      <c r="A2168" s="1">
        <v>163</v>
      </c>
      <c r="B2168" s="159"/>
      <c r="C2168" s="1" t="s">
        <v>1551</v>
      </c>
      <c r="D2168" s="1"/>
      <c r="E2168" s="1"/>
      <c r="F2168" s="1" t="s">
        <v>1552</v>
      </c>
      <c r="G2168" s="1">
        <v>260</v>
      </c>
      <c r="H2168" s="1" t="s">
        <v>19</v>
      </c>
      <c r="I2168" s="1" t="s">
        <v>1553</v>
      </c>
      <c r="J2168" s="1">
        <v>0.02</v>
      </c>
      <c r="K2168" s="1">
        <v>5.2</v>
      </c>
      <c r="L2168" s="42">
        <v>5</v>
      </c>
      <c r="M2168" s="43"/>
      <c r="N2168" s="1" t="e">
        <f>VLOOKUP(B2168,MICRO!E:L,8,0)</f>
        <v>#N/A</v>
      </c>
    </row>
    <row r="2169" spans="1:14" ht="20.25" x14ac:dyDescent="0.25">
      <c r="A2169" s="1">
        <v>164</v>
      </c>
      <c r="B2169" s="159"/>
      <c r="C2169" s="1" t="s">
        <v>1551</v>
      </c>
      <c r="D2169" s="1"/>
      <c r="E2169" s="1"/>
      <c r="F2169" s="1" t="s">
        <v>1554</v>
      </c>
      <c r="G2169" s="1">
        <v>260</v>
      </c>
      <c r="H2169" s="1" t="s">
        <v>19</v>
      </c>
      <c r="I2169" s="1" t="s">
        <v>1553</v>
      </c>
      <c r="J2169" s="1">
        <v>0.05</v>
      </c>
      <c r="K2169" s="1">
        <v>13</v>
      </c>
      <c r="L2169" s="42">
        <v>5</v>
      </c>
      <c r="M2169" s="43"/>
      <c r="N2169" s="1" t="e">
        <f>VLOOKUP(B2169,MICRO!E:L,8,0)</f>
        <v>#N/A</v>
      </c>
    </row>
    <row r="2170" spans="1:14" ht="20.25" x14ac:dyDescent="0.25">
      <c r="A2170" s="1">
        <v>165</v>
      </c>
      <c r="B2170" s="159"/>
      <c r="C2170" s="1" t="s">
        <v>1551</v>
      </c>
      <c r="D2170" s="1"/>
      <c r="E2170" s="1"/>
      <c r="F2170" s="1" t="s">
        <v>1555</v>
      </c>
      <c r="G2170" s="1">
        <v>260</v>
      </c>
      <c r="H2170" s="1" t="s">
        <v>19</v>
      </c>
      <c r="I2170" s="1" t="s">
        <v>1553</v>
      </c>
      <c r="J2170" s="1">
        <v>0.03</v>
      </c>
      <c r="K2170" s="1">
        <v>7.8</v>
      </c>
      <c r="L2170" s="42">
        <v>5</v>
      </c>
      <c r="M2170" s="43"/>
      <c r="N2170" s="1" t="e">
        <f>VLOOKUP(B2170,MICRO!E:L,8,0)</f>
        <v>#N/A</v>
      </c>
    </row>
    <row r="2171" spans="1:14" ht="20.25" x14ac:dyDescent="0.25">
      <c r="A2171" s="1">
        <v>166</v>
      </c>
      <c r="B2171" s="159"/>
      <c r="C2171" s="1" t="s">
        <v>1556</v>
      </c>
      <c r="D2171" s="1"/>
      <c r="E2171" s="1"/>
      <c r="F2171" s="1" t="s">
        <v>1557</v>
      </c>
      <c r="G2171" s="1">
        <v>408</v>
      </c>
      <c r="H2171" s="1" t="s">
        <v>19</v>
      </c>
      <c r="I2171" s="1" t="s">
        <v>1558</v>
      </c>
      <c r="J2171" s="1">
        <v>0.02</v>
      </c>
      <c r="K2171" s="1">
        <v>8.16</v>
      </c>
      <c r="L2171" s="42">
        <v>5</v>
      </c>
      <c r="M2171" s="43"/>
      <c r="N2171" s="1" t="e">
        <f>VLOOKUP(B2171,MICRO!E:L,8,0)</f>
        <v>#N/A</v>
      </c>
    </row>
    <row r="2172" spans="1:14" ht="20.25" x14ac:dyDescent="0.25">
      <c r="A2172" s="1">
        <v>167</v>
      </c>
      <c r="B2172" s="159"/>
      <c r="C2172" s="1" t="s">
        <v>1559</v>
      </c>
      <c r="D2172" s="1"/>
      <c r="E2172" s="1"/>
      <c r="F2172" s="1" t="s">
        <v>1560</v>
      </c>
      <c r="G2172" s="1">
        <v>174</v>
      </c>
      <c r="H2172" s="1" t="s">
        <v>19</v>
      </c>
      <c r="I2172" s="1" t="s">
        <v>424</v>
      </c>
      <c r="J2172" s="1">
        <v>0.02</v>
      </c>
      <c r="K2172" s="1">
        <v>3.48</v>
      </c>
      <c r="L2172" s="42">
        <v>5</v>
      </c>
      <c r="M2172" s="43"/>
      <c r="N2172" s="1" t="e">
        <f>VLOOKUP(B2172,MICRO!E:L,8,0)</f>
        <v>#N/A</v>
      </c>
    </row>
    <row r="2173" spans="1:14" ht="20.25" x14ac:dyDescent="0.25">
      <c r="A2173" s="1">
        <v>168</v>
      </c>
      <c r="B2173" s="159"/>
      <c r="C2173" s="1" t="s">
        <v>1561</v>
      </c>
      <c r="D2173" s="1"/>
      <c r="E2173" s="1"/>
      <c r="F2173" s="1" t="s">
        <v>1562</v>
      </c>
      <c r="G2173" s="1">
        <v>258</v>
      </c>
      <c r="H2173" s="1" t="s">
        <v>19</v>
      </c>
      <c r="I2173" s="1" t="s">
        <v>425</v>
      </c>
      <c r="J2173" s="1">
        <v>0.02</v>
      </c>
      <c r="K2173" s="1">
        <v>5.16</v>
      </c>
      <c r="L2173" s="42">
        <v>5</v>
      </c>
      <c r="M2173" s="43"/>
      <c r="N2173" s="1" t="e">
        <f>VLOOKUP(B2173,MICRO!E:L,8,0)</f>
        <v>#N/A</v>
      </c>
    </row>
    <row r="2174" spans="1:14" ht="20.25" x14ac:dyDescent="0.25">
      <c r="A2174" s="1">
        <v>169</v>
      </c>
      <c r="B2174" s="159"/>
      <c r="C2174" s="1" t="s">
        <v>1563</v>
      </c>
      <c r="D2174" s="1"/>
      <c r="E2174" s="1"/>
      <c r="F2174" s="1" t="s">
        <v>1564</v>
      </c>
      <c r="G2174" s="1">
        <v>597</v>
      </c>
      <c r="H2174" s="1" t="s">
        <v>19</v>
      </c>
      <c r="I2174" s="1" t="s">
        <v>427</v>
      </c>
      <c r="J2174" s="1">
        <v>0.02</v>
      </c>
      <c r="K2174" s="1">
        <v>11.94</v>
      </c>
      <c r="L2174" s="42">
        <v>5</v>
      </c>
      <c r="M2174" s="43"/>
      <c r="N2174" s="1" t="e">
        <f>VLOOKUP(B2174,MICRO!E:L,8,0)</f>
        <v>#N/A</v>
      </c>
    </row>
    <row r="2175" spans="1:14" ht="20.25" x14ac:dyDescent="0.25">
      <c r="A2175" s="1">
        <v>170</v>
      </c>
      <c r="B2175" s="159"/>
      <c r="C2175" s="1" t="s">
        <v>1565</v>
      </c>
      <c r="D2175" s="1"/>
      <c r="E2175" s="1"/>
      <c r="F2175" s="1" t="s">
        <v>1566</v>
      </c>
      <c r="G2175" s="1">
        <v>362</v>
      </c>
      <c r="H2175" s="1" t="s">
        <v>19</v>
      </c>
      <c r="I2175" s="1" t="s">
        <v>426</v>
      </c>
      <c r="J2175" s="1">
        <v>0.02</v>
      </c>
      <c r="K2175" s="1">
        <v>7.24</v>
      </c>
      <c r="L2175" s="42">
        <v>5</v>
      </c>
      <c r="M2175" s="43"/>
      <c r="N2175" s="1" t="e">
        <f>VLOOKUP(B2175,MICRO!E:L,8,0)</f>
        <v>#N/A</v>
      </c>
    </row>
    <row r="2176" spans="1:14" ht="20.25" x14ac:dyDescent="0.25">
      <c r="A2176" s="1">
        <v>171</v>
      </c>
      <c r="B2176" s="159"/>
      <c r="C2176" s="1" t="s">
        <v>1567</v>
      </c>
      <c r="D2176" s="1"/>
      <c r="E2176" s="1"/>
      <c r="F2176" s="1" t="s">
        <v>1568</v>
      </c>
      <c r="G2176" s="1">
        <v>131</v>
      </c>
      <c r="H2176" s="1" t="s">
        <v>19</v>
      </c>
      <c r="I2176" s="1" t="s">
        <v>427</v>
      </c>
      <c r="J2176" s="1">
        <v>0.02</v>
      </c>
      <c r="K2176" s="1">
        <v>2.62</v>
      </c>
      <c r="L2176" s="42">
        <v>5</v>
      </c>
      <c r="M2176" s="43"/>
      <c r="N2176" s="1" t="e">
        <f>VLOOKUP(B2176,MICRO!E:L,8,0)</f>
        <v>#N/A</v>
      </c>
    </row>
    <row r="2177" spans="1:14" ht="20.25" x14ac:dyDescent="0.25">
      <c r="A2177" s="1">
        <v>172</v>
      </c>
      <c r="B2177" s="159"/>
      <c r="C2177" s="1" t="s">
        <v>1567</v>
      </c>
      <c r="D2177" s="1"/>
      <c r="E2177" s="1"/>
      <c r="F2177" s="1" t="s">
        <v>1569</v>
      </c>
      <c r="G2177" s="1">
        <v>131</v>
      </c>
      <c r="H2177" s="1" t="s">
        <v>19</v>
      </c>
      <c r="I2177" s="1" t="s">
        <v>427</v>
      </c>
      <c r="J2177" s="1">
        <v>0.05</v>
      </c>
      <c r="K2177" s="1">
        <v>6.5500000000000007</v>
      </c>
      <c r="L2177" s="42">
        <v>5</v>
      </c>
      <c r="M2177" s="43"/>
      <c r="N2177" s="1" t="e">
        <f>VLOOKUP(B2177,MICRO!E:L,8,0)</f>
        <v>#N/A</v>
      </c>
    </row>
    <row r="2178" spans="1:14" ht="20.25" x14ac:dyDescent="0.25">
      <c r="A2178" s="1">
        <v>173</v>
      </c>
      <c r="B2178" s="159"/>
      <c r="C2178" s="1" t="s">
        <v>1567</v>
      </c>
      <c r="D2178" s="1"/>
      <c r="E2178" s="1"/>
      <c r="F2178" s="1" t="s">
        <v>1570</v>
      </c>
      <c r="G2178" s="1">
        <v>131</v>
      </c>
      <c r="H2178" s="1" t="s">
        <v>19</v>
      </c>
      <c r="I2178" s="1" t="s">
        <v>427</v>
      </c>
      <c r="J2178" s="1">
        <v>0.03</v>
      </c>
      <c r="K2178" s="1">
        <v>3.9299999999999997</v>
      </c>
      <c r="L2178" s="42">
        <v>5</v>
      </c>
      <c r="M2178" s="43"/>
      <c r="N2178" s="1" t="e">
        <f>VLOOKUP(B2178,MICRO!E:L,8,0)</f>
        <v>#N/A</v>
      </c>
    </row>
    <row r="2179" spans="1:14" ht="20.25" x14ac:dyDescent="0.25">
      <c r="A2179" s="1">
        <v>174</v>
      </c>
      <c r="B2179" s="159"/>
      <c r="C2179" s="1" t="s">
        <v>1571</v>
      </c>
      <c r="D2179" s="1"/>
      <c r="E2179" s="1"/>
      <c r="F2179" s="1" t="s">
        <v>1572</v>
      </c>
      <c r="G2179" s="1">
        <v>1</v>
      </c>
      <c r="H2179" s="1" t="s">
        <v>19</v>
      </c>
      <c r="I2179" s="1" t="s">
        <v>1573</v>
      </c>
      <c r="J2179" s="1">
        <v>0.02</v>
      </c>
      <c r="K2179" s="1">
        <v>0.02</v>
      </c>
      <c r="L2179" s="42">
        <v>5</v>
      </c>
      <c r="M2179" s="43"/>
      <c r="N2179" s="1" t="e">
        <f>VLOOKUP(B2179,MICRO!E:L,8,0)</f>
        <v>#N/A</v>
      </c>
    </row>
    <row r="2180" spans="1:14" ht="20.25" x14ac:dyDescent="0.25">
      <c r="A2180" s="1">
        <v>175</v>
      </c>
      <c r="B2180" s="159"/>
      <c r="C2180" s="1" t="s">
        <v>1571</v>
      </c>
      <c r="D2180" s="1"/>
      <c r="E2180" s="1"/>
      <c r="F2180" s="1" t="s">
        <v>1574</v>
      </c>
      <c r="G2180" s="1">
        <v>1</v>
      </c>
      <c r="H2180" s="1" t="s">
        <v>19</v>
      </c>
      <c r="I2180" s="1" t="s">
        <v>1573</v>
      </c>
      <c r="J2180" s="1">
        <v>0.05</v>
      </c>
      <c r="K2180" s="1">
        <v>0.05</v>
      </c>
      <c r="L2180" s="42">
        <v>5</v>
      </c>
      <c r="M2180" s="43"/>
      <c r="N2180" s="1" t="e">
        <f>VLOOKUP(B2180,MICRO!E:L,8,0)</f>
        <v>#N/A</v>
      </c>
    </row>
    <row r="2181" spans="1:14" ht="20.25" x14ac:dyDescent="0.25">
      <c r="A2181" s="1">
        <v>176</v>
      </c>
      <c r="B2181" s="159"/>
      <c r="C2181" s="1" t="s">
        <v>1559</v>
      </c>
      <c r="D2181" s="1"/>
      <c r="E2181" s="1"/>
      <c r="F2181" s="1" t="s">
        <v>1575</v>
      </c>
      <c r="G2181" s="1">
        <v>174</v>
      </c>
      <c r="H2181" s="1" t="s">
        <v>19</v>
      </c>
      <c r="I2181" s="1" t="s">
        <v>424</v>
      </c>
      <c r="J2181" s="1">
        <v>0.03</v>
      </c>
      <c r="K2181" s="1">
        <v>5.22</v>
      </c>
      <c r="L2181" s="42">
        <v>5</v>
      </c>
      <c r="M2181" s="43"/>
      <c r="N2181" s="1" t="e">
        <f>VLOOKUP(B2181,MICRO!E:L,8,0)</f>
        <v>#N/A</v>
      </c>
    </row>
    <row r="2182" spans="1:14" ht="20.25" x14ac:dyDescent="0.25">
      <c r="A2182" s="1">
        <v>177</v>
      </c>
      <c r="B2182" s="159"/>
      <c r="C2182" s="1" t="s">
        <v>1561</v>
      </c>
      <c r="D2182" s="1"/>
      <c r="E2182" s="1"/>
      <c r="F2182" s="1" t="s">
        <v>1576</v>
      </c>
      <c r="G2182" s="1">
        <v>258</v>
      </c>
      <c r="H2182" s="1" t="s">
        <v>19</v>
      </c>
      <c r="I2182" s="1" t="s">
        <v>425</v>
      </c>
      <c r="J2182" s="1">
        <v>0.03</v>
      </c>
      <c r="K2182" s="1">
        <v>7.7399999999999993</v>
      </c>
      <c r="L2182" s="42">
        <v>5</v>
      </c>
      <c r="M2182" s="43"/>
      <c r="N2182" s="1" t="e">
        <f>VLOOKUP(B2182,MICRO!E:L,8,0)</f>
        <v>#N/A</v>
      </c>
    </row>
    <row r="2183" spans="1:14" ht="20.25" x14ac:dyDescent="0.25">
      <c r="A2183" s="1">
        <v>178</v>
      </c>
      <c r="B2183" s="159"/>
      <c r="C2183" s="1" t="s">
        <v>1565</v>
      </c>
      <c r="D2183" s="1"/>
      <c r="E2183" s="1"/>
      <c r="F2183" s="1" t="s">
        <v>1577</v>
      </c>
      <c r="G2183" s="1">
        <v>362</v>
      </c>
      <c r="H2183" s="1" t="s">
        <v>19</v>
      </c>
      <c r="I2183" s="1" t="s">
        <v>426</v>
      </c>
      <c r="J2183" s="1">
        <v>0.03</v>
      </c>
      <c r="K2183" s="1">
        <v>10.86</v>
      </c>
      <c r="L2183" s="42">
        <v>5</v>
      </c>
      <c r="M2183" s="43"/>
      <c r="N2183" s="1" t="e">
        <f>VLOOKUP(B2183,MICRO!E:L,8,0)</f>
        <v>#N/A</v>
      </c>
    </row>
    <row r="2184" spans="1:14" ht="20.25" x14ac:dyDescent="0.25">
      <c r="A2184" s="1">
        <v>179</v>
      </c>
      <c r="B2184" s="159"/>
      <c r="C2184" s="1" t="s">
        <v>1563</v>
      </c>
      <c r="D2184" s="1"/>
      <c r="E2184" s="1"/>
      <c r="F2184" s="1" t="s">
        <v>1578</v>
      </c>
      <c r="G2184" s="1">
        <v>597</v>
      </c>
      <c r="H2184" s="1" t="s">
        <v>19</v>
      </c>
      <c r="I2184" s="1" t="s">
        <v>427</v>
      </c>
      <c r="J2184" s="1">
        <v>0.03</v>
      </c>
      <c r="K2184" s="1">
        <v>17.91</v>
      </c>
      <c r="L2184" s="42">
        <v>5</v>
      </c>
      <c r="M2184" s="43"/>
      <c r="N2184" s="1" t="e">
        <f>VLOOKUP(B2184,MICRO!E:L,8,0)</f>
        <v>#N/A</v>
      </c>
    </row>
    <row r="2185" spans="1:14" ht="20.25" x14ac:dyDescent="0.25">
      <c r="A2185" s="1">
        <v>180</v>
      </c>
      <c r="B2185" s="159"/>
      <c r="C2185" s="1" t="s">
        <v>1556</v>
      </c>
      <c r="D2185" s="1"/>
      <c r="E2185" s="1"/>
      <c r="F2185" s="1" t="s">
        <v>1579</v>
      </c>
      <c r="G2185" s="1">
        <v>408</v>
      </c>
      <c r="H2185" s="1" t="s">
        <v>19</v>
      </c>
      <c r="I2185" s="1" t="s">
        <v>423</v>
      </c>
      <c r="J2185" s="1">
        <v>0.03</v>
      </c>
      <c r="K2185" s="1">
        <v>12.24</v>
      </c>
      <c r="L2185" s="42">
        <v>5</v>
      </c>
      <c r="M2185" s="43"/>
      <c r="N2185" s="1" t="e">
        <f>VLOOKUP(B2185,MICRO!E:L,8,0)</f>
        <v>#N/A</v>
      </c>
    </row>
    <row r="2186" spans="1:14" ht="20.25" x14ac:dyDescent="0.25">
      <c r="A2186" s="1">
        <v>181</v>
      </c>
      <c r="B2186" s="159"/>
      <c r="C2186" s="1" t="s">
        <v>1571</v>
      </c>
      <c r="D2186" s="1"/>
      <c r="E2186" s="1"/>
      <c r="F2186" s="1" t="s">
        <v>1580</v>
      </c>
      <c r="G2186" s="1">
        <v>1</v>
      </c>
      <c r="H2186" s="1" t="s">
        <v>19</v>
      </c>
      <c r="I2186" s="1" t="s">
        <v>1573</v>
      </c>
      <c r="J2186" s="1">
        <v>0.03</v>
      </c>
      <c r="K2186" s="1">
        <v>0.03</v>
      </c>
      <c r="L2186" s="42">
        <v>5</v>
      </c>
      <c r="M2186" s="43"/>
      <c r="N2186" s="1" t="e">
        <f>VLOOKUP(B2186,MICRO!E:L,8,0)</f>
        <v>#N/A</v>
      </c>
    </row>
    <row r="2187" spans="1:14" ht="20.25" x14ac:dyDescent="0.25">
      <c r="A2187" s="1">
        <v>182</v>
      </c>
      <c r="B2187" s="159"/>
      <c r="C2187" s="1" t="s">
        <v>638</v>
      </c>
      <c r="D2187" s="1"/>
      <c r="E2187" s="1"/>
      <c r="F2187" s="1" t="s">
        <v>1581</v>
      </c>
      <c r="G2187" s="1">
        <v>14</v>
      </c>
      <c r="H2187" s="1" t="s">
        <v>19</v>
      </c>
      <c r="I2187" s="1" t="s">
        <v>425</v>
      </c>
      <c r="J2187" s="1">
        <v>0.02</v>
      </c>
      <c r="K2187" s="1">
        <v>0.28000000000000003</v>
      </c>
      <c r="L2187" s="42">
        <v>5</v>
      </c>
      <c r="M2187" s="43"/>
      <c r="N2187" s="1" t="e">
        <f>VLOOKUP(B2187,MICRO!E:L,8,0)</f>
        <v>#N/A</v>
      </c>
    </row>
    <row r="2188" spans="1:14" ht="20.25" x14ac:dyDescent="0.25">
      <c r="A2188" s="1">
        <v>183</v>
      </c>
      <c r="B2188" s="159"/>
      <c r="C2188" s="1" t="s">
        <v>1582</v>
      </c>
      <c r="D2188" s="1"/>
      <c r="E2188" s="1"/>
      <c r="F2188" s="1" t="s">
        <v>1583</v>
      </c>
      <c r="G2188" s="1">
        <v>20</v>
      </c>
      <c r="H2188" s="1" t="s">
        <v>19</v>
      </c>
      <c r="I2188" s="1" t="s">
        <v>427</v>
      </c>
      <c r="J2188" s="1">
        <v>0.02</v>
      </c>
      <c r="K2188" s="1">
        <v>0.4</v>
      </c>
      <c r="L2188" s="42">
        <v>5</v>
      </c>
      <c r="M2188" s="43"/>
      <c r="N2188" s="1" t="e">
        <f>VLOOKUP(B2188,MICRO!E:L,8,0)</f>
        <v>#N/A</v>
      </c>
    </row>
    <row r="2189" spans="1:14" ht="20.25" x14ac:dyDescent="0.25">
      <c r="A2189" s="1">
        <v>184</v>
      </c>
      <c r="B2189" s="159"/>
      <c r="C2189" s="1" t="s">
        <v>1584</v>
      </c>
      <c r="D2189" s="1"/>
      <c r="E2189" s="1"/>
      <c r="F2189" s="1" t="s">
        <v>1585</v>
      </c>
      <c r="G2189" s="1">
        <v>230</v>
      </c>
      <c r="H2189" s="1" t="s">
        <v>19</v>
      </c>
      <c r="I2189" s="1" t="s">
        <v>1586</v>
      </c>
      <c r="J2189" s="1">
        <v>0.02</v>
      </c>
      <c r="K2189" s="1">
        <v>4.6000000000000005</v>
      </c>
      <c r="L2189" s="42">
        <v>5</v>
      </c>
      <c r="M2189" s="43"/>
      <c r="N2189" s="1" t="e">
        <f>VLOOKUP(B2189,MICRO!E:L,8,0)</f>
        <v>#N/A</v>
      </c>
    </row>
    <row r="2190" spans="1:14" ht="20.25" x14ac:dyDescent="0.25">
      <c r="A2190" s="1">
        <v>185</v>
      </c>
      <c r="B2190" s="159"/>
      <c r="C2190" s="1" t="s">
        <v>638</v>
      </c>
      <c r="D2190" s="1"/>
      <c r="E2190" s="1"/>
      <c r="F2190" s="1" t="s">
        <v>1587</v>
      </c>
      <c r="G2190" s="1">
        <v>20</v>
      </c>
      <c r="H2190" s="1" t="s">
        <v>19</v>
      </c>
      <c r="I2190" s="1" t="s">
        <v>425</v>
      </c>
      <c r="J2190" s="1">
        <v>0.05</v>
      </c>
      <c r="K2190" s="1">
        <v>1</v>
      </c>
      <c r="L2190" s="42">
        <v>5</v>
      </c>
      <c r="M2190" s="43"/>
      <c r="N2190" s="1" t="e">
        <f>VLOOKUP(B2190,MICRO!E:L,8,0)</f>
        <v>#N/A</v>
      </c>
    </row>
    <row r="2191" spans="1:14" ht="20.25" x14ac:dyDescent="0.25">
      <c r="A2191" s="1">
        <v>186</v>
      </c>
      <c r="B2191" s="159"/>
      <c r="C2191" s="1" t="s">
        <v>1582</v>
      </c>
      <c r="D2191" s="1"/>
      <c r="E2191" s="1"/>
      <c r="F2191" s="1" t="s">
        <v>1588</v>
      </c>
      <c r="G2191" s="1">
        <v>20</v>
      </c>
      <c r="H2191" s="1" t="s">
        <v>19</v>
      </c>
      <c r="I2191" s="1" t="s">
        <v>427</v>
      </c>
      <c r="J2191" s="1">
        <v>0.05</v>
      </c>
      <c r="K2191" s="1">
        <v>1</v>
      </c>
      <c r="L2191" s="42">
        <v>5</v>
      </c>
      <c r="M2191" s="43"/>
      <c r="N2191" s="1" t="e">
        <f>VLOOKUP(B2191,MICRO!E:L,8,0)</f>
        <v>#N/A</v>
      </c>
    </row>
    <row r="2192" spans="1:14" ht="20.25" x14ac:dyDescent="0.25">
      <c r="A2192" s="1">
        <v>187</v>
      </c>
      <c r="B2192" s="159"/>
      <c r="C2192" s="1" t="s">
        <v>1584</v>
      </c>
      <c r="D2192" s="1"/>
      <c r="E2192" s="1"/>
      <c r="F2192" s="1" t="s">
        <v>1589</v>
      </c>
      <c r="G2192" s="1">
        <v>230</v>
      </c>
      <c r="H2192" s="1" t="s">
        <v>19</v>
      </c>
      <c r="I2192" s="1" t="s">
        <v>1586</v>
      </c>
      <c r="J2192" s="1">
        <v>0.05</v>
      </c>
      <c r="K2192" s="1">
        <v>11.5</v>
      </c>
      <c r="L2192" s="42">
        <v>5</v>
      </c>
      <c r="M2192" s="43"/>
      <c r="N2192" s="1" t="e">
        <f>VLOOKUP(B2192,MICRO!E:L,8,0)</f>
        <v>#N/A</v>
      </c>
    </row>
    <row r="2193" spans="1:14" ht="20.25" x14ac:dyDescent="0.25">
      <c r="A2193" s="1">
        <v>188</v>
      </c>
      <c r="B2193" s="159"/>
      <c r="C2193" s="1" t="s">
        <v>638</v>
      </c>
      <c r="D2193" s="1"/>
      <c r="E2193" s="1"/>
      <c r="F2193" s="1" t="s">
        <v>1590</v>
      </c>
      <c r="G2193" s="1">
        <v>50</v>
      </c>
      <c r="H2193" s="1" t="s">
        <v>19</v>
      </c>
      <c r="I2193" s="1" t="s">
        <v>425</v>
      </c>
      <c r="J2193" s="1">
        <v>0.05</v>
      </c>
      <c r="K2193" s="1">
        <v>2.5</v>
      </c>
      <c r="L2193" s="42">
        <v>5</v>
      </c>
      <c r="M2193" s="43"/>
      <c r="N2193" s="1" t="e">
        <f>VLOOKUP(B2193,MICRO!E:L,8,0)</f>
        <v>#N/A</v>
      </c>
    </row>
    <row r="2194" spans="1:14" ht="20.25" x14ac:dyDescent="0.25">
      <c r="A2194" s="1">
        <v>189</v>
      </c>
      <c r="B2194" s="159"/>
      <c r="C2194" s="1" t="s">
        <v>638</v>
      </c>
      <c r="D2194" s="1"/>
      <c r="E2194" s="1"/>
      <c r="F2194" s="1" t="s">
        <v>1591</v>
      </c>
      <c r="G2194" s="1">
        <v>26</v>
      </c>
      <c r="H2194" s="1" t="s">
        <v>19</v>
      </c>
      <c r="I2194" s="1" t="s">
        <v>425</v>
      </c>
      <c r="J2194" s="1">
        <v>0.03</v>
      </c>
      <c r="K2194" s="1">
        <v>0.78</v>
      </c>
      <c r="L2194" s="42">
        <v>5</v>
      </c>
      <c r="M2194" s="43"/>
      <c r="N2194" s="1" t="e">
        <f>VLOOKUP(B2194,MICRO!E:L,8,0)</f>
        <v>#N/A</v>
      </c>
    </row>
    <row r="2195" spans="1:14" ht="20.25" x14ac:dyDescent="0.25">
      <c r="A2195" s="1">
        <v>190</v>
      </c>
      <c r="B2195" s="159"/>
      <c r="C2195" s="1" t="s">
        <v>1582</v>
      </c>
      <c r="D2195" s="1"/>
      <c r="E2195" s="1"/>
      <c r="F2195" s="1" t="s">
        <v>1592</v>
      </c>
      <c r="G2195" s="1">
        <v>40</v>
      </c>
      <c r="H2195" s="1" t="s">
        <v>19</v>
      </c>
      <c r="I2195" s="1" t="s">
        <v>427</v>
      </c>
      <c r="J2195" s="1">
        <v>0.03</v>
      </c>
      <c r="K2195" s="1">
        <v>1.2</v>
      </c>
      <c r="L2195" s="42">
        <v>5</v>
      </c>
      <c r="M2195" s="43"/>
      <c r="N2195" s="1" t="e">
        <f>VLOOKUP(B2195,MICRO!E:L,8,0)</f>
        <v>#N/A</v>
      </c>
    </row>
    <row r="2196" spans="1:14" ht="20.25" x14ac:dyDescent="0.25">
      <c r="A2196" s="1">
        <v>191</v>
      </c>
      <c r="B2196" s="159"/>
      <c r="C2196" s="1" t="s">
        <v>1584</v>
      </c>
      <c r="D2196" s="1"/>
      <c r="E2196" s="1"/>
      <c r="F2196" s="1" t="s">
        <v>1593</v>
      </c>
      <c r="G2196" s="1">
        <v>460</v>
      </c>
      <c r="H2196" s="1" t="s">
        <v>19</v>
      </c>
      <c r="I2196" s="1" t="s">
        <v>1586</v>
      </c>
      <c r="J2196" s="1">
        <v>0.03</v>
      </c>
      <c r="K2196" s="1">
        <v>13.799999999999999</v>
      </c>
      <c r="L2196" s="42">
        <v>5</v>
      </c>
      <c r="M2196" s="43"/>
      <c r="N2196" s="1" t="e">
        <f>VLOOKUP(B2196,MICRO!E:L,8,0)</f>
        <v>#N/A</v>
      </c>
    </row>
    <row r="2197" spans="1:14" ht="20.25" x14ac:dyDescent="0.25">
      <c r="A2197" s="1">
        <v>192</v>
      </c>
      <c r="B2197" s="159"/>
      <c r="C2197" s="1" t="s">
        <v>1594</v>
      </c>
      <c r="D2197" s="1"/>
      <c r="E2197" s="1"/>
      <c r="F2197" s="1" t="s">
        <v>1595</v>
      </c>
      <c r="G2197" s="1">
        <v>6</v>
      </c>
      <c r="H2197" s="1" t="s">
        <v>19</v>
      </c>
      <c r="I2197" s="1" t="s">
        <v>1558</v>
      </c>
      <c r="J2197" s="1">
        <v>0.02</v>
      </c>
      <c r="K2197" s="1">
        <v>0.12</v>
      </c>
      <c r="L2197" s="42">
        <v>5</v>
      </c>
      <c r="M2197" s="43"/>
      <c r="N2197" s="1" t="e">
        <f>VLOOKUP(B2197,MICRO!E:L,8,0)</f>
        <v>#N/A</v>
      </c>
    </row>
    <row r="2198" spans="1:14" ht="20.25" x14ac:dyDescent="0.25">
      <c r="A2198" s="1">
        <v>193</v>
      </c>
      <c r="B2198" s="159"/>
      <c r="C2198" s="1" t="s">
        <v>1596</v>
      </c>
      <c r="D2198" s="1"/>
      <c r="E2198" s="1"/>
      <c r="F2198" s="1" t="s">
        <v>1597</v>
      </c>
      <c r="G2198" s="1">
        <v>2</v>
      </c>
      <c r="H2198" s="1" t="s">
        <v>19</v>
      </c>
      <c r="I2198" s="1" t="s">
        <v>1598</v>
      </c>
      <c r="J2198" s="1">
        <v>0.02</v>
      </c>
      <c r="K2198" s="1">
        <v>0.04</v>
      </c>
      <c r="L2198" s="42">
        <v>5</v>
      </c>
      <c r="M2198" s="43"/>
      <c r="N2198" s="1" t="e">
        <f>VLOOKUP(B2198,MICRO!E:L,8,0)</f>
        <v>#N/A</v>
      </c>
    </row>
    <row r="2199" spans="1:14" ht="20.25" x14ac:dyDescent="0.25">
      <c r="A2199" s="1">
        <v>194</v>
      </c>
      <c r="B2199" s="159"/>
      <c r="C2199" s="1" t="s">
        <v>1594</v>
      </c>
      <c r="D2199" s="1"/>
      <c r="E2199" s="1"/>
      <c r="F2199" s="1" t="s">
        <v>1599</v>
      </c>
      <c r="G2199" s="1">
        <v>16</v>
      </c>
      <c r="H2199" s="1" t="s">
        <v>19</v>
      </c>
      <c r="I2199" s="1" t="s">
        <v>1558</v>
      </c>
      <c r="J2199" s="1">
        <v>0.02</v>
      </c>
      <c r="K2199" s="1">
        <v>0.32</v>
      </c>
      <c r="L2199" s="42">
        <v>5</v>
      </c>
      <c r="M2199" s="43"/>
      <c r="N2199" s="1" t="e">
        <f>VLOOKUP(B2199,MICRO!E:L,8,0)</f>
        <v>#N/A</v>
      </c>
    </row>
    <row r="2200" spans="1:14" ht="20.25" x14ac:dyDescent="0.25">
      <c r="A2200" s="1">
        <v>195</v>
      </c>
      <c r="B2200" s="159"/>
      <c r="C2200" s="1" t="s">
        <v>1556</v>
      </c>
      <c r="D2200" s="1"/>
      <c r="E2200" s="1"/>
      <c r="F2200" s="1" t="s">
        <v>1600</v>
      </c>
      <c r="G2200" s="1">
        <v>48</v>
      </c>
      <c r="H2200" s="1" t="s">
        <v>19</v>
      </c>
      <c r="I2200" s="1" t="s">
        <v>423</v>
      </c>
      <c r="J2200" s="1">
        <v>0.02</v>
      </c>
      <c r="K2200" s="1">
        <v>0.96</v>
      </c>
      <c r="L2200" s="42">
        <v>5</v>
      </c>
      <c r="M2200" s="43"/>
      <c r="N2200" s="1" t="e">
        <f>VLOOKUP(B2200,MICRO!E:L,8,0)</f>
        <v>#N/A</v>
      </c>
    </row>
    <row r="2201" spans="1:14" ht="20.25" x14ac:dyDescent="0.25">
      <c r="A2201" s="1">
        <v>196</v>
      </c>
      <c r="B2201" s="159"/>
      <c r="C2201" s="1" t="s">
        <v>1559</v>
      </c>
      <c r="D2201" s="1"/>
      <c r="E2201" s="1"/>
      <c r="F2201" s="1" t="s">
        <v>1601</v>
      </c>
      <c r="G2201" s="1">
        <v>7</v>
      </c>
      <c r="H2201" s="1" t="s">
        <v>19</v>
      </c>
      <c r="I2201" s="1" t="s">
        <v>424</v>
      </c>
      <c r="J2201" s="1">
        <v>0.02</v>
      </c>
      <c r="K2201" s="1">
        <v>0.14000000000000001</v>
      </c>
      <c r="L2201" s="42">
        <v>5</v>
      </c>
      <c r="M2201" s="43"/>
      <c r="N2201" s="1" t="e">
        <f>VLOOKUP(B2201,MICRO!E:L,8,0)</f>
        <v>#N/A</v>
      </c>
    </row>
    <row r="2202" spans="1:14" ht="20.25" x14ac:dyDescent="0.25">
      <c r="A2202" s="1">
        <v>197</v>
      </c>
      <c r="B2202" s="159"/>
      <c r="C2202" s="1" t="s">
        <v>1561</v>
      </c>
      <c r="D2202" s="1"/>
      <c r="E2202" s="1"/>
      <c r="F2202" s="1" t="s">
        <v>1602</v>
      </c>
      <c r="G2202" s="1">
        <v>10</v>
      </c>
      <c r="H2202" s="1" t="s">
        <v>19</v>
      </c>
      <c r="I2202" s="1" t="s">
        <v>425</v>
      </c>
      <c r="J2202" s="1">
        <v>0.02</v>
      </c>
      <c r="K2202" s="1">
        <v>0.2</v>
      </c>
      <c r="L2202" s="42">
        <v>5</v>
      </c>
      <c r="M2202" s="43"/>
      <c r="N2202" s="1" t="e">
        <f>VLOOKUP(B2202,MICRO!E:L,8,0)</f>
        <v>#N/A</v>
      </c>
    </row>
    <row r="2203" spans="1:14" ht="20.25" x14ac:dyDescent="0.25">
      <c r="A2203" s="1">
        <v>198</v>
      </c>
      <c r="B2203" s="159"/>
      <c r="C2203" s="1" t="s">
        <v>1565</v>
      </c>
      <c r="D2203" s="1"/>
      <c r="E2203" s="1"/>
      <c r="F2203" s="1" t="s">
        <v>1603</v>
      </c>
      <c r="G2203" s="1">
        <v>24</v>
      </c>
      <c r="H2203" s="1" t="s">
        <v>19</v>
      </c>
      <c r="I2203" s="1" t="s">
        <v>426</v>
      </c>
      <c r="J2203" s="1">
        <v>0.02</v>
      </c>
      <c r="K2203" s="1">
        <v>0.48</v>
      </c>
      <c r="L2203" s="42">
        <v>5</v>
      </c>
      <c r="M2203" s="43"/>
      <c r="N2203" s="1" t="e">
        <f>VLOOKUP(B2203,MICRO!E:L,8,0)</f>
        <v>#N/A</v>
      </c>
    </row>
    <row r="2204" spans="1:14" ht="20.25" x14ac:dyDescent="0.25">
      <c r="A2204" s="1">
        <v>199</v>
      </c>
      <c r="B2204" s="159"/>
      <c r="C2204" s="1" t="s">
        <v>1563</v>
      </c>
      <c r="D2204" s="1"/>
      <c r="E2204" s="1"/>
      <c r="F2204" s="1" t="s">
        <v>1604</v>
      </c>
      <c r="G2204" s="1">
        <v>146</v>
      </c>
      <c r="H2204" s="1" t="s">
        <v>19</v>
      </c>
      <c r="I2204" s="1" t="s">
        <v>427</v>
      </c>
      <c r="J2204" s="1">
        <v>0.02</v>
      </c>
      <c r="K2204" s="1">
        <v>2.92</v>
      </c>
      <c r="L2204" s="42">
        <v>5</v>
      </c>
      <c r="M2204" s="43"/>
      <c r="N2204" s="1" t="e">
        <f>VLOOKUP(B2204,MICRO!E:L,8,0)</f>
        <v>#N/A</v>
      </c>
    </row>
    <row r="2205" spans="1:14" ht="20.25" x14ac:dyDescent="0.25">
      <c r="A2205" s="1">
        <v>200</v>
      </c>
      <c r="B2205" s="159"/>
      <c r="C2205" s="1" t="s">
        <v>1605</v>
      </c>
      <c r="D2205" s="1"/>
      <c r="E2205" s="1"/>
      <c r="F2205" s="1" t="s">
        <v>1606</v>
      </c>
      <c r="G2205" s="1">
        <v>1</v>
      </c>
      <c r="H2205" s="1" t="s">
        <v>19</v>
      </c>
      <c r="I2205" s="1" t="s">
        <v>1598</v>
      </c>
      <c r="J2205" s="1">
        <v>0.02</v>
      </c>
      <c r="K2205" s="1">
        <v>0.02</v>
      </c>
      <c r="L2205" s="42">
        <v>5</v>
      </c>
      <c r="M2205" s="43"/>
      <c r="N2205" s="1" t="e">
        <f>VLOOKUP(B2205,MICRO!E:L,8,0)</f>
        <v>#N/A</v>
      </c>
    </row>
    <row r="2206" spans="1:14" ht="20.25" x14ac:dyDescent="0.25">
      <c r="A2206" s="1">
        <v>201</v>
      </c>
      <c r="B2206" s="159"/>
      <c r="C2206" s="1" t="s">
        <v>1594</v>
      </c>
      <c r="D2206" s="1"/>
      <c r="E2206" s="1"/>
      <c r="F2206" s="1" t="s">
        <v>1607</v>
      </c>
      <c r="G2206" s="1">
        <v>90</v>
      </c>
      <c r="H2206" s="1" t="s">
        <v>19</v>
      </c>
      <c r="I2206" s="1" t="s">
        <v>1558</v>
      </c>
      <c r="J2206" s="1">
        <v>0.02</v>
      </c>
      <c r="K2206" s="1">
        <v>1.8</v>
      </c>
      <c r="L2206" s="42">
        <v>5</v>
      </c>
      <c r="M2206" s="43"/>
      <c r="N2206" s="1" t="e">
        <f>VLOOKUP(B2206,MICRO!E:L,8,0)</f>
        <v>#N/A</v>
      </c>
    </row>
    <row r="2207" spans="1:14" ht="20.25" x14ac:dyDescent="0.25">
      <c r="A2207" s="1">
        <v>202</v>
      </c>
      <c r="B2207" s="159"/>
      <c r="C2207" s="1" t="s">
        <v>1608</v>
      </c>
      <c r="D2207" s="1"/>
      <c r="E2207" s="1"/>
      <c r="F2207" s="1" t="s">
        <v>1609</v>
      </c>
      <c r="G2207" s="1">
        <v>40</v>
      </c>
      <c r="H2207" s="1" t="s">
        <v>19</v>
      </c>
      <c r="I2207" s="1" t="s">
        <v>424</v>
      </c>
      <c r="J2207" s="1">
        <v>0.02</v>
      </c>
      <c r="K2207" s="1">
        <v>0.8</v>
      </c>
      <c r="L2207" s="42">
        <v>5</v>
      </c>
      <c r="M2207" s="43"/>
      <c r="N2207" s="1" t="e">
        <f>VLOOKUP(B2207,MICRO!E:L,8,0)</f>
        <v>#N/A</v>
      </c>
    </row>
    <row r="2208" spans="1:14" ht="20.25" x14ac:dyDescent="0.25">
      <c r="A2208" s="1">
        <v>203</v>
      </c>
      <c r="B2208" s="159"/>
      <c r="C2208" s="1" t="s">
        <v>1610</v>
      </c>
      <c r="D2208" s="1"/>
      <c r="E2208" s="1"/>
      <c r="F2208" s="1" t="s">
        <v>1611</v>
      </c>
      <c r="G2208" s="1">
        <v>44</v>
      </c>
      <c r="H2208" s="1" t="s">
        <v>19</v>
      </c>
      <c r="I2208" s="1" t="s">
        <v>425</v>
      </c>
      <c r="J2208" s="1">
        <v>0.02</v>
      </c>
      <c r="K2208" s="1">
        <v>0.88</v>
      </c>
      <c r="L2208" s="42">
        <v>5</v>
      </c>
      <c r="M2208" s="43"/>
      <c r="N2208" s="1" t="e">
        <f>VLOOKUP(B2208,MICRO!E:L,8,0)</f>
        <v>#N/A</v>
      </c>
    </row>
    <row r="2209" spans="1:14" ht="20.25" x14ac:dyDescent="0.25">
      <c r="A2209" s="1">
        <v>204</v>
      </c>
      <c r="B2209" s="159"/>
      <c r="C2209" s="1" t="s">
        <v>1612</v>
      </c>
      <c r="D2209" s="1"/>
      <c r="E2209" s="1"/>
      <c r="F2209" s="1" t="s">
        <v>1613</v>
      </c>
      <c r="G2209" s="1">
        <v>12</v>
      </c>
      <c r="H2209" s="1" t="s">
        <v>19</v>
      </c>
      <c r="I2209" s="1" t="s">
        <v>424</v>
      </c>
      <c r="J2209" s="1">
        <v>0.02</v>
      </c>
      <c r="K2209" s="1">
        <v>0.24</v>
      </c>
      <c r="L2209" s="42">
        <v>5</v>
      </c>
      <c r="M2209" s="43"/>
      <c r="N2209" s="1" t="e">
        <f>VLOOKUP(B2209,MICRO!E:L,8,0)</f>
        <v>#N/A</v>
      </c>
    </row>
    <row r="2210" spans="1:14" ht="20.25" x14ac:dyDescent="0.25">
      <c r="A2210" s="1">
        <v>205</v>
      </c>
      <c r="B2210" s="159"/>
      <c r="C2210" s="1" t="s">
        <v>1610</v>
      </c>
      <c r="D2210" s="1"/>
      <c r="E2210" s="1"/>
      <c r="F2210" s="1" t="s">
        <v>1614</v>
      </c>
      <c r="G2210" s="1">
        <v>12</v>
      </c>
      <c r="H2210" s="1" t="s">
        <v>19</v>
      </c>
      <c r="I2210" s="1" t="s">
        <v>425</v>
      </c>
      <c r="J2210" s="1">
        <v>0.02</v>
      </c>
      <c r="K2210" s="1">
        <v>0.24</v>
      </c>
      <c r="L2210" s="42">
        <v>5</v>
      </c>
      <c r="M2210" s="43"/>
      <c r="N2210" s="1" t="e">
        <f>VLOOKUP(B2210,MICRO!E:L,8,0)</f>
        <v>#N/A</v>
      </c>
    </row>
    <row r="2211" spans="1:14" ht="20.25" x14ac:dyDescent="0.25">
      <c r="A2211" s="1">
        <v>206</v>
      </c>
      <c r="B2211" s="159"/>
      <c r="C2211" s="1" t="s">
        <v>1610</v>
      </c>
      <c r="D2211" s="1"/>
      <c r="E2211" s="1"/>
      <c r="F2211" s="1" t="s">
        <v>1614</v>
      </c>
      <c r="G2211" s="1">
        <v>12</v>
      </c>
      <c r="H2211" s="1" t="s">
        <v>19</v>
      </c>
      <c r="I2211" s="1" t="s">
        <v>425</v>
      </c>
      <c r="J2211" s="1">
        <v>0.02</v>
      </c>
      <c r="K2211" s="1">
        <v>0.24</v>
      </c>
      <c r="L2211" s="42">
        <v>5</v>
      </c>
      <c r="M2211" s="43"/>
      <c r="N2211" s="1" t="e">
        <f>VLOOKUP(B2211,MICRO!E:L,8,0)</f>
        <v>#N/A</v>
      </c>
    </row>
    <row r="2212" spans="1:14" ht="20.25" x14ac:dyDescent="0.25">
      <c r="A2212" s="1">
        <v>207</v>
      </c>
      <c r="B2212" s="159"/>
      <c r="C2212" s="1" t="s">
        <v>1615</v>
      </c>
      <c r="D2212" s="1"/>
      <c r="E2212" s="1"/>
      <c r="F2212" s="1" t="s">
        <v>1616</v>
      </c>
      <c r="G2212" s="1">
        <v>48</v>
      </c>
      <c r="H2212" s="1" t="s">
        <v>19</v>
      </c>
      <c r="I2212" s="1" t="s">
        <v>426</v>
      </c>
      <c r="J2212" s="1">
        <v>0.02</v>
      </c>
      <c r="K2212" s="1">
        <v>0.96</v>
      </c>
      <c r="L2212" s="42">
        <v>5</v>
      </c>
      <c r="M2212" s="43"/>
      <c r="N2212" s="1" t="e">
        <f>VLOOKUP(B2212,MICRO!E:L,8,0)</f>
        <v>#N/A</v>
      </c>
    </row>
    <row r="2213" spans="1:14" ht="20.25" x14ac:dyDescent="0.25">
      <c r="A2213" s="1">
        <v>208</v>
      </c>
      <c r="B2213" s="159"/>
      <c r="C2213" s="1" t="s">
        <v>1596</v>
      </c>
      <c r="D2213" s="1"/>
      <c r="E2213" s="1"/>
      <c r="F2213" s="1" t="s">
        <v>1617</v>
      </c>
      <c r="G2213" s="1">
        <v>2</v>
      </c>
      <c r="H2213" s="1" t="s">
        <v>19</v>
      </c>
      <c r="I2213" s="1" t="s">
        <v>1598</v>
      </c>
      <c r="J2213" s="1">
        <v>0.02</v>
      </c>
      <c r="K2213" s="1">
        <v>0.04</v>
      </c>
      <c r="L2213" s="42">
        <v>5</v>
      </c>
      <c r="M2213" s="43"/>
      <c r="N2213" s="1" t="e">
        <f>VLOOKUP(B2213,MICRO!E:L,8,0)</f>
        <v>#N/A</v>
      </c>
    </row>
    <row r="2214" spans="1:14" ht="20.25" x14ac:dyDescent="0.25">
      <c r="A2214" s="1">
        <v>209</v>
      </c>
      <c r="B2214" s="159"/>
      <c r="C2214" s="1" t="s">
        <v>1559</v>
      </c>
      <c r="D2214" s="1"/>
      <c r="E2214" s="1"/>
      <c r="F2214" s="1" t="s">
        <v>1618</v>
      </c>
      <c r="G2214" s="1">
        <v>7</v>
      </c>
      <c r="H2214" s="1" t="s">
        <v>19</v>
      </c>
      <c r="I2214" s="1" t="s">
        <v>424</v>
      </c>
      <c r="J2214" s="1">
        <v>0.05</v>
      </c>
      <c r="K2214" s="1">
        <v>0.35000000000000003</v>
      </c>
      <c r="L2214" s="42">
        <v>5</v>
      </c>
      <c r="M2214" s="43"/>
      <c r="N2214" s="1" t="e">
        <f>VLOOKUP(B2214,MICRO!E:L,8,0)</f>
        <v>#N/A</v>
      </c>
    </row>
    <row r="2215" spans="1:14" ht="20.25" x14ac:dyDescent="0.25">
      <c r="A2215" s="1">
        <v>210</v>
      </c>
      <c r="B2215" s="159"/>
      <c r="C2215" s="1" t="s">
        <v>1559</v>
      </c>
      <c r="D2215" s="1"/>
      <c r="E2215" s="1"/>
      <c r="F2215" s="1" t="s">
        <v>1618</v>
      </c>
      <c r="G2215" s="1">
        <v>48</v>
      </c>
      <c r="H2215" s="1" t="s">
        <v>19</v>
      </c>
      <c r="I2215" s="1" t="s">
        <v>424</v>
      </c>
      <c r="J2215" s="1">
        <v>0.05</v>
      </c>
      <c r="K2215" s="1">
        <v>2.4000000000000004</v>
      </c>
      <c r="L2215" s="42">
        <v>5</v>
      </c>
      <c r="M2215" s="43"/>
      <c r="N2215" s="1" t="e">
        <f>VLOOKUP(B2215,MICRO!E:L,8,0)</f>
        <v>#N/A</v>
      </c>
    </row>
    <row r="2216" spans="1:14" ht="20.25" x14ac:dyDescent="0.25">
      <c r="A2216" s="1">
        <v>211</v>
      </c>
      <c r="B2216" s="159"/>
      <c r="C2216" s="1" t="s">
        <v>1561</v>
      </c>
      <c r="D2216" s="1"/>
      <c r="E2216" s="1"/>
      <c r="F2216" s="1" t="s">
        <v>1619</v>
      </c>
      <c r="G2216" s="1">
        <v>10</v>
      </c>
      <c r="H2216" s="1" t="s">
        <v>19</v>
      </c>
      <c r="I2216" s="1" t="s">
        <v>425</v>
      </c>
      <c r="J2216" s="1">
        <v>0.05</v>
      </c>
      <c r="K2216" s="1">
        <v>0.5</v>
      </c>
      <c r="L2216" s="42">
        <v>5</v>
      </c>
      <c r="M2216" s="43"/>
      <c r="N2216" s="1" t="e">
        <f>VLOOKUP(B2216,MICRO!E:L,8,0)</f>
        <v>#N/A</v>
      </c>
    </row>
    <row r="2217" spans="1:14" ht="20.25" x14ac:dyDescent="0.25">
      <c r="A2217" s="1">
        <v>212</v>
      </c>
      <c r="B2217" s="159"/>
      <c r="C2217" s="1" t="s">
        <v>1565</v>
      </c>
      <c r="D2217" s="1"/>
      <c r="E2217" s="1"/>
      <c r="F2217" s="1" t="s">
        <v>1620</v>
      </c>
      <c r="G2217" s="1">
        <v>24</v>
      </c>
      <c r="H2217" s="1" t="s">
        <v>19</v>
      </c>
      <c r="I2217" s="1" t="s">
        <v>426</v>
      </c>
      <c r="J2217" s="1">
        <v>0.05</v>
      </c>
      <c r="K2217" s="1">
        <v>1.2000000000000002</v>
      </c>
      <c r="L2217" s="42">
        <v>5</v>
      </c>
      <c r="M2217" s="43"/>
      <c r="N2217" s="1" t="e">
        <f>VLOOKUP(B2217,MICRO!E:L,8,0)</f>
        <v>#N/A</v>
      </c>
    </row>
    <row r="2218" spans="1:14" ht="20.25" x14ac:dyDescent="0.25">
      <c r="A2218" s="1">
        <v>213</v>
      </c>
      <c r="B2218" s="159"/>
      <c r="C2218" s="1" t="s">
        <v>1563</v>
      </c>
      <c r="D2218" s="1"/>
      <c r="E2218" s="1"/>
      <c r="F2218" s="1" t="s">
        <v>1621</v>
      </c>
      <c r="G2218" s="1">
        <v>146</v>
      </c>
      <c r="H2218" s="1" t="s">
        <v>19</v>
      </c>
      <c r="I2218" s="1" t="s">
        <v>427</v>
      </c>
      <c r="J2218" s="1">
        <v>0.05</v>
      </c>
      <c r="K2218" s="1">
        <v>7.3000000000000007</v>
      </c>
      <c r="L2218" s="42">
        <v>5</v>
      </c>
      <c r="M2218" s="43"/>
      <c r="N2218" s="1" t="e">
        <f>VLOOKUP(B2218,MICRO!E:L,8,0)</f>
        <v>#N/A</v>
      </c>
    </row>
    <row r="2219" spans="1:14" ht="20.25" x14ac:dyDescent="0.25">
      <c r="A2219" s="1">
        <v>214</v>
      </c>
      <c r="B2219" s="159"/>
      <c r="C2219" s="1" t="s">
        <v>1594</v>
      </c>
      <c r="D2219" s="1"/>
      <c r="E2219" s="1"/>
      <c r="F2219" s="1" t="s">
        <v>1622</v>
      </c>
      <c r="G2219" s="1">
        <v>16</v>
      </c>
      <c r="H2219" s="1" t="s">
        <v>19</v>
      </c>
      <c r="I2219" s="1" t="s">
        <v>1558</v>
      </c>
      <c r="J2219" s="1">
        <v>0.05</v>
      </c>
      <c r="K2219" s="1">
        <v>0.8</v>
      </c>
      <c r="L2219" s="42">
        <v>5</v>
      </c>
      <c r="M2219" s="43"/>
      <c r="N2219" s="1" t="e">
        <f>VLOOKUP(B2219,MICRO!E:L,8,0)</f>
        <v>#N/A</v>
      </c>
    </row>
    <row r="2220" spans="1:14" ht="20.25" x14ac:dyDescent="0.25">
      <c r="A2220" s="1">
        <v>215</v>
      </c>
      <c r="B2220" s="159"/>
      <c r="C2220" s="1" t="s">
        <v>1596</v>
      </c>
      <c r="D2220" s="1"/>
      <c r="E2220" s="1"/>
      <c r="F2220" s="1" t="s">
        <v>1623</v>
      </c>
      <c r="G2220" s="1">
        <v>2</v>
      </c>
      <c r="H2220" s="1" t="s">
        <v>19</v>
      </c>
      <c r="I2220" s="1" t="s">
        <v>1598</v>
      </c>
      <c r="J2220" s="1">
        <v>0.05</v>
      </c>
      <c r="K2220" s="1">
        <v>0.1</v>
      </c>
      <c r="L2220" s="42">
        <v>5</v>
      </c>
      <c r="M2220" s="43"/>
      <c r="N2220" s="1" t="e">
        <f>VLOOKUP(B2220,MICRO!E:L,8,0)</f>
        <v>#N/A</v>
      </c>
    </row>
    <row r="2221" spans="1:14" ht="20.25" x14ac:dyDescent="0.25">
      <c r="A2221" s="1">
        <v>216</v>
      </c>
      <c r="B2221" s="159"/>
      <c r="C2221" s="1" t="s">
        <v>1610</v>
      </c>
      <c r="D2221" s="1"/>
      <c r="E2221" s="1"/>
      <c r="F2221" s="1" t="s">
        <v>1624</v>
      </c>
      <c r="G2221" s="1">
        <v>16</v>
      </c>
      <c r="H2221" s="1" t="s">
        <v>19</v>
      </c>
      <c r="I2221" s="1" t="s">
        <v>425</v>
      </c>
      <c r="J2221" s="1">
        <v>0.05</v>
      </c>
      <c r="K2221" s="1">
        <v>0.8</v>
      </c>
      <c r="L2221" s="42">
        <v>5</v>
      </c>
      <c r="M2221" s="43"/>
      <c r="N2221" s="1" t="e">
        <f>VLOOKUP(B2221,MICRO!E:L,8,0)</f>
        <v>#N/A</v>
      </c>
    </row>
    <row r="2222" spans="1:14" ht="20.25" x14ac:dyDescent="0.25">
      <c r="A2222" s="1">
        <v>217</v>
      </c>
      <c r="B2222" s="159"/>
      <c r="C2222" s="1" t="s">
        <v>1608</v>
      </c>
      <c r="D2222" s="1"/>
      <c r="E2222" s="1"/>
      <c r="F2222" s="1" t="s">
        <v>1625</v>
      </c>
      <c r="G2222" s="1">
        <v>12</v>
      </c>
      <c r="H2222" s="1" t="s">
        <v>19</v>
      </c>
      <c r="I2222" s="1" t="s">
        <v>424</v>
      </c>
      <c r="J2222" s="1">
        <v>0.05</v>
      </c>
      <c r="K2222" s="1">
        <v>0.60000000000000009</v>
      </c>
      <c r="L2222" s="42">
        <v>5</v>
      </c>
      <c r="M2222" s="43"/>
      <c r="N2222" s="1" t="e">
        <f>VLOOKUP(B2222,MICRO!E:L,8,0)</f>
        <v>#N/A</v>
      </c>
    </row>
    <row r="2223" spans="1:14" ht="20.25" x14ac:dyDescent="0.25">
      <c r="A2223" s="1">
        <v>218</v>
      </c>
      <c r="B2223" s="159"/>
      <c r="C2223" s="1" t="s">
        <v>1594</v>
      </c>
      <c r="D2223" s="1"/>
      <c r="E2223" s="1"/>
      <c r="F2223" s="1" t="s">
        <v>1626</v>
      </c>
      <c r="G2223" s="1">
        <v>80</v>
      </c>
      <c r="H2223" s="1" t="s">
        <v>19</v>
      </c>
      <c r="I2223" s="1" t="s">
        <v>1558</v>
      </c>
      <c r="J2223" s="1">
        <v>0.05</v>
      </c>
      <c r="K2223" s="1">
        <v>4</v>
      </c>
      <c r="L2223" s="42">
        <v>5</v>
      </c>
      <c r="M2223" s="43"/>
      <c r="N2223" s="1" t="e">
        <f>VLOOKUP(B2223,MICRO!E:L,8,0)</f>
        <v>#N/A</v>
      </c>
    </row>
    <row r="2224" spans="1:14" ht="20.25" x14ac:dyDescent="0.25">
      <c r="A2224" s="1">
        <v>219</v>
      </c>
      <c r="B2224" s="159"/>
      <c r="C2224" s="1" t="s">
        <v>1612</v>
      </c>
      <c r="D2224" s="1"/>
      <c r="E2224" s="1"/>
      <c r="F2224" s="1" t="s">
        <v>1627</v>
      </c>
      <c r="G2224" s="1">
        <v>12</v>
      </c>
      <c r="H2224" s="1" t="s">
        <v>19</v>
      </c>
      <c r="I2224" s="1" t="s">
        <v>424</v>
      </c>
      <c r="J2224" s="1">
        <v>0.05</v>
      </c>
      <c r="K2224" s="1">
        <v>0.60000000000000009</v>
      </c>
      <c r="L2224" s="42">
        <v>5</v>
      </c>
      <c r="M2224" s="43"/>
      <c r="N2224" s="1" t="e">
        <f>VLOOKUP(B2224,MICRO!E:L,8,0)</f>
        <v>#N/A</v>
      </c>
    </row>
    <row r="2225" spans="1:14" ht="20.25" x14ac:dyDescent="0.25">
      <c r="A2225" s="1">
        <v>220</v>
      </c>
      <c r="B2225" s="159"/>
      <c r="C2225" s="1" t="s">
        <v>1610</v>
      </c>
      <c r="D2225" s="1"/>
      <c r="E2225" s="1"/>
      <c r="F2225" s="1" t="s">
        <v>1628</v>
      </c>
      <c r="G2225" s="1">
        <v>12</v>
      </c>
      <c r="H2225" s="1" t="s">
        <v>19</v>
      </c>
      <c r="I2225" s="1" t="s">
        <v>425</v>
      </c>
      <c r="J2225" s="1">
        <v>0.05</v>
      </c>
      <c r="K2225" s="1">
        <v>0.60000000000000009</v>
      </c>
      <c r="L2225" s="42">
        <v>5</v>
      </c>
      <c r="M2225" s="43"/>
      <c r="N2225" s="1" t="e">
        <f>VLOOKUP(B2225,MICRO!E:L,8,0)</f>
        <v>#N/A</v>
      </c>
    </row>
    <row r="2226" spans="1:14" ht="20.25" x14ac:dyDescent="0.25">
      <c r="A2226" s="1">
        <v>221</v>
      </c>
      <c r="B2226" s="159"/>
      <c r="C2226" s="1" t="s">
        <v>1615</v>
      </c>
      <c r="D2226" s="1"/>
      <c r="E2226" s="1"/>
      <c r="F2226" s="1" t="s">
        <v>1629</v>
      </c>
      <c r="G2226" s="1">
        <v>20</v>
      </c>
      <c r="H2226" s="1" t="s">
        <v>19</v>
      </c>
      <c r="I2226" s="1" t="s">
        <v>426</v>
      </c>
      <c r="J2226" s="1">
        <v>0.05</v>
      </c>
      <c r="K2226" s="1">
        <v>1</v>
      </c>
      <c r="L2226" s="42">
        <v>5</v>
      </c>
      <c r="M2226" s="43"/>
      <c r="N2226" s="1" t="e">
        <f>VLOOKUP(B2226,MICRO!E:L,8,0)</f>
        <v>#N/A</v>
      </c>
    </row>
    <row r="2227" spans="1:14" ht="20.25" x14ac:dyDescent="0.25">
      <c r="A2227" s="1">
        <v>222</v>
      </c>
      <c r="B2227" s="159"/>
      <c r="C2227" s="1" t="s">
        <v>1594</v>
      </c>
      <c r="D2227" s="1"/>
      <c r="E2227" s="1"/>
      <c r="F2227" s="1" t="s">
        <v>1630</v>
      </c>
      <c r="G2227" s="1">
        <v>16</v>
      </c>
      <c r="H2227" s="1" t="s">
        <v>19</v>
      </c>
      <c r="I2227" s="1" t="s">
        <v>1558</v>
      </c>
      <c r="J2227" s="1">
        <v>0.05</v>
      </c>
      <c r="K2227" s="1">
        <v>0.8</v>
      </c>
      <c r="L2227" s="42">
        <v>5</v>
      </c>
      <c r="M2227" s="43"/>
      <c r="N2227" s="1" t="e">
        <f>VLOOKUP(B2227,MICRO!E:L,8,0)</f>
        <v>#N/A</v>
      </c>
    </row>
    <row r="2228" spans="1:14" ht="20.25" x14ac:dyDescent="0.25">
      <c r="A2228" s="1">
        <v>223</v>
      </c>
      <c r="B2228" s="159"/>
      <c r="C2228" s="1" t="s">
        <v>1610</v>
      </c>
      <c r="D2228" s="1"/>
      <c r="E2228" s="1"/>
      <c r="F2228" s="1" t="s">
        <v>1631</v>
      </c>
      <c r="G2228" s="1">
        <v>28</v>
      </c>
      <c r="H2228" s="1" t="s">
        <v>19</v>
      </c>
      <c r="I2228" s="1" t="s">
        <v>425</v>
      </c>
      <c r="J2228" s="1">
        <v>0.05</v>
      </c>
      <c r="K2228" s="1">
        <v>1.4000000000000001</v>
      </c>
      <c r="L2228" s="42">
        <v>5</v>
      </c>
      <c r="M2228" s="43"/>
      <c r="N2228" s="1" t="e">
        <f>VLOOKUP(B2228,MICRO!E:L,8,0)</f>
        <v>#N/A</v>
      </c>
    </row>
    <row r="2229" spans="1:14" ht="20.25" x14ac:dyDescent="0.25">
      <c r="A2229" s="1">
        <v>224</v>
      </c>
      <c r="B2229" s="159"/>
      <c r="C2229" s="1" t="s">
        <v>1608</v>
      </c>
      <c r="D2229" s="1"/>
      <c r="E2229" s="1"/>
      <c r="F2229" s="1" t="s">
        <v>1632</v>
      </c>
      <c r="G2229" s="1">
        <v>28</v>
      </c>
      <c r="H2229" s="1" t="s">
        <v>19</v>
      </c>
      <c r="I2229" s="1" t="s">
        <v>424</v>
      </c>
      <c r="J2229" s="1">
        <v>0.05</v>
      </c>
      <c r="K2229" s="1">
        <v>1.4000000000000001</v>
      </c>
      <c r="L2229" s="42">
        <v>5</v>
      </c>
      <c r="M2229" s="43"/>
      <c r="N2229" s="1" t="e">
        <f>VLOOKUP(B2229,MICRO!E:L,8,0)</f>
        <v>#N/A</v>
      </c>
    </row>
    <row r="2230" spans="1:14" ht="20.25" x14ac:dyDescent="0.25">
      <c r="A2230" s="1">
        <v>225</v>
      </c>
      <c r="B2230" s="159"/>
      <c r="C2230" s="1" t="s">
        <v>1615</v>
      </c>
      <c r="D2230" s="1"/>
      <c r="E2230" s="1"/>
      <c r="F2230" s="1" t="s">
        <v>1633</v>
      </c>
      <c r="G2230" s="1">
        <v>28</v>
      </c>
      <c r="H2230" s="1" t="s">
        <v>19</v>
      </c>
      <c r="I2230" s="1" t="s">
        <v>426</v>
      </c>
      <c r="J2230" s="1">
        <v>0.05</v>
      </c>
      <c r="K2230" s="1">
        <v>1.4000000000000001</v>
      </c>
      <c r="L2230" s="42">
        <v>5</v>
      </c>
      <c r="M2230" s="43"/>
      <c r="N2230" s="1" t="e">
        <f>VLOOKUP(B2230,MICRO!E:L,8,0)</f>
        <v>#N/A</v>
      </c>
    </row>
    <row r="2231" spans="1:14" ht="20.25" x14ac:dyDescent="0.25">
      <c r="A2231" s="1">
        <v>226</v>
      </c>
      <c r="B2231" s="159"/>
      <c r="C2231" s="1" t="s">
        <v>1596</v>
      </c>
      <c r="D2231" s="1"/>
      <c r="E2231" s="1"/>
      <c r="F2231" s="1" t="s">
        <v>1634</v>
      </c>
      <c r="G2231" s="1">
        <v>2</v>
      </c>
      <c r="H2231" s="1" t="s">
        <v>19</v>
      </c>
      <c r="I2231" s="1" t="s">
        <v>1598</v>
      </c>
      <c r="J2231" s="1">
        <v>0.03</v>
      </c>
      <c r="K2231" s="1">
        <v>0.06</v>
      </c>
      <c r="L2231" s="42">
        <v>5</v>
      </c>
      <c r="M2231" s="43"/>
      <c r="N2231" s="1" t="e">
        <f>VLOOKUP(B2231,MICRO!E:L,8,0)</f>
        <v>#N/A</v>
      </c>
    </row>
    <row r="2232" spans="1:14" ht="20.25" x14ac:dyDescent="0.25">
      <c r="A2232" s="1">
        <v>227</v>
      </c>
      <c r="B2232" s="159"/>
      <c r="C2232" s="1" t="s">
        <v>1559</v>
      </c>
      <c r="D2232" s="1"/>
      <c r="E2232" s="1"/>
      <c r="F2232" s="1" t="s">
        <v>1635</v>
      </c>
      <c r="G2232" s="1">
        <v>7</v>
      </c>
      <c r="H2232" s="1" t="s">
        <v>19</v>
      </c>
      <c r="I2232" s="1" t="s">
        <v>424</v>
      </c>
      <c r="J2232" s="1">
        <v>0.03</v>
      </c>
      <c r="K2232" s="1">
        <v>0.21</v>
      </c>
      <c r="L2232" s="42">
        <v>5</v>
      </c>
      <c r="M2232" s="43"/>
      <c r="N2232" s="1" t="e">
        <f>VLOOKUP(B2232,MICRO!E:L,8,0)</f>
        <v>#N/A</v>
      </c>
    </row>
    <row r="2233" spans="1:14" ht="20.25" x14ac:dyDescent="0.25">
      <c r="A2233" s="1">
        <v>228</v>
      </c>
      <c r="B2233" s="159"/>
      <c r="C2233" s="1" t="s">
        <v>1561</v>
      </c>
      <c r="D2233" s="1"/>
      <c r="E2233" s="1"/>
      <c r="F2233" s="1" t="s">
        <v>1576</v>
      </c>
      <c r="G2233" s="1">
        <v>10</v>
      </c>
      <c r="H2233" s="1" t="s">
        <v>19</v>
      </c>
      <c r="I2233" s="1" t="s">
        <v>425</v>
      </c>
      <c r="J2233" s="1">
        <v>0.03</v>
      </c>
      <c r="K2233" s="1">
        <v>0.3</v>
      </c>
      <c r="L2233" s="42">
        <v>5</v>
      </c>
      <c r="M2233" s="43"/>
      <c r="N2233" s="1" t="e">
        <f>VLOOKUP(B2233,MICRO!E:L,8,0)</f>
        <v>#N/A</v>
      </c>
    </row>
    <row r="2234" spans="1:14" ht="20.25" x14ac:dyDescent="0.25">
      <c r="A2234" s="1">
        <v>229</v>
      </c>
      <c r="B2234" s="159"/>
      <c r="C2234" s="1" t="s">
        <v>1565</v>
      </c>
      <c r="D2234" s="1"/>
      <c r="E2234" s="1"/>
      <c r="F2234" s="1" t="s">
        <v>1577</v>
      </c>
      <c r="G2234" s="1">
        <v>24</v>
      </c>
      <c r="H2234" s="1" t="s">
        <v>19</v>
      </c>
      <c r="I2234" s="1" t="s">
        <v>426</v>
      </c>
      <c r="J2234" s="1">
        <v>0.03</v>
      </c>
      <c r="K2234" s="1">
        <v>0.72</v>
      </c>
      <c r="L2234" s="42">
        <v>5</v>
      </c>
      <c r="M2234" s="43"/>
      <c r="N2234" s="1" t="e">
        <f>VLOOKUP(B2234,MICRO!E:L,8,0)</f>
        <v>#N/A</v>
      </c>
    </row>
    <row r="2235" spans="1:14" ht="20.25" x14ac:dyDescent="0.25">
      <c r="A2235" s="1">
        <v>230</v>
      </c>
      <c r="B2235" s="159"/>
      <c r="C2235" s="1" t="s">
        <v>1563</v>
      </c>
      <c r="D2235" s="1"/>
      <c r="E2235" s="1"/>
      <c r="F2235" s="1" t="s">
        <v>1578</v>
      </c>
      <c r="G2235" s="1">
        <v>146</v>
      </c>
      <c r="H2235" s="1" t="s">
        <v>19</v>
      </c>
      <c r="I2235" s="1" t="s">
        <v>427</v>
      </c>
      <c r="J2235" s="1">
        <v>0.03</v>
      </c>
      <c r="K2235" s="1">
        <v>4.38</v>
      </c>
      <c r="L2235" s="42">
        <v>5</v>
      </c>
      <c r="M2235" s="43"/>
      <c r="N2235" s="1" t="e">
        <f>VLOOKUP(B2235,MICRO!E:L,8,0)</f>
        <v>#N/A</v>
      </c>
    </row>
    <row r="2236" spans="1:14" ht="20.25" x14ac:dyDescent="0.25">
      <c r="A2236" s="1">
        <v>231</v>
      </c>
      <c r="B2236" s="159"/>
      <c r="C2236" s="1" t="s">
        <v>1556</v>
      </c>
      <c r="D2236" s="1"/>
      <c r="E2236" s="1"/>
      <c r="F2236" s="1" t="s">
        <v>1636</v>
      </c>
      <c r="G2236" s="1">
        <v>48</v>
      </c>
      <c r="H2236" s="1" t="s">
        <v>19</v>
      </c>
      <c r="I2236" s="1" t="s">
        <v>423</v>
      </c>
      <c r="J2236" s="1">
        <v>0.03</v>
      </c>
      <c r="K2236" s="1">
        <v>1.44</v>
      </c>
      <c r="L2236" s="42">
        <v>5</v>
      </c>
      <c r="M2236" s="43"/>
      <c r="N2236" s="1" t="e">
        <f>VLOOKUP(B2236,MICRO!E:L,8,0)</f>
        <v>#N/A</v>
      </c>
    </row>
    <row r="2237" spans="1:14" ht="20.25" x14ac:dyDescent="0.25">
      <c r="A2237" s="1">
        <v>232</v>
      </c>
      <c r="B2237" s="159"/>
      <c r="C2237" s="1" t="s">
        <v>1594</v>
      </c>
      <c r="D2237" s="1"/>
      <c r="E2237" s="1"/>
      <c r="F2237" s="1" t="s">
        <v>1637</v>
      </c>
      <c r="G2237" s="1">
        <v>16</v>
      </c>
      <c r="H2237" s="1" t="s">
        <v>19</v>
      </c>
      <c r="I2237" s="1" t="s">
        <v>1558</v>
      </c>
      <c r="J2237" s="1">
        <v>0.03</v>
      </c>
      <c r="K2237" s="1">
        <v>0.48</v>
      </c>
      <c r="L2237" s="42">
        <v>5</v>
      </c>
      <c r="M2237" s="43"/>
      <c r="N2237" s="1" t="e">
        <f>VLOOKUP(B2237,MICRO!E:L,8,0)</f>
        <v>#N/A</v>
      </c>
    </row>
    <row r="2238" spans="1:14" ht="20.25" x14ac:dyDescent="0.25">
      <c r="A2238" s="1">
        <v>233</v>
      </c>
      <c r="B2238" s="159"/>
      <c r="C2238" s="1" t="s">
        <v>1605</v>
      </c>
      <c r="D2238" s="1"/>
      <c r="E2238" s="1"/>
      <c r="F2238" s="1" t="s">
        <v>1638</v>
      </c>
      <c r="G2238" s="1">
        <v>1</v>
      </c>
      <c r="H2238" s="1" t="s">
        <v>19</v>
      </c>
      <c r="I2238" s="1" t="s">
        <v>1598</v>
      </c>
      <c r="J2238" s="1">
        <v>0.03</v>
      </c>
      <c r="K2238" s="1">
        <v>0.03</v>
      </c>
      <c r="L2238" s="42">
        <v>5</v>
      </c>
      <c r="M2238" s="43"/>
      <c r="N2238" s="1" t="e">
        <f>VLOOKUP(B2238,MICRO!E:L,8,0)</f>
        <v>#N/A</v>
      </c>
    </row>
    <row r="2239" spans="1:14" ht="20.25" x14ac:dyDescent="0.25">
      <c r="A2239" s="1">
        <v>234</v>
      </c>
      <c r="B2239" s="159"/>
      <c r="C2239" s="1" t="s">
        <v>1596</v>
      </c>
      <c r="D2239" s="1"/>
      <c r="E2239" s="1"/>
      <c r="F2239" s="1" t="s">
        <v>1639</v>
      </c>
      <c r="G2239" s="1">
        <v>2</v>
      </c>
      <c r="H2239" s="1" t="s">
        <v>19</v>
      </c>
      <c r="I2239" s="1" t="s">
        <v>1598</v>
      </c>
      <c r="J2239" s="1">
        <v>0.03</v>
      </c>
      <c r="K2239" s="1">
        <v>0.06</v>
      </c>
      <c r="L2239" s="42">
        <v>5</v>
      </c>
      <c r="M2239" s="43"/>
      <c r="N2239" s="1" t="e">
        <f>VLOOKUP(B2239,MICRO!E:L,8,0)</f>
        <v>#N/A</v>
      </c>
    </row>
    <row r="2240" spans="1:14" ht="20.25" x14ac:dyDescent="0.25">
      <c r="A2240" s="1">
        <v>235</v>
      </c>
      <c r="B2240" s="159"/>
      <c r="C2240" s="1" t="s">
        <v>1608</v>
      </c>
      <c r="D2240" s="1"/>
      <c r="E2240" s="1"/>
      <c r="F2240" s="1" t="s">
        <v>1640</v>
      </c>
      <c r="G2240" s="1">
        <v>40</v>
      </c>
      <c r="H2240" s="1" t="s">
        <v>19</v>
      </c>
      <c r="I2240" s="1" t="s">
        <v>424</v>
      </c>
      <c r="J2240" s="1">
        <v>0.03</v>
      </c>
      <c r="K2240" s="1">
        <v>1.2</v>
      </c>
      <c r="L2240" s="42">
        <v>5</v>
      </c>
      <c r="M2240" s="43"/>
      <c r="N2240" s="1" t="e">
        <f>VLOOKUP(B2240,MICRO!E:L,8,0)</f>
        <v>#N/A</v>
      </c>
    </row>
    <row r="2241" spans="1:14" ht="20.25" x14ac:dyDescent="0.25">
      <c r="A2241" s="1">
        <v>236</v>
      </c>
      <c r="B2241" s="159"/>
      <c r="C2241" s="1" t="s">
        <v>1615</v>
      </c>
      <c r="D2241" s="1"/>
      <c r="E2241" s="1"/>
      <c r="F2241" s="1" t="s">
        <v>1641</v>
      </c>
      <c r="G2241" s="1">
        <v>48</v>
      </c>
      <c r="H2241" s="1" t="s">
        <v>19</v>
      </c>
      <c r="I2241" s="1" t="s">
        <v>426</v>
      </c>
      <c r="J2241" s="1">
        <v>0.03</v>
      </c>
      <c r="K2241" s="1">
        <v>1.44</v>
      </c>
      <c r="L2241" s="42">
        <v>5</v>
      </c>
      <c r="M2241" s="43"/>
      <c r="N2241" s="1" t="e">
        <f>VLOOKUP(B2241,MICRO!E:L,8,0)</f>
        <v>#N/A</v>
      </c>
    </row>
    <row r="2242" spans="1:14" ht="20.25" x14ac:dyDescent="0.25">
      <c r="A2242" s="1">
        <v>237</v>
      </c>
      <c r="B2242" s="159"/>
      <c r="C2242" s="1" t="s">
        <v>1594</v>
      </c>
      <c r="D2242" s="1"/>
      <c r="E2242" s="1"/>
      <c r="F2242" s="1" t="s">
        <v>1642</v>
      </c>
      <c r="G2242" s="1">
        <v>96</v>
      </c>
      <c r="H2242" s="1" t="s">
        <v>19</v>
      </c>
      <c r="I2242" s="1" t="s">
        <v>1558</v>
      </c>
      <c r="J2242" s="1">
        <v>0.03</v>
      </c>
      <c r="K2242" s="1">
        <v>2.88</v>
      </c>
      <c r="L2242" s="42">
        <v>5</v>
      </c>
      <c r="M2242" s="43"/>
      <c r="N2242" s="1" t="e">
        <f>VLOOKUP(B2242,MICRO!E:L,8,0)</f>
        <v>#N/A</v>
      </c>
    </row>
    <row r="2243" spans="1:14" ht="20.25" x14ac:dyDescent="0.25">
      <c r="A2243" s="1">
        <v>238</v>
      </c>
      <c r="B2243" s="159"/>
      <c r="C2243" s="1" t="s">
        <v>1612</v>
      </c>
      <c r="D2243" s="1"/>
      <c r="E2243" s="1"/>
      <c r="F2243" s="1" t="s">
        <v>1643</v>
      </c>
      <c r="G2243" s="1">
        <v>12</v>
      </c>
      <c r="H2243" s="1" t="s">
        <v>19</v>
      </c>
      <c r="I2243" s="1" t="s">
        <v>424</v>
      </c>
      <c r="J2243" s="1">
        <v>0.03</v>
      </c>
      <c r="K2243" s="1">
        <v>0.36</v>
      </c>
      <c r="L2243" s="42">
        <v>5</v>
      </c>
      <c r="M2243" s="43"/>
      <c r="N2243" s="1" t="e">
        <f>VLOOKUP(B2243,MICRO!E:L,8,0)</f>
        <v>#N/A</v>
      </c>
    </row>
    <row r="2244" spans="1:14" ht="20.25" x14ac:dyDescent="0.25">
      <c r="A2244" s="1">
        <v>239</v>
      </c>
      <c r="B2244" s="159">
        <v>2897</v>
      </c>
      <c r="C2244" s="1" t="s">
        <v>1181</v>
      </c>
      <c r="D2244" s="1"/>
      <c r="E2244" s="1" t="s">
        <v>2</v>
      </c>
      <c r="F2244" s="1" t="s">
        <v>1182</v>
      </c>
      <c r="G2244" s="1">
        <v>1</v>
      </c>
      <c r="H2244" s="1" t="s">
        <v>19</v>
      </c>
      <c r="I2244" s="1" t="s">
        <v>423</v>
      </c>
      <c r="J2244" s="1">
        <v>9.4</v>
      </c>
      <c r="K2244" s="1">
        <v>9.4</v>
      </c>
      <c r="L2244" s="42">
        <v>5</v>
      </c>
      <c r="M2244" s="43"/>
      <c r="N2244" s="1" t="e">
        <f>VLOOKUP(B2244,MICRO!E:L,8,0)</f>
        <v>#N/A</v>
      </c>
    </row>
    <row r="2245" spans="1:14" ht="20.25" x14ac:dyDescent="0.25">
      <c r="A2245" s="1">
        <v>240</v>
      </c>
      <c r="B2245" s="159">
        <v>2898</v>
      </c>
      <c r="C2245" s="1" t="s">
        <v>1181</v>
      </c>
      <c r="D2245" s="1"/>
      <c r="E2245" s="1" t="s">
        <v>2</v>
      </c>
      <c r="F2245" s="1" t="s">
        <v>1182</v>
      </c>
      <c r="G2245" s="1">
        <v>1</v>
      </c>
      <c r="H2245" s="1" t="s">
        <v>19</v>
      </c>
      <c r="I2245" s="1" t="s">
        <v>427</v>
      </c>
      <c r="J2245" s="1">
        <v>9.4</v>
      </c>
      <c r="K2245" s="1">
        <v>9.4</v>
      </c>
      <c r="L2245" s="42">
        <v>5</v>
      </c>
      <c r="M2245" s="43"/>
      <c r="N2245" s="1" t="e">
        <f>VLOOKUP(B2245,MICRO!E:L,8,0)</f>
        <v>#N/A</v>
      </c>
    </row>
    <row r="2246" spans="1:14" ht="20.25" x14ac:dyDescent="0.25">
      <c r="A2246" s="1">
        <v>241</v>
      </c>
      <c r="B2246" s="159">
        <v>2899</v>
      </c>
      <c r="C2246" s="1" t="s">
        <v>1181</v>
      </c>
      <c r="D2246" s="1"/>
      <c r="E2246" s="1" t="s">
        <v>43</v>
      </c>
      <c r="F2246" s="1" t="s">
        <v>1183</v>
      </c>
      <c r="G2246" s="1">
        <v>1</v>
      </c>
      <c r="H2246" s="1" t="s">
        <v>19</v>
      </c>
      <c r="I2246" s="1" t="s">
        <v>424</v>
      </c>
      <c r="J2246" s="1">
        <v>8.1999999999999993</v>
      </c>
      <c r="K2246" s="1">
        <v>8.1999999999999993</v>
      </c>
      <c r="L2246" s="42">
        <v>5</v>
      </c>
      <c r="M2246" s="43"/>
      <c r="N2246" s="1" t="e">
        <f>VLOOKUP(B2246,MICRO!E:L,8,0)</f>
        <v>#N/A</v>
      </c>
    </row>
    <row r="2247" spans="1:14" ht="20.25" x14ac:dyDescent="0.25">
      <c r="A2247" s="1">
        <v>242</v>
      </c>
      <c r="B2247" s="159">
        <v>2900</v>
      </c>
      <c r="C2247" s="1" t="s">
        <v>1181</v>
      </c>
      <c r="D2247" s="1"/>
      <c r="E2247" s="1" t="s">
        <v>43</v>
      </c>
      <c r="F2247" s="1" t="s">
        <v>1183</v>
      </c>
      <c r="G2247" s="1">
        <v>1</v>
      </c>
      <c r="H2247" s="1" t="s">
        <v>19</v>
      </c>
      <c r="I2247" s="1" t="s">
        <v>425</v>
      </c>
      <c r="J2247" s="1">
        <v>8.1999999999999993</v>
      </c>
      <c r="K2247" s="1">
        <v>8.1999999999999993</v>
      </c>
      <c r="L2247" s="42">
        <v>5</v>
      </c>
      <c r="M2247" s="43"/>
      <c r="N2247" s="1" t="e">
        <f>VLOOKUP(B2247,MICRO!E:L,8,0)</f>
        <v>#N/A</v>
      </c>
    </row>
    <row r="2248" spans="1:14" ht="20.25" x14ac:dyDescent="0.25">
      <c r="A2248" s="1">
        <v>243</v>
      </c>
      <c r="B2248" s="159">
        <v>2901</v>
      </c>
      <c r="C2248" s="1" t="s">
        <v>1181</v>
      </c>
      <c r="D2248" s="1"/>
      <c r="E2248" s="1" t="s">
        <v>43</v>
      </c>
      <c r="F2248" s="1" t="s">
        <v>1183</v>
      </c>
      <c r="G2248" s="1">
        <v>1</v>
      </c>
      <c r="H2248" s="1" t="s">
        <v>19</v>
      </c>
      <c r="I2248" s="1" t="s">
        <v>426</v>
      </c>
      <c r="J2248" s="1">
        <v>8.1999999999999993</v>
      </c>
      <c r="K2248" s="1">
        <v>8.1999999999999993</v>
      </c>
      <c r="L2248" s="42">
        <v>5</v>
      </c>
      <c r="M2248" s="43"/>
      <c r="N2248" s="1" t="e">
        <f>VLOOKUP(B2248,MICRO!E:L,8,0)</f>
        <v>#N/A</v>
      </c>
    </row>
    <row r="2249" spans="1:14" ht="20.25" x14ac:dyDescent="0.25">
      <c r="A2249" s="1">
        <v>1</v>
      </c>
      <c r="B2249" s="159">
        <v>2020</v>
      </c>
      <c r="C2249" s="1" t="s">
        <v>642</v>
      </c>
      <c r="D2249" s="1"/>
      <c r="E2249" s="1" t="s">
        <v>2</v>
      </c>
      <c r="F2249" s="1" t="s">
        <v>643</v>
      </c>
      <c r="G2249" s="1">
        <v>1</v>
      </c>
      <c r="H2249" s="1" t="s">
        <v>19</v>
      </c>
      <c r="I2249" s="1" t="s">
        <v>427</v>
      </c>
      <c r="J2249" s="1">
        <v>101.6</v>
      </c>
      <c r="K2249" s="1">
        <v>101.6</v>
      </c>
      <c r="L2249" s="42">
        <v>6</v>
      </c>
      <c r="M2249" s="43"/>
      <c r="N2249" s="1" t="e">
        <f>VLOOKUP(B2249,MICRO!E:L,8,0)</f>
        <v>#N/A</v>
      </c>
    </row>
    <row r="2250" spans="1:14" ht="20.25" x14ac:dyDescent="0.25">
      <c r="A2250" s="1">
        <v>2</v>
      </c>
      <c r="B2250" s="159">
        <v>2858</v>
      </c>
      <c r="C2250" s="1" t="s">
        <v>1163</v>
      </c>
      <c r="D2250" s="1"/>
      <c r="E2250" s="1" t="s">
        <v>746</v>
      </c>
      <c r="F2250" s="1" t="s">
        <v>1167</v>
      </c>
      <c r="G2250" s="1">
        <v>2</v>
      </c>
      <c r="H2250" s="1" t="s">
        <v>19</v>
      </c>
      <c r="I2250" s="1" t="s">
        <v>423</v>
      </c>
      <c r="J2250" s="1">
        <v>6</v>
      </c>
      <c r="K2250" s="1">
        <v>12</v>
      </c>
      <c r="L2250" s="42">
        <v>6</v>
      </c>
      <c r="M2250" s="43"/>
      <c r="N2250" s="1" t="e">
        <f>VLOOKUP(B2250,MICRO!E:L,8,0)</f>
        <v>#N/A</v>
      </c>
    </row>
    <row r="2251" spans="1:14" ht="20.25" x14ac:dyDescent="0.25">
      <c r="A2251" s="1">
        <v>3</v>
      </c>
      <c r="B2251" s="159">
        <v>2859</v>
      </c>
      <c r="C2251" s="1" t="s">
        <v>1163</v>
      </c>
      <c r="D2251" s="1"/>
      <c r="E2251" s="1" t="s">
        <v>1101</v>
      </c>
      <c r="F2251" s="1" t="s">
        <v>1168</v>
      </c>
      <c r="G2251" s="1">
        <v>2</v>
      </c>
      <c r="H2251" s="1" t="s">
        <v>19</v>
      </c>
      <c r="I2251" s="1" t="s">
        <v>423</v>
      </c>
      <c r="J2251" s="1">
        <v>3</v>
      </c>
      <c r="K2251" s="1">
        <v>6</v>
      </c>
      <c r="L2251" s="42">
        <v>6</v>
      </c>
      <c r="M2251" s="43"/>
      <c r="N2251" s="1" t="e">
        <f>VLOOKUP(B2251,MICRO!E:L,8,0)</f>
        <v>#N/A</v>
      </c>
    </row>
    <row r="2252" spans="1:14" ht="20.25" x14ac:dyDescent="0.25">
      <c r="A2252" s="1">
        <v>4</v>
      </c>
      <c r="B2252" s="159">
        <v>2860</v>
      </c>
      <c r="C2252" s="1" t="s">
        <v>1163</v>
      </c>
      <c r="D2252" s="1"/>
      <c r="E2252" s="1" t="s">
        <v>100</v>
      </c>
      <c r="F2252" s="1" t="s">
        <v>1169</v>
      </c>
      <c r="G2252" s="1">
        <v>1</v>
      </c>
      <c r="H2252" s="1" t="s">
        <v>19</v>
      </c>
      <c r="I2252" s="1" t="s">
        <v>423</v>
      </c>
      <c r="J2252" s="1">
        <v>28.6</v>
      </c>
      <c r="K2252" s="1">
        <v>28.6</v>
      </c>
      <c r="L2252" s="42">
        <v>6</v>
      </c>
      <c r="M2252" s="43"/>
      <c r="N2252" s="1" t="e">
        <f>VLOOKUP(B2252,MICRO!E:L,8,0)</f>
        <v>#N/A</v>
      </c>
    </row>
    <row r="2253" spans="1:14" ht="20.25" x14ac:dyDescent="0.25">
      <c r="A2253" s="1">
        <v>5</v>
      </c>
      <c r="B2253" s="159">
        <v>2862</v>
      </c>
      <c r="C2253" s="1" t="s">
        <v>1163</v>
      </c>
      <c r="D2253" s="1"/>
      <c r="E2253" s="1" t="s">
        <v>461</v>
      </c>
      <c r="F2253" s="1" t="s">
        <v>1171</v>
      </c>
      <c r="G2253" s="1">
        <v>2</v>
      </c>
      <c r="H2253" s="1" t="s">
        <v>19</v>
      </c>
      <c r="I2253" s="1" t="s">
        <v>423</v>
      </c>
      <c r="J2253" s="1">
        <v>4</v>
      </c>
      <c r="K2253" s="1">
        <v>8</v>
      </c>
      <c r="L2253" s="42">
        <v>6</v>
      </c>
      <c r="M2253" s="43"/>
      <c r="N2253" s="1" t="e">
        <f>VLOOKUP(B2253,MICRO!E:L,8,0)</f>
        <v>#N/A</v>
      </c>
    </row>
    <row r="2254" spans="1:14" ht="20.25" x14ac:dyDescent="0.25">
      <c r="A2254" s="1">
        <v>6</v>
      </c>
      <c r="B2254" s="159"/>
      <c r="C2254" s="1" t="s">
        <v>1163</v>
      </c>
      <c r="D2254" s="1"/>
      <c r="E2254" s="1" t="s">
        <v>464</v>
      </c>
      <c r="F2254" s="1" t="s">
        <v>2315</v>
      </c>
      <c r="G2254" s="1">
        <v>1</v>
      </c>
      <c r="H2254" s="1" t="s">
        <v>19</v>
      </c>
      <c r="I2254" s="1" t="s">
        <v>423</v>
      </c>
      <c r="J2254" s="1">
        <v>12.6</v>
      </c>
      <c r="K2254" s="1">
        <v>12.6</v>
      </c>
      <c r="L2254" s="42">
        <v>6</v>
      </c>
      <c r="M2254" s="43"/>
      <c r="N2254" s="1" t="e">
        <f>VLOOKUP(B2254,MICRO!E:L,8,0)</f>
        <v>#N/A</v>
      </c>
    </row>
    <row r="2255" spans="1:14" ht="20.25" x14ac:dyDescent="0.25">
      <c r="A2255" s="1">
        <v>7</v>
      </c>
      <c r="B2255" s="159"/>
      <c r="C2255" s="1" t="s">
        <v>1163</v>
      </c>
      <c r="D2255" s="1"/>
      <c r="E2255" s="1" t="s">
        <v>1103</v>
      </c>
      <c r="F2255" s="1" t="s">
        <v>2316</v>
      </c>
      <c r="G2255" s="1">
        <v>2</v>
      </c>
      <c r="H2255" s="1" t="s">
        <v>19</v>
      </c>
      <c r="I2255" s="1" t="s">
        <v>423</v>
      </c>
      <c r="J2255" s="1">
        <v>4.3</v>
      </c>
      <c r="K2255" s="1">
        <v>8.6</v>
      </c>
      <c r="L2255" s="42">
        <v>6</v>
      </c>
      <c r="M2255" s="43"/>
      <c r="N2255" s="1" t="e">
        <f>VLOOKUP(B2255,MICRO!E:L,8,0)</f>
        <v>#N/A</v>
      </c>
    </row>
    <row r="2256" spans="1:14" ht="20.25" x14ac:dyDescent="0.25">
      <c r="A2256" s="1">
        <v>8</v>
      </c>
      <c r="B2256" s="159">
        <v>2902</v>
      </c>
      <c r="C2256" s="1" t="s">
        <v>1184</v>
      </c>
      <c r="D2256" s="1"/>
      <c r="E2256" s="1" t="s">
        <v>2</v>
      </c>
      <c r="F2256" s="1" t="s">
        <v>1185</v>
      </c>
      <c r="G2256" s="1">
        <v>2</v>
      </c>
      <c r="H2256" s="1" t="s">
        <v>19</v>
      </c>
      <c r="I2256" s="1" t="s">
        <v>424</v>
      </c>
      <c r="J2256" s="1">
        <v>8</v>
      </c>
      <c r="K2256" s="1">
        <v>16</v>
      </c>
      <c r="L2256" s="42">
        <v>6</v>
      </c>
      <c r="M2256" s="43"/>
      <c r="N2256" s="1" t="e">
        <f>VLOOKUP(B2256,MICRO!E:L,8,0)</f>
        <v>#N/A</v>
      </c>
    </row>
    <row r="2257" spans="1:14" ht="20.25" x14ac:dyDescent="0.25">
      <c r="A2257" s="1">
        <v>9</v>
      </c>
      <c r="B2257" s="159">
        <v>2903</v>
      </c>
      <c r="C2257" s="1" t="s">
        <v>1184</v>
      </c>
      <c r="D2257" s="1"/>
      <c r="E2257" s="1" t="s">
        <v>43</v>
      </c>
      <c r="F2257" s="1" t="s">
        <v>1186</v>
      </c>
      <c r="G2257" s="1">
        <v>1</v>
      </c>
      <c r="H2257" s="1" t="s">
        <v>19</v>
      </c>
      <c r="I2257" s="1" t="s">
        <v>424</v>
      </c>
      <c r="J2257" s="1">
        <v>10.4</v>
      </c>
      <c r="K2257" s="1">
        <v>10.4</v>
      </c>
      <c r="L2257" s="42">
        <v>6</v>
      </c>
      <c r="M2257" s="43"/>
      <c r="N2257" s="1" t="e">
        <f>VLOOKUP(B2257,MICRO!E:L,8,0)</f>
        <v>#N/A</v>
      </c>
    </row>
    <row r="2258" spans="1:14" ht="20.25" x14ac:dyDescent="0.25">
      <c r="A2258" s="1">
        <v>10</v>
      </c>
      <c r="B2258" s="159">
        <v>2904</v>
      </c>
      <c r="C2258" s="1" t="s">
        <v>1184</v>
      </c>
      <c r="D2258" s="1"/>
      <c r="E2258" s="1" t="s">
        <v>746</v>
      </c>
      <c r="F2258" s="1" t="s">
        <v>1187</v>
      </c>
      <c r="G2258" s="1">
        <v>1</v>
      </c>
      <c r="H2258" s="1" t="s">
        <v>19</v>
      </c>
      <c r="I2258" s="1" t="s">
        <v>424</v>
      </c>
      <c r="J2258" s="1">
        <v>94.7</v>
      </c>
      <c r="K2258" s="1">
        <v>94.7</v>
      </c>
      <c r="L2258" s="42">
        <v>6</v>
      </c>
      <c r="M2258" s="43"/>
      <c r="N2258" s="1" t="e">
        <f>VLOOKUP(B2258,MICRO!E:L,8,0)</f>
        <v>#N/A</v>
      </c>
    </row>
    <row r="2259" spans="1:14" ht="20.25" x14ac:dyDescent="0.25">
      <c r="A2259" s="1">
        <v>11</v>
      </c>
      <c r="B2259" s="159">
        <v>2915</v>
      </c>
      <c r="C2259" s="1" t="s">
        <v>1191</v>
      </c>
      <c r="D2259" s="1"/>
      <c r="E2259" s="1" t="s">
        <v>2</v>
      </c>
      <c r="F2259" s="1" t="s">
        <v>1192</v>
      </c>
      <c r="G2259" s="1">
        <v>2</v>
      </c>
      <c r="H2259" s="1" t="s">
        <v>19</v>
      </c>
      <c r="I2259" s="1" t="s">
        <v>426</v>
      </c>
      <c r="J2259" s="1">
        <v>8</v>
      </c>
      <c r="K2259" s="1">
        <v>16</v>
      </c>
      <c r="L2259" s="42">
        <v>6</v>
      </c>
      <c r="M2259" s="43"/>
      <c r="N2259" s="1" t="e">
        <f>VLOOKUP(B2259,MICRO!E:L,8,0)</f>
        <v>#N/A</v>
      </c>
    </row>
    <row r="2260" spans="1:14" ht="20.25" x14ac:dyDescent="0.25">
      <c r="A2260" s="1">
        <v>12</v>
      </c>
      <c r="B2260" s="159">
        <v>2916</v>
      </c>
      <c r="C2260" s="1" t="s">
        <v>1191</v>
      </c>
      <c r="D2260" s="1"/>
      <c r="E2260" s="1" t="s">
        <v>43</v>
      </c>
      <c r="F2260" s="1" t="s">
        <v>1193</v>
      </c>
      <c r="G2260" s="1">
        <v>3</v>
      </c>
      <c r="H2260" s="1" t="s">
        <v>19</v>
      </c>
      <c r="I2260" s="1" t="s">
        <v>426</v>
      </c>
      <c r="J2260" s="1">
        <v>10.4</v>
      </c>
      <c r="K2260" s="1">
        <v>31.200000000000003</v>
      </c>
      <c r="L2260" s="42">
        <v>6</v>
      </c>
      <c r="M2260" s="43"/>
      <c r="N2260" s="1" t="e">
        <f>VLOOKUP(B2260,MICRO!E:L,8,0)</f>
        <v>#N/A</v>
      </c>
    </row>
    <row r="2261" spans="1:14" ht="20.25" x14ac:dyDescent="0.25">
      <c r="A2261" s="1">
        <v>13</v>
      </c>
      <c r="B2261" s="159">
        <v>2917</v>
      </c>
      <c r="C2261" s="1" t="s">
        <v>1191</v>
      </c>
      <c r="D2261" s="1"/>
      <c r="E2261" s="1" t="s">
        <v>746</v>
      </c>
      <c r="F2261" s="1" t="s">
        <v>1194</v>
      </c>
      <c r="G2261" s="1">
        <v>1</v>
      </c>
      <c r="H2261" s="1" t="s">
        <v>19</v>
      </c>
      <c r="I2261" s="1" t="s">
        <v>426</v>
      </c>
      <c r="J2261" s="1">
        <v>106.2</v>
      </c>
      <c r="K2261" s="1">
        <v>106.2</v>
      </c>
      <c r="L2261" s="42">
        <v>6</v>
      </c>
      <c r="M2261" s="43"/>
      <c r="N2261" s="1" t="e">
        <f>VLOOKUP(B2261,MICRO!E:L,8,0)</f>
        <v>#N/A</v>
      </c>
    </row>
    <row r="2262" spans="1:14" ht="20.25" x14ac:dyDescent="0.25">
      <c r="A2262" s="1">
        <v>14</v>
      </c>
      <c r="B2262" s="159">
        <v>2918</v>
      </c>
      <c r="C2262" s="1" t="s">
        <v>1184</v>
      </c>
      <c r="D2262" s="1"/>
      <c r="E2262" s="1" t="s">
        <v>1101</v>
      </c>
      <c r="F2262" s="1" t="s">
        <v>1195</v>
      </c>
      <c r="G2262" s="1">
        <v>1</v>
      </c>
      <c r="H2262" s="1" t="s">
        <v>19</v>
      </c>
      <c r="I2262" s="1" t="s">
        <v>424</v>
      </c>
      <c r="J2262" s="1">
        <v>30.7</v>
      </c>
      <c r="K2262" s="1">
        <v>30.7</v>
      </c>
      <c r="L2262" s="42">
        <v>6</v>
      </c>
      <c r="M2262" s="43"/>
      <c r="N2262" s="1" t="e">
        <f>VLOOKUP(B2262,MICRO!E:L,8,0)</f>
        <v>#N/A</v>
      </c>
    </row>
    <row r="2263" spans="1:14" ht="20.25" x14ac:dyDescent="0.25">
      <c r="A2263" s="1">
        <v>15</v>
      </c>
      <c r="B2263" s="159">
        <v>2873</v>
      </c>
      <c r="C2263" s="1" t="s">
        <v>1176</v>
      </c>
      <c r="D2263" s="1"/>
      <c r="E2263" s="1" t="s">
        <v>2</v>
      </c>
      <c r="F2263" s="1" t="s">
        <v>1177</v>
      </c>
      <c r="G2263" s="1">
        <v>2</v>
      </c>
      <c r="H2263" s="1" t="s">
        <v>19</v>
      </c>
      <c r="I2263" s="1" t="s">
        <v>425</v>
      </c>
      <c r="J2263" s="1">
        <v>8</v>
      </c>
      <c r="K2263" s="1">
        <v>16</v>
      </c>
      <c r="L2263" s="42">
        <v>6</v>
      </c>
      <c r="M2263" s="43"/>
      <c r="N2263" s="1" t="e">
        <f>VLOOKUP(B2263,MICRO!E:L,8,0)</f>
        <v>#N/A</v>
      </c>
    </row>
    <row r="2264" spans="1:14" ht="20.25" x14ac:dyDescent="0.25">
      <c r="A2264" s="1">
        <v>16</v>
      </c>
      <c r="B2264" s="159">
        <v>2874</v>
      </c>
      <c r="C2264" s="1" t="s">
        <v>1176</v>
      </c>
      <c r="D2264" s="1"/>
      <c r="E2264" s="1" t="s">
        <v>43</v>
      </c>
      <c r="F2264" s="1" t="s">
        <v>1178</v>
      </c>
      <c r="G2264" s="1">
        <v>1</v>
      </c>
      <c r="H2264" s="1" t="s">
        <v>19</v>
      </c>
      <c r="I2264" s="1" t="s">
        <v>425</v>
      </c>
      <c r="J2264" s="1">
        <v>10.4</v>
      </c>
      <c r="K2264" s="1">
        <v>10.4</v>
      </c>
      <c r="L2264" s="42">
        <v>6</v>
      </c>
      <c r="M2264" s="43"/>
      <c r="N2264" s="1" t="e">
        <f>VLOOKUP(B2264,MICRO!E:L,8,0)</f>
        <v>#N/A</v>
      </c>
    </row>
    <row r="2265" spans="1:14" ht="20.25" x14ac:dyDescent="0.25">
      <c r="A2265" s="1">
        <v>17</v>
      </c>
      <c r="B2265" s="159">
        <v>2875</v>
      </c>
      <c r="C2265" s="1" t="s">
        <v>1176</v>
      </c>
      <c r="D2265" s="1"/>
      <c r="E2265" s="1" t="s">
        <v>746</v>
      </c>
      <c r="F2265" s="1" t="s">
        <v>1179</v>
      </c>
      <c r="G2265" s="1">
        <v>1</v>
      </c>
      <c r="H2265" s="1" t="s">
        <v>19</v>
      </c>
      <c r="I2265" s="1" t="s">
        <v>425</v>
      </c>
      <c r="J2265" s="1">
        <v>10.4</v>
      </c>
      <c r="K2265" s="1">
        <v>10.4</v>
      </c>
      <c r="L2265" s="42">
        <v>6</v>
      </c>
      <c r="M2265" s="43"/>
      <c r="N2265" s="1" t="e">
        <f>VLOOKUP(B2265,MICRO!E:L,8,0)</f>
        <v>#N/A</v>
      </c>
    </row>
    <row r="2266" spans="1:14" ht="20.25" x14ac:dyDescent="0.25">
      <c r="A2266" s="1">
        <v>18</v>
      </c>
      <c r="B2266" s="159">
        <v>2876</v>
      </c>
      <c r="C2266" s="1" t="s">
        <v>1176</v>
      </c>
      <c r="D2266" s="1"/>
      <c r="E2266" s="1" t="s">
        <v>1101</v>
      </c>
      <c r="F2266" s="1" t="s">
        <v>1180</v>
      </c>
      <c r="G2266" s="1">
        <v>1</v>
      </c>
      <c r="H2266" s="1" t="s">
        <v>19</v>
      </c>
      <c r="I2266" s="1" t="s">
        <v>425</v>
      </c>
      <c r="J2266" s="1">
        <v>94.7</v>
      </c>
      <c r="K2266" s="1">
        <v>94.7</v>
      </c>
      <c r="L2266" s="42">
        <v>6</v>
      </c>
      <c r="M2266" s="43"/>
      <c r="N2266" s="1" t="e">
        <f>VLOOKUP(B2266,MICRO!E:L,8,0)</f>
        <v>#N/A</v>
      </c>
    </row>
    <row r="2267" spans="1:14" ht="20.25" x14ac:dyDescent="0.25">
      <c r="A2267" s="1">
        <v>19</v>
      </c>
      <c r="B2267" s="159">
        <v>2919</v>
      </c>
      <c r="C2267" s="1" t="s">
        <v>1176</v>
      </c>
      <c r="D2267" s="1"/>
      <c r="E2267" s="1" t="s">
        <v>100</v>
      </c>
      <c r="F2267" s="1" t="s">
        <v>1868</v>
      </c>
      <c r="G2267" s="1">
        <v>1</v>
      </c>
      <c r="H2267" s="1" t="s">
        <v>19</v>
      </c>
      <c r="I2267" s="1" t="s">
        <v>424</v>
      </c>
      <c r="J2267" s="1">
        <v>30.7</v>
      </c>
      <c r="K2267" s="1">
        <v>30.7</v>
      </c>
      <c r="L2267" s="42">
        <v>6</v>
      </c>
      <c r="M2267" s="43"/>
      <c r="N2267" s="1" t="e">
        <f>VLOOKUP(B2267,MICRO!E:L,8,0)</f>
        <v>#N/A</v>
      </c>
    </row>
    <row r="2268" spans="1:14" ht="20.25" x14ac:dyDescent="0.25">
      <c r="A2268" s="1">
        <v>20</v>
      </c>
      <c r="B2268" s="159">
        <v>2926</v>
      </c>
      <c r="C2268" s="1" t="s">
        <v>1201</v>
      </c>
      <c r="D2268" s="1"/>
      <c r="E2268" s="1" t="s">
        <v>43</v>
      </c>
      <c r="F2268" s="1" t="s">
        <v>1203</v>
      </c>
      <c r="G2268" s="1">
        <v>2</v>
      </c>
      <c r="H2268" s="1" t="s">
        <v>19</v>
      </c>
      <c r="I2268" s="1" t="s">
        <v>425</v>
      </c>
      <c r="J2268" s="1">
        <v>9.4</v>
      </c>
      <c r="K2268" s="1">
        <v>18.8</v>
      </c>
      <c r="L2268" s="42">
        <v>6</v>
      </c>
      <c r="M2268" s="43"/>
      <c r="N2268" s="1" t="e">
        <f>VLOOKUP(B2268,MICRO!E:L,8,0)</f>
        <v>#N/A</v>
      </c>
    </row>
    <row r="2269" spans="1:14" ht="20.25" x14ac:dyDescent="0.25">
      <c r="A2269" s="1">
        <v>21</v>
      </c>
      <c r="B2269" s="159">
        <v>2927</v>
      </c>
      <c r="C2269" s="1" t="s">
        <v>1201</v>
      </c>
      <c r="D2269" s="1"/>
      <c r="E2269" s="1" t="s">
        <v>746</v>
      </c>
      <c r="F2269" s="1" t="s">
        <v>1204</v>
      </c>
      <c r="G2269" s="1">
        <v>1</v>
      </c>
      <c r="H2269" s="1" t="s">
        <v>19</v>
      </c>
      <c r="I2269" s="1" t="s">
        <v>425</v>
      </c>
      <c r="J2269" s="1">
        <v>12.7</v>
      </c>
      <c r="K2269" s="1">
        <v>12.7</v>
      </c>
      <c r="L2269" s="42">
        <v>6</v>
      </c>
      <c r="M2269" s="43"/>
      <c r="N2269" s="1" t="e">
        <f>VLOOKUP(B2269,MICRO!E:L,8,0)</f>
        <v>#N/A</v>
      </c>
    </row>
    <row r="2270" spans="1:14" ht="20.25" x14ac:dyDescent="0.25">
      <c r="A2270" s="1">
        <v>22</v>
      </c>
      <c r="B2270" s="159">
        <v>2928</v>
      </c>
      <c r="C2270" s="1" t="s">
        <v>1201</v>
      </c>
      <c r="D2270" s="1"/>
      <c r="E2270" s="1" t="s">
        <v>1101</v>
      </c>
      <c r="F2270" s="1" t="s">
        <v>1205</v>
      </c>
      <c r="G2270" s="1">
        <v>2</v>
      </c>
      <c r="H2270" s="1" t="s">
        <v>19</v>
      </c>
      <c r="I2270" s="1" t="s">
        <v>425</v>
      </c>
      <c r="J2270" s="1">
        <v>4.3</v>
      </c>
      <c r="K2270" s="1">
        <v>8.6</v>
      </c>
      <c r="L2270" s="42">
        <v>6</v>
      </c>
      <c r="M2270" s="43"/>
      <c r="N2270" s="1" t="e">
        <f>VLOOKUP(B2270,MICRO!E:L,8,0)</f>
        <v>#N/A</v>
      </c>
    </row>
    <row r="2271" spans="1:14" ht="20.25" x14ac:dyDescent="0.25">
      <c r="A2271" s="1">
        <v>23</v>
      </c>
      <c r="B2271" s="159">
        <v>2929</v>
      </c>
      <c r="C2271" s="1" t="s">
        <v>1201</v>
      </c>
      <c r="D2271" s="1"/>
      <c r="E2271" s="1" t="s">
        <v>100</v>
      </c>
      <c r="F2271" s="1" t="s">
        <v>1206</v>
      </c>
      <c r="G2271" s="1">
        <v>1</v>
      </c>
      <c r="H2271" s="1" t="s">
        <v>19</v>
      </c>
      <c r="I2271" s="1" t="s">
        <v>425</v>
      </c>
      <c r="J2271" s="1">
        <v>40.799999999999997</v>
      </c>
      <c r="K2271" s="1">
        <v>40.799999999999997</v>
      </c>
      <c r="L2271" s="42">
        <v>6</v>
      </c>
      <c r="M2271" s="43"/>
      <c r="N2271" s="1" t="e">
        <f>VLOOKUP(B2271,MICRO!E:L,8,0)</f>
        <v>#N/A</v>
      </c>
    </row>
    <row r="2272" spans="1:14" ht="20.25" x14ac:dyDescent="0.25">
      <c r="A2272" s="1">
        <v>24</v>
      </c>
      <c r="B2272" s="159">
        <v>2930</v>
      </c>
      <c r="C2272" s="1" t="s">
        <v>1201</v>
      </c>
      <c r="D2272" s="1"/>
      <c r="E2272" s="1" t="s">
        <v>173</v>
      </c>
      <c r="F2272" s="1" t="s">
        <v>1207</v>
      </c>
      <c r="G2272" s="1">
        <v>3</v>
      </c>
      <c r="H2272" s="1" t="s">
        <v>19</v>
      </c>
      <c r="I2272" s="1" t="s">
        <v>425</v>
      </c>
      <c r="J2272" s="1">
        <v>11.2</v>
      </c>
      <c r="K2272" s="1">
        <v>33.599999999999994</v>
      </c>
      <c r="L2272" s="42">
        <v>6</v>
      </c>
      <c r="M2272" s="43"/>
      <c r="N2272" s="1" t="e">
        <f>VLOOKUP(B2272,MICRO!E:L,8,0)</f>
        <v>#N/A</v>
      </c>
    </row>
    <row r="2273" spans="1:14" ht="20.25" x14ac:dyDescent="0.25">
      <c r="A2273" s="1">
        <v>25</v>
      </c>
      <c r="B2273" s="159">
        <v>2931</v>
      </c>
      <c r="C2273" s="1" t="s">
        <v>1201</v>
      </c>
      <c r="D2273" s="1"/>
      <c r="E2273" s="1" t="s">
        <v>461</v>
      </c>
      <c r="F2273" s="1" t="s">
        <v>1208</v>
      </c>
      <c r="G2273" s="1">
        <v>1</v>
      </c>
      <c r="H2273" s="1" t="s">
        <v>19</v>
      </c>
      <c r="I2273" s="1" t="s">
        <v>425</v>
      </c>
      <c r="J2273" s="1">
        <v>11.5</v>
      </c>
      <c r="K2273" s="1">
        <v>11.5</v>
      </c>
      <c r="L2273" s="42">
        <v>6</v>
      </c>
      <c r="M2273" s="43"/>
      <c r="N2273" s="1" t="e">
        <f>VLOOKUP(B2273,MICRO!E:L,8,0)</f>
        <v>#N/A</v>
      </c>
    </row>
    <row r="2274" spans="1:14" ht="20.25" x14ac:dyDescent="0.25">
      <c r="A2274" s="1">
        <v>26</v>
      </c>
      <c r="B2274" s="159">
        <v>2942</v>
      </c>
      <c r="C2274" s="1" t="s">
        <v>1214</v>
      </c>
      <c r="D2274" s="1"/>
      <c r="E2274" s="1" t="s">
        <v>2</v>
      </c>
      <c r="F2274" s="1" t="s">
        <v>1215</v>
      </c>
      <c r="G2274" s="1">
        <v>1</v>
      </c>
      <c r="H2274" s="1" t="s">
        <v>19</v>
      </c>
      <c r="I2274" s="1" t="s">
        <v>425</v>
      </c>
      <c r="J2274" s="1">
        <v>17.899999999999999</v>
      </c>
      <c r="K2274" s="1">
        <v>17.899999999999999</v>
      </c>
      <c r="L2274" s="42">
        <v>6</v>
      </c>
      <c r="M2274" s="43"/>
      <c r="N2274" s="1" t="e">
        <f>VLOOKUP(B2274,MICRO!E:L,8,0)</f>
        <v>#N/A</v>
      </c>
    </row>
    <row r="2275" spans="1:14" ht="20.25" x14ac:dyDescent="0.25">
      <c r="A2275" s="1">
        <v>27</v>
      </c>
      <c r="B2275" s="159">
        <v>2943</v>
      </c>
      <c r="C2275" s="1" t="s">
        <v>1216</v>
      </c>
      <c r="D2275" s="1"/>
      <c r="E2275" s="1" t="s">
        <v>2</v>
      </c>
      <c r="F2275" s="1" t="s">
        <v>1217</v>
      </c>
      <c r="G2275" s="1">
        <v>1</v>
      </c>
      <c r="H2275" s="1" t="s">
        <v>19</v>
      </c>
      <c r="I2275" s="1" t="s">
        <v>425</v>
      </c>
      <c r="J2275" s="1">
        <v>19.899999999999999</v>
      </c>
      <c r="K2275" s="1">
        <v>19.899999999999999</v>
      </c>
      <c r="L2275" s="42">
        <v>6</v>
      </c>
      <c r="M2275" s="43"/>
      <c r="N2275" s="1" t="e">
        <f>VLOOKUP(B2275,MICRO!E:L,8,0)</f>
        <v>#N/A</v>
      </c>
    </row>
    <row r="2276" spans="1:14" ht="20.25" x14ac:dyDescent="0.25">
      <c r="A2276" s="1">
        <v>28</v>
      </c>
      <c r="B2276" s="159">
        <v>2949</v>
      </c>
      <c r="C2276" s="1" t="s">
        <v>1220</v>
      </c>
      <c r="D2276" s="1"/>
      <c r="E2276" s="1" t="s">
        <v>2</v>
      </c>
      <c r="F2276" s="1" t="s">
        <v>1221</v>
      </c>
      <c r="G2276" s="1">
        <v>1</v>
      </c>
      <c r="H2276" s="1" t="s">
        <v>19</v>
      </c>
      <c r="I2276" s="1" t="s">
        <v>424</v>
      </c>
      <c r="J2276" s="1">
        <v>31.9</v>
      </c>
      <c r="K2276" s="1">
        <v>31.9</v>
      </c>
      <c r="L2276" s="42">
        <v>6</v>
      </c>
      <c r="M2276" s="43"/>
      <c r="N2276" s="1" t="e">
        <f>VLOOKUP(B2276,MICRO!E:L,8,0)</f>
        <v>#N/A</v>
      </c>
    </row>
    <row r="2277" spans="1:14" ht="20.25" x14ac:dyDescent="0.25">
      <c r="A2277" s="1">
        <v>29</v>
      </c>
      <c r="B2277" s="159">
        <v>2964</v>
      </c>
      <c r="C2277" s="1" t="s">
        <v>1237</v>
      </c>
      <c r="D2277" s="1"/>
      <c r="E2277" s="1" t="s">
        <v>2</v>
      </c>
      <c r="F2277" s="1" t="s">
        <v>1238</v>
      </c>
      <c r="G2277" s="1">
        <v>1</v>
      </c>
      <c r="H2277" s="1" t="s">
        <v>19</v>
      </c>
      <c r="I2277" s="1" t="s">
        <v>423</v>
      </c>
      <c r="J2277" s="1">
        <v>13.4</v>
      </c>
      <c r="K2277" s="1">
        <v>13.4</v>
      </c>
      <c r="L2277" s="42">
        <v>6</v>
      </c>
      <c r="M2277" s="43"/>
      <c r="N2277" s="1" t="e">
        <f>VLOOKUP(B2277,MICRO!E:L,8,0)</f>
        <v>#N/A</v>
      </c>
    </row>
    <row r="2278" spans="1:14" ht="20.25" x14ac:dyDescent="0.25">
      <c r="A2278" s="1">
        <v>30</v>
      </c>
      <c r="B2278" s="159">
        <v>2965</v>
      </c>
      <c r="C2278" s="1" t="s">
        <v>1239</v>
      </c>
      <c r="D2278" s="1"/>
      <c r="E2278" s="1" t="s">
        <v>2</v>
      </c>
      <c r="F2278" s="1" t="s">
        <v>1240</v>
      </c>
      <c r="G2278" s="1">
        <v>1</v>
      </c>
      <c r="H2278" s="1" t="s">
        <v>19</v>
      </c>
      <c r="I2278" s="1" t="s">
        <v>423</v>
      </c>
      <c r="J2278" s="1">
        <v>16</v>
      </c>
      <c r="K2278" s="1">
        <v>16</v>
      </c>
      <c r="L2278" s="42">
        <v>6</v>
      </c>
      <c r="M2278" s="43"/>
      <c r="N2278" s="1" t="e">
        <f>VLOOKUP(B2278,MICRO!E:L,8,0)</f>
        <v>#N/A</v>
      </c>
    </row>
    <row r="2279" spans="1:14" ht="20.25" x14ac:dyDescent="0.25">
      <c r="A2279" s="1">
        <v>31</v>
      </c>
      <c r="B2279" s="159">
        <v>2966</v>
      </c>
      <c r="C2279" s="1" t="s">
        <v>1241</v>
      </c>
      <c r="D2279" s="1"/>
      <c r="E2279" s="1" t="s">
        <v>2</v>
      </c>
      <c r="F2279" s="1" t="s">
        <v>1242</v>
      </c>
      <c r="G2279" s="1">
        <v>1</v>
      </c>
      <c r="H2279" s="1" t="s">
        <v>19</v>
      </c>
      <c r="I2279" s="1" t="s">
        <v>423</v>
      </c>
      <c r="J2279" s="1">
        <v>24.9</v>
      </c>
      <c r="K2279" s="1">
        <v>24.9</v>
      </c>
      <c r="L2279" s="42">
        <v>6</v>
      </c>
      <c r="M2279" s="43"/>
      <c r="N2279" s="1" t="e">
        <f>VLOOKUP(B2279,MICRO!E:L,8,0)</f>
        <v>#N/A</v>
      </c>
    </row>
    <row r="2280" spans="1:14" ht="20.25" x14ac:dyDescent="0.25">
      <c r="A2280" s="1">
        <v>32</v>
      </c>
      <c r="B2280" s="159">
        <v>2981</v>
      </c>
      <c r="C2280" s="1" t="s">
        <v>1308</v>
      </c>
      <c r="D2280" s="1"/>
      <c r="E2280" s="1" t="s">
        <v>2</v>
      </c>
      <c r="F2280" s="1" t="s">
        <v>1309</v>
      </c>
      <c r="G2280" s="1">
        <v>1</v>
      </c>
      <c r="H2280" s="1" t="s">
        <v>19</v>
      </c>
      <c r="I2280" s="1" t="s">
        <v>427</v>
      </c>
      <c r="J2280" s="1">
        <v>62</v>
      </c>
      <c r="K2280" s="1">
        <v>62</v>
      </c>
      <c r="L2280" s="42">
        <v>6</v>
      </c>
      <c r="M2280" s="43"/>
      <c r="N2280" s="1" t="e">
        <f>VLOOKUP(B2280,MICRO!E:L,8,0)</f>
        <v>#N/A</v>
      </c>
    </row>
    <row r="2281" spans="1:14" ht="20.25" x14ac:dyDescent="0.25">
      <c r="A2281" s="1">
        <v>33</v>
      </c>
      <c r="B2281" s="159">
        <v>2995</v>
      </c>
      <c r="C2281" s="1" t="s">
        <v>1326</v>
      </c>
      <c r="D2281" s="1"/>
      <c r="E2281" s="1" t="s">
        <v>2</v>
      </c>
      <c r="F2281" s="1" t="s">
        <v>1327</v>
      </c>
      <c r="G2281" s="1">
        <v>1</v>
      </c>
      <c r="H2281" s="1" t="s">
        <v>19</v>
      </c>
      <c r="I2281" s="1" t="s">
        <v>426</v>
      </c>
      <c r="J2281" s="1">
        <v>21.2</v>
      </c>
      <c r="K2281" s="1">
        <v>21.2</v>
      </c>
      <c r="L2281" s="42">
        <v>6</v>
      </c>
      <c r="M2281" s="43"/>
      <c r="N2281" s="1" t="e">
        <f>VLOOKUP(B2281,MICRO!E:L,8,0)</f>
        <v>#N/A</v>
      </c>
    </row>
    <row r="2282" spans="1:14" ht="20.25" x14ac:dyDescent="0.25">
      <c r="A2282" s="1">
        <v>34</v>
      </c>
      <c r="B2282" s="159">
        <v>2996</v>
      </c>
      <c r="C2282" s="1" t="s">
        <v>1328</v>
      </c>
      <c r="D2282" s="1"/>
      <c r="E2282" s="1" t="s">
        <v>2</v>
      </c>
      <c r="F2282" s="1" t="s">
        <v>1329</v>
      </c>
      <c r="G2282" s="1">
        <v>1</v>
      </c>
      <c r="H2282" s="1" t="s">
        <v>19</v>
      </c>
      <c r="I2282" s="1" t="s">
        <v>426</v>
      </c>
      <c r="J2282" s="1">
        <v>23.2</v>
      </c>
      <c r="K2282" s="1">
        <v>23.2</v>
      </c>
      <c r="L2282" s="42">
        <v>6</v>
      </c>
      <c r="M2282" s="43"/>
      <c r="N2282" s="1" t="e">
        <f>VLOOKUP(B2282,MICRO!E:L,8,0)</f>
        <v>#N/A</v>
      </c>
    </row>
    <row r="2283" spans="1:14" ht="20.25" x14ac:dyDescent="0.25">
      <c r="A2283" s="1">
        <v>35</v>
      </c>
      <c r="B2283" s="159">
        <v>2997</v>
      </c>
      <c r="C2283" s="1" t="s">
        <v>1330</v>
      </c>
      <c r="D2283" s="1"/>
      <c r="E2283" s="1" t="s">
        <v>2</v>
      </c>
      <c r="F2283" s="1" t="s">
        <v>1331</v>
      </c>
      <c r="G2283" s="1">
        <v>1</v>
      </c>
      <c r="H2283" s="1" t="s">
        <v>19</v>
      </c>
      <c r="I2283" s="1" t="s">
        <v>426</v>
      </c>
      <c r="J2283" s="1">
        <v>12.4</v>
      </c>
      <c r="K2283" s="1">
        <v>12.4</v>
      </c>
      <c r="L2283" s="42">
        <v>6</v>
      </c>
      <c r="M2283" s="43"/>
      <c r="N2283" s="1" t="e">
        <f>VLOOKUP(B2283,MICRO!E:L,8,0)</f>
        <v>#N/A</v>
      </c>
    </row>
    <row r="2284" spans="1:14" ht="20.25" x14ac:dyDescent="0.25">
      <c r="A2284" s="1">
        <v>36</v>
      </c>
      <c r="B2284" s="159">
        <v>2998</v>
      </c>
      <c r="C2284" s="1" t="s">
        <v>1332</v>
      </c>
      <c r="D2284" s="1"/>
      <c r="E2284" s="1" t="s">
        <v>2</v>
      </c>
      <c r="F2284" s="1" t="s">
        <v>1333</v>
      </c>
      <c r="G2284" s="1">
        <v>1</v>
      </c>
      <c r="H2284" s="1" t="s">
        <v>19</v>
      </c>
      <c r="I2284" s="1" t="s">
        <v>426</v>
      </c>
      <c r="J2284" s="1">
        <v>25.8</v>
      </c>
      <c r="K2284" s="1">
        <v>25.8</v>
      </c>
      <c r="L2284" s="42">
        <v>6</v>
      </c>
      <c r="M2284" s="43"/>
      <c r="N2284" s="1" t="e">
        <f>VLOOKUP(B2284,MICRO!E:L,8,0)</f>
        <v>#N/A</v>
      </c>
    </row>
    <row r="2285" spans="1:14" ht="20.25" x14ac:dyDescent="0.25">
      <c r="A2285" s="1">
        <v>37</v>
      </c>
      <c r="B2285" s="159"/>
      <c r="C2285" s="1" t="s">
        <v>2317</v>
      </c>
      <c r="D2285" s="1"/>
      <c r="E2285" s="1"/>
      <c r="F2285" s="1" t="s">
        <v>2318</v>
      </c>
      <c r="G2285" s="1">
        <v>1</v>
      </c>
      <c r="H2285" s="1" t="s">
        <v>19</v>
      </c>
      <c r="I2285" s="1" t="s">
        <v>2317</v>
      </c>
      <c r="J2285" s="1">
        <v>12.5</v>
      </c>
      <c r="K2285" s="1">
        <v>12.5</v>
      </c>
      <c r="L2285" s="42">
        <v>6</v>
      </c>
      <c r="M2285" s="43"/>
      <c r="N2285" s="1" t="e">
        <f>VLOOKUP(B2285,MICRO!E:L,8,0)</f>
        <v>#N/A</v>
      </c>
    </row>
    <row r="2286" spans="1:14" ht="20.25" x14ac:dyDescent="0.25">
      <c r="A2286" s="1">
        <v>38</v>
      </c>
      <c r="B2286" s="159"/>
      <c r="C2286" s="1" t="s">
        <v>2319</v>
      </c>
      <c r="D2286" s="1"/>
      <c r="E2286" s="1"/>
      <c r="F2286" s="1" t="s">
        <v>2320</v>
      </c>
      <c r="G2286" s="1">
        <v>1</v>
      </c>
      <c r="H2286" s="1" t="s">
        <v>19</v>
      </c>
      <c r="I2286" s="1" t="s">
        <v>2319</v>
      </c>
      <c r="J2286" s="1">
        <v>12.5</v>
      </c>
      <c r="K2286" s="1">
        <v>12.5</v>
      </c>
      <c r="L2286" s="42">
        <v>6</v>
      </c>
      <c r="M2286" s="43"/>
      <c r="N2286" s="1" t="e">
        <f>VLOOKUP(B2286,MICRO!E:L,8,0)</f>
        <v>#N/A</v>
      </c>
    </row>
    <row r="2287" spans="1:14" ht="20.25" x14ac:dyDescent="0.25">
      <c r="A2287" s="1">
        <v>39</v>
      </c>
      <c r="B2287" s="159"/>
      <c r="C2287" s="1" t="s">
        <v>2321</v>
      </c>
      <c r="D2287" s="1"/>
      <c r="E2287" s="1"/>
      <c r="F2287" s="1" t="s">
        <v>2322</v>
      </c>
      <c r="G2287" s="1">
        <v>1</v>
      </c>
      <c r="H2287" s="1" t="s">
        <v>19</v>
      </c>
      <c r="I2287" s="1" t="s">
        <v>2321</v>
      </c>
      <c r="J2287" s="1">
        <v>12.5</v>
      </c>
      <c r="K2287" s="1">
        <v>12.5</v>
      </c>
      <c r="L2287" s="42">
        <v>6</v>
      </c>
      <c r="M2287" s="43"/>
      <c r="N2287" s="1" t="e">
        <f>VLOOKUP(B2287,MICRO!E:L,8,0)</f>
        <v>#N/A</v>
      </c>
    </row>
    <row r="2288" spans="1:14" ht="20.25" x14ac:dyDescent="0.25">
      <c r="A2288" s="1">
        <v>40</v>
      </c>
      <c r="B2288" s="159"/>
      <c r="C2288" s="1" t="s">
        <v>2323</v>
      </c>
      <c r="D2288" s="1"/>
      <c r="E2288" s="1"/>
      <c r="F2288" s="1" t="s">
        <v>2324</v>
      </c>
      <c r="G2288" s="1">
        <v>1</v>
      </c>
      <c r="H2288" s="1" t="s">
        <v>19</v>
      </c>
      <c r="I2288" s="1" t="s">
        <v>2323</v>
      </c>
      <c r="J2288" s="1">
        <v>12.5</v>
      </c>
      <c r="K2288" s="1">
        <v>12.5</v>
      </c>
      <c r="L2288" s="42">
        <v>6</v>
      </c>
      <c r="M2288" s="43"/>
      <c r="N2288" s="1" t="e">
        <f>VLOOKUP(B2288,MICRO!E:L,8,0)</f>
        <v>#N/A</v>
      </c>
    </row>
    <row r="2289" spans="1:14" ht="20.25" x14ac:dyDescent="0.25">
      <c r="A2289" s="1">
        <v>41</v>
      </c>
      <c r="B2289" s="159"/>
      <c r="C2289" s="1" t="s">
        <v>2325</v>
      </c>
      <c r="D2289" s="1"/>
      <c r="E2289" s="1"/>
      <c r="F2289" s="1" t="s">
        <v>2326</v>
      </c>
      <c r="G2289" s="1">
        <v>1</v>
      </c>
      <c r="H2289" s="1" t="s">
        <v>19</v>
      </c>
      <c r="I2289" s="1" t="s">
        <v>2325</v>
      </c>
      <c r="J2289" s="1">
        <v>12.5</v>
      </c>
      <c r="K2289" s="1">
        <v>12.5</v>
      </c>
      <c r="L2289" s="42">
        <v>6</v>
      </c>
      <c r="M2289" s="43"/>
      <c r="N2289" s="1" t="e">
        <f>VLOOKUP(B2289,MICRO!E:L,8,0)</f>
        <v>#N/A</v>
      </c>
    </row>
    <row r="2290" spans="1:14" ht="20.25" x14ac:dyDescent="0.25">
      <c r="A2290" s="1">
        <v>42</v>
      </c>
      <c r="B2290" s="159"/>
      <c r="C2290" s="1" t="s">
        <v>2083</v>
      </c>
      <c r="D2290" s="1"/>
      <c r="E2290" s="1"/>
      <c r="F2290" s="1" t="s">
        <v>2327</v>
      </c>
      <c r="G2290" s="1">
        <v>35</v>
      </c>
      <c r="H2290" s="1" t="s">
        <v>1253</v>
      </c>
      <c r="I2290" s="1" t="s">
        <v>2328</v>
      </c>
      <c r="J2290" s="1">
        <v>0.8</v>
      </c>
      <c r="K2290" s="1">
        <v>28</v>
      </c>
      <c r="L2290" s="42">
        <v>6</v>
      </c>
      <c r="M2290" s="43"/>
      <c r="N2290" s="1" t="e">
        <f>VLOOKUP(B2290,MICRO!E:L,8,0)</f>
        <v>#N/A</v>
      </c>
    </row>
    <row r="2291" spans="1:14" ht="20.25" x14ac:dyDescent="0.25">
      <c r="A2291" s="1">
        <v>43</v>
      </c>
      <c r="B2291" s="159"/>
      <c r="C2291" s="1" t="s">
        <v>2083</v>
      </c>
      <c r="D2291" s="1"/>
      <c r="E2291" s="1"/>
      <c r="F2291" s="1" t="s">
        <v>2329</v>
      </c>
      <c r="G2291" s="1">
        <v>38</v>
      </c>
      <c r="H2291" s="1" t="s">
        <v>1253</v>
      </c>
      <c r="I2291" s="1" t="s">
        <v>2328</v>
      </c>
      <c r="J2291" s="1">
        <v>1.2</v>
      </c>
      <c r="K2291" s="1">
        <v>45.6</v>
      </c>
      <c r="L2291" s="42">
        <v>6</v>
      </c>
      <c r="M2291" s="43"/>
      <c r="N2291" s="1" t="e">
        <f>VLOOKUP(B2291,MICRO!E:L,8,0)</f>
        <v>#N/A</v>
      </c>
    </row>
    <row r="2292" spans="1:14" ht="20.25" x14ac:dyDescent="0.25">
      <c r="A2292" s="1">
        <v>44</v>
      </c>
      <c r="B2292" s="159"/>
      <c r="C2292" s="1" t="s">
        <v>2083</v>
      </c>
      <c r="D2292" s="1"/>
      <c r="E2292" s="1"/>
      <c r="F2292" s="1" t="s">
        <v>2330</v>
      </c>
      <c r="G2292" s="1">
        <v>2</v>
      </c>
      <c r="H2292" s="1" t="s">
        <v>19</v>
      </c>
      <c r="I2292" s="1" t="s">
        <v>2328</v>
      </c>
      <c r="J2292" s="1">
        <v>1</v>
      </c>
      <c r="K2292" s="1">
        <v>2</v>
      </c>
      <c r="L2292" s="42">
        <v>6</v>
      </c>
      <c r="M2292" s="43"/>
      <c r="N2292" s="1" t="e">
        <f>VLOOKUP(B2292,MICRO!E:L,8,0)</f>
        <v>#N/A</v>
      </c>
    </row>
    <row r="2293" spans="1:14" ht="20.25" x14ac:dyDescent="0.25">
      <c r="A2293" s="1">
        <v>45</v>
      </c>
      <c r="B2293" s="159"/>
      <c r="C2293" s="1" t="s">
        <v>2083</v>
      </c>
      <c r="D2293" s="1"/>
      <c r="E2293" s="1"/>
      <c r="F2293" s="1" t="s">
        <v>2331</v>
      </c>
      <c r="G2293" s="1">
        <v>6</v>
      </c>
      <c r="H2293" s="1" t="s">
        <v>1253</v>
      </c>
      <c r="I2293" s="1" t="s">
        <v>2328</v>
      </c>
      <c r="J2293" s="1">
        <v>3.4</v>
      </c>
      <c r="K2293" s="1">
        <v>20.399999999999999</v>
      </c>
      <c r="L2293" s="42">
        <v>6</v>
      </c>
      <c r="M2293" s="43"/>
      <c r="N2293" s="1" t="e">
        <f>VLOOKUP(B2293,MICRO!E:L,8,0)</f>
        <v>#N/A</v>
      </c>
    </row>
    <row r="2294" spans="1:14" ht="20.25" x14ac:dyDescent="0.25">
      <c r="A2294" s="1">
        <v>46</v>
      </c>
      <c r="B2294" s="159"/>
      <c r="C2294" s="1" t="s">
        <v>2083</v>
      </c>
      <c r="D2294" s="1"/>
      <c r="E2294" s="1"/>
      <c r="F2294" s="1" t="s">
        <v>2332</v>
      </c>
      <c r="G2294" s="1">
        <v>3</v>
      </c>
      <c r="H2294" s="1" t="s">
        <v>1253</v>
      </c>
      <c r="I2294" s="1" t="s">
        <v>2328</v>
      </c>
      <c r="J2294" s="1">
        <v>5.8</v>
      </c>
      <c r="K2294" s="1">
        <v>17.399999999999999</v>
      </c>
      <c r="L2294" s="42">
        <v>6</v>
      </c>
      <c r="M2294" s="43"/>
      <c r="N2294" s="1" t="e">
        <f>VLOOKUP(B2294,MICRO!E:L,8,0)</f>
        <v>#N/A</v>
      </c>
    </row>
    <row r="2295" spans="1:14" ht="20.25" x14ac:dyDescent="0.25">
      <c r="A2295" s="1">
        <v>47</v>
      </c>
      <c r="B2295" s="159"/>
      <c r="C2295" s="1" t="s">
        <v>2083</v>
      </c>
      <c r="D2295" s="1"/>
      <c r="E2295" s="1"/>
      <c r="F2295" s="1" t="s">
        <v>2333</v>
      </c>
      <c r="G2295" s="1">
        <v>18</v>
      </c>
      <c r="H2295" s="1" t="s">
        <v>19</v>
      </c>
      <c r="I2295" s="1" t="s">
        <v>2328</v>
      </c>
      <c r="J2295" s="1">
        <v>0.08</v>
      </c>
      <c r="K2295" s="1">
        <v>1.44</v>
      </c>
      <c r="L2295" s="42">
        <v>6</v>
      </c>
      <c r="M2295" s="43"/>
      <c r="N2295" s="1" t="e">
        <f>VLOOKUP(B2295,MICRO!E:L,8,0)</f>
        <v>#N/A</v>
      </c>
    </row>
    <row r="2296" spans="1:14" ht="20.25" x14ac:dyDescent="0.25">
      <c r="A2296" s="1">
        <v>48</v>
      </c>
      <c r="B2296" s="159"/>
      <c r="C2296" s="1" t="s">
        <v>2083</v>
      </c>
      <c r="D2296" s="1"/>
      <c r="E2296" s="1"/>
      <c r="F2296" s="1" t="s">
        <v>2334</v>
      </c>
      <c r="G2296" s="1">
        <v>10</v>
      </c>
      <c r="H2296" s="1" t="s">
        <v>19</v>
      </c>
      <c r="I2296" s="1" t="s">
        <v>2328</v>
      </c>
      <c r="J2296" s="1">
        <v>0.09</v>
      </c>
      <c r="K2296" s="1">
        <v>0.89999999999999991</v>
      </c>
      <c r="L2296" s="42">
        <v>6</v>
      </c>
      <c r="M2296" s="43"/>
      <c r="N2296" s="1" t="e">
        <f>VLOOKUP(B2296,MICRO!E:L,8,0)</f>
        <v>#N/A</v>
      </c>
    </row>
    <row r="2297" spans="1:14" ht="20.25" x14ac:dyDescent="0.25">
      <c r="A2297" s="1">
        <v>49</v>
      </c>
      <c r="B2297" s="159"/>
      <c r="C2297" s="1" t="s">
        <v>2083</v>
      </c>
      <c r="D2297" s="1"/>
      <c r="E2297" s="1"/>
      <c r="F2297" s="1" t="s">
        <v>2335</v>
      </c>
      <c r="G2297" s="1">
        <v>10</v>
      </c>
      <c r="H2297" s="1" t="s">
        <v>19</v>
      </c>
      <c r="I2297" s="1" t="s">
        <v>2328</v>
      </c>
      <c r="J2297" s="1">
        <v>0.1</v>
      </c>
      <c r="K2297" s="1">
        <v>1</v>
      </c>
      <c r="L2297" s="42">
        <v>6</v>
      </c>
      <c r="M2297" s="43"/>
      <c r="N2297" s="1" t="e">
        <f>VLOOKUP(B2297,MICRO!E:L,8,0)</f>
        <v>#N/A</v>
      </c>
    </row>
    <row r="2298" spans="1:14" ht="20.25" x14ac:dyDescent="0.25">
      <c r="A2298" s="1">
        <v>50</v>
      </c>
      <c r="B2298" s="159"/>
      <c r="C2298" s="1" t="s">
        <v>2083</v>
      </c>
      <c r="D2298" s="1"/>
      <c r="E2298" s="1"/>
      <c r="F2298" s="1" t="s">
        <v>2336</v>
      </c>
      <c r="G2298" s="1">
        <v>6</v>
      </c>
      <c r="H2298" s="1" t="s">
        <v>1253</v>
      </c>
      <c r="I2298" s="1" t="s">
        <v>2328</v>
      </c>
      <c r="J2298" s="1">
        <v>6.2</v>
      </c>
      <c r="K2298" s="1">
        <v>37.200000000000003</v>
      </c>
      <c r="L2298" s="42">
        <v>6</v>
      </c>
      <c r="M2298" s="43"/>
      <c r="N2298" s="1" t="e">
        <f>VLOOKUP(B2298,MICRO!E:L,8,0)</f>
        <v>#N/A</v>
      </c>
    </row>
    <row r="2299" spans="1:14" ht="20.25" x14ac:dyDescent="0.25">
      <c r="A2299" s="1">
        <v>51</v>
      </c>
      <c r="B2299" s="159"/>
      <c r="C2299" s="1" t="s">
        <v>2083</v>
      </c>
      <c r="D2299" s="1"/>
      <c r="E2299" s="1"/>
      <c r="F2299" s="1" t="s">
        <v>2337</v>
      </c>
      <c r="G2299" s="1">
        <v>2</v>
      </c>
      <c r="H2299" s="1"/>
      <c r="I2299" s="1" t="s">
        <v>2328</v>
      </c>
      <c r="J2299" s="1">
        <v>0.05</v>
      </c>
      <c r="K2299" s="1">
        <v>0.1</v>
      </c>
      <c r="L2299" s="42">
        <v>6</v>
      </c>
      <c r="M2299" s="43"/>
      <c r="N2299" s="1" t="e">
        <f>VLOOKUP(B2299,MICRO!E:L,8,0)</f>
        <v>#N/A</v>
      </c>
    </row>
    <row r="2300" spans="1:14" ht="20.25" x14ac:dyDescent="0.25">
      <c r="A2300" s="1">
        <v>52</v>
      </c>
      <c r="B2300" s="159"/>
      <c r="C2300" s="1" t="s">
        <v>2083</v>
      </c>
      <c r="D2300" s="1"/>
      <c r="E2300" s="1"/>
      <c r="F2300" s="1" t="s">
        <v>2338</v>
      </c>
      <c r="G2300" s="1">
        <v>4</v>
      </c>
      <c r="H2300" s="1"/>
      <c r="I2300" s="1" t="s">
        <v>2328</v>
      </c>
      <c r="J2300" s="1">
        <v>0.03</v>
      </c>
      <c r="K2300" s="1">
        <v>0.12</v>
      </c>
      <c r="L2300" s="42">
        <v>6</v>
      </c>
      <c r="M2300" s="43"/>
      <c r="N2300" s="1" t="e">
        <f>VLOOKUP(B2300,MICRO!E:L,8,0)</f>
        <v>#N/A</v>
      </c>
    </row>
    <row r="2301" spans="1:14" ht="20.25" x14ac:dyDescent="0.25">
      <c r="A2301" s="1">
        <v>53</v>
      </c>
      <c r="B2301" s="159"/>
      <c r="C2301" s="1" t="s">
        <v>2083</v>
      </c>
      <c r="D2301" s="1"/>
      <c r="E2301" s="1"/>
      <c r="F2301" s="1" t="s">
        <v>2339</v>
      </c>
      <c r="G2301" s="1">
        <v>2</v>
      </c>
      <c r="H2301" s="1"/>
      <c r="I2301" s="1" t="s">
        <v>2328</v>
      </c>
      <c r="J2301" s="1">
        <v>0.02</v>
      </c>
      <c r="K2301" s="1">
        <v>0.04</v>
      </c>
      <c r="L2301" s="42">
        <v>6</v>
      </c>
      <c r="M2301" s="43"/>
      <c r="N2301" s="1" t="e">
        <f>VLOOKUP(B2301,MICRO!E:L,8,0)</f>
        <v>#N/A</v>
      </c>
    </row>
    <row r="2302" spans="1:14" ht="20.25" x14ac:dyDescent="0.25">
      <c r="A2302" s="1">
        <v>54</v>
      </c>
      <c r="B2302" s="159"/>
      <c r="C2302" s="1" t="s">
        <v>2083</v>
      </c>
      <c r="D2302" s="1"/>
      <c r="E2302" s="1"/>
      <c r="F2302" s="1" t="s">
        <v>2340</v>
      </c>
      <c r="G2302" s="1">
        <v>4</v>
      </c>
      <c r="H2302" s="1"/>
      <c r="I2302" s="1" t="s">
        <v>2328</v>
      </c>
      <c r="J2302" s="1">
        <v>0.03</v>
      </c>
      <c r="K2302" s="1">
        <v>0.12</v>
      </c>
      <c r="L2302" s="42">
        <v>6</v>
      </c>
      <c r="M2302" s="43"/>
      <c r="N2302" s="1" t="e">
        <f>VLOOKUP(B2302,MICRO!E:L,8,0)</f>
        <v>#N/A</v>
      </c>
    </row>
    <row r="2303" spans="1:14" ht="20.25" x14ac:dyDescent="0.25">
      <c r="A2303" s="1">
        <v>55</v>
      </c>
      <c r="B2303" s="159"/>
      <c r="C2303" s="1" t="s">
        <v>2083</v>
      </c>
      <c r="D2303" s="1"/>
      <c r="E2303" s="1"/>
      <c r="F2303" s="1" t="s">
        <v>2341</v>
      </c>
      <c r="G2303" s="1">
        <v>2</v>
      </c>
      <c r="H2303" s="1"/>
      <c r="I2303" s="1" t="s">
        <v>2328</v>
      </c>
      <c r="J2303" s="1">
        <v>0.02</v>
      </c>
      <c r="K2303" s="1">
        <v>0.04</v>
      </c>
      <c r="L2303" s="42">
        <v>6</v>
      </c>
      <c r="M2303" s="43"/>
      <c r="N2303" s="1" t="e">
        <f>VLOOKUP(B2303,MICRO!E:L,8,0)</f>
        <v>#N/A</v>
      </c>
    </row>
    <row r="2304" spans="1:14" ht="20.25" x14ac:dyDescent="0.25">
      <c r="A2304" s="1">
        <v>56</v>
      </c>
      <c r="B2304" s="159"/>
      <c r="C2304" s="1" t="s">
        <v>2083</v>
      </c>
      <c r="D2304" s="1"/>
      <c r="E2304" s="1"/>
      <c r="F2304" s="1" t="s">
        <v>2342</v>
      </c>
      <c r="G2304" s="1">
        <v>2</v>
      </c>
      <c r="H2304" s="1"/>
      <c r="I2304" s="1" t="s">
        <v>2328</v>
      </c>
      <c r="J2304" s="1">
        <v>0.02</v>
      </c>
      <c r="K2304" s="1">
        <v>0.04</v>
      </c>
      <c r="L2304" s="42">
        <v>6</v>
      </c>
      <c r="M2304" s="43"/>
      <c r="N2304" s="1" t="e">
        <f>VLOOKUP(B2304,MICRO!E:L,8,0)</f>
        <v>#N/A</v>
      </c>
    </row>
    <row r="2305" spans="1:14" ht="20.25" x14ac:dyDescent="0.25">
      <c r="A2305" s="1">
        <v>57</v>
      </c>
      <c r="B2305" s="159"/>
      <c r="C2305" s="1" t="s">
        <v>2083</v>
      </c>
      <c r="D2305" s="1"/>
      <c r="E2305" s="1"/>
      <c r="F2305" s="1" t="s">
        <v>2343</v>
      </c>
      <c r="G2305" s="1">
        <v>3</v>
      </c>
      <c r="H2305" s="1"/>
      <c r="I2305" s="1" t="s">
        <v>2328</v>
      </c>
      <c r="J2305" s="1">
        <v>0.03</v>
      </c>
      <c r="K2305" s="1">
        <v>0.09</v>
      </c>
      <c r="L2305" s="42">
        <v>6</v>
      </c>
      <c r="M2305" s="43"/>
      <c r="N2305" s="1" t="e">
        <f>VLOOKUP(B2305,MICRO!E:L,8,0)</f>
        <v>#N/A</v>
      </c>
    </row>
    <row r="2306" spans="1:14" ht="20.25" x14ac:dyDescent="0.25">
      <c r="A2306" s="1">
        <v>58</v>
      </c>
      <c r="B2306" s="159"/>
      <c r="C2306" s="1" t="s">
        <v>2083</v>
      </c>
      <c r="D2306" s="1"/>
      <c r="E2306" s="1"/>
      <c r="F2306" s="1" t="s">
        <v>2344</v>
      </c>
      <c r="G2306" s="1">
        <v>5</v>
      </c>
      <c r="H2306" s="1"/>
      <c r="I2306" s="1" t="s">
        <v>2328</v>
      </c>
      <c r="J2306" s="1">
        <v>0.02</v>
      </c>
      <c r="K2306" s="1">
        <v>0.1</v>
      </c>
      <c r="L2306" s="42">
        <v>6</v>
      </c>
      <c r="M2306" s="43"/>
      <c r="N2306" s="1" t="e">
        <f>VLOOKUP(B2306,MICRO!E:L,8,0)</f>
        <v>#N/A</v>
      </c>
    </row>
    <row r="2307" spans="1:14" ht="20.25" x14ac:dyDescent="0.25">
      <c r="A2307" s="1">
        <v>59</v>
      </c>
      <c r="B2307" s="159"/>
      <c r="C2307" s="1" t="s">
        <v>2083</v>
      </c>
      <c r="D2307" s="1"/>
      <c r="E2307" s="1"/>
      <c r="F2307" s="1" t="s">
        <v>2345</v>
      </c>
      <c r="G2307" s="1">
        <v>5</v>
      </c>
      <c r="H2307" s="1"/>
      <c r="I2307" s="1" t="s">
        <v>2328</v>
      </c>
      <c r="J2307" s="1">
        <v>0.03</v>
      </c>
      <c r="K2307" s="1">
        <v>0.15</v>
      </c>
      <c r="L2307" s="42">
        <v>6</v>
      </c>
      <c r="M2307" s="43"/>
      <c r="N2307" s="1" t="e">
        <f>VLOOKUP(B2307,MICRO!E:L,8,0)</f>
        <v>#N/A</v>
      </c>
    </row>
    <row r="2308" spans="1:14" ht="20.25" x14ac:dyDescent="0.25">
      <c r="A2308" s="1">
        <v>60</v>
      </c>
      <c r="B2308" s="159"/>
      <c r="C2308" s="1" t="s">
        <v>2083</v>
      </c>
      <c r="D2308" s="1"/>
      <c r="E2308" s="1"/>
      <c r="F2308" s="1" t="s">
        <v>2346</v>
      </c>
      <c r="G2308" s="1">
        <v>2</v>
      </c>
      <c r="H2308" s="1"/>
      <c r="I2308" s="1" t="s">
        <v>2328</v>
      </c>
      <c r="J2308" s="1">
        <v>0.04</v>
      </c>
      <c r="K2308" s="1">
        <v>0.08</v>
      </c>
      <c r="L2308" s="42">
        <v>6</v>
      </c>
      <c r="M2308" s="43"/>
      <c r="N2308" s="1" t="e">
        <f>VLOOKUP(B2308,MICRO!E:L,8,0)</f>
        <v>#N/A</v>
      </c>
    </row>
    <row r="2309" spans="1:14" ht="20.25" x14ac:dyDescent="0.25">
      <c r="A2309" s="1">
        <v>61</v>
      </c>
      <c r="B2309" s="159"/>
      <c r="C2309" s="1" t="s">
        <v>2083</v>
      </c>
      <c r="D2309" s="1"/>
      <c r="E2309" s="1"/>
      <c r="F2309" s="1" t="s">
        <v>2347</v>
      </c>
      <c r="G2309" s="1">
        <v>3</v>
      </c>
      <c r="H2309" s="1"/>
      <c r="I2309" s="1" t="s">
        <v>2328</v>
      </c>
      <c r="J2309" s="1">
        <v>0.04</v>
      </c>
      <c r="K2309" s="1">
        <v>0.12</v>
      </c>
      <c r="L2309" s="42">
        <v>6</v>
      </c>
      <c r="M2309" s="43"/>
      <c r="N2309" s="1" t="e">
        <f>VLOOKUP(B2309,MICRO!E:L,8,0)</f>
        <v>#N/A</v>
      </c>
    </row>
    <row r="2310" spans="1:14" ht="20.25" x14ac:dyDescent="0.25">
      <c r="A2310" s="1">
        <v>62</v>
      </c>
      <c r="B2310" s="159"/>
      <c r="C2310" s="1" t="s">
        <v>2083</v>
      </c>
      <c r="D2310" s="1"/>
      <c r="E2310" s="1"/>
      <c r="F2310" s="1" t="s">
        <v>2348</v>
      </c>
      <c r="G2310" s="1">
        <v>6</v>
      </c>
      <c r="H2310" s="1"/>
      <c r="I2310" s="1" t="s">
        <v>2328</v>
      </c>
      <c r="J2310" s="1">
        <v>0.05</v>
      </c>
      <c r="K2310" s="1">
        <v>0.30000000000000004</v>
      </c>
      <c r="L2310" s="42">
        <v>6</v>
      </c>
      <c r="M2310" s="43"/>
      <c r="N2310" s="1" t="e">
        <f>VLOOKUP(B2310,MICRO!E:L,8,0)</f>
        <v>#N/A</v>
      </c>
    </row>
    <row r="2311" spans="1:14" ht="20.25" x14ac:dyDescent="0.25">
      <c r="A2311" s="1">
        <v>63</v>
      </c>
      <c r="B2311" s="159"/>
      <c r="C2311" s="1" t="s">
        <v>2092</v>
      </c>
      <c r="D2311" s="1"/>
      <c r="E2311" s="1"/>
      <c r="F2311" s="1" t="s">
        <v>2349</v>
      </c>
      <c r="G2311" s="1">
        <v>10</v>
      </c>
      <c r="H2311" s="1" t="s">
        <v>19</v>
      </c>
      <c r="I2311" s="1" t="s">
        <v>2124</v>
      </c>
      <c r="J2311" s="1">
        <v>0.02</v>
      </c>
      <c r="K2311" s="1">
        <v>0.2</v>
      </c>
      <c r="L2311" s="42">
        <v>6</v>
      </c>
      <c r="M2311" s="43"/>
      <c r="N2311" s="1" t="e">
        <f>VLOOKUP(B2311,MICRO!E:L,8,0)</f>
        <v>#N/A</v>
      </c>
    </row>
    <row r="2312" spans="1:14" ht="20.25" x14ac:dyDescent="0.25">
      <c r="A2312" s="1">
        <v>64</v>
      </c>
      <c r="B2312" s="159"/>
      <c r="C2312" s="1" t="s">
        <v>2092</v>
      </c>
      <c r="D2312" s="1"/>
      <c r="E2312" s="1"/>
      <c r="F2312" s="1" t="s">
        <v>2350</v>
      </c>
      <c r="G2312" s="1">
        <v>12</v>
      </c>
      <c r="H2312" s="1" t="s">
        <v>19</v>
      </c>
      <c r="I2312" s="1" t="s">
        <v>2124</v>
      </c>
      <c r="J2312" s="1">
        <v>0.02</v>
      </c>
      <c r="K2312" s="1">
        <v>0.24</v>
      </c>
      <c r="L2312" s="42">
        <v>6</v>
      </c>
      <c r="M2312" s="43"/>
      <c r="N2312" s="1" t="e">
        <f>VLOOKUP(B2312,MICRO!E:L,8,0)</f>
        <v>#N/A</v>
      </c>
    </row>
    <row r="2313" spans="1:14" ht="20.25" x14ac:dyDescent="0.25">
      <c r="A2313" s="1">
        <v>65</v>
      </c>
      <c r="B2313" s="159"/>
      <c r="C2313" s="1" t="s">
        <v>2092</v>
      </c>
      <c r="D2313" s="1"/>
      <c r="E2313" s="1"/>
      <c r="F2313" s="1" t="s">
        <v>2351</v>
      </c>
      <c r="G2313" s="1">
        <v>15</v>
      </c>
      <c r="H2313" s="1" t="s">
        <v>19</v>
      </c>
      <c r="I2313" s="1" t="s">
        <v>2124</v>
      </c>
      <c r="J2313" s="1">
        <v>0.02</v>
      </c>
      <c r="K2313" s="1">
        <v>0.3</v>
      </c>
      <c r="L2313" s="42">
        <v>6</v>
      </c>
      <c r="M2313" s="43"/>
      <c r="N2313" s="1" t="e">
        <f>VLOOKUP(B2313,MICRO!E:L,8,0)</f>
        <v>#N/A</v>
      </c>
    </row>
    <row r="2314" spans="1:14" ht="20.25" x14ac:dyDescent="0.25">
      <c r="A2314" s="1">
        <v>66</v>
      </c>
      <c r="B2314" s="159"/>
      <c r="C2314" s="1" t="s">
        <v>2092</v>
      </c>
      <c r="D2314" s="1"/>
      <c r="E2314" s="1"/>
      <c r="F2314" s="1" t="s">
        <v>2352</v>
      </c>
      <c r="G2314" s="1">
        <v>30</v>
      </c>
      <c r="H2314" s="1" t="s">
        <v>1253</v>
      </c>
      <c r="I2314" s="1" t="s">
        <v>2124</v>
      </c>
      <c r="J2314" s="1">
        <v>0.8</v>
      </c>
      <c r="K2314" s="1">
        <v>24</v>
      </c>
      <c r="L2314" s="42">
        <v>6</v>
      </c>
      <c r="M2314" s="43"/>
      <c r="N2314" s="1" t="e">
        <f>VLOOKUP(B2314,MICRO!E:L,8,0)</f>
        <v>#N/A</v>
      </c>
    </row>
    <row r="2315" spans="1:14" ht="20.25" x14ac:dyDescent="0.25">
      <c r="A2315" s="1">
        <v>67</v>
      </c>
      <c r="B2315" s="159"/>
      <c r="C2315" s="1" t="s">
        <v>2092</v>
      </c>
      <c r="D2315" s="1"/>
      <c r="E2315" s="1"/>
      <c r="F2315" s="1" t="s">
        <v>2353</v>
      </c>
      <c r="G2315" s="1">
        <v>6</v>
      </c>
      <c r="H2315" s="1" t="s">
        <v>19</v>
      </c>
      <c r="I2315" s="1" t="s">
        <v>2124</v>
      </c>
      <c r="J2315" s="1">
        <v>1.2</v>
      </c>
      <c r="K2315" s="1">
        <v>7.1999999999999993</v>
      </c>
      <c r="L2315" s="42">
        <v>6</v>
      </c>
      <c r="M2315" s="43"/>
      <c r="N2315" s="1" t="e">
        <f>VLOOKUP(B2315,MICRO!E:L,8,0)</f>
        <v>#N/A</v>
      </c>
    </row>
    <row r="2316" spans="1:14" ht="20.25" x14ac:dyDescent="0.25">
      <c r="A2316" s="1">
        <v>68</v>
      </c>
      <c r="B2316" s="159"/>
      <c r="C2316" s="1" t="s">
        <v>2092</v>
      </c>
      <c r="D2316" s="1"/>
      <c r="E2316" s="1"/>
      <c r="F2316" s="1" t="s">
        <v>2354</v>
      </c>
      <c r="G2316" s="1">
        <v>34</v>
      </c>
      <c r="H2316" s="1" t="s">
        <v>1253</v>
      </c>
      <c r="I2316" s="1" t="s">
        <v>2124</v>
      </c>
      <c r="J2316" s="1">
        <v>1</v>
      </c>
      <c r="K2316" s="1">
        <v>34</v>
      </c>
      <c r="L2316" s="42">
        <v>6</v>
      </c>
      <c r="M2316" s="43"/>
      <c r="N2316" s="1" t="e">
        <f>VLOOKUP(B2316,MICRO!E:L,8,0)</f>
        <v>#N/A</v>
      </c>
    </row>
    <row r="2317" spans="1:14" ht="20.25" x14ac:dyDescent="0.25">
      <c r="A2317" s="1">
        <v>69</v>
      </c>
      <c r="B2317" s="159"/>
      <c r="C2317" s="1" t="s">
        <v>2092</v>
      </c>
      <c r="D2317" s="1"/>
      <c r="E2317" s="1"/>
      <c r="F2317" s="1" t="s">
        <v>2355</v>
      </c>
      <c r="G2317" s="1">
        <v>5</v>
      </c>
      <c r="H2317" s="1" t="s">
        <v>19</v>
      </c>
      <c r="I2317" s="1" t="s">
        <v>2124</v>
      </c>
      <c r="J2317" s="1">
        <v>0.02</v>
      </c>
      <c r="K2317" s="1">
        <v>0.1</v>
      </c>
      <c r="L2317" s="42">
        <v>6</v>
      </c>
      <c r="M2317" s="43"/>
      <c r="N2317" s="1" t="e">
        <f>VLOOKUP(B2317,MICRO!E:L,8,0)</f>
        <v>#N/A</v>
      </c>
    </row>
    <row r="2318" spans="1:14" ht="20.25" x14ac:dyDescent="0.25">
      <c r="A2318" s="1">
        <v>70</v>
      </c>
      <c r="B2318" s="159"/>
      <c r="C2318" s="1" t="s">
        <v>2092</v>
      </c>
      <c r="D2318" s="1"/>
      <c r="E2318" s="1"/>
      <c r="F2318" s="1" t="s">
        <v>2356</v>
      </c>
      <c r="G2318" s="1">
        <v>6</v>
      </c>
      <c r="H2318" s="1" t="s">
        <v>1253</v>
      </c>
      <c r="I2318" s="1" t="s">
        <v>2124</v>
      </c>
      <c r="J2318" s="1">
        <v>0.6</v>
      </c>
      <c r="K2318" s="1">
        <v>3.5999999999999996</v>
      </c>
      <c r="L2318" s="42">
        <v>6</v>
      </c>
      <c r="M2318" s="43"/>
      <c r="N2318" s="1" t="e">
        <f>VLOOKUP(B2318,MICRO!E:L,8,0)</f>
        <v>#N/A</v>
      </c>
    </row>
    <row r="2319" spans="1:14" ht="20.25" x14ac:dyDescent="0.25">
      <c r="A2319" s="1">
        <v>71</v>
      </c>
      <c r="B2319" s="159"/>
      <c r="C2319" s="1" t="s">
        <v>2092</v>
      </c>
      <c r="D2319" s="1"/>
      <c r="E2319" s="1"/>
      <c r="F2319" s="1" t="s">
        <v>2357</v>
      </c>
      <c r="G2319" s="1">
        <v>4</v>
      </c>
      <c r="H2319" s="1" t="s">
        <v>1253</v>
      </c>
      <c r="I2319" s="1" t="s">
        <v>2124</v>
      </c>
      <c r="J2319" s="1">
        <v>0.8</v>
      </c>
      <c r="K2319" s="1">
        <v>3.2</v>
      </c>
      <c r="L2319" s="42">
        <v>6</v>
      </c>
      <c r="M2319" s="43"/>
      <c r="N2319" s="1" t="e">
        <f>VLOOKUP(B2319,MICRO!E:L,8,0)</f>
        <v>#N/A</v>
      </c>
    </row>
    <row r="2320" spans="1:14" ht="20.25" x14ac:dyDescent="0.25">
      <c r="A2320" s="1">
        <v>72</v>
      </c>
      <c r="B2320" s="159"/>
      <c r="C2320" s="1" t="s">
        <v>2092</v>
      </c>
      <c r="D2320" s="1"/>
      <c r="E2320" s="1"/>
      <c r="F2320" s="1" t="s">
        <v>2358</v>
      </c>
      <c r="G2320" s="1">
        <v>3</v>
      </c>
      <c r="H2320" s="1" t="s">
        <v>19</v>
      </c>
      <c r="I2320" s="1" t="s">
        <v>2124</v>
      </c>
      <c r="J2320" s="1">
        <v>0.04</v>
      </c>
      <c r="K2320" s="1">
        <v>0.12</v>
      </c>
      <c r="L2320" s="42">
        <v>6</v>
      </c>
      <c r="M2320" s="43"/>
      <c r="N2320" s="1" t="e">
        <f>VLOOKUP(B2320,MICRO!E:L,8,0)</f>
        <v>#N/A</v>
      </c>
    </row>
    <row r="2321" spans="1:14" ht="20.25" x14ac:dyDescent="0.25">
      <c r="A2321" s="1">
        <v>73</v>
      </c>
      <c r="B2321" s="159"/>
      <c r="C2321" s="1" t="s">
        <v>2092</v>
      </c>
      <c r="D2321" s="1"/>
      <c r="E2321" s="1"/>
      <c r="F2321" s="1" t="s">
        <v>2359</v>
      </c>
      <c r="G2321" s="1">
        <v>2</v>
      </c>
      <c r="H2321" s="1" t="s">
        <v>19</v>
      </c>
      <c r="I2321" s="1" t="s">
        <v>2124</v>
      </c>
      <c r="J2321" s="1">
        <v>0.03</v>
      </c>
      <c r="K2321" s="1">
        <v>0.06</v>
      </c>
      <c r="L2321" s="42">
        <v>6</v>
      </c>
      <c r="M2321" s="43"/>
      <c r="N2321" s="1" t="e">
        <f>VLOOKUP(B2321,MICRO!E:L,8,0)</f>
        <v>#N/A</v>
      </c>
    </row>
    <row r="2322" spans="1:14" ht="20.25" x14ac:dyDescent="0.25">
      <c r="A2322" s="1">
        <v>74</v>
      </c>
      <c r="B2322" s="159"/>
      <c r="C2322" s="1" t="s">
        <v>2092</v>
      </c>
      <c r="D2322" s="1"/>
      <c r="E2322" s="1"/>
      <c r="F2322" s="1" t="s">
        <v>2360</v>
      </c>
      <c r="G2322" s="1">
        <v>6</v>
      </c>
      <c r="H2322" s="1" t="s">
        <v>19</v>
      </c>
      <c r="I2322" s="1" t="s">
        <v>2124</v>
      </c>
      <c r="J2322" s="1">
        <v>0.03</v>
      </c>
      <c r="K2322" s="1">
        <v>0.18</v>
      </c>
      <c r="L2322" s="42">
        <v>6</v>
      </c>
      <c r="M2322" s="43"/>
      <c r="N2322" s="1" t="e">
        <f>VLOOKUP(B2322,MICRO!E:L,8,0)</f>
        <v>#N/A</v>
      </c>
    </row>
    <row r="2323" spans="1:14" ht="20.25" x14ac:dyDescent="0.25">
      <c r="A2323" s="1">
        <v>75</v>
      </c>
      <c r="B2323" s="159"/>
      <c r="C2323" s="1" t="s">
        <v>2092</v>
      </c>
      <c r="D2323" s="1"/>
      <c r="E2323" s="1"/>
      <c r="F2323" s="1" t="s">
        <v>2361</v>
      </c>
      <c r="G2323" s="1">
        <v>2</v>
      </c>
      <c r="H2323" s="1" t="s">
        <v>19</v>
      </c>
      <c r="I2323" s="1" t="s">
        <v>2124</v>
      </c>
      <c r="J2323" s="1">
        <v>0.03</v>
      </c>
      <c r="K2323" s="1">
        <v>0.06</v>
      </c>
      <c r="L2323" s="42">
        <v>6</v>
      </c>
      <c r="M2323" s="43"/>
      <c r="N2323" s="1" t="e">
        <f>VLOOKUP(B2323,MICRO!E:L,8,0)</f>
        <v>#N/A</v>
      </c>
    </row>
    <row r="2324" spans="1:14" ht="20.25" x14ac:dyDescent="0.25">
      <c r="A2324" s="1">
        <v>76</v>
      </c>
      <c r="B2324" s="159"/>
      <c r="C2324" s="1" t="s">
        <v>2092</v>
      </c>
      <c r="D2324" s="1"/>
      <c r="E2324" s="1"/>
      <c r="F2324" s="1" t="s">
        <v>2362</v>
      </c>
      <c r="G2324" s="1">
        <v>6</v>
      </c>
      <c r="H2324" s="1" t="s">
        <v>19</v>
      </c>
      <c r="I2324" s="1" t="s">
        <v>2124</v>
      </c>
      <c r="J2324" s="1">
        <v>0.03</v>
      </c>
      <c r="K2324" s="1">
        <v>0.18</v>
      </c>
      <c r="L2324" s="42">
        <v>6</v>
      </c>
      <c r="M2324" s="43"/>
      <c r="N2324" s="1" t="e">
        <f>VLOOKUP(B2324,MICRO!E:L,8,0)</f>
        <v>#N/A</v>
      </c>
    </row>
    <row r="2325" spans="1:14" ht="20.25" x14ac:dyDescent="0.25">
      <c r="A2325" s="1">
        <v>77</v>
      </c>
      <c r="B2325" s="159"/>
      <c r="C2325" s="1" t="s">
        <v>2092</v>
      </c>
      <c r="D2325" s="1"/>
      <c r="E2325" s="1"/>
      <c r="F2325" s="1" t="s">
        <v>2363</v>
      </c>
      <c r="G2325" s="1">
        <v>3</v>
      </c>
      <c r="H2325" s="1" t="s">
        <v>19</v>
      </c>
      <c r="I2325" s="1" t="s">
        <v>2124</v>
      </c>
      <c r="J2325" s="1">
        <v>0.04</v>
      </c>
      <c r="K2325" s="1">
        <v>0.12</v>
      </c>
      <c r="L2325" s="42">
        <v>6</v>
      </c>
      <c r="M2325" s="43"/>
      <c r="N2325" s="1" t="e">
        <f>VLOOKUP(B2325,MICRO!E:L,8,0)</f>
        <v>#N/A</v>
      </c>
    </row>
    <row r="2326" spans="1:14" ht="20.25" x14ac:dyDescent="0.25">
      <c r="A2326" s="1">
        <v>78</v>
      </c>
      <c r="B2326" s="159"/>
      <c r="C2326" s="1" t="s">
        <v>2092</v>
      </c>
      <c r="D2326" s="1"/>
      <c r="E2326" s="1"/>
      <c r="F2326" s="1" t="s">
        <v>2364</v>
      </c>
      <c r="G2326" s="1">
        <v>2</v>
      </c>
      <c r="H2326" s="1" t="s">
        <v>19</v>
      </c>
      <c r="I2326" s="1" t="s">
        <v>2124</v>
      </c>
      <c r="J2326" s="1">
        <v>0.02</v>
      </c>
      <c r="K2326" s="1">
        <v>0.04</v>
      </c>
      <c r="L2326" s="42">
        <v>6</v>
      </c>
      <c r="M2326" s="43"/>
      <c r="N2326" s="1" t="e">
        <f>VLOOKUP(B2326,MICRO!E:L,8,0)</f>
        <v>#N/A</v>
      </c>
    </row>
    <row r="2327" spans="1:14" ht="20.25" x14ac:dyDescent="0.25">
      <c r="A2327" s="1">
        <v>79</v>
      </c>
      <c r="B2327" s="159"/>
      <c r="C2327" s="1" t="s">
        <v>2092</v>
      </c>
      <c r="D2327" s="1"/>
      <c r="E2327" s="1"/>
      <c r="F2327" s="1" t="s">
        <v>2365</v>
      </c>
      <c r="G2327" s="1">
        <v>2</v>
      </c>
      <c r="H2327" s="1" t="s">
        <v>19</v>
      </c>
      <c r="I2327" s="1" t="s">
        <v>2124</v>
      </c>
      <c r="J2327" s="1">
        <v>0.03</v>
      </c>
      <c r="K2327" s="1">
        <v>0.06</v>
      </c>
      <c r="L2327" s="42">
        <v>6</v>
      </c>
      <c r="M2327" s="43"/>
      <c r="N2327" s="1" t="e">
        <f>VLOOKUP(B2327,MICRO!E:L,8,0)</f>
        <v>#N/A</v>
      </c>
    </row>
    <row r="2328" spans="1:14" ht="20.25" x14ac:dyDescent="0.25">
      <c r="A2328" s="1">
        <v>80</v>
      </c>
      <c r="B2328" s="159"/>
      <c r="C2328" s="1" t="s">
        <v>2092</v>
      </c>
      <c r="D2328" s="1"/>
      <c r="E2328" s="1"/>
      <c r="F2328" s="1" t="s">
        <v>2366</v>
      </c>
      <c r="G2328" s="1">
        <v>6</v>
      </c>
      <c r="H2328" s="1" t="s">
        <v>19</v>
      </c>
      <c r="I2328" s="1" t="s">
        <v>2124</v>
      </c>
      <c r="J2328" s="1">
        <v>0.03</v>
      </c>
      <c r="K2328" s="1">
        <v>0.18</v>
      </c>
      <c r="L2328" s="42">
        <v>6</v>
      </c>
      <c r="M2328" s="43"/>
      <c r="N2328" s="1" t="e">
        <f>VLOOKUP(B2328,MICRO!E:L,8,0)</f>
        <v>#N/A</v>
      </c>
    </row>
    <row r="2329" spans="1:14" ht="20.25" x14ac:dyDescent="0.25">
      <c r="A2329" s="1">
        <v>81</v>
      </c>
      <c r="B2329" s="159"/>
      <c r="C2329" s="1" t="s">
        <v>2097</v>
      </c>
      <c r="D2329" s="1"/>
      <c r="E2329" s="1"/>
      <c r="F2329" s="1" t="s">
        <v>2367</v>
      </c>
      <c r="G2329" s="1">
        <v>33</v>
      </c>
      <c r="H2329" s="1" t="s">
        <v>1253</v>
      </c>
      <c r="I2329" s="1" t="s">
        <v>2125</v>
      </c>
      <c r="J2329" s="1">
        <v>0.9</v>
      </c>
      <c r="K2329" s="1">
        <v>29.7</v>
      </c>
      <c r="L2329" s="42">
        <v>6</v>
      </c>
      <c r="M2329" s="43"/>
      <c r="N2329" s="1" t="e">
        <f>VLOOKUP(B2329,MICRO!E:L,8,0)</f>
        <v>#N/A</v>
      </c>
    </row>
    <row r="2330" spans="1:14" ht="20.25" x14ac:dyDescent="0.25">
      <c r="A2330" s="1">
        <v>82</v>
      </c>
      <c r="B2330" s="159"/>
      <c r="C2330" s="1" t="s">
        <v>2097</v>
      </c>
      <c r="D2330" s="1"/>
      <c r="E2330" s="1"/>
      <c r="F2330" s="1" t="s">
        <v>2368</v>
      </c>
      <c r="G2330" s="1">
        <v>4</v>
      </c>
      <c r="H2330" s="1" t="s">
        <v>1253</v>
      </c>
      <c r="I2330" s="1" t="s">
        <v>2125</v>
      </c>
      <c r="J2330" s="1">
        <v>0.5</v>
      </c>
      <c r="K2330" s="1">
        <v>2</v>
      </c>
      <c r="L2330" s="42">
        <v>6</v>
      </c>
      <c r="M2330" s="43"/>
      <c r="N2330" s="1" t="e">
        <f>VLOOKUP(B2330,MICRO!E:L,8,0)</f>
        <v>#N/A</v>
      </c>
    </row>
    <row r="2331" spans="1:14" ht="20.25" x14ac:dyDescent="0.25">
      <c r="A2331" s="1">
        <v>83</v>
      </c>
      <c r="B2331" s="159"/>
      <c r="C2331" s="1" t="s">
        <v>2097</v>
      </c>
      <c r="D2331" s="1"/>
      <c r="E2331" s="1"/>
      <c r="F2331" s="1" t="s">
        <v>2369</v>
      </c>
      <c r="G2331" s="1">
        <v>36</v>
      </c>
      <c r="H2331" s="1" t="s">
        <v>1253</v>
      </c>
      <c r="I2331" s="1" t="s">
        <v>2125</v>
      </c>
      <c r="J2331" s="1">
        <v>1.1000000000000001</v>
      </c>
      <c r="K2331" s="1">
        <v>39.6</v>
      </c>
      <c r="L2331" s="42">
        <v>6</v>
      </c>
      <c r="M2331" s="43"/>
      <c r="N2331" s="1" t="e">
        <f>VLOOKUP(B2331,MICRO!E:L,8,0)</f>
        <v>#N/A</v>
      </c>
    </row>
    <row r="2332" spans="1:14" ht="20.25" x14ac:dyDescent="0.25">
      <c r="A2332" s="1">
        <v>84</v>
      </c>
      <c r="B2332" s="159"/>
      <c r="C2332" s="1" t="s">
        <v>2097</v>
      </c>
      <c r="D2332" s="1"/>
      <c r="E2332" s="1"/>
      <c r="F2332" s="1" t="s">
        <v>2370</v>
      </c>
      <c r="G2332" s="1">
        <v>5</v>
      </c>
      <c r="H2332" s="1" t="s">
        <v>19</v>
      </c>
      <c r="I2332" s="1" t="s">
        <v>2125</v>
      </c>
      <c r="J2332" s="1">
        <v>0.02</v>
      </c>
      <c r="K2332" s="1">
        <v>0.1</v>
      </c>
      <c r="L2332" s="42">
        <v>6</v>
      </c>
      <c r="M2332" s="43"/>
      <c r="N2332" s="1" t="e">
        <f>VLOOKUP(B2332,MICRO!E:L,8,0)</f>
        <v>#N/A</v>
      </c>
    </row>
    <row r="2333" spans="1:14" ht="20.25" x14ac:dyDescent="0.25">
      <c r="A2333" s="1">
        <v>85</v>
      </c>
      <c r="B2333" s="159"/>
      <c r="C2333" s="1" t="s">
        <v>2097</v>
      </c>
      <c r="D2333" s="1"/>
      <c r="E2333" s="1"/>
      <c r="F2333" s="1" t="s">
        <v>2371</v>
      </c>
      <c r="G2333" s="1">
        <v>15</v>
      </c>
      <c r="H2333" s="1" t="s">
        <v>19</v>
      </c>
      <c r="I2333" s="1" t="s">
        <v>2125</v>
      </c>
      <c r="J2333" s="1">
        <v>0.02</v>
      </c>
      <c r="K2333" s="1">
        <v>0.3</v>
      </c>
      <c r="L2333" s="42">
        <v>6</v>
      </c>
      <c r="M2333" s="43"/>
      <c r="N2333" s="1" t="e">
        <f>VLOOKUP(B2333,MICRO!E:L,8,0)</f>
        <v>#N/A</v>
      </c>
    </row>
    <row r="2334" spans="1:14" ht="20.25" x14ac:dyDescent="0.25">
      <c r="A2334" s="1">
        <v>86</v>
      </c>
      <c r="B2334" s="159"/>
      <c r="C2334" s="1" t="s">
        <v>2097</v>
      </c>
      <c r="D2334" s="1"/>
      <c r="E2334" s="1"/>
      <c r="F2334" s="1" t="s">
        <v>2372</v>
      </c>
      <c r="G2334" s="1">
        <v>10</v>
      </c>
      <c r="H2334" s="1" t="s">
        <v>19</v>
      </c>
      <c r="I2334" s="1" t="s">
        <v>2125</v>
      </c>
      <c r="J2334" s="1">
        <v>0.02</v>
      </c>
      <c r="K2334" s="1">
        <v>0.2</v>
      </c>
      <c r="L2334" s="42">
        <v>6</v>
      </c>
      <c r="M2334" s="43"/>
      <c r="N2334" s="1" t="e">
        <f>VLOOKUP(B2334,MICRO!E:L,8,0)</f>
        <v>#N/A</v>
      </c>
    </row>
    <row r="2335" spans="1:14" ht="20.25" x14ac:dyDescent="0.25">
      <c r="A2335" s="1">
        <v>87</v>
      </c>
      <c r="B2335" s="159"/>
      <c r="C2335" s="1" t="s">
        <v>2097</v>
      </c>
      <c r="D2335" s="1"/>
      <c r="E2335" s="1"/>
      <c r="F2335" s="1" t="s">
        <v>2373</v>
      </c>
      <c r="G2335" s="1">
        <v>10</v>
      </c>
      <c r="H2335" s="1" t="s">
        <v>19</v>
      </c>
      <c r="I2335" s="1" t="s">
        <v>2125</v>
      </c>
      <c r="J2335" s="1">
        <v>0.02</v>
      </c>
      <c r="K2335" s="1">
        <v>0.2</v>
      </c>
      <c r="L2335" s="42">
        <v>6</v>
      </c>
      <c r="M2335" s="43"/>
      <c r="N2335" s="1" t="e">
        <f>VLOOKUP(B2335,MICRO!E:L,8,0)</f>
        <v>#N/A</v>
      </c>
    </row>
    <row r="2336" spans="1:14" ht="20.25" x14ac:dyDescent="0.25">
      <c r="A2336" s="1">
        <v>88</v>
      </c>
      <c r="B2336" s="159"/>
      <c r="C2336" s="1" t="s">
        <v>2097</v>
      </c>
      <c r="D2336" s="1"/>
      <c r="E2336" s="1"/>
      <c r="F2336" s="1" t="s">
        <v>2374</v>
      </c>
      <c r="G2336" s="1">
        <v>6</v>
      </c>
      <c r="H2336" s="1" t="s">
        <v>1253</v>
      </c>
      <c r="I2336" s="1" t="s">
        <v>2125</v>
      </c>
      <c r="J2336" s="1">
        <v>0.8</v>
      </c>
      <c r="K2336" s="1">
        <v>4.8000000000000007</v>
      </c>
      <c r="L2336" s="42">
        <v>6</v>
      </c>
      <c r="M2336" s="43"/>
      <c r="N2336" s="1" t="e">
        <f>VLOOKUP(B2336,MICRO!E:L,8,0)</f>
        <v>#N/A</v>
      </c>
    </row>
    <row r="2337" spans="1:14" ht="20.25" x14ac:dyDescent="0.25">
      <c r="A2337" s="1">
        <v>89</v>
      </c>
      <c r="B2337" s="159"/>
      <c r="C2337" s="1" t="s">
        <v>2097</v>
      </c>
      <c r="D2337" s="1"/>
      <c r="E2337" s="1"/>
      <c r="F2337" s="1" t="s">
        <v>2375</v>
      </c>
      <c r="G2337" s="1">
        <v>2</v>
      </c>
      <c r="H2337" s="1" t="s">
        <v>19</v>
      </c>
      <c r="I2337" s="1" t="s">
        <v>2125</v>
      </c>
      <c r="J2337" s="1">
        <v>1</v>
      </c>
      <c r="K2337" s="1">
        <v>2</v>
      </c>
      <c r="L2337" s="42">
        <v>6</v>
      </c>
      <c r="M2337" s="43"/>
      <c r="N2337" s="1" t="e">
        <f>VLOOKUP(B2337,MICRO!E:L,8,0)</f>
        <v>#N/A</v>
      </c>
    </row>
    <row r="2338" spans="1:14" ht="20.25" x14ac:dyDescent="0.25">
      <c r="A2338" s="1">
        <v>90</v>
      </c>
      <c r="B2338" s="159"/>
      <c r="C2338" s="1" t="s">
        <v>2097</v>
      </c>
      <c r="D2338" s="1"/>
      <c r="E2338" s="1"/>
      <c r="F2338" s="1" t="s">
        <v>2376</v>
      </c>
      <c r="G2338" s="1">
        <v>6</v>
      </c>
      <c r="H2338" s="1" t="s">
        <v>1253</v>
      </c>
      <c r="I2338" s="1" t="s">
        <v>2125</v>
      </c>
      <c r="J2338" s="1">
        <v>0.6</v>
      </c>
      <c r="K2338" s="1">
        <v>3.5999999999999996</v>
      </c>
      <c r="L2338" s="42">
        <v>6</v>
      </c>
      <c r="M2338" s="43"/>
      <c r="N2338" s="1" t="e">
        <f>VLOOKUP(B2338,MICRO!E:L,8,0)</f>
        <v>#N/A</v>
      </c>
    </row>
    <row r="2339" spans="1:14" ht="20.25" x14ac:dyDescent="0.25">
      <c r="A2339" s="1">
        <v>91</v>
      </c>
      <c r="B2339" s="159"/>
      <c r="C2339" s="1" t="s">
        <v>2097</v>
      </c>
      <c r="D2339" s="1"/>
      <c r="E2339" s="1"/>
      <c r="F2339" s="1" t="s">
        <v>2377</v>
      </c>
      <c r="G2339" s="1">
        <v>3</v>
      </c>
      <c r="H2339" s="1" t="s">
        <v>19</v>
      </c>
      <c r="I2339" s="1" t="s">
        <v>2125</v>
      </c>
      <c r="J2339" s="1">
        <v>0.05</v>
      </c>
      <c r="K2339" s="1">
        <v>0.15000000000000002</v>
      </c>
      <c r="L2339" s="42">
        <v>6</v>
      </c>
      <c r="M2339" s="43"/>
      <c r="N2339" s="1" t="e">
        <f>VLOOKUP(B2339,MICRO!E:L,8,0)</f>
        <v>#N/A</v>
      </c>
    </row>
    <row r="2340" spans="1:14" ht="20.25" x14ac:dyDescent="0.25">
      <c r="A2340" s="1">
        <v>92</v>
      </c>
      <c r="B2340" s="159"/>
      <c r="C2340" s="1" t="s">
        <v>2097</v>
      </c>
      <c r="D2340" s="1"/>
      <c r="E2340" s="1"/>
      <c r="F2340" s="1" t="s">
        <v>2378</v>
      </c>
      <c r="G2340" s="1">
        <v>2</v>
      </c>
      <c r="H2340" s="1" t="s">
        <v>19</v>
      </c>
      <c r="I2340" s="1" t="s">
        <v>2125</v>
      </c>
      <c r="J2340" s="1">
        <v>0.03</v>
      </c>
      <c r="K2340" s="1">
        <v>0.06</v>
      </c>
      <c r="L2340" s="42">
        <v>6</v>
      </c>
      <c r="M2340" s="43"/>
      <c r="N2340" s="1" t="e">
        <f>VLOOKUP(B2340,MICRO!E:L,8,0)</f>
        <v>#N/A</v>
      </c>
    </row>
    <row r="2341" spans="1:14" ht="20.25" x14ac:dyDescent="0.25">
      <c r="A2341" s="1">
        <v>93</v>
      </c>
      <c r="B2341" s="159"/>
      <c r="C2341" s="1" t="s">
        <v>2097</v>
      </c>
      <c r="D2341" s="1"/>
      <c r="E2341" s="1"/>
      <c r="F2341" s="1" t="s">
        <v>2379</v>
      </c>
      <c r="G2341" s="1">
        <v>5</v>
      </c>
      <c r="H2341" s="1" t="s">
        <v>19</v>
      </c>
      <c r="I2341" s="1" t="s">
        <v>2125</v>
      </c>
      <c r="J2341" s="1">
        <v>0.02</v>
      </c>
      <c r="K2341" s="1">
        <v>0.1</v>
      </c>
      <c r="L2341" s="42">
        <v>6</v>
      </c>
      <c r="M2341" s="43"/>
      <c r="N2341" s="1" t="e">
        <f>VLOOKUP(B2341,MICRO!E:L,8,0)</f>
        <v>#N/A</v>
      </c>
    </row>
    <row r="2342" spans="1:14" ht="20.25" x14ac:dyDescent="0.25">
      <c r="A2342" s="1">
        <v>94</v>
      </c>
      <c r="B2342" s="159"/>
      <c r="C2342" s="1" t="s">
        <v>2097</v>
      </c>
      <c r="D2342" s="1"/>
      <c r="E2342" s="1"/>
      <c r="F2342" s="1" t="s">
        <v>2380</v>
      </c>
      <c r="G2342" s="1">
        <v>2</v>
      </c>
      <c r="H2342" s="1" t="s">
        <v>19</v>
      </c>
      <c r="I2342" s="1" t="s">
        <v>2125</v>
      </c>
      <c r="J2342" s="1">
        <v>0.03</v>
      </c>
      <c r="K2342" s="1">
        <v>0.06</v>
      </c>
      <c r="L2342" s="42">
        <v>6</v>
      </c>
      <c r="M2342" s="43"/>
      <c r="N2342" s="1" t="e">
        <f>VLOOKUP(B2342,MICRO!E:L,8,0)</f>
        <v>#N/A</v>
      </c>
    </row>
    <row r="2343" spans="1:14" ht="20.25" x14ac:dyDescent="0.25">
      <c r="A2343" s="1">
        <v>95</v>
      </c>
      <c r="B2343" s="159"/>
      <c r="C2343" s="1" t="s">
        <v>2097</v>
      </c>
      <c r="D2343" s="1"/>
      <c r="E2343" s="1"/>
      <c r="F2343" s="1" t="s">
        <v>2381</v>
      </c>
      <c r="G2343" s="1">
        <v>5</v>
      </c>
      <c r="H2343" s="1" t="s">
        <v>19</v>
      </c>
      <c r="I2343" s="1" t="s">
        <v>2125</v>
      </c>
      <c r="J2343" s="1">
        <v>0.02</v>
      </c>
      <c r="K2343" s="1">
        <v>0.1</v>
      </c>
      <c r="L2343" s="42">
        <v>6</v>
      </c>
      <c r="M2343" s="43"/>
      <c r="N2343" s="1" t="e">
        <f>VLOOKUP(B2343,MICRO!E:L,8,0)</f>
        <v>#N/A</v>
      </c>
    </row>
    <row r="2344" spans="1:14" ht="20.25" x14ac:dyDescent="0.25">
      <c r="A2344" s="1">
        <v>96</v>
      </c>
      <c r="B2344" s="159"/>
      <c r="C2344" s="1" t="s">
        <v>2097</v>
      </c>
      <c r="D2344" s="1"/>
      <c r="E2344" s="1"/>
      <c r="F2344" s="1" t="s">
        <v>2382</v>
      </c>
      <c r="G2344" s="1">
        <v>2</v>
      </c>
      <c r="H2344" s="1" t="s">
        <v>19</v>
      </c>
      <c r="I2344" s="1" t="s">
        <v>2125</v>
      </c>
      <c r="J2344" s="1">
        <v>0.02</v>
      </c>
      <c r="K2344" s="1">
        <v>0.04</v>
      </c>
      <c r="L2344" s="42">
        <v>6</v>
      </c>
      <c r="M2344" s="43"/>
      <c r="N2344" s="1" t="e">
        <f>VLOOKUP(B2344,MICRO!E:L,8,0)</f>
        <v>#N/A</v>
      </c>
    </row>
    <row r="2345" spans="1:14" ht="20.25" x14ac:dyDescent="0.25">
      <c r="A2345" s="1">
        <v>97</v>
      </c>
      <c r="B2345" s="159"/>
      <c r="C2345" s="1" t="s">
        <v>2097</v>
      </c>
      <c r="D2345" s="1"/>
      <c r="E2345" s="1"/>
      <c r="F2345" s="1" t="s">
        <v>2383</v>
      </c>
      <c r="G2345" s="1">
        <v>2</v>
      </c>
      <c r="H2345" s="1" t="s">
        <v>19</v>
      </c>
      <c r="I2345" s="1" t="s">
        <v>2125</v>
      </c>
      <c r="J2345" s="1">
        <v>0.03</v>
      </c>
      <c r="K2345" s="1">
        <v>0.06</v>
      </c>
      <c r="L2345" s="42">
        <v>6</v>
      </c>
      <c r="M2345" s="43"/>
      <c r="N2345" s="1" t="e">
        <f>VLOOKUP(B2345,MICRO!E:L,8,0)</f>
        <v>#N/A</v>
      </c>
    </row>
    <row r="2346" spans="1:14" ht="20.25" x14ac:dyDescent="0.25">
      <c r="A2346" s="1">
        <v>98</v>
      </c>
      <c r="B2346" s="159"/>
      <c r="C2346" s="1" t="s">
        <v>2097</v>
      </c>
      <c r="D2346" s="1"/>
      <c r="E2346" s="1"/>
      <c r="F2346" s="1" t="s">
        <v>2384</v>
      </c>
      <c r="G2346" s="1">
        <v>2</v>
      </c>
      <c r="H2346" s="1" t="s">
        <v>19</v>
      </c>
      <c r="I2346" s="1" t="s">
        <v>2125</v>
      </c>
      <c r="J2346" s="1">
        <v>0.02</v>
      </c>
      <c r="K2346" s="1">
        <v>0.04</v>
      </c>
      <c r="L2346" s="42">
        <v>6</v>
      </c>
      <c r="M2346" s="43"/>
      <c r="N2346" s="1" t="e">
        <f>VLOOKUP(B2346,MICRO!E:L,8,0)</f>
        <v>#N/A</v>
      </c>
    </row>
    <row r="2347" spans="1:14" ht="20.25" x14ac:dyDescent="0.25">
      <c r="A2347" s="1">
        <v>99</v>
      </c>
      <c r="B2347" s="159"/>
      <c r="C2347" s="1" t="s">
        <v>2097</v>
      </c>
      <c r="D2347" s="1"/>
      <c r="E2347" s="1"/>
      <c r="F2347" s="1" t="s">
        <v>2385</v>
      </c>
      <c r="G2347" s="1">
        <v>2</v>
      </c>
      <c r="H2347" s="1" t="s">
        <v>19</v>
      </c>
      <c r="I2347" s="1" t="s">
        <v>2125</v>
      </c>
      <c r="J2347" s="1">
        <v>0.03</v>
      </c>
      <c r="K2347" s="1">
        <v>0.06</v>
      </c>
      <c r="L2347" s="42">
        <v>6</v>
      </c>
      <c r="M2347" s="43"/>
      <c r="N2347" s="1" t="e">
        <f>VLOOKUP(B2347,MICRO!E:L,8,0)</f>
        <v>#N/A</v>
      </c>
    </row>
    <row r="2348" spans="1:14" ht="20.25" x14ac:dyDescent="0.25">
      <c r="A2348" s="1">
        <v>100</v>
      </c>
      <c r="B2348" s="159"/>
      <c r="C2348" s="1" t="s">
        <v>2097</v>
      </c>
      <c r="D2348" s="1"/>
      <c r="E2348" s="1"/>
      <c r="F2348" s="1" t="s">
        <v>2386</v>
      </c>
      <c r="G2348" s="1">
        <v>4</v>
      </c>
      <c r="H2348" s="1" t="s">
        <v>19</v>
      </c>
      <c r="I2348" s="1" t="s">
        <v>2125</v>
      </c>
      <c r="J2348" s="1">
        <v>0.04</v>
      </c>
      <c r="K2348" s="1">
        <v>0.16</v>
      </c>
      <c r="L2348" s="42">
        <v>6</v>
      </c>
      <c r="M2348" s="43"/>
      <c r="N2348" s="1" t="e">
        <f>VLOOKUP(B2348,MICRO!E:L,8,0)</f>
        <v>#N/A</v>
      </c>
    </row>
    <row r="2349" spans="1:14" ht="20.25" x14ac:dyDescent="0.25">
      <c r="A2349" s="1">
        <v>101</v>
      </c>
      <c r="B2349" s="159"/>
      <c r="C2349" s="1" t="s">
        <v>2097</v>
      </c>
      <c r="D2349" s="1"/>
      <c r="E2349" s="1"/>
      <c r="F2349" s="1" t="s">
        <v>2387</v>
      </c>
      <c r="G2349" s="1">
        <v>2</v>
      </c>
      <c r="H2349" s="1" t="s">
        <v>19</v>
      </c>
      <c r="I2349" s="1" t="s">
        <v>2125</v>
      </c>
      <c r="J2349" s="1">
        <v>0.04</v>
      </c>
      <c r="K2349" s="1">
        <v>0.08</v>
      </c>
      <c r="L2349" s="42">
        <v>6</v>
      </c>
      <c r="M2349" s="43"/>
      <c r="N2349" s="1" t="e">
        <f>VLOOKUP(B2349,MICRO!E:L,8,0)</f>
        <v>#N/A</v>
      </c>
    </row>
    <row r="2350" spans="1:14" ht="20.25" x14ac:dyDescent="0.25">
      <c r="A2350" s="1">
        <v>102</v>
      </c>
      <c r="B2350" s="159"/>
      <c r="C2350" s="1" t="s">
        <v>2097</v>
      </c>
      <c r="D2350" s="1"/>
      <c r="E2350" s="1"/>
      <c r="F2350" s="1" t="s">
        <v>2388</v>
      </c>
      <c r="G2350" s="1">
        <v>3</v>
      </c>
      <c r="H2350" s="1" t="s">
        <v>19</v>
      </c>
      <c r="I2350" s="1" t="s">
        <v>2125</v>
      </c>
      <c r="J2350" s="1">
        <v>0.05</v>
      </c>
      <c r="K2350" s="1">
        <v>0.15000000000000002</v>
      </c>
      <c r="L2350" s="42">
        <v>6</v>
      </c>
      <c r="M2350" s="43"/>
      <c r="N2350" s="1" t="e">
        <f>VLOOKUP(B2350,MICRO!E:L,8,0)</f>
        <v>#N/A</v>
      </c>
    </row>
    <row r="2351" spans="1:14" ht="20.25" x14ac:dyDescent="0.25">
      <c r="A2351" s="1">
        <v>103</v>
      </c>
      <c r="B2351" s="159"/>
      <c r="C2351" s="1" t="s">
        <v>2103</v>
      </c>
      <c r="D2351" s="1"/>
      <c r="E2351" s="1"/>
      <c r="F2351" s="1" t="s">
        <v>2389</v>
      </c>
      <c r="G2351" s="1">
        <v>3</v>
      </c>
      <c r="H2351" s="1" t="s">
        <v>19</v>
      </c>
      <c r="I2351" s="1" t="s">
        <v>2126</v>
      </c>
      <c r="J2351" s="1">
        <v>0.03</v>
      </c>
      <c r="K2351" s="1">
        <v>0.09</v>
      </c>
      <c r="L2351" s="42">
        <v>6</v>
      </c>
      <c r="M2351" s="43"/>
      <c r="N2351" s="1" t="e">
        <f>VLOOKUP(B2351,MICRO!E:L,8,0)</f>
        <v>#N/A</v>
      </c>
    </row>
    <row r="2352" spans="1:14" ht="20.25" x14ac:dyDescent="0.25">
      <c r="A2352" s="1">
        <v>104</v>
      </c>
      <c r="B2352" s="159"/>
      <c r="C2352" s="1" t="s">
        <v>2103</v>
      </c>
      <c r="D2352" s="1"/>
      <c r="E2352" s="1"/>
      <c r="F2352" s="1" t="s">
        <v>2390</v>
      </c>
      <c r="G2352" s="1">
        <v>2</v>
      </c>
      <c r="H2352" s="1" t="s">
        <v>19</v>
      </c>
      <c r="I2352" s="1" t="s">
        <v>2126</v>
      </c>
      <c r="J2352" s="1">
        <v>0.02</v>
      </c>
      <c r="K2352" s="1">
        <v>0.04</v>
      </c>
      <c r="L2352" s="42">
        <v>6</v>
      </c>
      <c r="M2352" s="43"/>
      <c r="N2352" s="1" t="e">
        <f>VLOOKUP(B2352,MICRO!E:L,8,0)</f>
        <v>#N/A</v>
      </c>
    </row>
    <row r="2353" spans="1:14" ht="20.25" x14ac:dyDescent="0.25">
      <c r="A2353" s="1">
        <v>105</v>
      </c>
      <c r="B2353" s="159"/>
      <c r="C2353" s="1" t="s">
        <v>2103</v>
      </c>
      <c r="D2353" s="1"/>
      <c r="E2353" s="1"/>
      <c r="F2353" s="1" t="s">
        <v>2391</v>
      </c>
      <c r="G2353" s="1">
        <v>4</v>
      </c>
      <c r="H2353" s="1" t="s">
        <v>19</v>
      </c>
      <c r="I2353" s="1" t="s">
        <v>2126</v>
      </c>
      <c r="J2353" s="1">
        <v>0.04</v>
      </c>
      <c r="K2353" s="1">
        <v>0.16</v>
      </c>
      <c r="L2353" s="42">
        <v>6</v>
      </c>
      <c r="M2353" s="43"/>
      <c r="N2353" s="1" t="e">
        <f>VLOOKUP(B2353,MICRO!E:L,8,0)</f>
        <v>#N/A</v>
      </c>
    </row>
    <row r="2354" spans="1:14" ht="20.25" x14ac:dyDescent="0.25">
      <c r="A2354" s="1">
        <v>106</v>
      </c>
      <c r="B2354" s="159"/>
      <c r="C2354" s="1" t="s">
        <v>2103</v>
      </c>
      <c r="D2354" s="1"/>
      <c r="E2354" s="1"/>
      <c r="F2354" s="1" t="s">
        <v>2392</v>
      </c>
      <c r="G2354" s="1">
        <v>2</v>
      </c>
      <c r="H2354" s="1" t="s">
        <v>19</v>
      </c>
      <c r="I2354" s="1" t="s">
        <v>2126</v>
      </c>
      <c r="J2354" s="1">
        <v>0.05</v>
      </c>
      <c r="K2354" s="1">
        <v>0.1</v>
      </c>
      <c r="L2354" s="42">
        <v>6</v>
      </c>
      <c r="M2354" s="43"/>
      <c r="N2354" s="1" t="e">
        <f>VLOOKUP(B2354,MICRO!E:L,8,0)</f>
        <v>#N/A</v>
      </c>
    </row>
    <row r="2355" spans="1:14" ht="20.25" x14ac:dyDescent="0.25">
      <c r="A2355" s="1">
        <v>107</v>
      </c>
      <c r="B2355" s="159"/>
      <c r="C2355" s="1" t="s">
        <v>2103</v>
      </c>
      <c r="D2355" s="1"/>
      <c r="E2355" s="1"/>
      <c r="F2355" s="1" t="s">
        <v>2393</v>
      </c>
      <c r="G2355" s="1">
        <v>3</v>
      </c>
      <c r="H2355" s="1" t="s">
        <v>19</v>
      </c>
      <c r="I2355" s="1" t="s">
        <v>2126</v>
      </c>
      <c r="J2355" s="1">
        <v>0.04</v>
      </c>
      <c r="K2355" s="1">
        <v>0.12</v>
      </c>
      <c r="L2355" s="42">
        <v>6</v>
      </c>
      <c r="M2355" s="43"/>
      <c r="N2355" s="1" t="e">
        <f>VLOOKUP(B2355,MICRO!E:L,8,0)</f>
        <v>#N/A</v>
      </c>
    </row>
    <row r="2356" spans="1:14" ht="20.25" x14ac:dyDescent="0.25">
      <c r="A2356" s="1">
        <v>108</v>
      </c>
      <c r="B2356" s="159"/>
      <c r="C2356" s="1" t="s">
        <v>2103</v>
      </c>
      <c r="D2356" s="1"/>
      <c r="E2356" s="1"/>
      <c r="F2356" s="1" t="s">
        <v>2394</v>
      </c>
      <c r="G2356" s="1">
        <v>6</v>
      </c>
      <c r="H2356" s="1" t="s">
        <v>19</v>
      </c>
      <c r="I2356" s="1" t="s">
        <v>2126</v>
      </c>
      <c r="J2356" s="1">
        <v>0.03</v>
      </c>
      <c r="K2356" s="1">
        <v>0.18</v>
      </c>
      <c r="L2356" s="42">
        <v>6</v>
      </c>
      <c r="M2356" s="43"/>
      <c r="N2356" s="1" t="e">
        <f>VLOOKUP(B2356,MICRO!E:L,8,0)</f>
        <v>#N/A</v>
      </c>
    </row>
    <row r="2357" spans="1:14" ht="20.25" x14ac:dyDescent="0.25">
      <c r="A2357" s="1">
        <v>109</v>
      </c>
      <c r="B2357" s="159"/>
      <c r="C2357" s="1" t="s">
        <v>2103</v>
      </c>
      <c r="D2357" s="1"/>
      <c r="E2357" s="1"/>
      <c r="F2357" s="1" t="s">
        <v>2395</v>
      </c>
      <c r="G2357" s="1">
        <v>2</v>
      </c>
      <c r="H2357" s="1" t="s">
        <v>19</v>
      </c>
      <c r="I2357" s="1" t="s">
        <v>2126</v>
      </c>
      <c r="J2357" s="1">
        <v>0.03</v>
      </c>
      <c r="K2357" s="1">
        <v>0.06</v>
      </c>
      <c r="L2357" s="42">
        <v>6</v>
      </c>
      <c r="M2357" s="43"/>
      <c r="N2357" s="1" t="e">
        <f>VLOOKUP(B2357,MICRO!E:L,8,0)</f>
        <v>#N/A</v>
      </c>
    </row>
    <row r="2358" spans="1:14" ht="20.25" x14ac:dyDescent="0.25">
      <c r="A2358" s="1">
        <v>110</v>
      </c>
      <c r="B2358" s="159"/>
      <c r="C2358" s="1" t="s">
        <v>2103</v>
      </c>
      <c r="D2358" s="1"/>
      <c r="E2358" s="1"/>
      <c r="F2358" s="1" t="s">
        <v>2396</v>
      </c>
      <c r="G2358" s="1">
        <v>2</v>
      </c>
      <c r="H2358" s="1" t="s">
        <v>19</v>
      </c>
      <c r="I2358" s="1" t="s">
        <v>2126</v>
      </c>
      <c r="J2358" s="1">
        <v>0.02</v>
      </c>
      <c r="K2358" s="1">
        <v>0.04</v>
      </c>
      <c r="L2358" s="42">
        <v>6</v>
      </c>
      <c r="M2358" s="43"/>
      <c r="N2358" s="1" t="e">
        <f>VLOOKUP(B2358,MICRO!E:L,8,0)</f>
        <v>#N/A</v>
      </c>
    </row>
    <row r="2359" spans="1:14" ht="20.25" x14ac:dyDescent="0.25">
      <c r="A2359" s="1">
        <v>111</v>
      </c>
      <c r="B2359" s="159"/>
      <c r="C2359" s="1" t="s">
        <v>2103</v>
      </c>
      <c r="D2359" s="1"/>
      <c r="E2359" s="1"/>
      <c r="F2359" s="1" t="s">
        <v>2397</v>
      </c>
      <c r="G2359" s="1">
        <v>2</v>
      </c>
      <c r="H2359" s="1" t="s">
        <v>19</v>
      </c>
      <c r="I2359" s="1" t="s">
        <v>2126</v>
      </c>
      <c r="J2359" s="1">
        <v>2.5000000000000001E-2</v>
      </c>
      <c r="K2359" s="1">
        <v>0.05</v>
      </c>
      <c r="L2359" s="42">
        <v>6</v>
      </c>
      <c r="M2359" s="43"/>
      <c r="N2359" s="1" t="e">
        <f>VLOOKUP(B2359,MICRO!E:L,8,0)</f>
        <v>#N/A</v>
      </c>
    </row>
    <row r="2360" spans="1:14" ht="20.25" x14ac:dyDescent="0.25">
      <c r="A2360" s="1">
        <v>112</v>
      </c>
      <c r="B2360" s="159"/>
      <c r="C2360" s="1" t="s">
        <v>2103</v>
      </c>
      <c r="D2360" s="1"/>
      <c r="E2360" s="1"/>
      <c r="F2360" s="1" t="s">
        <v>2398</v>
      </c>
      <c r="G2360" s="1">
        <v>2</v>
      </c>
      <c r="H2360" s="1" t="s">
        <v>19</v>
      </c>
      <c r="I2360" s="1" t="s">
        <v>2126</v>
      </c>
      <c r="J2360" s="1">
        <v>0</v>
      </c>
      <c r="K2360" s="1">
        <v>0</v>
      </c>
      <c r="L2360" s="42">
        <v>6</v>
      </c>
      <c r="M2360" s="43"/>
      <c r="N2360" s="1" t="e">
        <f>VLOOKUP(B2360,MICRO!E:L,8,0)</f>
        <v>#N/A</v>
      </c>
    </row>
    <row r="2361" spans="1:14" ht="20.25" x14ac:dyDescent="0.25">
      <c r="A2361" s="1">
        <v>113</v>
      </c>
      <c r="B2361" s="159"/>
      <c r="C2361" s="1" t="s">
        <v>2103</v>
      </c>
      <c r="D2361" s="1"/>
      <c r="E2361" s="1"/>
      <c r="F2361" s="1" t="s">
        <v>2399</v>
      </c>
      <c r="G2361" s="1">
        <v>6</v>
      </c>
      <c r="H2361" s="1" t="s">
        <v>19</v>
      </c>
      <c r="I2361" s="1" t="s">
        <v>2126</v>
      </c>
      <c r="J2361" s="1">
        <v>0.03</v>
      </c>
      <c r="K2361" s="1">
        <v>0.18</v>
      </c>
      <c r="L2361" s="42">
        <v>6</v>
      </c>
      <c r="M2361" s="43"/>
      <c r="N2361" s="1" t="e">
        <f>VLOOKUP(B2361,MICRO!E:L,8,0)</f>
        <v>#N/A</v>
      </c>
    </row>
    <row r="2362" spans="1:14" ht="20.25" x14ac:dyDescent="0.25">
      <c r="A2362" s="1">
        <v>114</v>
      </c>
      <c r="B2362" s="159"/>
      <c r="C2362" s="1" t="s">
        <v>2103</v>
      </c>
      <c r="D2362" s="1"/>
      <c r="E2362" s="1"/>
      <c r="F2362" s="1" t="s">
        <v>2400</v>
      </c>
      <c r="G2362" s="1">
        <v>2</v>
      </c>
      <c r="H2362" s="1" t="s">
        <v>19</v>
      </c>
      <c r="I2362" s="1" t="s">
        <v>2126</v>
      </c>
      <c r="J2362" s="1">
        <v>0.02</v>
      </c>
      <c r="K2362" s="1">
        <v>0.04</v>
      </c>
      <c r="L2362" s="42">
        <v>6</v>
      </c>
      <c r="M2362" s="43"/>
      <c r="N2362" s="1" t="e">
        <f>VLOOKUP(B2362,MICRO!E:L,8,0)</f>
        <v>#N/A</v>
      </c>
    </row>
    <row r="2363" spans="1:14" ht="20.25" x14ac:dyDescent="0.25">
      <c r="A2363" s="1">
        <v>115</v>
      </c>
      <c r="B2363" s="159"/>
      <c r="C2363" s="1" t="s">
        <v>2103</v>
      </c>
      <c r="D2363" s="1"/>
      <c r="E2363" s="1"/>
      <c r="F2363" s="1" t="s">
        <v>2401</v>
      </c>
      <c r="G2363" s="1">
        <v>2</v>
      </c>
      <c r="H2363" s="1" t="s">
        <v>19</v>
      </c>
      <c r="I2363" s="1" t="s">
        <v>2126</v>
      </c>
      <c r="J2363" s="1">
        <v>0.03</v>
      </c>
      <c r="K2363" s="1">
        <v>0.06</v>
      </c>
      <c r="L2363" s="42">
        <v>6</v>
      </c>
      <c r="M2363" s="43"/>
      <c r="N2363" s="1" t="e">
        <f>VLOOKUP(B2363,MICRO!E:L,8,0)</f>
        <v>#N/A</v>
      </c>
    </row>
    <row r="2364" spans="1:14" ht="20.25" x14ac:dyDescent="0.25">
      <c r="A2364" s="1">
        <v>116</v>
      </c>
      <c r="B2364" s="159"/>
      <c r="C2364" s="1" t="s">
        <v>2103</v>
      </c>
      <c r="D2364" s="1"/>
      <c r="E2364" s="1"/>
      <c r="F2364" s="1" t="s">
        <v>2402</v>
      </c>
      <c r="G2364" s="1">
        <v>4</v>
      </c>
      <c r="H2364" s="1" t="s">
        <v>1253</v>
      </c>
      <c r="I2364" s="1" t="s">
        <v>2126</v>
      </c>
      <c r="J2364" s="1">
        <v>0.9</v>
      </c>
      <c r="K2364" s="1">
        <v>3.6</v>
      </c>
      <c r="L2364" s="42">
        <v>6</v>
      </c>
      <c r="M2364" s="43"/>
      <c r="N2364" s="1" t="e">
        <f>VLOOKUP(B2364,MICRO!E:L,8,0)</f>
        <v>#N/A</v>
      </c>
    </row>
    <row r="2365" spans="1:14" ht="20.25" x14ac:dyDescent="0.25">
      <c r="A2365" s="1">
        <v>117</v>
      </c>
      <c r="B2365" s="159"/>
      <c r="C2365" s="1" t="s">
        <v>2103</v>
      </c>
      <c r="D2365" s="1"/>
      <c r="E2365" s="1"/>
      <c r="F2365" s="1" t="s">
        <v>2403</v>
      </c>
      <c r="G2365" s="1">
        <v>15</v>
      </c>
      <c r="H2365" s="1" t="s">
        <v>19</v>
      </c>
      <c r="I2365" s="1" t="s">
        <v>2126</v>
      </c>
      <c r="J2365" s="1">
        <v>0.02</v>
      </c>
      <c r="K2365" s="1">
        <v>0.3</v>
      </c>
      <c r="L2365" s="42">
        <v>6</v>
      </c>
      <c r="M2365" s="43"/>
      <c r="N2365" s="1" t="e">
        <f>VLOOKUP(B2365,MICRO!E:L,8,0)</f>
        <v>#N/A</v>
      </c>
    </row>
    <row r="2366" spans="1:14" ht="20.25" x14ac:dyDescent="0.25">
      <c r="A2366" s="1">
        <v>118</v>
      </c>
      <c r="B2366" s="159"/>
      <c r="C2366" s="1" t="s">
        <v>2103</v>
      </c>
      <c r="D2366" s="1"/>
      <c r="E2366" s="1"/>
      <c r="F2366" s="1" t="s">
        <v>2404</v>
      </c>
      <c r="G2366" s="1">
        <v>10</v>
      </c>
      <c r="H2366" s="1" t="s">
        <v>19</v>
      </c>
      <c r="I2366" s="1" t="s">
        <v>2126</v>
      </c>
      <c r="J2366" s="1">
        <v>0.02</v>
      </c>
      <c r="K2366" s="1">
        <v>0.2</v>
      </c>
      <c r="L2366" s="42">
        <v>6</v>
      </c>
      <c r="M2366" s="43"/>
      <c r="N2366" s="1" t="e">
        <f>VLOOKUP(B2366,MICRO!E:L,8,0)</f>
        <v>#N/A</v>
      </c>
    </row>
    <row r="2367" spans="1:14" ht="20.25" x14ac:dyDescent="0.25">
      <c r="A2367" s="1">
        <v>119</v>
      </c>
      <c r="B2367" s="159"/>
      <c r="C2367" s="1" t="s">
        <v>2103</v>
      </c>
      <c r="D2367" s="1"/>
      <c r="E2367" s="1"/>
      <c r="F2367" s="1" t="s">
        <v>2405</v>
      </c>
      <c r="G2367" s="1">
        <v>18</v>
      </c>
      <c r="H2367" s="1" t="s">
        <v>19</v>
      </c>
      <c r="I2367" s="1" t="s">
        <v>2126</v>
      </c>
      <c r="J2367" s="1">
        <v>0.02</v>
      </c>
      <c r="K2367" s="1">
        <v>0.36</v>
      </c>
      <c r="L2367" s="42">
        <v>6</v>
      </c>
      <c r="M2367" s="43"/>
      <c r="N2367" s="1" t="e">
        <f>VLOOKUP(B2367,MICRO!E:L,8,0)</f>
        <v>#N/A</v>
      </c>
    </row>
    <row r="2368" spans="1:14" ht="20.25" x14ac:dyDescent="0.25">
      <c r="A2368" s="1">
        <v>120</v>
      </c>
      <c r="B2368" s="159"/>
      <c r="C2368" s="1" t="s">
        <v>2103</v>
      </c>
      <c r="D2368" s="1"/>
      <c r="E2368" s="1"/>
      <c r="F2368" s="1" t="s">
        <v>2352</v>
      </c>
      <c r="G2368" s="1">
        <v>35</v>
      </c>
      <c r="H2368" s="1" t="s">
        <v>1253</v>
      </c>
      <c r="I2368" s="1" t="s">
        <v>2126</v>
      </c>
      <c r="J2368" s="1">
        <v>0.6</v>
      </c>
      <c r="K2368" s="1">
        <v>21</v>
      </c>
      <c r="L2368" s="42">
        <v>6</v>
      </c>
      <c r="M2368" s="43"/>
      <c r="N2368" s="1" t="e">
        <f>VLOOKUP(B2368,MICRO!E:L,8,0)</f>
        <v>#N/A</v>
      </c>
    </row>
    <row r="2369" spans="1:14" ht="20.25" x14ac:dyDescent="0.25">
      <c r="A2369" s="1">
        <v>121</v>
      </c>
      <c r="B2369" s="159"/>
      <c r="C2369" s="1" t="s">
        <v>2103</v>
      </c>
      <c r="D2369" s="1"/>
      <c r="E2369" s="1"/>
      <c r="F2369" s="1" t="s">
        <v>2406</v>
      </c>
      <c r="G2369" s="1">
        <v>36</v>
      </c>
      <c r="H2369" s="1" t="s">
        <v>1253</v>
      </c>
      <c r="I2369" s="1" t="s">
        <v>2126</v>
      </c>
      <c r="J2369" s="1">
        <v>0.8</v>
      </c>
      <c r="K2369" s="1">
        <v>28.8</v>
      </c>
      <c r="L2369" s="42">
        <v>6</v>
      </c>
      <c r="M2369" s="43"/>
      <c r="N2369" s="1" t="e">
        <f>VLOOKUP(B2369,MICRO!E:L,8,0)</f>
        <v>#N/A</v>
      </c>
    </row>
    <row r="2370" spans="1:14" ht="20.25" x14ac:dyDescent="0.25">
      <c r="A2370" s="1">
        <v>122</v>
      </c>
      <c r="B2370" s="159"/>
      <c r="C2370" s="1" t="s">
        <v>2103</v>
      </c>
      <c r="D2370" s="1"/>
      <c r="E2370" s="1"/>
      <c r="F2370" s="1" t="s">
        <v>2407</v>
      </c>
      <c r="G2370" s="1">
        <v>2</v>
      </c>
      <c r="H2370" s="1" t="s">
        <v>19</v>
      </c>
      <c r="I2370" s="1" t="s">
        <v>2126</v>
      </c>
      <c r="J2370" s="1">
        <v>1</v>
      </c>
      <c r="K2370" s="1">
        <v>2</v>
      </c>
      <c r="L2370" s="42">
        <v>6</v>
      </c>
      <c r="M2370" s="43"/>
      <c r="N2370" s="1" t="e">
        <f>VLOOKUP(B2370,MICRO!E:L,8,0)</f>
        <v>#N/A</v>
      </c>
    </row>
    <row r="2371" spans="1:14" ht="20.25" x14ac:dyDescent="0.25">
      <c r="A2371" s="1">
        <v>123</v>
      </c>
      <c r="B2371" s="159"/>
      <c r="C2371" s="1" t="s">
        <v>2103</v>
      </c>
      <c r="D2371" s="1"/>
      <c r="E2371" s="1"/>
      <c r="F2371" s="1" t="s">
        <v>2408</v>
      </c>
      <c r="G2371" s="1">
        <v>6</v>
      </c>
      <c r="H2371" s="1" t="s">
        <v>1253</v>
      </c>
      <c r="I2371" s="1" t="s">
        <v>2126</v>
      </c>
      <c r="J2371" s="1">
        <v>0.4</v>
      </c>
      <c r="K2371" s="1">
        <v>2.4000000000000004</v>
      </c>
      <c r="L2371" s="42">
        <v>6</v>
      </c>
      <c r="M2371" s="43"/>
      <c r="N2371" s="1" t="e">
        <f>VLOOKUP(B2371,MICRO!E:L,8,0)</f>
        <v>#N/A</v>
      </c>
    </row>
    <row r="2372" spans="1:14" ht="20.25" x14ac:dyDescent="0.25">
      <c r="A2372" s="1">
        <v>124</v>
      </c>
      <c r="B2372" s="159"/>
      <c r="C2372" s="1" t="s">
        <v>2103</v>
      </c>
      <c r="D2372" s="1"/>
      <c r="E2372" s="1"/>
      <c r="F2372" s="1" t="s">
        <v>2409</v>
      </c>
      <c r="G2372" s="1">
        <v>6</v>
      </c>
      <c r="H2372" s="1" t="s">
        <v>1253</v>
      </c>
      <c r="I2372" s="1" t="s">
        <v>2126</v>
      </c>
      <c r="J2372" s="1">
        <v>0.2</v>
      </c>
      <c r="K2372" s="1">
        <v>1.2000000000000002</v>
      </c>
      <c r="L2372" s="42">
        <v>6</v>
      </c>
      <c r="M2372" s="43"/>
      <c r="N2372" s="1" t="e">
        <f>VLOOKUP(B2372,MICRO!E:L,8,0)</f>
        <v>#N/A</v>
      </c>
    </row>
    <row r="2373" spans="1:14" ht="20.25" x14ac:dyDescent="0.25">
      <c r="A2373" s="1">
        <v>125</v>
      </c>
      <c r="B2373" s="159"/>
      <c r="C2373" s="1" t="s">
        <v>2103</v>
      </c>
      <c r="D2373" s="1"/>
      <c r="E2373" s="1"/>
      <c r="F2373" s="1" t="s">
        <v>2410</v>
      </c>
      <c r="G2373" s="1">
        <v>5</v>
      </c>
      <c r="H2373" s="1" t="s">
        <v>1253</v>
      </c>
      <c r="I2373" s="1" t="s">
        <v>2126</v>
      </c>
      <c r="J2373" s="1">
        <v>0.5</v>
      </c>
      <c r="K2373" s="1">
        <v>2.5</v>
      </c>
      <c r="L2373" s="42">
        <v>6</v>
      </c>
      <c r="M2373" s="43"/>
      <c r="N2373" s="1" t="e">
        <f>VLOOKUP(B2373,MICRO!E:L,8,0)</f>
        <v>#N/A</v>
      </c>
    </row>
    <row r="2374" spans="1:14" ht="20.25" x14ac:dyDescent="0.25">
      <c r="A2374" s="1">
        <v>126</v>
      </c>
      <c r="B2374" s="159"/>
      <c r="C2374" s="1" t="s">
        <v>2108</v>
      </c>
      <c r="D2374" s="1"/>
      <c r="E2374" s="1"/>
      <c r="F2374" s="1" t="s">
        <v>2411</v>
      </c>
      <c r="G2374" s="1">
        <v>50</v>
      </c>
      <c r="H2374" s="1" t="s">
        <v>1253</v>
      </c>
      <c r="I2374" s="1" t="s">
        <v>2412</v>
      </c>
      <c r="J2374" s="1">
        <v>0.6</v>
      </c>
      <c r="K2374" s="1">
        <v>30</v>
      </c>
      <c r="L2374" s="42">
        <v>6</v>
      </c>
      <c r="M2374" s="43"/>
      <c r="N2374" s="1" t="e">
        <f>VLOOKUP(B2374,MICRO!E:L,8,0)</f>
        <v>#N/A</v>
      </c>
    </row>
    <row r="2375" spans="1:14" ht="20.25" x14ac:dyDescent="0.25">
      <c r="A2375" s="1">
        <v>127</v>
      </c>
      <c r="B2375" s="159"/>
      <c r="C2375" s="1" t="s">
        <v>2108</v>
      </c>
      <c r="D2375" s="1"/>
      <c r="E2375" s="1"/>
      <c r="F2375" s="1" t="s">
        <v>2413</v>
      </c>
      <c r="G2375" s="1">
        <v>4</v>
      </c>
      <c r="H2375" s="1" t="s">
        <v>1253</v>
      </c>
      <c r="I2375" s="1" t="s">
        <v>2412</v>
      </c>
      <c r="J2375" s="1">
        <v>0.5</v>
      </c>
      <c r="K2375" s="1">
        <v>2</v>
      </c>
      <c r="L2375" s="42">
        <v>6</v>
      </c>
      <c r="M2375" s="43"/>
      <c r="N2375" s="1" t="e">
        <f>VLOOKUP(B2375,MICRO!E:L,8,0)</f>
        <v>#N/A</v>
      </c>
    </row>
    <row r="2376" spans="1:14" ht="20.25" x14ac:dyDescent="0.25">
      <c r="A2376" s="1">
        <v>128</v>
      </c>
      <c r="B2376" s="159"/>
      <c r="C2376" s="1" t="s">
        <v>2108</v>
      </c>
      <c r="D2376" s="1"/>
      <c r="E2376" s="1"/>
      <c r="F2376" s="1" t="s">
        <v>2414</v>
      </c>
      <c r="G2376" s="1">
        <v>52</v>
      </c>
      <c r="H2376" s="1" t="s">
        <v>1253</v>
      </c>
      <c r="I2376" s="1" t="s">
        <v>2412</v>
      </c>
      <c r="J2376" s="1">
        <v>0.7</v>
      </c>
      <c r="K2376" s="1">
        <v>36.4</v>
      </c>
      <c r="L2376" s="42">
        <v>6</v>
      </c>
      <c r="M2376" s="43"/>
      <c r="N2376" s="1" t="e">
        <f>VLOOKUP(B2376,MICRO!E:L,8,0)</f>
        <v>#N/A</v>
      </c>
    </row>
    <row r="2377" spans="1:14" ht="20.25" x14ac:dyDescent="0.25">
      <c r="A2377" s="1">
        <v>129</v>
      </c>
      <c r="B2377" s="159"/>
      <c r="C2377" s="1" t="s">
        <v>2108</v>
      </c>
      <c r="D2377" s="1"/>
      <c r="E2377" s="1"/>
      <c r="F2377" s="1" t="s">
        <v>2415</v>
      </c>
      <c r="G2377" s="1">
        <v>5</v>
      </c>
      <c r="H2377" s="1" t="s">
        <v>19</v>
      </c>
      <c r="I2377" s="1" t="s">
        <v>2412</v>
      </c>
      <c r="J2377" s="1">
        <v>0.02</v>
      </c>
      <c r="K2377" s="1">
        <v>0.1</v>
      </c>
      <c r="L2377" s="42">
        <v>6</v>
      </c>
      <c r="M2377" s="43"/>
      <c r="N2377" s="1" t="e">
        <f>VLOOKUP(B2377,MICRO!E:L,8,0)</f>
        <v>#N/A</v>
      </c>
    </row>
    <row r="2378" spans="1:14" ht="20.25" x14ac:dyDescent="0.25">
      <c r="A2378" s="1">
        <v>130</v>
      </c>
      <c r="B2378" s="159"/>
      <c r="C2378" s="1" t="s">
        <v>2108</v>
      </c>
      <c r="D2378" s="1"/>
      <c r="E2378" s="1"/>
      <c r="F2378" s="1" t="s">
        <v>2416</v>
      </c>
      <c r="G2378" s="1">
        <v>20</v>
      </c>
      <c r="H2378" s="1" t="s">
        <v>19</v>
      </c>
      <c r="I2378" s="1" t="s">
        <v>2412</v>
      </c>
      <c r="J2378" s="1">
        <v>0.02</v>
      </c>
      <c r="K2378" s="1">
        <v>0.4</v>
      </c>
      <c r="L2378" s="42">
        <v>6</v>
      </c>
      <c r="M2378" s="43"/>
      <c r="N2378" s="1" t="e">
        <f>VLOOKUP(B2378,MICRO!E:L,8,0)</f>
        <v>#N/A</v>
      </c>
    </row>
    <row r="2379" spans="1:14" ht="20.25" x14ac:dyDescent="0.25">
      <c r="A2379" s="1">
        <v>131</v>
      </c>
      <c r="B2379" s="159"/>
      <c r="C2379" s="1" t="s">
        <v>2108</v>
      </c>
      <c r="D2379" s="1"/>
      <c r="E2379" s="1"/>
      <c r="F2379" s="1" t="s">
        <v>2417</v>
      </c>
      <c r="G2379" s="1">
        <v>6</v>
      </c>
      <c r="H2379" s="1" t="s">
        <v>19</v>
      </c>
      <c r="I2379" s="1" t="s">
        <v>2412</v>
      </c>
      <c r="J2379" s="1">
        <v>0.02</v>
      </c>
      <c r="K2379" s="1">
        <v>0.12</v>
      </c>
      <c r="L2379" s="42">
        <v>6</v>
      </c>
      <c r="M2379" s="43"/>
      <c r="N2379" s="1" t="e">
        <f>VLOOKUP(B2379,MICRO!E:L,8,0)</f>
        <v>#N/A</v>
      </c>
    </row>
    <row r="2380" spans="1:14" ht="20.25" x14ac:dyDescent="0.25">
      <c r="A2380" s="1">
        <v>132</v>
      </c>
      <c r="B2380" s="159"/>
      <c r="C2380" s="1" t="s">
        <v>2108</v>
      </c>
      <c r="D2380" s="1"/>
      <c r="E2380" s="1"/>
      <c r="F2380" s="1" t="s">
        <v>2418</v>
      </c>
      <c r="G2380" s="1">
        <v>15</v>
      </c>
      <c r="H2380" s="1" t="s">
        <v>19</v>
      </c>
      <c r="I2380" s="1" t="s">
        <v>2412</v>
      </c>
      <c r="J2380" s="1">
        <v>0.02</v>
      </c>
      <c r="K2380" s="1">
        <v>0.3</v>
      </c>
      <c r="L2380" s="42">
        <v>6</v>
      </c>
      <c r="M2380" s="43"/>
      <c r="N2380" s="1" t="e">
        <f>VLOOKUP(B2380,MICRO!E:L,8,0)</f>
        <v>#N/A</v>
      </c>
    </row>
    <row r="2381" spans="1:14" ht="20.25" x14ac:dyDescent="0.25">
      <c r="A2381" s="1">
        <v>133</v>
      </c>
      <c r="B2381" s="159"/>
      <c r="C2381" s="1" t="s">
        <v>2108</v>
      </c>
      <c r="D2381" s="1"/>
      <c r="E2381" s="1"/>
      <c r="F2381" s="1" t="s">
        <v>2419</v>
      </c>
      <c r="G2381" s="1">
        <v>6</v>
      </c>
      <c r="H2381" s="1" t="s">
        <v>1253</v>
      </c>
      <c r="I2381" s="1" t="s">
        <v>2412</v>
      </c>
      <c r="J2381" s="1">
        <v>0.8</v>
      </c>
      <c r="K2381" s="1">
        <v>4.8000000000000007</v>
      </c>
      <c r="L2381" s="42">
        <v>6</v>
      </c>
      <c r="M2381" s="43"/>
      <c r="N2381" s="1" t="e">
        <f>VLOOKUP(B2381,MICRO!E:L,8,0)</f>
        <v>#N/A</v>
      </c>
    </row>
    <row r="2382" spans="1:14" ht="20.25" x14ac:dyDescent="0.25">
      <c r="A2382" s="1">
        <v>134</v>
      </c>
      <c r="B2382" s="159"/>
      <c r="C2382" s="1" t="s">
        <v>2108</v>
      </c>
      <c r="D2382" s="1"/>
      <c r="E2382" s="1"/>
      <c r="F2382" s="1" t="s">
        <v>2420</v>
      </c>
      <c r="G2382" s="1">
        <v>2</v>
      </c>
      <c r="H2382" s="1" t="s">
        <v>19</v>
      </c>
      <c r="I2382" s="1" t="s">
        <v>2412</v>
      </c>
      <c r="J2382" s="1">
        <v>1</v>
      </c>
      <c r="K2382" s="1">
        <v>2</v>
      </c>
      <c r="L2382" s="42">
        <v>6</v>
      </c>
      <c r="M2382" s="43"/>
      <c r="N2382" s="1" t="e">
        <f>VLOOKUP(B2382,MICRO!E:L,8,0)</f>
        <v>#N/A</v>
      </c>
    </row>
    <row r="2383" spans="1:14" ht="20.25" x14ac:dyDescent="0.25">
      <c r="A2383" s="1">
        <v>135</v>
      </c>
      <c r="B2383" s="159"/>
      <c r="C2383" s="1" t="s">
        <v>2108</v>
      </c>
      <c r="D2383" s="1"/>
      <c r="E2383" s="1"/>
      <c r="F2383" s="1" t="s">
        <v>2421</v>
      </c>
      <c r="G2383" s="1">
        <v>10</v>
      </c>
      <c r="H2383" s="1" t="s">
        <v>1253</v>
      </c>
      <c r="I2383" s="1" t="s">
        <v>2412</v>
      </c>
      <c r="J2383" s="1">
        <v>0.5</v>
      </c>
      <c r="K2383" s="1">
        <v>5</v>
      </c>
      <c r="L2383" s="42">
        <v>6</v>
      </c>
      <c r="M2383" s="43"/>
      <c r="N2383" s="1" t="e">
        <f>VLOOKUP(B2383,MICRO!E:L,8,0)</f>
        <v>#N/A</v>
      </c>
    </row>
    <row r="2384" spans="1:14" ht="20.25" x14ac:dyDescent="0.25">
      <c r="A2384" s="1">
        <v>136</v>
      </c>
      <c r="B2384" s="159"/>
      <c r="C2384" s="1" t="s">
        <v>2108</v>
      </c>
      <c r="D2384" s="1"/>
      <c r="E2384" s="1"/>
      <c r="F2384" s="1" t="s">
        <v>2422</v>
      </c>
      <c r="G2384" s="1">
        <v>2</v>
      </c>
      <c r="H2384" s="1" t="s">
        <v>19</v>
      </c>
      <c r="I2384" s="1" t="s">
        <v>2412</v>
      </c>
      <c r="J2384" s="1">
        <v>0.02</v>
      </c>
      <c r="K2384" s="1">
        <v>0.04</v>
      </c>
      <c r="L2384" s="42">
        <v>6</v>
      </c>
      <c r="M2384" s="43"/>
      <c r="N2384" s="1" t="e">
        <f>VLOOKUP(B2384,MICRO!E:L,8,0)</f>
        <v>#N/A</v>
      </c>
    </row>
    <row r="2385" spans="1:14" ht="20.25" x14ac:dyDescent="0.25">
      <c r="A2385" s="1">
        <v>137</v>
      </c>
      <c r="B2385" s="159"/>
      <c r="C2385" s="1" t="s">
        <v>2108</v>
      </c>
      <c r="D2385" s="1"/>
      <c r="E2385" s="1"/>
      <c r="F2385" s="1" t="s">
        <v>2423</v>
      </c>
      <c r="G2385" s="1">
        <v>3</v>
      </c>
      <c r="H2385" s="1" t="s">
        <v>19</v>
      </c>
      <c r="I2385" s="1" t="s">
        <v>2412</v>
      </c>
      <c r="J2385" s="1">
        <v>0.05</v>
      </c>
      <c r="K2385" s="1">
        <v>0.15000000000000002</v>
      </c>
      <c r="L2385" s="42">
        <v>6</v>
      </c>
      <c r="M2385" s="43"/>
      <c r="N2385" s="1" t="e">
        <f>VLOOKUP(B2385,MICRO!E:L,8,0)</f>
        <v>#N/A</v>
      </c>
    </row>
    <row r="2386" spans="1:14" ht="20.25" x14ac:dyDescent="0.25">
      <c r="A2386" s="1">
        <v>138</v>
      </c>
      <c r="B2386" s="159"/>
      <c r="C2386" s="1" t="s">
        <v>2108</v>
      </c>
      <c r="D2386" s="1"/>
      <c r="E2386" s="1"/>
      <c r="F2386" s="1" t="s">
        <v>2424</v>
      </c>
      <c r="G2386" s="1">
        <v>2</v>
      </c>
      <c r="H2386" s="1" t="s">
        <v>19</v>
      </c>
      <c r="I2386" s="1" t="s">
        <v>2412</v>
      </c>
      <c r="J2386" s="1">
        <v>0.03</v>
      </c>
      <c r="K2386" s="1">
        <v>0.06</v>
      </c>
      <c r="L2386" s="42">
        <v>6</v>
      </c>
      <c r="M2386" s="43"/>
      <c r="N2386" s="1" t="e">
        <f>VLOOKUP(B2386,MICRO!E:L,8,0)</f>
        <v>#N/A</v>
      </c>
    </row>
    <row r="2387" spans="1:14" ht="20.25" x14ac:dyDescent="0.25">
      <c r="A2387" s="1">
        <v>139</v>
      </c>
      <c r="B2387" s="159"/>
      <c r="C2387" s="1" t="s">
        <v>2108</v>
      </c>
      <c r="D2387" s="1"/>
      <c r="E2387" s="1"/>
      <c r="F2387" s="1" t="s">
        <v>2425</v>
      </c>
      <c r="G2387" s="1">
        <v>5</v>
      </c>
      <c r="H2387" s="1" t="s">
        <v>19</v>
      </c>
      <c r="I2387" s="1" t="s">
        <v>2412</v>
      </c>
      <c r="J2387" s="1">
        <v>0.02</v>
      </c>
      <c r="K2387" s="1">
        <v>0.1</v>
      </c>
      <c r="L2387" s="42">
        <v>6</v>
      </c>
      <c r="M2387" s="43"/>
      <c r="N2387" s="1" t="e">
        <f>VLOOKUP(B2387,MICRO!E:L,8,0)</f>
        <v>#N/A</v>
      </c>
    </row>
    <row r="2388" spans="1:14" ht="20.25" x14ac:dyDescent="0.25">
      <c r="A2388" s="1">
        <v>140</v>
      </c>
      <c r="B2388" s="159"/>
      <c r="C2388" s="1" t="s">
        <v>2108</v>
      </c>
      <c r="D2388" s="1"/>
      <c r="E2388" s="1"/>
      <c r="F2388" s="1" t="s">
        <v>2426</v>
      </c>
      <c r="G2388" s="1">
        <v>2</v>
      </c>
      <c r="H2388" s="1" t="s">
        <v>19</v>
      </c>
      <c r="I2388" s="1" t="s">
        <v>2412</v>
      </c>
      <c r="J2388" s="1">
        <v>0.03</v>
      </c>
      <c r="K2388" s="1">
        <v>0.06</v>
      </c>
      <c r="L2388" s="42">
        <v>6</v>
      </c>
      <c r="M2388" s="43"/>
      <c r="N2388" s="1" t="e">
        <f>VLOOKUP(B2388,MICRO!E:L,8,0)</f>
        <v>#N/A</v>
      </c>
    </row>
    <row r="2389" spans="1:14" ht="20.25" x14ac:dyDescent="0.25">
      <c r="A2389" s="1">
        <v>141</v>
      </c>
      <c r="B2389" s="159"/>
      <c r="C2389" s="1" t="s">
        <v>2108</v>
      </c>
      <c r="D2389" s="1"/>
      <c r="E2389" s="1"/>
      <c r="F2389" s="1" t="s">
        <v>2427</v>
      </c>
      <c r="G2389" s="1">
        <v>5</v>
      </c>
      <c r="H2389" s="1" t="s">
        <v>19</v>
      </c>
      <c r="I2389" s="1" t="s">
        <v>2412</v>
      </c>
      <c r="J2389" s="1">
        <v>0.02</v>
      </c>
      <c r="K2389" s="1">
        <v>0.1</v>
      </c>
      <c r="L2389" s="42">
        <v>6</v>
      </c>
      <c r="M2389" s="43"/>
      <c r="N2389" s="1" t="e">
        <f>VLOOKUP(B2389,MICRO!E:L,8,0)</f>
        <v>#N/A</v>
      </c>
    </row>
    <row r="2390" spans="1:14" ht="20.25" x14ac:dyDescent="0.25">
      <c r="A2390" s="1">
        <v>142</v>
      </c>
      <c r="B2390" s="159"/>
      <c r="C2390" s="1" t="s">
        <v>2108</v>
      </c>
      <c r="D2390" s="1"/>
      <c r="E2390" s="1"/>
      <c r="F2390" s="1" t="s">
        <v>2428</v>
      </c>
      <c r="G2390" s="1">
        <v>2</v>
      </c>
      <c r="H2390" s="1" t="s">
        <v>19</v>
      </c>
      <c r="I2390" s="1" t="s">
        <v>2412</v>
      </c>
      <c r="J2390" s="1">
        <v>0.02</v>
      </c>
      <c r="K2390" s="1">
        <v>0.04</v>
      </c>
      <c r="L2390" s="42">
        <v>6</v>
      </c>
      <c r="M2390" s="43"/>
      <c r="N2390" s="1" t="e">
        <f>VLOOKUP(B2390,MICRO!E:L,8,0)</f>
        <v>#N/A</v>
      </c>
    </row>
    <row r="2391" spans="1:14" ht="20.25" x14ac:dyDescent="0.25">
      <c r="A2391" s="1">
        <v>143</v>
      </c>
      <c r="B2391" s="159"/>
      <c r="C2391" s="1" t="s">
        <v>2108</v>
      </c>
      <c r="D2391" s="1"/>
      <c r="E2391" s="1"/>
      <c r="F2391" s="1" t="s">
        <v>2429</v>
      </c>
      <c r="G2391" s="1">
        <v>2</v>
      </c>
      <c r="H2391" s="1" t="s">
        <v>19</v>
      </c>
      <c r="I2391" s="1" t="s">
        <v>2412</v>
      </c>
      <c r="J2391" s="1">
        <v>0.03</v>
      </c>
      <c r="K2391" s="1">
        <v>0.06</v>
      </c>
      <c r="L2391" s="42">
        <v>6</v>
      </c>
      <c r="M2391" s="43"/>
      <c r="N2391" s="1" t="e">
        <f>VLOOKUP(B2391,MICRO!E:L,8,0)</f>
        <v>#N/A</v>
      </c>
    </row>
    <row r="2392" spans="1:14" ht="20.25" x14ac:dyDescent="0.25">
      <c r="A2392" s="1">
        <v>144</v>
      </c>
      <c r="B2392" s="159"/>
      <c r="C2392" s="1" t="s">
        <v>2108</v>
      </c>
      <c r="D2392" s="1"/>
      <c r="E2392" s="1"/>
      <c r="F2392" s="1" t="s">
        <v>2430</v>
      </c>
      <c r="G2392" s="1">
        <v>2</v>
      </c>
      <c r="H2392" s="1" t="s">
        <v>19</v>
      </c>
      <c r="I2392" s="1" t="s">
        <v>2412</v>
      </c>
      <c r="J2392" s="1">
        <v>0.02</v>
      </c>
      <c r="K2392" s="1">
        <v>0.04</v>
      </c>
      <c r="L2392" s="42">
        <v>6</v>
      </c>
      <c r="M2392" s="43"/>
      <c r="N2392" s="1" t="e">
        <f>VLOOKUP(B2392,MICRO!E:L,8,0)</f>
        <v>#N/A</v>
      </c>
    </row>
    <row r="2393" spans="1:14" ht="20.25" x14ac:dyDescent="0.25">
      <c r="A2393" s="1">
        <v>145</v>
      </c>
      <c r="B2393" s="159"/>
      <c r="C2393" s="1" t="s">
        <v>2108</v>
      </c>
      <c r="D2393" s="1"/>
      <c r="E2393" s="1"/>
      <c r="F2393" s="1" t="s">
        <v>2431</v>
      </c>
      <c r="G2393" s="1">
        <v>2</v>
      </c>
      <c r="H2393" s="1" t="s">
        <v>19</v>
      </c>
      <c r="I2393" s="1" t="s">
        <v>2412</v>
      </c>
      <c r="J2393" s="1">
        <v>0.03</v>
      </c>
      <c r="K2393" s="1">
        <v>0.06</v>
      </c>
      <c r="L2393" s="42">
        <v>6</v>
      </c>
      <c r="M2393" s="43"/>
      <c r="N2393" s="1" t="e">
        <f>VLOOKUP(B2393,MICRO!E:L,8,0)</f>
        <v>#N/A</v>
      </c>
    </row>
    <row r="2394" spans="1:14" ht="20.25" x14ac:dyDescent="0.25">
      <c r="A2394" s="1">
        <v>146</v>
      </c>
      <c r="B2394" s="159"/>
      <c r="C2394" s="1" t="s">
        <v>2108</v>
      </c>
      <c r="D2394" s="1"/>
      <c r="E2394" s="1"/>
      <c r="F2394" s="1" t="s">
        <v>2432</v>
      </c>
      <c r="G2394" s="1">
        <v>4</v>
      </c>
      <c r="H2394" s="1" t="s">
        <v>19</v>
      </c>
      <c r="I2394" s="1" t="s">
        <v>2412</v>
      </c>
      <c r="J2394" s="1">
        <v>0.04</v>
      </c>
      <c r="K2394" s="1">
        <v>0.16</v>
      </c>
      <c r="L2394" s="42">
        <v>6</v>
      </c>
      <c r="M2394" s="43"/>
      <c r="N2394" s="1" t="e">
        <f>VLOOKUP(B2394,MICRO!E:L,8,0)</f>
        <v>#N/A</v>
      </c>
    </row>
    <row r="2395" spans="1:14" ht="20.25" x14ac:dyDescent="0.25">
      <c r="A2395" s="1">
        <v>147</v>
      </c>
      <c r="B2395" s="159"/>
      <c r="C2395" s="1" t="s">
        <v>2108</v>
      </c>
      <c r="D2395" s="1"/>
      <c r="E2395" s="1"/>
      <c r="F2395" s="1" t="s">
        <v>2433</v>
      </c>
      <c r="G2395" s="1">
        <v>2</v>
      </c>
      <c r="H2395" s="1" t="s">
        <v>19</v>
      </c>
      <c r="I2395" s="1" t="s">
        <v>2412</v>
      </c>
      <c r="J2395" s="1">
        <v>0.04</v>
      </c>
      <c r="K2395" s="1">
        <v>0.08</v>
      </c>
      <c r="L2395" s="42">
        <v>6</v>
      </c>
      <c r="M2395" s="43"/>
      <c r="N2395" s="1" t="e">
        <f>VLOOKUP(B2395,MICRO!E:L,8,0)</f>
        <v>#N/A</v>
      </c>
    </row>
    <row r="2396" spans="1:14" ht="20.25" x14ac:dyDescent="0.25">
      <c r="A2396" s="1">
        <v>148</v>
      </c>
      <c r="B2396" s="159"/>
      <c r="C2396" s="1" t="s">
        <v>2108</v>
      </c>
      <c r="D2396" s="1"/>
      <c r="E2396" s="1"/>
      <c r="F2396" s="1" t="s">
        <v>2434</v>
      </c>
      <c r="G2396" s="1">
        <v>3</v>
      </c>
      <c r="H2396" s="1" t="s">
        <v>19</v>
      </c>
      <c r="I2396" s="1" t="s">
        <v>2412</v>
      </c>
      <c r="J2396" s="1">
        <v>0.05</v>
      </c>
      <c r="K2396" s="1">
        <v>0.15000000000000002</v>
      </c>
      <c r="L2396" s="42">
        <v>6</v>
      </c>
      <c r="M2396" s="43"/>
      <c r="N2396" s="1" t="e">
        <f>VLOOKUP(B2396,MICRO!E:L,8,0)</f>
        <v>#N/A</v>
      </c>
    </row>
    <row r="2397" spans="1:14" ht="20.25" x14ac:dyDescent="0.25">
      <c r="A2397" s="1">
        <v>149</v>
      </c>
      <c r="B2397" s="159"/>
      <c r="C2397" s="1" t="s">
        <v>1135</v>
      </c>
      <c r="D2397" s="1"/>
      <c r="E2397" s="1" t="s">
        <v>2</v>
      </c>
      <c r="F2397" s="1" t="s">
        <v>1356</v>
      </c>
      <c r="G2397" s="1">
        <v>2</v>
      </c>
      <c r="H2397" s="1" t="s">
        <v>19</v>
      </c>
      <c r="I2397" s="1" t="s">
        <v>423</v>
      </c>
      <c r="J2397" s="1">
        <v>83</v>
      </c>
      <c r="K2397" s="1">
        <v>166</v>
      </c>
      <c r="L2397" s="42">
        <v>6</v>
      </c>
      <c r="M2397" s="43"/>
      <c r="N2397" s="1" t="e">
        <f>VLOOKUP(B2397,MICRO!E:L,8,0)</f>
        <v>#N/A</v>
      </c>
    </row>
    <row r="2398" spans="1:14" ht="20.25" x14ac:dyDescent="0.25">
      <c r="A2398" s="1">
        <v>150</v>
      </c>
      <c r="B2398" s="159"/>
      <c r="C2398" s="1" t="s">
        <v>1135</v>
      </c>
      <c r="D2398" s="1"/>
      <c r="E2398" s="1" t="s">
        <v>43</v>
      </c>
      <c r="F2398" s="1" t="s">
        <v>1357</v>
      </c>
      <c r="G2398" s="1">
        <v>2</v>
      </c>
      <c r="H2398" s="1" t="s">
        <v>19</v>
      </c>
      <c r="I2398" s="1" t="s">
        <v>424</v>
      </c>
      <c r="J2398" s="1">
        <v>84.2</v>
      </c>
      <c r="K2398" s="1">
        <v>168.4</v>
      </c>
      <c r="L2398" s="42">
        <v>6</v>
      </c>
      <c r="M2398" s="43"/>
      <c r="N2398" s="1" t="e">
        <f>VLOOKUP(B2398,MICRO!E:L,8,0)</f>
        <v>#N/A</v>
      </c>
    </row>
    <row r="2399" spans="1:14" ht="20.25" x14ac:dyDescent="0.25">
      <c r="A2399" s="1">
        <v>151</v>
      </c>
      <c r="B2399" s="159"/>
      <c r="C2399" s="1" t="s">
        <v>1135</v>
      </c>
      <c r="D2399" s="1"/>
      <c r="E2399" s="1" t="s">
        <v>43</v>
      </c>
      <c r="F2399" s="1" t="s">
        <v>1357</v>
      </c>
      <c r="G2399" s="1">
        <v>2</v>
      </c>
      <c r="H2399" s="1" t="s">
        <v>19</v>
      </c>
      <c r="I2399" s="1" t="s">
        <v>425</v>
      </c>
      <c r="J2399" s="1">
        <v>84.2</v>
      </c>
      <c r="K2399" s="1">
        <v>168.4</v>
      </c>
      <c r="L2399" s="42">
        <v>6</v>
      </c>
      <c r="M2399" s="43"/>
      <c r="N2399" s="1" t="e">
        <f>VLOOKUP(B2399,MICRO!E:L,8,0)</f>
        <v>#N/A</v>
      </c>
    </row>
    <row r="2400" spans="1:14" ht="20.25" x14ac:dyDescent="0.25">
      <c r="A2400" s="1">
        <v>152</v>
      </c>
      <c r="B2400" s="159"/>
      <c r="C2400" s="1" t="s">
        <v>1135</v>
      </c>
      <c r="D2400" s="1"/>
      <c r="E2400" s="1" t="s">
        <v>43</v>
      </c>
      <c r="F2400" s="1" t="s">
        <v>1358</v>
      </c>
      <c r="G2400" s="1">
        <v>2</v>
      </c>
      <c r="H2400" s="1" t="s">
        <v>19</v>
      </c>
      <c r="I2400" s="1" t="s">
        <v>426</v>
      </c>
      <c r="J2400" s="1">
        <v>84.2</v>
      </c>
      <c r="K2400" s="1">
        <v>168.4</v>
      </c>
      <c r="L2400" s="42">
        <v>6</v>
      </c>
      <c r="M2400" s="43"/>
      <c r="N2400" s="1" t="e">
        <f>VLOOKUP(B2400,MICRO!E:L,8,0)</f>
        <v>#N/A</v>
      </c>
    </row>
    <row r="2401" spans="1:14" ht="20.25" x14ac:dyDescent="0.25">
      <c r="A2401" s="1">
        <v>153</v>
      </c>
      <c r="B2401" s="159"/>
      <c r="C2401" s="1" t="s">
        <v>1135</v>
      </c>
      <c r="D2401" s="1"/>
      <c r="E2401" s="1" t="s">
        <v>746</v>
      </c>
      <c r="F2401" s="1" t="s">
        <v>1359</v>
      </c>
      <c r="G2401" s="1">
        <v>2</v>
      </c>
      <c r="H2401" s="1" t="s">
        <v>19</v>
      </c>
      <c r="I2401" s="1" t="s">
        <v>427</v>
      </c>
      <c r="J2401" s="1">
        <v>82.6</v>
      </c>
      <c r="K2401" s="1">
        <v>165.2</v>
      </c>
      <c r="L2401" s="42">
        <v>6</v>
      </c>
      <c r="M2401" s="43"/>
      <c r="N2401" s="1" t="e">
        <f>VLOOKUP(B2401,MICRO!E:L,8,0)</f>
        <v>#N/A</v>
      </c>
    </row>
    <row r="2402" spans="1:14" ht="20.25" x14ac:dyDescent="0.25">
      <c r="A2402" s="1">
        <v>154</v>
      </c>
      <c r="B2402" s="159">
        <v>2262</v>
      </c>
      <c r="C2402" s="1" t="s">
        <v>854</v>
      </c>
      <c r="D2402" s="1"/>
      <c r="E2402" s="1" t="s">
        <v>43</v>
      </c>
      <c r="F2402" s="1" t="s">
        <v>826</v>
      </c>
      <c r="G2402" s="1">
        <v>2</v>
      </c>
      <c r="H2402" s="1" t="s">
        <v>19</v>
      </c>
      <c r="I2402" s="1" t="s">
        <v>425</v>
      </c>
      <c r="J2402" s="1">
        <v>11.3</v>
      </c>
      <c r="K2402" s="1">
        <v>22.6</v>
      </c>
      <c r="L2402" s="42">
        <v>6</v>
      </c>
      <c r="M2402" s="43"/>
      <c r="N2402" s="1" t="e">
        <f>VLOOKUP(B2402,MICRO!E:L,8,0)</f>
        <v>#N/A</v>
      </c>
    </row>
    <row r="2403" spans="1:14" ht="20.25" x14ac:dyDescent="0.25">
      <c r="A2403" s="1">
        <v>155</v>
      </c>
      <c r="B2403" s="159">
        <v>2286</v>
      </c>
      <c r="C2403" s="1" t="s">
        <v>854</v>
      </c>
      <c r="D2403" s="1"/>
      <c r="E2403" s="1" t="s">
        <v>1107</v>
      </c>
      <c r="F2403" s="1" t="s">
        <v>838</v>
      </c>
      <c r="G2403" s="1">
        <v>2</v>
      </c>
      <c r="H2403" s="1" t="s">
        <v>19</v>
      </c>
      <c r="I2403" s="1" t="s">
        <v>423</v>
      </c>
      <c r="J2403" s="1">
        <v>7.9</v>
      </c>
      <c r="K2403" s="1">
        <v>15.8</v>
      </c>
      <c r="L2403" s="42">
        <v>6</v>
      </c>
      <c r="M2403" s="43"/>
      <c r="N2403" s="1" t="e">
        <f>VLOOKUP(B2403,MICRO!E:L,8,0)</f>
        <v>#N/A</v>
      </c>
    </row>
    <row r="2404" spans="1:14" ht="20.25" x14ac:dyDescent="0.25">
      <c r="A2404" s="1">
        <v>156</v>
      </c>
      <c r="B2404" s="159">
        <v>2287</v>
      </c>
      <c r="C2404" s="1" t="s">
        <v>854</v>
      </c>
      <c r="D2404" s="1"/>
      <c r="E2404" s="1" t="s">
        <v>1107</v>
      </c>
      <c r="F2404" s="1" t="s">
        <v>838</v>
      </c>
      <c r="G2404" s="1">
        <v>2</v>
      </c>
      <c r="H2404" s="1" t="s">
        <v>19</v>
      </c>
      <c r="I2404" s="1" t="s">
        <v>424</v>
      </c>
      <c r="J2404" s="1">
        <v>7.9</v>
      </c>
      <c r="K2404" s="1">
        <v>15.8</v>
      </c>
      <c r="L2404" s="42">
        <v>6</v>
      </c>
      <c r="M2404" s="43"/>
      <c r="N2404" s="1" t="e">
        <f>VLOOKUP(B2404,MICRO!E:L,8,0)</f>
        <v>#N/A</v>
      </c>
    </row>
    <row r="2405" spans="1:14" ht="20.25" x14ac:dyDescent="0.25">
      <c r="A2405" s="1">
        <v>157</v>
      </c>
      <c r="B2405" s="159">
        <v>2288</v>
      </c>
      <c r="C2405" s="1" t="s">
        <v>854</v>
      </c>
      <c r="D2405" s="1"/>
      <c r="E2405" s="1" t="s">
        <v>1107</v>
      </c>
      <c r="F2405" s="1" t="s">
        <v>838</v>
      </c>
      <c r="G2405" s="1">
        <v>10</v>
      </c>
      <c r="H2405" s="1" t="s">
        <v>19</v>
      </c>
      <c r="I2405" s="1" t="s">
        <v>425</v>
      </c>
      <c r="J2405" s="1">
        <v>7.9</v>
      </c>
      <c r="K2405" s="1">
        <v>79</v>
      </c>
      <c r="L2405" s="42">
        <v>6</v>
      </c>
      <c r="M2405" s="43"/>
      <c r="N2405" s="1" t="e">
        <f>VLOOKUP(B2405,MICRO!E:L,8,0)</f>
        <v>#N/A</v>
      </c>
    </row>
    <row r="2406" spans="1:14" ht="20.25" x14ac:dyDescent="0.25">
      <c r="A2406" s="1">
        <v>158</v>
      </c>
      <c r="B2406" s="159"/>
      <c r="C2406" s="1" t="s">
        <v>854</v>
      </c>
      <c r="D2406" s="1"/>
      <c r="E2406" s="1" t="s">
        <v>746</v>
      </c>
      <c r="F2406" s="1" t="s">
        <v>827</v>
      </c>
      <c r="G2406" s="1">
        <v>1</v>
      </c>
      <c r="H2406" s="1" t="s">
        <v>19</v>
      </c>
      <c r="I2406" s="1" t="s">
        <v>425</v>
      </c>
      <c r="J2406" s="1">
        <v>9.5</v>
      </c>
      <c r="K2406" s="1">
        <v>9.5</v>
      </c>
      <c r="L2406" s="42">
        <v>6</v>
      </c>
      <c r="M2406" s="43"/>
      <c r="N2406" s="1" t="e">
        <f>VLOOKUP(B2406,MICRO!E:L,8,0)</f>
        <v>#N/A</v>
      </c>
    </row>
    <row r="2407" spans="1:14" ht="20.25" x14ac:dyDescent="0.25">
      <c r="A2407" s="1">
        <v>159</v>
      </c>
      <c r="B2407" s="159"/>
      <c r="C2407" s="1" t="s">
        <v>854</v>
      </c>
      <c r="D2407" s="1"/>
      <c r="E2407" s="1" t="s">
        <v>746</v>
      </c>
      <c r="F2407" s="1" t="s">
        <v>827</v>
      </c>
      <c r="G2407" s="1">
        <v>1</v>
      </c>
      <c r="H2407" s="1" t="s">
        <v>19</v>
      </c>
      <c r="I2407" s="1" t="s">
        <v>427</v>
      </c>
      <c r="J2407" s="1">
        <v>9.5</v>
      </c>
      <c r="K2407" s="1">
        <v>9.5</v>
      </c>
      <c r="L2407" s="42">
        <v>6</v>
      </c>
      <c r="M2407" s="43"/>
      <c r="N2407" s="1" t="e">
        <f>VLOOKUP(B2407,MICRO!E:L,8,0)</f>
        <v>#N/A</v>
      </c>
    </row>
    <row r="2408" spans="1:14" ht="20.25" x14ac:dyDescent="0.25">
      <c r="A2408" s="1">
        <v>160</v>
      </c>
      <c r="B2408" s="159"/>
      <c r="C2408" s="1" t="s">
        <v>854</v>
      </c>
      <c r="D2408" s="1"/>
      <c r="E2408" s="1" t="s">
        <v>1101</v>
      </c>
      <c r="F2408" s="1" t="s">
        <v>828</v>
      </c>
      <c r="G2408" s="1">
        <v>1</v>
      </c>
      <c r="H2408" s="1" t="s">
        <v>19</v>
      </c>
      <c r="I2408" s="1" t="s">
        <v>425</v>
      </c>
      <c r="J2408" s="1">
        <v>7.5</v>
      </c>
      <c r="K2408" s="1">
        <v>7.5</v>
      </c>
      <c r="L2408" s="42">
        <v>6</v>
      </c>
      <c r="M2408" s="43"/>
      <c r="N2408" s="1" t="e">
        <f>VLOOKUP(B2408,MICRO!E:L,8,0)</f>
        <v>#N/A</v>
      </c>
    </row>
    <row r="2409" spans="1:14" ht="20.25" x14ac:dyDescent="0.25">
      <c r="A2409" s="1">
        <v>161</v>
      </c>
      <c r="B2409" s="159"/>
      <c r="C2409" s="1" t="s">
        <v>854</v>
      </c>
      <c r="D2409" s="1"/>
      <c r="E2409" s="1" t="s">
        <v>1108</v>
      </c>
      <c r="F2409" s="1" t="s">
        <v>839</v>
      </c>
      <c r="G2409" s="1">
        <v>2</v>
      </c>
      <c r="H2409" s="1" t="s">
        <v>19</v>
      </c>
      <c r="I2409" s="1" t="s">
        <v>424</v>
      </c>
      <c r="J2409" s="1">
        <v>14.9</v>
      </c>
      <c r="K2409" s="1">
        <v>29.8</v>
      </c>
      <c r="L2409" s="42">
        <v>6</v>
      </c>
      <c r="M2409" s="43"/>
      <c r="N2409" s="1" t="e">
        <f>VLOOKUP(B2409,MICRO!E:L,8,0)</f>
        <v>#N/A</v>
      </c>
    </row>
    <row r="2410" spans="1:14" ht="20.25" x14ac:dyDescent="0.25">
      <c r="A2410" s="1">
        <v>162</v>
      </c>
      <c r="B2410" s="159"/>
      <c r="C2410" s="1" t="s">
        <v>854</v>
      </c>
      <c r="D2410" s="1"/>
      <c r="E2410" s="1" t="s">
        <v>1112</v>
      </c>
      <c r="F2410" s="1" t="s">
        <v>843</v>
      </c>
      <c r="G2410" s="1">
        <v>2</v>
      </c>
      <c r="H2410" s="1" t="s">
        <v>19</v>
      </c>
      <c r="I2410" s="1" t="s">
        <v>425</v>
      </c>
      <c r="J2410" s="1">
        <v>6.7</v>
      </c>
      <c r="K2410" s="1">
        <v>13.4</v>
      </c>
      <c r="L2410" s="42">
        <v>6</v>
      </c>
      <c r="M2410" s="43"/>
      <c r="N2410" s="1" t="e">
        <f>VLOOKUP(B2410,MICRO!E:L,8,0)</f>
        <v>#N/A</v>
      </c>
    </row>
    <row r="2411" spans="1:14" ht="20.25" x14ac:dyDescent="0.25">
      <c r="A2411" s="1">
        <v>163</v>
      </c>
      <c r="B2411" s="159"/>
      <c r="C2411" s="1" t="s">
        <v>854</v>
      </c>
      <c r="D2411" s="1"/>
      <c r="E2411" s="1" t="s">
        <v>1112</v>
      </c>
      <c r="F2411" s="1" t="s">
        <v>843</v>
      </c>
      <c r="G2411" s="1">
        <v>2</v>
      </c>
      <c r="H2411" s="1" t="s">
        <v>19</v>
      </c>
      <c r="I2411" s="1" t="s">
        <v>427</v>
      </c>
      <c r="J2411" s="1">
        <v>6.7</v>
      </c>
      <c r="K2411" s="1">
        <v>13.4</v>
      </c>
      <c r="L2411" s="42">
        <v>6</v>
      </c>
      <c r="M2411" s="43"/>
      <c r="N2411" s="1" t="e">
        <f>VLOOKUP(B2411,MICRO!E:L,8,0)</f>
        <v>#N/A</v>
      </c>
    </row>
    <row r="2412" spans="1:14" ht="20.25" x14ac:dyDescent="0.25">
      <c r="A2412" s="1">
        <v>164</v>
      </c>
      <c r="B2412" s="159"/>
      <c r="C2412" s="1" t="s">
        <v>854</v>
      </c>
      <c r="D2412" s="1"/>
      <c r="E2412" s="1" t="s">
        <v>1113</v>
      </c>
      <c r="F2412" s="1" t="s">
        <v>844</v>
      </c>
      <c r="G2412" s="1">
        <v>2</v>
      </c>
      <c r="H2412" s="1" t="s">
        <v>19</v>
      </c>
      <c r="I2412" s="1" t="s">
        <v>425</v>
      </c>
      <c r="J2412" s="1">
        <v>3.9</v>
      </c>
      <c r="K2412" s="1">
        <v>7.8</v>
      </c>
      <c r="L2412" s="42">
        <v>6</v>
      </c>
      <c r="M2412" s="43"/>
      <c r="N2412" s="1" t="e">
        <f>VLOOKUP(B2412,MICRO!E:L,8,0)</f>
        <v>#N/A</v>
      </c>
    </row>
    <row r="2413" spans="1:14" ht="20.25" x14ac:dyDescent="0.25">
      <c r="A2413" s="1">
        <v>165</v>
      </c>
      <c r="B2413" s="159">
        <v>2307</v>
      </c>
      <c r="C2413" s="1" t="s">
        <v>854</v>
      </c>
      <c r="D2413" s="1"/>
      <c r="E2413" s="1" t="s">
        <v>1113</v>
      </c>
      <c r="F2413" s="1" t="s">
        <v>844</v>
      </c>
      <c r="G2413" s="1">
        <v>2</v>
      </c>
      <c r="H2413" s="1" t="s">
        <v>19</v>
      </c>
      <c r="I2413" s="1" t="s">
        <v>427</v>
      </c>
      <c r="J2413" s="1">
        <v>3.9</v>
      </c>
      <c r="K2413" s="1">
        <v>7.8</v>
      </c>
      <c r="L2413" s="42">
        <v>6</v>
      </c>
      <c r="M2413" s="43"/>
      <c r="N2413" s="1" t="e">
        <f>VLOOKUP(B2413,MICRO!E:L,8,0)</f>
        <v>#N/A</v>
      </c>
    </row>
    <row r="2414" spans="1:14" ht="20.25" x14ac:dyDescent="0.25">
      <c r="A2414" s="1">
        <v>166</v>
      </c>
      <c r="B2414" s="159">
        <v>2311</v>
      </c>
      <c r="C2414" s="1" t="s">
        <v>854</v>
      </c>
      <c r="D2414" s="1"/>
      <c r="E2414" s="1" t="s">
        <v>213</v>
      </c>
      <c r="F2414" s="1" t="s">
        <v>845</v>
      </c>
      <c r="G2414" s="1">
        <v>2</v>
      </c>
      <c r="H2414" s="1" t="s">
        <v>19</v>
      </c>
      <c r="I2414" s="1" t="s">
        <v>425</v>
      </c>
      <c r="J2414" s="1">
        <v>4.5</v>
      </c>
      <c r="K2414" s="1">
        <v>9</v>
      </c>
      <c r="L2414" s="42">
        <v>6</v>
      </c>
      <c r="M2414" s="43"/>
      <c r="N2414" s="1" t="e">
        <f>VLOOKUP(B2414,MICRO!E:L,8,0)</f>
        <v>#N/A</v>
      </c>
    </row>
    <row r="2415" spans="1:14" ht="20.25" x14ac:dyDescent="0.25">
      <c r="A2415" s="1">
        <v>167</v>
      </c>
      <c r="B2415" s="159">
        <v>2322</v>
      </c>
      <c r="C2415" s="1" t="s">
        <v>854</v>
      </c>
      <c r="D2415" s="1"/>
      <c r="E2415" s="1" t="s">
        <v>2435</v>
      </c>
      <c r="F2415" s="1" t="s">
        <v>848</v>
      </c>
      <c r="G2415" s="1">
        <v>7</v>
      </c>
      <c r="H2415" s="1" t="s">
        <v>19</v>
      </c>
      <c r="I2415" s="1" t="s">
        <v>423</v>
      </c>
      <c r="J2415" s="1">
        <v>3.5</v>
      </c>
      <c r="K2415" s="1">
        <v>24.5</v>
      </c>
      <c r="L2415" s="42">
        <v>6</v>
      </c>
      <c r="M2415" s="43"/>
      <c r="N2415" s="1" t="e">
        <f>VLOOKUP(B2415,MICRO!E:L,8,0)</f>
        <v>#N/A</v>
      </c>
    </row>
    <row r="2416" spans="1:14" ht="20.25" x14ac:dyDescent="0.25">
      <c r="A2416" s="1">
        <v>168</v>
      </c>
      <c r="B2416" s="159">
        <v>2323</v>
      </c>
      <c r="C2416" s="1" t="s">
        <v>854</v>
      </c>
      <c r="D2416" s="1"/>
      <c r="E2416" s="1" t="s">
        <v>2435</v>
      </c>
      <c r="F2416" s="1" t="s">
        <v>848</v>
      </c>
      <c r="G2416" s="1">
        <v>3</v>
      </c>
      <c r="H2416" s="1" t="s">
        <v>19</v>
      </c>
      <c r="I2416" s="1" t="s">
        <v>424</v>
      </c>
      <c r="J2416" s="1">
        <v>3.5</v>
      </c>
      <c r="K2416" s="1">
        <v>10.5</v>
      </c>
      <c r="L2416" s="42">
        <v>6</v>
      </c>
      <c r="M2416" s="43"/>
      <c r="N2416" s="1" t="e">
        <f>VLOOKUP(B2416,MICRO!E:L,8,0)</f>
        <v>#N/A</v>
      </c>
    </row>
    <row r="2417" spans="1:14" ht="20.25" x14ac:dyDescent="0.25">
      <c r="A2417" s="1">
        <v>169</v>
      </c>
      <c r="B2417" s="159">
        <v>2324</v>
      </c>
      <c r="C2417" s="1" t="s">
        <v>854</v>
      </c>
      <c r="D2417" s="1"/>
      <c r="E2417" s="1" t="s">
        <v>2435</v>
      </c>
      <c r="F2417" s="1" t="s">
        <v>848</v>
      </c>
      <c r="G2417" s="1">
        <v>4</v>
      </c>
      <c r="H2417" s="1" t="s">
        <v>19</v>
      </c>
      <c r="I2417" s="1" t="s">
        <v>425</v>
      </c>
      <c r="J2417" s="1">
        <v>3.5</v>
      </c>
      <c r="K2417" s="1">
        <v>14</v>
      </c>
      <c r="L2417" s="42">
        <v>6</v>
      </c>
      <c r="M2417" s="43"/>
      <c r="N2417" s="1" t="e">
        <f>VLOOKUP(B2417,MICRO!E:L,8,0)</f>
        <v>#N/A</v>
      </c>
    </row>
    <row r="2418" spans="1:14" ht="20.25" x14ac:dyDescent="0.25">
      <c r="A2418" s="1">
        <v>170</v>
      </c>
      <c r="B2418" s="159">
        <v>2325</v>
      </c>
      <c r="C2418" s="1" t="s">
        <v>854</v>
      </c>
      <c r="D2418" s="1"/>
      <c r="E2418" s="1" t="s">
        <v>2435</v>
      </c>
      <c r="F2418" s="1" t="s">
        <v>848</v>
      </c>
      <c r="G2418" s="1">
        <v>3</v>
      </c>
      <c r="H2418" s="1" t="s">
        <v>19</v>
      </c>
      <c r="I2418" s="1" t="s">
        <v>426</v>
      </c>
      <c r="J2418" s="1">
        <v>3.5</v>
      </c>
      <c r="K2418" s="1">
        <v>10.5</v>
      </c>
      <c r="L2418" s="42">
        <v>6</v>
      </c>
      <c r="M2418" s="43"/>
      <c r="N2418" s="1" t="e">
        <f>VLOOKUP(B2418,MICRO!E:L,8,0)</f>
        <v>#N/A</v>
      </c>
    </row>
    <row r="2419" spans="1:14" ht="20.25" x14ac:dyDescent="0.25">
      <c r="A2419" s="1">
        <v>171</v>
      </c>
      <c r="B2419" s="159">
        <v>2326</v>
      </c>
      <c r="C2419" s="1" t="s">
        <v>854</v>
      </c>
      <c r="D2419" s="1"/>
      <c r="E2419" s="1" t="s">
        <v>2435</v>
      </c>
      <c r="F2419" s="1" t="s">
        <v>848</v>
      </c>
      <c r="G2419" s="1">
        <v>6</v>
      </c>
      <c r="H2419" s="1" t="s">
        <v>19</v>
      </c>
      <c r="I2419" s="1" t="s">
        <v>427</v>
      </c>
      <c r="J2419" s="1">
        <v>3.5</v>
      </c>
      <c r="K2419" s="1">
        <v>21</v>
      </c>
      <c r="L2419" s="42">
        <v>6</v>
      </c>
      <c r="M2419" s="43"/>
      <c r="N2419" s="1" t="e">
        <f>VLOOKUP(B2419,MICRO!E:L,8,0)</f>
        <v>#N/A</v>
      </c>
    </row>
    <row r="2420" spans="1:14" ht="20.25" x14ac:dyDescent="0.25">
      <c r="A2420" s="1">
        <v>172</v>
      </c>
      <c r="B2420" s="159">
        <v>2629</v>
      </c>
      <c r="C2420" s="1" t="s">
        <v>854</v>
      </c>
      <c r="D2420" s="1"/>
      <c r="E2420" s="1" t="s">
        <v>2</v>
      </c>
      <c r="F2420" s="1" t="s">
        <v>1054</v>
      </c>
      <c r="G2420" s="1">
        <v>1</v>
      </c>
      <c r="H2420" s="1" t="s">
        <v>19</v>
      </c>
      <c r="I2420" s="1" t="s">
        <v>425</v>
      </c>
      <c r="J2420" s="1">
        <v>9.6999999999999993</v>
      </c>
      <c r="K2420" s="1">
        <v>9.6999999999999993</v>
      </c>
      <c r="L2420" s="42">
        <v>6</v>
      </c>
      <c r="M2420" s="43"/>
      <c r="N2420" s="1" t="e">
        <f>VLOOKUP(B2420,MICRO!E:L,8,0)</f>
        <v>#N/A</v>
      </c>
    </row>
    <row r="2421" spans="1:14" ht="20.25" x14ac:dyDescent="0.25">
      <c r="A2421" s="1">
        <v>173</v>
      </c>
      <c r="B2421" s="159">
        <v>2630</v>
      </c>
      <c r="C2421" s="1" t="s">
        <v>854</v>
      </c>
      <c r="D2421" s="1"/>
      <c r="E2421" s="1" t="s">
        <v>2</v>
      </c>
      <c r="F2421" s="1" t="s">
        <v>1054</v>
      </c>
      <c r="G2421" s="1">
        <v>1</v>
      </c>
      <c r="H2421" s="1" t="s">
        <v>19</v>
      </c>
      <c r="I2421" s="1" t="s">
        <v>427</v>
      </c>
      <c r="J2421" s="1">
        <v>9.6999999999999993</v>
      </c>
      <c r="K2421" s="1">
        <v>9.6999999999999993</v>
      </c>
      <c r="L2421" s="42">
        <v>6</v>
      </c>
      <c r="M2421" s="43"/>
      <c r="N2421" s="1" t="e">
        <f>VLOOKUP(B2421,MICRO!E:L,8,0)</f>
        <v>#N/A</v>
      </c>
    </row>
    <row r="2422" spans="1:14" ht="20.25" x14ac:dyDescent="0.25">
      <c r="A2422" s="1">
        <v>174</v>
      </c>
      <c r="B2422" s="159">
        <v>2634</v>
      </c>
      <c r="C2422" s="1" t="s">
        <v>854</v>
      </c>
      <c r="D2422" s="1"/>
      <c r="E2422" s="1" t="s">
        <v>173</v>
      </c>
      <c r="F2422" s="1" t="s">
        <v>1055</v>
      </c>
      <c r="G2422" s="1">
        <v>2</v>
      </c>
      <c r="H2422" s="1" t="s">
        <v>19</v>
      </c>
      <c r="I2422" s="1" t="s">
        <v>425</v>
      </c>
      <c r="J2422" s="1">
        <v>5</v>
      </c>
      <c r="K2422" s="1">
        <v>10</v>
      </c>
      <c r="L2422" s="42">
        <v>6</v>
      </c>
      <c r="M2422" s="43"/>
      <c r="N2422" s="1" t="e">
        <f>VLOOKUP(B2422,MICRO!E:L,8,0)</f>
        <v>#N/A</v>
      </c>
    </row>
    <row r="2423" spans="1:14" ht="20.25" x14ac:dyDescent="0.25">
      <c r="A2423" s="1">
        <v>175</v>
      </c>
      <c r="B2423" s="159">
        <v>2635</v>
      </c>
      <c r="C2423" s="1" t="s">
        <v>854</v>
      </c>
      <c r="D2423" s="1"/>
      <c r="E2423" s="1" t="s">
        <v>173</v>
      </c>
      <c r="F2423" s="1" t="s">
        <v>1055</v>
      </c>
      <c r="G2423" s="1">
        <v>2</v>
      </c>
      <c r="H2423" s="1" t="s">
        <v>19</v>
      </c>
      <c r="I2423" s="1" t="s">
        <v>427</v>
      </c>
      <c r="J2423" s="1">
        <v>5</v>
      </c>
      <c r="K2423" s="1">
        <v>10</v>
      </c>
      <c r="L2423" s="42">
        <v>6</v>
      </c>
      <c r="M2423" s="43"/>
      <c r="N2423" s="1" t="e">
        <f>VLOOKUP(B2423,MICRO!E:L,8,0)</f>
        <v>#N/A</v>
      </c>
    </row>
    <row r="2424" spans="1:14" ht="20.25" x14ac:dyDescent="0.25">
      <c r="A2424" s="1">
        <v>176</v>
      </c>
      <c r="B2424" s="159">
        <v>2636</v>
      </c>
      <c r="C2424" s="1" t="s">
        <v>854</v>
      </c>
      <c r="D2424" s="1"/>
      <c r="E2424" s="1" t="s">
        <v>461</v>
      </c>
      <c r="F2424" s="1" t="s">
        <v>1056</v>
      </c>
      <c r="G2424" s="1">
        <v>2</v>
      </c>
      <c r="H2424" s="1" t="s">
        <v>19</v>
      </c>
      <c r="I2424" s="1" t="s">
        <v>425</v>
      </c>
      <c r="J2424" s="1">
        <v>6</v>
      </c>
      <c r="K2424" s="1">
        <v>12</v>
      </c>
      <c r="L2424" s="42">
        <v>6</v>
      </c>
      <c r="M2424" s="43"/>
      <c r="N2424" s="1" t="e">
        <f>VLOOKUP(B2424,MICRO!E:L,8,0)</f>
        <v>#N/A</v>
      </c>
    </row>
    <row r="2425" spans="1:14" ht="20.25" x14ac:dyDescent="0.25">
      <c r="A2425" s="1">
        <v>177</v>
      </c>
      <c r="B2425" s="159">
        <v>2637</v>
      </c>
      <c r="C2425" s="1" t="s">
        <v>854</v>
      </c>
      <c r="D2425" s="1"/>
      <c r="E2425" s="1" t="s">
        <v>461</v>
      </c>
      <c r="F2425" s="1" t="s">
        <v>1056</v>
      </c>
      <c r="G2425" s="1">
        <v>2</v>
      </c>
      <c r="H2425" s="1" t="s">
        <v>19</v>
      </c>
      <c r="I2425" s="1" t="s">
        <v>427</v>
      </c>
      <c r="J2425" s="1">
        <v>6</v>
      </c>
      <c r="K2425" s="1">
        <v>12</v>
      </c>
      <c r="L2425" s="42">
        <v>6</v>
      </c>
      <c r="M2425" s="43"/>
      <c r="N2425" s="1" t="e">
        <f>VLOOKUP(B2425,MICRO!E:L,8,0)</f>
        <v>#N/A</v>
      </c>
    </row>
    <row r="2426" spans="1:14" ht="20.25" x14ac:dyDescent="0.25">
      <c r="A2426" s="1">
        <v>178</v>
      </c>
      <c r="B2426" s="159">
        <v>2642</v>
      </c>
      <c r="C2426" s="1" t="s">
        <v>854</v>
      </c>
      <c r="D2426" s="1"/>
      <c r="E2426" s="1" t="s">
        <v>1106</v>
      </c>
      <c r="F2426" s="1" t="s">
        <v>1057</v>
      </c>
      <c r="G2426" s="1">
        <v>2</v>
      </c>
      <c r="H2426" s="1" t="s">
        <v>19</v>
      </c>
      <c r="I2426" s="1" t="s">
        <v>425</v>
      </c>
      <c r="J2426" s="1">
        <v>12</v>
      </c>
      <c r="K2426" s="1">
        <v>24</v>
      </c>
      <c r="L2426" s="42">
        <v>6</v>
      </c>
      <c r="M2426" s="43"/>
      <c r="N2426" s="1" t="e">
        <f>VLOOKUP(B2426,MICRO!E:L,8,0)</f>
        <v>#N/A</v>
      </c>
    </row>
    <row r="2427" spans="1:14" ht="20.25" x14ac:dyDescent="0.25">
      <c r="A2427" s="1">
        <v>179</v>
      </c>
      <c r="B2427" s="159">
        <v>2643</v>
      </c>
      <c r="C2427" s="1" t="s">
        <v>854</v>
      </c>
      <c r="D2427" s="1"/>
      <c r="E2427" s="1" t="s">
        <v>1106</v>
      </c>
      <c r="F2427" s="1" t="s">
        <v>1057</v>
      </c>
      <c r="G2427" s="1">
        <v>2</v>
      </c>
      <c r="H2427" s="1" t="s">
        <v>19</v>
      </c>
      <c r="I2427" s="1" t="s">
        <v>427</v>
      </c>
      <c r="J2427" s="1">
        <v>12</v>
      </c>
      <c r="K2427" s="1">
        <v>24</v>
      </c>
      <c r="L2427" s="42">
        <v>6</v>
      </c>
      <c r="M2427" s="43"/>
      <c r="N2427" s="1" t="e">
        <f>VLOOKUP(B2427,MICRO!E:L,8,0)</f>
        <v>#N/A</v>
      </c>
    </row>
    <row r="2428" spans="1:14" ht="20.25" x14ac:dyDescent="0.25">
      <c r="A2428" s="1">
        <v>180</v>
      </c>
      <c r="B2428" s="159">
        <v>2644</v>
      </c>
      <c r="C2428" s="1" t="s">
        <v>854</v>
      </c>
      <c r="D2428" s="1"/>
      <c r="E2428" s="1" t="s">
        <v>1108</v>
      </c>
      <c r="F2428" s="1" t="s">
        <v>1058</v>
      </c>
      <c r="G2428" s="1">
        <v>2</v>
      </c>
      <c r="H2428" s="1" t="s">
        <v>19</v>
      </c>
      <c r="I2428" s="1" t="s">
        <v>424</v>
      </c>
      <c r="J2428" s="1">
        <v>14.9</v>
      </c>
      <c r="K2428" s="1">
        <v>29.8</v>
      </c>
      <c r="L2428" s="42">
        <v>6</v>
      </c>
      <c r="M2428" s="43"/>
      <c r="N2428" s="1" t="e">
        <f>VLOOKUP(B2428,MICRO!E:L,8,0)</f>
        <v>#N/A</v>
      </c>
    </row>
    <row r="2429" spans="1:14" ht="20.25" x14ac:dyDescent="0.25">
      <c r="A2429" s="1">
        <v>181</v>
      </c>
      <c r="B2429" s="159">
        <v>2651</v>
      </c>
      <c r="C2429" s="1" t="s">
        <v>854</v>
      </c>
      <c r="D2429" s="1"/>
      <c r="E2429" s="1" t="s">
        <v>1116</v>
      </c>
      <c r="F2429" s="1" t="s">
        <v>1059</v>
      </c>
      <c r="G2429" s="1">
        <v>1</v>
      </c>
      <c r="H2429" s="1" t="s">
        <v>19</v>
      </c>
      <c r="I2429" s="1" t="s">
        <v>425</v>
      </c>
      <c r="J2429" s="1">
        <v>9.5</v>
      </c>
      <c r="K2429" s="1">
        <v>9.5</v>
      </c>
      <c r="L2429" s="42">
        <v>6</v>
      </c>
      <c r="M2429" s="43"/>
      <c r="N2429" s="1" t="e">
        <f>VLOOKUP(B2429,MICRO!E:L,8,0)</f>
        <v>#N/A</v>
      </c>
    </row>
    <row r="2430" spans="1:14" ht="20.25" x14ac:dyDescent="0.25">
      <c r="A2430" s="1">
        <v>182</v>
      </c>
      <c r="B2430" s="159">
        <v>2654</v>
      </c>
      <c r="C2430" s="1" t="s">
        <v>854</v>
      </c>
      <c r="D2430" s="1"/>
      <c r="E2430" s="1" t="s">
        <v>1119</v>
      </c>
      <c r="F2430" s="1" t="s">
        <v>1060</v>
      </c>
      <c r="G2430" s="1">
        <v>1</v>
      </c>
      <c r="H2430" s="1" t="s">
        <v>19</v>
      </c>
      <c r="I2430" s="1" t="s">
        <v>425</v>
      </c>
      <c r="J2430" s="1">
        <v>5</v>
      </c>
      <c r="K2430" s="1">
        <v>5</v>
      </c>
      <c r="L2430" s="42">
        <v>6</v>
      </c>
      <c r="M2430" s="43"/>
      <c r="N2430" s="1" t="e">
        <f>VLOOKUP(B2430,MICRO!E:L,8,0)</f>
        <v>#N/A</v>
      </c>
    </row>
    <row r="2431" spans="1:14" ht="20.25" x14ac:dyDescent="0.25">
      <c r="A2431" s="1">
        <v>183</v>
      </c>
      <c r="B2431" s="159">
        <v>2657</v>
      </c>
      <c r="C2431" s="1" t="s">
        <v>854</v>
      </c>
      <c r="D2431" s="1"/>
      <c r="E2431" s="1" t="s">
        <v>2436</v>
      </c>
      <c r="F2431" s="1" t="s">
        <v>1061</v>
      </c>
      <c r="G2431" s="1">
        <v>1</v>
      </c>
      <c r="H2431" s="1" t="s">
        <v>19</v>
      </c>
      <c r="I2431" s="1" t="s">
        <v>425</v>
      </c>
      <c r="J2431" s="1">
        <v>12.2</v>
      </c>
      <c r="K2431" s="1">
        <v>12.2</v>
      </c>
      <c r="L2431" s="42">
        <v>6</v>
      </c>
      <c r="M2431" s="43"/>
      <c r="N2431" s="1" t="e">
        <f>VLOOKUP(B2431,MICRO!E:L,8,0)</f>
        <v>#N/A</v>
      </c>
    </row>
    <row r="2432" spans="1:14" ht="20.25" x14ac:dyDescent="0.25">
      <c r="A2432" s="1">
        <v>184</v>
      </c>
      <c r="B2432" s="159">
        <v>2658</v>
      </c>
      <c r="C2432" s="1" t="s">
        <v>854</v>
      </c>
      <c r="D2432" s="1"/>
      <c r="E2432" s="1" t="s">
        <v>2437</v>
      </c>
      <c r="F2432" s="1" t="s">
        <v>1062</v>
      </c>
      <c r="G2432" s="1">
        <v>2</v>
      </c>
      <c r="H2432" s="1" t="s">
        <v>19</v>
      </c>
      <c r="I2432" s="1" t="s">
        <v>425</v>
      </c>
      <c r="J2432" s="1">
        <v>5</v>
      </c>
      <c r="K2432" s="1">
        <v>10</v>
      </c>
      <c r="L2432" s="42">
        <v>6</v>
      </c>
      <c r="M2432" s="43"/>
      <c r="N2432" s="1" t="e">
        <f>VLOOKUP(B2432,MICRO!E:L,8,0)</f>
        <v>#N/A</v>
      </c>
    </row>
    <row r="2433" spans="1:14" ht="20.25" x14ac:dyDescent="0.25">
      <c r="A2433" s="1">
        <v>185</v>
      </c>
      <c r="B2433" s="159">
        <v>2659</v>
      </c>
      <c r="C2433" s="1" t="s">
        <v>854</v>
      </c>
      <c r="D2433" s="1"/>
      <c r="E2433" s="1" t="s">
        <v>2438</v>
      </c>
      <c r="F2433" s="1" t="s">
        <v>1063</v>
      </c>
      <c r="G2433" s="1">
        <v>1</v>
      </c>
      <c r="H2433" s="1" t="s">
        <v>19</v>
      </c>
      <c r="I2433" s="1" t="s">
        <v>425</v>
      </c>
      <c r="J2433" s="1">
        <v>5.7</v>
      </c>
      <c r="K2433" s="1">
        <v>5.7</v>
      </c>
      <c r="L2433" s="42">
        <v>6</v>
      </c>
      <c r="M2433" s="43"/>
      <c r="N2433" s="1" t="e">
        <f>VLOOKUP(B2433,MICRO!E:L,8,0)</f>
        <v>#N/A</v>
      </c>
    </row>
    <row r="2434" spans="1:14" ht="20.25" x14ac:dyDescent="0.25">
      <c r="A2434" s="1">
        <v>186</v>
      </c>
      <c r="B2434" s="159">
        <v>2660</v>
      </c>
      <c r="C2434" s="1" t="s">
        <v>854</v>
      </c>
      <c r="D2434" s="1"/>
      <c r="E2434" s="1" t="s">
        <v>2439</v>
      </c>
      <c r="F2434" s="1" t="s">
        <v>1064</v>
      </c>
      <c r="G2434" s="1">
        <v>1</v>
      </c>
      <c r="H2434" s="1" t="s">
        <v>19</v>
      </c>
      <c r="I2434" s="1" t="s">
        <v>425</v>
      </c>
      <c r="J2434" s="1">
        <v>3.7</v>
      </c>
      <c r="K2434" s="1">
        <v>3.7</v>
      </c>
      <c r="L2434" s="42">
        <v>6</v>
      </c>
      <c r="M2434" s="43"/>
      <c r="N2434" s="1" t="e">
        <f>VLOOKUP(B2434,MICRO!E:L,8,0)</f>
        <v>#N/A</v>
      </c>
    </row>
    <row r="2435" spans="1:14" ht="20.25" x14ac:dyDescent="0.25">
      <c r="A2435" s="1">
        <v>187</v>
      </c>
      <c r="B2435" s="159">
        <v>2661</v>
      </c>
      <c r="C2435" s="1" t="s">
        <v>854</v>
      </c>
      <c r="D2435" s="1"/>
      <c r="E2435" s="1" t="s">
        <v>2440</v>
      </c>
      <c r="F2435" s="1" t="s">
        <v>1065</v>
      </c>
      <c r="G2435" s="1">
        <v>1</v>
      </c>
      <c r="H2435" s="1" t="s">
        <v>19</v>
      </c>
      <c r="I2435" s="1" t="s">
        <v>425</v>
      </c>
      <c r="J2435" s="1">
        <v>3.7</v>
      </c>
      <c r="K2435" s="1">
        <v>3.7</v>
      </c>
      <c r="L2435" s="42">
        <v>6</v>
      </c>
      <c r="M2435" s="43"/>
      <c r="N2435" s="1" t="e">
        <f>VLOOKUP(B2435,MICRO!E:L,8,0)</f>
        <v>#N/A</v>
      </c>
    </row>
    <row r="2436" spans="1:14" ht="20.25" x14ac:dyDescent="0.25">
      <c r="A2436" s="1">
        <v>188</v>
      </c>
      <c r="B2436" s="159">
        <v>2662</v>
      </c>
      <c r="C2436" s="1" t="s">
        <v>854</v>
      </c>
      <c r="D2436" s="1"/>
      <c r="E2436" s="1" t="s">
        <v>2441</v>
      </c>
      <c r="F2436" s="1" t="s">
        <v>1066</v>
      </c>
      <c r="G2436" s="1">
        <v>2</v>
      </c>
      <c r="H2436" s="1" t="s">
        <v>19</v>
      </c>
      <c r="I2436" s="1" t="s">
        <v>425</v>
      </c>
      <c r="J2436" s="1">
        <v>6.1</v>
      </c>
      <c r="K2436" s="1">
        <v>12.2</v>
      </c>
      <c r="L2436" s="42">
        <v>6</v>
      </c>
      <c r="M2436" s="43"/>
      <c r="N2436" s="1" t="e">
        <f>VLOOKUP(B2436,MICRO!E:L,8,0)</f>
        <v>#N/A</v>
      </c>
    </row>
    <row r="2437" spans="1:14" ht="20.25" x14ac:dyDescent="0.25">
      <c r="A2437" s="1">
        <v>189</v>
      </c>
      <c r="B2437" s="159">
        <v>2663</v>
      </c>
      <c r="C2437" s="1" t="s">
        <v>854</v>
      </c>
      <c r="D2437" s="1"/>
      <c r="E2437" s="1" t="s">
        <v>2442</v>
      </c>
      <c r="F2437" s="1" t="s">
        <v>1067</v>
      </c>
      <c r="G2437" s="1">
        <v>2</v>
      </c>
      <c r="H2437" s="1" t="s">
        <v>19</v>
      </c>
      <c r="I2437" s="1" t="s">
        <v>425</v>
      </c>
      <c r="J2437" s="1">
        <v>6.4</v>
      </c>
      <c r="K2437" s="1">
        <v>12.8</v>
      </c>
      <c r="L2437" s="42">
        <v>6</v>
      </c>
      <c r="M2437" s="43"/>
      <c r="N2437" s="1" t="e">
        <f>VLOOKUP(B2437,MICRO!E:L,8,0)</f>
        <v>#N/A</v>
      </c>
    </row>
    <row r="2438" spans="1:14" ht="20.25" x14ac:dyDescent="0.25">
      <c r="A2438" s="1">
        <v>190</v>
      </c>
      <c r="B2438" s="159">
        <v>2664</v>
      </c>
      <c r="C2438" s="1" t="s">
        <v>854</v>
      </c>
      <c r="D2438" s="1"/>
      <c r="E2438" s="1" t="s">
        <v>2443</v>
      </c>
      <c r="F2438" s="1" t="s">
        <v>1068</v>
      </c>
      <c r="G2438" s="1">
        <v>2</v>
      </c>
      <c r="H2438" s="1" t="s">
        <v>19</v>
      </c>
      <c r="I2438" s="1" t="s">
        <v>425</v>
      </c>
      <c r="J2438" s="1">
        <v>12.6</v>
      </c>
      <c r="K2438" s="1">
        <v>25.2</v>
      </c>
      <c r="L2438" s="42">
        <v>6</v>
      </c>
      <c r="M2438" s="43"/>
      <c r="N2438" s="1" t="e">
        <f>VLOOKUP(B2438,MICRO!E:L,8,0)</f>
        <v>#N/A</v>
      </c>
    </row>
    <row r="2439" spans="1:14" ht="20.25" x14ac:dyDescent="0.25">
      <c r="A2439" s="1">
        <v>191</v>
      </c>
      <c r="B2439" s="159">
        <v>2665</v>
      </c>
      <c r="C2439" s="1" t="s">
        <v>854</v>
      </c>
      <c r="D2439" s="1"/>
      <c r="E2439" s="1" t="s">
        <v>2444</v>
      </c>
      <c r="F2439" s="1" t="s">
        <v>1069</v>
      </c>
      <c r="G2439" s="1">
        <v>2</v>
      </c>
      <c r="H2439" s="1" t="s">
        <v>19</v>
      </c>
      <c r="I2439" s="1" t="s">
        <v>425</v>
      </c>
      <c r="J2439" s="1">
        <v>14.6</v>
      </c>
      <c r="K2439" s="1">
        <v>29.2</v>
      </c>
      <c r="L2439" s="42">
        <v>6</v>
      </c>
      <c r="M2439" s="43"/>
      <c r="N2439" s="1" t="e">
        <f>VLOOKUP(B2439,MICRO!E:L,8,0)</f>
        <v>#N/A</v>
      </c>
    </row>
    <row r="2440" spans="1:14" ht="20.25" x14ac:dyDescent="0.25">
      <c r="A2440" s="1">
        <v>192</v>
      </c>
      <c r="B2440" s="159">
        <v>2667</v>
      </c>
      <c r="C2440" s="1" t="s">
        <v>854</v>
      </c>
      <c r="D2440" s="1"/>
      <c r="E2440" s="1" t="s">
        <v>2445</v>
      </c>
      <c r="F2440" s="1" t="s">
        <v>1070</v>
      </c>
      <c r="G2440" s="1">
        <v>7</v>
      </c>
      <c r="H2440" s="1" t="s">
        <v>19</v>
      </c>
      <c r="I2440" s="1" t="s">
        <v>423</v>
      </c>
      <c r="J2440" s="1">
        <v>3.5</v>
      </c>
      <c r="K2440" s="1">
        <v>24.5</v>
      </c>
      <c r="L2440" s="42">
        <v>6</v>
      </c>
      <c r="M2440" s="43"/>
      <c r="N2440" s="1" t="e">
        <f>VLOOKUP(B2440,MICRO!E:L,8,0)</f>
        <v>#N/A</v>
      </c>
    </row>
    <row r="2441" spans="1:14" ht="20.25" x14ac:dyDescent="0.25">
      <c r="A2441" s="1">
        <v>193</v>
      </c>
      <c r="B2441" s="159">
        <v>2668</v>
      </c>
      <c r="C2441" s="1" t="s">
        <v>854</v>
      </c>
      <c r="D2441" s="1"/>
      <c r="E2441" s="1" t="s">
        <v>2445</v>
      </c>
      <c r="F2441" s="1" t="s">
        <v>1070</v>
      </c>
      <c r="G2441" s="1">
        <v>3</v>
      </c>
      <c r="H2441" s="1" t="s">
        <v>19</v>
      </c>
      <c r="I2441" s="1" t="s">
        <v>424</v>
      </c>
      <c r="J2441" s="1">
        <v>3.5</v>
      </c>
      <c r="K2441" s="1">
        <v>10.5</v>
      </c>
      <c r="L2441" s="42">
        <v>6</v>
      </c>
      <c r="M2441" s="43"/>
      <c r="N2441" s="1" t="e">
        <f>VLOOKUP(B2441,MICRO!E:L,8,0)</f>
        <v>#N/A</v>
      </c>
    </row>
    <row r="2442" spans="1:14" ht="20.25" x14ac:dyDescent="0.25">
      <c r="A2442" s="1">
        <v>194</v>
      </c>
      <c r="B2442" s="159">
        <v>2669</v>
      </c>
      <c r="C2442" s="1" t="s">
        <v>854</v>
      </c>
      <c r="D2442" s="1"/>
      <c r="E2442" s="1" t="s">
        <v>2445</v>
      </c>
      <c r="F2442" s="1" t="s">
        <v>1070</v>
      </c>
      <c r="G2442" s="1">
        <v>4</v>
      </c>
      <c r="H2442" s="1" t="s">
        <v>19</v>
      </c>
      <c r="I2442" s="1" t="s">
        <v>425</v>
      </c>
      <c r="J2442" s="1">
        <v>3.5</v>
      </c>
      <c r="K2442" s="1">
        <v>14</v>
      </c>
      <c r="L2442" s="42">
        <v>6</v>
      </c>
      <c r="M2442" s="43"/>
      <c r="N2442" s="1" t="e">
        <f>VLOOKUP(B2442,MICRO!E:L,8,0)</f>
        <v>#N/A</v>
      </c>
    </row>
    <row r="2443" spans="1:14" ht="20.25" x14ac:dyDescent="0.25">
      <c r="A2443" s="1">
        <v>195</v>
      </c>
      <c r="B2443" s="159">
        <v>2670</v>
      </c>
      <c r="C2443" s="1" t="s">
        <v>854</v>
      </c>
      <c r="D2443" s="1"/>
      <c r="E2443" s="1" t="s">
        <v>2445</v>
      </c>
      <c r="F2443" s="1" t="s">
        <v>1070</v>
      </c>
      <c r="G2443" s="1">
        <v>3</v>
      </c>
      <c r="H2443" s="1" t="s">
        <v>19</v>
      </c>
      <c r="I2443" s="1" t="s">
        <v>426</v>
      </c>
      <c r="J2443" s="1">
        <v>3.5</v>
      </c>
      <c r="K2443" s="1">
        <v>10.5</v>
      </c>
      <c r="L2443" s="42">
        <v>6</v>
      </c>
      <c r="M2443" s="43"/>
      <c r="N2443" s="1" t="e">
        <f>VLOOKUP(B2443,MICRO!E:L,8,0)</f>
        <v>#N/A</v>
      </c>
    </row>
    <row r="2444" spans="1:14" ht="20.25" x14ac:dyDescent="0.25">
      <c r="A2444" s="1">
        <v>196</v>
      </c>
      <c r="B2444" s="159">
        <v>2671</v>
      </c>
      <c r="C2444" s="1" t="s">
        <v>854</v>
      </c>
      <c r="D2444" s="1"/>
      <c r="E2444" s="1" t="s">
        <v>2445</v>
      </c>
      <c r="F2444" s="1" t="s">
        <v>1070</v>
      </c>
      <c r="G2444" s="1">
        <v>6</v>
      </c>
      <c r="H2444" s="1" t="s">
        <v>19</v>
      </c>
      <c r="I2444" s="1" t="s">
        <v>427</v>
      </c>
      <c r="J2444" s="1">
        <v>3.5</v>
      </c>
      <c r="K2444" s="1">
        <v>21</v>
      </c>
      <c r="L2444" s="42">
        <v>6</v>
      </c>
      <c r="M2444" s="43"/>
      <c r="N2444" s="1" t="e">
        <f>VLOOKUP(B2444,MICRO!E:L,8,0)</f>
        <v>#N/A</v>
      </c>
    </row>
    <row r="2445" spans="1:14" ht="20.25" x14ac:dyDescent="0.25">
      <c r="A2445" s="1">
        <v>197</v>
      </c>
      <c r="B2445" s="159">
        <v>2685</v>
      </c>
      <c r="C2445" s="1" t="s">
        <v>854</v>
      </c>
      <c r="D2445" s="1"/>
      <c r="E2445" s="1" t="s">
        <v>2446</v>
      </c>
      <c r="F2445" s="1" t="s">
        <v>1072</v>
      </c>
      <c r="G2445" s="1">
        <v>4</v>
      </c>
      <c r="H2445" s="1" t="s">
        <v>19</v>
      </c>
      <c r="I2445" s="1" t="s">
        <v>426</v>
      </c>
      <c r="J2445" s="1">
        <v>4</v>
      </c>
      <c r="K2445" s="1">
        <v>16</v>
      </c>
      <c r="L2445" s="42">
        <v>6</v>
      </c>
      <c r="M2445" s="43"/>
      <c r="N2445" s="1" t="e">
        <f>VLOOKUP(B2445,MICRO!E:L,8,0)</f>
        <v>#N/A</v>
      </c>
    </row>
    <row r="2446" spans="1:14" ht="20.25" x14ac:dyDescent="0.25">
      <c r="A2446" s="1">
        <v>198</v>
      </c>
      <c r="B2446" s="159">
        <v>2686</v>
      </c>
      <c r="C2446" s="1" t="s">
        <v>854</v>
      </c>
      <c r="D2446" s="1"/>
      <c r="E2446" s="1" t="s">
        <v>2447</v>
      </c>
      <c r="F2446" s="1" t="s">
        <v>1073</v>
      </c>
      <c r="G2446" s="1">
        <v>2</v>
      </c>
      <c r="H2446" s="1" t="s">
        <v>19</v>
      </c>
      <c r="I2446" s="1" t="s">
        <v>426</v>
      </c>
      <c r="J2446" s="1">
        <v>12</v>
      </c>
      <c r="K2446" s="1">
        <v>24</v>
      </c>
      <c r="L2446" s="42">
        <v>6</v>
      </c>
      <c r="M2446" s="43"/>
      <c r="N2446" s="1" t="e">
        <f>VLOOKUP(B2446,MICRO!E:L,8,0)</f>
        <v>#N/A</v>
      </c>
    </row>
    <row r="2447" spans="1:14" ht="20.25" x14ac:dyDescent="0.25">
      <c r="A2447" s="1">
        <v>199</v>
      </c>
      <c r="B2447" s="159">
        <v>2695</v>
      </c>
      <c r="C2447" s="1" t="s">
        <v>854</v>
      </c>
      <c r="D2447" s="1"/>
      <c r="E2447" s="1" t="s">
        <v>2448</v>
      </c>
      <c r="F2447" s="1" t="s">
        <v>1074</v>
      </c>
      <c r="G2447" s="1">
        <v>2</v>
      </c>
      <c r="H2447" s="1" t="s">
        <v>19</v>
      </c>
      <c r="I2447" s="1" t="s">
        <v>427</v>
      </c>
      <c r="J2447" s="1">
        <v>7.9</v>
      </c>
      <c r="K2447" s="1">
        <v>15.8</v>
      </c>
      <c r="L2447" s="42">
        <v>6</v>
      </c>
      <c r="M2447" s="43"/>
      <c r="N2447" s="1" t="e">
        <f>VLOOKUP(B2447,MICRO!E:L,8,0)</f>
        <v>#N/A</v>
      </c>
    </row>
    <row r="2448" spans="1:14" ht="20.25" x14ac:dyDescent="0.25">
      <c r="A2448" s="1">
        <v>200</v>
      </c>
      <c r="B2448" s="159">
        <v>2696</v>
      </c>
      <c r="C2448" s="1" t="s">
        <v>854</v>
      </c>
      <c r="D2448" s="1"/>
      <c r="E2448" s="1" t="s">
        <v>2449</v>
      </c>
      <c r="F2448" s="1" t="s">
        <v>1075</v>
      </c>
      <c r="G2448" s="1">
        <v>2</v>
      </c>
      <c r="H2448" s="1" t="s">
        <v>19</v>
      </c>
      <c r="I2448" s="1" t="s">
        <v>427</v>
      </c>
      <c r="J2448" s="1">
        <v>4.2</v>
      </c>
      <c r="K2448" s="1">
        <v>8.4</v>
      </c>
      <c r="L2448" s="42">
        <v>6</v>
      </c>
      <c r="M2448" s="43"/>
      <c r="N2448" s="1" t="e">
        <f>VLOOKUP(B2448,MICRO!E:L,8,0)</f>
        <v>#N/A</v>
      </c>
    </row>
    <row r="2449" spans="1:14" ht="20.25" x14ac:dyDescent="0.25">
      <c r="A2449" s="1">
        <v>201</v>
      </c>
      <c r="B2449" s="159">
        <v>2701</v>
      </c>
      <c r="C2449" s="1" t="s">
        <v>854</v>
      </c>
      <c r="D2449" s="1"/>
      <c r="E2449" s="1" t="s">
        <v>2450</v>
      </c>
      <c r="F2449" s="1" t="s">
        <v>1076</v>
      </c>
      <c r="G2449" s="1">
        <v>2</v>
      </c>
      <c r="H2449" s="1" t="s">
        <v>19</v>
      </c>
      <c r="I2449" s="1" t="s">
        <v>427</v>
      </c>
      <c r="J2449" s="1">
        <v>6.7</v>
      </c>
      <c r="K2449" s="1">
        <v>13.4</v>
      </c>
      <c r="L2449" s="42">
        <v>6</v>
      </c>
      <c r="M2449" s="43"/>
      <c r="N2449" s="1" t="e">
        <f>VLOOKUP(B2449,MICRO!E:L,8,0)</f>
        <v>#N/A</v>
      </c>
    </row>
    <row r="2450" spans="1:14" ht="20.25" x14ac:dyDescent="0.25">
      <c r="A2450" s="1">
        <v>202</v>
      </c>
      <c r="B2450" s="159">
        <v>2781</v>
      </c>
      <c r="C2450" s="1" t="s">
        <v>854</v>
      </c>
      <c r="D2450" s="1"/>
      <c r="E2450" s="1" t="s">
        <v>2451</v>
      </c>
      <c r="F2450" s="1" t="s">
        <v>1138</v>
      </c>
      <c r="G2450" s="1">
        <v>6</v>
      </c>
      <c r="H2450" s="1" t="s">
        <v>19</v>
      </c>
      <c r="I2450" s="1" t="s">
        <v>423</v>
      </c>
      <c r="J2450" s="1">
        <v>14.5</v>
      </c>
      <c r="K2450" s="1">
        <v>87</v>
      </c>
      <c r="L2450" s="42">
        <v>6</v>
      </c>
      <c r="M2450" s="43"/>
      <c r="N2450" s="1" t="e">
        <f>VLOOKUP(B2450,MICRO!E:L,8,0)</f>
        <v>#N/A</v>
      </c>
    </row>
    <row r="2451" spans="1:14" ht="20.25" x14ac:dyDescent="0.25">
      <c r="A2451" s="1">
        <v>203</v>
      </c>
      <c r="B2451" s="159">
        <v>2782</v>
      </c>
      <c r="C2451" s="1" t="s">
        <v>854</v>
      </c>
      <c r="D2451" s="1"/>
      <c r="E2451" s="1" t="s">
        <v>2451</v>
      </c>
      <c r="F2451" s="1" t="s">
        <v>1138</v>
      </c>
      <c r="G2451" s="1">
        <v>2</v>
      </c>
      <c r="H2451" s="1" t="s">
        <v>19</v>
      </c>
      <c r="I2451" s="1" t="s">
        <v>424</v>
      </c>
      <c r="J2451" s="1">
        <v>14.5</v>
      </c>
      <c r="K2451" s="1">
        <v>29</v>
      </c>
      <c r="L2451" s="42">
        <v>6</v>
      </c>
      <c r="M2451" s="43"/>
      <c r="N2451" s="1" t="e">
        <f>VLOOKUP(B2451,MICRO!E:L,8,0)</f>
        <v>#N/A</v>
      </c>
    </row>
    <row r="2452" spans="1:14" ht="20.25" x14ac:dyDescent="0.25">
      <c r="A2452" s="1">
        <v>204</v>
      </c>
      <c r="B2452" s="159">
        <v>2783</v>
      </c>
      <c r="C2452" s="1" t="s">
        <v>854</v>
      </c>
      <c r="D2452" s="1"/>
      <c r="E2452" s="1" t="s">
        <v>2451</v>
      </c>
      <c r="F2452" s="1" t="s">
        <v>1138</v>
      </c>
      <c r="G2452" s="1">
        <v>2</v>
      </c>
      <c r="H2452" s="1" t="s">
        <v>19</v>
      </c>
      <c r="I2452" s="1" t="s">
        <v>425</v>
      </c>
      <c r="J2452" s="1">
        <v>14.5</v>
      </c>
      <c r="K2452" s="1">
        <v>29</v>
      </c>
      <c r="L2452" s="42">
        <v>6</v>
      </c>
      <c r="M2452" s="43"/>
      <c r="N2452" s="1" t="e">
        <f>VLOOKUP(B2452,MICRO!E:L,8,0)</f>
        <v>#N/A</v>
      </c>
    </row>
    <row r="2453" spans="1:14" ht="20.25" x14ac:dyDescent="0.25">
      <c r="A2453" s="1">
        <v>205</v>
      </c>
      <c r="B2453" s="159">
        <v>2784</v>
      </c>
      <c r="C2453" s="1" t="s">
        <v>854</v>
      </c>
      <c r="D2453" s="1"/>
      <c r="E2453" s="1" t="s">
        <v>2451</v>
      </c>
      <c r="F2453" s="1" t="s">
        <v>1138</v>
      </c>
      <c r="G2453" s="1">
        <v>6</v>
      </c>
      <c r="H2453" s="1" t="s">
        <v>19</v>
      </c>
      <c r="I2453" s="1" t="s">
        <v>426</v>
      </c>
      <c r="J2453" s="1">
        <v>14.5</v>
      </c>
      <c r="K2453" s="1">
        <v>87</v>
      </c>
      <c r="L2453" s="42">
        <v>6</v>
      </c>
      <c r="M2453" s="43"/>
      <c r="N2453" s="1" t="e">
        <f>VLOOKUP(B2453,MICRO!E:L,8,0)</f>
        <v>#N/A</v>
      </c>
    </row>
    <row r="2454" spans="1:14" ht="20.25" x14ac:dyDescent="0.25">
      <c r="A2454" s="1">
        <v>206</v>
      </c>
      <c r="B2454" s="159">
        <v>2786</v>
      </c>
      <c r="C2454" s="1" t="s">
        <v>854</v>
      </c>
      <c r="D2454" s="1"/>
      <c r="E2454" s="1" t="s">
        <v>2452</v>
      </c>
      <c r="F2454" s="1" t="s">
        <v>1139</v>
      </c>
      <c r="G2454" s="1">
        <v>2</v>
      </c>
      <c r="H2454" s="1" t="s">
        <v>19</v>
      </c>
      <c r="I2454" s="1" t="s">
        <v>424</v>
      </c>
      <c r="J2454" s="1">
        <v>2.5</v>
      </c>
      <c r="K2454" s="1">
        <v>5</v>
      </c>
      <c r="L2454" s="42">
        <v>6</v>
      </c>
      <c r="M2454" s="43"/>
      <c r="N2454" s="1" t="e">
        <f>VLOOKUP(B2454,MICRO!E:L,8,0)</f>
        <v>#N/A</v>
      </c>
    </row>
    <row r="2455" spans="1:14" ht="20.25" x14ac:dyDescent="0.25">
      <c r="A2455" s="1">
        <v>207</v>
      </c>
      <c r="B2455" s="159">
        <v>2787</v>
      </c>
      <c r="C2455" s="1" t="s">
        <v>854</v>
      </c>
      <c r="D2455" s="1"/>
      <c r="E2455" s="1" t="s">
        <v>2452</v>
      </c>
      <c r="F2455" s="1" t="s">
        <v>1139</v>
      </c>
      <c r="G2455" s="1">
        <v>2</v>
      </c>
      <c r="H2455" s="1" t="s">
        <v>19</v>
      </c>
      <c r="I2455" s="1" t="s">
        <v>425</v>
      </c>
      <c r="J2455" s="1">
        <v>2.5</v>
      </c>
      <c r="K2455" s="1">
        <v>5</v>
      </c>
      <c r="L2455" s="42">
        <v>6</v>
      </c>
      <c r="M2455" s="43"/>
      <c r="N2455" s="1" t="e">
        <f>VLOOKUP(B2455,MICRO!E:L,8,0)</f>
        <v>#N/A</v>
      </c>
    </row>
    <row r="2456" spans="1:14" ht="20.25" x14ac:dyDescent="0.25">
      <c r="A2456" s="1">
        <v>208</v>
      </c>
      <c r="B2456" s="159">
        <v>2854</v>
      </c>
      <c r="C2456" s="1" t="s">
        <v>854</v>
      </c>
      <c r="D2456" s="1"/>
      <c r="E2456" s="1" t="s">
        <v>2453</v>
      </c>
      <c r="F2456" s="1" t="s">
        <v>1071</v>
      </c>
      <c r="G2456" s="1">
        <v>6</v>
      </c>
      <c r="H2456" s="1" t="s">
        <v>19</v>
      </c>
      <c r="I2456" s="1" t="s">
        <v>423</v>
      </c>
      <c r="J2456" s="1">
        <v>2</v>
      </c>
      <c r="K2456" s="1">
        <v>12</v>
      </c>
      <c r="L2456" s="42">
        <v>6</v>
      </c>
      <c r="M2456" s="43"/>
      <c r="N2456" s="1" t="e">
        <f>VLOOKUP(B2456,MICRO!E:L,8,0)</f>
        <v>#N/A</v>
      </c>
    </row>
    <row r="2457" spans="1:14" ht="20.25" x14ac:dyDescent="0.25">
      <c r="A2457" s="1">
        <v>209</v>
      </c>
      <c r="B2457" s="159">
        <v>2855</v>
      </c>
      <c r="C2457" s="1" t="s">
        <v>854</v>
      </c>
      <c r="D2457" s="1"/>
      <c r="E2457" s="1" t="s">
        <v>2453</v>
      </c>
      <c r="F2457" s="1" t="s">
        <v>1071</v>
      </c>
      <c r="G2457" s="1">
        <v>2</v>
      </c>
      <c r="H2457" s="1" t="s">
        <v>19</v>
      </c>
      <c r="I2457" s="1" t="s">
        <v>427</v>
      </c>
      <c r="J2457" s="1">
        <v>2</v>
      </c>
      <c r="K2457" s="1">
        <v>4</v>
      </c>
      <c r="L2457" s="42">
        <v>6</v>
      </c>
      <c r="M2457" s="43"/>
      <c r="N2457" s="1" t="e">
        <f>VLOOKUP(B2457,MICRO!E:L,8,0)</f>
        <v>#N/A</v>
      </c>
    </row>
    <row r="2458" spans="1:14" ht="20.25" x14ac:dyDescent="0.25">
      <c r="A2458" s="1">
        <v>210</v>
      </c>
      <c r="B2458" s="159">
        <v>2549</v>
      </c>
      <c r="C2458" s="1" t="s">
        <v>995</v>
      </c>
      <c r="D2458" s="1"/>
      <c r="E2458" s="1" t="s">
        <v>464</v>
      </c>
      <c r="F2458" s="1" t="s">
        <v>996</v>
      </c>
      <c r="G2458" s="1">
        <v>1</v>
      </c>
      <c r="H2458" s="1" t="s">
        <v>19</v>
      </c>
      <c r="I2458" s="1" t="s">
        <v>427</v>
      </c>
      <c r="J2458" s="1">
        <v>11.7</v>
      </c>
      <c r="K2458" s="1">
        <v>11.7</v>
      </c>
      <c r="L2458" s="42">
        <v>6</v>
      </c>
      <c r="M2458" s="43"/>
      <c r="N2458" s="1" t="e">
        <f>VLOOKUP(B2458,MICRO!E:L,8,0)</f>
        <v>#N/A</v>
      </c>
    </row>
    <row r="2459" spans="1:14" ht="20.25" x14ac:dyDescent="0.25">
      <c r="A2459" s="1">
        <v>211</v>
      </c>
      <c r="B2459" s="159">
        <v>2550</v>
      </c>
      <c r="C2459" s="1" t="s">
        <v>995</v>
      </c>
      <c r="D2459" s="1"/>
      <c r="E2459" s="1" t="s">
        <v>1103</v>
      </c>
      <c r="F2459" s="1" t="s">
        <v>997</v>
      </c>
      <c r="G2459" s="1">
        <v>1</v>
      </c>
      <c r="H2459" s="1" t="s">
        <v>19</v>
      </c>
      <c r="I2459" s="1" t="s">
        <v>427</v>
      </c>
      <c r="J2459" s="1">
        <v>8.1</v>
      </c>
      <c r="K2459" s="1">
        <v>8.1</v>
      </c>
      <c r="L2459" s="42">
        <v>6</v>
      </c>
      <c r="M2459" s="43"/>
      <c r="N2459" s="1" t="e">
        <f>VLOOKUP(B2459,MICRO!E:L,8,0)</f>
        <v>#N/A</v>
      </c>
    </row>
    <row r="2460" spans="1:14" ht="20.25" x14ac:dyDescent="0.25">
      <c r="A2460" s="1">
        <v>212</v>
      </c>
      <c r="B2460" s="159">
        <v>2551</v>
      </c>
      <c r="C2460" s="1" t="s">
        <v>998</v>
      </c>
      <c r="D2460" s="1"/>
      <c r="E2460" s="1" t="s">
        <v>746</v>
      </c>
      <c r="F2460" s="1" t="s">
        <v>999</v>
      </c>
      <c r="G2460" s="1">
        <v>1</v>
      </c>
      <c r="H2460" s="1" t="s">
        <v>19</v>
      </c>
      <c r="I2460" s="1" t="s">
        <v>427</v>
      </c>
      <c r="J2460" s="1">
        <v>11.7</v>
      </c>
      <c r="K2460" s="1">
        <v>11.7</v>
      </c>
      <c r="L2460" s="42">
        <v>6</v>
      </c>
      <c r="M2460" s="43"/>
      <c r="N2460" s="1" t="e">
        <f>VLOOKUP(B2460,MICRO!E:L,8,0)</f>
        <v>#N/A</v>
      </c>
    </row>
    <row r="2461" spans="1:14" ht="20.25" x14ac:dyDescent="0.25">
      <c r="A2461" s="1">
        <v>213</v>
      </c>
      <c r="B2461" s="159">
        <v>2552</v>
      </c>
      <c r="C2461" s="1" t="s">
        <v>998</v>
      </c>
      <c r="D2461" s="1"/>
      <c r="E2461" s="1" t="s">
        <v>1101</v>
      </c>
      <c r="F2461" s="1" t="s">
        <v>1000</v>
      </c>
      <c r="G2461" s="1">
        <v>1</v>
      </c>
      <c r="H2461" s="1" t="s">
        <v>19</v>
      </c>
      <c r="I2461" s="1" t="s">
        <v>427</v>
      </c>
      <c r="J2461" s="1">
        <v>11.7</v>
      </c>
      <c r="K2461" s="1">
        <v>11.7</v>
      </c>
      <c r="L2461" s="42">
        <v>6</v>
      </c>
      <c r="M2461" s="43"/>
      <c r="N2461" s="1" t="e">
        <f>VLOOKUP(B2461,MICRO!E:L,8,0)</f>
        <v>#N/A</v>
      </c>
    </row>
    <row r="2462" spans="1:14" ht="20.25" x14ac:dyDescent="0.25">
      <c r="A2462" s="1">
        <v>214</v>
      </c>
      <c r="B2462" s="159">
        <v>2556</v>
      </c>
      <c r="C2462" s="1" t="s">
        <v>1003</v>
      </c>
      <c r="D2462" s="1"/>
      <c r="E2462" s="1" t="s">
        <v>2</v>
      </c>
      <c r="F2462" s="1" t="s">
        <v>1004</v>
      </c>
      <c r="G2462" s="1">
        <v>1</v>
      </c>
      <c r="H2462" s="1" t="s">
        <v>19</v>
      </c>
      <c r="I2462" s="1" t="s">
        <v>427</v>
      </c>
      <c r="J2462" s="1">
        <v>14.3</v>
      </c>
      <c r="K2462" s="1">
        <v>14.3</v>
      </c>
      <c r="L2462" s="42">
        <v>6</v>
      </c>
      <c r="M2462" s="43"/>
      <c r="N2462" s="1" t="e">
        <f>VLOOKUP(B2462,MICRO!E:L,8,0)</f>
        <v>#N/A</v>
      </c>
    </row>
    <row r="2463" spans="1:14" ht="20.25" x14ac:dyDescent="0.25">
      <c r="A2463" s="1">
        <v>215</v>
      </c>
      <c r="B2463" s="159">
        <v>2353</v>
      </c>
      <c r="C2463" s="1" t="s">
        <v>870</v>
      </c>
      <c r="D2463" s="1"/>
      <c r="E2463" s="1" t="s">
        <v>1101</v>
      </c>
      <c r="F2463" s="1" t="s">
        <v>871</v>
      </c>
      <c r="G2463" s="1">
        <v>1</v>
      </c>
      <c r="H2463" s="1" t="s">
        <v>19</v>
      </c>
      <c r="I2463" s="1" t="s">
        <v>425</v>
      </c>
      <c r="J2463" s="1">
        <v>11.7</v>
      </c>
      <c r="K2463" s="1">
        <v>11.7</v>
      </c>
      <c r="L2463" s="42">
        <v>6</v>
      </c>
      <c r="M2463" s="43"/>
      <c r="N2463" s="1" t="e">
        <f>VLOOKUP(B2463,MICRO!E:L,8,0)</f>
        <v>#N/A</v>
      </c>
    </row>
    <row r="2464" spans="1:14" ht="20.25" x14ac:dyDescent="0.25">
      <c r="A2464" s="1">
        <v>216</v>
      </c>
      <c r="B2464" s="159">
        <v>2354</v>
      </c>
      <c r="C2464" s="1" t="s">
        <v>870</v>
      </c>
      <c r="D2464" s="1"/>
      <c r="E2464" s="1" t="s">
        <v>100</v>
      </c>
      <c r="F2464" s="1" t="s">
        <v>872</v>
      </c>
      <c r="G2464" s="1">
        <v>1</v>
      </c>
      <c r="H2464" s="1" t="s">
        <v>19</v>
      </c>
      <c r="I2464" s="1" t="s">
        <v>425</v>
      </c>
      <c r="J2464" s="1">
        <v>11.7</v>
      </c>
      <c r="K2464" s="1">
        <v>11.7</v>
      </c>
      <c r="L2464" s="42">
        <v>6</v>
      </c>
      <c r="M2464" s="43"/>
      <c r="N2464" s="1" t="e">
        <f>VLOOKUP(B2464,MICRO!E:L,8,0)</f>
        <v>#N/A</v>
      </c>
    </row>
    <row r="2465" spans="1:14" ht="20.25" x14ac:dyDescent="0.25">
      <c r="A2465" s="1">
        <v>217</v>
      </c>
      <c r="B2465" s="159">
        <v>2355</v>
      </c>
      <c r="C2465" s="1" t="s">
        <v>870</v>
      </c>
      <c r="D2465" s="1"/>
      <c r="E2465" s="1" t="s">
        <v>173</v>
      </c>
      <c r="F2465" s="1" t="s">
        <v>873</v>
      </c>
      <c r="G2465" s="1">
        <v>1</v>
      </c>
      <c r="H2465" s="1" t="s">
        <v>19</v>
      </c>
      <c r="I2465" s="1" t="s">
        <v>425</v>
      </c>
      <c r="J2465" s="1">
        <v>12.9</v>
      </c>
      <c r="K2465" s="1">
        <v>12.9</v>
      </c>
      <c r="L2465" s="42">
        <v>6</v>
      </c>
      <c r="M2465" s="43"/>
      <c r="N2465" s="1" t="e">
        <f>VLOOKUP(B2465,MICRO!E:L,8,0)</f>
        <v>#N/A</v>
      </c>
    </row>
    <row r="2466" spans="1:14" ht="20.25" x14ac:dyDescent="0.25">
      <c r="A2466" s="1">
        <v>218</v>
      </c>
      <c r="B2466" s="159">
        <v>2356</v>
      </c>
      <c r="C2466" s="1" t="s">
        <v>874</v>
      </c>
      <c r="D2466" s="1"/>
      <c r="E2466" s="1" t="s">
        <v>43</v>
      </c>
      <c r="F2466" s="1" t="s">
        <v>875</v>
      </c>
      <c r="G2466" s="1">
        <v>1</v>
      </c>
      <c r="H2466" s="1" t="s">
        <v>19</v>
      </c>
      <c r="I2466" s="1" t="s">
        <v>425</v>
      </c>
      <c r="J2466" s="1">
        <v>14.4</v>
      </c>
      <c r="K2466" s="1">
        <v>14.4</v>
      </c>
      <c r="L2466" s="42">
        <v>6</v>
      </c>
      <c r="M2466" s="43"/>
      <c r="N2466" s="1" t="e">
        <f>VLOOKUP(B2466,MICRO!E:L,8,0)</f>
        <v>#N/A</v>
      </c>
    </row>
    <row r="2467" spans="1:14" ht="20.25" x14ac:dyDescent="0.25">
      <c r="A2467" s="1">
        <v>219</v>
      </c>
      <c r="B2467" s="159">
        <v>2357</v>
      </c>
      <c r="C2467" s="1" t="s">
        <v>874</v>
      </c>
      <c r="D2467" s="1"/>
      <c r="E2467" s="1" t="s">
        <v>746</v>
      </c>
      <c r="F2467" s="1" t="s">
        <v>876</v>
      </c>
      <c r="G2467" s="1">
        <v>1</v>
      </c>
      <c r="H2467" s="1" t="s">
        <v>19</v>
      </c>
      <c r="I2467" s="1" t="s">
        <v>425</v>
      </c>
      <c r="J2467" s="1">
        <v>11.7</v>
      </c>
      <c r="K2467" s="1">
        <v>11.7</v>
      </c>
      <c r="L2467" s="42">
        <v>6</v>
      </c>
      <c r="M2467" s="43"/>
      <c r="N2467" s="1" t="e">
        <f>VLOOKUP(B2467,MICRO!E:L,8,0)</f>
        <v>#N/A</v>
      </c>
    </row>
    <row r="2468" spans="1:14" ht="20.25" x14ac:dyDescent="0.25">
      <c r="A2468" s="1">
        <v>220</v>
      </c>
      <c r="B2468" s="159">
        <v>2358</v>
      </c>
      <c r="C2468" s="1" t="s">
        <v>877</v>
      </c>
      <c r="D2468" s="1"/>
      <c r="E2468" s="1" t="s">
        <v>2</v>
      </c>
      <c r="F2468" s="1" t="s">
        <v>878</v>
      </c>
      <c r="G2468" s="1">
        <v>1</v>
      </c>
      <c r="H2468" s="1" t="s">
        <v>19</v>
      </c>
      <c r="I2468" s="1" t="s">
        <v>425</v>
      </c>
      <c r="J2468" s="1">
        <v>15</v>
      </c>
      <c r="K2468" s="1">
        <v>15</v>
      </c>
      <c r="L2468" s="42">
        <v>6</v>
      </c>
      <c r="M2468" s="43"/>
      <c r="N2468" s="1" t="e">
        <f>VLOOKUP(B2468,MICRO!E:L,8,0)</f>
        <v>#N/A</v>
      </c>
    </row>
    <row r="2469" spans="1:14" ht="20.25" x14ac:dyDescent="0.25">
      <c r="A2469" s="1">
        <v>221</v>
      </c>
      <c r="B2469" s="159">
        <v>2405</v>
      </c>
      <c r="C2469" s="1" t="s">
        <v>898</v>
      </c>
      <c r="D2469" s="1"/>
      <c r="E2469" s="1" t="s">
        <v>2</v>
      </c>
      <c r="F2469" s="1" t="s">
        <v>899</v>
      </c>
      <c r="G2469" s="1">
        <v>1</v>
      </c>
      <c r="H2469" s="1" t="s">
        <v>19</v>
      </c>
      <c r="I2469" s="1" t="s">
        <v>426</v>
      </c>
      <c r="J2469" s="1">
        <v>11</v>
      </c>
      <c r="K2469" s="1">
        <v>11</v>
      </c>
      <c r="L2469" s="42">
        <v>6</v>
      </c>
      <c r="M2469" s="43"/>
      <c r="N2469" s="1" t="e">
        <f>VLOOKUP(B2469,MICRO!E:L,8,0)</f>
        <v>#N/A</v>
      </c>
    </row>
    <row r="2470" spans="1:14" ht="20.25" x14ac:dyDescent="0.25">
      <c r="A2470" s="1">
        <v>222</v>
      </c>
      <c r="B2470" s="159">
        <v>2410</v>
      </c>
      <c r="C2470" s="1" t="s">
        <v>905</v>
      </c>
      <c r="D2470" s="1"/>
      <c r="E2470" s="1" t="s">
        <v>173</v>
      </c>
      <c r="F2470" s="1" t="s">
        <v>906</v>
      </c>
      <c r="G2470" s="1">
        <v>1</v>
      </c>
      <c r="H2470" s="1" t="s">
        <v>19</v>
      </c>
      <c r="I2470" s="1" t="s">
        <v>426</v>
      </c>
      <c r="J2470" s="1">
        <v>11.7</v>
      </c>
      <c r="K2470" s="1">
        <v>11.7</v>
      </c>
      <c r="L2470" s="42">
        <v>6</v>
      </c>
      <c r="M2470" s="43"/>
      <c r="N2470" s="1" t="e">
        <f>VLOOKUP(B2470,MICRO!E:L,8,0)</f>
        <v>#N/A</v>
      </c>
    </row>
    <row r="2471" spans="1:14" ht="20.25" x14ac:dyDescent="0.25">
      <c r="A2471" s="1">
        <v>223</v>
      </c>
      <c r="B2471" s="159">
        <v>2411</v>
      </c>
      <c r="C2471" s="1" t="s">
        <v>905</v>
      </c>
      <c r="D2471" s="1"/>
      <c r="E2471" s="1" t="s">
        <v>461</v>
      </c>
      <c r="F2471" s="1" t="s">
        <v>907</v>
      </c>
      <c r="G2471" s="1">
        <v>1</v>
      </c>
      <c r="H2471" s="1" t="s">
        <v>19</v>
      </c>
      <c r="I2471" s="1" t="s">
        <v>426</v>
      </c>
      <c r="J2471" s="1">
        <v>9.6999999999999993</v>
      </c>
      <c r="K2471" s="1">
        <v>9.6999999999999993</v>
      </c>
      <c r="L2471" s="42">
        <v>6</v>
      </c>
      <c r="M2471" s="43"/>
      <c r="N2471" s="1" t="e">
        <f>VLOOKUP(B2471,MICRO!E:L,8,0)</f>
        <v>#N/A</v>
      </c>
    </row>
    <row r="2472" spans="1:14" ht="20.25" x14ac:dyDescent="0.25">
      <c r="A2472" s="1">
        <v>224</v>
      </c>
      <c r="B2472" s="159">
        <v>2342</v>
      </c>
      <c r="C2472" s="1" t="s">
        <v>855</v>
      </c>
      <c r="D2472" s="1"/>
      <c r="E2472" s="1" t="s">
        <v>100</v>
      </c>
      <c r="F2472" s="1" t="s">
        <v>856</v>
      </c>
      <c r="G2472" s="1">
        <v>1</v>
      </c>
      <c r="H2472" s="1" t="s">
        <v>19</v>
      </c>
      <c r="I2472" s="1" t="s">
        <v>423</v>
      </c>
      <c r="J2472" s="1">
        <v>30.2</v>
      </c>
      <c r="K2472" s="1">
        <v>30.2</v>
      </c>
      <c r="L2472" s="42">
        <v>6</v>
      </c>
      <c r="M2472" s="43"/>
      <c r="N2472" s="1" t="e">
        <f>VLOOKUP(B2472,MICRO!E:L,8,0)</f>
        <v>#N/A</v>
      </c>
    </row>
    <row r="2473" spans="1:14" ht="20.25" x14ac:dyDescent="0.25">
      <c r="A2473" s="1">
        <v>225</v>
      </c>
      <c r="B2473" s="159">
        <v>2343</v>
      </c>
      <c r="C2473" s="1" t="s">
        <v>857</v>
      </c>
      <c r="D2473" s="1"/>
      <c r="E2473" s="1" t="s">
        <v>746</v>
      </c>
      <c r="F2473" s="1" t="s">
        <v>858</v>
      </c>
      <c r="G2473" s="1">
        <v>6</v>
      </c>
      <c r="H2473" s="1" t="s">
        <v>19</v>
      </c>
      <c r="I2473" s="1" t="s">
        <v>423</v>
      </c>
      <c r="J2473" s="1">
        <v>11.7</v>
      </c>
      <c r="K2473" s="1">
        <v>70.199999999999989</v>
      </c>
      <c r="L2473" s="42">
        <v>6</v>
      </c>
      <c r="M2473" s="43"/>
      <c r="N2473" s="1" t="e">
        <f>VLOOKUP(B2473,MICRO!E:L,8,0)</f>
        <v>#N/A</v>
      </c>
    </row>
    <row r="2474" spans="1:14" ht="20.25" x14ac:dyDescent="0.25">
      <c r="A2474" s="1">
        <v>226</v>
      </c>
      <c r="B2474" s="159">
        <v>2344</v>
      </c>
      <c r="C2474" s="1" t="s">
        <v>857</v>
      </c>
      <c r="D2474" s="1"/>
      <c r="E2474" s="1" t="s">
        <v>1101</v>
      </c>
      <c r="F2474" s="1" t="s">
        <v>859</v>
      </c>
      <c r="G2474" s="1">
        <v>3</v>
      </c>
      <c r="H2474" s="1" t="s">
        <v>19</v>
      </c>
      <c r="I2474" s="1" t="s">
        <v>423</v>
      </c>
      <c r="J2474" s="1">
        <v>11.7</v>
      </c>
      <c r="K2474" s="1">
        <v>35.099999999999994</v>
      </c>
      <c r="L2474" s="42">
        <v>6</v>
      </c>
      <c r="M2474" s="43"/>
      <c r="N2474" s="1" t="e">
        <f>VLOOKUP(B2474,MICRO!E:L,8,0)</f>
        <v>#N/A</v>
      </c>
    </row>
    <row r="2475" spans="1:14" ht="20.25" x14ac:dyDescent="0.25">
      <c r="A2475" s="1">
        <v>227</v>
      </c>
      <c r="B2475" s="159">
        <v>2345</v>
      </c>
      <c r="C2475" s="1" t="s">
        <v>860</v>
      </c>
      <c r="D2475" s="1"/>
      <c r="E2475" s="1" t="s">
        <v>2</v>
      </c>
      <c r="F2475" s="1" t="s">
        <v>861</v>
      </c>
      <c r="G2475" s="1">
        <v>1</v>
      </c>
      <c r="H2475" s="1" t="s">
        <v>19</v>
      </c>
      <c r="I2475" s="1" t="s">
        <v>423</v>
      </c>
      <c r="J2475" s="1">
        <v>16</v>
      </c>
      <c r="K2475" s="1">
        <v>16</v>
      </c>
      <c r="L2475" s="42">
        <v>6</v>
      </c>
      <c r="M2475" s="43"/>
      <c r="N2475" s="1" t="e">
        <f>VLOOKUP(B2475,MICRO!E:L,8,0)</f>
        <v>#N/A</v>
      </c>
    </row>
    <row r="2476" spans="1:14" ht="20.25" x14ac:dyDescent="0.25">
      <c r="A2476" s="1">
        <v>228</v>
      </c>
      <c r="B2476" s="159">
        <v>2346</v>
      </c>
      <c r="C2476" s="1" t="s">
        <v>860</v>
      </c>
      <c r="D2476" s="1"/>
      <c r="E2476" s="1" t="s">
        <v>43</v>
      </c>
      <c r="F2476" s="1" t="s">
        <v>862</v>
      </c>
      <c r="G2476" s="1">
        <v>1</v>
      </c>
      <c r="H2476" s="1" t="s">
        <v>19</v>
      </c>
      <c r="I2476" s="1" t="s">
        <v>423</v>
      </c>
      <c r="J2476" s="1">
        <v>11.7</v>
      </c>
      <c r="K2476" s="1">
        <v>11.7</v>
      </c>
      <c r="L2476" s="42">
        <v>6</v>
      </c>
      <c r="M2476" s="43"/>
      <c r="N2476" s="1" t="e">
        <f>VLOOKUP(B2476,MICRO!E:L,8,0)</f>
        <v>#N/A</v>
      </c>
    </row>
    <row r="2477" spans="1:14" ht="20.25" x14ac:dyDescent="0.25">
      <c r="A2477" s="1">
        <v>229</v>
      </c>
      <c r="B2477" s="159">
        <v>2348</v>
      </c>
      <c r="C2477" s="1" t="s">
        <v>1053</v>
      </c>
      <c r="D2477" s="1"/>
      <c r="E2477" s="1" t="s">
        <v>43</v>
      </c>
      <c r="F2477" s="1" t="s">
        <v>865</v>
      </c>
      <c r="G2477" s="1">
        <v>1</v>
      </c>
      <c r="H2477" s="1" t="s">
        <v>19</v>
      </c>
      <c r="I2477" s="1" t="s">
        <v>424</v>
      </c>
      <c r="J2477" s="1">
        <v>11.7</v>
      </c>
      <c r="K2477" s="1">
        <v>11.7</v>
      </c>
      <c r="L2477" s="42">
        <v>6</v>
      </c>
      <c r="M2477" s="43"/>
      <c r="N2477" s="1" t="e">
        <f>VLOOKUP(B2477,MICRO!E:L,8,0)</f>
        <v>#N/A</v>
      </c>
    </row>
    <row r="2478" spans="1:14" ht="20.25" x14ac:dyDescent="0.25">
      <c r="A2478" s="1">
        <v>230</v>
      </c>
      <c r="B2478" s="159">
        <v>2349</v>
      </c>
      <c r="C2478" s="1" t="s">
        <v>1053</v>
      </c>
      <c r="D2478" s="1"/>
      <c r="E2478" s="1" t="s">
        <v>746</v>
      </c>
      <c r="F2478" s="1" t="s">
        <v>866</v>
      </c>
      <c r="G2478" s="1">
        <v>1</v>
      </c>
      <c r="H2478" s="1" t="s">
        <v>19</v>
      </c>
      <c r="I2478" s="1" t="s">
        <v>424</v>
      </c>
      <c r="J2478" s="1">
        <v>11.7</v>
      </c>
      <c r="K2478" s="1">
        <v>11.7</v>
      </c>
      <c r="L2478" s="42">
        <v>6</v>
      </c>
      <c r="M2478" s="43"/>
      <c r="N2478" s="1" t="e">
        <f>VLOOKUP(B2478,MICRO!E:L,8,0)</f>
        <v>#N/A</v>
      </c>
    </row>
    <row r="2479" spans="1:14" ht="20.25" x14ac:dyDescent="0.25">
      <c r="A2479" s="1">
        <v>231</v>
      </c>
      <c r="B2479" s="159"/>
      <c r="C2479" s="1"/>
      <c r="D2479" s="1"/>
      <c r="E2479" s="1"/>
      <c r="F2479" s="1" t="s">
        <v>2454</v>
      </c>
      <c r="G2479" s="1">
        <v>4</v>
      </c>
      <c r="H2479" s="1" t="s">
        <v>19</v>
      </c>
      <c r="I2479" s="1"/>
      <c r="J2479" s="1">
        <v>0.7</v>
      </c>
      <c r="K2479" s="1">
        <v>2.8</v>
      </c>
      <c r="L2479" s="42">
        <v>6</v>
      </c>
      <c r="M2479" s="43"/>
      <c r="N2479" s="1" t="e">
        <f>VLOOKUP(B2479,MICRO!E:L,8,0)</f>
        <v>#N/A</v>
      </c>
    </row>
    <row r="2480" spans="1:14" ht="20.25" x14ac:dyDescent="0.25">
      <c r="A2480" s="1">
        <v>232</v>
      </c>
      <c r="B2480" s="159"/>
      <c r="C2480" s="1"/>
      <c r="D2480" s="1"/>
      <c r="E2480" s="1"/>
      <c r="F2480" s="1" t="s">
        <v>2455</v>
      </c>
      <c r="G2480" s="1">
        <v>4</v>
      </c>
      <c r="H2480" s="1" t="s">
        <v>19</v>
      </c>
      <c r="I2480" s="1"/>
      <c r="J2480" s="1">
        <v>1.2</v>
      </c>
      <c r="K2480" s="1">
        <v>4.8</v>
      </c>
      <c r="L2480" s="42">
        <v>6</v>
      </c>
      <c r="M2480" s="43"/>
      <c r="N2480" s="1" t="e">
        <f>VLOOKUP(B2480,MICRO!E:L,8,0)</f>
        <v>#N/A</v>
      </c>
    </row>
    <row r="2481" spans="1:14" ht="20.25" x14ac:dyDescent="0.25">
      <c r="A2481" s="1">
        <v>233</v>
      </c>
      <c r="B2481" s="159"/>
      <c r="C2481" s="1"/>
      <c r="D2481" s="1"/>
      <c r="E2481" s="1"/>
      <c r="F2481" s="1" t="s">
        <v>2456</v>
      </c>
      <c r="G2481" s="1">
        <v>2</v>
      </c>
      <c r="H2481" s="1" t="s">
        <v>19</v>
      </c>
      <c r="I2481" s="1"/>
      <c r="J2481" s="1">
        <v>2.5</v>
      </c>
      <c r="K2481" s="1">
        <v>5</v>
      </c>
      <c r="L2481" s="42">
        <v>6</v>
      </c>
      <c r="M2481" s="43"/>
      <c r="N2481" s="1" t="e">
        <f>VLOOKUP(B2481,MICRO!E:L,8,0)</f>
        <v>#N/A</v>
      </c>
    </row>
    <row r="2482" spans="1:14" ht="20.25" x14ac:dyDescent="0.25">
      <c r="A2482" s="1">
        <v>234</v>
      </c>
      <c r="B2482" s="159"/>
      <c r="C2482" s="1"/>
      <c r="D2482" s="1"/>
      <c r="E2482" s="1"/>
      <c r="F2482" s="1" t="s">
        <v>2457</v>
      </c>
      <c r="G2482" s="1">
        <v>20</v>
      </c>
      <c r="H2482" s="1" t="s">
        <v>19</v>
      </c>
      <c r="I2482" s="1"/>
      <c r="J2482" s="1">
        <v>0.9</v>
      </c>
      <c r="K2482" s="1">
        <v>18</v>
      </c>
      <c r="L2482" s="42">
        <v>6</v>
      </c>
      <c r="M2482" s="43"/>
      <c r="N2482" s="1" t="e">
        <f>VLOOKUP(B2482,MICRO!E:L,8,0)</f>
        <v>#N/A</v>
      </c>
    </row>
    <row r="2483" spans="1:14" ht="20.25" x14ac:dyDescent="0.25">
      <c r="A2483" s="1">
        <v>235</v>
      </c>
      <c r="B2483" s="159"/>
      <c r="C2483" s="1"/>
      <c r="D2483" s="1"/>
      <c r="E2483" s="1"/>
      <c r="F2483" s="1" t="s">
        <v>2458</v>
      </c>
      <c r="G2483" s="1">
        <v>180</v>
      </c>
      <c r="H2483" s="1" t="s">
        <v>19</v>
      </c>
      <c r="I2483" s="1"/>
      <c r="J2483" s="1">
        <v>0.05</v>
      </c>
      <c r="K2483" s="1">
        <v>9</v>
      </c>
      <c r="L2483" s="42">
        <v>6</v>
      </c>
      <c r="M2483" s="43"/>
      <c r="N2483" s="1" t="e">
        <f>VLOOKUP(B2483,MICRO!E:L,8,0)</f>
        <v>#N/A</v>
      </c>
    </row>
    <row r="2484" spans="1:14" ht="20.25" x14ac:dyDescent="0.25">
      <c r="A2484" s="1">
        <v>236</v>
      </c>
      <c r="B2484" s="159"/>
      <c r="C2484" s="1"/>
      <c r="D2484" s="1"/>
      <c r="E2484" s="1"/>
      <c r="F2484" s="1" t="s">
        <v>2314</v>
      </c>
      <c r="G2484" s="1">
        <v>11</v>
      </c>
      <c r="H2484" s="1" t="s">
        <v>19</v>
      </c>
      <c r="I2484" s="1"/>
      <c r="J2484" s="1">
        <v>0.5</v>
      </c>
      <c r="K2484" s="1">
        <v>5.5</v>
      </c>
      <c r="L2484" s="42">
        <v>6</v>
      </c>
      <c r="M2484" s="43"/>
      <c r="N2484" s="1" t="e">
        <f>VLOOKUP(B2484,MICRO!E:L,8,0)</f>
        <v>#N/A</v>
      </c>
    </row>
    <row r="2485" spans="1:14" ht="20.25" x14ac:dyDescent="0.25">
      <c r="A2485" s="1">
        <v>237</v>
      </c>
      <c r="B2485" s="159"/>
      <c r="C2485" s="1"/>
      <c r="D2485" s="1"/>
      <c r="E2485" s="1"/>
      <c r="F2485" s="1" t="s">
        <v>2459</v>
      </c>
      <c r="G2485" s="1">
        <v>62</v>
      </c>
      <c r="H2485" s="1" t="s">
        <v>19</v>
      </c>
      <c r="I2485" s="1"/>
      <c r="J2485" s="1">
        <v>0.3</v>
      </c>
      <c r="K2485" s="1">
        <v>18.599999999999998</v>
      </c>
      <c r="L2485" s="42">
        <v>6</v>
      </c>
      <c r="M2485" s="43"/>
      <c r="N2485" s="1" t="e">
        <f>VLOOKUP(B2485,MICRO!E:L,8,0)</f>
        <v>#N/A</v>
      </c>
    </row>
    <row r="2486" spans="1:14" ht="20.25" x14ac:dyDescent="0.25">
      <c r="A2486" s="1">
        <v>238</v>
      </c>
      <c r="B2486" s="159"/>
      <c r="C2486" s="1"/>
      <c r="D2486" s="1"/>
      <c r="E2486" s="1"/>
      <c r="F2486" s="1" t="s">
        <v>2460</v>
      </c>
      <c r="G2486" s="1">
        <v>10</v>
      </c>
      <c r="H2486" s="1" t="s">
        <v>19</v>
      </c>
      <c r="I2486" s="1"/>
      <c r="J2486" s="1">
        <v>2.8</v>
      </c>
      <c r="K2486" s="1">
        <v>28</v>
      </c>
      <c r="L2486" s="42">
        <v>6</v>
      </c>
      <c r="M2486" s="43"/>
      <c r="N2486" s="1" t="e">
        <f>VLOOKUP(B2486,MICRO!E:L,8,0)</f>
        <v>#N/A</v>
      </c>
    </row>
    <row r="2487" spans="1:14" ht="20.25" x14ac:dyDescent="0.25">
      <c r="A2487" s="1">
        <v>239</v>
      </c>
      <c r="B2487" s="159"/>
      <c r="C2487" s="1"/>
      <c r="D2487" s="1"/>
      <c r="E2487" s="1"/>
      <c r="F2487" s="1" t="s">
        <v>2461</v>
      </c>
      <c r="G2487" s="1">
        <v>80</v>
      </c>
      <c r="H2487" s="1" t="s">
        <v>19</v>
      </c>
      <c r="I2487" s="1"/>
      <c r="J2487" s="1">
        <v>0.05</v>
      </c>
      <c r="K2487" s="1">
        <v>4</v>
      </c>
      <c r="L2487" s="42">
        <v>6</v>
      </c>
      <c r="M2487" s="43"/>
      <c r="N2487" s="1" t="e">
        <f>VLOOKUP(B2487,MICRO!E:L,8,0)</f>
        <v>#N/A</v>
      </c>
    </row>
    <row r="2488" spans="1:14" ht="20.25" x14ac:dyDescent="0.25">
      <c r="A2488" s="1">
        <v>240</v>
      </c>
      <c r="B2488" s="159"/>
      <c r="C2488" s="1" t="s">
        <v>2462</v>
      </c>
      <c r="D2488" s="1"/>
      <c r="E2488" s="1"/>
      <c r="F2488" s="1" t="s">
        <v>2463</v>
      </c>
      <c r="G2488" s="1">
        <v>30</v>
      </c>
      <c r="H2488" s="1" t="s">
        <v>19</v>
      </c>
      <c r="I2488" s="1"/>
      <c r="J2488" s="1">
        <v>0.02</v>
      </c>
      <c r="K2488" s="1">
        <v>0.6</v>
      </c>
      <c r="L2488" s="42">
        <v>6</v>
      </c>
      <c r="M2488" s="43"/>
      <c r="N2488" s="1" t="e">
        <f>VLOOKUP(B2488,MICRO!E:L,8,0)</f>
        <v>#N/A</v>
      </c>
    </row>
    <row r="2489" spans="1:14" ht="20.25" x14ac:dyDescent="0.25">
      <c r="A2489" s="1">
        <v>241</v>
      </c>
      <c r="B2489" s="159"/>
      <c r="C2489" s="1"/>
      <c r="D2489" s="1"/>
      <c r="E2489" s="1"/>
      <c r="F2489" s="1" t="s">
        <v>2464</v>
      </c>
      <c r="G2489" s="1">
        <v>1</v>
      </c>
      <c r="H2489" s="1" t="s">
        <v>19</v>
      </c>
      <c r="I2489" s="1"/>
      <c r="J2489" s="1">
        <v>0.5</v>
      </c>
      <c r="K2489" s="1">
        <v>0.5</v>
      </c>
      <c r="L2489" s="42">
        <v>6</v>
      </c>
      <c r="M2489" s="43"/>
      <c r="N2489" s="1" t="e">
        <f>VLOOKUP(B2489,MICRO!E:L,8,0)</f>
        <v>#N/A</v>
      </c>
    </row>
    <row r="2490" spans="1:14" ht="20.25" x14ac:dyDescent="0.25">
      <c r="A2490" s="1">
        <v>242</v>
      </c>
      <c r="B2490" s="159"/>
      <c r="C2490" s="1"/>
      <c r="D2490" s="1"/>
      <c r="E2490" s="1"/>
      <c r="F2490" s="1" t="s">
        <v>2465</v>
      </c>
      <c r="G2490" s="1">
        <v>1</v>
      </c>
      <c r="H2490" s="1" t="s">
        <v>19</v>
      </c>
      <c r="I2490" s="1"/>
      <c r="J2490" s="1">
        <v>0.875</v>
      </c>
      <c r="K2490" s="1">
        <v>0.875</v>
      </c>
      <c r="L2490" s="42">
        <v>6</v>
      </c>
      <c r="M2490" s="43"/>
      <c r="N2490" s="1" t="e">
        <f>VLOOKUP(B2490,MICRO!E:L,8,0)</f>
        <v>#N/A</v>
      </c>
    </row>
    <row r="2491" spans="1:14" ht="20.25" x14ac:dyDescent="0.25">
      <c r="A2491" s="1">
        <v>243</v>
      </c>
      <c r="B2491" s="159"/>
      <c r="C2491" s="1"/>
      <c r="D2491" s="1"/>
      <c r="E2491" s="1"/>
      <c r="F2491" s="1" t="s">
        <v>2466</v>
      </c>
      <c r="G2491" s="1">
        <v>1</v>
      </c>
      <c r="H2491" s="1" t="s">
        <v>19</v>
      </c>
      <c r="I2491" s="1"/>
      <c r="J2491" s="1">
        <v>0.5</v>
      </c>
      <c r="K2491" s="1">
        <v>0.5</v>
      </c>
      <c r="L2491" s="42">
        <v>6</v>
      </c>
      <c r="M2491" s="43"/>
      <c r="N2491" s="1" t="e">
        <f>VLOOKUP(B2491,MICRO!E:L,8,0)</f>
        <v>#N/A</v>
      </c>
    </row>
    <row r="2492" spans="1:14" ht="20.25" x14ac:dyDescent="0.25">
      <c r="A2492" s="1">
        <v>244</v>
      </c>
      <c r="B2492" s="159"/>
      <c r="C2492" s="1"/>
      <c r="D2492" s="1"/>
      <c r="E2492" s="1"/>
      <c r="F2492" s="1" t="s">
        <v>2467</v>
      </c>
      <c r="G2492" s="1">
        <v>1</v>
      </c>
      <c r="H2492" s="1" t="s">
        <v>19</v>
      </c>
      <c r="I2492" s="1"/>
      <c r="J2492" s="1">
        <v>0.875</v>
      </c>
      <c r="K2492" s="1">
        <v>0.875</v>
      </c>
      <c r="L2492" s="42">
        <v>6</v>
      </c>
      <c r="M2492" s="43"/>
      <c r="N2492" s="1" t="e">
        <f>VLOOKUP(B2492,MICRO!E:L,8,0)</f>
        <v>#N/A</v>
      </c>
    </row>
    <row r="2493" spans="1:14" ht="20.25" x14ac:dyDescent="0.25">
      <c r="A2493" s="1">
        <v>245</v>
      </c>
      <c r="B2493" s="159"/>
      <c r="C2493" s="1"/>
      <c r="D2493" s="1"/>
      <c r="E2493" s="1"/>
      <c r="F2493" s="1" t="s">
        <v>2468</v>
      </c>
      <c r="G2493" s="1">
        <v>1</v>
      </c>
      <c r="H2493" s="1" t="s">
        <v>19</v>
      </c>
      <c r="I2493" s="1"/>
      <c r="J2493" s="1">
        <v>0.5</v>
      </c>
      <c r="K2493" s="1">
        <v>0.5</v>
      </c>
      <c r="L2493" s="42">
        <v>6</v>
      </c>
      <c r="M2493" s="43"/>
      <c r="N2493" s="1" t="e">
        <f>VLOOKUP(B2493,MICRO!E:L,8,0)</f>
        <v>#N/A</v>
      </c>
    </row>
    <row r="2494" spans="1:14" ht="20.25" x14ac:dyDescent="0.25">
      <c r="A2494" s="1">
        <v>246</v>
      </c>
      <c r="B2494" s="159"/>
      <c r="C2494" s="1"/>
      <c r="D2494" s="1"/>
      <c r="E2494" s="1"/>
      <c r="F2494" s="1" t="s">
        <v>2469</v>
      </c>
      <c r="G2494" s="1">
        <v>1</v>
      </c>
      <c r="H2494" s="1" t="s">
        <v>19</v>
      </c>
      <c r="I2494" s="1"/>
      <c r="J2494" s="1">
        <v>0.875</v>
      </c>
      <c r="K2494" s="1">
        <v>0.875</v>
      </c>
      <c r="L2494" s="42">
        <v>6</v>
      </c>
      <c r="M2494" s="43"/>
      <c r="N2494" s="1" t="e">
        <f>VLOOKUP(B2494,MICRO!E:L,8,0)</f>
        <v>#N/A</v>
      </c>
    </row>
    <row r="2495" spans="1:14" ht="20.25" x14ac:dyDescent="0.25">
      <c r="A2495" s="1">
        <v>247</v>
      </c>
      <c r="B2495" s="159"/>
      <c r="C2495" s="1"/>
      <c r="D2495" s="1"/>
      <c r="E2495" s="1"/>
      <c r="F2495" s="1" t="s">
        <v>2470</v>
      </c>
      <c r="G2495" s="1">
        <v>1</v>
      </c>
      <c r="H2495" s="1" t="s">
        <v>19</v>
      </c>
      <c r="I2495" s="1"/>
      <c r="J2495" s="1">
        <v>0.875</v>
      </c>
      <c r="K2495" s="1">
        <v>0.875</v>
      </c>
      <c r="L2495" s="42">
        <v>6</v>
      </c>
      <c r="M2495" s="43"/>
      <c r="N2495" s="1" t="e">
        <f>VLOOKUP(B2495,MICRO!E:L,8,0)</f>
        <v>#N/A</v>
      </c>
    </row>
    <row r="2496" spans="1:14" ht="20.25" x14ac:dyDescent="0.25">
      <c r="A2496" s="1">
        <v>248</v>
      </c>
      <c r="B2496" s="159"/>
      <c r="C2496" s="1"/>
      <c r="D2496" s="1"/>
      <c r="E2496" s="1"/>
      <c r="F2496" s="1" t="s">
        <v>2471</v>
      </c>
      <c r="G2496" s="1">
        <v>1</v>
      </c>
      <c r="H2496" s="1" t="s">
        <v>19</v>
      </c>
      <c r="I2496" s="1"/>
      <c r="J2496" s="1">
        <v>0.5</v>
      </c>
      <c r="K2496" s="1">
        <v>0.5</v>
      </c>
      <c r="L2496" s="42">
        <v>6</v>
      </c>
      <c r="M2496" s="43"/>
      <c r="N2496" s="1" t="e">
        <f>VLOOKUP(B2496,MICRO!E:L,8,0)</f>
        <v>#N/A</v>
      </c>
    </row>
    <row r="2497" spans="1:14" ht="20.25" x14ac:dyDescent="0.25">
      <c r="A2497" s="1">
        <v>249</v>
      </c>
      <c r="B2497" s="159"/>
      <c r="C2497" s="1"/>
      <c r="D2497" s="1"/>
      <c r="E2497" s="1"/>
      <c r="F2497" s="1" t="s">
        <v>2472</v>
      </c>
      <c r="G2497" s="1">
        <v>1</v>
      </c>
      <c r="H2497" s="1" t="s">
        <v>19</v>
      </c>
      <c r="I2497" s="1"/>
      <c r="J2497" s="1">
        <v>0.5</v>
      </c>
      <c r="K2497" s="1">
        <v>0.5</v>
      </c>
      <c r="L2497" s="42">
        <v>6</v>
      </c>
      <c r="M2497" s="43"/>
      <c r="N2497" s="1" t="e">
        <f>VLOOKUP(B2497,MICRO!E:L,8,0)</f>
        <v>#N/A</v>
      </c>
    </row>
    <row r="2498" spans="1:14" ht="20.25" x14ac:dyDescent="0.25">
      <c r="A2498" s="1">
        <v>250</v>
      </c>
      <c r="B2498" s="159"/>
      <c r="C2498" s="1" t="s">
        <v>2317</v>
      </c>
      <c r="D2498" s="1"/>
      <c r="E2498" s="1"/>
      <c r="F2498" s="1" t="s">
        <v>2473</v>
      </c>
      <c r="G2498" s="1">
        <v>1</v>
      </c>
      <c r="H2498" s="1" t="s">
        <v>19</v>
      </c>
      <c r="I2498" s="1" t="s">
        <v>2317</v>
      </c>
      <c r="J2498" s="1">
        <v>2.8</v>
      </c>
      <c r="K2498" s="1">
        <v>2.8</v>
      </c>
      <c r="L2498" s="42">
        <v>6</v>
      </c>
      <c r="M2498" s="43"/>
      <c r="N2498" s="1" t="e">
        <f>VLOOKUP(B2498,MICRO!E:L,8,0)</f>
        <v>#N/A</v>
      </c>
    </row>
    <row r="2499" spans="1:14" ht="20.25" x14ac:dyDescent="0.25">
      <c r="A2499" s="1">
        <v>251</v>
      </c>
      <c r="B2499" s="159"/>
      <c r="C2499" s="1" t="s">
        <v>2319</v>
      </c>
      <c r="D2499" s="1"/>
      <c r="E2499" s="1"/>
      <c r="F2499" s="1" t="s">
        <v>2474</v>
      </c>
      <c r="G2499" s="1">
        <v>1</v>
      </c>
      <c r="H2499" s="1" t="s">
        <v>19</v>
      </c>
      <c r="I2499" s="1" t="s">
        <v>2319</v>
      </c>
      <c r="J2499" s="1">
        <v>2.8</v>
      </c>
      <c r="K2499" s="1">
        <v>2.8</v>
      </c>
      <c r="L2499" s="42">
        <v>6</v>
      </c>
      <c r="M2499" s="43"/>
      <c r="N2499" s="1" t="e">
        <f>VLOOKUP(B2499,MICRO!E:L,8,0)</f>
        <v>#N/A</v>
      </c>
    </row>
    <row r="2500" spans="1:14" ht="20.25" x14ac:dyDescent="0.25">
      <c r="A2500" s="1">
        <v>252</v>
      </c>
      <c r="B2500" s="159"/>
      <c r="C2500" s="1" t="s">
        <v>2321</v>
      </c>
      <c r="D2500" s="1"/>
      <c r="E2500" s="1"/>
      <c r="F2500" s="1" t="s">
        <v>2475</v>
      </c>
      <c r="G2500" s="1">
        <v>1</v>
      </c>
      <c r="H2500" s="1" t="s">
        <v>19</v>
      </c>
      <c r="I2500" s="1" t="s">
        <v>2321</v>
      </c>
      <c r="J2500" s="1">
        <v>2.8</v>
      </c>
      <c r="K2500" s="1">
        <v>2.8</v>
      </c>
      <c r="L2500" s="42">
        <v>6</v>
      </c>
      <c r="M2500" s="43"/>
      <c r="N2500" s="1" t="e">
        <f>VLOOKUP(B2500,MICRO!E:L,8,0)</f>
        <v>#N/A</v>
      </c>
    </row>
    <row r="2501" spans="1:14" ht="20.25" x14ac:dyDescent="0.25">
      <c r="A2501" s="1">
        <v>253</v>
      </c>
      <c r="B2501" s="159"/>
      <c r="C2501" s="1" t="s">
        <v>2323</v>
      </c>
      <c r="D2501" s="1"/>
      <c r="E2501" s="1"/>
      <c r="F2501" s="1" t="s">
        <v>2476</v>
      </c>
      <c r="G2501" s="1">
        <v>1</v>
      </c>
      <c r="H2501" s="1" t="s">
        <v>19</v>
      </c>
      <c r="I2501" s="1" t="s">
        <v>2323</v>
      </c>
      <c r="J2501" s="1">
        <v>2.8</v>
      </c>
      <c r="K2501" s="1">
        <v>2.8</v>
      </c>
      <c r="L2501" s="42">
        <v>6</v>
      </c>
      <c r="M2501" s="43"/>
      <c r="N2501" s="1" t="e">
        <f>VLOOKUP(B2501,MICRO!E:L,8,0)</f>
        <v>#N/A</v>
      </c>
    </row>
    <row r="2502" spans="1:14" ht="20.25" x14ac:dyDescent="0.25">
      <c r="A2502" s="1">
        <v>254</v>
      </c>
      <c r="B2502" s="159"/>
      <c r="C2502" s="1" t="s">
        <v>2325</v>
      </c>
      <c r="D2502" s="1"/>
      <c r="E2502" s="1"/>
      <c r="F2502" s="1" t="s">
        <v>2477</v>
      </c>
      <c r="G2502" s="1">
        <v>1</v>
      </c>
      <c r="H2502" s="1" t="s">
        <v>19</v>
      </c>
      <c r="I2502" s="1" t="s">
        <v>2325</v>
      </c>
      <c r="J2502" s="1">
        <v>2.8</v>
      </c>
      <c r="K2502" s="1">
        <v>2.8</v>
      </c>
      <c r="L2502" s="42">
        <v>6</v>
      </c>
      <c r="M2502" s="43"/>
      <c r="N2502" s="1" t="e">
        <f>VLOOKUP(B2502,MICRO!E:L,8,0)</f>
        <v>#N/A</v>
      </c>
    </row>
    <row r="2503" spans="1:14" ht="20.25" x14ac:dyDescent="0.25">
      <c r="A2503" s="1">
        <v>1</v>
      </c>
      <c r="B2503" s="159"/>
      <c r="C2503" s="1" t="s">
        <v>2072</v>
      </c>
      <c r="D2503" s="1"/>
      <c r="E2503" s="1"/>
      <c r="F2503" s="1" t="s">
        <v>2073</v>
      </c>
      <c r="G2503" s="1">
        <v>44</v>
      </c>
      <c r="H2503" s="1" t="s">
        <v>19</v>
      </c>
      <c r="I2503" s="1" t="s">
        <v>423</v>
      </c>
      <c r="J2503" s="1">
        <v>0.05</v>
      </c>
      <c r="K2503" s="1">
        <v>2.2000000000000002</v>
      </c>
      <c r="L2503" s="42">
        <v>7</v>
      </c>
      <c r="M2503" s="43"/>
      <c r="N2503" s="1" t="e">
        <f>VLOOKUP(B2503,MICRO!E:L,8,0)</f>
        <v>#N/A</v>
      </c>
    </row>
    <row r="2504" spans="1:14" ht="20.25" x14ac:dyDescent="0.25">
      <c r="A2504" s="1">
        <v>2</v>
      </c>
      <c r="B2504" s="159"/>
      <c r="C2504" s="1" t="s">
        <v>1528</v>
      </c>
      <c r="D2504" s="1"/>
      <c r="E2504" s="1"/>
      <c r="F2504" s="1" t="s">
        <v>2074</v>
      </c>
      <c r="G2504" s="1">
        <v>16</v>
      </c>
      <c r="H2504" s="1" t="s">
        <v>19</v>
      </c>
      <c r="I2504" s="1" t="s">
        <v>425</v>
      </c>
      <c r="J2504" s="1">
        <v>0.05</v>
      </c>
      <c r="K2504" s="1">
        <v>0.8</v>
      </c>
      <c r="L2504" s="42">
        <v>7</v>
      </c>
      <c r="M2504" s="43"/>
      <c r="N2504" s="1" t="e">
        <f>VLOOKUP(B2504,MICRO!E:L,8,0)</f>
        <v>#N/A</v>
      </c>
    </row>
    <row r="2505" spans="1:14" ht="20.25" x14ac:dyDescent="0.25">
      <c r="A2505" s="1">
        <v>3</v>
      </c>
      <c r="B2505" s="159"/>
      <c r="C2505" s="1" t="s">
        <v>1439</v>
      </c>
      <c r="D2505" s="1"/>
      <c r="E2505" s="1"/>
      <c r="F2505" s="1" t="s">
        <v>2075</v>
      </c>
      <c r="G2505" s="1">
        <v>32</v>
      </c>
      <c r="H2505" s="1" t="s">
        <v>19</v>
      </c>
      <c r="I2505" s="1" t="s">
        <v>426</v>
      </c>
      <c r="J2505" s="1">
        <v>0.05</v>
      </c>
      <c r="K2505" s="1">
        <v>1.6</v>
      </c>
      <c r="L2505" s="42">
        <v>7</v>
      </c>
      <c r="M2505" s="43"/>
      <c r="N2505" s="1" t="e">
        <f>VLOOKUP(B2505,MICRO!E:L,8,0)</f>
        <v>#N/A</v>
      </c>
    </row>
    <row r="2506" spans="1:14" ht="20.25" x14ac:dyDescent="0.25">
      <c r="A2506" s="1">
        <v>4</v>
      </c>
      <c r="B2506" s="159"/>
      <c r="C2506" s="1" t="s">
        <v>1441</v>
      </c>
      <c r="D2506" s="1"/>
      <c r="E2506" s="1"/>
      <c r="F2506" s="1" t="s">
        <v>2076</v>
      </c>
      <c r="G2506" s="1">
        <v>24</v>
      </c>
      <c r="H2506" s="1" t="s">
        <v>19</v>
      </c>
      <c r="I2506" s="1" t="s">
        <v>426</v>
      </c>
      <c r="J2506" s="1">
        <v>0.05</v>
      </c>
      <c r="K2506" s="1">
        <v>1.2000000000000002</v>
      </c>
      <c r="L2506" s="42">
        <v>7</v>
      </c>
      <c r="M2506" s="43"/>
      <c r="N2506" s="1" t="e">
        <f>VLOOKUP(B2506,MICRO!E:L,8,0)</f>
        <v>#N/A</v>
      </c>
    </row>
    <row r="2507" spans="1:14" ht="20.25" x14ac:dyDescent="0.25">
      <c r="A2507" s="1">
        <v>5</v>
      </c>
      <c r="B2507" s="159"/>
      <c r="C2507" s="1" t="s">
        <v>1443</v>
      </c>
      <c r="D2507" s="1"/>
      <c r="E2507" s="1"/>
      <c r="F2507" s="1" t="s">
        <v>2077</v>
      </c>
      <c r="G2507" s="1">
        <v>24</v>
      </c>
      <c r="H2507" s="1" t="s">
        <v>19</v>
      </c>
      <c r="I2507" s="1" t="s">
        <v>426</v>
      </c>
      <c r="J2507" s="1">
        <v>0.05</v>
      </c>
      <c r="K2507" s="1">
        <v>1.2000000000000002</v>
      </c>
      <c r="L2507" s="42">
        <v>7</v>
      </c>
      <c r="M2507" s="43"/>
      <c r="N2507" s="1" t="e">
        <f>VLOOKUP(B2507,MICRO!E:L,8,0)</f>
        <v>#N/A</v>
      </c>
    </row>
    <row r="2508" spans="1:14" ht="20.25" x14ac:dyDescent="0.25">
      <c r="A2508" s="1">
        <v>6</v>
      </c>
      <c r="B2508" s="159"/>
      <c r="C2508" s="1" t="s">
        <v>1430</v>
      </c>
      <c r="D2508" s="1"/>
      <c r="E2508" s="1"/>
      <c r="F2508" s="1" t="s">
        <v>2077</v>
      </c>
      <c r="G2508" s="1">
        <v>16</v>
      </c>
      <c r="H2508" s="1" t="s">
        <v>19</v>
      </c>
      <c r="I2508" s="1" t="s">
        <v>424</v>
      </c>
      <c r="J2508" s="1">
        <v>0.05</v>
      </c>
      <c r="K2508" s="1">
        <v>0.8</v>
      </c>
      <c r="L2508" s="42">
        <v>7</v>
      </c>
      <c r="M2508" s="43"/>
      <c r="N2508" s="1" t="e">
        <f>VLOOKUP(B2508,MICRO!E:L,8,0)</f>
        <v>#N/A</v>
      </c>
    </row>
    <row r="2509" spans="1:14" ht="20.25" x14ac:dyDescent="0.25">
      <c r="A2509" s="1">
        <v>7</v>
      </c>
      <c r="B2509" s="159"/>
      <c r="C2509" s="1" t="s">
        <v>1447</v>
      </c>
      <c r="D2509" s="1"/>
      <c r="E2509" s="1"/>
      <c r="F2509" s="1" t="s">
        <v>2078</v>
      </c>
      <c r="G2509" s="1">
        <v>28</v>
      </c>
      <c r="H2509" s="1" t="s">
        <v>19</v>
      </c>
      <c r="I2509" s="1" t="s">
        <v>427</v>
      </c>
      <c r="J2509" s="1">
        <v>0.05</v>
      </c>
      <c r="K2509" s="1">
        <v>1.4000000000000001</v>
      </c>
      <c r="L2509" s="42">
        <v>7</v>
      </c>
      <c r="M2509" s="43"/>
      <c r="N2509" s="1" t="e">
        <f>VLOOKUP(B2509,MICRO!E:L,8,0)</f>
        <v>#N/A</v>
      </c>
    </row>
    <row r="2510" spans="1:14" ht="20.25" x14ac:dyDescent="0.25">
      <c r="A2510" s="1">
        <v>8</v>
      </c>
      <c r="B2510" s="159"/>
      <c r="C2510" s="1" t="s">
        <v>1414</v>
      </c>
      <c r="D2510" s="1"/>
      <c r="E2510" s="1"/>
      <c r="F2510" s="1" t="s">
        <v>2079</v>
      </c>
      <c r="G2510" s="1">
        <v>2</v>
      </c>
      <c r="H2510" s="1" t="s">
        <v>19</v>
      </c>
      <c r="I2510" s="1" t="s">
        <v>423</v>
      </c>
      <c r="J2510" s="1">
        <v>0.05</v>
      </c>
      <c r="K2510" s="1">
        <v>0.1</v>
      </c>
      <c r="L2510" s="42">
        <v>7</v>
      </c>
      <c r="M2510" s="43"/>
      <c r="N2510" s="1" t="e">
        <f>VLOOKUP(B2510,MICRO!E:L,8,0)</f>
        <v>#N/A</v>
      </c>
    </row>
    <row r="2511" spans="1:14" ht="20.25" x14ac:dyDescent="0.25">
      <c r="A2511" s="1">
        <v>9</v>
      </c>
      <c r="B2511" s="159"/>
      <c r="C2511" s="1" t="s">
        <v>1402</v>
      </c>
      <c r="D2511" s="1"/>
      <c r="E2511" s="1"/>
      <c r="F2511" s="1" t="s">
        <v>2080</v>
      </c>
      <c r="G2511" s="1">
        <v>2</v>
      </c>
      <c r="H2511" s="1" t="s">
        <v>19</v>
      </c>
      <c r="I2511" s="1" t="s">
        <v>1404</v>
      </c>
      <c r="J2511" s="1">
        <v>0.05</v>
      </c>
      <c r="K2511" s="1">
        <v>0.1</v>
      </c>
      <c r="L2511" s="42">
        <v>7</v>
      </c>
      <c r="M2511" s="43"/>
      <c r="N2511" s="1" t="e">
        <f>VLOOKUP(B2511,MICRO!E:L,8,0)</f>
        <v>#N/A</v>
      </c>
    </row>
    <row r="2512" spans="1:14" ht="20.25" x14ac:dyDescent="0.25">
      <c r="A2512" s="1">
        <v>10</v>
      </c>
      <c r="B2512" s="159"/>
      <c r="C2512" s="1" t="s">
        <v>1412</v>
      </c>
      <c r="D2512" s="1"/>
      <c r="E2512" s="1"/>
      <c r="F2512" s="1" t="s">
        <v>2081</v>
      </c>
      <c r="G2512" s="1">
        <v>2</v>
      </c>
      <c r="H2512" s="1" t="s">
        <v>19</v>
      </c>
      <c r="I2512" s="1" t="s">
        <v>427</v>
      </c>
      <c r="J2512" s="1">
        <v>0.05</v>
      </c>
      <c r="K2512" s="1">
        <v>0.1</v>
      </c>
      <c r="L2512" s="42">
        <v>7</v>
      </c>
      <c r="M2512" s="43"/>
      <c r="N2512" s="1" t="e">
        <f>VLOOKUP(B2512,MICRO!E:L,8,0)</f>
        <v>#N/A</v>
      </c>
    </row>
    <row r="2513" spans="1:14" ht="20.25" x14ac:dyDescent="0.25">
      <c r="A2513" s="1">
        <v>11</v>
      </c>
      <c r="B2513" s="159"/>
      <c r="C2513" s="1" t="s">
        <v>1416</v>
      </c>
      <c r="D2513" s="1"/>
      <c r="E2513" s="1"/>
      <c r="F2513" s="1" t="s">
        <v>2082</v>
      </c>
      <c r="G2513" s="1">
        <v>2</v>
      </c>
      <c r="H2513" s="1" t="s">
        <v>19</v>
      </c>
      <c r="I2513" s="1" t="s">
        <v>426</v>
      </c>
      <c r="J2513" s="1">
        <v>0.05</v>
      </c>
      <c r="K2513" s="1">
        <v>0.1</v>
      </c>
      <c r="L2513" s="42">
        <v>7</v>
      </c>
      <c r="M2513" s="43"/>
      <c r="N2513" s="1" t="e">
        <f>VLOOKUP(B2513,MICRO!E:L,8,0)</f>
        <v>#N/A</v>
      </c>
    </row>
    <row r="2514" spans="1:14" ht="20.25" x14ac:dyDescent="0.25">
      <c r="A2514" s="1">
        <v>12</v>
      </c>
      <c r="B2514" s="159">
        <v>2861</v>
      </c>
      <c r="C2514" s="1" t="s">
        <v>1163</v>
      </c>
      <c r="D2514" s="1"/>
      <c r="E2514" s="1" t="s">
        <v>173</v>
      </c>
      <c r="F2514" s="1" t="s">
        <v>1170</v>
      </c>
      <c r="G2514" s="1">
        <v>1</v>
      </c>
      <c r="H2514" s="1" t="s">
        <v>19</v>
      </c>
      <c r="I2514" s="1" t="s">
        <v>423</v>
      </c>
      <c r="J2514" s="1">
        <v>416.1</v>
      </c>
      <c r="K2514" s="1">
        <v>416.1</v>
      </c>
      <c r="L2514" s="42">
        <v>7</v>
      </c>
      <c r="M2514" s="43"/>
      <c r="N2514" s="1" t="e">
        <f>VLOOKUP(B2514,MICRO!E:L,8,0)</f>
        <v>#N/A</v>
      </c>
    </row>
    <row r="2515" spans="1:14" ht="20.25" x14ac:dyDescent="0.25">
      <c r="A2515" s="1">
        <v>14</v>
      </c>
      <c r="B2515" s="159"/>
      <c r="C2515" s="1" t="s">
        <v>2083</v>
      </c>
      <c r="D2515" s="1"/>
      <c r="E2515" s="1"/>
      <c r="F2515" s="1" t="s">
        <v>2084</v>
      </c>
      <c r="G2515" s="1">
        <v>5</v>
      </c>
      <c r="H2515" s="1" t="s">
        <v>19</v>
      </c>
      <c r="I2515" s="1" t="s">
        <v>423</v>
      </c>
      <c r="J2515" s="1">
        <v>0.05</v>
      </c>
      <c r="K2515" s="1">
        <v>0.25</v>
      </c>
      <c r="L2515" s="42">
        <v>7</v>
      </c>
      <c r="M2515" s="43"/>
      <c r="N2515" s="1" t="e">
        <f>VLOOKUP(B2515,MICRO!E:L,8,0)</f>
        <v>#N/A</v>
      </c>
    </row>
    <row r="2516" spans="1:14" ht="20.25" x14ac:dyDescent="0.25">
      <c r="A2516" s="1">
        <v>15</v>
      </c>
      <c r="B2516" s="159"/>
      <c r="C2516" s="1" t="s">
        <v>2083</v>
      </c>
      <c r="D2516" s="1"/>
      <c r="E2516" s="1"/>
      <c r="F2516" s="1" t="s">
        <v>2085</v>
      </c>
      <c r="G2516" s="1">
        <v>3</v>
      </c>
      <c r="H2516" s="1" t="s">
        <v>19</v>
      </c>
      <c r="I2516" s="1" t="s">
        <v>423</v>
      </c>
      <c r="J2516" s="1">
        <v>0.02</v>
      </c>
      <c r="K2516" s="1">
        <v>0.06</v>
      </c>
      <c r="L2516" s="42">
        <v>7</v>
      </c>
      <c r="M2516" s="43"/>
      <c r="N2516" s="1" t="e">
        <f>VLOOKUP(B2516,MICRO!E:L,8,0)</f>
        <v>#N/A</v>
      </c>
    </row>
    <row r="2517" spans="1:14" ht="20.25" x14ac:dyDescent="0.25">
      <c r="A2517" s="1">
        <v>16</v>
      </c>
      <c r="B2517" s="159"/>
      <c r="C2517" s="1" t="s">
        <v>2083</v>
      </c>
      <c r="D2517" s="1"/>
      <c r="E2517" s="1"/>
      <c r="F2517" s="1" t="s">
        <v>2086</v>
      </c>
      <c r="G2517" s="1">
        <v>3</v>
      </c>
      <c r="H2517" s="1" t="s">
        <v>19</v>
      </c>
      <c r="I2517" s="1" t="s">
        <v>423</v>
      </c>
      <c r="J2517" s="1">
        <v>0.05</v>
      </c>
      <c r="K2517" s="1">
        <v>0.15000000000000002</v>
      </c>
      <c r="L2517" s="42">
        <v>7</v>
      </c>
      <c r="M2517" s="43"/>
      <c r="N2517" s="1" t="e">
        <f>VLOOKUP(B2517,MICRO!E:L,8,0)</f>
        <v>#N/A</v>
      </c>
    </row>
    <row r="2518" spans="1:14" ht="20.25" x14ac:dyDescent="0.25">
      <c r="A2518" s="1">
        <v>17</v>
      </c>
      <c r="B2518" s="159"/>
      <c r="C2518" s="1" t="s">
        <v>2083</v>
      </c>
      <c r="D2518" s="1"/>
      <c r="E2518" s="1"/>
      <c r="F2518" s="1" t="s">
        <v>2087</v>
      </c>
      <c r="G2518" s="1">
        <v>3</v>
      </c>
      <c r="H2518" s="1" t="s">
        <v>19</v>
      </c>
      <c r="I2518" s="1" t="s">
        <v>423</v>
      </c>
      <c r="J2518" s="1">
        <v>0.04</v>
      </c>
      <c r="K2518" s="1">
        <v>0.12</v>
      </c>
      <c r="L2518" s="42">
        <v>7</v>
      </c>
      <c r="M2518" s="43"/>
      <c r="N2518" s="1" t="e">
        <f>VLOOKUP(B2518,MICRO!E:L,8,0)</f>
        <v>#N/A</v>
      </c>
    </row>
    <row r="2519" spans="1:14" ht="20.25" x14ac:dyDescent="0.25">
      <c r="A2519" s="1">
        <v>18</v>
      </c>
      <c r="B2519" s="159"/>
      <c r="C2519" s="1" t="s">
        <v>2083</v>
      </c>
      <c r="D2519" s="1"/>
      <c r="E2519" s="1"/>
      <c r="F2519" s="1" t="s">
        <v>2088</v>
      </c>
      <c r="G2519" s="1">
        <v>6</v>
      </c>
      <c r="H2519" s="1" t="s">
        <v>19</v>
      </c>
      <c r="I2519" s="1" t="s">
        <v>423</v>
      </c>
      <c r="J2519" s="1">
        <v>0.03</v>
      </c>
      <c r="K2519" s="1">
        <v>0.18</v>
      </c>
      <c r="L2519" s="42">
        <v>7</v>
      </c>
      <c r="M2519" s="43"/>
      <c r="N2519" s="1" t="e">
        <f>VLOOKUP(B2519,MICRO!E:L,8,0)</f>
        <v>#N/A</v>
      </c>
    </row>
    <row r="2520" spans="1:14" ht="20.25" x14ac:dyDescent="0.25">
      <c r="A2520" s="1">
        <v>19</v>
      </c>
      <c r="B2520" s="159">
        <v>2714</v>
      </c>
      <c r="C2520" s="1" t="s">
        <v>1079</v>
      </c>
      <c r="D2520" s="1"/>
      <c r="E2520" s="1" t="s">
        <v>2</v>
      </c>
      <c r="F2520" s="1" t="s">
        <v>1085</v>
      </c>
      <c r="G2520" s="1">
        <v>129</v>
      </c>
      <c r="H2520" s="1" t="s">
        <v>19</v>
      </c>
      <c r="I2520" s="1" t="s">
        <v>423</v>
      </c>
      <c r="J2520" s="1">
        <v>0.5</v>
      </c>
      <c r="K2520" s="1">
        <v>64.5</v>
      </c>
      <c r="L2520" s="42">
        <v>7</v>
      </c>
      <c r="M2520" s="43"/>
      <c r="N2520" s="1" t="e">
        <f>VLOOKUP(B2520,MICRO!E:L,8,0)</f>
        <v>#N/A</v>
      </c>
    </row>
    <row r="2521" spans="1:14" ht="20.25" x14ac:dyDescent="0.25">
      <c r="A2521" s="1">
        <v>20</v>
      </c>
      <c r="B2521" s="159">
        <v>2715</v>
      </c>
      <c r="C2521" s="1" t="s">
        <v>1079</v>
      </c>
      <c r="D2521" s="1"/>
      <c r="E2521" s="1" t="s">
        <v>2</v>
      </c>
      <c r="F2521" s="1" t="s">
        <v>1085</v>
      </c>
      <c r="G2521" s="1">
        <v>60</v>
      </c>
      <c r="H2521" s="1" t="s">
        <v>19</v>
      </c>
      <c r="I2521" s="1" t="s">
        <v>424</v>
      </c>
      <c r="J2521" s="1">
        <v>0.5</v>
      </c>
      <c r="K2521" s="1">
        <v>30</v>
      </c>
      <c r="L2521" s="42">
        <v>7</v>
      </c>
      <c r="M2521" s="43"/>
      <c r="N2521" s="1" t="e">
        <f>VLOOKUP(B2521,MICRO!E:L,8,0)</f>
        <v>#N/A</v>
      </c>
    </row>
    <row r="2522" spans="1:14" ht="20.25" x14ac:dyDescent="0.25">
      <c r="A2522" s="1">
        <v>21</v>
      </c>
      <c r="B2522" s="159">
        <v>2716</v>
      </c>
      <c r="C2522" s="1" t="s">
        <v>1079</v>
      </c>
      <c r="D2522" s="1"/>
      <c r="E2522" s="1" t="s">
        <v>2</v>
      </c>
      <c r="F2522" s="1" t="s">
        <v>1080</v>
      </c>
      <c r="G2522" s="1">
        <v>82</v>
      </c>
      <c r="H2522" s="1" t="s">
        <v>19</v>
      </c>
      <c r="I2522" s="1" t="s">
        <v>425</v>
      </c>
      <c r="J2522" s="1">
        <v>0.5</v>
      </c>
      <c r="K2522" s="1">
        <v>41</v>
      </c>
      <c r="L2522" s="42">
        <v>7</v>
      </c>
      <c r="M2522" s="43"/>
      <c r="N2522" s="1" t="e">
        <f>VLOOKUP(B2522,MICRO!E:L,8,0)</f>
        <v>#N/A</v>
      </c>
    </row>
    <row r="2523" spans="1:14" ht="20.25" x14ac:dyDescent="0.25">
      <c r="A2523" s="1">
        <v>22</v>
      </c>
      <c r="B2523" s="159">
        <v>2717</v>
      </c>
      <c r="C2523" s="1" t="s">
        <v>1079</v>
      </c>
      <c r="D2523" s="1"/>
      <c r="E2523" s="1" t="s">
        <v>2</v>
      </c>
      <c r="F2523" s="1" t="s">
        <v>1080</v>
      </c>
      <c r="G2523" s="1">
        <v>111</v>
      </c>
      <c r="H2523" s="1" t="s">
        <v>19</v>
      </c>
      <c r="I2523" s="1" t="s">
        <v>426</v>
      </c>
      <c r="J2523" s="1">
        <v>0.5</v>
      </c>
      <c r="K2523" s="1">
        <v>55.5</v>
      </c>
      <c r="L2523" s="42">
        <v>7</v>
      </c>
      <c r="M2523" s="43"/>
      <c r="N2523" s="1" t="e">
        <f>VLOOKUP(B2523,MICRO!E:L,8,0)</f>
        <v>#N/A</v>
      </c>
    </row>
    <row r="2524" spans="1:14" ht="20.25" x14ac:dyDescent="0.25">
      <c r="A2524" s="1">
        <v>23</v>
      </c>
      <c r="B2524" s="159">
        <v>2718</v>
      </c>
      <c r="C2524" s="1" t="s">
        <v>1079</v>
      </c>
      <c r="D2524" s="1"/>
      <c r="E2524" s="1" t="s">
        <v>2</v>
      </c>
      <c r="F2524" s="1" t="s">
        <v>1080</v>
      </c>
      <c r="G2524" s="1">
        <v>219</v>
      </c>
      <c r="H2524" s="1" t="s">
        <v>19</v>
      </c>
      <c r="I2524" s="1" t="s">
        <v>427</v>
      </c>
      <c r="J2524" s="1">
        <v>0.5</v>
      </c>
      <c r="K2524" s="1">
        <v>109.5</v>
      </c>
      <c r="L2524" s="42">
        <v>7</v>
      </c>
      <c r="M2524" s="43"/>
      <c r="N2524" s="1" t="e">
        <f>VLOOKUP(B2524,MICRO!E:L,8,0)</f>
        <v>#N/A</v>
      </c>
    </row>
    <row r="2525" spans="1:14" ht="20.25" x14ac:dyDescent="0.25">
      <c r="A2525" s="1">
        <v>24</v>
      </c>
      <c r="B2525" s="159"/>
      <c r="C2525" s="1" t="s">
        <v>2089</v>
      </c>
      <c r="D2525" s="1"/>
      <c r="E2525" s="1"/>
      <c r="F2525" s="1" t="s">
        <v>2090</v>
      </c>
      <c r="G2525" s="1">
        <v>5</v>
      </c>
      <c r="H2525" s="1" t="s">
        <v>19</v>
      </c>
      <c r="I2525" s="1" t="s">
        <v>2091</v>
      </c>
      <c r="J2525" s="1">
        <v>0.5</v>
      </c>
      <c r="K2525" s="1">
        <v>2.5</v>
      </c>
      <c r="L2525" s="42">
        <v>7</v>
      </c>
      <c r="M2525" s="43"/>
      <c r="N2525" s="1" t="e">
        <f>VLOOKUP(B2525,MICRO!E:L,8,0)</f>
        <v>#N/A</v>
      </c>
    </row>
    <row r="2526" spans="1:14" ht="20.25" x14ac:dyDescent="0.25">
      <c r="A2526" s="1">
        <v>25</v>
      </c>
      <c r="B2526" s="159"/>
      <c r="C2526" s="1" t="s">
        <v>2092</v>
      </c>
      <c r="D2526" s="1"/>
      <c r="E2526" s="1"/>
      <c r="F2526" s="1" t="s">
        <v>2093</v>
      </c>
      <c r="G2526" s="1">
        <v>3</v>
      </c>
      <c r="H2526" s="1" t="s">
        <v>19</v>
      </c>
      <c r="I2526" s="1" t="s">
        <v>424</v>
      </c>
      <c r="J2526" s="1">
        <v>0.05</v>
      </c>
      <c r="K2526" s="1">
        <v>0.15000000000000002</v>
      </c>
      <c r="L2526" s="42">
        <v>7</v>
      </c>
      <c r="M2526" s="43"/>
      <c r="N2526" s="1" t="e">
        <f>VLOOKUP(B2526,MICRO!E:L,8,0)</f>
        <v>#N/A</v>
      </c>
    </row>
    <row r="2527" spans="1:14" ht="20.25" x14ac:dyDescent="0.25">
      <c r="A2527" s="1">
        <v>26</v>
      </c>
      <c r="B2527" s="159"/>
      <c r="C2527" s="1" t="s">
        <v>2092</v>
      </c>
      <c r="D2527" s="1"/>
      <c r="E2527" s="1"/>
      <c r="F2527" s="1" t="s">
        <v>2094</v>
      </c>
      <c r="G2527" s="1">
        <v>3</v>
      </c>
      <c r="H2527" s="1" t="s">
        <v>19</v>
      </c>
      <c r="I2527" s="1" t="s">
        <v>424</v>
      </c>
      <c r="J2527" s="1">
        <v>0.05</v>
      </c>
      <c r="K2527" s="1">
        <v>0.15000000000000002</v>
      </c>
      <c r="L2527" s="42">
        <v>7</v>
      </c>
      <c r="M2527" s="43"/>
      <c r="N2527" s="1" t="e">
        <f>VLOOKUP(B2527,MICRO!E:L,8,0)</f>
        <v>#N/A</v>
      </c>
    </row>
    <row r="2528" spans="1:14" ht="20.25" x14ac:dyDescent="0.25">
      <c r="A2528" s="1">
        <v>27</v>
      </c>
      <c r="B2528" s="159"/>
      <c r="C2528" s="1" t="s">
        <v>2092</v>
      </c>
      <c r="D2528" s="1"/>
      <c r="E2528" s="1"/>
      <c r="F2528" s="1" t="s">
        <v>2095</v>
      </c>
      <c r="G2528" s="1">
        <v>7</v>
      </c>
      <c r="H2528" s="1" t="s">
        <v>19</v>
      </c>
      <c r="I2528" s="1" t="s">
        <v>424</v>
      </c>
      <c r="J2528" s="1">
        <v>0.02</v>
      </c>
      <c r="K2528" s="1">
        <v>0.14000000000000001</v>
      </c>
      <c r="L2528" s="42">
        <v>7</v>
      </c>
      <c r="M2528" s="43"/>
      <c r="N2528" s="1" t="e">
        <f>VLOOKUP(B2528,MICRO!E:L,8,0)</f>
        <v>#N/A</v>
      </c>
    </row>
    <row r="2529" spans="1:14" ht="20.25" x14ac:dyDescent="0.25">
      <c r="A2529" s="1">
        <v>28</v>
      </c>
      <c r="B2529" s="159"/>
      <c r="C2529" s="1" t="s">
        <v>2092</v>
      </c>
      <c r="D2529" s="1"/>
      <c r="E2529" s="1"/>
      <c r="F2529" s="1" t="s">
        <v>2096</v>
      </c>
      <c r="G2529" s="1">
        <v>7</v>
      </c>
      <c r="H2529" s="1" t="s">
        <v>19</v>
      </c>
      <c r="I2529" s="1" t="s">
        <v>424</v>
      </c>
      <c r="J2529" s="1">
        <v>0.02</v>
      </c>
      <c r="K2529" s="1">
        <v>0.14000000000000001</v>
      </c>
      <c r="L2529" s="42">
        <v>7</v>
      </c>
      <c r="M2529" s="43"/>
      <c r="N2529" s="1" t="e">
        <f>VLOOKUP(B2529,MICRO!E:L,8,0)</f>
        <v>#N/A</v>
      </c>
    </row>
    <row r="2530" spans="1:14" ht="20.25" x14ac:dyDescent="0.25">
      <c r="A2530" s="1">
        <v>29</v>
      </c>
      <c r="B2530" s="159"/>
      <c r="C2530" s="1" t="s">
        <v>2097</v>
      </c>
      <c r="D2530" s="1"/>
      <c r="E2530" s="1"/>
      <c r="F2530" s="1" t="s">
        <v>2098</v>
      </c>
      <c r="G2530" s="1">
        <v>2</v>
      </c>
      <c r="H2530" s="1" t="s">
        <v>19</v>
      </c>
      <c r="I2530" s="1" t="s">
        <v>425</v>
      </c>
      <c r="J2530" s="1">
        <v>0.02</v>
      </c>
      <c r="K2530" s="1">
        <v>0.04</v>
      </c>
      <c r="L2530" s="42">
        <v>7</v>
      </c>
      <c r="M2530" s="43"/>
      <c r="N2530" s="1" t="e">
        <f>VLOOKUP(B2530,MICRO!E:L,8,0)</f>
        <v>#N/A</v>
      </c>
    </row>
    <row r="2531" spans="1:14" ht="20.25" x14ac:dyDescent="0.25">
      <c r="A2531" s="1">
        <v>30</v>
      </c>
      <c r="B2531" s="159"/>
      <c r="C2531" s="1" t="s">
        <v>2097</v>
      </c>
      <c r="D2531" s="1"/>
      <c r="E2531" s="1"/>
      <c r="F2531" s="1" t="s">
        <v>2099</v>
      </c>
      <c r="G2531" s="1">
        <v>3</v>
      </c>
      <c r="H2531" s="1" t="s">
        <v>19</v>
      </c>
      <c r="I2531" s="1" t="s">
        <v>425</v>
      </c>
      <c r="J2531" s="1">
        <v>0.05</v>
      </c>
      <c r="K2531" s="1">
        <v>0.15000000000000002</v>
      </c>
      <c r="L2531" s="42">
        <v>7</v>
      </c>
      <c r="M2531" s="43"/>
      <c r="N2531" s="1" t="e">
        <f>VLOOKUP(B2531,MICRO!E:L,8,0)</f>
        <v>#N/A</v>
      </c>
    </row>
    <row r="2532" spans="1:14" ht="20.25" x14ac:dyDescent="0.25">
      <c r="A2532" s="1">
        <v>31</v>
      </c>
      <c r="B2532" s="159"/>
      <c r="C2532" s="1" t="s">
        <v>2097</v>
      </c>
      <c r="D2532" s="1"/>
      <c r="E2532" s="1"/>
      <c r="F2532" s="1" t="s">
        <v>2100</v>
      </c>
      <c r="G2532" s="1">
        <v>3</v>
      </c>
      <c r="H2532" s="1" t="s">
        <v>19</v>
      </c>
      <c r="I2532" s="1" t="s">
        <v>425</v>
      </c>
      <c r="J2532" s="1">
        <v>0.04</v>
      </c>
      <c r="K2532" s="1">
        <v>0.12</v>
      </c>
      <c r="L2532" s="42">
        <v>7</v>
      </c>
      <c r="M2532" s="43"/>
      <c r="N2532" s="1" t="e">
        <f>VLOOKUP(B2532,MICRO!E:L,8,0)</f>
        <v>#N/A</v>
      </c>
    </row>
    <row r="2533" spans="1:14" ht="20.25" x14ac:dyDescent="0.25">
      <c r="A2533" s="1">
        <v>32</v>
      </c>
      <c r="B2533" s="159"/>
      <c r="C2533" s="1" t="s">
        <v>2097</v>
      </c>
      <c r="D2533" s="1"/>
      <c r="E2533" s="1"/>
      <c r="F2533" s="1" t="s">
        <v>2101</v>
      </c>
      <c r="G2533" s="1">
        <v>7</v>
      </c>
      <c r="H2533" s="1" t="s">
        <v>19</v>
      </c>
      <c r="I2533" s="1" t="s">
        <v>425</v>
      </c>
      <c r="J2533" s="1">
        <v>0.03</v>
      </c>
      <c r="K2533" s="1">
        <v>0.21</v>
      </c>
      <c r="L2533" s="42">
        <v>7</v>
      </c>
      <c r="M2533" s="43"/>
      <c r="N2533" s="1" t="e">
        <f>VLOOKUP(B2533,MICRO!E:L,8,0)</f>
        <v>#N/A</v>
      </c>
    </row>
    <row r="2534" spans="1:14" ht="20.25" x14ac:dyDescent="0.25">
      <c r="A2534" s="1">
        <v>33</v>
      </c>
      <c r="B2534" s="159"/>
      <c r="C2534" s="1" t="s">
        <v>2097</v>
      </c>
      <c r="D2534" s="1"/>
      <c r="E2534" s="1"/>
      <c r="F2534" s="1" t="s">
        <v>2102</v>
      </c>
      <c r="G2534" s="1">
        <v>7</v>
      </c>
      <c r="H2534" s="1" t="s">
        <v>19</v>
      </c>
      <c r="I2534" s="1" t="s">
        <v>425</v>
      </c>
      <c r="J2534" s="1">
        <v>0.03</v>
      </c>
      <c r="K2534" s="1">
        <v>0.21</v>
      </c>
      <c r="L2534" s="42">
        <v>7</v>
      </c>
      <c r="M2534" s="43"/>
      <c r="N2534" s="1" t="e">
        <f>VLOOKUP(B2534,MICRO!E:L,8,0)</f>
        <v>#N/A</v>
      </c>
    </row>
    <row r="2535" spans="1:14" ht="20.25" x14ac:dyDescent="0.25">
      <c r="A2535" s="1">
        <v>34</v>
      </c>
      <c r="B2535" s="159"/>
      <c r="C2535" s="1" t="s">
        <v>2103</v>
      </c>
      <c r="D2535" s="1"/>
      <c r="E2535" s="1"/>
      <c r="F2535" s="1" t="s">
        <v>2104</v>
      </c>
      <c r="G2535" s="1">
        <v>3</v>
      </c>
      <c r="H2535" s="1" t="s">
        <v>19</v>
      </c>
      <c r="I2535" s="1" t="s">
        <v>426</v>
      </c>
      <c r="J2535" s="1">
        <v>0.04</v>
      </c>
      <c r="K2535" s="1">
        <v>0.12</v>
      </c>
      <c r="L2535" s="42">
        <v>7</v>
      </c>
      <c r="M2535" s="43"/>
      <c r="N2535" s="1" t="e">
        <f>VLOOKUP(B2535,MICRO!E:L,8,0)</f>
        <v>#N/A</v>
      </c>
    </row>
    <row r="2536" spans="1:14" ht="20.25" x14ac:dyDescent="0.25">
      <c r="A2536" s="1">
        <v>35</v>
      </c>
      <c r="B2536" s="159"/>
      <c r="C2536" s="1" t="s">
        <v>2103</v>
      </c>
      <c r="D2536" s="1"/>
      <c r="E2536" s="1"/>
      <c r="F2536" s="1" t="s">
        <v>2105</v>
      </c>
      <c r="G2536" s="1">
        <v>7</v>
      </c>
      <c r="H2536" s="1" t="s">
        <v>19</v>
      </c>
      <c r="I2536" s="1" t="s">
        <v>426</v>
      </c>
      <c r="J2536" s="1">
        <v>0.02</v>
      </c>
      <c r="K2536" s="1">
        <v>0.14000000000000001</v>
      </c>
      <c r="L2536" s="42">
        <v>7</v>
      </c>
      <c r="M2536" s="43"/>
      <c r="N2536" s="1" t="e">
        <f>VLOOKUP(B2536,MICRO!E:L,8,0)</f>
        <v>#N/A</v>
      </c>
    </row>
    <row r="2537" spans="1:14" ht="20.25" x14ac:dyDescent="0.25">
      <c r="A2537" s="1">
        <v>36</v>
      </c>
      <c r="B2537" s="159"/>
      <c r="C2537" s="1" t="s">
        <v>2103</v>
      </c>
      <c r="D2537" s="1"/>
      <c r="E2537" s="1"/>
      <c r="F2537" s="1" t="s">
        <v>2106</v>
      </c>
      <c r="G2537" s="1">
        <v>3</v>
      </c>
      <c r="H2537" s="1" t="s">
        <v>19</v>
      </c>
      <c r="I2537" s="1" t="s">
        <v>426</v>
      </c>
      <c r="J2537" s="1">
        <v>0.04</v>
      </c>
      <c r="K2537" s="1">
        <v>0.12</v>
      </c>
      <c r="L2537" s="42">
        <v>7</v>
      </c>
      <c r="M2537" s="43"/>
      <c r="N2537" s="1" t="e">
        <f>VLOOKUP(B2537,MICRO!E:L,8,0)</f>
        <v>#N/A</v>
      </c>
    </row>
    <row r="2538" spans="1:14" ht="20.25" x14ac:dyDescent="0.25">
      <c r="A2538" s="1">
        <v>37</v>
      </c>
      <c r="B2538" s="159"/>
      <c r="C2538" s="1" t="s">
        <v>2103</v>
      </c>
      <c r="D2538" s="1"/>
      <c r="E2538" s="1"/>
      <c r="F2538" s="1" t="s">
        <v>2107</v>
      </c>
      <c r="G2538" s="1">
        <v>7</v>
      </c>
      <c r="H2538" s="1" t="s">
        <v>19</v>
      </c>
      <c r="I2538" s="1" t="s">
        <v>426</v>
      </c>
      <c r="J2538" s="1">
        <v>0.02</v>
      </c>
      <c r="K2538" s="1">
        <v>0.14000000000000001</v>
      </c>
      <c r="L2538" s="42">
        <v>7</v>
      </c>
      <c r="M2538" s="43"/>
      <c r="N2538" s="1" t="e">
        <f>VLOOKUP(B2538,MICRO!E:L,8,0)</f>
        <v>#N/A</v>
      </c>
    </row>
    <row r="2539" spans="1:14" ht="20.25" x14ac:dyDescent="0.25">
      <c r="A2539" s="1">
        <v>38</v>
      </c>
      <c r="B2539" s="159"/>
      <c r="C2539" s="1" t="s">
        <v>2108</v>
      </c>
      <c r="D2539" s="1"/>
      <c r="E2539" s="1"/>
      <c r="F2539" s="1" t="s">
        <v>2109</v>
      </c>
      <c r="G2539" s="1">
        <v>3</v>
      </c>
      <c r="H2539" s="1" t="s">
        <v>19</v>
      </c>
      <c r="I2539" s="1" t="s">
        <v>427</v>
      </c>
      <c r="J2539" s="1">
        <v>0.05</v>
      </c>
      <c r="K2539" s="1">
        <v>0.15000000000000002</v>
      </c>
      <c r="L2539" s="42">
        <v>7</v>
      </c>
      <c r="M2539" s="43"/>
      <c r="N2539" s="1" t="e">
        <f>VLOOKUP(B2539,MICRO!E:L,8,0)</f>
        <v>#N/A</v>
      </c>
    </row>
    <row r="2540" spans="1:14" ht="20.25" x14ac:dyDescent="0.25">
      <c r="A2540" s="1">
        <v>39</v>
      </c>
      <c r="B2540" s="159"/>
      <c r="C2540" s="1" t="s">
        <v>2108</v>
      </c>
      <c r="D2540" s="1"/>
      <c r="E2540" s="1"/>
      <c r="F2540" s="1" t="s">
        <v>2110</v>
      </c>
      <c r="G2540" s="1">
        <v>3</v>
      </c>
      <c r="H2540" s="1" t="s">
        <v>19</v>
      </c>
      <c r="I2540" s="1" t="s">
        <v>427</v>
      </c>
      <c r="J2540" s="1">
        <v>0.04</v>
      </c>
      <c r="K2540" s="1">
        <v>0.12</v>
      </c>
      <c r="L2540" s="42">
        <v>7</v>
      </c>
      <c r="M2540" s="43"/>
      <c r="N2540" s="1" t="e">
        <f>VLOOKUP(B2540,MICRO!E:L,8,0)</f>
        <v>#N/A</v>
      </c>
    </row>
    <row r="2541" spans="1:14" ht="20.25" x14ac:dyDescent="0.25">
      <c r="A2541" s="1">
        <v>40</v>
      </c>
      <c r="B2541" s="159"/>
      <c r="C2541" s="1" t="s">
        <v>2108</v>
      </c>
      <c r="D2541" s="1"/>
      <c r="E2541" s="1"/>
      <c r="F2541" s="1" t="s">
        <v>2111</v>
      </c>
      <c r="G2541" s="1">
        <v>7</v>
      </c>
      <c r="H2541" s="1" t="s">
        <v>19</v>
      </c>
      <c r="I2541" s="1" t="s">
        <v>427</v>
      </c>
      <c r="J2541" s="1">
        <v>0.03</v>
      </c>
      <c r="K2541" s="1">
        <v>0.21</v>
      </c>
      <c r="L2541" s="42">
        <v>7</v>
      </c>
      <c r="M2541" s="43"/>
      <c r="N2541" s="1" t="e">
        <f>VLOOKUP(B2541,MICRO!E:L,8,0)</f>
        <v>#N/A</v>
      </c>
    </row>
    <row r="2542" spans="1:14" ht="20.25" x14ac:dyDescent="0.25">
      <c r="A2542" s="1">
        <v>41</v>
      </c>
      <c r="B2542" s="159"/>
      <c r="C2542" s="1" t="s">
        <v>2108</v>
      </c>
      <c r="D2542" s="1"/>
      <c r="E2542" s="1"/>
      <c r="F2542" s="1" t="s">
        <v>2112</v>
      </c>
      <c r="G2542" s="1">
        <v>7</v>
      </c>
      <c r="H2542" s="1" t="s">
        <v>19</v>
      </c>
      <c r="I2542" s="1" t="s">
        <v>427</v>
      </c>
      <c r="J2542" s="1">
        <v>0.03</v>
      </c>
      <c r="K2542" s="1">
        <v>0.21</v>
      </c>
      <c r="L2542" s="42">
        <v>7</v>
      </c>
      <c r="M2542" s="43"/>
      <c r="N2542" s="1" t="e">
        <f>VLOOKUP(B2542,MICRO!E:L,8,0)</f>
        <v>#N/A</v>
      </c>
    </row>
    <row r="2543" spans="1:14" ht="20.25" x14ac:dyDescent="0.25">
      <c r="A2543" s="1">
        <v>42</v>
      </c>
      <c r="B2543" s="159"/>
      <c r="C2543" s="1" t="s">
        <v>2113</v>
      </c>
      <c r="D2543" s="1"/>
      <c r="E2543" s="1"/>
      <c r="F2543" s="1" t="s">
        <v>2114</v>
      </c>
      <c r="G2543" s="1">
        <v>408</v>
      </c>
      <c r="H2543" s="1" t="s">
        <v>19</v>
      </c>
      <c r="I2543" s="1" t="s">
        <v>423</v>
      </c>
      <c r="J2543" s="1">
        <v>3.4000000000000002E-2</v>
      </c>
      <c r="K2543" s="1">
        <v>13.872000000000002</v>
      </c>
      <c r="L2543" s="42">
        <v>7</v>
      </c>
      <c r="M2543" s="43"/>
      <c r="N2543" s="1" t="e">
        <f>VLOOKUP(B2543,MICRO!E:L,8,0)</f>
        <v>#N/A</v>
      </c>
    </row>
    <row r="2544" spans="1:14" ht="20.25" x14ac:dyDescent="0.25">
      <c r="A2544" s="1">
        <v>43</v>
      </c>
      <c r="B2544" s="159"/>
      <c r="C2544" s="1" t="s">
        <v>1559</v>
      </c>
      <c r="D2544" s="1"/>
      <c r="E2544" s="1"/>
      <c r="F2544" s="1" t="s">
        <v>2115</v>
      </c>
      <c r="G2544" s="1">
        <v>174</v>
      </c>
      <c r="H2544" s="1" t="s">
        <v>19</v>
      </c>
      <c r="I2544" s="1" t="s">
        <v>424</v>
      </c>
      <c r="J2544" s="1">
        <v>3.4000000000000002E-2</v>
      </c>
      <c r="K2544" s="1">
        <v>5.9160000000000004</v>
      </c>
      <c r="L2544" s="42">
        <v>7</v>
      </c>
      <c r="M2544" s="43"/>
      <c r="N2544" s="1" t="e">
        <f>VLOOKUP(B2544,MICRO!E:L,8,0)</f>
        <v>#N/A</v>
      </c>
    </row>
    <row r="2545" spans="1:14" ht="20.25" x14ac:dyDescent="0.25">
      <c r="A2545" s="1">
        <v>44</v>
      </c>
      <c r="B2545" s="159"/>
      <c r="C2545" s="1" t="s">
        <v>1561</v>
      </c>
      <c r="D2545" s="1"/>
      <c r="E2545" s="1"/>
      <c r="F2545" s="1" t="s">
        <v>1619</v>
      </c>
      <c r="G2545" s="1">
        <v>258</v>
      </c>
      <c r="H2545" s="1" t="s">
        <v>19</v>
      </c>
      <c r="I2545" s="1" t="s">
        <v>425</v>
      </c>
      <c r="J2545" s="1">
        <v>3.4000000000000002E-2</v>
      </c>
      <c r="K2545" s="1">
        <v>8.7720000000000002</v>
      </c>
      <c r="L2545" s="42">
        <v>7</v>
      </c>
      <c r="M2545" s="43"/>
      <c r="N2545" s="1" t="e">
        <f>VLOOKUP(B2545,MICRO!E:L,8,0)</f>
        <v>#N/A</v>
      </c>
    </row>
    <row r="2546" spans="1:14" ht="20.25" x14ac:dyDescent="0.25">
      <c r="A2546" s="1">
        <v>45</v>
      </c>
      <c r="B2546" s="159"/>
      <c r="C2546" s="1" t="s">
        <v>1565</v>
      </c>
      <c r="D2546" s="1"/>
      <c r="E2546" s="1"/>
      <c r="F2546" s="1" t="s">
        <v>1620</v>
      </c>
      <c r="G2546" s="1">
        <v>362</v>
      </c>
      <c r="H2546" s="1" t="s">
        <v>19</v>
      </c>
      <c r="I2546" s="1" t="s">
        <v>426</v>
      </c>
      <c r="J2546" s="1">
        <v>3.4000000000000002E-2</v>
      </c>
      <c r="K2546" s="1">
        <v>12.308000000000002</v>
      </c>
      <c r="L2546" s="42">
        <v>7</v>
      </c>
      <c r="M2546" s="43"/>
      <c r="N2546" s="1" t="e">
        <f>VLOOKUP(B2546,MICRO!E:L,8,0)</f>
        <v>#N/A</v>
      </c>
    </row>
    <row r="2547" spans="1:14" ht="20.25" x14ac:dyDescent="0.25">
      <c r="A2547" s="1">
        <v>46</v>
      </c>
      <c r="B2547" s="159"/>
      <c r="C2547" s="1" t="s">
        <v>1563</v>
      </c>
      <c r="D2547" s="1"/>
      <c r="E2547" s="1"/>
      <c r="F2547" s="1" t="s">
        <v>2116</v>
      </c>
      <c r="G2547" s="1">
        <v>597</v>
      </c>
      <c r="H2547" s="1" t="s">
        <v>19</v>
      </c>
      <c r="I2547" s="1" t="s">
        <v>427</v>
      </c>
      <c r="J2547" s="1">
        <v>3.4000000000000002E-2</v>
      </c>
      <c r="K2547" s="1">
        <v>20.298000000000002</v>
      </c>
      <c r="L2547" s="42">
        <v>7</v>
      </c>
      <c r="M2547" s="43"/>
      <c r="N2547" s="1" t="e">
        <f>VLOOKUP(B2547,MICRO!E:L,8,0)</f>
        <v>#N/A</v>
      </c>
    </row>
    <row r="2548" spans="1:14" ht="20.25" x14ac:dyDescent="0.25">
      <c r="A2548" s="1">
        <v>47</v>
      </c>
      <c r="B2548" s="159"/>
      <c r="C2548" s="1" t="s">
        <v>1559</v>
      </c>
      <c r="D2548" s="1"/>
      <c r="E2548" s="1"/>
      <c r="F2548" s="1" t="s">
        <v>1618</v>
      </c>
      <c r="G2548" s="1">
        <v>7</v>
      </c>
      <c r="H2548" s="1" t="s">
        <v>19</v>
      </c>
      <c r="I2548" s="1" t="s">
        <v>424</v>
      </c>
      <c r="J2548" s="1">
        <v>0.05</v>
      </c>
      <c r="K2548" s="1">
        <v>0.35000000000000003</v>
      </c>
      <c r="L2548" s="42">
        <v>7</v>
      </c>
      <c r="M2548" s="43"/>
      <c r="N2548" s="1" t="e">
        <f>VLOOKUP(B2548,MICRO!E:L,8,0)</f>
        <v>#N/A</v>
      </c>
    </row>
    <row r="2549" spans="1:14" ht="20.25" x14ac:dyDescent="0.25">
      <c r="A2549" s="1">
        <v>48</v>
      </c>
      <c r="B2549" s="159"/>
      <c r="C2549" s="1" t="s">
        <v>1559</v>
      </c>
      <c r="D2549" s="1"/>
      <c r="E2549" s="1"/>
      <c r="F2549" s="1" t="s">
        <v>1618</v>
      </c>
      <c r="G2549" s="1">
        <v>48</v>
      </c>
      <c r="H2549" s="1" t="s">
        <v>19</v>
      </c>
      <c r="I2549" s="1" t="s">
        <v>424</v>
      </c>
      <c r="J2549" s="1">
        <v>0.05</v>
      </c>
      <c r="K2549" s="1">
        <v>2.4000000000000004</v>
      </c>
      <c r="L2549" s="42">
        <v>7</v>
      </c>
      <c r="M2549" s="43"/>
      <c r="N2549" s="1" t="e">
        <f>VLOOKUP(B2549,MICRO!E:L,8,0)</f>
        <v>#N/A</v>
      </c>
    </row>
    <row r="2550" spans="1:14" ht="20.25" x14ac:dyDescent="0.25">
      <c r="A2550" s="1">
        <v>49</v>
      </c>
      <c r="B2550" s="159"/>
      <c r="C2550" s="1" t="s">
        <v>1561</v>
      </c>
      <c r="D2550" s="1"/>
      <c r="E2550" s="1"/>
      <c r="F2550" s="1" t="s">
        <v>1619</v>
      </c>
      <c r="G2550" s="1">
        <v>10</v>
      </c>
      <c r="H2550" s="1" t="s">
        <v>19</v>
      </c>
      <c r="I2550" s="1" t="s">
        <v>425</v>
      </c>
      <c r="J2550" s="1">
        <v>0.05</v>
      </c>
      <c r="K2550" s="1">
        <v>0.5</v>
      </c>
      <c r="L2550" s="42">
        <v>7</v>
      </c>
      <c r="M2550" s="43"/>
      <c r="N2550" s="1" t="e">
        <f>VLOOKUP(B2550,MICRO!E:L,8,0)</f>
        <v>#N/A</v>
      </c>
    </row>
    <row r="2551" spans="1:14" ht="20.25" x14ac:dyDescent="0.25">
      <c r="A2551" s="1">
        <v>50</v>
      </c>
      <c r="B2551" s="159"/>
      <c r="C2551" s="1" t="s">
        <v>1565</v>
      </c>
      <c r="D2551" s="1"/>
      <c r="E2551" s="1"/>
      <c r="F2551" s="1" t="s">
        <v>1620</v>
      </c>
      <c r="G2551" s="1">
        <v>24</v>
      </c>
      <c r="H2551" s="1" t="s">
        <v>19</v>
      </c>
      <c r="I2551" s="1" t="s">
        <v>426</v>
      </c>
      <c r="J2551" s="1">
        <v>0.05</v>
      </c>
      <c r="K2551" s="1">
        <v>1.2000000000000002</v>
      </c>
      <c r="L2551" s="42">
        <v>7</v>
      </c>
      <c r="M2551" s="43"/>
      <c r="N2551" s="1" t="e">
        <f>VLOOKUP(B2551,MICRO!E:L,8,0)</f>
        <v>#N/A</v>
      </c>
    </row>
    <row r="2552" spans="1:14" ht="20.25" x14ac:dyDescent="0.25">
      <c r="A2552" s="1">
        <v>51</v>
      </c>
      <c r="B2552" s="159"/>
      <c r="C2552" s="1" t="s">
        <v>1563</v>
      </c>
      <c r="D2552" s="1"/>
      <c r="E2552" s="1"/>
      <c r="F2552" s="1" t="s">
        <v>1621</v>
      </c>
      <c r="G2552" s="1">
        <v>146</v>
      </c>
      <c r="H2552" s="1" t="s">
        <v>19</v>
      </c>
      <c r="I2552" s="1" t="s">
        <v>427</v>
      </c>
      <c r="J2552" s="1">
        <v>0.05</v>
      </c>
      <c r="K2552" s="1">
        <v>7.3000000000000007</v>
      </c>
      <c r="L2552" s="42">
        <v>7</v>
      </c>
      <c r="M2552" s="43"/>
      <c r="N2552" s="1" t="e">
        <f>VLOOKUP(B2552,MICRO!E:L,8,0)</f>
        <v>#N/A</v>
      </c>
    </row>
    <row r="2553" spans="1:14" ht="20.25" x14ac:dyDescent="0.25">
      <c r="A2553" s="1">
        <v>52</v>
      </c>
      <c r="B2553" s="159"/>
      <c r="C2553" s="1" t="s">
        <v>1596</v>
      </c>
      <c r="D2553" s="1"/>
      <c r="E2553" s="1"/>
      <c r="F2553" s="1" t="s">
        <v>2117</v>
      </c>
      <c r="G2553" s="1">
        <v>2</v>
      </c>
      <c r="H2553" s="1" t="s">
        <v>19</v>
      </c>
      <c r="I2553" s="1" t="s">
        <v>1598</v>
      </c>
      <c r="J2553" s="1">
        <v>1.5</v>
      </c>
      <c r="K2553" s="1">
        <v>3</v>
      </c>
      <c r="L2553" s="42">
        <v>7</v>
      </c>
      <c r="M2553" s="43"/>
      <c r="N2553" s="1" t="e">
        <f>VLOOKUP(B2553,MICRO!E:L,8,0)</f>
        <v>#N/A</v>
      </c>
    </row>
    <row r="2554" spans="1:14" ht="20.25" x14ac:dyDescent="0.25">
      <c r="A2554" s="1">
        <v>53</v>
      </c>
      <c r="B2554" s="159">
        <v>2555</v>
      </c>
      <c r="C2554" s="1" t="s">
        <v>998</v>
      </c>
      <c r="D2554" s="1"/>
      <c r="E2554" s="1" t="s">
        <v>461</v>
      </c>
      <c r="F2554" s="1" t="s">
        <v>1002</v>
      </c>
      <c r="G2554" s="1">
        <v>1</v>
      </c>
      <c r="H2554" s="1" t="s">
        <v>19</v>
      </c>
      <c r="I2554" s="1" t="s">
        <v>427</v>
      </c>
      <c r="J2554" s="1">
        <v>16.399999999999999</v>
      </c>
      <c r="K2554" s="1">
        <v>16.399999999999999</v>
      </c>
      <c r="L2554" s="42">
        <v>7</v>
      </c>
      <c r="M2554" s="43"/>
      <c r="N2554" s="1" t="e">
        <f>VLOOKUP(B2554,MICRO!E:L,8,0)</f>
        <v>#N/A</v>
      </c>
    </row>
    <row r="2555" spans="1:14" ht="20.25" x14ac:dyDescent="0.25">
      <c r="A2555" s="1">
        <v>54</v>
      </c>
      <c r="B2555" s="159">
        <v>2405</v>
      </c>
      <c r="C2555" s="1" t="s">
        <v>898</v>
      </c>
      <c r="D2555" s="1"/>
      <c r="E2555" s="1" t="s">
        <v>2</v>
      </c>
      <c r="F2555" s="1" t="s">
        <v>899</v>
      </c>
      <c r="G2555" s="1">
        <v>1</v>
      </c>
      <c r="H2555" s="1" t="s">
        <v>19</v>
      </c>
      <c r="I2555" s="1" t="s">
        <v>426</v>
      </c>
      <c r="J2555" s="1">
        <v>11</v>
      </c>
      <c r="K2555" s="1">
        <v>11</v>
      </c>
      <c r="L2555" s="42">
        <v>7</v>
      </c>
      <c r="M2555" s="43"/>
      <c r="N2555" s="1" t="e">
        <f>VLOOKUP(B2555,MICRO!E:L,8,0)</f>
        <v>#N/A</v>
      </c>
    </row>
    <row r="2556" spans="1:14" ht="20.25" x14ac:dyDescent="0.25">
      <c r="A2556" s="1">
        <v>55</v>
      </c>
      <c r="B2556" s="159">
        <v>2406</v>
      </c>
      <c r="C2556" s="1" t="s">
        <v>900</v>
      </c>
      <c r="D2556" s="1"/>
      <c r="E2556" s="1" t="s">
        <v>43</v>
      </c>
      <c r="F2556" s="1" t="s">
        <v>901</v>
      </c>
      <c r="G2556" s="1">
        <v>4</v>
      </c>
      <c r="H2556" s="1" t="s">
        <v>19</v>
      </c>
      <c r="I2556" s="1" t="s">
        <v>426</v>
      </c>
      <c r="J2556" s="1">
        <v>11.7</v>
      </c>
      <c r="K2556" s="1">
        <v>46.8</v>
      </c>
      <c r="L2556" s="42">
        <v>7</v>
      </c>
      <c r="M2556" s="43"/>
      <c r="N2556" s="1" t="e">
        <f>VLOOKUP(B2556,MICRO!E:L,8,0)</f>
        <v>#N/A</v>
      </c>
    </row>
    <row r="2557" spans="1:14" ht="20.25" x14ac:dyDescent="0.25">
      <c r="A2557" s="1">
        <v>56</v>
      </c>
      <c r="B2557" s="159">
        <v>2407</v>
      </c>
      <c r="C2557" s="1" t="s">
        <v>900</v>
      </c>
      <c r="D2557" s="1"/>
      <c r="E2557" s="1" t="s">
        <v>746</v>
      </c>
      <c r="F2557" s="1" t="s">
        <v>902</v>
      </c>
      <c r="G2557" s="1">
        <v>1</v>
      </c>
      <c r="H2557" s="1" t="s">
        <v>19</v>
      </c>
      <c r="I2557" s="1" t="s">
        <v>426</v>
      </c>
      <c r="J2557" s="1">
        <v>11.7</v>
      </c>
      <c r="K2557" s="1">
        <v>11.7</v>
      </c>
      <c r="L2557" s="42">
        <v>7</v>
      </c>
      <c r="M2557" s="43"/>
      <c r="N2557" s="1" t="e">
        <f>VLOOKUP(B2557,MICRO!E:L,8,0)</f>
        <v>#N/A</v>
      </c>
    </row>
    <row r="2558" spans="1:14" ht="20.25" x14ac:dyDescent="0.25">
      <c r="A2558" s="1">
        <v>57</v>
      </c>
      <c r="B2558" s="159">
        <v>2408</v>
      </c>
      <c r="C2558" s="1" t="s">
        <v>900</v>
      </c>
      <c r="D2558" s="1"/>
      <c r="E2558" s="1" t="s">
        <v>1101</v>
      </c>
      <c r="F2558" s="1" t="s">
        <v>903</v>
      </c>
      <c r="G2558" s="1">
        <v>1</v>
      </c>
      <c r="H2558" s="1" t="s">
        <v>19</v>
      </c>
      <c r="I2558" s="1" t="s">
        <v>426</v>
      </c>
      <c r="J2558" s="1">
        <v>12.9</v>
      </c>
      <c r="K2558" s="1">
        <v>12.9</v>
      </c>
      <c r="L2558" s="42">
        <v>7</v>
      </c>
      <c r="M2558" s="43"/>
      <c r="N2558" s="1" t="e">
        <f>VLOOKUP(B2558,MICRO!E:L,8,0)</f>
        <v>#N/A</v>
      </c>
    </row>
    <row r="2559" spans="1:14" ht="20.25" x14ac:dyDescent="0.25">
      <c r="A2559" s="1">
        <v>58</v>
      </c>
      <c r="B2559" s="159">
        <v>2411</v>
      </c>
      <c r="C2559" s="1" t="s">
        <v>905</v>
      </c>
      <c r="D2559" s="1"/>
      <c r="E2559" s="1" t="s">
        <v>461</v>
      </c>
      <c r="F2559" s="1" t="s">
        <v>907</v>
      </c>
      <c r="G2559" s="1">
        <v>1</v>
      </c>
      <c r="H2559" s="1" t="s">
        <v>19</v>
      </c>
      <c r="I2559" s="1" t="s">
        <v>426</v>
      </c>
      <c r="J2559" s="1">
        <v>9.6999999999999993</v>
      </c>
      <c r="K2559" s="1">
        <v>9.6999999999999993</v>
      </c>
      <c r="L2559" s="42">
        <v>7</v>
      </c>
      <c r="M2559" s="43"/>
      <c r="N2559" s="1" t="e">
        <f>VLOOKUP(B2559,MICRO!E:L,8,0)</f>
        <v>#N/A</v>
      </c>
    </row>
    <row r="2560" spans="1:14" ht="20.25" x14ac:dyDescent="0.25">
      <c r="A2560" s="1">
        <v>59</v>
      </c>
      <c r="B2560" s="159">
        <v>2779</v>
      </c>
      <c r="C2560" s="1" t="s">
        <v>900</v>
      </c>
      <c r="D2560" s="1"/>
      <c r="E2560" s="1" t="s">
        <v>464</v>
      </c>
      <c r="F2560" s="1" t="s">
        <v>1136</v>
      </c>
      <c r="G2560" s="1">
        <v>1</v>
      </c>
      <c r="H2560" s="1" t="s">
        <v>19</v>
      </c>
      <c r="I2560" s="1" t="s">
        <v>426</v>
      </c>
      <c r="J2560" s="1">
        <v>12.9</v>
      </c>
      <c r="K2560" s="1">
        <v>12.9</v>
      </c>
      <c r="L2560" s="42">
        <v>7</v>
      </c>
      <c r="M2560" s="43"/>
      <c r="N2560" s="1" t="e">
        <f>VLOOKUP(B2560,MICRO!E:L,8,0)</f>
        <v>#N/A</v>
      </c>
    </row>
    <row r="2561" spans="1:14" ht="20.25" x14ac:dyDescent="0.25">
      <c r="A2561" s="1">
        <v>60</v>
      </c>
      <c r="B2561" s="159">
        <v>2780</v>
      </c>
      <c r="C2561" s="1" t="s">
        <v>900</v>
      </c>
      <c r="D2561" s="1"/>
      <c r="E2561" s="1" t="s">
        <v>1103</v>
      </c>
      <c r="F2561" s="1" t="s">
        <v>1137</v>
      </c>
      <c r="G2561" s="1">
        <v>1</v>
      </c>
      <c r="H2561" s="1" t="s">
        <v>19</v>
      </c>
      <c r="I2561" s="1" t="s">
        <v>426</v>
      </c>
      <c r="J2561" s="1">
        <v>16.399999999999999</v>
      </c>
      <c r="K2561" s="1">
        <v>16.399999999999999</v>
      </c>
      <c r="L2561" s="42">
        <v>7</v>
      </c>
      <c r="M2561" s="43"/>
      <c r="N2561" s="1" t="e">
        <f>VLOOKUP(B2561,MICRO!E:L,8,0)</f>
        <v>#N/A</v>
      </c>
    </row>
    <row r="2562" spans="1:14" ht="20.25" x14ac:dyDescent="0.25">
      <c r="A2562" s="1">
        <v>61</v>
      </c>
      <c r="B2562" s="159"/>
      <c r="C2562" s="1" t="s">
        <v>1222</v>
      </c>
      <c r="D2562" s="1"/>
      <c r="E2562" s="1"/>
      <c r="F2562" s="1" t="s">
        <v>2118</v>
      </c>
      <c r="G2562" s="1">
        <v>200</v>
      </c>
      <c r="H2562" s="1" t="s">
        <v>19</v>
      </c>
      <c r="I2562" s="1" t="s">
        <v>423</v>
      </c>
      <c r="J2562" s="1">
        <v>3.4000000000000002E-2</v>
      </c>
      <c r="K2562" s="1">
        <v>6.8000000000000007</v>
      </c>
      <c r="L2562" s="42">
        <v>7</v>
      </c>
      <c r="M2562" s="43"/>
      <c r="N2562" s="1" t="e">
        <f>VLOOKUP(B2562,MICRO!E:L,8,0)</f>
        <v>#N/A</v>
      </c>
    </row>
    <row r="2563" spans="1:14" ht="20.25" x14ac:dyDescent="0.25">
      <c r="A2563" s="1">
        <v>62</v>
      </c>
      <c r="B2563" s="159"/>
      <c r="C2563" s="1" t="s">
        <v>2119</v>
      </c>
      <c r="D2563" s="1" t="s">
        <v>2120</v>
      </c>
      <c r="E2563" s="1"/>
      <c r="F2563" s="1" t="s">
        <v>2121</v>
      </c>
      <c r="G2563" s="1">
        <v>8</v>
      </c>
      <c r="H2563" s="1" t="s">
        <v>19</v>
      </c>
      <c r="I2563" s="1" t="s">
        <v>423</v>
      </c>
      <c r="J2563" s="1">
        <v>1.5</v>
      </c>
      <c r="K2563" s="1">
        <v>12</v>
      </c>
      <c r="L2563" s="42">
        <v>7</v>
      </c>
      <c r="M2563" s="43"/>
      <c r="N2563" s="1" t="e">
        <f>VLOOKUP(B2563,MICRO!E:L,8,0)</f>
        <v>#N/A</v>
      </c>
    </row>
    <row r="2564" spans="1:14" ht="20.25" x14ac:dyDescent="0.25">
      <c r="A2564" s="1">
        <v>63</v>
      </c>
      <c r="B2564" s="159"/>
      <c r="C2564" s="1" t="s">
        <v>2119</v>
      </c>
      <c r="D2564" s="1" t="s">
        <v>2120</v>
      </c>
      <c r="E2564" s="1"/>
      <c r="F2564" s="1" t="s">
        <v>2122</v>
      </c>
      <c r="G2564" s="1">
        <v>3</v>
      </c>
      <c r="H2564" s="1" t="s">
        <v>19</v>
      </c>
      <c r="I2564" s="1" t="s">
        <v>423</v>
      </c>
      <c r="J2564" s="1">
        <v>3.2</v>
      </c>
      <c r="K2564" s="1">
        <v>9.6000000000000014</v>
      </c>
      <c r="L2564" s="42">
        <v>7</v>
      </c>
      <c r="M2564" s="43"/>
      <c r="N2564" s="1" t="e">
        <f>VLOOKUP(B2564,MICRO!E:L,8,0)</f>
        <v>#N/A</v>
      </c>
    </row>
    <row r="2565" spans="1:14" ht="20.25" x14ac:dyDescent="0.25">
      <c r="A2565" s="1">
        <v>64</v>
      </c>
      <c r="B2565" s="159"/>
      <c r="C2565" s="1" t="s">
        <v>2123</v>
      </c>
      <c r="D2565" s="1" t="s">
        <v>2124</v>
      </c>
      <c r="E2565" s="1"/>
      <c r="F2565" s="1" t="s">
        <v>2121</v>
      </c>
      <c r="G2565" s="1">
        <v>7</v>
      </c>
      <c r="H2565" s="1" t="s">
        <v>19</v>
      </c>
      <c r="I2565" s="1" t="s">
        <v>424</v>
      </c>
      <c r="J2565" s="1">
        <v>1.5</v>
      </c>
      <c r="K2565" s="1">
        <v>10.5</v>
      </c>
      <c r="L2565" s="42">
        <v>7</v>
      </c>
      <c r="M2565" s="43"/>
      <c r="N2565" s="1" t="e">
        <f>VLOOKUP(B2565,MICRO!E:L,8,0)</f>
        <v>#N/A</v>
      </c>
    </row>
    <row r="2566" spans="1:14" ht="20.25" x14ac:dyDescent="0.25">
      <c r="A2566" s="1">
        <v>65</v>
      </c>
      <c r="B2566" s="159"/>
      <c r="C2566" s="1" t="s">
        <v>2123</v>
      </c>
      <c r="D2566" s="1" t="s">
        <v>2124</v>
      </c>
      <c r="E2566" s="1"/>
      <c r="F2566" s="1" t="s">
        <v>2122</v>
      </c>
      <c r="G2566" s="1">
        <v>3</v>
      </c>
      <c r="H2566" s="1" t="s">
        <v>19</v>
      </c>
      <c r="I2566" s="1" t="s">
        <v>424</v>
      </c>
      <c r="J2566" s="1">
        <v>3.2</v>
      </c>
      <c r="K2566" s="1">
        <v>9.6000000000000014</v>
      </c>
      <c r="L2566" s="42">
        <v>7</v>
      </c>
      <c r="M2566" s="43"/>
      <c r="N2566" s="1" t="e">
        <f>VLOOKUP(B2566,MICRO!E:L,8,0)</f>
        <v>#N/A</v>
      </c>
    </row>
    <row r="2567" spans="1:14" ht="20.25" x14ac:dyDescent="0.25">
      <c r="A2567" s="1">
        <v>66</v>
      </c>
      <c r="B2567" s="159"/>
      <c r="C2567" s="1" t="s">
        <v>2097</v>
      </c>
      <c r="D2567" s="1" t="s">
        <v>2125</v>
      </c>
      <c r="E2567" s="1"/>
      <c r="F2567" s="1" t="s">
        <v>2121</v>
      </c>
      <c r="G2567" s="1">
        <v>8</v>
      </c>
      <c r="H2567" s="1" t="s">
        <v>19</v>
      </c>
      <c r="I2567" s="1" t="s">
        <v>425</v>
      </c>
      <c r="J2567" s="1">
        <v>1.5</v>
      </c>
      <c r="K2567" s="1">
        <v>12</v>
      </c>
      <c r="L2567" s="42">
        <v>7</v>
      </c>
      <c r="M2567" s="43"/>
      <c r="N2567" s="1" t="e">
        <f>VLOOKUP(B2567,MICRO!E:L,8,0)</f>
        <v>#N/A</v>
      </c>
    </row>
    <row r="2568" spans="1:14" ht="20.25" x14ac:dyDescent="0.25">
      <c r="A2568" s="1">
        <v>67</v>
      </c>
      <c r="B2568" s="159"/>
      <c r="C2568" s="1" t="s">
        <v>2097</v>
      </c>
      <c r="D2568" s="1" t="s">
        <v>2125</v>
      </c>
      <c r="E2568" s="1"/>
      <c r="F2568" s="1" t="s">
        <v>2122</v>
      </c>
      <c r="G2568" s="1">
        <v>3</v>
      </c>
      <c r="H2568" s="1" t="s">
        <v>19</v>
      </c>
      <c r="I2568" s="1" t="s">
        <v>425</v>
      </c>
      <c r="J2568" s="1">
        <v>3.2</v>
      </c>
      <c r="K2568" s="1">
        <v>9.6000000000000014</v>
      </c>
      <c r="L2568" s="42">
        <v>7</v>
      </c>
      <c r="M2568" s="43"/>
      <c r="N2568" s="1" t="e">
        <f>VLOOKUP(B2568,MICRO!E:L,8,0)</f>
        <v>#N/A</v>
      </c>
    </row>
    <row r="2569" spans="1:14" ht="20.25" x14ac:dyDescent="0.25">
      <c r="A2569" s="1">
        <v>68</v>
      </c>
      <c r="B2569" s="159"/>
      <c r="C2569" s="1" t="s">
        <v>2103</v>
      </c>
      <c r="D2569" s="1" t="s">
        <v>2126</v>
      </c>
      <c r="E2569" s="1"/>
      <c r="F2569" s="1" t="s">
        <v>2121</v>
      </c>
      <c r="G2569" s="1">
        <v>9</v>
      </c>
      <c r="H2569" s="1" t="s">
        <v>19</v>
      </c>
      <c r="I2569" s="1" t="s">
        <v>426</v>
      </c>
      <c r="J2569" s="1">
        <v>1.5</v>
      </c>
      <c r="K2569" s="1">
        <v>13.5</v>
      </c>
      <c r="L2569" s="42">
        <v>7</v>
      </c>
      <c r="M2569" s="43"/>
      <c r="N2569" s="1" t="e">
        <f>VLOOKUP(B2569,MICRO!E:L,8,0)</f>
        <v>#N/A</v>
      </c>
    </row>
    <row r="2570" spans="1:14" ht="20.25" x14ac:dyDescent="0.25">
      <c r="A2570" s="1">
        <v>69</v>
      </c>
      <c r="B2570" s="159"/>
      <c r="C2570" s="1" t="s">
        <v>2103</v>
      </c>
      <c r="D2570" s="1" t="s">
        <v>2126</v>
      </c>
      <c r="E2570" s="1"/>
      <c r="F2570" s="1" t="s">
        <v>2122</v>
      </c>
      <c r="G2570" s="1">
        <v>4</v>
      </c>
      <c r="H2570" s="1" t="s">
        <v>19</v>
      </c>
      <c r="I2570" s="1" t="s">
        <v>426</v>
      </c>
      <c r="J2570" s="1">
        <v>3.2</v>
      </c>
      <c r="K2570" s="1">
        <v>12.8</v>
      </c>
      <c r="L2570" s="42">
        <v>7</v>
      </c>
      <c r="M2570" s="43"/>
      <c r="N2570" s="1" t="e">
        <f>VLOOKUP(B2570,MICRO!E:L,8,0)</f>
        <v>#N/A</v>
      </c>
    </row>
    <row r="2571" spans="1:14" ht="20.25" x14ac:dyDescent="0.25">
      <c r="A2571" s="1">
        <v>70</v>
      </c>
      <c r="B2571" s="159"/>
      <c r="C2571" s="1" t="s">
        <v>2108</v>
      </c>
      <c r="D2571" s="1" t="s">
        <v>2127</v>
      </c>
      <c r="E2571" s="1"/>
      <c r="F2571" s="1" t="s">
        <v>2121</v>
      </c>
      <c r="G2571" s="1">
        <v>10</v>
      </c>
      <c r="H2571" s="1" t="s">
        <v>19</v>
      </c>
      <c r="I2571" s="1" t="s">
        <v>427</v>
      </c>
      <c r="J2571" s="1">
        <v>1.5</v>
      </c>
      <c r="K2571" s="1">
        <v>15</v>
      </c>
      <c r="L2571" s="42">
        <v>7</v>
      </c>
      <c r="M2571" s="43"/>
      <c r="N2571" s="1" t="e">
        <f>VLOOKUP(B2571,MICRO!E:L,8,0)</f>
        <v>#N/A</v>
      </c>
    </row>
    <row r="2572" spans="1:14" ht="20.25" x14ac:dyDescent="0.25">
      <c r="A2572" s="1">
        <v>71</v>
      </c>
      <c r="B2572" s="159"/>
      <c r="C2572" s="1" t="s">
        <v>2108</v>
      </c>
      <c r="D2572" s="1" t="s">
        <v>2127</v>
      </c>
      <c r="E2572" s="1"/>
      <c r="F2572" s="1" t="s">
        <v>2122</v>
      </c>
      <c r="G2572" s="1">
        <v>7</v>
      </c>
      <c r="H2572" s="1" t="s">
        <v>19</v>
      </c>
      <c r="I2572" s="1" t="s">
        <v>427</v>
      </c>
      <c r="J2572" s="1">
        <v>3.2</v>
      </c>
      <c r="K2572" s="1">
        <v>22.400000000000002</v>
      </c>
      <c r="L2572" s="42">
        <v>7</v>
      </c>
      <c r="M2572" s="43"/>
      <c r="N2572" s="1" t="e">
        <f>VLOOKUP(B2572,MICRO!E:L,8,0)</f>
        <v>#N/A</v>
      </c>
    </row>
    <row r="2573" spans="1:14" ht="20.25" x14ac:dyDescent="0.25">
      <c r="A2573" s="1">
        <v>72</v>
      </c>
      <c r="B2573" s="159"/>
      <c r="C2573" s="1"/>
      <c r="D2573" s="1" t="s">
        <v>2128</v>
      </c>
      <c r="E2573" s="1"/>
      <c r="F2573" s="1" t="s">
        <v>2129</v>
      </c>
      <c r="G2573" s="1">
        <v>189</v>
      </c>
      <c r="H2573" s="1" t="s">
        <v>19</v>
      </c>
      <c r="I2573" s="1" t="s">
        <v>2091</v>
      </c>
      <c r="J2573" s="1">
        <v>0.05</v>
      </c>
      <c r="K2573" s="1">
        <v>9.4500000000000011</v>
      </c>
      <c r="L2573" s="42">
        <v>7</v>
      </c>
      <c r="M2573" s="43"/>
      <c r="N2573" s="1" t="e">
        <f>VLOOKUP(B2573,MICRO!E:L,8,0)</f>
        <v>#N/A</v>
      </c>
    </row>
    <row r="2574" spans="1:14" ht="20.25" x14ac:dyDescent="0.25">
      <c r="A2574" s="1">
        <v>73</v>
      </c>
      <c r="B2574" s="159"/>
      <c r="C2574" s="1"/>
      <c r="D2574" s="1" t="s">
        <v>2128</v>
      </c>
      <c r="E2574" s="1"/>
      <c r="F2574" s="1" t="s">
        <v>2130</v>
      </c>
      <c r="G2574" s="1">
        <v>189</v>
      </c>
      <c r="H2574" s="1" t="s">
        <v>19</v>
      </c>
      <c r="I2574" s="1" t="s">
        <v>2091</v>
      </c>
      <c r="J2574" s="1">
        <v>0.03</v>
      </c>
      <c r="K2574" s="1">
        <v>5.67</v>
      </c>
      <c r="L2574" s="42">
        <v>7</v>
      </c>
      <c r="M2574" s="43"/>
      <c r="N2574" s="1" t="e">
        <f>VLOOKUP(B2574,MICRO!E:L,8,0)</f>
        <v>#N/A</v>
      </c>
    </row>
    <row r="2575" spans="1:14" ht="20.25" x14ac:dyDescent="0.25">
      <c r="A2575" s="1">
        <v>74</v>
      </c>
      <c r="B2575" s="159"/>
      <c r="C2575" s="1"/>
      <c r="D2575" s="1" t="s">
        <v>2128</v>
      </c>
      <c r="E2575" s="1"/>
      <c r="F2575" s="1" t="s">
        <v>2131</v>
      </c>
      <c r="G2575" s="1">
        <v>189</v>
      </c>
      <c r="H2575" s="1" t="s">
        <v>19</v>
      </c>
      <c r="I2575" s="1" t="s">
        <v>2091</v>
      </c>
      <c r="J2575" s="1">
        <v>0.02</v>
      </c>
      <c r="K2575" s="1">
        <v>3.7800000000000002</v>
      </c>
      <c r="L2575" s="42">
        <v>7</v>
      </c>
      <c r="M2575" s="43"/>
      <c r="N2575" s="1" t="e">
        <f>VLOOKUP(B2575,MICRO!E:L,8,0)</f>
        <v>#N/A</v>
      </c>
    </row>
    <row r="2576" spans="1:14" ht="20.25" x14ac:dyDescent="0.25">
      <c r="A2576" s="1">
        <v>75</v>
      </c>
      <c r="B2576" s="159"/>
      <c r="C2576" s="1" t="s">
        <v>2132</v>
      </c>
      <c r="D2576" s="1"/>
      <c r="E2576" s="1"/>
      <c r="F2576" s="1" t="s">
        <v>2133</v>
      </c>
      <c r="G2576" s="1">
        <v>60</v>
      </c>
      <c r="H2576" s="1" t="s">
        <v>19</v>
      </c>
      <c r="I2576" s="1" t="s">
        <v>2134</v>
      </c>
      <c r="J2576" s="1">
        <v>0.03</v>
      </c>
      <c r="K2576" s="1">
        <v>1.7999999999999998</v>
      </c>
      <c r="L2576" s="42">
        <v>7</v>
      </c>
      <c r="M2576" s="43"/>
      <c r="N2576" s="1" t="e">
        <f>VLOOKUP(B2576,MICRO!E:L,8,0)</f>
        <v>#N/A</v>
      </c>
    </row>
    <row r="2577" spans="1:14" ht="20.25" x14ac:dyDescent="0.25">
      <c r="A2577" s="1">
        <v>1</v>
      </c>
      <c r="B2577" s="159">
        <v>2925</v>
      </c>
      <c r="C2577" s="1" t="s">
        <v>1201</v>
      </c>
      <c r="D2577" s="1"/>
      <c r="E2577" s="1" t="s">
        <v>2</v>
      </c>
      <c r="F2577" s="1" t="s">
        <v>1202</v>
      </c>
      <c r="G2577" s="1">
        <v>1</v>
      </c>
      <c r="H2577" s="1" t="s">
        <v>19</v>
      </c>
      <c r="I2577" s="1" t="s">
        <v>425</v>
      </c>
      <c r="J2577" s="1">
        <v>179.9</v>
      </c>
      <c r="K2577" s="1">
        <v>179.9</v>
      </c>
      <c r="L2577" s="42">
        <v>8</v>
      </c>
      <c r="M2577" s="43"/>
      <c r="N2577" s="1" t="e">
        <f>VLOOKUP(B2577,MICRO!E:L,8,0)</f>
        <v>#N/A</v>
      </c>
    </row>
    <row r="2578" spans="1:14" ht="20.25" x14ac:dyDescent="0.25">
      <c r="A2578" s="1">
        <v>2</v>
      </c>
      <c r="B2578" s="159">
        <v>2936</v>
      </c>
      <c r="C2578" s="1" t="s">
        <v>1213</v>
      </c>
      <c r="D2578" s="1"/>
      <c r="E2578" s="1" t="s">
        <v>2</v>
      </c>
      <c r="F2578" s="1" t="s">
        <v>1334</v>
      </c>
      <c r="G2578" s="1">
        <v>2</v>
      </c>
      <c r="H2578" s="1" t="s">
        <v>19</v>
      </c>
      <c r="I2578" s="1" t="s">
        <v>425</v>
      </c>
      <c r="J2578" s="1">
        <v>5.9</v>
      </c>
      <c r="K2578" s="1">
        <v>11.8</v>
      </c>
      <c r="L2578" s="42">
        <v>8</v>
      </c>
      <c r="M2578" s="43"/>
      <c r="N2578" s="1" t="e">
        <f>VLOOKUP(B2578,MICRO!E:L,8,0)</f>
        <v>#N/A</v>
      </c>
    </row>
    <row r="2579" spans="1:14" ht="20.25" x14ac:dyDescent="0.25">
      <c r="A2579" s="1">
        <v>3</v>
      </c>
      <c r="B2579" s="159">
        <v>2937</v>
      </c>
      <c r="C2579" s="1" t="s">
        <v>1213</v>
      </c>
      <c r="D2579" s="1"/>
      <c r="E2579" s="1" t="s">
        <v>43</v>
      </c>
      <c r="F2579" s="1" t="s">
        <v>1335</v>
      </c>
      <c r="G2579" s="1">
        <v>1</v>
      </c>
      <c r="H2579" s="1" t="s">
        <v>19</v>
      </c>
      <c r="I2579" s="1" t="s">
        <v>425</v>
      </c>
      <c r="J2579" s="1">
        <v>3.6</v>
      </c>
      <c r="K2579" s="1">
        <v>3.6</v>
      </c>
      <c r="L2579" s="42">
        <v>8</v>
      </c>
      <c r="M2579" s="43"/>
      <c r="N2579" s="1" t="e">
        <f>VLOOKUP(B2579,MICRO!E:L,8,0)</f>
        <v>#N/A</v>
      </c>
    </row>
    <row r="2580" spans="1:14" ht="20.25" x14ac:dyDescent="0.25">
      <c r="A2580" s="1">
        <v>4</v>
      </c>
      <c r="B2580" s="159">
        <v>2938</v>
      </c>
      <c r="C2580" s="1" t="s">
        <v>1213</v>
      </c>
      <c r="D2580" s="1"/>
      <c r="E2580" s="1" t="s">
        <v>746</v>
      </c>
      <c r="F2580" s="1" t="s">
        <v>1336</v>
      </c>
      <c r="G2580" s="1">
        <v>1</v>
      </c>
      <c r="H2580" s="1" t="s">
        <v>19</v>
      </c>
      <c r="I2580" s="1" t="s">
        <v>425</v>
      </c>
      <c r="J2580" s="1">
        <v>3.8</v>
      </c>
      <c r="K2580" s="1">
        <v>3.8</v>
      </c>
      <c r="L2580" s="42">
        <v>8</v>
      </c>
      <c r="M2580" s="43"/>
      <c r="N2580" s="1" t="e">
        <f>VLOOKUP(B2580,MICRO!E:L,8,0)</f>
        <v>#N/A</v>
      </c>
    </row>
    <row r="2581" spans="1:14" ht="20.25" x14ac:dyDescent="0.25">
      <c r="A2581" s="1">
        <v>5</v>
      </c>
      <c r="B2581" s="159">
        <v>2939</v>
      </c>
      <c r="C2581" s="1" t="s">
        <v>1213</v>
      </c>
      <c r="D2581" s="1"/>
      <c r="E2581" s="1" t="s">
        <v>100</v>
      </c>
      <c r="F2581" s="1" t="s">
        <v>1337</v>
      </c>
      <c r="G2581" s="1">
        <v>2</v>
      </c>
      <c r="H2581" s="1" t="s">
        <v>19</v>
      </c>
      <c r="I2581" s="1" t="s">
        <v>425</v>
      </c>
      <c r="J2581" s="1">
        <v>4.4000000000000004</v>
      </c>
      <c r="K2581" s="1">
        <v>8.8000000000000007</v>
      </c>
      <c r="L2581" s="42">
        <v>8</v>
      </c>
      <c r="M2581" s="43"/>
      <c r="N2581" s="1" t="e">
        <f>VLOOKUP(B2581,MICRO!E:L,8,0)</f>
        <v>#N/A</v>
      </c>
    </row>
    <row r="2582" spans="1:14" ht="20.25" x14ac:dyDescent="0.25">
      <c r="A2582" s="1">
        <v>6</v>
      </c>
      <c r="B2582" s="159">
        <v>2940</v>
      </c>
      <c r="C2582" s="1" t="s">
        <v>1213</v>
      </c>
      <c r="D2582" s="1"/>
      <c r="E2582" s="1" t="s">
        <v>173</v>
      </c>
      <c r="F2582" s="1" t="s">
        <v>1338</v>
      </c>
      <c r="G2582" s="1">
        <v>1</v>
      </c>
      <c r="H2582" s="1" t="s">
        <v>19</v>
      </c>
      <c r="I2582" s="1" t="s">
        <v>425</v>
      </c>
      <c r="J2582" s="1">
        <v>3.8</v>
      </c>
      <c r="K2582" s="1">
        <v>3.8</v>
      </c>
      <c r="L2582" s="42">
        <v>8</v>
      </c>
      <c r="M2582" s="43"/>
      <c r="N2582" s="1" t="e">
        <f>VLOOKUP(B2582,MICRO!E:L,8,0)</f>
        <v>#N/A</v>
      </c>
    </row>
    <row r="2583" spans="1:14" ht="20.25" x14ac:dyDescent="0.25">
      <c r="A2583" s="1">
        <v>7</v>
      </c>
      <c r="B2583" s="159">
        <v>2941</v>
      </c>
      <c r="C2583" s="1" t="s">
        <v>1213</v>
      </c>
      <c r="D2583" s="1"/>
      <c r="E2583" s="1" t="s">
        <v>461</v>
      </c>
      <c r="F2583" s="1" t="s">
        <v>1339</v>
      </c>
      <c r="G2583" s="1">
        <v>1</v>
      </c>
      <c r="H2583" s="1" t="s">
        <v>19</v>
      </c>
      <c r="I2583" s="1" t="s">
        <v>425</v>
      </c>
      <c r="J2583" s="1">
        <v>3.8</v>
      </c>
      <c r="K2583" s="1">
        <v>3.8</v>
      </c>
      <c r="L2583" s="42">
        <v>8</v>
      </c>
      <c r="M2583" s="43"/>
      <c r="N2583" s="1" t="e">
        <f>VLOOKUP(B2583,MICRO!E:L,8,0)</f>
        <v>#N/A</v>
      </c>
    </row>
    <row r="2584" spans="1:14" ht="20.25" x14ac:dyDescent="0.25">
      <c r="A2584" s="1">
        <v>8</v>
      </c>
      <c r="B2584" s="159">
        <v>2947</v>
      </c>
      <c r="C2584" s="1" t="s">
        <v>1218</v>
      </c>
      <c r="D2584" s="1"/>
      <c r="E2584" s="1" t="s">
        <v>2</v>
      </c>
      <c r="F2584" s="1" t="s">
        <v>1219</v>
      </c>
      <c r="G2584" s="1">
        <v>2</v>
      </c>
      <c r="H2584" s="1" t="s">
        <v>19</v>
      </c>
      <c r="I2584" s="1" t="s">
        <v>424</v>
      </c>
      <c r="J2584" s="1">
        <v>6.2</v>
      </c>
      <c r="K2584" s="1">
        <v>12.4</v>
      </c>
      <c r="L2584" s="42">
        <v>8</v>
      </c>
      <c r="M2584" s="43"/>
      <c r="N2584" s="1" t="e">
        <f>VLOOKUP(B2584,MICRO!E:L,8,0)</f>
        <v>#N/A</v>
      </c>
    </row>
    <row r="2585" spans="1:14" ht="20.25" x14ac:dyDescent="0.25">
      <c r="A2585" s="1">
        <v>9</v>
      </c>
      <c r="B2585" s="159"/>
      <c r="C2585" s="1" t="s">
        <v>1218</v>
      </c>
      <c r="D2585" s="1"/>
      <c r="E2585" s="1" t="s">
        <v>43</v>
      </c>
      <c r="F2585" s="1" t="s">
        <v>2308</v>
      </c>
      <c r="G2585" s="1">
        <v>2</v>
      </c>
      <c r="H2585" s="1" t="s">
        <v>19</v>
      </c>
      <c r="I2585" s="1" t="s">
        <v>424</v>
      </c>
      <c r="J2585" s="1">
        <v>4.5</v>
      </c>
      <c r="K2585" s="1">
        <v>9</v>
      </c>
      <c r="L2585" s="42">
        <v>8</v>
      </c>
      <c r="M2585" s="43"/>
      <c r="N2585" s="1" t="e">
        <f>VLOOKUP(B2585,MICRO!E:L,8,0)</f>
        <v>#N/A</v>
      </c>
    </row>
    <row r="2586" spans="1:14" ht="20.25" x14ac:dyDescent="0.25">
      <c r="A2586" s="1">
        <v>10</v>
      </c>
      <c r="B2586" s="159">
        <v>2948</v>
      </c>
      <c r="C2586" s="1" t="s">
        <v>1218</v>
      </c>
      <c r="D2586" s="1"/>
      <c r="E2586" s="1" t="s">
        <v>746</v>
      </c>
      <c r="F2586" s="1" t="s">
        <v>2309</v>
      </c>
      <c r="G2586" s="1">
        <v>4</v>
      </c>
      <c r="H2586" s="1" t="s">
        <v>19</v>
      </c>
      <c r="I2586" s="1" t="s">
        <v>424</v>
      </c>
      <c r="J2586" s="1">
        <v>3.8</v>
      </c>
      <c r="K2586" s="1">
        <v>15.2</v>
      </c>
      <c r="L2586" s="42">
        <v>8</v>
      </c>
      <c r="M2586" s="43"/>
      <c r="N2586" s="1" t="e">
        <f>VLOOKUP(B2586,MICRO!E:L,8,0)</f>
        <v>#N/A</v>
      </c>
    </row>
    <row r="2587" spans="1:14" ht="20.25" x14ac:dyDescent="0.25">
      <c r="A2587" s="1">
        <v>11</v>
      </c>
      <c r="B2587" s="159">
        <v>2950</v>
      </c>
      <c r="C2587" s="1" t="s">
        <v>1222</v>
      </c>
      <c r="D2587" s="1"/>
      <c r="E2587" s="1" t="s">
        <v>2</v>
      </c>
      <c r="F2587" s="1" t="s">
        <v>1223</v>
      </c>
      <c r="G2587" s="1">
        <v>2</v>
      </c>
      <c r="H2587" s="1" t="s">
        <v>19</v>
      </c>
      <c r="I2587" s="1" t="s">
        <v>423</v>
      </c>
      <c r="J2587" s="1">
        <v>4.7</v>
      </c>
      <c r="K2587" s="1">
        <v>9.4</v>
      </c>
      <c r="L2587" s="42">
        <v>8</v>
      </c>
      <c r="M2587" s="43"/>
      <c r="N2587" s="1" t="e">
        <f>VLOOKUP(B2587,MICRO!E:L,8,0)</f>
        <v>#N/A</v>
      </c>
    </row>
    <row r="2588" spans="1:14" ht="20.25" x14ac:dyDescent="0.25">
      <c r="A2588" s="1">
        <v>12</v>
      </c>
      <c r="B2588" s="159">
        <v>2951</v>
      </c>
      <c r="C2588" s="1" t="s">
        <v>1222</v>
      </c>
      <c r="D2588" s="1"/>
      <c r="E2588" s="1" t="s">
        <v>43</v>
      </c>
      <c r="F2588" s="1" t="s">
        <v>1224</v>
      </c>
      <c r="G2588" s="1">
        <v>2</v>
      </c>
      <c r="H2588" s="1" t="s">
        <v>19</v>
      </c>
      <c r="I2588" s="1" t="s">
        <v>423</v>
      </c>
      <c r="J2588" s="1">
        <v>1.4</v>
      </c>
      <c r="K2588" s="1">
        <v>2.8</v>
      </c>
      <c r="L2588" s="42">
        <v>8</v>
      </c>
      <c r="M2588" s="43"/>
      <c r="N2588" s="1" t="e">
        <f>VLOOKUP(B2588,MICRO!E:L,8,0)</f>
        <v>#N/A</v>
      </c>
    </row>
    <row r="2589" spans="1:14" ht="20.25" x14ac:dyDescent="0.25">
      <c r="A2589" s="1">
        <v>13</v>
      </c>
      <c r="B2589" s="159">
        <v>2952</v>
      </c>
      <c r="C2589" s="1" t="s">
        <v>1222</v>
      </c>
      <c r="D2589" s="1"/>
      <c r="E2589" s="1" t="s">
        <v>746</v>
      </c>
      <c r="F2589" s="1" t="s">
        <v>1225</v>
      </c>
      <c r="G2589" s="1">
        <v>2</v>
      </c>
      <c r="H2589" s="1" t="s">
        <v>19</v>
      </c>
      <c r="I2589" s="1" t="s">
        <v>423</v>
      </c>
      <c r="J2589" s="1">
        <v>0.8</v>
      </c>
      <c r="K2589" s="1">
        <v>1.6</v>
      </c>
      <c r="L2589" s="42">
        <v>8</v>
      </c>
      <c r="M2589" s="43"/>
      <c r="N2589" s="1" t="e">
        <f>VLOOKUP(B2589,MICRO!E:L,8,0)</f>
        <v>#N/A</v>
      </c>
    </row>
    <row r="2590" spans="1:14" ht="20.25" x14ac:dyDescent="0.25">
      <c r="A2590" s="1">
        <v>14</v>
      </c>
      <c r="B2590" s="159">
        <v>2953</v>
      </c>
      <c r="C2590" s="1" t="s">
        <v>1222</v>
      </c>
      <c r="D2590" s="1"/>
      <c r="E2590" s="1" t="s">
        <v>1101</v>
      </c>
      <c r="F2590" s="1" t="s">
        <v>1226</v>
      </c>
      <c r="G2590" s="1">
        <v>1</v>
      </c>
      <c r="H2590" s="1" t="s">
        <v>19</v>
      </c>
      <c r="I2590" s="1" t="s">
        <v>423</v>
      </c>
      <c r="J2590" s="1">
        <v>2.2999999999999998</v>
      </c>
      <c r="K2590" s="1">
        <v>2.2999999999999998</v>
      </c>
      <c r="L2590" s="42">
        <v>8</v>
      </c>
      <c r="M2590" s="43"/>
      <c r="N2590" s="1" t="e">
        <f>VLOOKUP(B2590,MICRO!E:L,8,0)</f>
        <v>#N/A</v>
      </c>
    </row>
    <row r="2591" spans="1:14" ht="20.25" x14ac:dyDescent="0.25">
      <c r="A2591" s="1">
        <v>15</v>
      </c>
      <c r="B2591" s="159">
        <v>2954</v>
      </c>
      <c r="C2591" s="1" t="s">
        <v>1222</v>
      </c>
      <c r="D2591" s="1"/>
      <c r="E2591" s="1" t="s">
        <v>100</v>
      </c>
      <c r="F2591" s="1" t="s">
        <v>1227</v>
      </c>
      <c r="G2591" s="1">
        <v>1</v>
      </c>
      <c r="H2591" s="1" t="s">
        <v>19</v>
      </c>
      <c r="I2591" s="1" t="s">
        <v>423</v>
      </c>
      <c r="J2591" s="1">
        <v>2.6</v>
      </c>
      <c r="K2591" s="1">
        <v>2.6</v>
      </c>
      <c r="L2591" s="42">
        <v>8</v>
      </c>
      <c r="M2591" s="43"/>
      <c r="N2591" s="1" t="e">
        <f>VLOOKUP(B2591,MICRO!E:L,8,0)</f>
        <v>#N/A</v>
      </c>
    </row>
    <row r="2592" spans="1:14" ht="20.25" x14ac:dyDescent="0.25">
      <c r="A2592" s="1">
        <v>16</v>
      </c>
      <c r="B2592" s="159">
        <v>2955</v>
      </c>
      <c r="C2592" s="1" t="s">
        <v>1222</v>
      </c>
      <c r="D2592" s="1"/>
      <c r="E2592" s="1" t="s">
        <v>173</v>
      </c>
      <c r="F2592" s="1" t="s">
        <v>1228</v>
      </c>
      <c r="G2592" s="1">
        <v>2</v>
      </c>
      <c r="H2592" s="1" t="s">
        <v>19</v>
      </c>
      <c r="I2592" s="1" t="s">
        <v>423</v>
      </c>
      <c r="J2592" s="1">
        <v>0.7</v>
      </c>
      <c r="K2592" s="1">
        <v>1.4</v>
      </c>
      <c r="L2592" s="42">
        <v>8</v>
      </c>
      <c r="M2592" s="43"/>
      <c r="N2592" s="1" t="e">
        <f>VLOOKUP(B2592,MICRO!E:L,8,0)</f>
        <v>#N/A</v>
      </c>
    </row>
    <row r="2593" spans="1:14" ht="20.25" x14ac:dyDescent="0.25">
      <c r="A2593" s="1">
        <v>17</v>
      </c>
      <c r="B2593" s="159">
        <v>2956</v>
      </c>
      <c r="C2593" s="1" t="s">
        <v>1222</v>
      </c>
      <c r="D2593" s="1"/>
      <c r="E2593" s="1" t="s">
        <v>464</v>
      </c>
      <c r="F2593" s="1" t="s">
        <v>1229</v>
      </c>
      <c r="G2593" s="1">
        <v>2</v>
      </c>
      <c r="H2593" s="1" t="s">
        <v>19</v>
      </c>
      <c r="I2593" s="1" t="s">
        <v>423</v>
      </c>
      <c r="J2593" s="1">
        <v>0.7</v>
      </c>
      <c r="K2593" s="1">
        <v>1.4</v>
      </c>
      <c r="L2593" s="42">
        <v>8</v>
      </c>
      <c r="M2593" s="43"/>
      <c r="N2593" s="1" t="e">
        <f>VLOOKUP(B2593,MICRO!E:L,8,0)</f>
        <v>#N/A</v>
      </c>
    </row>
    <row r="2594" spans="1:14" ht="20.25" x14ac:dyDescent="0.25">
      <c r="A2594" s="1">
        <v>18</v>
      </c>
      <c r="B2594" s="159">
        <v>2957</v>
      </c>
      <c r="C2594" s="1" t="s">
        <v>1222</v>
      </c>
      <c r="D2594" s="1"/>
      <c r="E2594" s="1" t="s">
        <v>1102</v>
      </c>
      <c r="F2594" s="1" t="s">
        <v>1230</v>
      </c>
      <c r="G2594" s="1">
        <v>2</v>
      </c>
      <c r="H2594" s="1" t="s">
        <v>19</v>
      </c>
      <c r="I2594" s="1" t="s">
        <v>423</v>
      </c>
      <c r="J2594" s="1">
        <v>1.2</v>
      </c>
      <c r="K2594" s="1">
        <v>2.4</v>
      </c>
      <c r="L2594" s="42">
        <v>8</v>
      </c>
      <c r="M2594" s="43"/>
      <c r="N2594" s="1" t="e">
        <f>VLOOKUP(B2594,MICRO!E:L,8,0)</f>
        <v>#N/A</v>
      </c>
    </row>
    <row r="2595" spans="1:14" ht="20.25" x14ac:dyDescent="0.25">
      <c r="A2595" s="1">
        <v>19</v>
      </c>
      <c r="B2595" s="159">
        <v>2958</v>
      </c>
      <c r="C2595" s="1" t="s">
        <v>1222</v>
      </c>
      <c r="D2595" s="1"/>
      <c r="E2595" s="1" t="s">
        <v>1103</v>
      </c>
      <c r="F2595" s="1" t="s">
        <v>1231</v>
      </c>
      <c r="G2595" s="1">
        <v>1</v>
      </c>
      <c r="H2595" s="1" t="s">
        <v>19</v>
      </c>
      <c r="I2595" s="1" t="s">
        <v>423</v>
      </c>
      <c r="J2595" s="1">
        <v>1.4</v>
      </c>
      <c r="K2595" s="1">
        <v>1.4</v>
      </c>
      <c r="L2595" s="42">
        <v>8</v>
      </c>
      <c r="M2595" s="43"/>
      <c r="N2595" s="1" t="e">
        <f>VLOOKUP(B2595,MICRO!E:L,8,0)</f>
        <v>#N/A</v>
      </c>
    </row>
    <row r="2596" spans="1:14" ht="20.25" x14ac:dyDescent="0.25">
      <c r="A2596" s="1">
        <v>20</v>
      </c>
      <c r="B2596" s="159">
        <v>2959</v>
      </c>
      <c r="C2596" s="1" t="s">
        <v>1222</v>
      </c>
      <c r="D2596" s="1"/>
      <c r="E2596" s="1" t="s">
        <v>1104</v>
      </c>
      <c r="F2596" s="1" t="s">
        <v>1232</v>
      </c>
      <c r="G2596" s="1">
        <v>1</v>
      </c>
      <c r="H2596" s="1" t="s">
        <v>19</v>
      </c>
      <c r="I2596" s="1" t="s">
        <v>423</v>
      </c>
      <c r="J2596" s="1">
        <v>1.5</v>
      </c>
      <c r="K2596" s="1">
        <v>1.5</v>
      </c>
      <c r="L2596" s="42">
        <v>8</v>
      </c>
      <c r="M2596" s="43"/>
      <c r="N2596" s="1" t="e">
        <f>VLOOKUP(B2596,MICRO!E:L,8,0)</f>
        <v>#N/A</v>
      </c>
    </row>
    <row r="2597" spans="1:14" ht="20.25" x14ac:dyDescent="0.25">
      <c r="A2597" s="1">
        <v>21</v>
      </c>
      <c r="B2597" s="159">
        <v>2960</v>
      </c>
      <c r="C2597" s="1" t="s">
        <v>1222</v>
      </c>
      <c r="D2597" s="1"/>
      <c r="E2597" s="1" t="s">
        <v>1105</v>
      </c>
      <c r="F2597" s="1" t="s">
        <v>1233</v>
      </c>
      <c r="G2597" s="1">
        <v>2</v>
      </c>
      <c r="H2597" s="1" t="s">
        <v>19</v>
      </c>
      <c r="I2597" s="1" t="s">
        <v>423</v>
      </c>
      <c r="J2597" s="1">
        <v>2</v>
      </c>
      <c r="K2597" s="1">
        <v>4</v>
      </c>
      <c r="L2597" s="42">
        <v>8</v>
      </c>
      <c r="M2597" s="43"/>
      <c r="N2597" s="1" t="e">
        <f>VLOOKUP(B2597,MICRO!E:L,8,0)</f>
        <v>#N/A</v>
      </c>
    </row>
    <row r="2598" spans="1:14" ht="20.25" x14ac:dyDescent="0.25">
      <c r="A2598" s="1">
        <v>22</v>
      </c>
      <c r="B2598" s="159">
        <v>2961</v>
      </c>
      <c r="C2598" s="1" t="s">
        <v>1222</v>
      </c>
      <c r="D2598" s="1"/>
      <c r="E2598" s="1" t="s">
        <v>2310</v>
      </c>
      <c r="F2598" s="1" t="s">
        <v>1234</v>
      </c>
      <c r="G2598" s="1">
        <v>2</v>
      </c>
      <c r="H2598" s="1" t="s">
        <v>19</v>
      </c>
      <c r="I2598" s="1" t="s">
        <v>423</v>
      </c>
      <c r="J2598" s="1">
        <v>2.4</v>
      </c>
      <c r="K2598" s="1">
        <v>4.8</v>
      </c>
      <c r="L2598" s="42">
        <v>8</v>
      </c>
      <c r="M2598" s="43"/>
      <c r="N2598" s="1" t="e">
        <f>VLOOKUP(B2598,MICRO!E:L,8,0)</f>
        <v>#N/A</v>
      </c>
    </row>
    <row r="2599" spans="1:14" ht="20.25" x14ac:dyDescent="0.25">
      <c r="A2599" s="1">
        <v>23</v>
      </c>
      <c r="B2599" s="159">
        <v>2962</v>
      </c>
      <c r="C2599" s="1" t="s">
        <v>1222</v>
      </c>
      <c r="D2599" s="1"/>
      <c r="E2599" s="1" t="s">
        <v>1107</v>
      </c>
      <c r="F2599" s="1" t="s">
        <v>1236</v>
      </c>
      <c r="G2599" s="1">
        <v>1</v>
      </c>
      <c r="H2599" s="1" t="s">
        <v>19</v>
      </c>
      <c r="I2599" s="1" t="s">
        <v>423</v>
      </c>
      <c r="J2599" s="1">
        <v>2.2999999999999998</v>
      </c>
      <c r="K2599" s="1">
        <v>2.2999999999999998</v>
      </c>
      <c r="L2599" s="42">
        <v>8</v>
      </c>
      <c r="M2599" s="43"/>
      <c r="N2599" s="1" t="e">
        <f>VLOOKUP(B2599,MICRO!E:L,8,0)</f>
        <v>#N/A</v>
      </c>
    </row>
    <row r="2600" spans="1:14" ht="20.25" x14ac:dyDescent="0.25">
      <c r="A2600" s="1">
        <v>24</v>
      </c>
      <c r="B2600" s="159">
        <v>2963</v>
      </c>
      <c r="C2600" s="1" t="s">
        <v>1222</v>
      </c>
      <c r="D2600" s="1"/>
      <c r="E2600" s="1" t="s">
        <v>1108</v>
      </c>
      <c r="F2600" s="1" t="s">
        <v>1235</v>
      </c>
      <c r="G2600" s="1">
        <v>1</v>
      </c>
      <c r="H2600" s="1" t="s">
        <v>19</v>
      </c>
      <c r="I2600" s="1" t="s">
        <v>423</v>
      </c>
      <c r="J2600" s="1">
        <v>1.7</v>
      </c>
      <c r="K2600" s="1">
        <v>1.7</v>
      </c>
      <c r="L2600" s="42">
        <v>8</v>
      </c>
      <c r="M2600" s="43"/>
      <c r="N2600" s="1" t="e">
        <f>VLOOKUP(B2600,MICRO!E:L,8,0)</f>
        <v>#N/A</v>
      </c>
    </row>
    <row r="2601" spans="1:14" ht="20.25" x14ac:dyDescent="0.25">
      <c r="A2601" s="1">
        <v>25</v>
      </c>
      <c r="B2601" s="159">
        <v>2975</v>
      </c>
      <c r="C2601" s="1" t="s">
        <v>1304</v>
      </c>
      <c r="D2601" s="1"/>
      <c r="E2601" s="1" t="s">
        <v>2</v>
      </c>
      <c r="F2601" s="1" t="s">
        <v>1305</v>
      </c>
      <c r="G2601" s="1">
        <v>2</v>
      </c>
      <c r="H2601" s="1" t="s">
        <v>19</v>
      </c>
      <c r="I2601" s="1" t="s">
        <v>427</v>
      </c>
      <c r="J2601" s="1">
        <v>8.5</v>
      </c>
      <c r="K2601" s="1">
        <v>17</v>
      </c>
      <c r="L2601" s="42">
        <v>8</v>
      </c>
      <c r="M2601" s="43"/>
      <c r="N2601" s="1" t="e">
        <f>VLOOKUP(B2601,MICRO!E:L,8,0)</f>
        <v>#N/A</v>
      </c>
    </row>
    <row r="2602" spans="1:14" ht="20.25" x14ac:dyDescent="0.25">
      <c r="A2602" s="1">
        <v>26</v>
      </c>
      <c r="B2602" s="159">
        <v>2976</v>
      </c>
      <c r="C2602" s="1" t="s">
        <v>1304</v>
      </c>
      <c r="D2602" s="1"/>
      <c r="E2602" s="1" t="s">
        <v>43</v>
      </c>
      <c r="F2602" s="1" t="s">
        <v>1306</v>
      </c>
      <c r="G2602" s="1">
        <v>2</v>
      </c>
      <c r="H2602" s="1" t="s">
        <v>19</v>
      </c>
      <c r="I2602" s="1" t="s">
        <v>427</v>
      </c>
      <c r="J2602" s="1">
        <v>7.2</v>
      </c>
      <c r="K2602" s="1">
        <v>14.4</v>
      </c>
      <c r="L2602" s="42">
        <v>8</v>
      </c>
      <c r="M2602" s="43"/>
      <c r="N2602" s="1" t="e">
        <f>VLOOKUP(B2602,MICRO!E:L,8,0)</f>
        <v>#N/A</v>
      </c>
    </row>
    <row r="2603" spans="1:14" ht="20.25" x14ac:dyDescent="0.25">
      <c r="A2603" s="1">
        <v>27</v>
      </c>
      <c r="B2603" s="159">
        <v>2977</v>
      </c>
      <c r="C2603" s="1" t="s">
        <v>1304</v>
      </c>
      <c r="D2603" s="1"/>
      <c r="E2603" s="1" t="s">
        <v>746</v>
      </c>
      <c r="F2603" s="1" t="s">
        <v>1307</v>
      </c>
      <c r="G2603" s="1">
        <v>2</v>
      </c>
      <c r="H2603" s="1" t="s">
        <v>19</v>
      </c>
      <c r="I2603" s="1" t="s">
        <v>427</v>
      </c>
      <c r="J2603" s="1">
        <v>8.5</v>
      </c>
      <c r="K2603" s="1">
        <v>17</v>
      </c>
      <c r="L2603" s="42">
        <v>8</v>
      </c>
      <c r="M2603" s="43"/>
      <c r="N2603" s="1" t="e">
        <f>VLOOKUP(B2603,MICRO!E:L,8,0)</f>
        <v>#N/A</v>
      </c>
    </row>
    <row r="2604" spans="1:14" ht="20.25" x14ac:dyDescent="0.25">
      <c r="A2604" s="1">
        <v>28</v>
      </c>
      <c r="B2604" s="159">
        <v>2978</v>
      </c>
      <c r="C2604" s="1" t="s">
        <v>1304</v>
      </c>
      <c r="D2604" s="1"/>
      <c r="E2604" s="1" t="s">
        <v>1101</v>
      </c>
      <c r="F2604" s="1" t="s">
        <v>2311</v>
      </c>
      <c r="G2604" s="1">
        <v>1</v>
      </c>
      <c r="H2604" s="1" t="s">
        <v>19</v>
      </c>
      <c r="I2604" s="1" t="s">
        <v>427</v>
      </c>
      <c r="J2604" s="1">
        <v>0.9</v>
      </c>
      <c r="K2604" s="1">
        <v>0.9</v>
      </c>
      <c r="L2604" s="42">
        <v>8</v>
      </c>
      <c r="M2604" s="43"/>
      <c r="N2604" s="1" t="e">
        <f>VLOOKUP(B2604,MICRO!E:L,8,0)</f>
        <v>#N/A</v>
      </c>
    </row>
    <row r="2605" spans="1:14" ht="20.25" x14ac:dyDescent="0.25">
      <c r="A2605" s="1">
        <v>29</v>
      </c>
      <c r="B2605" s="159">
        <v>2979</v>
      </c>
      <c r="C2605" s="1" t="s">
        <v>1304</v>
      </c>
      <c r="D2605" s="1"/>
      <c r="E2605" s="1" t="s">
        <v>100</v>
      </c>
      <c r="F2605" s="1" t="s">
        <v>2312</v>
      </c>
      <c r="G2605" s="1">
        <v>6</v>
      </c>
      <c r="H2605" s="1" t="s">
        <v>19</v>
      </c>
      <c r="I2605" s="1" t="s">
        <v>427</v>
      </c>
      <c r="J2605" s="1">
        <v>5.0999999999999996</v>
      </c>
      <c r="K2605" s="1">
        <v>30.599999999999998</v>
      </c>
      <c r="L2605" s="42">
        <v>8</v>
      </c>
      <c r="M2605" s="43"/>
      <c r="N2605" s="1" t="e">
        <f>VLOOKUP(B2605,MICRO!E:L,8,0)</f>
        <v>#N/A</v>
      </c>
    </row>
    <row r="2606" spans="1:14" ht="20.25" x14ac:dyDescent="0.25">
      <c r="A2606" s="1">
        <v>30</v>
      </c>
      <c r="B2606" s="159">
        <v>2980</v>
      </c>
      <c r="C2606" s="1" t="s">
        <v>1304</v>
      </c>
      <c r="D2606" s="1"/>
      <c r="E2606" s="1" t="s">
        <v>173</v>
      </c>
      <c r="F2606" s="1" t="s">
        <v>2313</v>
      </c>
      <c r="G2606" s="1">
        <v>2</v>
      </c>
      <c r="H2606" s="1" t="s">
        <v>19</v>
      </c>
      <c r="I2606" s="1" t="s">
        <v>427</v>
      </c>
      <c r="J2606" s="1">
        <v>2.4</v>
      </c>
      <c r="K2606" s="1">
        <v>4.8</v>
      </c>
      <c r="L2606" s="42">
        <v>8</v>
      </c>
      <c r="M2606" s="43"/>
      <c r="N2606" s="1" t="e">
        <f>VLOOKUP(B2606,MICRO!E:L,8,0)</f>
        <v>#N/A</v>
      </c>
    </row>
    <row r="2607" spans="1:14" ht="20.25" x14ac:dyDescent="0.25">
      <c r="A2607" s="1">
        <v>31</v>
      </c>
      <c r="B2607" s="159">
        <v>2982</v>
      </c>
      <c r="C2607" s="1" t="s">
        <v>1310</v>
      </c>
      <c r="D2607" s="1"/>
      <c r="E2607" s="1" t="s">
        <v>2</v>
      </c>
      <c r="F2607" s="1" t="s">
        <v>1311</v>
      </c>
      <c r="G2607" s="1">
        <v>9</v>
      </c>
      <c r="H2607" s="1" t="s">
        <v>19</v>
      </c>
      <c r="I2607" s="1" t="s">
        <v>426</v>
      </c>
      <c r="J2607" s="1">
        <v>9</v>
      </c>
      <c r="K2607" s="1">
        <v>81</v>
      </c>
      <c r="L2607" s="42">
        <v>8</v>
      </c>
      <c r="M2607" s="43"/>
      <c r="N2607" s="1" t="e">
        <f>VLOOKUP(B2607,MICRO!E:L,8,0)</f>
        <v>#N/A</v>
      </c>
    </row>
    <row r="2608" spans="1:14" ht="20.25" x14ac:dyDescent="0.25">
      <c r="A2608" s="1">
        <v>32</v>
      </c>
      <c r="B2608" s="159">
        <v>2983</v>
      </c>
      <c r="C2608" s="1" t="s">
        <v>1310</v>
      </c>
      <c r="D2608" s="1"/>
      <c r="E2608" s="1" t="s">
        <v>43</v>
      </c>
      <c r="F2608" s="1" t="s">
        <v>1313</v>
      </c>
      <c r="G2608" s="1">
        <v>3</v>
      </c>
      <c r="H2608" s="1" t="s">
        <v>19</v>
      </c>
      <c r="I2608" s="1" t="s">
        <v>426</v>
      </c>
      <c r="J2608" s="1">
        <v>3</v>
      </c>
      <c r="K2608" s="1">
        <v>9</v>
      </c>
      <c r="L2608" s="42">
        <v>8</v>
      </c>
      <c r="M2608" s="43"/>
      <c r="N2608" s="1" t="e">
        <f>VLOOKUP(B2608,MICRO!E:L,8,0)</f>
        <v>#N/A</v>
      </c>
    </row>
    <row r="2609" spans="1:14" ht="20.25" x14ac:dyDescent="0.25">
      <c r="A2609" s="1">
        <v>33</v>
      </c>
      <c r="B2609" s="159">
        <v>2984</v>
      </c>
      <c r="C2609" s="1" t="s">
        <v>1312</v>
      </c>
      <c r="D2609" s="1"/>
      <c r="E2609" s="1" t="s">
        <v>2</v>
      </c>
      <c r="F2609" s="1" t="s">
        <v>1314</v>
      </c>
      <c r="G2609" s="1">
        <v>2</v>
      </c>
      <c r="H2609" s="1" t="s">
        <v>19</v>
      </c>
      <c r="I2609" s="1" t="s">
        <v>426</v>
      </c>
      <c r="J2609" s="1">
        <v>1.5</v>
      </c>
      <c r="K2609" s="1">
        <v>3</v>
      </c>
      <c r="L2609" s="42">
        <v>8</v>
      </c>
      <c r="M2609" s="43"/>
      <c r="N2609" s="1" t="e">
        <f>VLOOKUP(B2609,MICRO!E:L,8,0)</f>
        <v>#N/A</v>
      </c>
    </row>
    <row r="2610" spans="1:14" ht="20.25" x14ac:dyDescent="0.25">
      <c r="A2610" s="1">
        <v>34</v>
      </c>
      <c r="B2610" s="159">
        <v>2985</v>
      </c>
      <c r="C2610" s="1" t="s">
        <v>1312</v>
      </c>
      <c r="D2610" s="1"/>
      <c r="E2610" s="1" t="s">
        <v>43</v>
      </c>
      <c r="F2610" s="1" t="s">
        <v>1315</v>
      </c>
      <c r="G2610" s="1">
        <v>2</v>
      </c>
      <c r="H2610" s="1" t="s">
        <v>19</v>
      </c>
      <c r="I2610" s="1" t="s">
        <v>426</v>
      </c>
      <c r="J2610" s="1">
        <v>2.7</v>
      </c>
      <c r="K2610" s="1">
        <v>5.4</v>
      </c>
      <c r="L2610" s="42">
        <v>8</v>
      </c>
      <c r="M2610" s="43"/>
      <c r="N2610" s="1" t="e">
        <f>VLOOKUP(B2610,MICRO!E:L,8,0)</f>
        <v>#N/A</v>
      </c>
    </row>
    <row r="2611" spans="1:14" ht="20.25" x14ac:dyDescent="0.25">
      <c r="A2611" s="1">
        <v>35</v>
      </c>
      <c r="B2611" s="159">
        <v>2986</v>
      </c>
      <c r="C2611" s="1" t="s">
        <v>1312</v>
      </c>
      <c r="D2611" s="1"/>
      <c r="E2611" s="1" t="s">
        <v>746</v>
      </c>
      <c r="F2611" s="1" t="s">
        <v>1316</v>
      </c>
      <c r="G2611" s="1">
        <v>2</v>
      </c>
      <c r="H2611" s="1" t="s">
        <v>19</v>
      </c>
      <c r="I2611" s="1" t="s">
        <v>426</v>
      </c>
      <c r="J2611" s="1">
        <v>2</v>
      </c>
      <c r="K2611" s="1">
        <v>4</v>
      </c>
      <c r="L2611" s="42">
        <v>8</v>
      </c>
      <c r="M2611" s="43"/>
      <c r="N2611" s="1" t="e">
        <f>VLOOKUP(B2611,MICRO!E:L,8,0)</f>
        <v>#N/A</v>
      </c>
    </row>
    <row r="2612" spans="1:14" ht="20.25" x14ac:dyDescent="0.25">
      <c r="A2612" s="1">
        <v>36</v>
      </c>
      <c r="B2612" s="159">
        <v>2987</v>
      </c>
      <c r="C2612" s="1" t="s">
        <v>1312</v>
      </c>
      <c r="D2612" s="1"/>
      <c r="E2612" s="1" t="s">
        <v>1101</v>
      </c>
      <c r="F2612" s="1" t="s">
        <v>1317</v>
      </c>
      <c r="G2612" s="1">
        <v>3</v>
      </c>
      <c r="H2612" s="1" t="s">
        <v>19</v>
      </c>
      <c r="I2612" s="1" t="s">
        <v>426</v>
      </c>
      <c r="J2612" s="1">
        <v>1.3</v>
      </c>
      <c r="K2612" s="1">
        <v>3.9000000000000004</v>
      </c>
      <c r="L2612" s="42">
        <v>8</v>
      </c>
      <c r="M2612" s="43"/>
      <c r="N2612" s="1" t="e">
        <f>VLOOKUP(B2612,MICRO!E:L,8,0)</f>
        <v>#N/A</v>
      </c>
    </row>
    <row r="2613" spans="1:14" ht="20.25" x14ac:dyDescent="0.25">
      <c r="A2613" s="1">
        <v>37</v>
      </c>
      <c r="B2613" s="159">
        <v>2988</v>
      </c>
      <c r="C2613" s="1" t="s">
        <v>1312</v>
      </c>
      <c r="D2613" s="1"/>
      <c r="E2613" s="1" t="s">
        <v>100</v>
      </c>
      <c r="F2613" s="1" t="s">
        <v>1318</v>
      </c>
      <c r="G2613" s="1">
        <v>1</v>
      </c>
      <c r="H2613" s="1" t="s">
        <v>19</v>
      </c>
      <c r="I2613" s="1" t="s">
        <v>426</v>
      </c>
      <c r="J2613" s="1">
        <v>1.5</v>
      </c>
      <c r="K2613" s="1">
        <v>1.5</v>
      </c>
      <c r="L2613" s="42">
        <v>8</v>
      </c>
      <c r="M2613" s="43"/>
      <c r="N2613" s="1" t="e">
        <f>VLOOKUP(B2613,MICRO!E:L,8,0)</f>
        <v>#N/A</v>
      </c>
    </row>
    <row r="2614" spans="1:14" ht="20.25" x14ac:dyDescent="0.25">
      <c r="A2614" s="1">
        <v>38</v>
      </c>
      <c r="B2614" s="159">
        <v>2989</v>
      </c>
      <c r="C2614" s="1" t="s">
        <v>1312</v>
      </c>
      <c r="D2614" s="1"/>
      <c r="E2614" s="1" t="s">
        <v>173</v>
      </c>
      <c r="F2614" s="1" t="s">
        <v>1319</v>
      </c>
      <c r="G2614" s="1">
        <v>1</v>
      </c>
      <c r="H2614" s="1" t="s">
        <v>19</v>
      </c>
      <c r="I2614" s="1" t="s">
        <v>426</v>
      </c>
      <c r="J2614" s="1">
        <v>2.7</v>
      </c>
      <c r="K2614" s="1">
        <v>2.7</v>
      </c>
      <c r="L2614" s="42">
        <v>8</v>
      </c>
      <c r="M2614" s="43"/>
      <c r="N2614" s="1" t="e">
        <f>VLOOKUP(B2614,MICRO!E:L,8,0)</f>
        <v>#N/A</v>
      </c>
    </row>
    <row r="2615" spans="1:14" ht="20.25" x14ac:dyDescent="0.25">
      <c r="A2615" s="1">
        <v>39</v>
      </c>
      <c r="B2615" s="159">
        <v>2990</v>
      </c>
      <c r="C2615" s="1" t="s">
        <v>1312</v>
      </c>
      <c r="D2615" s="1"/>
      <c r="E2615" s="1" t="s">
        <v>461</v>
      </c>
      <c r="F2615" s="1" t="s">
        <v>1320</v>
      </c>
      <c r="G2615" s="1">
        <v>1</v>
      </c>
      <c r="H2615" s="1" t="s">
        <v>19</v>
      </c>
      <c r="I2615" s="1" t="s">
        <v>426</v>
      </c>
      <c r="J2615" s="1">
        <v>2</v>
      </c>
      <c r="K2615" s="1">
        <v>2</v>
      </c>
      <c r="L2615" s="42">
        <v>8</v>
      </c>
      <c r="M2615" s="43"/>
      <c r="N2615" s="1" t="e">
        <f>VLOOKUP(B2615,MICRO!E:L,8,0)</f>
        <v>#N/A</v>
      </c>
    </row>
    <row r="2616" spans="1:14" ht="20.25" x14ac:dyDescent="0.25">
      <c r="A2616" s="1">
        <v>40</v>
      </c>
      <c r="B2616" s="159">
        <v>2991</v>
      </c>
      <c r="C2616" s="1" t="s">
        <v>1321</v>
      </c>
      <c r="D2616" s="1"/>
      <c r="E2616" s="1" t="s">
        <v>2</v>
      </c>
      <c r="F2616" s="1" t="s">
        <v>1322</v>
      </c>
      <c r="G2616" s="1">
        <v>2</v>
      </c>
      <c r="H2616" s="1" t="s">
        <v>19</v>
      </c>
      <c r="I2616" s="1" t="s">
        <v>426</v>
      </c>
      <c r="J2616" s="1">
        <v>5.2</v>
      </c>
      <c r="K2616" s="1">
        <v>10.4</v>
      </c>
      <c r="L2616" s="42">
        <v>8</v>
      </c>
      <c r="M2616" s="43"/>
      <c r="N2616" s="1" t="e">
        <f>VLOOKUP(B2616,MICRO!E:L,8,0)</f>
        <v>#N/A</v>
      </c>
    </row>
    <row r="2617" spans="1:14" ht="20.25" x14ac:dyDescent="0.25">
      <c r="A2617" s="1">
        <v>41</v>
      </c>
      <c r="B2617" s="159">
        <v>2992</v>
      </c>
      <c r="C2617" s="1" t="s">
        <v>1321</v>
      </c>
      <c r="D2617" s="1"/>
      <c r="E2617" s="1" t="s">
        <v>43</v>
      </c>
      <c r="F2617" s="1" t="s">
        <v>1323</v>
      </c>
      <c r="G2617" s="1">
        <v>2</v>
      </c>
      <c r="H2617" s="1" t="s">
        <v>19</v>
      </c>
      <c r="I2617" s="1" t="s">
        <v>426</v>
      </c>
      <c r="J2617" s="1">
        <v>2.7</v>
      </c>
      <c r="K2617" s="1">
        <v>5.4</v>
      </c>
      <c r="L2617" s="42">
        <v>8</v>
      </c>
      <c r="M2617" s="43"/>
      <c r="N2617" s="1" t="e">
        <f>VLOOKUP(B2617,MICRO!E:L,8,0)</f>
        <v>#N/A</v>
      </c>
    </row>
    <row r="2618" spans="1:14" ht="20.25" x14ac:dyDescent="0.25">
      <c r="A2618" s="1">
        <v>42</v>
      </c>
      <c r="B2618" s="159">
        <v>2993</v>
      </c>
      <c r="C2618" s="1" t="s">
        <v>1321</v>
      </c>
      <c r="D2618" s="1"/>
      <c r="E2618" s="1" t="s">
        <v>746</v>
      </c>
      <c r="F2618" s="1" t="s">
        <v>1324</v>
      </c>
      <c r="G2618" s="1">
        <v>2</v>
      </c>
      <c r="H2618" s="1" t="s">
        <v>19</v>
      </c>
      <c r="I2618" s="1" t="s">
        <v>426</v>
      </c>
      <c r="J2618" s="1">
        <v>5.2</v>
      </c>
      <c r="K2618" s="1">
        <v>10.4</v>
      </c>
      <c r="L2618" s="42">
        <v>8</v>
      </c>
      <c r="M2618" s="43"/>
      <c r="N2618" s="1" t="e">
        <f>VLOOKUP(B2618,MICRO!E:L,8,0)</f>
        <v>#N/A</v>
      </c>
    </row>
    <row r="2619" spans="1:14" ht="20.25" x14ac:dyDescent="0.25">
      <c r="A2619" s="1">
        <v>43</v>
      </c>
      <c r="B2619" s="159">
        <v>2994</v>
      </c>
      <c r="C2619" s="1" t="s">
        <v>1321</v>
      </c>
      <c r="D2619" s="1"/>
      <c r="E2619" s="1" t="s">
        <v>1101</v>
      </c>
      <c r="F2619" s="1" t="s">
        <v>1325</v>
      </c>
      <c r="G2619" s="1">
        <v>2</v>
      </c>
      <c r="H2619" s="1" t="s">
        <v>19</v>
      </c>
      <c r="I2619" s="1" t="s">
        <v>426</v>
      </c>
      <c r="J2619" s="1">
        <v>2.4</v>
      </c>
      <c r="K2619" s="1">
        <v>4.8</v>
      </c>
      <c r="L2619" s="42">
        <v>8</v>
      </c>
      <c r="M2619" s="43"/>
      <c r="N2619" s="1" t="e">
        <f>VLOOKUP(B2619,MICRO!E:L,8,0)</f>
        <v>#N/A</v>
      </c>
    </row>
    <row r="2620" spans="1:14" ht="20.25" x14ac:dyDescent="0.25">
      <c r="A2620" s="1">
        <v>44</v>
      </c>
      <c r="B2620" s="159"/>
      <c r="C2620" s="1"/>
      <c r="D2620" s="1"/>
      <c r="E2620" s="1"/>
      <c r="F2620" s="1" t="s">
        <v>2314</v>
      </c>
      <c r="G2620" s="1">
        <v>9</v>
      </c>
      <c r="H2620" s="1" t="s">
        <v>19</v>
      </c>
      <c r="I2620" s="1"/>
      <c r="J2620" s="1">
        <v>0.5</v>
      </c>
      <c r="K2620" s="1">
        <v>4.5</v>
      </c>
      <c r="L2620" s="42">
        <v>8</v>
      </c>
      <c r="M2620" s="43"/>
      <c r="N2620" s="1" t="e">
        <f>VLOOKUP(B2620,MICRO!E:L,8,0)</f>
        <v>#N/A</v>
      </c>
    </row>
    <row r="2621" spans="1:14" ht="20.25" x14ac:dyDescent="0.25">
      <c r="A2621" s="1">
        <v>1</v>
      </c>
      <c r="B2621" s="159">
        <v>2554</v>
      </c>
      <c r="C2621" s="1" t="s">
        <v>998</v>
      </c>
      <c r="D2621" s="1"/>
      <c r="E2621" s="1" t="s">
        <v>173</v>
      </c>
      <c r="F2621" s="1" t="s">
        <v>1001</v>
      </c>
      <c r="G2621" s="1">
        <v>1</v>
      </c>
      <c r="H2621" s="1" t="s">
        <v>19</v>
      </c>
      <c r="I2621" s="1" t="s">
        <v>427</v>
      </c>
      <c r="J2621" s="1">
        <v>16.399999999999999</v>
      </c>
      <c r="K2621" s="1">
        <v>16.399999999999999</v>
      </c>
      <c r="L2621" s="42">
        <v>9</v>
      </c>
      <c r="M2621" s="43"/>
      <c r="N2621" s="1" t="e">
        <f>VLOOKUP(B2621,MICRO!E:L,8,0)</f>
        <v>#N/A</v>
      </c>
    </row>
    <row r="2622" spans="1:14" ht="20.25" x14ac:dyDescent="0.25">
      <c r="A2622" s="1">
        <v>2</v>
      </c>
      <c r="B2622" s="159">
        <v>2557</v>
      </c>
      <c r="C2622" s="1" t="s">
        <v>1003</v>
      </c>
      <c r="D2622" s="1"/>
      <c r="E2622" s="1" t="s">
        <v>43</v>
      </c>
      <c r="F2622" s="1" t="s">
        <v>1005</v>
      </c>
      <c r="G2622" s="1">
        <v>1</v>
      </c>
      <c r="H2622" s="1" t="s">
        <v>19</v>
      </c>
      <c r="I2622" s="1" t="s">
        <v>427</v>
      </c>
      <c r="J2622" s="1">
        <v>16.399999999999999</v>
      </c>
      <c r="K2622" s="1">
        <v>16.399999999999999</v>
      </c>
      <c r="L2622" s="42">
        <v>9</v>
      </c>
      <c r="M2622" s="43"/>
      <c r="N2622" s="1" t="e">
        <f>VLOOKUP(B2622,MICRO!E:L,8,0)</f>
        <v>#N/A</v>
      </c>
    </row>
    <row r="2623" spans="1:14" ht="20.25" x14ac:dyDescent="0.25">
      <c r="A2623" s="1">
        <v>3</v>
      </c>
      <c r="B2623" s="159">
        <v>2352</v>
      </c>
      <c r="C2623" s="1" t="s">
        <v>868</v>
      </c>
      <c r="D2623" s="1"/>
      <c r="E2623" s="1" t="s">
        <v>461</v>
      </c>
      <c r="F2623" s="1" t="s">
        <v>869</v>
      </c>
      <c r="G2623" s="1">
        <v>1</v>
      </c>
      <c r="H2623" s="1" t="s">
        <v>19</v>
      </c>
      <c r="I2623" s="1" t="s">
        <v>425</v>
      </c>
      <c r="J2623" s="1">
        <v>30</v>
      </c>
      <c r="K2623" s="1">
        <v>30</v>
      </c>
      <c r="L2623" s="42">
        <v>9</v>
      </c>
      <c r="M2623" s="43"/>
      <c r="N2623" s="1" t="e">
        <f>VLOOKUP(B2623,MICRO!E:L,8,0)</f>
        <v>#N/A</v>
      </c>
    </row>
    <row r="2624" spans="1:14" ht="20.25" x14ac:dyDescent="0.25">
      <c r="A2624" s="1">
        <v>4</v>
      </c>
      <c r="B2624" s="159">
        <v>2409</v>
      </c>
      <c r="C2624" s="1" t="s">
        <v>900</v>
      </c>
      <c r="D2624" s="1"/>
      <c r="E2624" s="1" t="s">
        <v>100</v>
      </c>
      <c r="F2624" s="1" t="s">
        <v>904</v>
      </c>
      <c r="G2624" s="1">
        <v>1</v>
      </c>
      <c r="H2624" s="1" t="s">
        <v>19</v>
      </c>
      <c r="I2624" s="1" t="s">
        <v>426</v>
      </c>
      <c r="J2624" s="1">
        <v>16.399999999999999</v>
      </c>
      <c r="K2624" s="1">
        <v>16.399999999999999</v>
      </c>
      <c r="L2624" s="42">
        <v>9</v>
      </c>
      <c r="M2624" s="43"/>
      <c r="N2624" s="1" t="e">
        <f>VLOOKUP(B2624,MICRO!E:L,8,0)</f>
        <v>#N/A</v>
      </c>
    </row>
    <row r="2625" spans="1:14" ht="20.25" x14ac:dyDescent="0.25">
      <c r="A2625" s="1">
        <v>5</v>
      </c>
      <c r="B2625" s="159">
        <v>2347</v>
      </c>
      <c r="C2625" s="1" t="s">
        <v>863</v>
      </c>
      <c r="D2625" s="1"/>
      <c r="E2625" s="1" t="s">
        <v>100</v>
      </c>
      <c r="F2625" s="1" t="s">
        <v>864</v>
      </c>
      <c r="G2625" s="1">
        <v>1</v>
      </c>
      <c r="H2625" s="1" t="s">
        <v>19</v>
      </c>
      <c r="I2625" s="1" t="s">
        <v>424</v>
      </c>
      <c r="J2625" s="1">
        <v>30</v>
      </c>
      <c r="K2625" s="1">
        <v>30</v>
      </c>
      <c r="L2625" s="42">
        <v>9</v>
      </c>
      <c r="M2625" s="43"/>
      <c r="N2625" s="1" t="e">
        <f>VLOOKUP(B2625,MICRO!E:L,8,0)</f>
        <v>#N/A</v>
      </c>
    </row>
    <row r="2626" spans="1:14" ht="20.25" x14ac:dyDescent="0.25">
      <c r="A2626" s="1">
        <v>6</v>
      </c>
      <c r="B2626" s="159">
        <v>2350</v>
      </c>
      <c r="C2626" s="1" t="s">
        <v>1053</v>
      </c>
      <c r="D2626" s="1"/>
      <c r="E2626" s="1" t="s">
        <v>1101</v>
      </c>
      <c r="F2626" s="1" t="s">
        <v>867</v>
      </c>
      <c r="G2626" s="1">
        <v>1</v>
      </c>
      <c r="H2626" s="1" t="s">
        <v>19</v>
      </c>
      <c r="I2626" s="1" t="s">
        <v>424</v>
      </c>
      <c r="J2626" s="1">
        <v>12.9</v>
      </c>
      <c r="K2626" s="1">
        <v>12.9</v>
      </c>
      <c r="L2626" s="42">
        <v>9</v>
      </c>
      <c r="M2626" s="43"/>
      <c r="N2626" s="1" t="e">
        <f>VLOOKUP(B2626,MICRO!E:L,8,0)</f>
        <v>#N/A</v>
      </c>
    </row>
    <row r="2627" spans="1:14" ht="20.25" x14ac:dyDescent="0.25">
      <c r="A2627" s="1">
        <v>1</v>
      </c>
      <c r="B2627" s="159">
        <v>2834</v>
      </c>
      <c r="C2627" s="1" t="s">
        <v>1158</v>
      </c>
      <c r="D2627" s="1"/>
      <c r="E2627" s="1" t="s">
        <v>2</v>
      </c>
      <c r="F2627" s="1" t="s">
        <v>1159</v>
      </c>
      <c r="G2627" s="1">
        <v>2</v>
      </c>
      <c r="H2627" s="1" t="s">
        <v>19</v>
      </c>
      <c r="I2627" s="1" t="s">
        <v>423</v>
      </c>
      <c r="J2627" s="1">
        <v>2.5</v>
      </c>
      <c r="K2627" s="1">
        <v>5</v>
      </c>
      <c r="L2627" s="42">
        <v>10</v>
      </c>
      <c r="M2627" s="43"/>
      <c r="N2627" s="1" t="e">
        <f>VLOOKUP(B2627,MICRO!E:L,8,0)</f>
        <v>#N/A</v>
      </c>
    </row>
    <row r="2628" spans="1:14" ht="20.25" x14ac:dyDescent="0.25">
      <c r="A2628" s="1">
        <v>2</v>
      </c>
      <c r="B2628" s="159">
        <v>2835</v>
      </c>
      <c r="C2628" s="1" t="s">
        <v>1158</v>
      </c>
      <c r="D2628" s="1"/>
      <c r="E2628" s="1" t="s">
        <v>2</v>
      </c>
      <c r="F2628" s="1" t="s">
        <v>1159</v>
      </c>
      <c r="G2628" s="1">
        <v>2</v>
      </c>
      <c r="H2628" s="1" t="s">
        <v>19</v>
      </c>
      <c r="I2628" s="1" t="s">
        <v>424</v>
      </c>
      <c r="J2628" s="1">
        <v>2.5</v>
      </c>
      <c r="K2628" s="1">
        <v>5</v>
      </c>
      <c r="L2628" s="42">
        <v>10</v>
      </c>
      <c r="M2628" s="43"/>
      <c r="N2628" s="1" t="e">
        <f>VLOOKUP(B2628,MICRO!E:L,8,0)</f>
        <v>#N/A</v>
      </c>
    </row>
    <row r="2629" spans="1:14" ht="20.25" x14ac:dyDescent="0.25">
      <c r="A2629" s="1">
        <v>3</v>
      </c>
      <c r="B2629" s="159">
        <v>2836</v>
      </c>
      <c r="C2629" s="1" t="s">
        <v>1158</v>
      </c>
      <c r="D2629" s="1"/>
      <c r="E2629" s="1" t="s">
        <v>2</v>
      </c>
      <c r="F2629" s="1" t="s">
        <v>1159</v>
      </c>
      <c r="G2629" s="1">
        <v>2</v>
      </c>
      <c r="H2629" s="1" t="s">
        <v>19</v>
      </c>
      <c r="I2629" s="1" t="s">
        <v>425</v>
      </c>
      <c r="J2629" s="1">
        <v>2.5</v>
      </c>
      <c r="K2629" s="1">
        <v>5</v>
      </c>
      <c r="L2629" s="42">
        <v>10</v>
      </c>
      <c r="M2629" s="43"/>
      <c r="N2629" s="1" t="e">
        <f>VLOOKUP(B2629,MICRO!E:L,8,0)</f>
        <v>#N/A</v>
      </c>
    </row>
    <row r="2630" spans="1:14" ht="20.25" x14ac:dyDescent="0.25">
      <c r="A2630" s="1">
        <v>4</v>
      </c>
      <c r="B2630" s="159">
        <v>2837</v>
      </c>
      <c r="C2630" s="1" t="s">
        <v>1158</v>
      </c>
      <c r="D2630" s="1"/>
      <c r="E2630" s="1" t="s">
        <v>2</v>
      </c>
      <c r="F2630" s="1" t="s">
        <v>1159</v>
      </c>
      <c r="G2630" s="1">
        <v>2</v>
      </c>
      <c r="H2630" s="1" t="s">
        <v>19</v>
      </c>
      <c r="I2630" s="1" t="s">
        <v>427</v>
      </c>
      <c r="J2630" s="1">
        <v>2.5</v>
      </c>
      <c r="K2630" s="1">
        <v>5</v>
      </c>
      <c r="L2630" s="42">
        <v>10</v>
      </c>
      <c r="M2630" s="43"/>
      <c r="N2630" s="1" t="e">
        <f>VLOOKUP(B2630,MICRO!E:L,8,0)</f>
        <v>#N/A</v>
      </c>
    </row>
    <row r="2631" spans="1:14" ht="20.25" x14ac:dyDescent="0.25">
      <c r="A2631" s="1">
        <v>5</v>
      </c>
      <c r="B2631" s="159">
        <v>2838</v>
      </c>
      <c r="C2631" s="1" t="s">
        <v>1158</v>
      </c>
      <c r="D2631" s="1"/>
      <c r="E2631" s="1" t="s">
        <v>43</v>
      </c>
      <c r="F2631" s="1" t="s">
        <v>1160</v>
      </c>
      <c r="G2631" s="1">
        <v>2</v>
      </c>
      <c r="H2631" s="1" t="s">
        <v>19</v>
      </c>
      <c r="I2631" s="1" t="s">
        <v>426</v>
      </c>
      <c r="J2631" s="1">
        <v>2.4</v>
      </c>
      <c r="K2631" s="1">
        <v>4.8</v>
      </c>
      <c r="L2631" s="42">
        <v>10</v>
      </c>
      <c r="M2631" s="43"/>
      <c r="N2631" s="1" t="e">
        <f>VLOOKUP(B2631,MICRO!E:L,8,0)</f>
        <v>#N/A</v>
      </c>
    </row>
    <row r="2632" spans="1:14" ht="20.25" x14ac:dyDescent="0.25">
      <c r="A2632" s="1">
        <v>6</v>
      </c>
      <c r="B2632" s="159">
        <v>2844</v>
      </c>
      <c r="C2632" s="1" t="s">
        <v>1158</v>
      </c>
      <c r="D2632" s="1"/>
      <c r="E2632" s="1" t="s">
        <v>1101</v>
      </c>
      <c r="F2632" s="1" t="s">
        <v>1162</v>
      </c>
      <c r="G2632" s="1">
        <v>2</v>
      </c>
      <c r="H2632" s="1" t="s">
        <v>19</v>
      </c>
      <c r="I2632" s="1" t="s">
        <v>423</v>
      </c>
      <c r="J2632" s="1">
        <v>2.2999999999999998</v>
      </c>
      <c r="K2632" s="1">
        <v>4.5999999999999996</v>
      </c>
      <c r="L2632" s="42">
        <v>10</v>
      </c>
      <c r="M2632" s="43"/>
      <c r="N2632" s="1" t="e">
        <f>VLOOKUP(B2632,MICRO!E:L,8,0)</f>
        <v>#N/A</v>
      </c>
    </row>
    <row r="2633" spans="1:14" ht="20.25" x14ac:dyDescent="0.25">
      <c r="A2633" s="1">
        <v>7</v>
      </c>
      <c r="B2633" s="159">
        <v>2845</v>
      </c>
      <c r="C2633" s="1" t="s">
        <v>1158</v>
      </c>
      <c r="D2633" s="1"/>
      <c r="E2633" s="1" t="s">
        <v>1101</v>
      </c>
      <c r="F2633" s="1" t="s">
        <v>1162</v>
      </c>
      <c r="G2633" s="1">
        <v>2</v>
      </c>
      <c r="H2633" s="1" t="s">
        <v>19</v>
      </c>
      <c r="I2633" s="1" t="s">
        <v>424</v>
      </c>
      <c r="J2633" s="1">
        <v>2.2999999999999998</v>
      </c>
      <c r="K2633" s="1">
        <v>4.5999999999999996</v>
      </c>
      <c r="L2633" s="42">
        <v>10</v>
      </c>
      <c r="M2633" s="43"/>
      <c r="N2633" s="1" t="e">
        <f>VLOOKUP(B2633,MICRO!E:L,8,0)</f>
        <v>#N/A</v>
      </c>
    </row>
    <row r="2634" spans="1:14" ht="20.25" x14ac:dyDescent="0.25">
      <c r="A2634" s="1">
        <v>8</v>
      </c>
      <c r="B2634" s="159">
        <v>2846</v>
      </c>
      <c r="C2634" s="1" t="s">
        <v>1158</v>
      </c>
      <c r="D2634" s="1"/>
      <c r="E2634" s="1" t="s">
        <v>1101</v>
      </c>
      <c r="F2634" s="1" t="s">
        <v>1162</v>
      </c>
      <c r="G2634" s="1">
        <v>2</v>
      </c>
      <c r="H2634" s="1" t="s">
        <v>19</v>
      </c>
      <c r="I2634" s="1" t="s">
        <v>425</v>
      </c>
      <c r="J2634" s="1">
        <v>2.2999999999999998</v>
      </c>
      <c r="K2634" s="1">
        <v>4.5999999999999996</v>
      </c>
      <c r="L2634" s="42">
        <v>10</v>
      </c>
      <c r="M2634" s="43"/>
      <c r="N2634" s="1" t="e">
        <f>VLOOKUP(B2634,MICRO!E:L,8,0)</f>
        <v>#N/A</v>
      </c>
    </row>
    <row r="2635" spans="1:14" ht="20.25" x14ac:dyDescent="0.25">
      <c r="A2635" s="1">
        <v>9</v>
      </c>
      <c r="B2635" s="159">
        <v>2847</v>
      </c>
      <c r="C2635" s="1" t="s">
        <v>1158</v>
      </c>
      <c r="D2635" s="1"/>
      <c r="E2635" s="1" t="s">
        <v>1101</v>
      </c>
      <c r="F2635" s="1" t="s">
        <v>1162</v>
      </c>
      <c r="G2635" s="1">
        <v>2</v>
      </c>
      <c r="H2635" s="1" t="s">
        <v>19</v>
      </c>
      <c r="I2635" s="1" t="s">
        <v>426</v>
      </c>
      <c r="J2635" s="1">
        <v>2.2999999999999998</v>
      </c>
      <c r="K2635" s="1">
        <v>4.5999999999999996</v>
      </c>
      <c r="L2635" s="42">
        <v>10</v>
      </c>
      <c r="M2635" s="43"/>
      <c r="N2635" s="1" t="e">
        <f>VLOOKUP(B2635,MICRO!E:L,8,0)</f>
        <v>#N/A</v>
      </c>
    </row>
    <row r="2636" spans="1:14" ht="20.25" x14ac:dyDescent="0.25">
      <c r="A2636" s="1">
        <v>10</v>
      </c>
      <c r="B2636" s="159">
        <v>2848</v>
      </c>
      <c r="C2636" s="1" t="s">
        <v>1158</v>
      </c>
      <c r="D2636" s="1"/>
      <c r="E2636" s="1" t="s">
        <v>1101</v>
      </c>
      <c r="F2636" s="1" t="s">
        <v>1162</v>
      </c>
      <c r="G2636" s="1">
        <v>2</v>
      </c>
      <c r="H2636" s="1" t="s">
        <v>19</v>
      </c>
      <c r="I2636" s="1" t="s">
        <v>427</v>
      </c>
      <c r="J2636" s="1">
        <v>2.2999999999999998</v>
      </c>
      <c r="K2636" s="1">
        <v>4.5999999999999996</v>
      </c>
      <c r="L2636" s="42">
        <v>10</v>
      </c>
      <c r="M2636" s="43"/>
      <c r="N2636" s="1" t="e">
        <f>VLOOKUP(B2636,MICRO!E:L,8,0)</f>
        <v>#N/A</v>
      </c>
    </row>
    <row r="2637" spans="1:14" ht="20.25" x14ac:dyDescent="0.25">
      <c r="A2637" s="1">
        <v>11</v>
      </c>
      <c r="B2637" s="159">
        <v>2849</v>
      </c>
      <c r="C2637" s="1" t="s">
        <v>1158</v>
      </c>
      <c r="D2637" s="1"/>
      <c r="E2637" s="1" t="s">
        <v>100</v>
      </c>
      <c r="F2637" s="1" t="s">
        <v>1161</v>
      </c>
      <c r="G2637" s="1">
        <v>4</v>
      </c>
      <c r="H2637" s="1" t="s">
        <v>19</v>
      </c>
      <c r="I2637" s="1" t="s">
        <v>423</v>
      </c>
      <c r="J2637" s="1">
        <v>0.1</v>
      </c>
      <c r="K2637" s="1">
        <v>0.4</v>
      </c>
      <c r="L2637" s="42">
        <v>10</v>
      </c>
      <c r="M2637" s="43"/>
      <c r="N2637" s="1" t="e">
        <f>VLOOKUP(B2637,MICRO!E:L,8,0)</f>
        <v>#N/A</v>
      </c>
    </row>
    <row r="2638" spans="1:14" ht="20.25" x14ac:dyDescent="0.25">
      <c r="A2638" s="1">
        <v>12</v>
      </c>
      <c r="B2638" s="159">
        <v>2850</v>
      </c>
      <c r="C2638" s="1" t="s">
        <v>1158</v>
      </c>
      <c r="D2638" s="1"/>
      <c r="E2638" s="1" t="s">
        <v>100</v>
      </c>
      <c r="F2638" s="1" t="s">
        <v>1161</v>
      </c>
      <c r="G2638" s="1">
        <v>4</v>
      </c>
      <c r="H2638" s="1" t="s">
        <v>19</v>
      </c>
      <c r="I2638" s="1" t="s">
        <v>424</v>
      </c>
      <c r="J2638" s="1">
        <v>0.1</v>
      </c>
      <c r="K2638" s="1">
        <v>0.4</v>
      </c>
      <c r="L2638" s="42">
        <v>10</v>
      </c>
      <c r="M2638" s="43"/>
      <c r="N2638" s="1" t="e">
        <f>VLOOKUP(B2638,MICRO!E:L,8,0)</f>
        <v>#N/A</v>
      </c>
    </row>
    <row r="2639" spans="1:14" ht="20.25" x14ac:dyDescent="0.25">
      <c r="A2639" s="1">
        <v>13</v>
      </c>
      <c r="B2639" s="159">
        <v>2851</v>
      </c>
      <c r="C2639" s="1" t="s">
        <v>1158</v>
      </c>
      <c r="D2639" s="1"/>
      <c r="E2639" s="1" t="s">
        <v>100</v>
      </c>
      <c r="F2639" s="1" t="s">
        <v>1161</v>
      </c>
      <c r="G2639" s="1">
        <v>4</v>
      </c>
      <c r="H2639" s="1" t="s">
        <v>19</v>
      </c>
      <c r="I2639" s="1" t="s">
        <v>425</v>
      </c>
      <c r="J2639" s="1">
        <v>0.1</v>
      </c>
      <c r="K2639" s="1">
        <v>0.4</v>
      </c>
      <c r="L2639" s="42">
        <v>10</v>
      </c>
      <c r="M2639" s="43"/>
      <c r="N2639" s="1" t="e">
        <f>VLOOKUP(B2639,MICRO!E:L,8,0)</f>
        <v>#N/A</v>
      </c>
    </row>
    <row r="2640" spans="1:14" ht="20.25" x14ac:dyDescent="0.25">
      <c r="A2640" s="1">
        <v>14</v>
      </c>
      <c r="B2640" s="159">
        <v>2852</v>
      </c>
      <c r="C2640" s="1" t="s">
        <v>1158</v>
      </c>
      <c r="D2640" s="1"/>
      <c r="E2640" s="1" t="s">
        <v>100</v>
      </c>
      <c r="F2640" s="1" t="s">
        <v>1161</v>
      </c>
      <c r="G2640" s="1">
        <v>4</v>
      </c>
      <c r="H2640" s="1" t="s">
        <v>19</v>
      </c>
      <c r="I2640" s="1" t="s">
        <v>426</v>
      </c>
      <c r="J2640" s="1">
        <v>0.1</v>
      </c>
      <c r="K2640" s="1">
        <v>0.4</v>
      </c>
      <c r="L2640" s="42">
        <v>10</v>
      </c>
      <c r="M2640" s="43"/>
      <c r="N2640" s="1" t="e">
        <f>VLOOKUP(B2640,MICRO!E:L,8,0)</f>
        <v>#N/A</v>
      </c>
    </row>
    <row r="2641" spans="1:14" ht="20.25" x14ac:dyDescent="0.25">
      <c r="A2641" s="1">
        <v>15</v>
      </c>
      <c r="B2641" s="159">
        <v>2853</v>
      </c>
      <c r="C2641" s="1" t="s">
        <v>1158</v>
      </c>
      <c r="D2641" s="1"/>
      <c r="E2641" s="1" t="s">
        <v>100</v>
      </c>
      <c r="F2641" s="1" t="s">
        <v>1161</v>
      </c>
      <c r="G2641" s="1">
        <v>4</v>
      </c>
      <c r="H2641" s="1" t="s">
        <v>19</v>
      </c>
      <c r="I2641" s="1" t="s">
        <v>427</v>
      </c>
      <c r="J2641" s="1">
        <v>0.1</v>
      </c>
      <c r="K2641" s="1">
        <v>0.4</v>
      </c>
      <c r="L2641" s="42">
        <v>10</v>
      </c>
      <c r="M2641" s="43"/>
      <c r="N2641" s="1" t="e">
        <f>VLOOKUP(B2641,MICRO!E:L,8,0)</f>
        <v>#N/A</v>
      </c>
    </row>
    <row r="2642" spans="1:14" ht="20.25" x14ac:dyDescent="0.25">
      <c r="A2642" s="1">
        <v>16</v>
      </c>
      <c r="B2642" s="159"/>
      <c r="C2642" s="1" t="s">
        <v>1158</v>
      </c>
      <c r="D2642" s="1"/>
      <c r="E2642" s="1" t="s">
        <v>173</v>
      </c>
      <c r="F2642" s="1" t="s">
        <v>2734</v>
      </c>
      <c r="G2642" s="1">
        <v>4</v>
      </c>
      <c r="H2642" s="1" t="s">
        <v>19</v>
      </c>
      <c r="I2642" s="1" t="s">
        <v>423</v>
      </c>
      <c r="J2642" s="1">
        <v>0.1</v>
      </c>
      <c r="K2642" s="1">
        <v>0.4</v>
      </c>
      <c r="L2642" s="42">
        <v>10</v>
      </c>
      <c r="M2642" s="43"/>
      <c r="N2642" s="1" t="e">
        <f>VLOOKUP(B2642,MICRO!E:L,8,0)</f>
        <v>#N/A</v>
      </c>
    </row>
    <row r="2643" spans="1:14" ht="20.25" x14ac:dyDescent="0.25">
      <c r="A2643" s="1">
        <v>17</v>
      </c>
      <c r="B2643" s="159"/>
      <c r="C2643" s="1" t="s">
        <v>1158</v>
      </c>
      <c r="D2643" s="1"/>
      <c r="E2643" s="1" t="s">
        <v>173</v>
      </c>
      <c r="F2643" s="1" t="s">
        <v>2734</v>
      </c>
      <c r="G2643" s="1">
        <v>4</v>
      </c>
      <c r="H2643" s="1" t="s">
        <v>19</v>
      </c>
      <c r="I2643" s="1" t="s">
        <v>424</v>
      </c>
      <c r="J2643" s="1">
        <v>1</v>
      </c>
      <c r="K2643" s="1">
        <v>4</v>
      </c>
      <c r="L2643" s="42">
        <v>10</v>
      </c>
      <c r="M2643" s="43"/>
      <c r="N2643" s="1" t="e">
        <f>VLOOKUP(B2643,MICRO!E:L,8,0)</f>
        <v>#N/A</v>
      </c>
    </row>
    <row r="2644" spans="1:14" ht="20.25" x14ac:dyDescent="0.25">
      <c r="A2644" s="1">
        <v>18</v>
      </c>
      <c r="B2644" s="159"/>
      <c r="C2644" s="1" t="s">
        <v>1158</v>
      </c>
      <c r="D2644" s="1"/>
      <c r="E2644" s="1" t="s">
        <v>173</v>
      </c>
      <c r="F2644" s="1" t="s">
        <v>2734</v>
      </c>
      <c r="G2644" s="1">
        <v>4</v>
      </c>
      <c r="H2644" s="1" t="s">
        <v>19</v>
      </c>
      <c r="I2644" s="1" t="s">
        <v>425</v>
      </c>
      <c r="J2644" s="1">
        <v>1</v>
      </c>
      <c r="K2644" s="1">
        <v>4</v>
      </c>
      <c r="L2644" s="42">
        <v>10</v>
      </c>
      <c r="M2644" s="43"/>
      <c r="N2644" s="1" t="e">
        <f>VLOOKUP(B2644,MICRO!E:L,8,0)</f>
        <v>#N/A</v>
      </c>
    </row>
    <row r="2645" spans="1:14" ht="20.25" x14ac:dyDescent="0.25">
      <c r="A2645" s="1">
        <v>19</v>
      </c>
      <c r="B2645" s="159"/>
      <c r="C2645" s="1" t="s">
        <v>1158</v>
      </c>
      <c r="D2645" s="1"/>
      <c r="E2645" s="1" t="s">
        <v>173</v>
      </c>
      <c r="F2645" s="1" t="s">
        <v>2734</v>
      </c>
      <c r="G2645" s="1">
        <v>4</v>
      </c>
      <c r="H2645" s="1" t="s">
        <v>19</v>
      </c>
      <c r="I2645" s="1" t="s">
        <v>426</v>
      </c>
      <c r="J2645" s="1">
        <v>0.1</v>
      </c>
      <c r="K2645" s="1">
        <v>0.4</v>
      </c>
      <c r="L2645" s="42">
        <v>10</v>
      </c>
      <c r="M2645" s="43"/>
      <c r="N2645" s="1" t="e">
        <f>VLOOKUP(B2645,MICRO!E:L,8,0)</f>
        <v>#N/A</v>
      </c>
    </row>
    <row r="2646" spans="1:14" ht="20.25" x14ac:dyDescent="0.25">
      <c r="A2646" s="1">
        <v>20</v>
      </c>
      <c r="B2646" s="159"/>
      <c r="C2646" s="1" t="s">
        <v>1158</v>
      </c>
      <c r="D2646" s="1"/>
      <c r="E2646" s="1" t="s">
        <v>173</v>
      </c>
      <c r="F2646" s="1" t="s">
        <v>2734</v>
      </c>
      <c r="G2646" s="1">
        <v>4</v>
      </c>
      <c r="H2646" s="1" t="s">
        <v>19</v>
      </c>
      <c r="I2646" s="1" t="s">
        <v>427</v>
      </c>
      <c r="J2646" s="1">
        <v>0.1</v>
      </c>
      <c r="K2646" s="1">
        <v>0.4</v>
      </c>
      <c r="L2646" s="42">
        <v>10</v>
      </c>
      <c r="M2646" s="43"/>
      <c r="N2646" s="1" t="e">
        <f>VLOOKUP(B2646,MICRO!E:L,8,0)</f>
        <v>#N/A</v>
      </c>
    </row>
    <row r="2647" spans="1:14" ht="20.25" x14ac:dyDescent="0.25">
      <c r="A2647" s="1">
        <v>1</v>
      </c>
      <c r="B2647" s="159">
        <v>1857</v>
      </c>
      <c r="C2647" s="1" t="s">
        <v>573</v>
      </c>
      <c r="D2647" s="1"/>
      <c r="E2647" s="1"/>
      <c r="F2647" s="1" t="s">
        <v>574</v>
      </c>
      <c r="G2647" s="1">
        <v>15</v>
      </c>
      <c r="H2647" s="1" t="s">
        <v>19</v>
      </c>
      <c r="I2647" s="1" t="s">
        <v>569</v>
      </c>
      <c r="J2647" s="1">
        <v>132.19999999999999</v>
      </c>
      <c r="K2647" s="1">
        <v>1982.9999999999998</v>
      </c>
      <c r="L2647" s="42">
        <v>1</v>
      </c>
      <c r="M2647" s="43"/>
      <c r="N2647" s="1" t="e">
        <f>VLOOKUP(B2647,MICRO!E:L,8,0)</f>
        <v>#N/A</v>
      </c>
    </row>
    <row r="2648" spans="1:14" ht="20.25" x14ac:dyDescent="0.25">
      <c r="A2648" s="1">
        <v>2</v>
      </c>
      <c r="B2648" s="159">
        <v>1858</v>
      </c>
      <c r="C2648" s="1" t="s">
        <v>573</v>
      </c>
      <c r="D2648" s="1"/>
      <c r="E2648" s="1"/>
      <c r="F2648" s="1" t="s">
        <v>574</v>
      </c>
      <c r="G2648" s="1">
        <v>12</v>
      </c>
      <c r="H2648" s="1" t="s">
        <v>19</v>
      </c>
      <c r="I2648" s="1" t="s">
        <v>570</v>
      </c>
      <c r="J2648" s="1">
        <v>132.19999999999999</v>
      </c>
      <c r="K2648" s="1">
        <v>1586.3999999999999</v>
      </c>
      <c r="L2648" s="42">
        <v>1</v>
      </c>
      <c r="M2648" s="43"/>
      <c r="N2648" s="1" t="e">
        <f>VLOOKUP(B2648,MICRO!E:L,8,0)</f>
        <v>#N/A</v>
      </c>
    </row>
    <row r="2649" spans="1:14" ht="20.25" x14ac:dyDescent="0.25">
      <c r="A2649" s="1">
        <v>3</v>
      </c>
      <c r="B2649" s="159">
        <v>1859</v>
      </c>
      <c r="C2649" s="1" t="s">
        <v>573</v>
      </c>
      <c r="D2649" s="1"/>
      <c r="E2649" s="1"/>
      <c r="F2649" s="1" t="s">
        <v>574</v>
      </c>
      <c r="G2649" s="1">
        <v>12</v>
      </c>
      <c r="H2649" s="1" t="s">
        <v>19</v>
      </c>
      <c r="I2649" s="1" t="s">
        <v>571</v>
      </c>
      <c r="J2649" s="1">
        <v>132.19999999999999</v>
      </c>
      <c r="K2649" s="1">
        <v>1586.3999999999999</v>
      </c>
      <c r="L2649" s="42">
        <v>1</v>
      </c>
      <c r="M2649" s="43"/>
      <c r="N2649" s="1" t="e">
        <f>VLOOKUP(B2649,MICRO!E:L,8,0)</f>
        <v>#N/A</v>
      </c>
    </row>
    <row r="2650" spans="1:14" ht="20.25" x14ac:dyDescent="0.25">
      <c r="A2650" s="1">
        <v>4</v>
      </c>
      <c r="B2650" s="159">
        <v>1860</v>
      </c>
      <c r="C2650" s="1" t="s">
        <v>573</v>
      </c>
      <c r="D2650" s="1"/>
      <c r="E2650" s="1"/>
      <c r="F2650" s="1" t="s">
        <v>574</v>
      </c>
      <c r="G2650" s="1">
        <v>7</v>
      </c>
      <c r="H2650" s="1" t="s">
        <v>19</v>
      </c>
      <c r="I2650" s="1" t="s">
        <v>572</v>
      </c>
      <c r="J2650" s="1">
        <v>132.19999999999999</v>
      </c>
      <c r="K2650" s="1">
        <v>925.39999999999986</v>
      </c>
      <c r="L2650" s="42">
        <v>1</v>
      </c>
      <c r="M2650" s="43"/>
      <c r="N2650" s="1" t="e">
        <f>VLOOKUP(B2650,MICRO!E:L,8,0)</f>
        <v>#N/A</v>
      </c>
    </row>
    <row r="2651" spans="1:14" ht="20.25" x14ac:dyDescent="0.25">
      <c r="A2651" s="1">
        <v>5</v>
      </c>
      <c r="B2651" s="159">
        <v>1901</v>
      </c>
      <c r="C2651" s="1" t="s">
        <v>886</v>
      </c>
      <c r="D2651" s="1"/>
      <c r="E2651" s="1"/>
      <c r="F2651" s="1" t="s">
        <v>887</v>
      </c>
      <c r="G2651" s="1">
        <v>1</v>
      </c>
      <c r="H2651" s="1" t="s">
        <v>19</v>
      </c>
      <c r="I2651" s="1" t="s">
        <v>569</v>
      </c>
      <c r="J2651" s="1">
        <v>704</v>
      </c>
      <c r="K2651" s="1">
        <v>704</v>
      </c>
      <c r="L2651" s="42">
        <v>1</v>
      </c>
      <c r="M2651" s="43"/>
      <c r="N2651" s="1" t="e">
        <f>VLOOKUP(B2651,MICRO!E:L,8,0)</f>
        <v>#N/A</v>
      </c>
    </row>
    <row r="2652" spans="1:14" ht="20.25" x14ac:dyDescent="0.25">
      <c r="A2652" s="1">
        <v>6</v>
      </c>
      <c r="B2652" s="159">
        <v>1902</v>
      </c>
      <c r="C2652" s="1" t="s">
        <v>886</v>
      </c>
      <c r="D2652" s="1"/>
      <c r="E2652" s="1"/>
      <c r="F2652" s="1" t="s">
        <v>888</v>
      </c>
      <c r="G2652" s="1">
        <v>1</v>
      </c>
      <c r="H2652" s="1" t="s">
        <v>19</v>
      </c>
      <c r="I2652" s="1" t="s">
        <v>570</v>
      </c>
      <c r="J2652" s="1">
        <v>518.4</v>
      </c>
      <c r="K2652" s="1">
        <v>518.4</v>
      </c>
      <c r="L2652" s="42">
        <v>1</v>
      </c>
      <c r="M2652" s="43"/>
      <c r="N2652" s="1" t="e">
        <f>VLOOKUP(B2652,MICRO!E:L,8,0)</f>
        <v>#N/A</v>
      </c>
    </row>
    <row r="2653" spans="1:14" ht="20.25" x14ac:dyDescent="0.25">
      <c r="A2653" s="1">
        <v>7</v>
      </c>
      <c r="B2653" s="159">
        <v>1903</v>
      </c>
      <c r="C2653" s="1" t="s">
        <v>886</v>
      </c>
      <c r="D2653" s="1"/>
      <c r="E2653" s="1"/>
      <c r="F2653" s="1" t="s">
        <v>889</v>
      </c>
      <c r="G2653" s="1">
        <v>1</v>
      </c>
      <c r="H2653" s="1" t="s">
        <v>19</v>
      </c>
      <c r="I2653" s="1" t="s">
        <v>571</v>
      </c>
      <c r="J2653" s="1">
        <v>518.4</v>
      </c>
      <c r="K2653" s="1">
        <v>518.4</v>
      </c>
      <c r="L2653" s="42">
        <v>1</v>
      </c>
      <c r="M2653" s="43"/>
      <c r="N2653" s="1" t="e">
        <f>VLOOKUP(B2653,MICRO!E:L,8,0)</f>
        <v>#N/A</v>
      </c>
    </row>
    <row r="2654" spans="1:14" ht="20.25" x14ac:dyDescent="0.25">
      <c r="A2654" s="1">
        <v>8</v>
      </c>
      <c r="B2654" s="159">
        <v>1904</v>
      </c>
      <c r="C2654" s="1" t="s">
        <v>886</v>
      </c>
      <c r="D2654" s="1"/>
      <c r="E2654" s="1"/>
      <c r="F2654" s="1" t="s">
        <v>890</v>
      </c>
      <c r="G2654" s="1">
        <v>1</v>
      </c>
      <c r="H2654" s="1" t="s">
        <v>19</v>
      </c>
      <c r="I2654" s="1" t="s">
        <v>572</v>
      </c>
      <c r="J2654" s="1">
        <v>518.4</v>
      </c>
      <c r="K2654" s="1">
        <v>518.4</v>
      </c>
      <c r="L2654" s="42">
        <v>1</v>
      </c>
      <c r="M2654" s="43"/>
      <c r="N2654" s="1" t="e">
        <f>VLOOKUP(B2654,MICRO!E:L,8,0)</f>
        <v>#N/A</v>
      </c>
    </row>
    <row r="2655" spans="1:14" ht="20.25" x14ac:dyDescent="0.25">
      <c r="A2655" s="1">
        <v>1</v>
      </c>
      <c r="B2655" s="159">
        <v>1989</v>
      </c>
      <c r="C2655" s="1" t="s">
        <v>618</v>
      </c>
      <c r="D2655" s="1"/>
      <c r="E2655" s="1"/>
      <c r="F2655" s="1" t="s">
        <v>619</v>
      </c>
      <c r="G2655" s="1">
        <v>1</v>
      </c>
      <c r="H2655" s="1" t="s">
        <v>19</v>
      </c>
      <c r="I2655" s="1" t="s">
        <v>572</v>
      </c>
      <c r="J2655" s="1">
        <v>73.599999999999994</v>
      </c>
      <c r="K2655" s="1">
        <v>73.599999999999994</v>
      </c>
      <c r="L2655" s="42">
        <v>2</v>
      </c>
      <c r="M2655" s="43"/>
      <c r="N2655" s="1" t="e">
        <f>VLOOKUP(B2655,MICRO!E:L,8,0)</f>
        <v>#N/A</v>
      </c>
    </row>
    <row r="2656" spans="1:14" ht="20.25" x14ac:dyDescent="0.25">
      <c r="A2656" s="1">
        <v>2</v>
      </c>
      <c r="B2656" s="159">
        <v>1990</v>
      </c>
      <c r="C2656" s="1" t="s">
        <v>620</v>
      </c>
      <c r="D2656" s="1"/>
      <c r="E2656" s="1"/>
      <c r="F2656" s="1" t="s">
        <v>621</v>
      </c>
      <c r="G2656" s="1">
        <v>1</v>
      </c>
      <c r="H2656" s="1" t="s">
        <v>19</v>
      </c>
      <c r="I2656" s="1" t="s">
        <v>570</v>
      </c>
      <c r="J2656" s="1">
        <v>103.8</v>
      </c>
      <c r="K2656" s="1">
        <v>103.8</v>
      </c>
      <c r="L2656" s="42">
        <v>2</v>
      </c>
      <c r="M2656" s="43"/>
      <c r="N2656" s="1" t="e">
        <f>VLOOKUP(B2656,MICRO!E:L,8,0)</f>
        <v>#N/A</v>
      </c>
    </row>
    <row r="2657" spans="1:14" ht="20.25" x14ac:dyDescent="0.25">
      <c r="A2657" s="1">
        <v>3</v>
      </c>
      <c r="B2657" s="159">
        <v>1991</v>
      </c>
      <c r="C2657" s="1" t="s">
        <v>620</v>
      </c>
      <c r="D2657" s="1"/>
      <c r="E2657" s="1"/>
      <c r="F2657" s="1" t="s">
        <v>622</v>
      </c>
      <c r="G2657" s="1">
        <v>1</v>
      </c>
      <c r="H2657" s="1" t="s">
        <v>19</v>
      </c>
      <c r="I2657" s="1" t="s">
        <v>571</v>
      </c>
      <c r="J2657" s="1">
        <v>103.8</v>
      </c>
      <c r="K2657" s="1">
        <v>103.8</v>
      </c>
      <c r="L2657" s="42">
        <v>2</v>
      </c>
      <c r="M2657" s="43"/>
      <c r="N2657" s="1" t="e">
        <f>VLOOKUP(B2657,MICRO!E:L,8,0)</f>
        <v>#N/A</v>
      </c>
    </row>
    <row r="2658" spans="1:14" ht="20.25" x14ac:dyDescent="0.25">
      <c r="A2658" s="1">
        <v>4</v>
      </c>
      <c r="B2658" s="159"/>
      <c r="C2658" s="1" t="s">
        <v>821</v>
      </c>
      <c r="D2658" s="1"/>
      <c r="E2658" s="1"/>
      <c r="F2658" s="1" t="s">
        <v>1120</v>
      </c>
      <c r="G2658" s="1">
        <v>1</v>
      </c>
      <c r="H2658" s="1" t="s">
        <v>19</v>
      </c>
      <c r="I2658" s="1" t="s">
        <v>569</v>
      </c>
      <c r="J2658" s="1">
        <v>164.4</v>
      </c>
      <c r="K2658" s="1">
        <v>164.4</v>
      </c>
      <c r="L2658" s="42">
        <v>2</v>
      </c>
      <c r="M2658" s="43"/>
      <c r="N2658" s="1" t="e">
        <f>VLOOKUP(B2658,MICRO!E:L,8,0)</f>
        <v>#N/A</v>
      </c>
    </row>
    <row r="2659" spans="1:14" ht="20.25" x14ac:dyDescent="0.25">
      <c r="A2659" s="1">
        <v>5</v>
      </c>
      <c r="B2659" s="159"/>
      <c r="C2659" s="1" t="s">
        <v>821</v>
      </c>
      <c r="D2659" s="1"/>
      <c r="E2659" s="1"/>
      <c r="F2659" s="1" t="s">
        <v>1120</v>
      </c>
      <c r="G2659" s="1">
        <v>1</v>
      </c>
      <c r="H2659" s="1" t="s">
        <v>19</v>
      </c>
      <c r="I2659" s="1" t="s">
        <v>570</v>
      </c>
      <c r="J2659" s="1">
        <v>164.4</v>
      </c>
      <c r="K2659" s="1">
        <v>164.4</v>
      </c>
      <c r="L2659" s="42">
        <v>2</v>
      </c>
      <c r="M2659" s="43"/>
      <c r="N2659" s="1" t="e">
        <f>VLOOKUP(B2659,MICRO!E:L,8,0)</f>
        <v>#N/A</v>
      </c>
    </row>
    <row r="2660" spans="1:14" ht="20.25" x14ac:dyDescent="0.25">
      <c r="A2660" s="1">
        <v>6</v>
      </c>
      <c r="B2660" s="159"/>
      <c r="C2660" s="1" t="s">
        <v>821</v>
      </c>
      <c r="D2660" s="1"/>
      <c r="E2660" s="1"/>
      <c r="F2660" s="1" t="s">
        <v>1120</v>
      </c>
      <c r="G2660" s="1">
        <v>1</v>
      </c>
      <c r="H2660" s="1" t="s">
        <v>19</v>
      </c>
      <c r="I2660" s="1" t="s">
        <v>571</v>
      </c>
      <c r="J2660" s="1">
        <v>164.4</v>
      </c>
      <c r="K2660" s="1">
        <v>164.4</v>
      </c>
      <c r="L2660" s="42">
        <v>2</v>
      </c>
      <c r="M2660" s="43"/>
      <c r="N2660" s="1" t="e">
        <f>VLOOKUP(B2660,MICRO!E:L,8,0)</f>
        <v>#N/A</v>
      </c>
    </row>
    <row r="2661" spans="1:14" ht="20.25" x14ac:dyDescent="0.25">
      <c r="A2661" s="1">
        <v>7</v>
      </c>
      <c r="B2661" s="159"/>
      <c r="C2661" s="1" t="s">
        <v>821</v>
      </c>
      <c r="D2661" s="1"/>
      <c r="E2661" s="1"/>
      <c r="F2661" s="1" t="s">
        <v>1120</v>
      </c>
      <c r="G2661" s="1">
        <v>1</v>
      </c>
      <c r="H2661" s="1" t="s">
        <v>19</v>
      </c>
      <c r="I2661" s="1" t="s">
        <v>572</v>
      </c>
      <c r="J2661" s="1">
        <v>164.4</v>
      </c>
      <c r="K2661" s="1">
        <v>164.4</v>
      </c>
      <c r="L2661" s="42">
        <v>2</v>
      </c>
      <c r="M2661" s="43"/>
      <c r="N2661" s="1" t="e">
        <f>VLOOKUP(B2661,MICRO!E:L,8,0)</f>
        <v>#N/A</v>
      </c>
    </row>
    <row r="2662" spans="1:14" ht="20.25" x14ac:dyDescent="0.25">
      <c r="A2662" s="1">
        <v>1</v>
      </c>
      <c r="B2662" s="159">
        <v>2247</v>
      </c>
      <c r="C2662" s="1" t="s">
        <v>817</v>
      </c>
      <c r="D2662" s="1"/>
      <c r="E2662" s="1" t="s">
        <v>2</v>
      </c>
      <c r="F2662" s="1" t="s">
        <v>818</v>
      </c>
      <c r="G2662" s="1">
        <v>182</v>
      </c>
      <c r="H2662" s="1" t="s">
        <v>19</v>
      </c>
      <c r="I2662" s="1" t="s">
        <v>569</v>
      </c>
      <c r="J2662" s="1">
        <v>2.2000000000000002</v>
      </c>
      <c r="K2662" s="1">
        <v>400.40000000000003</v>
      </c>
      <c r="L2662" s="42">
        <v>3</v>
      </c>
      <c r="M2662" s="43"/>
      <c r="N2662" s="1" t="e">
        <f>VLOOKUP(B2662,MICRO!E:L,8,0)</f>
        <v>#N/A</v>
      </c>
    </row>
    <row r="2663" spans="1:14" ht="20.25" x14ac:dyDescent="0.25">
      <c r="A2663" s="1">
        <v>2</v>
      </c>
      <c r="B2663" s="159">
        <v>2248</v>
      </c>
      <c r="C2663" s="1" t="s">
        <v>817</v>
      </c>
      <c r="D2663" s="1"/>
      <c r="E2663" s="1" t="s">
        <v>2</v>
      </c>
      <c r="F2663" s="1" t="s">
        <v>818</v>
      </c>
      <c r="G2663" s="1">
        <v>162</v>
      </c>
      <c r="H2663" s="1" t="s">
        <v>19</v>
      </c>
      <c r="I2663" s="1" t="s">
        <v>570</v>
      </c>
      <c r="J2663" s="1">
        <v>2.2000000000000002</v>
      </c>
      <c r="K2663" s="1">
        <v>356.40000000000003</v>
      </c>
      <c r="L2663" s="42">
        <v>3</v>
      </c>
      <c r="M2663" s="43"/>
      <c r="N2663" s="1" t="e">
        <f>VLOOKUP(B2663,MICRO!E:L,8,0)</f>
        <v>#N/A</v>
      </c>
    </row>
    <row r="2664" spans="1:14" ht="20.25" x14ac:dyDescent="0.25">
      <c r="A2664" s="1">
        <v>3</v>
      </c>
      <c r="B2664" s="159">
        <v>2249</v>
      </c>
      <c r="C2664" s="1" t="s">
        <v>817</v>
      </c>
      <c r="D2664" s="1"/>
      <c r="E2664" s="1" t="s">
        <v>2</v>
      </c>
      <c r="F2664" s="1" t="s">
        <v>818</v>
      </c>
      <c r="G2664" s="1">
        <v>74</v>
      </c>
      <c r="H2664" s="1" t="s">
        <v>19</v>
      </c>
      <c r="I2664" s="1" t="s">
        <v>571</v>
      </c>
      <c r="J2664" s="1">
        <v>2.2000000000000002</v>
      </c>
      <c r="K2664" s="1">
        <v>162.80000000000001</v>
      </c>
      <c r="L2664" s="42">
        <v>3</v>
      </c>
      <c r="M2664" s="43"/>
      <c r="N2664" s="1" t="e">
        <f>VLOOKUP(B2664,MICRO!E:L,8,0)</f>
        <v>#N/A</v>
      </c>
    </row>
    <row r="2665" spans="1:14" ht="20.25" x14ac:dyDescent="0.25">
      <c r="A2665" s="1">
        <v>1</v>
      </c>
      <c r="B2665" s="159">
        <v>1910</v>
      </c>
      <c r="C2665" s="1" t="s">
        <v>1251</v>
      </c>
      <c r="D2665" s="1"/>
      <c r="E2665" s="1"/>
      <c r="F2665" s="1" t="s">
        <v>1252</v>
      </c>
      <c r="G2665" s="1">
        <v>1</v>
      </c>
      <c r="H2665" s="1" t="s">
        <v>19</v>
      </c>
      <c r="I2665" s="1" t="s">
        <v>569</v>
      </c>
      <c r="J2665" s="1">
        <v>428.7</v>
      </c>
      <c r="K2665" s="1">
        <v>428.7</v>
      </c>
      <c r="L2665" s="42">
        <v>3</v>
      </c>
      <c r="M2665" s="43"/>
      <c r="N2665" s="1" t="e">
        <f>VLOOKUP(B2665,MICRO!E:L,8,0)</f>
        <v>#N/A</v>
      </c>
    </row>
    <row r="2666" spans="1:14" ht="20.25" x14ac:dyDescent="0.25">
      <c r="A2666" s="1">
        <v>2</v>
      </c>
      <c r="B2666" s="159">
        <v>1910</v>
      </c>
      <c r="C2666" s="1" t="s">
        <v>1251</v>
      </c>
      <c r="D2666" s="1"/>
      <c r="E2666" s="1"/>
      <c r="F2666" s="1" t="s">
        <v>1252</v>
      </c>
      <c r="G2666" s="1">
        <v>1</v>
      </c>
      <c r="H2666" s="1" t="s">
        <v>19</v>
      </c>
      <c r="I2666" s="1" t="s">
        <v>570</v>
      </c>
      <c r="J2666" s="1">
        <v>428.7</v>
      </c>
      <c r="K2666" s="1">
        <v>428.7</v>
      </c>
      <c r="L2666" s="42">
        <v>3</v>
      </c>
      <c r="M2666" s="43"/>
      <c r="N2666" s="1" t="e">
        <f>VLOOKUP(B2666,MICRO!E:L,8,0)</f>
        <v>#N/A</v>
      </c>
    </row>
    <row r="2667" spans="1:14" ht="20.25" x14ac:dyDescent="0.25">
      <c r="A2667" s="1">
        <v>3</v>
      </c>
      <c r="B2667" s="159">
        <v>1910</v>
      </c>
      <c r="C2667" s="1" t="s">
        <v>1251</v>
      </c>
      <c r="D2667" s="1"/>
      <c r="E2667" s="1"/>
      <c r="F2667" s="1" t="s">
        <v>1252</v>
      </c>
      <c r="G2667" s="1">
        <v>1</v>
      </c>
      <c r="H2667" s="1" t="s">
        <v>19</v>
      </c>
      <c r="I2667" s="1" t="s">
        <v>571</v>
      </c>
      <c r="J2667" s="1">
        <v>428.7</v>
      </c>
      <c r="K2667" s="1">
        <v>428.7</v>
      </c>
      <c r="L2667" s="42">
        <v>3</v>
      </c>
      <c r="M2667" s="43"/>
      <c r="N2667" s="1" t="e">
        <f>VLOOKUP(B2667,MICRO!E:L,8,0)</f>
        <v>#N/A</v>
      </c>
    </row>
    <row r="2668" spans="1:14" ht="20.25" x14ac:dyDescent="0.25">
      <c r="A2668" s="1">
        <v>4</v>
      </c>
      <c r="B2668" s="159">
        <v>1910</v>
      </c>
      <c r="C2668" s="1" t="s">
        <v>1251</v>
      </c>
      <c r="D2668" s="1"/>
      <c r="E2668" s="1"/>
      <c r="F2668" s="1" t="s">
        <v>1252</v>
      </c>
      <c r="G2668" s="1">
        <v>1</v>
      </c>
      <c r="H2668" s="1" t="s">
        <v>19</v>
      </c>
      <c r="I2668" s="1" t="s">
        <v>572</v>
      </c>
      <c r="J2668" s="1">
        <v>428.7</v>
      </c>
      <c r="K2668" s="1">
        <v>428.7</v>
      </c>
      <c r="L2668" s="42">
        <v>3</v>
      </c>
      <c r="M2668" s="43"/>
      <c r="N2668" s="1" t="e">
        <f>VLOOKUP(B2668,MICRO!E:L,8,0)</f>
        <v>#N/A</v>
      </c>
    </row>
    <row r="2669" spans="1:14" ht="20.25" x14ac:dyDescent="0.25">
      <c r="A2669" s="1">
        <v>5</v>
      </c>
      <c r="B2669" s="159">
        <v>2249</v>
      </c>
      <c r="C2669" s="1" t="s">
        <v>817</v>
      </c>
      <c r="D2669" s="1"/>
      <c r="E2669" s="1" t="s">
        <v>2</v>
      </c>
      <c r="F2669" s="1" t="s">
        <v>818</v>
      </c>
      <c r="G2669" s="1">
        <v>88</v>
      </c>
      <c r="H2669" s="1" t="s">
        <v>19</v>
      </c>
      <c r="I2669" s="1" t="s">
        <v>571</v>
      </c>
      <c r="J2669" s="1">
        <v>2.2000000000000002</v>
      </c>
      <c r="K2669" s="1">
        <v>193.60000000000002</v>
      </c>
      <c r="L2669" s="42">
        <v>3</v>
      </c>
      <c r="M2669" s="43"/>
      <c r="N2669" s="1" t="e">
        <f>VLOOKUP(B2669,MICRO!E:L,8,0)</f>
        <v>#N/A</v>
      </c>
    </row>
    <row r="2670" spans="1:14" ht="20.25" x14ac:dyDescent="0.25">
      <c r="A2670" s="1">
        <v>6</v>
      </c>
      <c r="B2670" s="159">
        <v>2250</v>
      </c>
      <c r="C2670" s="1" t="s">
        <v>817</v>
      </c>
      <c r="D2670" s="1"/>
      <c r="E2670" s="1" t="s">
        <v>2</v>
      </c>
      <c r="F2670" s="1" t="s">
        <v>818</v>
      </c>
      <c r="G2670" s="1">
        <v>110</v>
      </c>
      <c r="H2670" s="1" t="s">
        <v>19</v>
      </c>
      <c r="I2670" s="1" t="s">
        <v>572</v>
      </c>
      <c r="J2670" s="1">
        <v>2.2000000000000002</v>
      </c>
      <c r="K2670" s="1">
        <v>242.00000000000003</v>
      </c>
      <c r="L2670" s="42">
        <v>3</v>
      </c>
      <c r="M2670" s="43"/>
      <c r="N2670" s="1" t="e">
        <f>VLOOKUP(B2670,MICRO!E:L,8,0)</f>
        <v>#N/A</v>
      </c>
    </row>
    <row r="2671" spans="1:14" ht="20.25" x14ac:dyDescent="0.25">
      <c r="A2671" s="1">
        <v>1</v>
      </c>
      <c r="B2671" s="159">
        <v>1910</v>
      </c>
      <c r="C2671" s="1" t="s">
        <v>1251</v>
      </c>
      <c r="D2671" s="1"/>
      <c r="E2671" s="1"/>
      <c r="F2671" s="1" t="s">
        <v>1252</v>
      </c>
      <c r="G2671" s="1">
        <v>1</v>
      </c>
      <c r="H2671" s="1" t="s">
        <v>19</v>
      </c>
      <c r="I2671" s="1" t="s">
        <v>569</v>
      </c>
      <c r="J2671" s="1">
        <v>428.7</v>
      </c>
      <c r="K2671" s="1">
        <v>428.7</v>
      </c>
      <c r="L2671" s="42">
        <v>4</v>
      </c>
      <c r="M2671" s="43"/>
      <c r="N2671" s="1" t="e">
        <f>VLOOKUP(B2671,MICRO!E:L,8,0)</f>
        <v>#N/A</v>
      </c>
    </row>
    <row r="2672" spans="1:14" ht="20.25" x14ac:dyDescent="0.25">
      <c r="A2672" s="1">
        <v>2</v>
      </c>
      <c r="B2672" s="159">
        <v>1910</v>
      </c>
      <c r="C2672" s="1" t="s">
        <v>1251</v>
      </c>
      <c r="D2672" s="1"/>
      <c r="E2672" s="1"/>
      <c r="F2672" s="1" t="s">
        <v>1252</v>
      </c>
      <c r="G2672" s="1">
        <v>1</v>
      </c>
      <c r="H2672" s="1" t="s">
        <v>19</v>
      </c>
      <c r="I2672" s="1" t="s">
        <v>570</v>
      </c>
      <c r="J2672" s="1">
        <v>428.7</v>
      </c>
      <c r="K2672" s="1">
        <v>428.7</v>
      </c>
      <c r="L2672" s="42">
        <v>4</v>
      </c>
      <c r="M2672" s="43"/>
      <c r="N2672" s="1" t="e">
        <f>VLOOKUP(B2672,MICRO!E:L,8,0)</f>
        <v>#N/A</v>
      </c>
    </row>
    <row r="2673" spans="1:14" ht="20.25" x14ac:dyDescent="0.25">
      <c r="A2673" s="1">
        <v>3</v>
      </c>
      <c r="B2673" s="159">
        <v>1910</v>
      </c>
      <c r="C2673" s="1" t="s">
        <v>1251</v>
      </c>
      <c r="D2673" s="1"/>
      <c r="E2673" s="1"/>
      <c r="F2673" s="1" t="s">
        <v>1252</v>
      </c>
      <c r="G2673" s="1">
        <v>1</v>
      </c>
      <c r="H2673" s="1" t="s">
        <v>19</v>
      </c>
      <c r="I2673" s="1" t="s">
        <v>571</v>
      </c>
      <c r="J2673" s="1">
        <v>428.7</v>
      </c>
      <c r="K2673" s="1">
        <v>428.7</v>
      </c>
      <c r="L2673" s="42">
        <v>4</v>
      </c>
      <c r="M2673" s="43"/>
      <c r="N2673" s="1" t="e">
        <f>VLOOKUP(B2673,MICRO!E:L,8,0)</f>
        <v>#N/A</v>
      </c>
    </row>
    <row r="2674" spans="1:14" ht="20.25" x14ac:dyDescent="0.25">
      <c r="A2674" s="1">
        <v>4</v>
      </c>
      <c r="B2674" s="159">
        <v>1910</v>
      </c>
      <c r="C2674" s="1" t="s">
        <v>1251</v>
      </c>
      <c r="D2674" s="1"/>
      <c r="E2674" s="1"/>
      <c r="F2674" s="1" t="s">
        <v>1252</v>
      </c>
      <c r="G2674" s="1">
        <v>1</v>
      </c>
      <c r="H2674" s="1" t="s">
        <v>19</v>
      </c>
      <c r="I2674" s="1" t="s">
        <v>572</v>
      </c>
      <c r="J2674" s="1">
        <v>428.7</v>
      </c>
      <c r="K2674" s="1">
        <v>428.7</v>
      </c>
      <c r="L2674" s="42">
        <v>4</v>
      </c>
      <c r="M2674" s="43"/>
      <c r="N2674" s="1" t="e">
        <f>VLOOKUP(B2674,MICRO!E:L,8,0)</f>
        <v>#N/A</v>
      </c>
    </row>
    <row r="2675" spans="1:14" ht="20.25" x14ac:dyDescent="0.25">
      <c r="A2675" s="1">
        <v>5</v>
      </c>
      <c r="B2675" s="159">
        <v>2249</v>
      </c>
      <c r="C2675" s="1" t="s">
        <v>817</v>
      </c>
      <c r="D2675" s="1"/>
      <c r="E2675" s="1" t="s">
        <v>2</v>
      </c>
      <c r="F2675" s="1" t="s">
        <v>818</v>
      </c>
      <c r="G2675" s="1">
        <v>88</v>
      </c>
      <c r="H2675" s="1" t="s">
        <v>19</v>
      </c>
      <c r="I2675" s="1" t="s">
        <v>571</v>
      </c>
      <c r="J2675" s="1">
        <v>2.2000000000000002</v>
      </c>
      <c r="K2675" s="1">
        <v>193.60000000000002</v>
      </c>
      <c r="L2675" s="42">
        <v>4</v>
      </c>
      <c r="M2675" s="43"/>
      <c r="N2675" s="1" t="e">
        <f>VLOOKUP(B2675,MICRO!E:L,8,0)</f>
        <v>#N/A</v>
      </c>
    </row>
    <row r="2676" spans="1:14" ht="20.25" x14ac:dyDescent="0.25">
      <c r="A2676" s="1">
        <v>6</v>
      </c>
      <c r="B2676" s="159">
        <v>2250</v>
      </c>
      <c r="C2676" s="1" t="s">
        <v>817</v>
      </c>
      <c r="D2676" s="1"/>
      <c r="E2676" s="1" t="s">
        <v>2</v>
      </c>
      <c r="F2676" s="1" t="s">
        <v>818</v>
      </c>
      <c r="G2676" s="1">
        <v>110</v>
      </c>
      <c r="H2676" s="1" t="s">
        <v>19</v>
      </c>
      <c r="I2676" s="1" t="s">
        <v>572</v>
      </c>
      <c r="J2676" s="1">
        <v>2.2000000000000002</v>
      </c>
      <c r="K2676" s="1">
        <v>242.00000000000003</v>
      </c>
      <c r="L2676" s="42">
        <v>4</v>
      </c>
      <c r="M2676" s="43"/>
      <c r="N2676" s="1" t="e">
        <f>VLOOKUP(B2676,MICRO!E:L,8,0)</f>
        <v>#N/A</v>
      </c>
    </row>
    <row r="2677" spans="1:14" ht="20.25" x14ac:dyDescent="0.25">
      <c r="A2677" s="1">
        <v>1</v>
      </c>
      <c r="B2677" s="159">
        <v>1853</v>
      </c>
      <c r="C2677" s="1" t="s">
        <v>567</v>
      </c>
      <c r="D2677" s="1"/>
      <c r="E2677" s="1" t="s">
        <v>2</v>
      </c>
      <c r="F2677" s="1" t="s">
        <v>568</v>
      </c>
      <c r="G2677" s="1">
        <v>1</v>
      </c>
      <c r="H2677" s="1" t="s">
        <v>19</v>
      </c>
      <c r="I2677" s="1" t="s">
        <v>569</v>
      </c>
      <c r="J2677" s="1">
        <v>75.7</v>
      </c>
      <c r="K2677" s="1">
        <v>75.7</v>
      </c>
      <c r="L2677" s="42">
        <v>5</v>
      </c>
      <c r="M2677" s="43"/>
      <c r="N2677" s="1" t="e">
        <f>VLOOKUP(B2677,MICRO!E:L,8,0)</f>
        <v>#N/A</v>
      </c>
    </row>
    <row r="2678" spans="1:14" ht="20.25" x14ac:dyDescent="0.25">
      <c r="A2678" s="1">
        <v>2</v>
      </c>
      <c r="B2678" s="159">
        <v>1854</v>
      </c>
      <c r="C2678" s="1" t="s">
        <v>567</v>
      </c>
      <c r="D2678" s="1"/>
      <c r="E2678" s="1" t="s">
        <v>2</v>
      </c>
      <c r="F2678" s="1" t="s">
        <v>568</v>
      </c>
      <c r="G2678" s="1">
        <v>1</v>
      </c>
      <c r="H2678" s="1" t="s">
        <v>19</v>
      </c>
      <c r="I2678" s="1" t="s">
        <v>570</v>
      </c>
      <c r="J2678" s="1">
        <v>75.7</v>
      </c>
      <c r="K2678" s="1">
        <v>75.7</v>
      </c>
      <c r="L2678" s="42">
        <v>5</v>
      </c>
      <c r="M2678" s="43"/>
      <c r="N2678" s="1" t="e">
        <f>VLOOKUP(B2678,MICRO!E:L,8,0)</f>
        <v>#N/A</v>
      </c>
    </row>
    <row r="2679" spans="1:14" ht="20.25" x14ac:dyDescent="0.25">
      <c r="A2679" s="1">
        <v>3</v>
      </c>
      <c r="B2679" s="159">
        <v>1855</v>
      </c>
      <c r="C2679" s="1" t="s">
        <v>567</v>
      </c>
      <c r="D2679" s="1"/>
      <c r="E2679" s="1"/>
      <c r="F2679" s="1" t="s">
        <v>568</v>
      </c>
      <c r="G2679" s="1">
        <v>1</v>
      </c>
      <c r="H2679" s="1" t="s">
        <v>19</v>
      </c>
      <c r="I2679" s="1" t="s">
        <v>571</v>
      </c>
      <c r="J2679" s="1">
        <v>75.7</v>
      </c>
      <c r="K2679" s="1">
        <v>75.7</v>
      </c>
      <c r="L2679" s="42">
        <v>5</v>
      </c>
      <c r="M2679" s="43"/>
      <c r="N2679" s="1" t="e">
        <f>VLOOKUP(B2679,MICRO!E:L,8,0)</f>
        <v>#N/A</v>
      </c>
    </row>
    <row r="2680" spans="1:14" ht="20.25" x14ac:dyDescent="0.25">
      <c r="A2680" s="1">
        <v>4</v>
      </c>
      <c r="B2680" s="159">
        <v>1856</v>
      </c>
      <c r="C2680" s="1" t="s">
        <v>567</v>
      </c>
      <c r="D2680" s="1"/>
      <c r="E2680" s="1" t="s">
        <v>2</v>
      </c>
      <c r="F2680" s="1" t="s">
        <v>568</v>
      </c>
      <c r="G2680" s="1">
        <v>1</v>
      </c>
      <c r="H2680" s="1" t="s">
        <v>19</v>
      </c>
      <c r="I2680" s="1" t="s">
        <v>572</v>
      </c>
      <c r="J2680" s="1">
        <v>75.7</v>
      </c>
      <c r="K2680" s="1">
        <v>75.7</v>
      </c>
      <c r="L2680" s="42">
        <v>5</v>
      </c>
      <c r="M2680" s="43"/>
      <c r="N2680" s="1" t="e">
        <f>VLOOKUP(B2680,MICRO!E:L,8,0)</f>
        <v>#N/A</v>
      </c>
    </row>
    <row r="2681" spans="1:14" ht="20.25" x14ac:dyDescent="0.25">
      <c r="A2681" s="1">
        <v>5</v>
      </c>
      <c r="B2681" s="159">
        <v>1992</v>
      </c>
      <c r="C2681" s="1" t="s">
        <v>623</v>
      </c>
      <c r="D2681" s="1"/>
      <c r="E2681" s="1" t="s">
        <v>2</v>
      </c>
      <c r="F2681" s="1" t="s">
        <v>624</v>
      </c>
      <c r="G2681" s="1">
        <v>1</v>
      </c>
      <c r="H2681" s="1" t="s">
        <v>19</v>
      </c>
      <c r="I2681" s="1" t="s">
        <v>570</v>
      </c>
      <c r="J2681" s="1">
        <v>153.80000000000001</v>
      </c>
      <c r="K2681" s="1">
        <v>153.80000000000001</v>
      </c>
      <c r="L2681" s="42">
        <v>5</v>
      </c>
      <c r="M2681" s="43"/>
      <c r="N2681" s="1" t="e">
        <f>VLOOKUP(B2681,MICRO!E:L,8,0)</f>
        <v>#N/A</v>
      </c>
    </row>
    <row r="2682" spans="1:14" ht="20.25" x14ac:dyDescent="0.25">
      <c r="A2682" s="1">
        <v>6</v>
      </c>
      <c r="B2682" s="159">
        <v>1993</v>
      </c>
      <c r="C2682" s="1" t="s">
        <v>623</v>
      </c>
      <c r="D2682" s="1"/>
      <c r="E2682" s="1" t="s">
        <v>2</v>
      </c>
      <c r="F2682" s="1" t="s">
        <v>625</v>
      </c>
      <c r="G2682" s="1">
        <v>1</v>
      </c>
      <c r="H2682" s="1" t="s">
        <v>19</v>
      </c>
      <c r="I2682" s="1" t="s">
        <v>571</v>
      </c>
      <c r="J2682" s="1">
        <v>153.80000000000001</v>
      </c>
      <c r="K2682" s="1">
        <v>153.80000000000001</v>
      </c>
      <c r="L2682" s="42">
        <v>5</v>
      </c>
      <c r="M2682" s="43"/>
      <c r="N2682" s="1" t="e">
        <f>VLOOKUP(B2682,MICRO!E:L,8,0)</f>
        <v>#N/A</v>
      </c>
    </row>
    <row r="2683" spans="1:14" ht="20.25" x14ac:dyDescent="0.25">
      <c r="A2683" s="1">
        <v>7</v>
      </c>
      <c r="B2683" s="159">
        <v>1994</v>
      </c>
      <c r="C2683" s="1" t="s">
        <v>628</v>
      </c>
      <c r="D2683" s="1"/>
      <c r="E2683" s="1"/>
      <c r="F2683" s="1" t="s">
        <v>627</v>
      </c>
      <c r="G2683" s="1">
        <v>1</v>
      </c>
      <c r="H2683" s="1" t="s">
        <v>19</v>
      </c>
      <c r="I2683" s="1" t="s">
        <v>569</v>
      </c>
      <c r="J2683" s="1">
        <v>204.2</v>
      </c>
      <c r="K2683" s="1">
        <v>204.2</v>
      </c>
      <c r="L2683" s="42">
        <v>5</v>
      </c>
      <c r="M2683" s="43"/>
      <c r="N2683" s="1" t="e">
        <f>VLOOKUP(B2683,MICRO!E:L,8,0)</f>
        <v>#N/A</v>
      </c>
    </row>
    <row r="2684" spans="1:14" ht="20.25" x14ac:dyDescent="0.25">
      <c r="A2684" s="1">
        <v>8</v>
      </c>
      <c r="B2684" s="159">
        <v>1995</v>
      </c>
      <c r="C2684" s="1" t="s">
        <v>628</v>
      </c>
      <c r="D2684" s="1"/>
      <c r="E2684" s="1" t="s">
        <v>2</v>
      </c>
      <c r="F2684" s="1" t="s">
        <v>626</v>
      </c>
      <c r="G2684" s="1">
        <v>1</v>
      </c>
      <c r="H2684" s="1" t="s">
        <v>19</v>
      </c>
      <c r="I2684" s="1" t="s">
        <v>572</v>
      </c>
      <c r="J2684" s="1">
        <v>204.2</v>
      </c>
      <c r="K2684" s="1">
        <v>204.2</v>
      </c>
      <c r="L2684" s="42">
        <v>5</v>
      </c>
      <c r="M2684" s="43"/>
      <c r="N2684" s="1" t="e">
        <f>VLOOKUP(B2684,MICRO!E:L,8,0)</f>
        <v>#N/A</v>
      </c>
    </row>
    <row r="2685" spans="1:14" ht="20.25" x14ac:dyDescent="0.25">
      <c r="A2685" s="1">
        <v>9</v>
      </c>
      <c r="B2685" s="159">
        <v>2091</v>
      </c>
      <c r="C2685" s="1" t="s">
        <v>673</v>
      </c>
      <c r="D2685" s="1"/>
      <c r="E2685" s="1" t="s">
        <v>2</v>
      </c>
      <c r="F2685" s="1" t="s">
        <v>1340</v>
      </c>
      <c r="G2685" s="1">
        <v>1</v>
      </c>
      <c r="H2685" s="1" t="s">
        <v>19</v>
      </c>
      <c r="I2685" s="1" t="s">
        <v>569</v>
      </c>
      <c r="J2685" s="1">
        <v>222.4</v>
      </c>
      <c r="K2685" s="1">
        <v>222.4</v>
      </c>
      <c r="L2685" s="42">
        <v>5</v>
      </c>
      <c r="M2685" s="43"/>
      <c r="N2685" s="1" t="e">
        <f>VLOOKUP(B2685,MICRO!E:L,8,0)</f>
        <v>#N/A</v>
      </c>
    </row>
    <row r="2686" spans="1:14" ht="20.25" x14ac:dyDescent="0.25">
      <c r="A2686" s="1">
        <v>10</v>
      </c>
      <c r="B2686" s="159">
        <v>2092</v>
      </c>
      <c r="C2686" s="1" t="s">
        <v>673</v>
      </c>
      <c r="D2686" s="1"/>
      <c r="E2686" s="1" t="s">
        <v>2</v>
      </c>
      <c r="F2686" s="1" t="s">
        <v>1340</v>
      </c>
      <c r="G2686" s="1">
        <v>1</v>
      </c>
      <c r="H2686" s="1" t="s">
        <v>19</v>
      </c>
      <c r="I2686" s="1" t="s">
        <v>570</v>
      </c>
      <c r="J2686" s="1">
        <v>222.4</v>
      </c>
      <c r="K2686" s="1">
        <v>222.4</v>
      </c>
      <c r="L2686" s="42">
        <v>5</v>
      </c>
      <c r="M2686" s="43"/>
      <c r="N2686" s="1" t="e">
        <f>VLOOKUP(B2686,MICRO!E:L,8,0)</f>
        <v>#N/A</v>
      </c>
    </row>
    <row r="2687" spans="1:14" ht="20.25" x14ac:dyDescent="0.25">
      <c r="A2687" s="1">
        <v>11</v>
      </c>
      <c r="B2687" s="159">
        <v>2093</v>
      </c>
      <c r="C2687" s="1" t="s">
        <v>673</v>
      </c>
      <c r="D2687" s="1"/>
      <c r="E2687" s="1" t="s">
        <v>2</v>
      </c>
      <c r="F2687" s="1" t="s">
        <v>1340</v>
      </c>
      <c r="G2687" s="1">
        <v>1</v>
      </c>
      <c r="H2687" s="1" t="s">
        <v>19</v>
      </c>
      <c r="I2687" s="1" t="s">
        <v>571</v>
      </c>
      <c r="J2687" s="1">
        <v>222.4</v>
      </c>
      <c r="K2687" s="1">
        <v>222.4</v>
      </c>
      <c r="L2687" s="42">
        <v>5</v>
      </c>
      <c r="M2687" s="43"/>
      <c r="N2687" s="1" t="e">
        <f>VLOOKUP(B2687,MICRO!E:L,8,0)</f>
        <v>#N/A</v>
      </c>
    </row>
    <row r="2688" spans="1:14" ht="20.25" x14ac:dyDescent="0.25">
      <c r="A2688" s="1">
        <v>12</v>
      </c>
      <c r="B2688" s="159">
        <v>2094</v>
      </c>
      <c r="C2688" s="1" t="s">
        <v>673</v>
      </c>
      <c r="D2688" s="1"/>
      <c r="E2688" s="1" t="s">
        <v>2</v>
      </c>
      <c r="F2688" s="1" t="s">
        <v>1340</v>
      </c>
      <c r="G2688" s="1">
        <v>1</v>
      </c>
      <c r="H2688" s="1" t="s">
        <v>19</v>
      </c>
      <c r="I2688" s="1" t="s">
        <v>572</v>
      </c>
      <c r="J2688" s="1">
        <v>222.4</v>
      </c>
      <c r="K2688" s="1">
        <v>222.4</v>
      </c>
      <c r="L2688" s="42">
        <v>5</v>
      </c>
      <c r="M2688" s="43"/>
      <c r="N2688" s="1" t="e">
        <f>VLOOKUP(B2688,MICRO!E:L,8,0)</f>
        <v>#N/A</v>
      </c>
    </row>
    <row r="2689" spans="1:14" ht="20.25" x14ac:dyDescent="0.25">
      <c r="A2689" s="1">
        <v>13</v>
      </c>
      <c r="B2689" s="159">
        <v>2095</v>
      </c>
      <c r="C2689" s="1" t="s">
        <v>674</v>
      </c>
      <c r="D2689" s="1"/>
      <c r="E2689" s="1" t="s">
        <v>2</v>
      </c>
      <c r="F2689" s="1" t="s">
        <v>675</v>
      </c>
      <c r="G2689" s="1">
        <v>1</v>
      </c>
      <c r="H2689" s="1" t="s">
        <v>19</v>
      </c>
      <c r="I2689" s="1" t="s">
        <v>569</v>
      </c>
      <c r="J2689" s="1">
        <v>65.099999999999994</v>
      </c>
      <c r="K2689" s="1">
        <v>65.099999999999994</v>
      </c>
      <c r="L2689" s="42">
        <v>5</v>
      </c>
      <c r="M2689" s="43"/>
      <c r="N2689" s="1" t="e">
        <f>VLOOKUP(B2689,MICRO!E:L,8,0)</f>
        <v>#N/A</v>
      </c>
    </row>
    <row r="2690" spans="1:14" ht="20.25" x14ac:dyDescent="0.25">
      <c r="A2690" s="1">
        <v>14</v>
      </c>
      <c r="B2690" s="159">
        <v>2096</v>
      </c>
      <c r="C2690" s="1" t="s">
        <v>674</v>
      </c>
      <c r="D2690" s="1"/>
      <c r="E2690" s="1" t="s">
        <v>2</v>
      </c>
      <c r="F2690" s="1" t="s">
        <v>675</v>
      </c>
      <c r="G2690" s="1">
        <v>1</v>
      </c>
      <c r="H2690" s="1" t="s">
        <v>19</v>
      </c>
      <c r="I2690" s="1" t="s">
        <v>570</v>
      </c>
      <c r="J2690" s="1">
        <v>65.099999999999994</v>
      </c>
      <c r="K2690" s="1">
        <v>65.099999999999994</v>
      </c>
      <c r="L2690" s="42">
        <v>5</v>
      </c>
      <c r="M2690" s="43"/>
      <c r="N2690" s="1" t="e">
        <f>VLOOKUP(B2690,MICRO!E:L,8,0)</f>
        <v>#N/A</v>
      </c>
    </row>
    <row r="2691" spans="1:14" ht="20.25" x14ac:dyDescent="0.25">
      <c r="A2691" s="1">
        <v>15</v>
      </c>
      <c r="B2691" s="159">
        <v>2097</v>
      </c>
      <c r="C2691" s="1" t="s">
        <v>674</v>
      </c>
      <c r="D2691" s="1"/>
      <c r="E2691" s="1" t="s">
        <v>2</v>
      </c>
      <c r="F2691" s="1" t="s">
        <v>675</v>
      </c>
      <c r="G2691" s="1">
        <v>1</v>
      </c>
      <c r="H2691" s="1" t="s">
        <v>19</v>
      </c>
      <c r="I2691" s="1" t="s">
        <v>571</v>
      </c>
      <c r="J2691" s="1">
        <v>65.099999999999994</v>
      </c>
      <c r="K2691" s="1">
        <v>65.099999999999994</v>
      </c>
      <c r="L2691" s="42">
        <v>5</v>
      </c>
      <c r="M2691" s="43"/>
      <c r="N2691" s="1" t="e">
        <f>VLOOKUP(B2691,MICRO!E:L,8,0)</f>
        <v>#N/A</v>
      </c>
    </row>
    <row r="2692" spans="1:14" ht="20.25" x14ac:dyDescent="0.25">
      <c r="A2692" s="1">
        <v>16</v>
      </c>
      <c r="B2692" s="159">
        <v>2098</v>
      </c>
      <c r="C2692" s="1" t="s">
        <v>674</v>
      </c>
      <c r="D2692" s="1"/>
      <c r="E2692" s="1" t="s">
        <v>2</v>
      </c>
      <c r="F2692" s="1" t="s">
        <v>675</v>
      </c>
      <c r="G2692" s="1">
        <v>1</v>
      </c>
      <c r="H2692" s="1" t="s">
        <v>19</v>
      </c>
      <c r="I2692" s="1" t="s">
        <v>572</v>
      </c>
      <c r="J2692" s="1">
        <v>65.099999999999994</v>
      </c>
      <c r="K2692" s="1">
        <v>65.099999999999994</v>
      </c>
      <c r="L2692" s="42">
        <v>5</v>
      </c>
      <c r="M2692" s="43"/>
      <c r="N2692" s="1" t="e">
        <f>VLOOKUP(B2692,MICRO!E:L,8,0)</f>
        <v>#N/A</v>
      </c>
    </row>
    <row r="2693" spans="1:14" ht="20.25" x14ac:dyDescent="0.25">
      <c r="A2693" s="1">
        <v>17</v>
      </c>
      <c r="B2693" s="159">
        <v>2099</v>
      </c>
      <c r="C2693" s="1" t="s">
        <v>674</v>
      </c>
      <c r="D2693" s="1"/>
      <c r="E2693" s="1" t="s">
        <v>43</v>
      </c>
      <c r="F2693" s="1" t="s">
        <v>676</v>
      </c>
      <c r="G2693" s="1">
        <v>1</v>
      </c>
      <c r="H2693" s="1" t="s">
        <v>19</v>
      </c>
      <c r="I2693" s="1" t="s">
        <v>569</v>
      </c>
      <c r="J2693" s="1">
        <v>73.5</v>
      </c>
      <c r="K2693" s="1">
        <v>73.5</v>
      </c>
      <c r="L2693" s="42">
        <v>5</v>
      </c>
      <c r="M2693" s="43"/>
      <c r="N2693" s="1" t="e">
        <f>VLOOKUP(B2693,MICRO!E:L,8,0)</f>
        <v>#N/A</v>
      </c>
    </row>
    <row r="2694" spans="1:14" ht="20.25" x14ac:dyDescent="0.25">
      <c r="A2694" s="1">
        <v>18</v>
      </c>
      <c r="B2694" s="159">
        <v>2100</v>
      </c>
      <c r="C2694" s="1" t="s">
        <v>674</v>
      </c>
      <c r="D2694" s="1"/>
      <c r="E2694" s="1" t="s">
        <v>43</v>
      </c>
      <c r="F2694" s="1" t="s">
        <v>676</v>
      </c>
      <c r="G2694" s="1">
        <v>1</v>
      </c>
      <c r="H2694" s="1" t="s">
        <v>19</v>
      </c>
      <c r="I2694" s="1" t="s">
        <v>570</v>
      </c>
      <c r="J2694" s="1">
        <v>73.5</v>
      </c>
      <c r="K2694" s="1">
        <v>73.5</v>
      </c>
      <c r="L2694" s="42">
        <v>5</v>
      </c>
      <c r="M2694" s="43"/>
      <c r="N2694" s="1" t="e">
        <f>VLOOKUP(B2694,MICRO!E:L,8,0)</f>
        <v>#N/A</v>
      </c>
    </row>
    <row r="2695" spans="1:14" ht="20.25" x14ac:dyDescent="0.25">
      <c r="A2695" s="1">
        <v>19</v>
      </c>
      <c r="B2695" s="159">
        <v>2101</v>
      </c>
      <c r="C2695" s="1" t="s">
        <v>674</v>
      </c>
      <c r="D2695" s="1"/>
      <c r="E2695" s="1" t="s">
        <v>43</v>
      </c>
      <c r="F2695" s="1" t="s">
        <v>676</v>
      </c>
      <c r="G2695" s="1">
        <v>1</v>
      </c>
      <c r="H2695" s="1" t="s">
        <v>19</v>
      </c>
      <c r="I2695" s="1" t="s">
        <v>571</v>
      </c>
      <c r="J2695" s="1">
        <v>73.5</v>
      </c>
      <c r="K2695" s="1">
        <v>73.5</v>
      </c>
      <c r="L2695" s="42">
        <v>5</v>
      </c>
      <c r="M2695" s="43"/>
      <c r="N2695" s="1" t="e">
        <f>VLOOKUP(B2695,MICRO!E:L,8,0)</f>
        <v>#N/A</v>
      </c>
    </row>
    <row r="2696" spans="1:14" ht="20.25" x14ac:dyDescent="0.25">
      <c r="A2696" s="1">
        <v>20</v>
      </c>
      <c r="B2696" s="159">
        <v>2102</v>
      </c>
      <c r="C2696" s="1" t="s">
        <v>674</v>
      </c>
      <c r="D2696" s="1"/>
      <c r="E2696" s="1" t="s">
        <v>43</v>
      </c>
      <c r="F2696" s="1" t="s">
        <v>676</v>
      </c>
      <c r="G2696" s="1">
        <v>1</v>
      </c>
      <c r="H2696" s="1" t="s">
        <v>19</v>
      </c>
      <c r="I2696" s="1" t="s">
        <v>572</v>
      </c>
      <c r="J2696" s="1">
        <v>73.5</v>
      </c>
      <c r="K2696" s="1">
        <v>73.5</v>
      </c>
      <c r="L2696" s="42">
        <v>5</v>
      </c>
      <c r="M2696" s="43"/>
      <c r="N2696" s="1" t="e">
        <f>VLOOKUP(B2696,MICRO!E:L,8,0)</f>
        <v>#N/A</v>
      </c>
    </row>
    <row r="2697" spans="1:14" ht="20.25" x14ac:dyDescent="0.25">
      <c r="A2697" s="1">
        <v>21</v>
      </c>
      <c r="B2697" s="159">
        <v>2107</v>
      </c>
      <c r="C2697" s="1" t="s">
        <v>693</v>
      </c>
      <c r="D2697" s="1"/>
      <c r="E2697" s="1" t="s">
        <v>2</v>
      </c>
      <c r="F2697" s="1" t="s">
        <v>694</v>
      </c>
      <c r="G2697" s="1">
        <v>2</v>
      </c>
      <c r="H2697" s="1" t="s">
        <v>19</v>
      </c>
      <c r="I2697" s="1" t="s">
        <v>569</v>
      </c>
      <c r="J2697" s="1">
        <v>5.0999999999999996</v>
      </c>
      <c r="K2697" s="1">
        <v>10.199999999999999</v>
      </c>
      <c r="L2697" s="42">
        <v>5</v>
      </c>
      <c r="M2697" s="43"/>
      <c r="N2697" s="1" t="e">
        <f>VLOOKUP(B2697,MICRO!E:L,8,0)</f>
        <v>#N/A</v>
      </c>
    </row>
    <row r="2698" spans="1:14" ht="20.25" x14ac:dyDescent="0.25">
      <c r="A2698" s="1">
        <v>22</v>
      </c>
      <c r="B2698" s="159">
        <v>2108</v>
      </c>
      <c r="C2698" s="1" t="s">
        <v>693</v>
      </c>
      <c r="D2698" s="1"/>
      <c r="E2698" s="1" t="s">
        <v>2</v>
      </c>
      <c r="F2698" s="1" t="s">
        <v>694</v>
      </c>
      <c r="G2698" s="1">
        <v>2</v>
      </c>
      <c r="H2698" s="1" t="s">
        <v>19</v>
      </c>
      <c r="I2698" s="1" t="s">
        <v>570</v>
      </c>
      <c r="J2698" s="1">
        <v>5.0999999999999996</v>
      </c>
      <c r="K2698" s="1">
        <v>10.199999999999999</v>
      </c>
      <c r="L2698" s="42">
        <v>5</v>
      </c>
      <c r="M2698" s="43"/>
      <c r="N2698" s="1" t="e">
        <f>VLOOKUP(B2698,MICRO!E:L,8,0)</f>
        <v>#N/A</v>
      </c>
    </row>
    <row r="2699" spans="1:14" ht="20.25" x14ac:dyDescent="0.25">
      <c r="A2699" s="1">
        <v>23</v>
      </c>
      <c r="B2699" s="159">
        <v>2109</v>
      </c>
      <c r="C2699" s="1" t="s">
        <v>693</v>
      </c>
      <c r="D2699" s="1"/>
      <c r="E2699" s="1" t="s">
        <v>2</v>
      </c>
      <c r="F2699" s="1" t="s">
        <v>694</v>
      </c>
      <c r="G2699" s="1">
        <v>2</v>
      </c>
      <c r="H2699" s="1" t="s">
        <v>19</v>
      </c>
      <c r="I2699" s="1" t="s">
        <v>571</v>
      </c>
      <c r="J2699" s="1">
        <v>5.0999999999999996</v>
      </c>
      <c r="K2699" s="1">
        <v>10.199999999999999</v>
      </c>
      <c r="L2699" s="42">
        <v>5</v>
      </c>
      <c r="M2699" s="43"/>
      <c r="N2699" s="1" t="e">
        <f>VLOOKUP(B2699,MICRO!E:L,8,0)</f>
        <v>#N/A</v>
      </c>
    </row>
    <row r="2700" spans="1:14" ht="20.25" x14ac:dyDescent="0.25">
      <c r="A2700" s="1">
        <v>24</v>
      </c>
      <c r="B2700" s="159">
        <v>2110</v>
      </c>
      <c r="C2700" s="1" t="s">
        <v>693</v>
      </c>
      <c r="D2700" s="1"/>
      <c r="E2700" s="1" t="s">
        <v>2</v>
      </c>
      <c r="F2700" s="1" t="s">
        <v>694</v>
      </c>
      <c r="G2700" s="1">
        <v>2</v>
      </c>
      <c r="H2700" s="1" t="s">
        <v>19</v>
      </c>
      <c r="I2700" s="1" t="s">
        <v>572</v>
      </c>
      <c r="J2700" s="1">
        <v>5.0999999999999996</v>
      </c>
      <c r="K2700" s="1">
        <v>10.199999999999999</v>
      </c>
      <c r="L2700" s="42">
        <v>5</v>
      </c>
      <c r="M2700" s="43"/>
      <c r="N2700" s="1" t="e">
        <f>VLOOKUP(B2700,MICRO!E:L,8,0)</f>
        <v>#N/A</v>
      </c>
    </row>
    <row r="2701" spans="1:14" ht="20.25" x14ac:dyDescent="0.25">
      <c r="A2701" s="1">
        <v>25</v>
      </c>
      <c r="B2701" s="159">
        <v>2117</v>
      </c>
      <c r="C2701" s="1" t="s">
        <v>698</v>
      </c>
      <c r="D2701" s="1"/>
      <c r="E2701" s="1"/>
      <c r="F2701" s="1" t="s">
        <v>699</v>
      </c>
      <c r="G2701" s="1">
        <v>2</v>
      </c>
      <c r="H2701" s="1" t="s">
        <v>19</v>
      </c>
      <c r="I2701" s="1" t="s">
        <v>569</v>
      </c>
      <c r="J2701" s="1">
        <v>107.6</v>
      </c>
      <c r="K2701" s="1">
        <v>215.2</v>
      </c>
      <c r="L2701" s="42">
        <v>5</v>
      </c>
      <c r="M2701" s="43"/>
      <c r="N2701" s="1" t="e">
        <f>VLOOKUP(B2701,MICRO!E:L,8,0)</f>
        <v>#N/A</v>
      </c>
    </row>
    <row r="2702" spans="1:14" ht="20.25" x14ac:dyDescent="0.25">
      <c r="A2702" s="1">
        <v>26</v>
      </c>
      <c r="B2702" s="159">
        <v>2118</v>
      </c>
      <c r="C2702" s="1" t="s">
        <v>698</v>
      </c>
      <c r="D2702" s="1"/>
      <c r="E2702" s="1"/>
      <c r="F2702" s="1" t="s">
        <v>699</v>
      </c>
      <c r="G2702" s="1">
        <v>2</v>
      </c>
      <c r="H2702" s="1" t="s">
        <v>19</v>
      </c>
      <c r="I2702" s="1" t="s">
        <v>570</v>
      </c>
      <c r="J2702" s="1">
        <v>107.6</v>
      </c>
      <c r="K2702" s="1">
        <v>215.2</v>
      </c>
      <c r="L2702" s="42">
        <v>5</v>
      </c>
      <c r="M2702" s="43"/>
      <c r="N2702" s="1" t="e">
        <f>VLOOKUP(B2702,MICRO!E:L,8,0)</f>
        <v>#N/A</v>
      </c>
    </row>
    <row r="2703" spans="1:14" ht="20.25" x14ac:dyDescent="0.25">
      <c r="A2703" s="1">
        <v>27</v>
      </c>
      <c r="B2703" s="159">
        <v>2119</v>
      </c>
      <c r="C2703" s="1" t="s">
        <v>698</v>
      </c>
      <c r="D2703" s="1"/>
      <c r="E2703" s="1"/>
      <c r="F2703" s="1" t="s">
        <v>699</v>
      </c>
      <c r="G2703" s="1">
        <v>2</v>
      </c>
      <c r="H2703" s="1" t="s">
        <v>19</v>
      </c>
      <c r="I2703" s="1" t="s">
        <v>571</v>
      </c>
      <c r="J2703" s="1">
        <v>107.6</v>
      </c>
      <c r="K2703" s="1">
        <v>215.2</v>
      </c>
      <c r="L2703" s="42">
        <v>5</v>
      </c>
      <c r="M2703" s="43"/>
      <c r="N2703" s="1" t="e">
        <f>VLOOKUP(B2703,MICRO!E:L,8,0)</f>
        <v>#N/A</v>
      </c>
    </row>
    <row r="2704" spans="1:14" ht="20.25" x14ac:dyDescent="0.25">
      <c r="A2704" s="1">
        <v>28</v>
      </c>
      <c r="B2704" s="159">
        <v>2120</v>
      </c>
      <c r="C2704" s="1" t="s">
        <v>698</v>
      </c>
      <c r="D2704" s="1"/>
      <c r="E2704" s="1"/>
      <c r="F2704" s="1" t="s">
        <v>699</v>
      </c>
      <c r="G2704" s="1">
        <v>2</v>
      </c>
      <c r="H2704" s="1" t="s">
        <v>19</v>
      </c>
      <c r="I2704" s="1" t="s">
        <v>572</v>
      </c>
      <c r="J2704" s="1">
        <v>107.6</v>
      </c>
      <c r="K2704" s="1">
        <v>215.2</v>
      </c>
      <c r="L2704" s="42">
        <v>5</v>
      </c>
      <c r="M2704" s="43"/>
      <c r="N2704" s="1" t="e">
        <f>VLOOKUP(B2704,MICRO!E:L,8,0)</f>
        <v>#N/A</v>
      </c>
    </row>
    <row r="2705" spans="1:14" ht="20.25" x14ac:dyDescent="0.25">
      <c r="A2705" s="1">
        <v>29</v>
      </c>
      <c r="B2705" s="159">
        <v>2121</v>
      </c>
      <c r="C2705" s="1" t="s">
        <v>1341</v>
      </c>
      <c r="D2705" s="1"/>
      <c r="E2705" s="1"/>
      <c r="F2705" s="1" t="s">
        <v>1342</v>
      </c>
      <c r="G2705" s="1">
        <v>1</v>
      </c>
      <c r="H2705" s="1" t="s">
        <v>19</v>
      </c>
      <c r="I2705" s="1" t="s">
        <v>569</v>
      </c>
      <c r="J2705" s="1">
        <v>127.6</v>
      </c>
      <c r="K2705" s="1">
        <v>127.6</v>
      </c>
      <c r="L2705" s="42">
        <v>5</v>
      </c>
      <c r="M2705" s="43"/>
      <c r="N2705" s="1" t="e">
        <f>VLOOKUP(B2705,MICRO!E:L,8,0)</f>
        <v>#N/A</v>
      </c>
    </row>
    <row r="2706" spans="1:14" ht="20.25" x14ac:dyDescent="0.25">
      <c r="A2706" s="1">
        <v>30</v>
      </c>
      <c r="B2706" s="159">
        <v>2122</v>
      </c>
      <c r="C2706" s="1" t="s">
        <v>1341</v>
      </c>
      <c r="D2706" s="1"/>
      <c r="E2706" s="1"/>
      <c r="F2706" s="1" t="s">
        <v>1342</v>
      </c>
      <c r="G2706" s="1">
        <v>1</v>
      </c>
      <c r="H2706" s="1" t="s">
        <v>19</v>
      </c>
      <c r="I2706" s="1" t="s">
        <v>570</v>
      </c>
      <c r="J2706" s="1">
        <v>127.6</v>
      </c>
      <c r="K2706" s="1">
        <v>127.6</v>
      </c>
      <c r="L2706" s="42">
        <v>5</v>
      </c>
      <c r="M2706" s="43"/>
      <c r="N2706" s="1" t="e">
        <f>VLOOKUP(B2706,MICRO!E:L,8,0)</f>
        <v>#N/A</v>
      </c>
    </row>
    <row r="2707" spans="1:14" ht="20.25" x14ac:dyDescent="0.25">
      <c r="A2707" s="1">
        <v>31</v>
      </c>
      <c r="B2707" s="159">
        <v>2123</v>
      </c>
      <c r="C2707" s="1" t="s">
        <v>1341</v>
      </c>
      <c r="D2707" s="1"/>
      <c r="E2707" s="1"/>
      <c r="F2707" s="1" t="s">
        <v>1342</v>
      </c>
      <c r="G2707" s="1">
        <v>1</v>
      </c>
      <c r="H2707" s="1" t="s">
        <v>19</v>
      </c>
      <c r="I2707" s="1" t="s">
        <v>571</v>
      </c>
      <c r="J2707" s="1">
        <v>127.6</v>
      </c>
      <c r="K2707" s="1">
        <v>127.6</v>
      </c>
      <c r="L2707" s="42">
        <v>5</v>
      </c>
      <c r="M2707" s="43"/>
      <c r="N2707" s="1" t="e">
        <f>VLOOKUP(B2707,MICRO!E:L,8,0)</f>
        <v>#N/A</v>
      </c>
    </row>
    <row r="2708" spans="1:14" ht="20.25" x14ac:dyDescent="0.25">
      <c r="A2708" s="1">
        <v>32</v>
      </c>
      <c r="B2708" s="159">
        <v>2124</v>
      </c>
      <c r="C2708" s="1" t="s">
        <v>1341</v>
      </c>
      <c r="D2708" s="1"/>
      <c r="E2708" s="1"/>
      <c r="F2708" s="1" t="s">
        <v>1342</v>
      </c>
      <c r="G2708" s="1">
        <v>1</v>
      </c>
      <c r="H2708" s="1" t="s">
        <v>19</v>
      </c>
      <c r="I2708" s="1" t="s">
        <v>572</v>
      </c>
      <c r="J2708" s="1">
        <v>127.6</v>
      </c>
      <c r="K2708" s="1">
        <v>127.6</v>
      </c>
      <c r="L2708" s="42">
        <v>5</v>
      </c>
      <c r="M2708" s="43"/>
      <c r="N2708" s="1" t="e">
        <f>VLOOKUP(B2708,MICRO!E:L,8,0)</f>
        <v>#N/A</v>
      </c>
    </row>
    <row r="2709" spans="1:14" ht="20.25" x14ac:dyDescent="0.25">
      <c r="A2709" s="1">
        <v>33</v>
      </c>
      <c r="B2709" s="159"/>
      <c r="C2709" s="1" t="s">
        <v>817</v>
      </c>
      <c r="D2709" s="1"/>
      <c r="E2709" s="1" t="s">
        <v>1343</v>
      </c>
      <c r="F2709" s="1" t="s">
        <v>1344</v>
      </c>
      <c r="G2709" s="1">
        <v>1264</v>
      </c>
      <c r="H2709" s="1" t="s">
        <v>19</v>
      </c>
      <c r="I2709" s="1" t="s">
        <v>1345</v>
      </c>
      <c r="J2709" s="1">
        <v>0.1</v>
      </c>
      <c r="K2709" s="1">
        <v>126.4</v>
      </c>
      <c r="L2709" s="42">
        <v>5</v>
      </c>
      <c r="M2709" s="43"/>
      <c r="N2709" s="1" t="e">
        <f>VLOOKUP(B2709,MICRO!E:L,8,0)</f>
        <v>#N/A</v>
      </c>
    </row>
    <row r="2710" spans="1:14" ht="20.25" x14ac:dyDescent="0.25">
      <c r="A2710" s="1">
        <v>34</v>
      </c>
      <c r="B2710" s="159"/>
      <c r="C2710" s="1" t="s">
        <v>1346</v>
      </c>
      <c r="D2710" s="1"/>
      <c r="E2710" s="1"/>
      <c r="F2710" s="1" t="s">
        <v>1347</v>
      </c>
      <c r="G2710" s="1">
        <v>1</v>
      </c>
      <c r="H2710" s="1" t="s">
        <v>19</v>
      </c>
      <c r="I2710" s="1" t="s">
        <v>569</v>
      </c>
      <c r="J2710" s="1">
        <v>178.6</v>
      </c>
      <c r="K2710" s="1">
        <v>178.6</v>
      </c>
      <c r="L2710" s="42">
        <v>5</v>
      </c>
      <c r="M2710" s="43"/>
      <c r="N2710" s="1" t="e">
        <f>VLOOKUP(B2710,MICRO!E:L,8,0)</f>
        <v>#N/A</v>
      </c>
    </row>
    <row r="2711" spans="1:14" ht="20.25" x14ac:dyDescent="0.25">
      <c r="A2711" s="1">
        <v>35</v>
      </c>
      <c r="B2711" s="159"/>
      <c r="C2711" s="1" t="s">
        <v>1346</v>
      </c>
      <c r="D2711" s="1"/>
      <c r="E2711" s="1"/>
      <c r="F2711" s="1" t="s">
        <v>1347</v>
      </c>
      <c r="G2711" s="1">
        <v>1</v>
      </c>
      <c r="H2711" s="1" t="s">
        <v>19</v>
      </c>
      <c r="I2711" s="1" t="s">
        <v>570</v>
      </c>
      <c r="J2711" s="1">
        <v>178.6</v>
      </c>
      <c r="K2711" s="1">
        <v>178.6</v>
      </c>
      <c r="L2711" s="42">
        <v>5</v>
      </c>
      <c r="M2711" s="43"/>
      <c r="N2711" s="1" t="e">
        <f>VLOOKUP(B2711,MICRO!E:L,8,0)</f>
        <v>#N/A</v>
      </c>
    </row>
    <row r="2712" spans="1:14" ht="20.25" x14ac:dyDescent="0.25">
      <c r="A2712" s="1">
        <v>36</v>
      </c>
      <c r="B2712" s="159"/>
      <c r="C2712" s="1" t="s">
        <v>1346</v>
      </c>
      <c r="D2712" s="1"/>
      <c r="E2712" s="1"/>
      <c r="F2712" s="1" t="s">
        <v>1347</v>
      </c>
      <c r="G2712" s="1">
        <v>1</v>
      </c>
      <c r="H2712" s="1" t="s">
        <v>19</v>
      </c>
      <c r="I2712" s="1" t="s">
        <v>571</v>
      </c>
      <c r="J2712" s="1">
        <v>178.6</v>
      </c>
      <c r="K2712" s="1">
        <v>178.6</v>
      </c>
      <c r="L2712" s="42">
        <v>5</v>
      </c>
      <c r="M2712" s="43"/>
      <c r="N2712" s="1" t="e">
        <f>VLOOKUP(B2712,MICRO!E:L,8,0)</f>
        <v>#N/A</v>
      </c>
    </row>
    <row r="2713" spans="1:14" ht="20.25" x14ac:dyDescent="0.25">
      <c r="A2713" s="1">
        <v>37</v>
      </c>
      <c r="B2713" s="159"/>
      <c r="C2713" s="1" t="s">
        <v>1346</v>
      </c>
      <c r="D2713" s="1"/>
      <c r="E2713" s="1"/>
      <c r="F2713" s="1" t="s">
        <v>1347</v>
      </c>
      <c r="G2713" s="1">
        <v>1</v>
      </c>
      <c r="H2713" s="1" t="s">
        <v>19</v>
      </c>
      <c r="I2713" s="1" t="s">
        <v>572</v>
      </c>
      <c r="J2713" s="1">
        <v>178.6</v>
      </c>
      <c r="K2713" s="1">
        <v>178.6</v>
      </c>
      <c r="L2713" s="42">
        <v>5</v>
      </c>
      <c r="M2713" s="43"/>
      <c r="N2713" s="1" t="e">
        <f>VLOOKUP(B2713,MICRO!E:L,8,0)</f>
        <v>#N/A</v>
      </c>
    </row>
    <row r="2714" spans="1:14" ht="20.25" x14ac:dyDescent="0.25">
      <c r="A2714" s="1">
        <v>38</v>
      </c>
      <c r="B2714" s="159">
        <v>2213</v>
      </c>
      <c r="C2714" s="1" t="s">
        <v>799</v>
      </c>
      <c r="D2714" s="1"/>
      <c r="E2714" s="1" t="s">
        <v>2</v>
      </c>
      <c r="F2714" s="1" t="s">
        <v>800</v>
      </c>
      <c r="G2714" s="1">
        <v>4</v>
      </c>
      <c r="H2714" s="1" t="s">
        <v>19</v>
      </c>
      <c r="I2714" s="1" t="s">
        <v>569</v>
      </c>
      <c r="J2714" s="1">
        <v>3.4</v>
      </c>
      <c r="K2714" s="1">
        <v>13.6</v>
      </c>
      <c r="L2714" s="42">
        <v>5</v>
      </c>
      <c r="M2714" s="43"/>
      <c r="N2714" s="1" t="e">
        <f>VLOOKUP(B2714,MICRO!E:L,8,0)</f>
        <v>#N/A</v>
      </c>
    </row>
    <row r="2715" spans="1:14" ht="20.25" x14ac:dyDescent="0.25">
      <c r="A2715" s="1">
        <v>39</v>
      </c>
      <c r="B2715" s="159">
        <v>2214</v>
      </c>
      <c r="C2715" s="1" t="s">
        <v>799</v>
      </c>
      <c r="D2715" s="1"/>
      <c r="E2715" s="1" t="s">
        <v>43</v>
      </c>
      <c r="F2715" s="1" t="s">
        <v>801</v>
      </c>
      <c r="G2715" s="1">
        <v>4</v>
      </c>
      <c r="H2715" s="1" t="s">
        <v>19</v>
      </c>
      <c r="I2715" s="1" t="s">
        <v>569</v>
      </c>
      <c r="J2715" s="1">
        <v>1.2</v>
      </c>
      <c r="K2715" s="1">
        <v>4.8</v>
      </c>
      <c r="L2715" s="42">
        <v>5</v>
      </c>
      <c r="M2715" s="43"/>
      <c r="N2715" s="1" t="e">
        <f>VLOOKUP(B2715,MICRO!E:L,8,0)</f>
        <v>#N/A</v>
      </c>
    </row>
    <row r="2716" spans="1:14" ht="20.25" x14ac:dyDescent="0.25">
      <c r="A2716" s="1">
        <v>40</v>
      </c>
      <c r="B2716" s="159">
        <v>2215</v>
      </c>
      <c r="C2716" s="1" t="s">
        <v>799</v>
      </c>
      <c r="D2716" s="1"/>
      <c r="E2716" s="1" t="s">
        <v>746</v>
      </c>
      <c r="F2716" s="1" t="s">
        <v>802</v>
      </c>
      <c r="G2716" s="1">
        <v>4</v>
      </c>
      <c r="H2716" s="1" t="s">
        <v>19</v>
      </c>
      <c r="I2716" s="1" t="s">
        <v>569</v>
      </c>
      <c r="J2716" s="1">
        <v>1.4</v>
      </c>
      <c r="K2716" s="1">
        <v>5.6</v>
      </c>
      <c r="L2716" s="42">
        <v>5</v>
      </c>
      <c r="M2716" s="43"/>
      <c r="N2716" s="1" t="e">
        <f>VLOOKUP(B2716,MICRO!E:L,8,0)</f>
        <v>#N/A</v>
      </c>
    </row>
    <row r="2717" spans="1:14" ht="20.25" x14ac:dyDescent="0.25">
      <c r="A2717" s="1">
        <v>41</v>
      </c>
      <c r="B2717" s="159">
        <v>2216</v>
      </c>
      <c r="C2717" s="1" t="s">
        <v>799</v>
      </c>
      <c r="D2717" s="1"/>
      <c r="E2717" s="1" t="s">
        <v>1101</v>
      </c>
      <c r="F2717" s="1" t="s">
        <v>803</v>
      </c>
      <c r="G2717" s="1">
        <v>8</v>
      </c>
      <c r="H2717" s="1" t="s">
        <v>19</v>
      </c>
      <c r="I2717" s="1" t="s">
        <v>569</v>
      </c>
      <c r="J2717" s="1">
        <v>0.4</v>
      </c>
      <c r="K2717" s="1">
        <v>3.2</v>
      </c>
      <c r="L2717" s="42">
        <v>5</v>
      </c>
      <c r="M2717" s="43"/>
      <c r="N2717" s="1" t="e">
        <f>VLOOKUP(B2717,MICRO!E:L,8,0)</f>
        <v>#N/A</v>
      </c>
    </row>
    <row r="2718" spans="1:14" ht="20.25" x14ac:dyDescent="0.25">
      <c r="A2718" s="1">
        <v>42</v>
      </c>
      <c r="B2718" s="159">
        <v>2217</v>
      </c>
      <c r="C2718" s="1" t="s">
        <v>799</v>
      </c>
      <c r="D2718" s="1"/>
      <c r="E2718" s="1" t="s">
        <v>2</v>
      </c>
      <c r="F2718" s="1" t="s">
        <v>800</v>
      </c>
      <c r="G2718" s="1">
        <v>4</v>
      </c>
      <c r="H2718" s="1" t="s">
        <v>19</v>
      </c>
      <c r="I2718" s="1" t="s">
        <v>570</v>
      </c>
      <c r="J2718" s="1">
        <v>3.4</v>
      </c>
      <c r="K2718" s="1">
        <v>13.6</v>
      </c>
      <c r="L2718" s="42">
        <v>5</v>
      </c>
      <c r="M2718" s="43"/>
      <c r="N2718" s="1" t="e">
        <f>VLOOKUP(B2718,MICRO!E:L,8,0)</f>
        <v>#N/A</v>
      </c>
    </row>
    <row r="2719" spans="1:14" ht="20.25" x14ac:dyDescent="0.25">
      <c r="A2719" s="1">
        <v>43</v>
      </c>
      <c r="B2719" s="159">
        <v>2218</v>
      </c>
      <c r="C2719" s="1" t="s">
        <v>799</v>
      </c>
      <c r="D2719" s="1"/>
      <c r="E2719" s="1" t="s">
        <v>43</v>
      </c>
      <c r="F2719" s="1" t="s">
        <v>801</v>
      </c>
      <c r="G2719" s="1">
        <v>4</v>
      </c>
      <c r="H2719" s="1" t="s">
        <v>19</v>
      </c>
      <c r="I2719" s="1" t="s">
        <v>570</v>
      </c>
      <c r="J2719" s="1">
        <v>1.2</v>
      </c>
      <c r="K2719" s="1">
        <v>4.8</v>
      </c>
      <c r="L2719" s="42">
        <v>5</v>
      </c>
      <c r="M2719" s="43"/>
      <c r="N2719" s="1" t="e">
        <f>VLOOKUP(B2719,MICRO!E:L,8,0)</f>
        <v>#N/A</v>
      </c>
    </row>
    <row r="2720" spans="1:14" ht="20.25" x14ac:dyDescent="0.25">
      <c r="A2720" s="1">
        <v>44</v>
      </c>
      <c r="B2720" s="159">
        <v>2219</v>
      </c>
      <c r="C2720" s="1" t="s">
        <v>799</v>
      </c>
      <c r="D2720" s="1"/>
      <c r="E2720" s="1" t="s">
        <v>746</v>
      </c>
      <c r="F2720" s="1" t="s">
        <v>802</v>
      </c>
      <c r="G2720" s="1">
        <v>4</v>
      </c>
      <c r="H2720" s="1" t="s">
        <v>19</v>
      </c>
      <c r="I2720" s="1" t="s">
        <v>570</v>
      </c>
      <c r="J2720" s="1">
        <v>1.4</v>
      </c>
      <c r="K2720" s="1">
        <v>5.6</v>
      </c>
      <c r="L2720" s="42">
        <v>5</v>
      </c>
      <c r="M2720" s="43"/>
      <c r="N2720" s="1" t="e">
        <f>VLOOKUP(B2720,MICRO!E:L,8,0)</f>
        <v>#N/A</v>
      </c>
    </row>
    <row r="2721" spans="1:14" ht="20.25" x14ac:dyDescent="0.25">
      <c r="A2721" s="1">
        <v>45</v>
      </c>
      <c r="B2721" s="159">
        <v>2220</v>
      </c>
      <c r="C2721" s="1" t="s">
        <v>799</v>
      </c>
      <c r="D2721" s="1"/>
      <c r="E2721" s="1" t="s">
        <v>1101</v>
      </c>
      <c r="F2721" s="1" t="s">
        <v>803</v>
      </c>
      <c r="G2721" s="1">
        <v>8</v>
      </c>
      <c r="H2721" s="1" t="s">
        <v>19</v>
      </c>
      <c r="I2721" s="1" t="s">
        <v>570</v>
      </c>
      <c r="J2721" s="1">
        <v>0.4</v>
      </c>
      <c r="K2721" s="1">
        <v>3.2</v>
      </c>
      <c r="L2721" s="42">
        <v>5</v>
      </c>
      <c r="M2721" s="43"/>
      <c r="N2721" s="1" t="e">
        <f>VLOOKUP(B2721,MICRO!E:L,8,0)</f>
        <v>#N/A</v>
      </c>
    </row>
    <row r="2722" spans="1:14" ht="20.25" x14ac:dyDescent="0.25">
      <c r="A2722" s="1">
        <v>46</v>
      </c>
      <c r="B2722" s="159">
        <v>2221</v>
      </c>
      <c r="C2722" s="1" t="s">
        <v>799</v>
      </c>
      <c r="D2722" s="1"/>
      <c r="E2722" s="1" t="s">
        <v>2</v>
      </c>
      <c r="F2722" s="1" t="s">
        <v>800</v>
      </c>
      <c r="G2722" s="1">
        <v>4</v>
      </c>
      <c r="H2722" s="1" t="s">
        <v>19</v>
      </c>
      <c r="I2722" s="1" t="s">
        <v>571</v>
      </c>
      <c r="J2722" s="1">
        <v>3.4</v>
      </c>
      <c r="K2722" s="1">
        <v>13.6</v>
      </c>
      <c r="L2722" s="42">
        <v>5</v>
      </c>
      <c r="M2722" s="43"/>
      <c r="N2722" s="1" t="e">
        <f>VLOOKUP(B2722,MICRO!E:L,8,0)</f>
        <v>#N/A</v>
      </c>
    </row>
    <row r="2723" spans="1:14" ht="20.25" x14ac:dyDescent="0.25">
      <c r="A2723" s="1">
        <v>47</v>
      </c>
      <c r="B2723" s="159">
        <v>2222</v>
      </c>
      <c r="C2723" s="1" t="s">
        <v>799</v>
      </c>
      <c r="D2723" s="1"/>
      <c r="E2723" s="1" t="s">
        <v>43</v>
      </c>
      <c r="F2723" s="1" t="s">
        <v>801</v>
      </c>
      <c r="G2723" s="1">
        <v>4</v>
      </c>
      <c r="H2723" s="1" t="s">
        <v>19</v>
      </c>
      <c r="I2723" s="1" t="s">
        <v>571</v>
      </c>
      <c r="J2723" s="1">
        <v>1.2</v>
      </c>
      <c r="K2723" s="1">
        <v>4.8</v>
      </c>
      <c r="L2723" s="42">
        <v>5</v>
      </c>
      <c r="M2723" s="43"/>
      <c r="N2723" s="1" t="e">
        <f>VLOOKUP(B2723,MICRO!E:L,8,0)</f>
        <v>#N/A</v>
      </c>
    </row>
    <row r="2724" spans="1:14" ht="20.25" x14ac:dyDescent="0.25">
      <c r="A2724" s="1">
        <v>48</v>
      </c>
      <c r="B2724" s="159">
        <v>2223</v>
      </c>
      <c r="C2724" s="1" t="s">
        <v>799</v>
      </c>
      <c r="D2724" s="1"/>
      <c r="E2724" s="1" t="s">
        <v>746</v>
      </c>
      <c r="F2724" s="1" t="s">
        <v>802</v>
      </c>
      <c r="G2724" s="1">
        <v>4</v>
      </c>
      <c r="H2724" s="1" t="s">
        <v>19</v>
      </c>
      <c r="I2724" s="1" t="s">
        <v>571</v>
      </c>
      <c r="J2724" s="1">
        <v>1.4</v>
      </c>
      <c r="K2724" s="1">
        <v>5.6</v>
      </c>
      <c r="L2724" s="42">
        <v>5</v>
      </c>
      <c r="M2724" s="43"/>
      <c r="N2724" s="1" t="e">
        <f>VLOOKUP(B2724,MICRO!E:L,8,0)</f>
        <v>#N/A</v>
      </c>
    </row>
    <row r="2725" spans="1:14" ht="20.25" x14ac:dyDescent="0.25">
      <c r="A2725" s="1">
        <v>49</v>
      </c>
      <c r="B2725" s="159">
        <v>2224</v>
      </c>
      <c r="C2725" s="1" t="s">
        <v>799</v>
      </c>
      <c r="D2725" s="1"/>
      <c r="E2725" s="1" t="s">
        <v>1101</v>
      </c>
      <c r="F2725" s="1" t="s">
        <v>803</v>
      </c>
      <c r="G2725" s="1">
        <v>8</v>
      </c>
      <c r="H2725" s="1" t="s">
        <v>19</v>
      </c>
      <c r="I2725" s="1" t="s">
        <v>571</v>
      </c>
      <c r="J2725" s="1">
        <v>0.4</v>
      </c>
      <c r="K2725" s="1">
        <v>3.2</v>
      </c>
      <c r="L2725" s="42">
        <v>5</v>
      </c>
      <c r="M2725" s="43"/>
      <c r="N2725" s="1" t="e">
        <f>VLOOKUP(B2725,MICRO!E:L,8,0)</f>
        <v>#N/A</v>
      </c>
    </row>
    <row r="2726" spans="1:14" ht="20.25" x14ac:dyDescent="0.25">
      <c r="A2726" s="1">
        <v>50</v>
      </c>
      <c r="B2726" s="159">
        <v>2225</v>
      </c>
      <c r="C2726" s="1" t="s">
        <v>799</v>
      </c>
      <c r="D2726" s="1"/>
      <c r="E2726" s="1" t="s">
        <v>2</v>
      </c>
      <c r="F2726" s="1" t="s">
        <v>800</v>
      </c>
      <c r="G2726" s="1">
        <v>4</v>
      </c>
      <c r="H2726" s="1" t="s">
        <v>19</v>
      </c>
      <c r="I2726" s="1" t="s">
        <v>572</v>
      </c>
      <c r="J2726" s="1">
        <v>3.4</v>
      </c>
      <c r="K2726" s="1">
        <v>13.6</v>
      </c>
      <c r="L2726" s="42">
        <v>5</v>
      </c>
      <c r="M2726" s="43"/>
      <c r="N2726" s="1" t="e">
        <f>VLOOKUP(B2726,MICRO!E:L,8,0)</f>
        <v>#N/A</v>
      </c>
    </row>
    <row r="2727" spans="1:14" ht="20.25" x14ac:dyDescent="0.25">
      <c r="A2727" s="1">
        <v>51</v>
      </c>
      <c r="B2727" s="159">
        <v>2226</v>
      </c>
      <c r="C2727" s="1" t="s">
        <v>799</v>
      </c>
      <c r="D2727" s="1"/>
      <c r="E2727" s="1" t="s">
        <v>43</v>
      </c>
      <c r="F2727" s="1" t="s">
        <v>801</v>
      </c>
      <c r="G2727" s="1">
        <v>4</v>
      </c>
      <c r="H2727" s="1" t="s">
        <v>19</v>
      </c>
      <c r="I2727" s="1" t="s">
        <v>572</v>
      </c>
      <c r="J2727" s="1">
        <v>1.2</v>
      </c>
      <c r="K2727" s="1">
        <v>4.8</v>
      </c>
      <c r="L2727" s="42">
        <v>5</v>
      </c>
      <c r="M2727" s="43"/>
      <c r="N2727" s="1" t="e">
        <f>VLOOKUP(B2727,MICRO!E:L,8,0)</f>
        <v>#N/A</v>
      </c>
    </row>
    <row r="2728" spans="1:14" ht="20.25" x14ac:dyDescent="0.25">
      <c r="A2728" s="1">
        <v>52</v>
      </c>
      <c r="B2728" s="159">
        <v>2227</v>
      </c>
      <c r="C2728" s="1" t="s">
        <v>799</v>
      </c>
      <c r="D2728" s="1"/>
      <c r="E2728" s="1" t="s">
        <v>746</v>
      </c>
      <c r="F2728" s="1" t="s">
        <v>802</v>
      </c>
      <c r="G2728" s="1">
        <v>4</v>
      </c>
      <c r="H2728" s="1" t="s">
        <v>19</v>
      </c>
      <c r="I2728" s="1" t="s">
        <v>572</v>
      </c>
      <c r="J2728" s="1">
        <v>1.4</v>
      </c>
      <c r="K2728" s="1">
        <v>5.6</v>
      </c>
      <c r="L2728" s="42">
        <v>5</v>
      </c>
      <c r="M2728" s="43"/>
      <c r="N2728" s="1" t="e">
        <f>VLOOKUP(B2728,MICRO!E:L,8,0)</f>
        <v>#N/A</v>
      </c>
    </row>
    <row r="2729" spans="1:14" ht="20.25" x14ac:dyDescent="0.25">
      <c r="A2729" s="1">
        <v>53</v>
      </c>
      <c r="B2729" s="159">
        <v>2228</v>
      </c>
      <c r="C2729" s="1" t="s">
        <v>799</v>
      </c>
      <c r="D2729" s="1"/>
      <c r="E2729" s="1" t="s">
        <v>1101</v>
      </c>
      <c r="F2729" s="1" t="s">
        <v>803</v>
      </c>
      <c r="G2729" s="1">
        <v>8</v>
      </c>
      <c r="H2729" s="1" t="s">
        <v>19</v>
      </c>
      <c r="I2729" s="1" t="s">
        <v>572</v>
      </c>
      <c r="J2729" s="1">
        <v>0.4</v>
      </c>
      <c r="K2729" s="1">
        <v>3.2</v>
      </c>
      <c r="L2729" s="42">
        <v>5</v>
      </c>
      <c r="M2729" s="43"/>
      <c r="N2729" s="1" t="e">
        <f>VLOOKUP(B2729,MICRO!E:L,8,0)</f>
        <v>#N/A</v>
      </c>
    </row>
    <row r="2730" spans="1:14" ht="20.25" x14ac:dyDescent="0.25">
      <c r="A2730" s="1">
        <v>1</v>
      </c>
      <c r="B2730" s="159">
        <v>2061</v>
      </c>
      <c r="C2730" s="1" t="s">
        <v>657</v>
      </c>
      <c r="D2730" s="1"/>
      <c r="E2730" s="1" t="s">
        <v>2</v>
      </c>
      <c r="F2730" s="1" t="s">
        <v>658</v>
      </c>
      <c r="G2730" s="1">
        <v>3</v>
      </c>
      <c r="H2730" s="1" t="s">
        <v>19</v>
      </c>
      <c r="I2730" s="1" t="s">
        <v>569</v>
      </c>
      <c r="J2730" s="1">
        <v>10</v>
      </c>
      <c r="K2730" s="1">
        <v>30</v>
      </c>
      <c r="L2730" s="42">
        <v>6</v>
      </c>
      <c r="M2730" s="43"/>
      <c r="N2730" s="1" t="e">
        <f>VLOOKUP(B2730,MICRO!E:L,8,0)</f>
        <v>#N/A</v>
      </c>
    </row>
    <row r="2731" spans="1:14" ht="20.25" x14ac:dyDescent="0.25">
      <c r="A2731" s="1">
        <v>2</v>
      </c>
      <c r="B2731" s="159">
        <v>2062</v>
      </c>
      <c r="C2731" s="1" t="s">
        <v>657</v>
      </c>
      <c r="D2731" s="1"/>
      <c r="E2731" s="1" t="s">
        <v>2</v>
      </c>
      <c r="F2731" s="1" t="s">
        <v>658</v>
      </c>
      <c r="G2731" s="1">
        <v>3</v>
      </c>
      <c r="H2731" s="1" t="s">
        <v>19</v>
      </c>
      <c r="I2731" s="1" t="s">
        <v>570</v>
      </c>
      <c r="J2731" s="1">
        <v>10</v>
      </c>
      <c r="K2731" s="1">
        <v>30</v>
      </c>
      <c r="L2731" s="42">
        <v>6</v>
      </c>
      <c r="M2731" s="43"/>
      <c r="N2731" s="1" t="e">
        <f>VLOOKUP(B2731,MICRO!E:L,8,0)</f>
        <v>#N/A</v>
      </c>
    </row>
    <row r="2732" spans="1:14" ht="20.25" x14ac:dyDescent="0.25">
      <c r="A2732" s="1">
        <v>3</v>
      </c>
      <c r="B2732" s="159">
        <v>2063</v>
      </c>
      <c r="C2732" s="1" t="s">
        <v>657</v>
      </c>
      <c r="D2732" s="1"/>
      <c r="E2732" s="1" t="s">
        <v>2</v>
      </c>
      <c r="F2732" s="1" t="s">
        <v>658</v>
      </c>
      <c r="G2732" s="1">
        <v>3</v>
      </c>
      <c r="H2732" s="1" t="s">
        <v>19</v>
      </c>
      <c r="I2732" s="1" t="s">
        <v>571</v>
      </c>
      <c r="J2732" s="1">
        <v>10</v>
      </c>
      <c r="K2732" s="1">
        <v>30</v>
      </c>
      <c r="L2732" s="42">
        <v>6</v>
      </c>
      <c r="M2732" s="43"/>
      <c r="N2732" s="1" t="e">
        <f>VLOOKUP(B2732,MICRO!E:L,8,0)</f>
        <v>#N/A</v>
      </c>
    </row>
    <row r="2733" spans="1:14" ht="20.25" x14ac:dyDescent="0.25">
      <c r="A2733" s="1">
        <v>4</v>
      </c>
      <c r="B2733" s="159">
        <v>2064</v>
      </c>
      <c r="C2733" s="1" t="s">
        <v>657</v>
      </c>
      <c r="D2733" s="1"/>
      <c r="E2733" s="1" t="s">
        <v>2</v>
      </c>
      <c r="F2733" s="1" t="s">
        <v>658</v>
      </c>
      <c r="G2733" s="1">
        <v>3</v>
      </c>
      <c r="H2733" s="1" t="s">
        <v>19</v>
      </c>
      <c r="I2733" s="1" t="s">
        <v>572</v>
      </c>
      <c r="J2733" s="1">
        <v>10</v>
      </c>
      <c r="K2733" s="1">
        <v>30</v>
      </c>
      <c r="L2733" s="42">
        <v>6</v>
      </c>
      <c r="M2733" s="43"/>
      <c r="N2733" s="1" t="e">
        <f>VLOOKUP(B2733,MICRO!E:L,8,0)</f>
        <v>#N/A</v>
      </c>
    </row>
    <row r="2734" spans="1:14" ht="20.25" x14ac:dyDescent="0.25">
      <c r="A2734" s="1">
        <v>5</v>
      </c>
      <c r="B2734" s="159"/>
      <c r="C2734" s="1" t="s">
        <v>1644</v>
      </c>
      <c r="D2734" s="1"/>
      <c r="E2734" s="1"/>
      <c r="F2734" s="1" t="s">
        <v>1645</v>
      </c>
      <c r="G2734" s="1">
        <v>30</v>
      </c>
      <c r="H2734" s="1" t="s">
        <v>19</v>
      </c>
      <c r="I2734" s="1" t="s">
        <v>1646</v>
      </c>
      <c r="J2734" s="1">
        <v>0.03</v>
      </c>
      <c r="K2734" s="1">
        <v>0.89999999999999991</v>
      </c>
      <c r="L2734" s="42">
        <v>6</v>
      </c>
      <c r="M2734" s="43"/>
      <c r="N2734" s="1" t="e">
        <f>VLOOKUP(B2734,MICRO!E:L,8,0)</f>
        <v>#N/A</v>
      </c>
    </row>
    <row r="2735" spans="1:14" ht="20.25" x14ac:dyDescent="0.25">
      <c r="A2735" s="1">
        <v>6</v>
      </c>
      <c r="B2735" s="159"/>
      <c r="C2735" s="1" t="s">
        <v>1647</v>
      </c>
      <c r="D2735" s="1"/>
      <c r="E2735" s="1"/>
      <c r="F2735" s="1" t="s">
        <v>1648</v>
      </c>
      <c r="G2735" s="1">
        <v>15</v>
      </c>
      <c r="H2735" s="1" t="s">
        <v>19</v>
      </c>
      <c r="I2735" s="1" t="s">
        <v>1649</v>
      </c>
      <c r="J2735" s="1">
        <v>0.03</v>
      </c>
      <c r="K2735" s="1">
        <v>0.44999999999999996</v>
      </c>
      <c r="L2735" s="42">
        <v>6</v>
      </c>
      <c r="M2735" s="43"/>
      <c r="N2735" s="1" t="e">
        <f>VLOOKUP(B2735,MICRO!E:L,8,0)</f>
        <v>#N/A</v>
      </c>
    </row>
    <row r="2736" spans="1:14" ht="20.25" x14ac:dyDescent="0.25">
      <c r="A2736" s="1">
        <v>7</v>
      </c>
      <c r="B2736" s="159"/>
      <c r="C2736" s="1" t="s">
        <v>1647</v>
      </c>
      <c r="D2736" s="1"/>
      <c r="E2736" s="1"/>
      <c r="F2736" s="1" t="s">
        <v>1650</v>
      </c>
      <c r="G2736" s="1">
        <v>15</v>
      </c>
      <c r="H2736" s="1" t="s">
        <v>19</v>
      </c>
      <c r="I2736" s="1" t="s">
        <v>1646</v>
      </c>
      <c r="J2736" s="1">
        <v>0.04</v>
      </c>
      <c r="K2736" s="1">
        <v>0.6</v>
      </c>
      <c r="L2736" s="42">
        <v>6</v>
      </c>
      <c r="M2736" s="43"/>
      <c r="N2736" s="1" t="e">
        <f>VLOOKUP(B2736,MICRO!E:L,8,0)</f>
        <v>#N/A</v>
      </c>
    </row>
    <row r="2737" spans="1:14" ht="20.25" x14ac:dyDescent="0.25">
      <c r="A2737" s="1">
        <v>8</v>
      </c>
      <c r="B2737" s="159"/>
      <c r="C2737" s="1" t="s">
        <v>1644</v>
      </c>
      <c r="D2737" s="1"/>
      <c r="E2737" s="1"/>
      <c r="F2737" s="1" t="s">
        <v>1651</v>
      </c>
      <c r="G2737" s="1">
        <v>30</v>
      </c>
      <c r="H2737" s="1" t="s">
        <v>19</v>
      </c>
      <c r="I2737" s="1" t="s">
        <v>1646</v>
      </c>
      <c r="J2737" s="1">
        <v>0.05</v>
      </c>
      <c r="K2737" s="1">
        <v>1.5</v>
      </c>
      <c r="L2737" s="42">
        <v>6</v>
      </c>
      <c r="M2737" s="43"/>
      <c r="N2737" s="1" t="e">
        <f>VLOOKUP(B2737,MICRO!E:L,8,0)</f>
        <v>#N/A</v>
      </c>
    </row>
    <row r="2738" spans="1:14" ht="20.25" x14ac:dyDescent="0.25">
      <c r="A2738" s="1">
        <v>9</v>
      </c>
      <c r="B2738" s="159"/>
      <c r="C2738" s="1" t="s">
        <v>1644</v>
      </c>
      <c r="D2738" s="1"/>
      <c r="E2738" s="1"/>
      <c r="F2738" s="1" t="s">
        <v>1652</v>
      </c>
      <c r="G2738" s="1">
        <v>10</v>
      </c>
      <c r="H2738" s="1" t="s">
        <v>19</v>
      </c>
      <c r="I2738" s="1" t="s">
        <v>1649</v>
      </c>
      <c r="J2738" s="1">
        <v>0.05</v>
      </c>
      <c r="K2738" s="1">
        <v>0.5</v>
      </c>
      <c r="L2738" s="42">
        <v>6</v>
      </c>
      <c r="M2738" s="43"/>
      <c r="N2738" s="1" t="e">
        <f>VLOOKUP(B2738,MICRO!E:L,8,0)</f>
        <v>#N/A</v>
      </c>
    </row>
    <row r="2739" spans="1:14" ht="20.25" x14ac:dyDescent="0.25">
      <c r="A2739" s="1">
        <v>10</v>
      </c>
      <c r="B2739" s="159"/>
      <c r="C2739" s="1" t="s">
        <v>1647</v>
      </c>
      <c r="D2739" s="1"/>
      <c r="E2739" s="1"/>
      <c r="F2739" s="1" t="s">
        <v>1653</v>
      </c>
      <c r="G2739" s="1">
        <v>15</v>
      </c>
      <c r="H2739" s="1" t="s">
        <v>19</v>
      </c>
      <c r="I2739" s="1" t="s">
        <v>1649</v>
      </c>
      <c r="J2739" s="1">
        <v>0.04</v>
      </c>
      <c r="K2739" s="1">
        <v>0.6</v>
      </c>
      <c r="L2739" s="42">
        <v>6</v>
      </c>
      <c r="M2739" s="43"/>
      <c r="N2739" s="1" t="e">
        <f>VLOOKUP(B2739,MICRO!E:L,8,0)</f>
        <v>#N/A</v>
      </c>
    </row>
    <row r="2740" spans="1:14" ht="20.25" x14ac:dyDescent="0.25">
      <c r="A2740" s="1">
        <v>11</v>
      </c>
      <c r="B2740" s="159"/>
      <c r="C2740" s="1" t="s">
        <v>1654</v>
      </c>
      <c r="D2740" s="1"/>
      <c r="E2740" s="1"/>
      <c r="F2740" s="1" t="s">
        <v>1655</v>
      </c>
      <c r="G2740" s="1">
        <v>30</v>
      </c>
      <c r="H2740" s="1" t="s">
        <v>19</v>
      </c>
      <c r="I2740" s="1" t="s">
        <v>1656</v>
      </c>
      <c r="J2740" s="1">
        <v>0.04</v>
      </c>
      <c r="K2740" s="1">
        <v>1.2</v>
      </c>
      <c r="L2740" s="42">
        <v>6</v>
      </c>
      <c r="M2740" s="43"/>
      <c r="N2740" s="1" t="e">
        <f>VLOOKUP(B2740,MICRO!E:L,8,0)</f>
        <v>#N/A</v>
      </c>
    </row>
    <row r="2741" spans="1:14" ht="20.25" x14ac:dyDescent="0.25">
      <c r="A2741" s="1">
        <v>12</v>
      </c>
      <c r="B2741" s="159"/>
      <c r="C2741" s="1" t="s">
        <v>673</v>
      </c>
      <c r="D2741" s="1"/>
      <c r="E2741" s="1"/>
      <c r="F2741" s="1" t="s">
        <v>1657</v>
      </c>
      <c r="G2741" s="1">
        <v>10</v>
      </c>
      <c r="H2741" s="1" t="s">
        <v>19</v>
      </c>
      <c r="I2741" s="1" t="s">
        <v>1646</v>
      </c>
      <c r="J2741" s="1">
        <v>0.04</v>
      </c>
      <c r="K2741" s="1">
        <v>0.4</v>
      </c>
      <c r="L2741" s="42">
        <v>6</v>
      </c>
      <c r="M2741" s="43"/>
      <c r="N2741" s="1" t="e">
        <f>VLOOKUP(B2741,MICRO!E:L,8,0)</f>
        <v>#N/A</v>
      </c>
    </row>
    <row r="2742" spans="1:14" ht="20.25" x14ac:dyDescent="0.25">
      <c r="A2742" s="1">
        <v>13</v>
      </c>
      <c r="B2742" s="159"/>
      <c r="C2742" s="1" t="s">
        <v>673</v>
      </c>
      <c r="D2742" s="1"/>
      <c r="E2742" s="1"/>
      <c r="F2742" s="1" t="s">
        <v>1658</v>
      </c>
      <c r="G2742" s="1">
        <v>6</v>
      </c>
      <c r="H2742" s="1" t="s">
        <v>19</v>
      </c>
      <c r="I2742" s="1" t="s">
        <v>1649</v>
      </c>
      <c r="J2742" s="1">
        <v>0.04</v>
      </c>
      <c r="K2742" s="1">
        <v>0.24</v>
      </c>
      <c r="L2742" s="42">
        <v>6</v>
      </c>
      <c r="M2742" s="43"/>
      <c r="N2742" s="1" t="e">
        <f>VLOOKUP(B2742,MICRO!E:L,8,0)</f>
        <v>#N/A</v>
      </c>
    </row>
    <row r="2743" spans="1:14" ht="20.25" x14ac:dyDescent="0.25">
      <c r="A2743" s="1">
        <v>14</v>
      </c>
      <c r="B2743" s="159"/>
      <c r="C2743" s="1" t="s">
        <v>1659</v>
      </c>
      <c r="D2743" s="1"/>
      <c r="E2743" s="1"/>
      <c r="F2743" s="1" t="s">
        <v>1660</v>
      </c>
      <c r="G2743" s="1">
        <v>8</v>
      </c>
      <c r="H2743" s="1" t="s">
        <v>19</v>
      </c>
      <c r="I2743" s="1" t="s">
        <v>1646</v>
      </c>
      <c r="J2743" s="1">
        <v>0.05</v>
      </c>
      <c r="K2743" s="1">
        <v>0.4</v>
      </c>
      <c r="L2743" s="42">
        <v>6</v>
      </c>
      <c r="M2743" s="43"/>
      <c r="N2743" s="1" t="e">
        <f>VLOOKUP(B2743,MICRO!E:L,8,0)</f>
        <v>#N/A</v>
      </c>
    </row>
    <row r="2744" spans="1:14" ht="20.25" x14ac:dyDescent="0.25">
      <c r="A2744" s="1">
        <v>15</v>
      </c>
      <c r="B2744" s="159"/>
      <c r="C2744" s="1" t="s">
        <v>1661</v>
      </c>
      <c r="D2744" s="1"/>
      <c r="E2744" s="1"/>
      <c r="F2744" s="1" t="s">
        <v>1662</v>
      </c>
      <c r="G2744" s="1">
        <v>8</v>
      </c>
      <c r="H2744" s="1" t="s">
        <v>19</v>
      </c>
      <c r="I2744" s="1" t="s">
        <v>1646</v>
      </c>
      <c r="J2744" s="1">
        <v>0.03</v>
      </c>
      <c r="K2744" s="1">
        <v>0.24</v>
      </c>
      <c r="L2744" s="42">
        <v>6</v>
      </c>
      <c r="M2744" s="43"/>
      <c r="N2744" s="1" t="e">
        <f>VLOOKUP(B2744,MICRO!E:L,8,0)</f>
        <v>#N/A</v>
      </c>
    </row>
    <row r="2745" spans="1:14" ht="20.25" x14ac:dyDescent="0.25">
      <c r="A2745" s="1">
        <v>16</v>
      </c>
      <c r="B2745" s="159">
        <v>2229</v>
      </c>
      <c r="C2745" s="1" t="s">
        <v>804</v>
      </c>
      <c r="D2745" s="1"/>
      <c r="E2745" s="1" t="s">
        <v>2</v>
      </c>
      <c r="F2745" s="1" t="s">
        <v>805</v>
      </c>
      <c r="G2745" s="1">
        <v>1</v>
      </c>
      <c r="H2745" s="1" t="s">
        <v>19</v>
      </c>
      <c r="I2745" s="1" t="s">
        <v>569</v>
      </c>
      <c r="J2745" s="1">
        <v>15.1</v>
      </c>
      <c r="K2745" s="1">
        <v>15.1</v>
      </c>
      <c r="L2745" s="42">
        <v>6</v>
      </c>
      <c r="M2745" s="43"/>
      <c r="N2745" s="1" t="e">
        <f>VLOOKUP(B2745,MICRO!E:L,8,0)</f>
        <v>#N/A</v>
      </c>
    </row>
    <row r="2746" spans="1:14" ht="20.25" x14ac:dyDescent="0.25">
      <c r="A2746" s="1">
        <v>17</v>
      </c>
      <c r="B2746" s="159">
        <v>2230</v>
      </c>
      <c r="C2746" s="1" t="s">
        <v>804</v>
      </c>
      <c r="D2746" s="1"/>
      <c r="E2746" s="1" t="s">
        <v>43</v>
      </c>
      <c r="F2746" s="1" t="s">
        <v>806</v>
      </c>
      <c r="G2746" s="1">
        <v>1</v>
      </c>
      <c r="H2746" s="1" t="s">
        <v>19</v>
      </c>
      <c r="I2746" s="1" t="s">
        <v>569</v>
      </c>
      <c r="J2746" s="1">
        <v>3.2</v>
      </c>
      <c r="K2746" s="1">
        <v>3.2</v>
      </c>
      <c r="L2746" s="42">
        <v>6</v>
      </c>
      <c r="M2746" s="43"/>
      <c r="N2746" s="1" t="e">
        <f>VLOOKUP(B2746,MICRO!E:L,8,0)</f>
        <v>#N/A</v>
      </c>
    </row>
    <row r="2747" spans="1:14" ht="20.25" x14ac:dyDescent="0.25">
      <c r="A2747" s="1">
        <v>18</v>
      </c>
      <c r="B2747" s="159">
        <v>2231</v>
      </c>
      <c r="C2747" s="1" t="s">
        <v>804</v>
      </c>
      <c r="D2747" s="1"/>
      <c r="E2747" s="1" t="s">
        <v>746</v>
      </c>
      <c r="F2747" s="1" t="s">
        <v>807</v>
      </c>
      <c r="G2747" s="1">
        <v>1</v>
      </c>
      <c r="H2747" s="1" t="s">
        <v>19</v>
      </c>
      <c r="I2747" s="1" t="s">
        <v>569</v>
      </c>
      <c r="J2747" s="1">
        <v>0.5</v>
      </c>
      <c r="K2747" s="1">
        <v>0.5</v>
      </c>
      <c r="L2747" s="42">
        <v>6</v>
      </c>
      <c r="M2747" s="43"/>
      <c r="N2747" s="1" t="e">
        <f>VLOOKUP(B2747,MICRO!E:L,8,0)</f>
        <v>#N/A</v>
      </c>
    </row>
    <row r="2748" spans="1:14" ht="20.25" x14ac:dyDescent="0.25">
      <c r="A2748" s="1">
        <v>19</v>
      </c>
      <c r="B2748" s="159">
        <v>2232</v>
      </c>
      <c r="C2748" s="1" t="s">
        <v>804</v>
      </c>
      <c r="D2748" s="1"/>
      <c r="E2748" s="1" t="s">
        <v>2</v>
      </c>
      <c r="F2748" s="1" t="s">
        <v>805</v>
      </c>
      <c r="G2748" s="1">
        <v>1</v>
      </c>
      <c r="H2748" s="1" t="s">
        <v>19</v>
      </c>
      <c r="I2748" s="1" t="s">
        <v>570</v>
      </c>
      <c r="J2748" s="1">
        <v>15.1</v>
      </c>
      <c r="K2748" s="1">
        <v>15.1</v>
      </c>
      <c r="L2748" s="42">
        <v>6</v>
      </c>
      <c r="M2748" s="43"/>
      <c r="N2748" s="1" t="e">
        <f>VLOOKUP(B2748,MICRO!E:L,8,0)</f>
        <v>#N/A</v>
      </c>
    </row>
    <row r="2749" spans="1:14" ht="20.25" x14ac:dyDescent="0.25">
      <c r="A2749" s="1">
        <v>20</v>
      </c>
      <c r="B2749" s="159">
        <v>2233</v>
      </c>
      <c r="C2749" s="1" t="s">
        <v>804</v>
      </c>
      <c r="D2749" s="1"/>
      <c r="E2749" s="1" t="s">
        <v>43</v>
      </c>
      <c r="F2749" s="1" t="s">
        <v>806</v>
      </c>
      <c r="G2749" s="1">
        <v>1</v>
      </c>
      <c r="H2749" s="1" t="s">
        <v>19</v>
      </c>
      <c r="I2749" s="1" t="s">
        <v>570</v>
      </c>
      <c r="J2749" s="1">
        <v>3.2</v>
      </c>
      <c r="K2749" s="1">
        <v>3.2</v>
      </c>
      <c r="L2749" s="42">
        <v>6</v>
      </c>
      <c r="M2749" s="43"/>
      <c r="N2749" s="1" t="e">
        <f>VLOOKUP(B2749,MICRO!E:L,8,0)</f>
        <v>#N/A</v>
      </c>
    </row>
    <row r="2750" spans="1:14" ht="20.25" x14ac:dyDescent="0.25">
      <c r="A2750" s="1">
        <v>21</v>
      </c>
      <c r="B2750" s="159">
        <v>2234</v>
      </c>
      <c r="C2750" s="1" t="s">
        <v>804</v>
      </c>
      <c r="D2750" s="1"/>
      <c r="E2750" s="1" t="s">
        <v>746</v>
      </c>
      <c r="F2750" s="1" t="s">
        <v>807</v>
      </c>
      <c r="G2750" s="1">
        <v>1</v>
      </c>
      <c r="H2750" s="1" t="s">
        <v>19</v>
      </c>
      <c r="I2750" s="1" t="s">
        <v>570</v>
      </c>
      <c r="J2750" s="1">
        <v>0.5</v>
      </c>
      <c r="K2750" s="1">
        <v>0.5</v>
      </c>
      <c r="L2750" s="42">
        <v>6</v>
      </c>
      <c r="M2750" s="43"/>
      <c r="N2750" s="1" t="e">
        <f>VLOOKUP(B2750,MICRO!E:L,8,0)</f>
        <v>#N/A</v>
      </c>
    </row>
    <row r="2751" spans="1:14" ht="20.25" x14ac:dyDescent="0.25">
      <c r="A2751" s="1">
        <v>22</v>
      </c>
      <c r="B2751" s="159">
        <v>2235</v>
      </c>
      <c r="C2751" s="1" t="s">
        <v>804</v>
      </c>
      <c r="D2751" s="1"/>
      <c r="E2751" s="1" t="s">
        <v>2</v>
      </c>
      <c r="F2751" s="1" t="s">
        <v>805</v>
      </c>
      <c r="G2751" s="1">
        <v>1</v>
      </c>
      <c r="H2751" s="1" t="s">
        <v>19</v>
      </c>
      <c r="I2751" s="1" t="s">
        <v>571</v>
      </c>
      <c r="J2751" s="1">
        <v>15.1</v>
      </c>
      <c r="K2751" s="1">
        <v>15.1</v>
      </c>
      <c r="L2751" s="42">
        <v>6</v>
      </c>
      <c r="M2751" s="43"/>
      <c r="N2751" s="1" t="e">
        <f>VLOOKUP(B2751,MICRO!E:L,8,0)</f>
        <v>#N/A</v>
      </c>
    </row>
    <row r="2752" spans="1:14" ht="20.25" x14ac:dyDescent="0.25">
      <c r="A2752" s="1">
        <v>23</v>
      </c>
      <c r="B2752" s="159">
        <v>2236</v>
      </c>
      <c r="C2752" s="1" t="s">
        <v>804</v>
      </c>
      <c r="D2752" s="1"/>
      <c r="E2752" s="1" t="s">
        <v>43</v>
      </c>
      <c r="F2752" s="1" t="s">
        <v>806</v>
      </c>
      <c r="G2752" s="1">
        <v>1</v>
      </c>
      <c r="H2752" s="1" t="s">
        <v>19</v>
      </c>
      <c r="I2752" s="1" t="s">
        <v>571</v>
      </c>
      <c r="J2752" s="1">
        <v>3.2</v>
      </c>
      <c r="K2752" s="1">
        <v>3.2</v>
      </c>
      <c r="L2752" s="42">
        <v>6</v>
      </c>
      <c r="M2752" s="43"/>
      <c r="N2752" s="1" t="e">
        <f>VLOOKUP(B2752,MICRO!E:L,8,0)</f>
        <v>#N/A</v>
      </c>
    </row>
    <row r="2753" spans="1:14" ht="20.25" x14ac:dyDescent="0.25">
      <c r="A2753" s="1">
        <v>24</v>
      </c>
      <c r="B2753" s="159">
        <v>2237</v>
      </c>
      <c r="C2753" s="1" t="s">
        <v>804</v>
      </c>
      <c r="D2753" s="1"/>
      <c r="E2753" s="1" t="s">
        <v>746</v>
      </c>
      <c r="F2753" s="1" t="s">
        <v>807</v>
      </c>
      <c r="G2753" s="1">
        <v>1</v>
      </c>
      <c r="H2753" s="1" t="s">
        <v>19</v>
      </c>
      <c r="I2753" s="1" t="s">
        <v>571</v>
      </c>
      <c r="J2753" s="1">
        <v>0.5</v>
      </c>
      <c r="K2753" s="1">
        <v>0.5</v>
      </c>
      <c r="L2753" s="42">
        <v>6</v>
      </c>
      <c r="M2753" s="43"/>
      <c r="N2753" s="1" t="e">
        <f>VLOOKUP(B2753,MICRO!E:L,8,0)</f>
        <v>#N/A</v>
      </c>
    </row>
    <row r="2754" spans="1:14" ht="20.25" x14ac:dyDescent="0.25">
      <c r="A2754" s="1">
        <v>25</v>
      </c>
      <c r="B2754" s="159">
        <v>2238</v>
      </c>
      <c r="C2754" s="1" t="s">
        <v>804</v>
      </c>
      <c r="D2754" s="1"/>
      <c r="E2754" s="1" t="s">
        <v>2</v>
      </c>
      <c r="F2754" s="1" t="s">
        <v>805</v>
      </c>
      <c r="G2754" s="1">
        <v>1</v>
      </c>
      <c r="H2754" s="1" t="s">
        <v>19</v>
      </c>
      <c r="I2754" s="1" t="s">
        <v>572</v>
      </c>
      <c r="J2754" s="1">
        <v>15.1</v>
      </c>
      <c r="K2754" s="1">
        <v>15.1</v>
      </c>
      <c r="L2754" s="42">
        <v>6</v>
      </c>
      <c r="M2754" s="43"/>
      <c r="N2754" s="1" t="e">
        <f>VLOOKUP(B2754,MICRO!E:L,8,0)</f>
        <v>#N/A</v>
      </c>
    </row>
    <row r="2755" spans="1:14" ht="20.25" x14ac:dyDescent="0.25">
      <c r="A2755" s="1">
        <v>26</v>
      </c>
      <c r="B2755" s="159">
        <v>2239</v>
      </c>
      <c r="C2755" s="1" t="s">
        <v>804</v>
      </c>
      <c r="D2755" s="1"/>
      <c r="E2755" s="1" t="s">
        <v>43</v>
      </c>
      <c r="F2755" s="1" t="s">
        <v>806</v>
      </c>
      <c r="G2755" s="1">
        <v>1</v>
      </c>
      <c r="H2755" s="1" t="s">
        <v>19</v>
      </c>
      <c r="I2755" s="1" t="s">
        <v>572</v>
      </c>
      <c r="J2755" s="1">
        <v>3.2</v>
      </c>
      <c r="K2755" s="1">
        <v>3.2</v>
      </c>
      <c r="L2755" s="42">
        <v>6</v>
      </c>
      <c r="M2755" s="43"/>
      <c r="N2755" s="1" t="e">
        <f>VLOOKUP(B2755,MICRO!E:L,8,0)</f>
        <v>#N/A</v>
      </c>
    </row>
    <row r="2756" spans="1:14" ht="20.25" x14ac:dyDescent="0.25">
      <c r="A2756" s="1">
        <v>27</v>
      </c>
      <c r="B2756" s="159">
        <v>2240</v>
      </c>
      <c r="C2756" s="1" t="s">
        <v>804</v>
      </c>
      <c r="D2756" s="1"/>
      <c r="E2756" s="1" t="s">
        <v>746</v>
      </c>
      <c r="F2756" s="1" t="s">
        <v>807</v>
      </c>
      <c r="G2756" s="1">
        <v>1</v>
      </c>
      <c r="H2756" s="1" t="s">
        <v>19</v>
      </c>
      <c r="I2756" s="1" t="s">
        <v>572</v>
      </c>
      <c r="J2756" s="1">
        <v>0.5</v>
      </c>
      <c r="K2756" s="1">
        <v>0.5</v>
      </c>
      <c r="L2756" s="42">
        <v>6</v>
      </c>
      <c r="M2756" s="43"/>
      <c r="N2756" s="1" t="e">
        <f>VLOOKUP(B2756,MICRO!E:L,8,0)</f>
        <v>#N/A</v>
      </c>
    </row>
    <row r="2757" spans="1:14" ht="20.25" x14ac:dyDescent="0.25">
      <c r="A2757" s="1">
        <v>28</v>
      </c>
      <c r="B2757" s="159"/>
      <c r="C2757" s="1" t="s">
        <v>817</v>
      </c>
      <c r="D2757" s="1"/>
      <c r="E2757" s="1"/>
      <c r="F2757" s="1" t="s">
        <v>1663</v>
      </c>
      <c r="G2757" s="1">
        <v>2600</v>
      </c>
      <c r="H2757" s="1" t="s">
        <v>19</v>
      </c>
      <c r="I2757" s="1" t="s">
        <v>1345</v>
      </c>
      <c r="J2757" s="1">
        <v>0.03</v>
      </c>
      <c r="K2757" s="1">
        <v>78</v>
      </c>
      <c r="L2757" s="42">
        <v>6</v>
      </c>
      <c r="M2757" s="43"/>
      <c r="N2757" s="1" t="e">
        <f>VLOOKUP(B2757,MICRO!E:L,8,0)</f>
        <v>#N/A</v>
      </c>
    </row>
    <row r="2758" spans="1:14" ht="20.25" x14ac:dyDescent="0.25">
      <c r="A2758" s="1">
        <v>29</v>
      </c>
      <c r="B2758" s="159"/>
      <c r="C2758" s="1" t="s">
        <v>817</v>
      </c>
      <c r="D2758" s="1"/>
      <c r="E2758" s="1"/>
      <c r="F2758" s="1" t="s">
        <v>1664</v>
      </c>
      <c r="G2758" s="1">
        <v>2600</v>
      </c>
      <c r="H2758" s="1" t="s">
        <v>19</v>
      </c>
      <c r="I2758" s="1" t="s">
        <v>1345</v>
      </c>
      <c r="J2758" s="1">
        <v>0.05</v>
      </c>
      <c r="K2758" s="1">
        <v>130</v>
      </c>
      <c r="L2758" s="42">
        <v>6</v>
      </c>
      <c r="M2758" s="43"/>
      <c r="N2758" s="1" t="e">
        <f>VLOOKUP(B2758,MICRO!E:L,8,0)</f>
        <v>#N/A</v>
      </c>
    </row>
    <row r="2759" spans="1:14" ht="20.25" x14ac:dyDescent="0.25">
      <c r="A2759" s="1">
        <v>30</v>
      </c>
      <c r="B2759" s="159"/>
      <c r="C2759" s="1" t="s">
        <v>817</v>
      </c>
      <c r="D2759" s="1"/>
      <c r="E2759" s="1"/>
      <c r="F2759" s="1" t="s">
        <v>1665</v>
      </c>
      <c r="G2759" s="1">
        <v>2600</v>
      </c>
      <c r="H2759" s="1" t="s">
        <v>19</v>
      </c>
      <c r="I2759" s="1" t="s">
        <v>1345</v>
      </c>
      <c r="J2759" s="1">
        <v>0.03</v>
      </c>
      <c r="K2759" s="1">
        <v>78</v>
      </c>
      <c r="L2759" s="42">
        <v>6</v>
      </c>
      <c r="M2759" s="43"/>
      <c r="N2759" s="1" t="e">
        <f>VLOOKUP(B2759,MICRO!E:L,8,0)</f>
        <v>#N/A</v>
      </c>
    </row>
    <row r="2760" spans="1:14" ht="20.25" x14ac:dyDescent="0.25">
      <c r="A2760" s="1">
        <v>31</v>
      </c>
      <c r="B2760" s="159"/>
      <c r="C2760" s="1" t="s">
        <v>1666</v>
      </c>
      <c r="D2760" s="1"/>
      <c r="E2760" s="1"/>
      <c r="F2760" s="1" t="s">
        <v>1667</v>
      </c>
      <c r="G2760" s="1">
        <v>136</v>
      </c>
      <c r="H2760" s="1" t="s">
        <v>19</v>
      </c>
      <c r="I2760" s="1" t="s">
        <v>1668</v>
      </c>
      <c r="J2760" s="1">
        <v>0.03</v>
      </c>
      <c r="K2760" s="1">
        <v>4.08</v>
      </c>
      <c r="L2760" s="42">
        <v>6</v>
      </c>
      <c r="M2760" s="43"/>
      <c r="N2760" s="1" t="e">
        <f>VLOOKUP(B2760,MICRO!E:L,8,0)</f>
        <v>#N/A</v>
      </c>
    </row>
    <row r="2761" spans="1:14" ht="20.25" x14ac:dyDescent="0.25">
      <c r="A2761" s="1">
        <v>32</v>
      </c>
      <c r="B2761" s="159"/>
      <c r="C2761" s="1" t="s">
        <v>673</v>
      </c>
      <c r="D2761" s="1"/>
      <c r="E2761" s="1"/>
      <c r="F2761" s="1" t="s">
        <v>1669</v>
      </c>
      <c r="G2761" s="1">
        <v>12</v>
      </c>
      <c r="H2761" s="1" t="s">
        <v>19</v>
      </c>
      <c r="I2761" s="1" t="s">
        <v>1670</v>
      </c>
      <c r="J2761" s="1">
        <v>0.03</v>
      </c>
      <c r="K2761" s="1">
        <v>0.36</v>
      </c>
      <c r="L2761" s="42">
        <v>6</v>
      </c>
      <c r="M2761" s="43"/>
      <c r="N2761" s="1" t="e">
        <f>VLOOKUP(B2761,MICRO!E:L,8,0)</f>
        <v>#N/A</v>
      </c>
    </row>
    <row r="2762" spans="1:14" ht="20.25" x14ac:dyDescent="0.25">
      <c r="A2762" s="1">
        <v>33</v>
      </c>
      <c r="B2762" s="159"/>
      <c r="C2762" s="1" t="s">
        <v>1666</v>
      </c>
      <c r="D2762" s="1"/>
      <c r="E2762" s="1"/>
      <c r="F2762" s="1" t="s">
        <v>1671</v>
      </c>
      <c r="G2762" s="1">
        <v>136</v>
      </c>
      <c r="H2762" s="1" t="s">
        <v>19</v>
      </c>
      <c r="I2762" s="1" t="s">
        <v>1668</v>
      </c>
      <c r="J2762" s="1">
        <v>0.05</v>
      </c>
      <c r="K2762" s="1">
        <v>6.8000000000000007</v>
      </c>
      <c r="L2762" s="42">
        <v>6</v>
      </c>
      <c r="M2762" s="43"/>
      <c r="N2762" s="1" t="e">
        <f>VLOOKUP(B2762,MICRO!E:L,8,0)</f>
        <v>#N/A</v>
      </c>
    </row>
    <row r="2763" spans="1:14" ht="20.25" x14ac:dyDescent="0.25">
      <c r="A2763" s="1">
        <v>34</v>
      </c>
      <c r="B2763" s="159"/>
      <c r="C2763" s="1" t="s">
        <v>673</v>
      </c>
      <c r="D2763" s="1"/>
      <c r="E2763" s="1"/>
      <c r="F2763" s="1" t="s">
        <v>1672</v>
      </c>
      <c r="G2763" s="1">
        <v>12</v>
      </c>
      <c r="H2763" s="1" t="s">
        <v>19</v>
      </c>
      <c r="I2763" s="1" t="s">
        <v>1670</v>
      </c>
      <c r="J2763" s="1">
        <v>0.05</v>
      </c>
      <c r="K2763" s="1">
        <v>0.60000000000000009</v>
      </c>
      <c r="L2763" s="42">
        <v>6</v>
      </c>
      <c r="M2763" s="43"/>
      <c r="N2763" s="1" t="e">
        <f>VLOOKUP(B2763,MICRO!E:L,8,0)</f>
        <v>#N/A</v>
      </c>
    </row>
    <row r="2764" spans="1:14" ht="20.25" x14ac:dyDescent="0.25">
      <c r="A2764" s="1">
        <v>35</v>
      </c>
      <c r="B2764" s="159"/>
      <c r="C2764" s="1" t="s">
        <v>673</v>
      </c>
      <c r="D2764" s="1"/>
      <c r="E2764" s="1"/>
      <c r="F2764" s="1" t="s">
        <v>1673</v>
      </c>
      <c r="G2764" s="1">
        <v>8</v>
      </c>
      <c r="H2764" s="1" t="s">
        <v>19</v>
      </c>
      <c r="I2764" s="1" t="s">
        <v>1670</v>
      </c>
      <c r="J2764" s="1">
        <v>0.05</v>
      </c>
      <c r="K2764" s="1">
        <v>0.4</v>
      </c>
      <c r="L2764" s="42">
        <v>6</v>
      </c>
      <c r="M2764" s="43"/>
      <c r="N2764" s="1" t="e">
        <f>VLOOKUP(B2764,MICRO!E:L,8,0)</f>
        <v>#N/A</v>
      </c>
    </row>
    <row r="2765" spans="1:14" ht="20.25" x14ac:dyDescent="0.25">
      <c r="A2765" s="1">
        <v>36</v>
      </c>
      <c r="B2765" s="159"/>
      <c r="C2765" s="1" t="s">
        <v>1666</v>
      </c>
      <c r="D2765" s="1"/>
      <c r="E2765" s="1"/>
      <c r="F2765" s="1" t="s">
        <v>1674</v>
      </c>
      <c r="G2765" s="1">
        <v>136</v>
      </c>
      <c r="H2765" s="1" t="s">
        <v>19</v>
      </c>
      <c r="I2765" s="1" t="s">
        <v>1668</v>
      </c>
      <c r="J2765" s="1">
        <v>0.03</v>
      </c>
      <c r="K2765" s="1">
        <v>4.08</v>
      </c>
      <c r="L2765" s="42">
        <v>6</v>
      </c>
      <c r="M2765" s="43"/>
      <c r="N2765" s="1" t="e">
        <f>VLOOKUP(B2765,MICRO!E:L,8,0)</f>
        <v>#N/A</v>
      </c>
    </row>
    <row r="2766" spans="1:14" ht="20.25" x14ac:dyDescent="0.25">
      <c r="A2766" s="1">
        <v>37</v>
      </c>
      <c r="B2766" s="159"/>
      <c r="C2766" s="1" t="s">
        <v>1675</v>
      </c>
      <c r="D2766" s="1"/>
      <c r="E2766" s="1"/>
      <c r="F2766" s="1" t="s">
        <v>1676</v>
      </c>
      <c r="G2766" s="1">
        <v>8</v>
      </c>
      <c r="H2766" s="1" t="s">
        <v>19</v>
      </c>
      <c r="I2766" s="1" t="s">
        <v>1670</v>
      </c>
      <c r="J2766" s="1">
        <v>0.03</v>
      </c>
      <c r="K2766" s="1">
        <v>0.24</v>
      </c>
      <c r="L2766" s="42">
        <v>6</v>
      </c>
      <c r="M2766" s="43"/>
      <c r="N2766" s="1" t="e">
        <f>VLOOKUP(B2766,MICRO!E:L,8,0)</f>
        <v>#N/A</v>
      </c>
    </row>
    <row r="2767" spans="1:14" ht="20.25" x14ac:dyDescent="0.25">
      <c r="A2767" s="1">
        <v>38</v>
      </c>
      <c r="B2767" s="159"/>
      <c r="C2767" s="1" t="s">
        <v>673</v>
      </c>
      <c r="D2767" s="1"/>
      <c r="E2767" s="1"/>
      <c r="F2767" s="1" t="s">
        <v>1677</v>
      </c>
      <c r="G2767" s="1">
        <v>12</v>
      </c>
      <c r="H2767" s="1" t="s">
        <v>19</v>
      </c>
      <c r="I2767" s="1" t="s">
        <v>1670</v>
      </c>
      <c r="J2767" s="1">
        <v>0.03</v>
      </c>
      <c r="K2767" s="1">
        <v>0.36</v>
      </c>
      <c r="L2767" s="42">
        <v>6</v>
      </c>
      <c r="M2767" s="43"/>
      <c r="N2767" s="1" t="e">
        <f>VLOOKUP(B2767,MICRO!E:L,8,0)</f>
        <v>#N/A</v>
      </c>
    </row>
    <row r="2768" spans="1:14" ht="20.25" x14ac:dyDescent="0.25">
      <c r="A2768" s="1">
        <v>39</v>
      </c>
      <c r="B2768" s="159"/>
      <c r="C2768" s="1" t="s">
        <v>673</v>
      </c>
      <c r="D2768" s="1"/>
      <c r="E2768" s="1"/>
      <c r="F2768" s="1" t="s">
        <v>1678</v>
      </c>
      <c r="G2768" s="1">
        <v>8</v>
      </c>
      <c r="H2768" s="1" t="s">
        <v>19</v>
      </c>
      <c r="I2768" s="1" t="s">
        <v>1670</v>
      </c>
      <c r="J2768" s="1">
        <v>0.03</v>
      </c>
      <c r="K2768" s="1">
        <v>0.24</v>
      </c>
      <c r="L2768" s="42">
        <v>6</v>
      </c>
      <c r="M2768" s="43"/>
      <c r="N2768" s="1" t="e">
        <f>VLOOKUP(B2768,MICRO!E:L,8,0)</f>
        <v>#N/A</v>
      </c>
    </row>
    <row r="2769" spans="1:14" ht="20.25" x14ac:dyDescent="0.25">
      <c r="A2769" s="1">
        <v>40</v>
      </c>
      <c r="B2769" s="159"/>
      <c r="C2769" s="1" t="s">
        <v>673</v>
      </c>
      <c r="D2769" s="1"/>
      <c r="E2769" s="1"/>
      <c r="F2769" s="1" t="s">
        <v>1679</v>
      </c>
      <c r="G2769" s="1">
        <v>4</v>
      </c>
      <c r="H2769" s="1" t="s">
        <v>19</v>
      </c>
      <c r="I2769" s="1" t="s">
        <v>1670</v>
      </c>
      <c r="J2769" s="1">
        <v>0.03</v>
      </c>
      <c r="K2769" s="1">
        <v>0.12</v>
      </c>
      <c r="L2769" s="42">
        <v>6</v>
      </c>
      <c r="M2769" s="43"/>
      <c r="N2769" s="1" t="e">
        <f>VLOOKUP(B2769,MICRO!E:L,8,0)</f>
        <v>#N/A</v>
      </c>
    </row>
    <row r="2770" spans="1:14" ht="20.25" x14ac:dyDescent="0.25">
      <c r="A2770" s="1">
        <v>1</v>
      </c>
      <c r="B2770" s="159">
        <v>2061</v>
      </c>
      <c r="C2770" s="1" t="s">
        <v>657</v>
      </c>
      <c r="D2770" s="1"/>
      <c r="E2770" s="1" t="s">
        <v>2</v>
      </c>
      <c r="F2770" s="1" t="s">
        <v>658</v>
      </c>
      <c r="G2770" s="1">
        <v>3</v>
      </c>
      <c r="H2770" s="1" t="s">
        <v>19</v>
      </c>
      <c r="I2770" s="1" t="s">
        <v>569</v>
      </c>
      <c r="J2770" s="1">
        <v>10</v>
      </c>
      <c r="K2770" s="1">
        <v>30</v>
      </c>
      <c r="L2770" s="42">
        <v>7</v>
      </c>
      <c r="M2770" s="43"/>
      <c r="N2770" s="1" t="e">
        <f>VLOOKUP(B2770,MICRO!E:L,8,0)</f>
        <v>#N/A</v>
      </c>
    </row>
    <row r="2771" spans="1:14" ht="20.25" x14ac:dyDescent="0.25">
      <c r="A2771" s="1">
        <v>2</v>
      </c>
      <c r="B2771" s="159">
        <v>2062</v>
      </c>
      <c r="C2771" s="1" t="s">
        <v>657</v>
      </c>
      <c r="D2771" s="1"/>
      <c r="E2771" s="1" t="s">
        <v>2</v>
      </c>
      <c r="F2771" s="1" t="s">
        <v>658</v>
      </c>
      <c r="G2771" s="1">
        <v>3</v>
      </c>
      <c r="H2771" s="1" t="s">
        <v>19</v>
      </c>
      <c r="I2771" s="1" t="s">
        <v>570</v>
      </c>
      <c r="J2771" s="1">
        <v>10</v>
      </c>
      <c r="K2771" s="1">
        <v>30</v>
      </c>
      <c r="L2771" s="42">
        <v>7</v>
      </c>
      <c r="M2771" s="43"/>
      <c r="N2771" s="1" t="e">
        <f>VLOOKUP(B2771,MICRO!E:L,8,0)</f>
        <v>#N/A</v>
      </c>
    </row>
    <row r="2772" spans="1:14" ht="20.25" x14ac:dyDescent="0.25">
      <c r="A2772" s="1">
        <v>3</v>
      </c>
      <c r="B2772" s="159">
        <v>2063</v>
      </c>
      <c r="C2772" s="1" t="s">
        <v>657</v>
      </c>
      <c r="D2772" s="1"/>
      <c r="E2772" s="1" t="s">
        <v>2</v>
      </c>
      <c r="F2772" s="1" t="s">
        <v>658</v>
      </c>
      <c r="G2772" s="1">
        <v>3</v>
      </c>
      <c r="H2772" s="1" t="s">
        <v>19</v>
      </c>
      <c r="I2772" s="1" t="s">
        <v>571</v>
      </c>
      <c r="J2772" s="1">
        <v>10</v>
      </c>
      <c r="K2772" s="1">
        <v>30</v>
      </c>
      <c r="L2772" s="42">
        <v>7</v>
      </c>
      <c r="M2772" s="43"/>
      <c r="N2772" s="1" t="e">
        <f>VLOOKUP(B2772,MICRO!E:L,8,0)</f>
        <v>#N/A</v>
      </c>
    </row>
    <row r="2773" spans="1:14" ht="20.25" x14ac:dyDescent="0.25">
      <c r="A2773" s="1">
        <v>4</v>
      </c>
      <c r="B2773" s="159">
        <v>2064</v>
      </c>
      <c r="C2773" s="1" t="s">
        <v>657</v>
      </c>
      <c r="D2773" s="1"/>
      <c r="E2773" s="1" t="s">
        <v>2</v>
      </c>
      <c r="F2773" s="1" t="s">
        <v>658</v>
      </c>
      <c r="G2773" s="1">
        <v>3</v>
      </c>
      <c r="H2773" s="1" t="s">
        <v>19</v>
      </c>
      <c r="I2773" s="1" t="s">
        <v>572</v>
      </c>
      <c r="J2773" s="1">
        <v>10</v>
      </c>
      <c r="K2773" s="1">
        <v>30</v>
      </c>
      <c r="L2773" s="42">
        <v>7</v>
      </c>
      <c r="M2773" s="43"/>
      <c r="N2773" s="1" t="e">
        <f>VLOOKUP(B2773,MICRO!E:L,8,0)</f>
        <v>#N/A</v>
      </c>
    </row>
    <row r="2774" spans="1:14" ht="20.25" x14ac:dyDescent="0.25">
      <c r="A2774" s="1">
        <v>1</v>
      </c>
      <c r="B2774" s="159">
        <v>2250</v>
      </c>
      <c r="C2774" s="1" t="s">
        <v>817</v>
      </c>
      <c r="D2774" s="1" t="s">
        <v>819</v>
      </c>
      <c r="E2774" s="1" t="s">
        <v>2</v>
      </c>
      <c r="F2774" s="1" t="s">
        <v>818</v>
      </c>
      <c r="G2774" s="1">
        <v>20</v>
      </c>
      <c r="H2774" s="1" t="s">
        <v>19</v>
      </c>
      <c r="I2774" s="1" t="s">
        <v>572</v>
      </c>
      <c r="J2774" s="1">
        <v>2.2000000000000002</v>
      </c>
      <c r="K2774" s="1">
        <v>44</v>
      </c>
      <c r="L2774" s="42">
        <v>8</v>
      </c>
      <c r="M2774" s="43"/>
      <c r="N2774" s="1" t="e">
        <f>VLOOKUP(B2774,MICRO!E:L,8,0)</f>
        <v>#N/A</v>
      </c>
    </row>
    <row r="2775" spans="1:14" ht="20.25" x14ac:dyDescent="0.25">
      <c r="A2775" s="1">
        <v>1</v>
      </c>
      <c r="B2775" s="159">
        <v>2359</v>
      </c>
      <c r="C2775" s="1" t="s">
        <v>879</v>
      </c>
      <c r="D2775" s="1"/>
      <c r="E2775" s="1"/>
      <c r="F2775" s="1" t="s">
        <v>880</v>
      </c>
      <c r="G2775" s="1">
        <v>1</v>
      </c>
      <c r="H2775" s="1" t="s">
        <v>19</v>
      </c>
      <c r="I2775" s="1" t="s">
        <v>569</v>
      </c>
      <c r="J2775" s="1">
        <v>7.2</v>
      </c>
      <c r="K2775" s="1">
        <v>7.2</v>
      </c>
      <c r="L2775" s="42">
        <v>9</v>
      </c>
      <c r="M2775" s="43"/>
      <c r="N2775" s="1" t="e">
        <f>VLOOKUP(B2775,MICRO!E:L,8,0)</f>
        <v>#N/A</v>
      </c>
    </row>
    <row r="2776" spans="1:14" ht="20.25" x14ac:dyDescent="0.25">
      <c r="A2776" s="1">
        <v>2</v>
      </c>
      <c r="B2776" s="159">
        <v>2360</v>
      </c>
      <c r="C2776" s="1" t="s">
        <v>879</v>
      </c>
      <c r="D2776" s="1"/>
      <c r="E2776" s="1"/>
      <c r="F2776" s="1" t="s">
        <v>1172</v>
      </c>
      <c r="G2776" s="1">
        <v>1</v>
      </c>
      <c r="H2776" s="1" t="s">
        <v>19</v>
      </c>
      <c r="I2776" s="1" t="s">
        <v>569</v>
      </c>
      <c r="J2776" s="1">
        <v>7.2</v>
      </c>
      <c r="K2776" s="1">
        <v>7.2</v>
      </c>
      <c r="L2776" s="42">
        <v>9</v>
      </c>
      <c r="M2776" s="43"/>
      <c r="N2776" s="1" t="e">
        <f>VLOOKUP(B2776,MICRO!E:L,8,0)</f>
        <v>#N/A</v>
      </c>
    </row>
    <row r="2777" spans="1:14" ht="20.25" x14ac:dyDescent="0.25">
      <c r="A2777" s="1">
        <v>3</v>
      </c>
      <c r="B2777" s="159">
        <v>2361</v>
      </c>
      <c r="C2777" s="1" t="s">
        <v>879</v>
      </c>
      <c r="D2777" s="1"/>
      <c r="E2777" s="1"/>
      <c r="F2777" s="1" t="s">
        <v>881</v>
      </c>
      <c r="G2777" s="1">
        <v>1</v>
      </c>
      <c r="H2777" s="1" t="s">
        <v>19</v>
      </c>
      <c r="I2777" s="1" t="s">
        <v>569</v>
      </c>
      <c r="J2777" s="1">
        <v>8.5</v>
      </c>
      <c r="K2777" s="1">
        <v>8.5</v>
      </c>
      <c r="L2777" s="42">
        <v>9</v>
      </c>
      <c r="M2777" s="43"/>
      <c r="N2777" s="1" t="e">
        <f>VLOOKUP(B2777,MICRO!E:L,8,0)</f>
        <v>#N/A</v>
      </c>
    </row>
    <row r="2778" spans="1:14" ht="20.25" x14ac:dyDescent="0.25">
      <c r="A2778" s="1">
        <v>4</v>
      </c>
      <c r="B2778" s="159">
        <v>2362</v>
      </c>
      <c r="C2778" s="1" t="s">
        <v>879</v>
      </c>
      <c r="D2778" s="1"/>
      <c r="E2778" s="1"/>
      <c r="F2778" s="1" t="s">
        <v>883</v>
      </c>
      <c r="G2778" s="1">
        <v>1</v>
      </c>
      <c r="H2778" s="1" t="s">
        <v>19</v>
      </c>
      <c r="I2778" s="1" t="s">
        <v>569</v>
      </c>
      <c r="J2778" s="1">
        <v>2.5</v>
      </c>
      <c r="K2778" s="1">
        <v>2.5</v>
      </c>
      <c r="L2778" s="42">
        <v>9</v>
      </c>
      <c r="M2778" s="43"/>
      <c r="N2778" s="1" t="e">
        <f>VLOOKUP(B2778,MICRO!E:L,8,0)</f>
        <v>#N/A</v>
      </c>
    </row>
    <row r="2779" spans="1:14" ht="20.25" x14ac:dyDescent="0.25">
      <c r="A2779" s="1">
        <v>5</v>
      </c>
      <c r="B2779" s="159">
        <v>2363</v>
      </c>
      <c r="C2779" s="1" t="s">
        <v>879</v>
      </c>
      <c r="D2779" s="1"/>
      <c r="E2779" s="1"/>
      <c r="F2779" s="1" t="s">
        <v>882</v>
      </c>
      <c r="G2779" s="1">
        <v>1</v>
      </c>
      <c r="H2779" s="1" t="s">
        <v>19</v>
      </c>
      <c r="I2779" s="1" t="s">
        <v>569</v>
      </c>
      <c r="J2779" s="1">
        <v>2.5</v>
      </c>
      <c r="K2779" s="1">
        <v>2.5</v>
      </c>
      <c r="L2779" s="42">
        <v>9</v>
      </c>
      <c r="M2779" s="43"/>
      <c r="N2779" s="1" t="e">
        <f>VLOOKUP(B2779,MICRO!E:L,8,0)</f>
        <v>#N/A</v>
      </c>
    </row>
    <row r="2780" spans="1:14" ht="20.25" x14ac:dyDescent="0.25">
      <c r="A2780" s="1">
        <v>6</v>
      </c>
      <c r="B2780" s="159">
        <v>2364</v>
      </c>
      <c r="C2780" s="1" t="s">
        <v>879</v>
      </c>
      <c r="D2780" s="1"/>
      <c r="E2780" s="1"/>
      <c r="F2780" s="1" t="s">
        <v>884</v>
      </c>
      <c r="G2780" s="1">
        <v>1</v>
      </c>
      <c r="H2780" s="1" t="s">
        <v>19</v>
      </c>
      <c r="I2780" s="1" t="s">
        <v>569</v>
      </c>
      <c r="J2780" s="1">
        <v>3.3</v>
      </c>
      <c r="K2780" s="1">
        <v>3.3</v>
      </c>
      <c r="L2780" s="42">
        <v>9</v>
      </c>
      <c r="M2780" s="43"/>
      <c r="N2780" s="1" t="e">
        <f>VLOOKUP(B2780,MICRO!E:L,8,0)</f>
        <v>#N/A</v>
      </c>
    </row>
    <row r="2781" spans="1:14" ht="20.25" x14ac:dyDescent="0.25">
      <c r="A2781" s="1">
        <v>7</v>
      </c>
      <c r="B2781" s="159">
        <v>2365</v>
      </c>
      <c r="C2781" s="1" t="s">
        <v>879</v>
      </c>
      <c r="D2781" s="1"/>
      <c r="E2781" s="1"/>
      <c r="F2781" s="1" t="s">
        <v>880</v>
      </c>
      <c r="G2781" s="1">
        <v>1</v>
      </c>
      <c r="H2781" s="1" t="s">
        <v>19</v>
      </c>
      <c r="I2781" s="1" t="s">
        <v>570</v>
      </c>
      <c r="J2781" s="1">
        <v>7.2</v>
      </c>
      <c r="K2781" s="1">
        <v>7.2</v>
      </c>
      <c r="L2781" s="42">
        <v>9</v>
      </c>
      <c r="M2781" s="43"/>
      <c r="N2781" s="1" t="e">
        <f>VLOOKUP(B2781,MICRO!E:L,8,0)</f>
        <v>#N/A</v>
      </c>
    </row>
    <row r="2782" spans="1:14" ht="20.25" x14ac:dyDescent="0.25">
      <c r="A2782" s="1">
        <v>8</v>
      </c>
      <c r="B2782" s="159">
        <v>2366</v>
      </c>
      <c r="C2782" s="1" t="s">
        <v>879</v>
      </c>
      <c r="D2782" s="1"/>
      <c r="E2782" s="1"/>
      <c r="F2782" s="1" t="s">
        <v>1172</v>
      </c>
      <c r="G2782" s="1">
        <v>1</v>
      </c>
      <c r="H2782" s="1" t="s">
        <v>19</v>
      </c>
      <c r="I2782" s="1" t="s">
        <v>570</v>
      </c>
      <c r="J2782" s="1">
        <v>7.2</v>
      </c>
      <c r="K2782" s="1">
        <v>7.2</v>
      </c>
      <c r="L2782" s="42">
        <v>9</v>
      </c>
      <c r="M2782" s="43"/>
      <c r="N2782" s="1" t="e">
        <f>VLOOKUP(B2782,MICRO!E:L,8,0)</f>
        <v>#N/A</v>
      </c>
    </row>
    <row r="2783" spans="1:14" ht="20.25" x14ac:dyDescent="0.25">
      <c r="A2783" s="1">
        <v>9</v>
      </c>
      <c r="B2783" s="159">
        <v>2367</v>
      </c>
      <c r="C2783" s="1" t="s">
        <v>879</v>
      </c>
      <c r="D2783" s="1"/>
      <c r="E2783" s="1"/>
      <c r="F2783" s="1" t="s">
        <v>881</v>
      </c>
      <c r="G2783" s="1">
        <v>1</v>
      </c>
      <c r="H2783" s="1" t="s">
        <v>19</v>
      </c>
      <c r="I2783" s="1" t="s">
        <v>570</v>
      </c>
      <c r="J2783" s="1">
        <v>8.5</v>
      </c>
      <c r="K2783" s="1">
        <v>8.5</v>
      </c>
      <c r="L2783" s="42">
        <v>9</v>
      </c>
      <c r="M2783" s="43"/>
      <c r="N2783" s="1" t="e">
        <f>VLOOKUP(B2783,MICRO!E:L,8,0)</f>
        <v>#N/A</v>
      </c>
    </row>
    <row r="2784" spans="1:14" ht="20.25" x14ac:dyDescent="0.25">
      <c r="A2784" s="1">
        <v>10</v>
      </c>
      <c r="B2784" s="159">
        <v>2368</v>
      </c>
      <c r="C2784" s="1" t="s">
        <v>879</v>
      </c>
      <c r="D2784" s="1"/>
      <c r="E2784" s="1"/>
      <c r="F2784" s="1" t="s">
        <v>883</v>
      </c>
      <c r="G2784" s="1">
        <v>1</v>
      </c>
      <c r="H2784" s="1" t="s">
        <v>19</v>
      </c>
      <c r="I2784" s="1" t="s">
        <v>570</v>
      </c>
      <c r="J2784" s="1">
        <v>2.5</v>
      </c>
      <c r="K2784" s="1">
        <v>2.5</v>
      </c>
      <c r="L2784" s="42">
        <v>9</v>
      </c>
      <c r="M2784" s="43"/>
      <c r="N2784" s="1" t="e">
        <f>VLOOKUP(B2784,MICRO!E:L,8,0)</f>
        <v>#N/A</v>
      </c>
    </row>
    <row r="2785" spans="1:14" ht="20.25" x14ac:dyDescent="0.25">
      <c r="A2785" s="1">
        <v>11</v>
      </c>
      <c r="B2785" s="159">
        <v>2369</v>
      </c>
      <c r="C2785" s="1" t="s">
        <v>879</v>
      </c>
      <c r="D2785" s="1"/>
      <c r="E2785" s="1"/>
      <c r="F2785" s="1" t="s">
        <v>882</v>
      </c>
      <c r="G2785" s="1">
        <v>1</v>
      </c>
      <c r="H2785" s="1" t="s">
        <v>19</v>
      </c>
      <c r="I2785" s="1" t="s">
        <v>570</v>
      </c>
      <c r="J2785" s="1">
        <v>2.5</v>
      </c>
      <c r="K2785" s="1">
        <v>2.5</v>
      </c>
      <c r="L2785" s="42">
        <v>9</v>
      </c>
      <c r="M2785" s="43"/>
      <c r="N2785" s="1" t="e">
        <f>VLOOKUP(B2785,MICRO!E:L,8,0)</f>
        <v>#N/A</v>
      </c>
    </row>
    <row r="2786" spans="1:14" ht="20.25" x14ac:dyDescent="0.25">
      <c r="A2786" s="1">
        <v>12</v>
      </c>
      <c r="B2786" s="159">
        <v>2370</v>
      </c>
      <c r="C2786" s="1" t="s">
        <v>879</v>
      </c>
      <c r="D2786" s="1"/>
      <c r="E2786" s="1"/>
      <c r="F2786" s="1" t="s">
        <v>884</v>
      </c>
      <c r="G2786" s="1">
        <v>1</v>
      </c>
      <c r="H2786" s="1" t="s">
        <v>19</v>
      </c>
      <c r="I2786" s="1" t="s">
        <v>570</v>
      </c>
      <c r="J2786" s="1">
        <v>3.3</v>
      </c>
      <c r="K2786" s="1">
        <v>3.3</v>
      </c>
      <c r="L2786" s="42">
        <v>9</v>
      </c>
      <c r="M2786" s="43"/>
      <c r="N2786" s="1" t="e">
        <f>VLOOKUP(B2786,MICRO!E:L,8,0)</f>
        <v>#N/A</v>
      </c>
    </row>
    <row r="2787" spans="1:14" ht="20.25" x14ac:dyDescent="0.25">
      <c r="A2787" s="1">
        <v>13</v>
      </c>
      <c r="B2787" s="159">
        <v>2371</v>
      </c>
      <c r="C2787" s="1" t="s">
        <v>879</v>
      </c>
      <c r="D2787" s="1"/>
      <c r="E2787" s="1"/>
      <c r="F2787" s="1" t="s">
        <v>880</v>
      </c>
      <c r="G2787" s="1">
        <v>1</v>
      </c>
      <c r="H2787" s="1" t="s">
        <v>19</v>
      </c>
      <c r="I2787" s="1" t="s">
        <v>571</v>
      </c>
      <c r="J2787" s="1">
        <v>7.2</v>
      </c>
      <c r="K2787" s="1">
        <v>7.2</v>
      </c>
      <c r="L2787" s="42">
        <v>9</v>
      </c>
      <c r="M2787" s="43"/>
      <c r="N2787" s="1" t="e">
        <f>VLOOKUP(B2787,MICRO!E:L,8,0)</f>
        <v>#N/A</v>
      </c>
    </row>
    <row r="2788" spans="1:14" ht="20.25" x14ac:dyDescent="0.25">
      <c r="A2788" s="1">
        <v>14</v>
      </c>
      <c r="B2788" s="159">
        <v>2372</v>
      </c>
      <c r="C2788" s="1" t="s">
        <v>879</v>
      </c>
      <c r="D2788" s="1"/>
      <c r="E2788" s="1"/>
      <c r="F2788" s="1" t="s">
        <v>1172</v>
      </c>
      <c r="G2788" s="1">
        <v>1</v>
      </c>
      <c r="H2788" s="1" t="s">
        <v>19</v>
      </c>
      <c r="I2788" s="1" t="s">
        <v>571</v>
      </c>
      <c r="J2788" s="1">
        <v>7.2</v>
      </c>
      <c r="K2788" s="1">
        <v>7.2</v>
      </c>
      <c r="L2788" s="42">
        <v>9</v>
      </c>
      <c r="M2788" s="43"/>
      <c r="N2788" s="1" t="e">
        <f>VLOOKUP(B2788,MICRO!E:L,8,0)</f>
        <v>#N/A</v>
      </c>
    </row>
    <row r="2789" spans="1:14" ht="20.25" x14ac:dyDescent="0.25">
      <c r="A2789" s="1">
        <v>15</v>
      </c>
      <c r="B2789" s="159">
        <v>2373</v>
      </c>
      <c r="C2789" s="1" t="s">
        <v>879</v>
      </c>
      <c r="D2789" s="1"/>
      <c r="E2789" s="1"/>
      <c r="F2789" s="1" t="s">
        <v>881</v>
      </c>
      <c r="G2789" s="1">
        <v>1</v>
      </c>
      <c r="H2789" s="1" t="s">
        <v>19</v>
      </c>
      <c r="I2789" s="1" t="s">
        <v>571</v>
      </c>
      <c r="J2789" s="1">
        <v>8.5</v>
      </c>
      <c r="K2789" s="1">
        <v>8.5</v>
      </c>
      <c r="L2789" s="42">
        <v>9</v>
      </c>
      <c r="M2789" s="43"/>
      <c r="N2789" s="1" t="e">
        <f>VLOOKUP(B2789,MICRO!E:L,8,0)</f>
        <v>#N/A</v>
      </c>
    </row>
    <row r="2790" spans="1:14" ht="20.25" x14ac:dyDescent="0.25">
      <c r="A2790" s="1">
        <v>16</v>
      </c>
      <c r="B2790" s="159">
        <v>2374</v>
      </c>
      <c r="C2790" s="1" t="s">
        <v>879</v>
      </c>
      <c r="D2790" s="1"/>
      <c r="E2790" s="1"/>
      <c r="F2790" s="1" t="s">
        <v>883</v>
      </c>
      <c r="G2790" s="1">
        <v>1</v>
      </c>
      <c r="H2790" s="1" t="s">
        <v>19</v>
      </c>
      <c r="I2790" s="1" t="s">
        <v>571</v>
      </c>
      <c r="J2790" s="1">
        <v>2.5</v>
      </c>
      <c r="K2790" s="1">
        <v>2.5</v>
      </c>
      <c r="L2790" s="42">
        <v>9</v>
      </c>
      <c r="M2790" s="43"/>
      <c r="N2790" s="1" t="e">
        <f>VLOOKUP(B2790,MICRO!E:L,8,0)</f>
        <v>#N/A</v>
      </c>
    </row>
    <row r="2791" spans="1:14" ht="20.25" x14ac:dyDescent="0.25">
      <c r="A2791" s="1">
        <v>17</v>
      </c>
      <c r="B2791" s="159">
        <v>2375</v>
      </c>
      <c r="C2791" s="1" t="s">
        <v>879</v>
      </c>
      <c r="D2791" s="1"/>
      <c r="E2791" s="1"/>
      <c r="F2791" s="1" t="s">
        <v>882</v>
      </c>
      <c r="G2791" s="1">
        <v>1</v>
      </c>
      <c r="H2791" s="1" t="s">
        <v>19</v>
      </c>
      <c r="I2791" s="1" t="s">
        <v>571</v>
      </c>
      <c r="J2791" s="1">
        <v>2.5</v>
      </c>
      <c r="K2791" s="1">
        <v>2.5</v>
      </c>
      <c r="L2791" s="42">
        <v>9</v>
      </c>
      <c r="M2791" s="43"/>
      <c r="N2791" s="1" t="e">
        <f>VLOOKUP(B2791,MICRO!E:L,8,0)</f>
        <v>#N/A</v>
      </c>
    </row>
    <row r="2792" spans="1:14" ht="20.25" x14ac:dyDescent="0.25">
      <c r="A2792" s="1">
        <v>18</v>
      </c>
      <c r="B2792" s="159">
        <v>2376</v>
      </c>
      <c r="C2792" s="1" t="s">
        <v>879</v>
      </c>
      <c r="D2792" s="1"/>
      <c r="E2792" s="1"/>
      <c r="F2792" s="1" t="s">
        <v>884</v>
      </c>
      <c r="G2792" s="1">
        <v>1</v>
      </c>
      <c r="H2792" s="1" t="s">
        <v>19</v>
      </c>
      <c r="I2792" s="1" t="s">
        <v>571</v>
      </c>
      <c r="J2792" s="1">
        <v>3.3</v>
      </c>
      <c r="K2792" s="1">
        <v>3.3</v>
      </c>
      <c r="L2792" s="42">
        <v>9</v>
      </c>
      <c r="M2792" s="43"/>
      <c r="N2792" s="1" t="e">
        <f>VLOOKUP(B2792,MICRO!E:L,8,0)</f>
        <v>#N/A</v>
      </c>
    </row>
    <row r="2793" spans="1:14" ht="20.25" x14ac:dyDescent="0.25">
      <c r="A2793" s="1">
        <v>19</v>
      </c>
      <c r="B2793" s="159">
        <v>2377</v>
      </c>
      <c r="C2793" s="1" t="s">
        <v>879</v>
      </c>
      <c r="D2793" s="1"/>
      <c r="E2793" s="1"/>
      <c r="F2793" s="1" t="s">
        <v>880</v>
      </c>
      <c r="G2793" s="1">
        <v>1</v>
      </c>
      <c r="H2793" s="1" t="s">
        <v>19</v>
      </c>
      <c r="I2793" s="1" t="s">
        <v>572</v>
      </c>
      <c r="J2793" s="1">
        <v>7.2</v>
      </c>
      <c r="K2793" s="1">
        <v>7.2</v>
      </c>
      <c r="L2793" s="42">
        <v>9</v>
      </c>
      <c r="M2793" s="43"/>
      <c r="N2793" s="1" t="e">
        <f>VLOOKUP(B2793,MICRO!E:L,8,0)</f>
        <v>#N/A</v>
      </c>
    </row>
    <row r="2794" spans="1:14" ht="20.25" x14ac:dyDescent="0.25">
      <c r="A2794" s="1">
        <v>20</v>
      </c>
      <c r="B2794" s="159">
        <v>2378</v>
      </c>
      <c r="C2794" s="1" t="s">
        <v>879</v>
      </c>
      <c r="D2794" s="1"/>
      <c r="E2794" s="1"/>
      <c r="F2794" s="1" t="s">
        <v>1172</v>
      </c>
      <c r="G2794" s="1">
        <v>1</v>
      </c>
      <c r="H2794" s="1" t="s">
        <v>19</v>
      </c>
      <c r="I2794" s="1" t="s">
        <v>572</v>
      </c>
      <c r="J2794" s="1">
        <v>7.2</v>
      </c>
      <c r="K2794" s="1">
        <v>7.2</v>
      </c>
      <c r="L2794" s="42">
        <v>9</v>
      </c>
      <c r="M2794" s="43"/>
      <c r="N2794" s="1" t="e">
        <f>VLOOKUP(B2794,MICRO!E:L,8,0)</f>
        <v>#N/A</v>
      </c>
    </row>
    <row r="2795" spans="1:14" ht="20.25" x14ac:dyDescent="0.25">
      <c r="A2795" s="1">
        <v>21</v>
      </c>
      <c r="B2795" s="159">
        <v>2379</v>
      </c>
      <c r="C2795" s="1" t="s">
        <v>879</v>
      </c>
      <c r="D2795" s="1"/>
      <c r="E2795" s="1"/>
      <c r="F2795" s="1" t="s">
        <v>881</v>
      </c>
      <c r="G2795" s="1">
        <v>1</v>
      </c>
      <c r="H2795" s="1" t="s">
        <v>19</v>
      </c>
      <c r="I2795" s="1" t="s">
        <v>572</v>
      </c>
      <c r="J2795" s="1">
        <v>8.5</v>
      </c>
      <c r="K2795" s="1">
        <v>8.5</v>
      </c>
      <c r="L2795" s="42">
        <v>9</v>
      </c>
      <c r="M2795" s="43"/>
      <c r="N2795" s="1" t="e">
        <f>VLOOKUP(B2795,MICRO!E:L,8,0)</f>
        <v>#N/A</v>
      </c>
    </row>
    <row r="2796" spans="1:14" ht="20.25" x14ac:dyDescent="0.25">
      <c r="A2796" s="1">
        <v>22</v>
      </c>
      <c r="B2796" s="159">
        <v>2380</v>
      </c>
      <c r="C2796" s="1" t="s">
        <v>879</v>
      </c>
      <c r="D2796" s="1"/>
      <c r="E2796" s="1"/>
      <c r="F2796" s="1" t="s">
        <v>883</v>
      </c>
      <c r="G2796" s="1">
        <v>1</v>
      </c>
      <c r="H2796" s="1" t="s">
        <v>19</v>
      </c>
      <c r="I2796" s="1" t="s">
        <v>572</v>
      </c>
      <c r="J2796" s="1">
        <v>2.5</v>
      </c>
      <c r="K2796" s="1">
        <v>2.5</v>
      </c>
      <c r="L2796" s="42">
        <v>9</v>
      </c>
      <c r="M2796" s="43"/>
      <c r="N2796" s="1" t="e">
        <f>VLOOKUP(B2796,MICRO!E:L,8,0)</f>
        <v>#N/A</v>
      </c>
    </row>
    <row r="2797" spans="1:14" ht="20.25" x14ac:dyDescent="0.25">
      <c r="A2797" s="1">
        <v>23</v>
      </c>
      <c r="B2797" s="159">
        <v>2381</v>
      </c>
      <c r="C2797" s="1" t="s">
        <v>879</v>
      </c>
      <c r="D2797" s="1"/>
      <c r="E2797" s="1"/>
      <c r="F2797" s="1" t="s">
        <v>882</v>
      </c>
      <c r="G2797" s="1">
        <v>1</v>
      </c>
      <c r="H2797" s="1" t="s">
        <v>19</v>
      </c>
      <c r="I2797" s="1" t="s">
        <v>572</v>
      </c>
      <c r="J2797" s="1">
        <v>2.5</v>
      </c>
      <c r="K2797" s="1">
        <v>2.5</v>
      </c>
      <c r="L2797" s="42">
        <v>9</v>
      </c>
      <c r="M2797" s="43"/>
      <c r="N2797" s="1" t="e">
        <f>VLOOKUP(B2797,MICRO!E:L,8,0)</f>
        <v>#N/A</v>
      </c>
    </row>
    <row r="2798" spans="1:14" ht="20.25" x14ac:dyDescent="0.25">
      <c r="A2798" s="1">
        <v>24</v>
      </c>
      <c r="B2798" s="159">
        <v>2382</v>
      </c>
      <c r="C2798" s="1" t="s">
        <v>879</v>
      </c>
      <c r="D2798" s="1"/>
      <c r="E2798" s="1"/>
      <c r="F2798" s="1" t="s">
        <v>884</v>
      </c>
      <c r="G2798" s="1">
        <v>1</v>
      </c>
      <c r="H2798" s="1" t="s">
        <v>19</v>
      </c>
      <c r="I2798" s="1" t="s">
        <v>572</v>
      </c>
      <c r="J2798" s="1">
        <v>3.3</v>
      </c>
      <c r="K2798" s="1">
        <v>3.3</v>
      </c>
      <c r="L2798" s="42">
        <v>9</v>
      </c>
      <c r="M2798" s="43"/>
      <c r="N2798" s="1" t="e">
        <f>VLOOKUP(B2798,MICRO!E:L,8,0)</f>
        <v>#N/A</v>
      </c>
    </row>
    <row r="2799" spans="1:14" ht="20.25" x14ac:dyDescent="0.25">
      <c r="A2799" s="1">
        <v>25</v>
      </c>
      <c r="B2799" s="159"/>
      <c r="C2799" s="1"/>
      <c r="D2799" s="1"/>
      <c r="E2799" s="1"/>
      <c r="F2799" s="1" t="s">
        <v>1909</v>
      </c>
      <c r="G2799" s="1">
        <v>2</v>
      </c>
      <c r="H2799" s="1" t="s">
        <v>19</v>
      </c>
      <c r="I2799" s="1"/>
      <c r="J2799" s="1">
        <v>2</v>
      </c>
      <c r="K2799" s="1">
        <v>4</v>
      </c>
      <c r="L2799" s="42">
        <v>9</v>
      </c>
      <c r="M2799" s="43"/>
      <c r="N2799" s="1" t="e">
        <f>VLOOKUP(B2799,MICRO!E:L,8,0)</f>
        <v>#N/A</v>
      </c>
    </row>
    <row r="2800" spans="1:14" ht="20.25" x14ac:dyDescent="0.25">
      <c r="A2800" s="1">
        <v>26</v>
      </c>
      <c r="B2800" s="159"/>
      <c r="C2800" s="1"/>
      <c r="D2800" s="1"/>
      <c r="E2800" s="1"/>
      <c r="F2800" s="1" t="s">
        <v>1910</v>
      </c>
      <c r="G2800" s="1">
        <v>67</v>
      </c>
      <c r="H2800" s="1" t="s">
        <v>1253</v>
      </c>
      <c r="I2800" s="1"/>
      <c r="J2800" s="1">
        <v>0.5</v>
      </c>
      <c r="K2800" s="1">
        <v>33.5</v>
      </c>
      <c r="L2800" s="42">
        <v>9</v>
      </c>
      <c r="M2800" s="43"/>
      <c r="N2800" s="1" t="e">
        <f>VLOOKUP(B2800,MICRO!E:L,8,0)</f>
        <v>#N/A</v>
      </c>
    </row>
    <row r="2801" spans="1:14" ht="20.25" x14ac:dyDescent="0.25">
      <c r="A2801" s="1">
        <v>27</v>
      </c>
      <c r="B2801" s="159"/>
      <c r="C2801" s="1"/>
      <c r="D2801" s="1"/>
      <c r="E2801" s="1"/>
      <c r="F2801" s="1" t="s">
        <v>1911</v>
      </c>
      <c r="G2801" s="1">
        <v>2</v>
      </c>
      <c r="H2801" s="1" t="s">
        <v>19</v>
      </c>
      <c r="I2801" s="1"/>
      <c r="J2801" s="1">
        <v>0.02</v>
      </c>
      <c r="K2801" s="1">
        <v>0.04</v>
      </c>
      <c r="L2801" s="42">
        <v>9</v>
      </c>
      <c r="M2801" s="43"/>
      <c r="N2801" s="1" t="e">
        <f>VLOOKUP(B2801,MICRO!E:L,8,0)</f>
        <v>#N/A</v>
      </c>
    </row>
    <row r="2802" spans="1:14" ht="20.25" x14ac:dyDescent="0.25">
      <c r="A2802" s="1">
        <v>28</v>
      </c>
      <c r="B2802" s="159"/>
      <c r="C2802" s="1"/>
      <c r="D2802" s="1"/>
      <c r="E2802" s="1"/>
      <c r="F2802" s="1" t="s">
        <v>1912</v>
      </c>
      <c r="G2802" s="1">
        <v>2</v>
      </c>
      <c r="H2802" s="1" t="s">
        <v>19</v>
      </c>
      <c r="I2802" s="1"/>
      <c r="J2802" s="1">
        <v>0.01</v>
      </c>
      <c r="K2802" s="1">
        <v>0.02</v>
      </c>
      <c r="L2802" s="42">
        <v>9</v>
      </c>
      <c r="M2802" s="43"/>
      <c r="N2802" s="1" t="e">
        <f>VLOOKUP(B2802,MICRO!E:L,8,0)</f>
        <v>#N/A</v>
      </c>
    </row>
    <row r="2803" spans="1:14" ht="20.25" x14ac:dyDescent="0.25">
      <c r="A2803" s="1">
        <v>29</v>
      </c>
      <c r="B2803" s="159"/>
      <c r="C2803" s="1"/>
      <c r="D2803" s="1"/>
      <c r="E2803" s="1"/>
      <c r="F2803" s="1" t="s">
        <v>1913</v>
      </c>
      <c r="G2803" s="1">
        <v>12</v>
      </c>
      <c r="H2803" s="1" t="s">
        <v>1253</v>
      </c>
      <c r="I2803" s="1"/>
      <c r="J2803" s="1">
        <v>0.7</v>
      </c>
      <c r="K2803" s="1">
        <v>8.3999999999999986</v>
      </c>
      <c r="L2803" s="42">
        <v>9</v>
      </c>
      <c r="M2803" s="43"/>
      <c r="N2803" s="1" t="e">
        <f>VLOOKUP(B2803,MICRO!E:L,8,0)</f>
        <v>#N/A</v>
      </c>
    </row>
    <row r="2804" spans="1:14" ht="20.25" x14ac:dyDescent="0.25">
      <c r="A2804" s="1">
        <v>30</v>
      </c>
      <c r="B2804" s="159"/>
      <c r="C2804" s="1"/>
      <c r="D2804" s="1"/>
      <c r="E2804" s="1"/>
      <c r="F2804" s="1" t="s">
        <v>1914</v>
      </c>
      <c r="G2804" s="1">
        <v>6</v>
      </c>
      <c r="H2804" s="1" t="s">
        <v>19</v>
      </c>
      <c r="I2804" s="1"/>
      <c r="J2804" s="1">
        <v>0.03</v>
      </c>
      <c r="K2804" s="1">
        <v>0.18</v>
      </c>
      <c r="L2804" s="42">
        <v>9</v>
      </c>
      <c r="M2804" s="43"/>
      <c r="N2804" s="1" t="e">
        <f>VLOOKUP(B2804,MICRO!E:L,8,0)</f>
        <v>#N/A</v>
      </c>
    </row>
    <row r="2805" spans="1:14" ht="20.25" x14ac:dyDescent="0.25">
      <c r="A2805" s="1">
        <v>31</v>
      </c>
      <c r="B2805" s="159"/>
      <c r="C2805" s="1"/>
      <c r="D2805" s="1"/>
      <c r="E2805" s="1"/>
      <c r="F2805" s="1" t="s">
        <v>1915</v>
      </c>
      <c r="G2805" s="1">
        <v>4</v>
      </c>
      <c r="H2805" s="1" t="s">
        <v>19</v>
      </c>
      <c r="I2805" s="1"/>
      <c r="J2805" s="1">
        <v>0.04</v>
      </c>
      <c r="K2805" s="1">
        <v>0.16</v>
      </c>
      <c r="L2805" s="42">
        <v>9</v>
      </c>
      <c r="M2805" s="43"/>
      <c r="N2805" s="1" t="e">
        <f>VLOOKUP(B2805,MICRO!E:L,8,0)</f>
        <v>#N/A</v>
      </c>
    </row>
    <row r="2806" spans="1:14" ht="20.25" x14ac:dyDescent="0.25">
      <c r="A2806" s="1">
        <v>32</v>
      </c>
      <c r="B2806" s="159"/>
      <c r="C2806" s="1"/>
      <c r="D2806" s="1"/>
      <c r="E2806" s="1"/>
      <c r="F2806" s="1" t="s">
        <v>1916</v>
      </c>
      <c r="G2806" s="1">
        <v>15</v>
      </c>
      <c r="H2806" s="1" t="s">
        <v>19</v>
      </c>
      <c r="I2806" s="1"/>
      <c r="J2806" s="1">
        <v>0.03</v>
      </c>
      <c r="K2806" s="1">
        <v>0.44999999999999996</v>
      </c>
      <c r="L2806" s="42">
        <v>9</v>
      </c>
      <c r="M2806" s="43"/>
      <c r="N2806" s="1" t="e">
        <f>VLOOKUP(B2806,MICRO!E:L,8,0)</f>
        <v>#N/A</v>
      </c>
    </row>
    <row r="2807" spans="1:14" ht="20.25" x14ac:dyDescent="0.25">
      <c r="A2807" s="1">
        <v>33</v>
      </c>
      <c r="B2807" s="159"/>
      <c r="C2807" s="1"/>
      <c r="D2807" s="1"/>
      <c r="E2807" s="1"/>
      <c r="F2807" s="1" t="s">
        <v>1917</v>
      </c>
      <c r="G2807" s="1">
        <v>20</v>
      </c>
      <c r="H2807" s="1" t="s">
        <v>19</v>
      </c>
      <c r="I2807" s="1"/>
      <c r="J2807" s="1">
        <v>0.05</v>
      </c>
      <c r="K2807" s="1">
        <v>1</v>
      </c>
      <c r="L2807" s="42">
        <v>9</v>
      </c>
      <c r="M2807" s="43"/>
      <c r="N2807" s="1" t="e">
        <f>VLOOKUP(B2807,MICRO!E:L,8,0)</f>
        <v>#N/A</v>
      </c>
    </row>
    <row r="2808" spans="1:14" ht="20.25" x14ac:dyDescent="0.25">
      <c r="A2808" s="1">
        <v>34</v>
      </c>
      <c r="B2808" s="159"/>
      <c r="C2808" s="1"/>
      <c r="D2808" s="1"/>
      <c r="E2808" s="1"/>
      <c r="F2808" s="1" t="s">
        <v>1918</v>
      </c>
      <c r="G2808" s="1">
        <v>6</v>
      </c>
      <c r="H2808" s="1" t="s">
        <v>1253</v>
      </c>
      <c r="I2808" s="1"/>
      <c r="J2808" s="1">
        <v>0.8</v>
      </c>
      <c r="K2808" s="1">
        <v>4.8000000000000007</v>
      </c>
      <c r="L2808" s="42">
        <v>9</v>
      </c>
      <c r="M2808" s="43"/>
      <c r="N2808" s="1" t="e">
        <f>VLOOKUP(B2808,MICRO!E:L,8,0)</f>
        <v>#N/A</v>
      </c>
    </row>
    <row r="2809" spans="1:14" ht="20.25" x14ac:dyDescent="0.25">
      <c r="A2809" s="1">
        <v>35</v>
      </c>
      <c r="B2809" s="159"/>
      <c r="C2809" s="1"/>
      <c r="D2809" s="1"/>
      <c r="E2809" s="1"/>
      <c r="F2809" s="1" t="s">
        <v>1919</v>
      </c>
      <c r="G2809" s="1">
        <v>3</v>
      </c>
      <c r="H2809" s="1" t="s">
        <v>1253</v>
      </c>
      <c r="I2809" s="1"/>
      <c r="J2809" s="1">
        <v>0.08</v>
      </c>
      <c r="K2809" s="1">
        <v>0.24</v>
      </c>
      <c r="L2809" s="42">
        <v>9</v>
      </c>
      <c r="M2809" s="43"/>
      <c r="N2809" s="1" t="e">
        <f>VLOOKUP(B2809,MICRO!E:L,8,0)</f>
        <v>#N/A</v>
      </c>
    </row>
    <row r="2810" spans="1:14" ht="20.25" x14ac:dyDescent="0.25">
      <c r="A2810" s="1">
        <v>36</v>
      </c>
      <c r="B2810" s="159"/>
      <c r="C2810" s="1"/>
      <c r="D2810" s="1"/>
      <c r="E2810" s="1"/>
      <c r="F2810" s="1" t="s">
        <v>1920</v>
      </c>
      <c r="G2810" s="1">
        <v>55</v>
      </c>
      <c r="H2810" s="1" t="s">
        <v>1253</v>
      </c>
      <c r="I2810" s="1"/>
      <c r="J2810" s="1">
        <v>0.5</v>
      </c>
      <c r="K2810" s="1">
        <v>27.5</v>
      </c>
      <c r="L2810" s="42">
        <v>9</v>
      </c>
      <c r="M2810" s="43"/>
      <c r="N2810" s="1" t="e">
        <f>VLOOKUP(B2810,MICRO!E:L,8,0)</f>
        <v>#N/A</v>
      </c>
    </row>
    <row r="2811" spans="1:14" ht="20.25" x14ac:dyDescent="0.25">
      <c r="A2811" s="1">
        <v>37</v>
      </c>
      <c r="B2811" s="159"/>
      <c r="C2811" s="1"/>
      <c r="D2811" s="1"/>
      <c r="E2811" s="1"/>
      <c r="F2811" s="1" t="s">
        <v>1912</v>
      </c>
      <c r="G2811" s="1">
        <v>2</v>
      </c>
      <c r="H2811" s="1" t="s">
        <v>19</v>
      </c>
      <c r="I2811" s="1"/>
      <c r="J2811" s="1">
        <v>0.01</v>
      </c>
      <c r="K2811" s="1">
        <v>0.02</v>
      </c>
      <c r="L2811" s="42">
        <v>9</v>
      </c>
      <c r="M2811" s="43"/>
      <c r="N2811" s="1" t="e">
        <f>VLOOKUP(B2811,MICRO!E:L,8,0)</f>
        <v>#N/A</v>
      </c>
    </row>
    <row r="2812" spans="1:14" ht="20.25" x14ac:dyDescent="0.25">
      <c r="A2812" s="1">
        <v>38</v>
      </c>
      <c r="B2812" s="159"/>
      <c r="C2812" s="1"/>
      <c r="D2812" s="1"/>
      <c r="E2812" s="1"/>
      <c r="F2812" s="1" t="s">
        <v>1913</v>
      </c>
      <c r="G2812" s="1">
        <v>12</v>
      </c>
      <c r="H2812" s="1" t="s">
        <v>1253</v>
      </c>
      <c r="I2812" s="1"/>
      <c r="J2812" s="1">
        <v>0.7</v>
      </c>
      <c r="K2812" s="1">
        <v>8.3999999999999986</v>
      </c>
      <c r="L2812" s="42">
        <v>9</v>
      </c>
      <c r="M2812" s="43"/>
      <c r="N2812" s="1" t="e">
        <f>VLOOKUP(B2812,MICRO!E:L,8,0)</f>
        <v>#N/A</v>
      </c>
    </row>
    <row r="2813" spans="1:14" ht="20.25" x14ac:dyDescent="0.25">
      <c r="A2813" s="1">
        <v>39</v>
      </c>
      <c r="B2813" s="159"/>
      <c r="C2813" s="1"/>
      <c r="D2813" s="1"/>
      <c r="E2813" s="1"/>
      <c r="F2813" s="1" t="s">
        <v>1914</v>
      </c>
      <c r="G2813" s="1">
        <v>6</v>
      </c>
      <c r="H2813" s="1" t="s">
        <v>19</v>
      </c>
      <c r="I2813" s="1"/>
      <c r="J2813" s="1">
        <v>0.03</v>
      </c>
      <c r="K2813" s="1">
        <v>0.18</v>
      </c>
      <c r="L2813" s="42">
        <v>9</v>
      </c>
      <c r="M2813" s="43"/>
      <c r="N2813" s="1" t="e">
        <f>VLOOKUP(B2813,MICRO!E:L,8,0)</f>
        <v>#N/A</v>
      </c>
    </row>
    <row r="2814" spans="1:14" ht="20.25" x14ac:dyDescent="0.25">
      <c r="A2814" s="1">
        <v>40</v>
      </c>
      <c r="B2814" s="159"/>
      <c r="C2814" s="1"/>
      <c r="D2814" s="1"/>
      <c r="E2814" s="1"/>
      <c r="F2814" s="1" t="s">
        <v>1915</v>
      </c>
      <c r="G2814" s="1">
        <v>4</v>
      </c>
      <c r="H2814" s="1" t="s">
        <v>19</v>
      </c>
      <c r="I2814" s="1"/>
      <c r="J2814" s="1">
        <v>0.04</v>
      </c>
      <c r="K2814" s="1">
        <v>0.16</v>
      </c>
      <c r="L2814" s="42">
        <v>9</v>
      </c>
      <c r="M2814" s="43"/>
      <c r="N2814" s="1" t="e">
        <f>VLOOKUP(B2814,MICRO!E:L,8,0)</f>
        <v>#N/A</v>
      </c>
    </row>
    <row r="2815" spans="1:14" ht="20.25" x14ac:dyDescent="0.25">
      <c r="A2815" s="1">
        <v>41</v>
      </c>
      <c r="B2815" s="159"/>
      <c r="C2815" s="1"/>
      <c r="D2815" s="1"/>
      <c r="E2815" s="1"/>
      <c r="F2815" s="1" t="s">
        <v>1916</v>
      </c>
      <c r="G2815" s="1">
        <v>15</v>
      </c>
      <c r="H2815" s="1" t="s">
        <v>19</v>
      </c>
      <c r="I2815" s="1"/>
      <c r="J2815" s="1">
        <v>0.03</v>
      </c>
      <c r="K2815" s="1">
        <v>0.44999999999999996</v>
      </c>
      <c r="L2815" s="42">
        <v>9</v>
      </c>
      <c r="M2815" s="43"/>
      <c r="N2815" s="1" t="e">
        <f>VLOOKUP(B2815,MICRO!E:L,8,0)</f>
        <v>#N/A</v>
      </c>
    </row>
    <row r="2816" spans="1:14" ht="20.25" x14ac:dyDescent="0.25">
      <c r="A2816" s="1">
        <v>42</v>
      </c>
      <c r="B2816" s="159"/>
      <c r="C2816" s="1"/>
      <c r="D2816" s="1"/>
      <c r="E2816" s="1"/>
      <c r="F2816" s="1" t="s">
        <v>1917</v>
      </c>
      <c r="G2816" s="1">
        <v>15</v>
      </c>
      <c r="H2816" s="1" t="s">
        <v>19</v>
      </c>
      <c r="I2816" s="1"/>
      <c r="J2816" s="1">
        <v>0.05</v>
      </c>
      <c r="K2816" s="1">
        <v>0.75</v>
      </c>
      <c r="L2816" s="42">
        <v>9</v>
      </c>
      <c r="M2816" s="43"/>
      <c r="N2816" s="1" t="e">
        <f>VLOOKUP(B2816,MICRO!E:L,8,0)</f>
        <v>#N/A</v>
      </c>
    </row>
    <row r="2817" spans="1:14" ht="20.25" x14ac:dyDescent="0.25">
      <c r="A2817" s="1">
        <v>43</v>
      </c>
      <c r="B2817" s="159"/>
      <c r="C2817" s="1"/>
      <c r="D2817" s="1"/>
      <c r="E2817" s="1"/>
      <c r="F2817" s="1" t="s">
        <v>1918</v>
      </c>
      <c r="G2817" s="1">
        <v>6</v>
      </c>
      <c r="H2817" s="1" t="s">
        <v>1253</v>
      </c>
      <c r="I2817" s="1"/>
      <c r="J2817" s="1">
        <v>0.8</v>
      </c>
      <c r="K2817" s="1">
        <v>4.8000000000000007</v>
      </c>
      <c r="L2817" s="42">
        <v>9</v>
      </c>
      <c r="M2817" s="43"/>
      <c r="N2817" s="1" t="e">
        <f>VLOOKUP(B2817,MICRO!E:L,8,0)</f>
        <v>#N/A</v>
      </c>
    </row>
    <row r="2818" spans="1:14" ht="20.25" x14ac:dyDescent="0.25">
      <c r="A2818" s="1">
        <v>44</v>
      </c>
      <c r="B2818" s="159"/>
      <c r="C2818" s="1"/>
      <c r="D2818" s="1"/>
      <c r="E2818" s="1"/>
      <c r="F2818" s="1" t="s">
        <v>1919</v>
      </c>
      <c r="G2818" s="1">
        <v>3</v>
      </c>
      <c r="H2818" s="1" t="s">
        <v>19</v>
      </c>
      <c r="I2818" s="1"/>
      <c r="J2818" s="1">
        <v>0.08</v>
      </c>
      <c r="K2818" s="1">
        <v>0.24</v>
      </c>
      <c r="L2818" s="42">
        <v>9</v>
      </c>
      <c r="M2818" s="43"/>
      <c r="N2818" s="1" t="e">
        <f>VLOOKUP(B2818,MICRO!E:L,8,0)</f>
        <v>#N/A</v>
      </c>
    </row>
    <row r="2819" spans="1:14" ht="20.25" x14ac:dyDescent="0.25">
      <c r="A2819" s="1">
        <v>45</v>
      </c>
      <c r="B2819" s="159"/>
      <c r="C2819" s="1"/>
      <c r="D2819" s="1"/>
      <c r="E2819" s="1"/>
      <c r="F2819" s="1" t="s">
        <v>1921</v>
      </c>
      <c r="G2819" s="1">
        <v>72</v>
      </c>
      <c r="H2819" s="1" t="s">
        <v>1253</v>
      </c>
      <c r="I2819" s="1"/>
      <c r="J2819" s="1">
        <v>0.5</v>
      </c>
      <c r="K2819" s="1">
        <v>36</v>
      </c>
      <c r="L2819" s="42">
        <v>9</v>
      </c>
      <c r="M2819" s="43"/>
      <c r="N2819" s="1" t="e">
        <f>VLOOKUP(B2819,MICRO!E:L,8,0)</f>
        <v>#N/A</v>
      </c>
    </row>
    <row r="2820" spans="1:14" ht="20.25" x14ac:dyDescent="0.25">
      <c r="A2820" s="1">
        <v>46</v>
      </c>
      <c r="B2820" s="159"/>
      <c r="C2820" s="1"/>
      <c r="D2820" s="1"/>
      <c r="E2820" s="1"/>
      <c r="F2820" s="1" t="s">
        <v>1922</v>
      </c>
      <c r="G2820" s="1">
        <v>12</v>
      </c>
      <c r="H2820" s="1" t="s">
        <v>1253</v>
      </c>
      <c r="I2820" s="1"/>
      <c r="J2820" s="1">
        <v>0.02</v>
      </c>
      <c r="K2820" s="1">
        <v>0.24</v>
      </c>
      <c r="L2820" s="42">
        <v>9</v>
      </c>
      <c r="M2820" s="43"/>
      <c r="N2820" s="1" t="e">
        <f>VLOOKUP(B2820,MICRO!E:L,8,0)</f>
        <v>#N/A</v>
      </c>
    </row>
    <row r="2821" spans="1:14" ht="20.25" x14ac:dyDescent="0.25">
      <c r="A2821" s="1">
        <v>47</v>
      </c>
      <c r="B2821" s="159"/>
      <c r="C2821" s="1"/>
      <c r="D2821" s="1"/>
      <c r="E2821" s="1"/>
      <c r="F2821" s="1" t="s">
        <v>1923</v>
      </c>
      <c r="G2821" s="1">
        <v>6</v>
      </c>
      <c r="H2821" s="1" t="s">
        <v>1253</v>
      </c>
      <c r="I2821" s="1"/>
      <c r="J2821" s="1">
        <v>0.01</v>
      </c>
      <c r="K2821" s="1">
        <v>0.06</v>
      </c>
      <c r="L2821" s="42">
        <v>9</v>
      </c>
      <c r="M2821" s="43"/>
      <c r="N2821" s="1" t="e">
        <f>VLOOKUP(B2821,MICRO!E:L,8,0)</f>
        <v>#N/A</v>
      </c>
    </row>
    <row r="2822" spans="1:14" ht="20.25" x14ac:dyDescent="0.25">
      <c r="A2822" s="1">
        <v>48</v>
      </c>
      <c r="B2822" s="159"/>
      <c r="C2822" s="1"/>
      <c r="D2822" s="1"/>
      <c r="E2822" s="1"/>
      <c r="F2822" s="1" t="s">
        <v>1924</v>
      </c>
      <c r="G2822" s="1">
        <v>3</v>
      </c>
      <c r="H2822" s="1" t="s">
        <v>1253</v>
      </c>
      <c r="I2822" s="1"/>
      <c r="J2822" s="1">
        <v>0.03</v>
      </c>
      <c r="K2822" s="1">
        <v>0.09</v>
      </c>
      <c r="L2822" s="42">
        <v>9</v>
      </c>
      <c r="M2822" s="43"/>
      <c r="N2822" s="1" t="e">
        <f>VLOOKUP(B2822,MICRO!E:L,8,0)</f>
        <v>#N/A</v>
      </c>
    </row>
    <row r="2823" spans="1:14" ht="20.25" x14ac:dyDescent="0.25">
      <c r="A2823" s="1">
        <v>49</v>
      </c>
      <c r="B2823" s="159"/>
      <c r="C2823" s="1"/>
      <c r="D2823" s="1"/>
      <c r="E2823" s="1"/>
      <c r="F2823" s="1" t="s">
        <v>1912</v>
      </c>
      <c r="G2823" s="1">
        <v>2</v>
      </c>
      <c r="H2823" s="1" t="s">
        <v>19</v>
      </c>
      <c r="I2823" s="1"/>
      <c r="J2823" s="1">
        <v>0.05</v>
      </c>
      <c r="K2823" s="1">
        <v>0.1</v>
      </c>
      <c r="L2823" s="42">
        <v>9</v>
      </c>
      <c r="M2823" s="43"/>
      <c r="N2823" s="1" t="e">
        <f>VLOOKUP(B2823,MICRO!E:L,8,0)</f>
        <v>#N/A</v>
      </c>
    </row>
    <row r="2824" spans="1:14" ht="20.25" x14ac:dyDescent="0.25">
      <c r="A2824" s="1">
        <v>50</v>
      </c>
      <c r="B2824" s="159"/>
      <c r="C2824" s="1"/>
      <c r="D2824" s="1"/>
      <c r="E2824" s="1"/>
      <c r="F2824" s="1" t="s">
        <v>1925</v>
      </c>
      <c r="G2824" s="1">
        <v>6</v>
      </c>
      <c r="H2824" s="1" t="s">
        <v>19</v>
      </c>
      <c r="I2824" s="1"/>
      <c r="J2824" s="1">
        <v>0.8</v>
      </c>
      <c r="K2824" s="1">
        <v>4.8000000000000007</v>
      </c>
      <c r="L2824" s="42">
        <v>9</v>
      </c>
      <c r="M2824" s="43"/>
      <c r="N2824" s="1" t="e">
        <f>VLOOKUP(B2824,MICRO!E:L,8,0)</f>
        <v>#N/A</v>
      </c>
    </row>
    <row r="2825" spans="1:14" ht="20.25" x14ac:dyDescent="0.25">
      <c r="A2825" s="1">
        <v>51</v>
      </c>
      <c r="B2825" s="159"/>
      <c r="C2825" s="1"/>
      <c r="D2825" s="1"/>
      <c r="E2825" s="1"/>
      <c r="F2825" s="1" t="s">
        <v>1926</v>
      </c>
      <c r="G2825" s="1">
        <v>4</v>
      </c>
      <c r="H2825" s="1" t="s">
        <v>19</v>
      </c>
      <c r="I2825" s="1"/>
      <c r="J2825" s="1">
        <v>0.02</v>
      </c>
      <c r="K2825" s="1">
        <v>0.08</v>
      </c>
      <c r="L2825" s="42">
        <v>9</v>
      </c>
      <c r="M2825" s="43"/>
      <c r="N2825" s="1" t="e">
        <f>VLOOKUP(B2825,MICRO!E:L,8,0)</f>
        <v>#N/A</v>
      </c>
    </row>
    <row r="2826" spans="1:14" ht="20.25" x14ac:dyDescent="0.25">
      <c r="A2826" s="1">
        <v>52</v>
      </c>
      <c r="B2826" s="159"/>
      <c r="C2826" s="1"/>
      <c r="D2826" s="1"/>
      <c r="E2826" s="1"/>
      <c r="F2826" s="1" t="s">
        <v>1927</v>
      </c>
      <c r="G2826" s="1">
        <v>15</v>
      </c>
      <c r="H2826" s="1" t="s">
        <v>19</v>
      </c>
      <c r="I2826" s="1"/>
      <c r="J2826" s="1">
        <v>0.03</v>
      </c>
      <c r="K2826" s="1">
        <v>0.44999999999999996</v>
      </c>
      <c r="L2826" s="42">
        <v>9</v>
      </c>
      <c r="M2826" s="43"/>
      <c r="N2826" s="1" t="e">
        <f>VLOOKUP(B2826,MICRO!E:L,8,0)</f>
        <v>#N/A</v>
      </c>
    </row>
    <row r="2827" spans="1:14" ht="20.25" x14ac:dyDescent="0.25">
      <c r="A2827" s="1">
        <v>53</v>
      </c>
      <c r="B2827" s="159"/>
      <c r="C2827" s="1"/>
      <c r="D2827" s="1"/>
      <c r="E2827" s="1"/>
      <c r="F2827" s="1" t="s">
        <v>1928</v>
      </c>
      <c r="G2827" s="1">
        <v>20</v>
      </c>
      <c r="H2827" s="1" t="s">
        <v>19</v>
      </c>
      <c r="I2827" s="1"/>
      <c r="J2827" s="1">
        <v>0.08</v>
      </c>
      <c r="K2827" s="1">
        <v>1.6</v>
      </c>
      <c r="L2827" s="42">
        <v>9</v>
      </c>
      <c r="M2827" s="43"/>
      <c r="N2827" s="1" t="e">
        <f>VLOOKUP(B2827,MICRO!E:L,8,0)</f>
        <v>#N/A</v>
      </c>
    </row>
    <row r="2828" spans="1:14" ht="20.25" x14ac:dyDescent="0.25">
      <c r="A2828" s="1">
        <v>54</v>
      </c>
      <c r="B2828" s="159"/>
      <c r="C2828" s="1"/>
      <c r="D2828" s="1"/>
      <c r="E2828" s="1"/>
      <c r="F2828" s="1" t="s">
        <v>1910</v>
      </c>
      <c r="G2828" s="1">
        <v>67</v>
      </c>
      <c r="H2828" s="1" t="s">
        <v>1253</v>
      </c>
      <c r="I2828" s="1"/>
      <c r="J2828" s="1">
        <v>0.5</v>
      </c>
      <c r="K2828" s="1">
        <v>33.5</v>
      </c>
      <c r="L2828" s="42">
        <v>9</v>
      </c>
      <c r="M2828" s="43"/>
      <c r="N2828" s="1" t="e">
        <f>VLOOKUP(B2828,MICRO!E:L,8,0)</f>
        <v>#N/A</v>
      </c>
    </row>
    <row r="2829" spans="1:14" ht="20.25" x14ac:dyDescent="0.25">
      <c r="A2829" s="1">
        <v>55</v>
      </c>
      <c r="B2829" s="159"/>
      <c r="C2829" s="1"/>
      <c r="D2829" s="1"/>
      <c r="E2829" s="1"/>
      <c r="F2829" s="1" t="s">
        <v>1912</v>
      </c>
      <c r="G2829" s="1">
        <v>2</v>
      </c>
      <c r="H2829" s="1" t="s">
        <v>19</v>
      </c>
      <c r="I2829" s="1"/>
      <c r="J2829" s="1">
        <v>0.01</v>
      </c>
      <c r="K2829" s="1">
        <v>0.02</v>
      </c>
      <c r="L2829" s="42">
        <v>9</v>
      </c>
      <c r="M2829" s="43"/>
      <c r="N2829" s="1" t="e">
        <f>VLOOKUP(B2829,MICRO!E:L,8,0)</f>
        <v>#N/A</v>
      </c>
    </row>
    <row r="2830" spans="1:14" ht="20.25" x14ac:dyDescent="0.25">
      <c r="A2830" s="1">
        <v>56</v>
      </c>
      <c r="B2830" s="159"/>
      <c r="C2830" s="1"/>
      <c r="D2830" s="1"/>
      <c r="E2830" s="1"/>
      <c r="F2830" s="1" t="s">
        <v>1913</v>
      </c>
      <c r="G2830" s="1">
        <v>12</v>
      </c>
      <c r="H2830" s="1" t="s">
        <v>19</v>
      </c>
      <c r="I2830" s="1"/>
      <c r="J2830" s="1">
        <v>0.7</v>
      </c>
      <c r="K2830" s="1">
        <v>8.3999999999999986</v>
      </c>
      <c r="L2830" s="42">
        <v>9</v>
      </c>
      <c r="M2830" s="43"/>
      <c r="N2830" s="1" t="e">
        <f>VLOOKUP(B2830,MICRO!E:L,8,0)</f>
        <v>#N/A</v>
      </c>
    </row>
    <row r="2831" spans="1:14" ht="20.25" x14ac:dyDescent="0.25">
      <c r="A2831" s="1">
        <v>57</v>
      </c>
      <c r="B2831" s="159"/>
      <c r="C2831" s="1"/>
      <c r="D2831" s="1"/>
      <c r="E2831" s="1"/>
      <c r="F2831" s="1" t="s">
        <v>1914</v>
      </c>
      <c r="G2831" s="1">
        <v>6</v>
      </c>
      <c r="H2831" s="1" t="s">
        <v>19</v>
      </c>
      <c r="I2831" s="1"/>
      <c r="J2831" s="1">
        <v>0.03</v>
      </c>
      <c r="K2831" s="1">
        <v>0.18</v>
      </c>
      <c r="L2831" s="42">
        <v>9</v>
      </c>
      <c r="M2831" s="43"/>
      <c r="N2831" s="1" t="e">
        <f>VLOOKUP(B2831,MICRO!E:L,8,0)</f>
        <v>#N/A</v>
      </c>
    </row>
    <row r="2832" spans="1:14" ht="20.25" x14ac:dyDescent="0.25">
      <c r="A2832" s="1">
        <v>58</v>
      </c>
      <c r="B2832" s="159"/>
      <c r="C2832" s="1"/>
      <c r="D2832" s="1"/>
      <c r="E2832" s="1"/>
      <c r="F2832" s="1" t="s">
        <v>1915</v>
      </c>
      <c r="G2832" s="1">
        <v>4</v>
      </c>
      <c r="H2832" s="1" t="s">
        <v>19</v>
      </c>
      <c r="I2832" s="1"/>
      <c r="J2832" s="1">
        <v>0.04</v>
      </c>
      <c r="K2832" s="1">
        <v>0.16</v>
      </c>
      <c r="L2832" s="42">
        <v>9</v>
      </c>
      <c r="M2832" s="43"/>
      <c r="N2832" s="1" t="e">
        <f>VLOOKUP(B2832,MICRO!E:L,8,0)</f>
        <v>#N/A</v>
      </c>
    </row>
    <row r="2833" spans="1:14" ht="20.25" x14ac:dyDescent="0.25">
      <c r="A2833" s="1">
        <v>59</v>
      </c>
      <c r="B2833" s="159"/>
      <c r="C2833" s="1"/>
      <c r="D2833" s="1"/>
      <c r="E2833" s="1"/>
      <c r="F2833" s="1" t="s">
        <v>1916</v>
      </c>
      <c r="G2833" s="1">
        <v>15</v>
      </c>
      <c r="H2833" s="1" t="s">
        <v>19</v>
      </c>
      <c r="I2833" s="1"/>
      <c r="J2833" s="1">
        <v>0.03</v>
      </c>
      <c r="K2833" s="1">
        <v>0.44999999999999996</v>
      </c>
      <c r="L2833" s="42">
        <v>9</v>
      </c>
      <c r="M2833" s="43"/>
      <c r="N2833" s="1" t="e">
        <f>VLOOKUP(B2833,MICRO!E:L,8,0)</f>
        <v>#N/A</v>
      </c>
    </row>
    <row r="2834" spans="1:14" ht="20.25" x14ac:dyDescent="0.25">
      <c r="A2834" s="1">
        <v>60</v>
      </c>
      <c r="B2834" s="159"/>
      <c r="C2834" s="1"/>
      <c r="D2834" s="1"/>
      <c r="E2834" s="1"/>
      <c r="F2834" s="1" t="s">
        <v>1917</v>
      </c>
      <c r="G2834" s="1">
        <v>20</v>
      </c>
      <c r="H2834" s="1" t="s">
        <v>19</v>
      </c>
      <c r="I2834" s="1"/>
      <c r="J2834" s="1">
        <v>0.05</v>
      </c>
      <c r="K2834" s="1">
        <v>1</v>
      </c>
      <c r="L2834" s="42">
        <v>9</v>
      </c>
      <c r="M2834" s="43"/>
      <c r="N2834" s="1" t="e">
        <f>VLOOKUP(B2834,MICRO!E:L,8,0)</f>
        <v>#N/A</v>
      </c>
    </row>
    <row r="2835" spans="1:14" ht="20.25" x14ac:dyDescent="0.25">
      <c r="A2835" s="1">
        <v>61</v>
      </c>
      <c r="B2835" s="159"/>
      <c r="C2835" s="1"/>
      <c r="D2835" s="1"/>
      <c r="E2835" s="1"/>
      <c r="F2835" s="1" t="s">
        <v>1918</v>
      </c>
      <c r="G2835" s="1">
        <v>6</v>
      </c>
      <c r="H2835" s="1" t="s">
        <v>1253</v>
      </c>
      <c r="I2835" s="1"/>
      <c r="J2835" s="1">
        <v>0.8</v>
      </c>
      <c r="K2835" s="1">
        <v>4.8000000000000007</v>
      </c>
      <c r="L2835" s="42">
        <v>9</v>
      </c>
      <c r="M2835" s="43"/>
      <c r="N2835" s="1" t="e">
        <f>VLOOKUP(B2835,MICRO!E:L,8,0)</f>
        <v>#N/A</v>
      </c>
    </row>
    <row r="2836" spans="1:14" ht="20.25" x14ac:dyDescent="0.25">
      <c r="A2836" s="1">
        <v>62</v>
      </c>
      <c r="B2836" s="159"/>
      <c r="C2836" s="1"/>
      <c r="D2836" s="1"/>
      <c r="E2836" s="1"/>
      <c r="F2836" s="1" t="s">
        <v>1919</v>
      </c>
      <c r="G2836" s="1">
        <v>3</v>
      </c>
      <c r="H2836" s="1" t="s">
        <v>1253</v>
      </c>
      <c r="I2836" s="1"/>
      <c r="J2836" s="1">
        <v>0.08</v>
      </c>
      <c r="K2836" s="1">
        <v>0.24</v>
      </c>
      <c r="L2836" s="42">
        <v>9</v>
      </c>
      <c r="M2836" s="43"/>
      <c r="N2836" s="1" t="e">
        <f>VLOOKUP(B2836,MICRO!E:L,8,0)</f>
        <v>#N/A</v>
      </c>
    </row>
    <row r="2837" spans="1:14" ht="20.25" x14ac:dyDescent="0.25">
      <c r="A2837" s="1">
        <v>1</v>
      </c>
      <c r="B2837" s="159"/>
      <c r="C2837" s="1" t="s">
        <v>2478</v>
      </c>
      <c r="D2837" s="1"/>
      <c r="E2837" s="1"/>
      <c r="F2837" s="1" t="s">
        <v>2479</v>
      </c>
      <c r="G2837" s="1">
        <v>2</v>
      </c>
      <c r="H2837" s="1" t="s">
        <v>19</v>
      </c>
      <c r="I2837" s="1" t="s">
        <v>570</v>
      </c>
      <c r="J2837" s="1">
        <v>0.01</v>
      </c>
      <c r="K2837" s="1">
        <v>0.02</v>
      </c>
      <c r="L2837" s="42">
        <v>10</v>
      </c>
      <c r="M2837" s="43"/>
      <c r="N2837" s="1" t="e">
        <f>VLOOKUP(B2837,MICRO!E:L,8,0)</f>
        <v>#N/A</v>
      </c>
    </row>
    <row r="2838" spans="1:14" ht="20.25" x14ac:dyDescent="0.25">
      <c r="A2838" s="1">
        <v>2</v>
      </c>
      <c r="B2838" s="159"/>
      <c r="C2838" s="1" t="s">
        <v>2478</v>
      </c>
      <c r="D2838" s="1"/>
      <c r="E2838" s="1"/>
      <c r="F2838" s="1" t="s">
        <v>2480</v>
      </c>
      <c r="G2838" s="1">
        <v>3</v>
      </c>
      <c r="H2838" s="1" t="s">
        <v>19</v>
      </c>
      <c r="I2838" s="1" t="s">
        <v>570</v>
      </c>
      <c r="J2838" s="1">
        <v>0.02</v>
      </c>
      <c r="K2838" s="1">
        <v>0.06</v>
      </c>
      <c r="L2838" s="42">
        <v>10</v>
      </c>
      <c r="M2838" s="43"/>
      <c r="N2838" s="1" t="e">
        <f>VLOOKUP(B2838,MICRO!E:L,8,0)</f>
        <v>#N/A</v>
      </c>
    </row>
    <row r="2839" spans="1:14" ht="20.25" x14ac:dyDescent="0.25">
      <c r="A2839" s="1">
        <v>3</v>
      </c>
      <c r="B2839" s="159"/>
      <c r="C2839" s="1" t="s">
        <v>2478</v>
      </c>
      <c r="D2839" s="1"/>
      <c r="E2839" s="1"/>
      <c r="F2839" s="1" t="s">
        <v>2481</v>
      </c>
      <c r="G2839" s="1">
        <v>3</v>
      </c>
      <c r="H2839" s="1" t="s">
        <v>19</v>
      </c>
      <c r="I2839" s="1" t="s">
        <v>570</v>
      </c>
      <c r="J2839" s="1">
        <v>0.03</v>
      </c>
      <c r="K2839" s="1">
        <v>0.09</v>
      </c>
      <c r="L2839" s="42">
        <v>10</v>
      </c>
      <c r="M2839" s="43"/>
      <c r="N2839" s="1" t="e">
        <f>VLOOKUP(B2839,MICRO!E:L,8,0)</f>
        <v>#N/A</v>
      </c>
    </row>
    <row r="2840" spans="1:14" ht="20.25" x14ac:dyDescent="0.25">
      <c r="A2840" s="1">
        <v>4</v>
      </c>
      <c r="B2840" s="159"/>
      <c r="C2840" s="1" t="s">
        <v>2482</v>
      </c>
      <c r="D2840" s="1"/>
      <c r="E2840" s="1"/>
      <c r="F2840" s="1" t="s">
        <v>1911</v>
      </c>
      <c r="G2840" s="1">
        <v>2</v>
      </c>
      <c r="H2840" s="1" t="s">
        <v>19</v>
      </c>
      <c r="I2840" s="1" t="s">
        <v>572</v>
      </c>
      <c r="J2840" s="1">
        <v>0.02</v>
      </c>
      <c r="K2840" s="1">
        <v>0.04</v>
      </c>
      <c r="L2840" s="42">
        <v>10</v>
      </c>
      <c r="M2840" s="43"/>
      <c r="N2840" s="1" t="e">
        <f>VLOOKUP(B2840,MICRO!E:L,8,0)</f>
        <v>#N/A</v>
      </c>
    </row>
    <row r="2841" spans="1:14" ht="20.25" x14ac:dyDescent="0.25">
      <c r="A2841" s="1">
        <v>5</v>
      </c>
      <c r="B2841" s="159"/>
      <c r="C2841" s="1" t="s">
        <v>2482</v>
      </c>
      <c r="D2841" s="1"/>
      <c r="E2841" s="1"/>
      <c r="F2841" s="1" t="s">
        <v>2479</v>
      </c>
      <c r="G2841" s="1">
        <v>2</v>
      </c>
      <c r="H2841" s="1" t="s">
        <v>19</v>
      </c>
      <c r="I2841" s="1" t="s">
        <v>572</v>
      </c>
      <c r="J2841" s="1">
        <v>0.01</v>
      </c>
      <c r="K2841" s="1">
        <v>0.02</v>
      </c>
      <c r="L2841" s="42">
        <v>10</v>
      </c>
      <c r="M2841" s="43"/>
      <c r="N2841" s="1" t="e">
        <f>VLOOKUP(B2841,MICRO!E:L,8,0)</f>
        <v>#N/A</v>
      </c>
    </row>
    <row r="2842" spans="1:14" ht="20.25" x14ac:dyDescent="0.25">
      <c r="A2842" s="1">
        <v>6</v>
      </c>
      <c r="B2842" s="159"/>
      <c r="C2842" s="1" t="s">
        <v>2482</v>
      </c>
      <c r="D2842" s="1"/>
      <c r="E2842" s="1"/>
      <c r="F2842" s="1" t="s">
        <v>2480</v>
      </c>
      <c r="G2842" s="1">
        <v>3</v>
      </c>
      <c r="H2842" s="1" t="s">
        <v>19</v>
      </c>
      <c r="I2842" s="1" t="s">
        <v>572</v>
      </c>
      <c r="J2842" s="1">
        <v>0.02</v>
      </c>
      <c r="K2842" s="1">
        <v>0.06</v>
      </c>
      <c r="L2842" s="42">
        <v>10</v>
      </c>
      <c r="M2842" s="43"/>
      <c r="N2842" s="1" t="e">
        <f>VLOOKUP(B2842,MICRO!E:L,8,0)</f>
        <v>#N/A</v>
      </c>
    </row>
    <row r="2843" spans="1:14" ht="20.25" x14ac:dyDescent="0.25">
      <c r="A2843" s="1">
        <v>7</v>
      </c>
      <c r="B2843" s="159"/>
      <c r="C2843" s="1" t="s">
        <v>2482</v>
      </c>
      <c r="D2843" s="1"/>
      <c r="E2843" s="1"/>
      <c r="F2843" s="1" t="s">
        <v>2481</v>
      </c>
      <c r="G2843" s="1">
        <v>3</v>
      </c>
      <c r="H2843" s="1" t="s">
        <v>19</v>
      </c>
      <c r="I2843" s="1" t="s">
        <v>572</v>
      </c>
      <c r="J2843" s="1">
        <v>0.03</v>
      </c>
      <c r="K2843" s="1">
        <v>0.09</v>
      </c>
      <c r="L2843" s="42">
        <v>10</v>
      </c>
      <c r="M2843" s="43"/>
      <c r="N2843" s="1" t="e">
        <f>VLOOKUP(B2843,MICRO!E:L,8,0)</f>
        <v>#N/A</v>
      </c>
    </row>
    <row r="2844" spans="1:14" ht="20.25" x14ac:dyDescent="0.25">
      <c r="A2844" s="1">
        <v>8</v>
      </c>
      <c r="B2844" s="159"/>
      <c r="C2844" s="1" t="s">
        <v>2483</v>
      </c>
      <c r="D2844" s="1"/>
      <c r="E2844" s="1"/>
      <c r="F2844" s="1" t="s">
        <v>2484</v>
      </c>
      <c r="G2844" s="1">
        <v>3</v>
      </c>
      <c r="H2844" s="1" t="s">
        <v>19</v>
      </c>
      <c r="I2844" s="1" t="s">
        <v>569</v>
      </c>
      <c r="J2844" s="1">
        <v>0.01</v>
      </c>
      <c r="K2844" s="1">
        <v>0.03</v>
      </c>
      <c r="L2844" s="42">
        <v>10</v>
      </c>
      <c r="M2844" s="43"/>
      <c r="N2844" s="1" t="e">
        <f>VLOOKUP(B2844,MICRO!E:L,8,0)</f>
        <v>#N/A</v>
      </c>
    </row>
    <row r="2845" spans="1:14" ht="20.25" x14ac:dyDescent="0.25">
      <c r="A2845" s="1">
        <v>9</v>
      </c>
      <c r="B2845" s="159"/>
      <c r="C2845" s="1" t="s">
        <v>2483</v>
      </c>
      <c r="D2845" s="1"/>
      <c r="E2845" s="1"/>
      <c r="F2845" s="1" t="s">
        <v>2485</v>
      </c>
      <c r="G2845" s="1">
        <v>3</v>
      </c>
      <c r="H2845" s="1" t="s">
        <v>19</v>
      </c>
      <c r="I2845" s="1" t="s">
        <v>569</v>
      </c>
      <c r="J2845" s="1">
        <v>0.7</v>
      </c>
      <c r="K2845" s="1">
        <v>2.0999999999999996</v>
      </c>
      <c r="L2845" s="42">
        <v>10</v>
      </c>
      <c r="M2845" s="43"/>
      <c r="N2845" s="1" t="e">
        <f>VLOOKUP(B2845,MICRO!E:L,8,0)</f>
        <v>#N/A</v>
      </c>
    </row>
    <row r="2846" spans="1:14" ht="20.25" x14ac:dyDescent="0.25">
      <c r="A2846" s="1">
        <v>10</v>
      </c>
      <c r="B2846" s="159"/>
      <c r="C2846" s="1" t="s">
        <v>2483</v>
      </c>
      <c r="D2846" s="1"/>
      <c r="E2846" s="1"/>
      <c r="F2846" s="1" t="s">
        <v>2486</v>
      </c>
      <c r="G2846" s="1">
        <v>2</v>
      </c>
      <c r="H2846" s="1" t="s">
        <v>19</v>
      </c>
      <c r="I2846" s="1" t="s">
        <v>569</v>
      </c>
      <c r="J2846" s="1">
        <v>0.04</v>
      </c>
      <c r="K2846" s="1">
        <v>0.08</v>
      </c>
      <c r="L2846" s="42">
        <v>10</v>
      </c>
      <c r="M2846" s="43"/>
      <c r="N2846" s="1" t="e">
        <f>VLOOKUP(B2846,MICRO!E:L,8,0)</f>
        <v>#N/A</v>
      </c>
    </row>
    <row r="2847" spans="1:14" ht="20.25" x14ac:dyDescent="0.25">
      <c r="A2847" s="1">
        <v>11</v>
      </c>
      <c r="B2847" s="159"/>
      <c r="C2847" s="1" t="s">
        <v>2483</v>
      </c>
      <c r="D2847" s="1"/>
      <c r="E2847" s="1"/>
      <c r="F2847" s="1" t="s">
        <v>2487</v>
      </c>
      <c r="G2847" s="1">
        <v>2</v>
      </c>
      <c r="H2847" s="1" t="s">
        <v>19</v>
      </c>
      <c r="I2847" s="1" t="s">
        <v>569</v>
      </c>
      <c r="J2847" s="1">
        <v>0.03</v>
      </c>
      <c r="K2847" s="1">
        <v>0.06</v>
      </c>
      <c r="L2847" s="42">
        <v>10</v>
      </c>
      <c r="M2847" s="43"/>
      <c r="N2847" s="1" t="e">
        <f>VLOOKUP(B2847,MICRO!E:L,8,0)</f>
        <v>#N/A</v>
      </c>
    </row>
    <row r="2848" spans="1:14" ht="20.25" x14ac:dyDescent="0.25">
      <c r="A2848" s="1">
        <v>12</v>
      </c>
      <c r="B2848" s="159"/>
      <c r="C2848" s="1" t="s">
        <v>2488</v>
      </c>
      <c r="D2848" s="1"/>
      <c r="E2848" s="1"/>
      <c r="F2848" s="1" t="s">
        <v>1911</v>
      </c>
      <c r="G2848" s="1">
        <v>2</v>
      </c>
      <c r="H2848" s="1" t="s">
        <v>19</v>
      </c>
      <c r="I2848" s="1" t="s">
        <v>571</v>
      </c>
      <c r="J2848" s="1">
        <v>0.02</v>
      </c>
      <c r="K2848" s="1">
        <v>0.04</v>
      </c>
      <c r="L2848" s="42">
        <v>10</v>
      </c>
      <c r="M2848" s="43"/>
      <c r="N2848" s="1" t="e">
        <f>VLOOKUP(B2848,MICRO!E:L,8,0)</f>
        <v>#N/A</v>
      </c>
    </row>
    <row r="2849" spans="1:14" ht="20.25" x14ac:dyDescent="0.25">
      <c r="A2849" s="1">
        <v>13</v>
      </c>
      <c r="B2849" s="159"/>
      <c r="C2849" s="1" t="s">
        <v>2488</v>
      </c>
      <c r="D2849" s="1"/>
      <c r="E2849" s="1"/>
      <c r="F2849" s="1" t="s">
        <v>2479</v>
      </c>
      <c r="G2849" s="1">
        <v>2</v>
      </c>
      <c r="H2849" s="1" t="s">
        <v>19</v>
      </c>
      <c r="I2849" s="1" t="s">
        <v>571</v>
      </c>
      <c r="J2849" s="1">
        <v>0.01</v>
      </c>
      <c r="K2849" s="1">
        <v>0.02</v>
      </c>
      <c r="L2849" s="42">
        <v>10</v>
      </c>
      <c r="M2849" s="43"/>
      <c r="N2849" s="1" t="e">
        <f>VLOOKUP(B2849,MICRO!E:L,8,0)</f>
        <v>#N/A</v>
      </c>
    </row>
    <row r="2850" spans="1:14" ht="20.25" x14ac:dyDescent="0.25">
      <c r="A2850" s="1">
        <v>14</v>
      </c>
      <c r="B2850" s="159"/>
      <c r="C2850" s="1" t="s">
        <v>2488</v>
      </c>
      <c r="D2850" s="1"/>
      <c r="E2850" s="1"/>
      <c r="F2850" s="1" t="s">
        <v>2480</v>
      </c>
      <c r="G2850" s="1">
        <v>3</v>
      </c>
      <c r="H2850" s="1" t="s">
        <v>19</v>
      </c>
      <c r="I2850" s="1" t="s">
        <v>571</v>
      </c>
      <c r="J2850" s="1">
        <v>0.02</v>
      </c>
      <c r="K2850" s="1">
        <v>0.06</v>
      </c>
      <c r="L2850" s="42">
        <v>10</v>
      </c>
      <c r="M2850" s="43"/>
      <c r="N2850" s="1" t="e">
        <f>VLOOKUP(B2850,MICRO!E:L,8,0)</f>
        <v>#N/A</v>
      </c>
    </row>
    <row r="2851" spans="1:14" ht="20.25" x14ac:dyDescent="0.25">
      <c r="A2851" s="1">
        <v>15</v>
      </c>
      <c r="B2851" s="159"/>
      <c r="C2851" s="1" t="s">
        <v>2488</v>
      </c>
      <c r="D2851" s="1"/>
      <c r="E2851" s="1"/>
      <c r="F2851" s="1" t="s">
        <v>2481</v>
      </c>
      <c r="G2851" s="1">
        <v>3</v>
      </c>
      <c r="H2851" s="1" t="s">
        <v>19</v>
      </c>
      <c r="I2851" s="1" t="s">
        <v>571</v>
      </c>
      <c r="J2851" s="1">
        <v>0.03</v>
      </c>
      <c r="K2851" s="1">
        <v>0.09</v>
      </c>
      <c r="L2851" s="42">
        <v>10</v>
      </c>
      <c r="M2851" s="43"/>
      <c r="N2851" s="1" t="e">
        <f>VLOOKUP(B2851,MICRO!E:L,8,0)</f>
        <v>#N/A</v>
      </c>
    </row>
    <row r="2852" spans="1:14" ht="20.25" x14ac:dyDescent="0.25">
      <c r="A2852" s="1">
        <v>16</v>
      </c>
      <c r="B2852" s="159"/>
      <c r="C2852" s="1" t="s">
        <v>2488</v>
      </c>
      <c r="D2852" s="1"/>
      <c r="E2852" s="1"/>
      <c r="F2852" s="1" t="s">
        <v>2489</v>
      </c>
      <c r="G2852" s="1">
        <v>1</v>
      </c>
      <c r="H2852" s="1" t="s">
        <v>19</v>
      </c>
      <c r="I2852" s="1" t="s">
        <v>571</v>
      </c>
      <c r="J2852" s="1">
        <v>2.8</v>
      </c>
      <c r="K2852" s="1">
        <v>2.8</v>
      </c>
      <c r="L2852" s="42">
        <v>10</v>
      </c>
      <c r="M2852" s="43"/>
      <c r="N2852" s="1" t="e">
        <f>VLOOKUP(B2852,MICRO!E:L,8,0)</f>
        <v>#N/A</v>
      </c>
    </row>
    <row r="2853" spans="1:14" ht="20.25" x14ac:dyDescent="0.25">
      <c r="A2853" s="1">
        <v>17</v>
      </c>
      <c r="B2853" s="159"/>
      <c r="C2853" s="1" t="s">
        <v>2488</v>
      </c>
      <c r="D2853" s="1"/>
      <c r="E2853" s="1"/>
      <c r="F2853" s="1" t="s">
        <v>2490</v>
      </c>
      <c r="G2853" s="1">
        <v>2</v>
      </c>
      <c r="H2853" s="1" t="s">
        <v>19</v>
      </c>
      <c r="I2853" s="1" t="s">
        <v>571</v>
      </c>
      <c r="J2853" s="1">
        <v>0.3</v>
      </c>
      <c r="K2853" s="1">
        <v>0.6</v>
      </c>
      <c r="L2853" s="42">
        <v>10</v>
      </c>
      <c r="M2853" s="43"/>
      <c r="N2853" s="1" t="e">
        <f>VLOOKUP(B2853,MICRO!E:L,8,0)</f>
        <v>#N/A</v>
      </c>
    </row>
    <row r="2854" spans="1:14" ht="20.25" x14ac:dyDescent="0.25">
      <c r="A2854" s="1">
        <v>18</v>
      </c>
      <c r="B2854" s="159"/>
      <c r="C2854" s="1" t="s">
        <v>2488</v>
      </c>
      <c r="D2854" s="1"/>
      <c r="E2854" s="1"/>
      <c r="F2854" s="1" t="s">
        <v>2491</v>
      </c>
      <c r="G2854" s="1">
        <v>4</v>
      </c>
      <c r="H2854" s="1" t="s">
        <v>19</v>
      </c>
      <c r="I2854" s="1" t="s">
        <v>571</v>
      </c>
      <c r="J2854" s="1">
        <v>0.2</v>
      </c>
      <c r="K2854" s="1">
        <v>0.8</v>
      </c>
      <c r="L2854" s="42">
        <v>10</v>
      </c>
      <c r="M2854" s="43"/>
      <c r="N2854" s="1" t="e">
        <f>VLOOKUP(B2854,MICRO!E:L,8,0)</f>
        <v>#N/A</v>
      </c>
    </row>
    <row r="2855" spans="1:14" ht="20.25" x14ac:dyDescent="0.25">
      <c r="A2855" s="1">
        <v>19</v>
      </c>
      <c r="B2855" s="159"/>
      <c r="C2855" s="1" t="s">
        <v>2488</v>
      </c>
      <c r="D2855" s="1"/>
      <c r="E2855" s="1"/>
      <c r="F2855" s="1" t="s">
        <v>2492</v>
      </c>
      <c r="G2855" s="1">
        <v>2</v>
      </c>
      <c r="H2855" s="1" t="s">
        <v>19</v>
      </c>
      <c r="I2855" s="1" t="s">
        <v>571</v>
      </c>
      <c r="J2855" s="1">
        <v>0.3</v>
      </c>
      <c r="K2855" s="1">
        <v>0.6</v>
      </c>
      <c r="L2855" s="42">
        <v>10</v>
      </c>
      <c r="M2855" s="43"/>
      <c r="N2855" s="1" t="e">
        <f>VLOOKUP(B2855,MICRO!E:L,8,0)</f>
        <v>#N/A</v>
      </c>
    </row>
    <row r="2856" spans="1:14" ht="20.25" x14ac:dyDescent="0.25">
      <c r="A2856" s="1">
        <v>20</v>
      </c>
      <c r="B2856" s="159"/>
      <c r="C2856" s="1" t="s">
        <v>2488</v>
      </c>
      <c r="D2856" s="1"/>
      <c r="E2856" s="1"/>
      <c r="F2856" s="1" t="s">
        <v>2493</v>
      </c>
      <c r="G2856" s="1">
        <v>4</v>
      </c>
      <c r="H2856" s="1" t="s">
        <v>19</v>
      </c>
      <c r="I2856" s="1" t="s">
        <v>571</v>
      </c>
      <c r="J2856" s="1">
        <v>0.2</v>
      </c>
      <c r="K2856" s="1">
        <v>0.8</v>
      </c>
      <c r="L2856" s="42">
        <v>10</v>
      </c>
      <c r="M2856" s="43"/>
      <c r="N2856" s="1" t="e">
        <f>VLOOKUP(B2856,MICRO!E:L,8,0)</f>
        <v>#N/A</v>
      </c>
    </row>
    <row r="2857" spans="1:14" ht="20.25" x14ac:dyDescent="0.25">
      <c r="A2857" s="1">
        <v>21</v>
      </c>
      <c r="B2857" s="159"/>
      <c r="C2857" s="1" t="s">
        <v>2488</v>
      </c>
      <c r="D2857" s="1"/>
      <c r="E2857" s="1"/>
      <c r="F2857" s="1" t="s">
        <v>2494</v>
      </c>
      <c r="G2857" s="1">
        <v>4</v>
      </c>
      <c r="H2857" s="1" t="s">
        <v>19</v>
      </c>
      <c r="I2857" s="1" t="s">
        <v>571</v>
      </c>
      <c r="J2857" s="1">
        <v>0.3</v>
      </c>
      <c r="K2857" s="1">
        <v>1.2</v>
      </c>
      <c r="L2857" s="42">
        <v>10</v>
      </c>
      <c r="M2857" s="43"/>
      <c r="N2857" s="1" t="e">
        <f>VLOOKUP(B2857,MICRO!E:L,8,0)</f>
        <v>#N/A</v>
      </c>
    </row>
    <row r="2858" spans="1:14" ht="20.25" x14ac:dyDescent="0.25">
      <c r="A2858" s="1">
        <v>22</v>
      </c>
      <c r="B2858" s="159"/>
      <c r="C2858" s="1" t="s">
        <v>2488</v>
      </c>
      <c r="D2858" s="1"/>
      <c r="E2858" s="1"/>
      <c r="F2858" s="1" t="s">
        <v>2495</v>
      </c>
      <c r="G2858" s="1">
        <v>2</v>
      </c>
      <c r="H2858" s="1" t="s">
        <v>19</v>
      </c>
      <c r="I2858" s="1" t="s">
        <v>571</v>
      </c>
      <c r="J2858" s="1">
        <v>0.2</v>
      </c>
      <c r="K2858" s="1">
        <v>0.4</v>
      </c>
      <c r="L2858" s="42">
        <v>10</v>
      </c>
      <c r="M2858" s="43"/>
      <c r="N2858" s="1" t="e">
        <f>VLOOKUP(B2858,MICRO!E:L,8,0)</f>
        <v>#N/A</v>
      </c>
    </row>
    <row r="2859" spans="1:14" ht="20.25" x14ac:dyDescent="0.25">
      <c r="A2859" s="1">
        <v>23</v>
      </c>
      <c r="B2859" s="159"/>
      <c r="C2859" s="1" t="s">
        <v>2488</v>
      </c>
      <c r="D2859" s="1"/>
      <c r="E2859" s="1"/>
      <c r="F2859" s="1" t="s">
        <v>2496</v>
      </c>
      <c r="G2859" s="1">
        <v>2</v>
      </c>
      <c r="H2859" s="1" t="s">
        <v>19</v>
      </c>
      <c r="I2859" s="1" t="s">
        <v>571</v>
      </c>
      <c r="J2859" s="1">
        <v>0.3</v>
      </c>
      <c r="K2859" s="1">
        <v>0.6</v>
      </c>
      <c r="L2859" s="42">
        <v>10</v>
      </c>
      <c r="M2859" s="43"/>
      <c r="N2859" s="1" t="e">
        <f>VLOOKUP(B2859,MICRO!E:L,8,0)</f>
        <v>#N/A</v>
      </c>
    </row>
    <row r="2860" spans="1:14" ht="20.25" x14ac:dyDescent="0.25">
      <c r="A2860" s="1">
        <v>24</v>
      </c>
      <c r="B2860" s="159"/>
      <c r="C2860" s="1" t="s">
        <v>2488</v>
      </c>
      <c r="D2860" s="1"/>
      <c r="E2860" s="1"/>
      <c r="F2860" s="1" t="s">
        <v>2497</v>
      </c>
      <c r="G2860" s="1">
        <v>9</v>
      </c>
      <c r="H2860" s="1" t="s">
        <v>19</v>
      </c>
      <c r="I2860" s="1" t="s">
        <v>571</v>
      </c>
      <c r="J2860" s="1">
        <v>1.5</v>
      </c>
      <c r="K2860" s="1">
        <v>13.5</v>
      </c>
      <c r="L2860" s="42">
        <v>10</v>
      </c>
      <c r="M2860" s="43"/>
      <c r="N2860" s="1" t="e">
        <f>VLOOKUP(B2860,MICRO!E:L,8,0)</f>
        <v>#N/A</v>
      </c>
    </row>
    <row r="2861" spans="1:14" ht="20.25" x14ac:dyDescent="0.25">
      <c r="A2861" s="1">
        <v>25</v>
      </c>
      <c r="B2861" s="159"/>
      <c r="C2861" s="1" t="s">
        <v>2478</v>
      </c>
      <c r="D2861" s="1"/>
      <c r="E2861" s="1"/>
      <c r="F2861" s="1" t="s">
        <v>2490</v>
      </c>
      <c r="G2861" s="1">
        <v>2</v>
      </c>
      <c r="H2861" s="1" t="s">
        <v>19</v>
      </c>
      <c r="I2861" s="1" t="s">
        <v>570</v>
      </c>
      <c r="J2861" s="1">
        <v>0.3</v>
      </c>
      <c r="K2861" s="1">
        <v>0.6</v>
      </c>
      <c r="L2861" s="42">
        <v>10</v>
      </c>
      <c r="M2861" s="43"/>
      <c r="N2861" s="1" t="e">
        <f>VLOOKUP(B2861,MICRO!E:L,8,0)</f>
        <v>#N/A</v>
      </c>
    </row>
    <row r="2862" spans="1:14" ht="20.25" x14ac:dyDescent="0.25">
      <c r="A2862" s="1">
        <v>26</v>
      </c>
      <c r="B2862" s="159"/>
      <c r="C2862" s="1" t="s">
        <v>2478</v>
      </c>
      <c r="D2862" s="1"/>
      <c r="E2862" s="1"/>
      <c r="F2862" s="1" t="s">
        <v>2491</v>
      </c>
      <c r="G2862" s="1">
        <v>4</v>
      </c>
      <c r="H2862" s="1" t="s">
        <v>19</v>
      </c>
      <c r="I2862" s="1" t="s">
        <v>570</v>
      </c>
      <c r="J2862" s="1">
        <v>0.2</v>
      </c>
      <c r="K2862" s="1">
        <v>0.8</v>
      </c>
      <c r="L2862" s="42">
        <v>10</v>
      </c>
      <c r="M2862" s="43"/>
      <c r="N2862" s="1" t="e">
        <f>VLOOKUP(B2862,MICRO!E:L,8,0)</f>
        <v>#N/A</v>
      </c>
    </row>
    <row r="2863" spans="1:14" ht="20.25" x14ac:dyDescent="0.25">
      <c r="A2863" s="1">
        <v>27</v>
      </c>
      <c r="B2863" s="159"/>
      <c r="C2863" s="1" t="s">
        <v>2478</v>
      </c>
      <c r="D2863" s="1"/>
      <c r="E2863" s="1"/>
      <c r="F2863" s="1" t="s">
        <v>2492</v>
      </c>
      <c r="G2863" s="1">
        <v>2</v>
      </c>
      <c r="H2863" s="1" t="s">
        <v>19</v>
      </c>
      <c r="I2863" s="1" t="s">
        <v>570</v>
      </c>
      <c r="J2863" s="1">
        <v>0.3</v>
      </c>
      <c r="K2863" s="1">
        <v>0.6</v>
      </c>
      <c r="L2863" s="42">
        <v>10</v>
      </c>
      <c r="M2863" s="43"/>
      <c r="N2863" s="1" t="e">
        <f>VLOOKUP(B2863,MICRO!E:L,8,0)</f>
        <v>#N/A</v>
      </c>
    </row>
    <row r="2864" spans="1:14" ht="20.25" x14ac:dyDescent="0.25">
      <c r="A2864" s="1">
        <v>28</v>
      </c>
      <c r="B2864" s="159"/>
      <c r="C2864" s="1" t="s">
        <v>2478</v>
      </c>
      <c r="D2864" s="1"/>
      <c r="E2864" s="1"/>
      <c r="F2864" s="1" t="s">
        <v>2493</v>
      </c>
      <c r="G2864" s="1">
        <v>4</v>
      </c>
      <c r="H2864" s="1" t="s">
        <v>19</v>
      </c>
      <c r="I2864" s="1" t="s">
        <v>570</v>
      </c>
      <c r="J2864" s="1">
        <v>0.2</v>
      </c>
      <c r="K2864" s="1">
        <v>0.8</v>
      </c>
      <c r="L2864" s="42">
        <v>10</v>
      </c>
      <c r="M2864" s="43"/>
      <c r="N2864" s="1" t="e">
        <f>VLOOKUP(B2864,MICRO!E:L,8,0)</f>
        <v>#N/A</v>
      </c>
    </row>
    <row r="2865" spans="1:14" ht="20.25" x14ac:dyDescent="0.25">
      <c r="A2865" s="1">
        <v>29</v>
      </c>
      <c r="B2865" s="159"/>
      <c r="C2865" s="1" t="s">
        <v>2478</v>
      </c>
      <c r="D2865" s="1"/>
      <c r="E2865" s="1"/>
      <c r="F2865" s="1" t="s">
        <v>2494</v>
      </c>
      <c r="G2865" s="1">
        <v>4</v>
      </c>
      <c r="H2865" s="1" t="s">
        <v>19</v>
      </c>
      <c r="I2865" s="1" t="s">
        <v>570</v>
      </c>
      <c r="J2865" s="1">
        <v>0.3</v>
      </c>
      <c r="K2865" s="1">
        <v>1.2</v>
      </c>
      <c r="L2865" s="42">
        <v>10</v>
      </c>
      <c r="M2865" s="43"/>
      <c r="N2865" s="1" t="e">
        <f>VLOOKUP(B2865,MICRO!E:L,8,0)</f>
        <v>#N/A</v>
      </c>
    </row>
    <row r="2866" spans="1:14" ht="20.25" x14ac:dyDescent="0.25">
      <c r="A2866" s="1">
        <v>30</v>
      </c>
      <c r="B2866" s="159"/>
      <c r="C2866" s="1" t="s">
        <v>2478</v>
      </c>
      <c r="D2866" s="1"/>
      <c r="E2866" s="1"/>
      <c r="F2866" s="1" t="s">
        <v>2495</v>
      </c>
      <c r="G2866" s="1">
        <v>2</v>
      </c>
      <c r="H2866" s="1" t="s">
        <v>19</v>
      </c>
      <c r="I2866" s="1" t="s">
        <v>570</v>
      </c>
      <c r="J2866" s="1">
        <v>0.2</v>
      </c>
      <c r="K2866" s="1">
        <v>0.4</v>
      </c>
      <c r="L2866" s="42">
        <v>10</v>
      </c>
      <c r="M2866" s="43"/>
      <c r="N2866" s="1" t="e">
        <f>VLOOKUP(B2866,MICRO!E:L,8,0)</f>
        <v>#N/A</v>
      </c>
    </row>
    <row r="2867" spans="1:14" ht="20.25" x14ac:dyDescent="0.25">
      <c r="A2867" s="1">
        <v>31</v>
      </c>
      <c r="B2867" s="159"/>
      <c r="C2867" s="1" t="s">
        <v>2478</v>
      </c>
      <c r="D2867" s="1"/>
      <c r="E2867" s="1"/>
      <c r="F2867" s="1" t="s">
        <v>2496</v>
      </c>
      <c r="G2867" s="1">
        <v>2</v>
      </c>
      <c r="H2867" s="1" t="s">
        <v>19</v>
      </c>
      <c r="I2867" s="1" t="s">
        <v>570</v>
      </c>
      <c r="J2867" s="1">
        <v>0.3</v>
      </c>
      <c r="K2867" s="1">
        <v>0.6</v>
      </c>
      <c r="L2867" s="42">
        <v>10</v>
      </c>
      <c r="M2867" s="43"/>
      <c r="N2867" s="1" t="e">
        <f>VLOOKUP(B2867,MICRO!E:L,8,0)</f>
        <v>#N/A</v>
      </c>
    </row>
    <row r="2868" spans="1:14" ht="20.25" x14ac:dyDescent="0.25">
      <c r="A2868" s="1">
        <v>32</v>
      </c>
      <c r="B2868" s="159"/>
      <c r="C2868" s="1" t="s">
        <v>2478</v>
      </c>
      <c r="D2868" s="1"/>
      <c r="E2868" s="1"/>
      <c r="F2868" s="1" t="s">
        <v>2498</v>
      </c>
      <c r="G2868" s="1">
        <v>1</v>
      </c>
      <c r="H2868" s="1" t="s">
        <v>19</v>
      </c>
      <c r="I2868" s="1" t="s">
        <v>570</v>
      </c>
      <c r="J2868" s="1">
        <v>2.8</v>
      </c>
      <c r="K2868" s="1">
        <v>2.8</v>
      </c>
      <c r="L2868" s="42">
        <v>10</v>
      </c>
      <c r="M2868" s="43"/>
      <c r="N2868" s="1" t="e">
        <f>VLOOKUP(B2868,MICRO!E:L,8,0)</f>
        <v>#N/A</v>
      </c>
    </row>
    <row r="2869" spans="1:14" ht="20.25" x14ac:dyDescent="0.25">
      <c r="A2869" s="1">
        <v>33</v>
      </c>
      <c r="B2869" s="159"/>
      <c r="C2869" s="1" t="s">
        <v>2478</v>
      </c>
      <c r="D2869" s="1"/>
      <c r="E2869" s="1"/>
      <c r="F2869" s="1" t="s">
        <v>2497</v>
      </c>
      <c r="G2869" s="1">
        <v>9</v>
      </c>
      <c r="H2869" s="1"/>
      <c r="I2869" s="1" t="s">
        <v>570</v>
      </c>
      <c r="J2869" s="1">
        <v>1.5</v>
      </c>
      <c r="K2869" s="1">
        <v>13.5</v>
      </c>
      <c r="L2869" s="42">
        <v>10</v>
      </c>
      <c r="M2869" s="43"/>
      <c r="N2869" s="1" t="e">
        <f>VLOOKUP(B2869,MICRO!E:L,8,0)</f>
        <v>#N/A</v>
      </c>
    </row>
    <row r="2870" spans="1:14" ht="20.25" x14ac:dyDescent="0.25">
      <c r="A2870" s="1">
        <v>34</v>
      </c>
      <c r="B2870" s="159"/>
      <c r="C2870" s="1" t="s">
        <v>2499</v>
      </c>
      <c r="D2870" s="1"/>
      <c r="E2870" s="1"/>
      <c r="F2870" s="1" t="s">
        <v>2500</v>
      </c>
      <c r="G2870" s="1">
        <v>10</v>
      </c>
      <c r="H2870" s="1"/>
      <c r="I2870" s="1" t="s">
        <v>569</v>
      </c>
      <c r="J2870" s="1">
        <v>1.5</v>
      </c>
      <c r="K2870" s="1">
        <v>15</v>
      </c>
      <c r="L2870" s="42">
        <v>10</v>
      </c>
      <c r="M2870" s="43"/>
      <c r="N2870" s="1" t="e">
        <f>VLOOKUP(B2870,MICRO!E:L,8,0)</f>
        <v>#N/A</v>
      </c>
    </row>
    <row r="2871" spans="1:14" ht="20.25" x14ac:dyDescent="0.25">
      <c r="A2871" s="1">
        <v>35</v>
      </c>
      <c r="B2871" s="159"/>
      <c r="C2871" s="1" t="s">
        <v>2499</v>
      </c>
      <c r="D2871" s="1"/>
      <c r="E2871" s="1"/>
      <c r="F2871" s="1" t="s">
        <v>2501</v>
      </c>
      <c r="G2871" s="1">
        <v>2</v>
      </c>
      <c r="H2871" s="1" t="s">
        <v>19</v>
      </c>
      <c r="I2871" s="1" t="s">
        <v>569</v>
      </c>
      <c r="J2871" s="1">
        <v>0.3</v>
      </c>
      <c r="K2871" s="1">
        <v>0.6</v>
      </c>
      <c r="L2871" s="42">
        <v>10</v>
      </c>
      <c r="M2871" s="43"/>
      <c r="N2871" s="1" t="e">
        <f>VLOOKUP(B2871,MICRO!E:L,8,0)</f>
        <v>#N/A</v>
      </c>
    </row>
    <row r="2872" spans="1:14" ht="20.25" x14ac:dyDescent="0.25">
      <c r="A2872" s="1">
        <v>36</v>
      </c>
      <c r="B2872" s="159"/>
      <c r="C2872" s="1" t="s">
        <v>2499</v>
      </c>
      <c r="D2872" s="1"/>
      <c r="E2872" s="1"/>
      <c r="F2872" s="1" t="s">
        <v>2502</v>
      </c>
      <c r="G2872" s="1">
        <v>4</v>
      </c>
      <c r="H2872" s="1" t="s">
        <v>19</v>
      </c>
      <c r="I2872" s="1" t="s">
        <v>569</v>
      </c>
      <c r="J2872" s="1">
        <v>0.2</v>
      </c>
      <c r="K2872" s="1">
        <v>0.8</v>
      </c>
      <c r="L2872" s="42">
        <v>10</v>
      </c>
      <c r="M2872" s="43"/>
      <c r="N2872" s="1" t="e">
        <f>VLOOKUP(B2872,MICRO!E:L,8,0)</f>
        <v>#N/A</v>
      </c>
    </row>
    <row r="2873" spans="1:14" ht="20.25" x14ac:dyDescent="0.25">
      <c r="A2873" s="1">
        <v>37</v>
      </c>
      <c r="B2873" s="159"/>
      <c r="C2873" s="1" t="s">
        <v>2499</v>
      </c>
      <c r="D2873" s="1"/>
      <c r="E2873" s="1"/>
      <c r="F2873" s="1" t="s">
        <v>2503</v>
      </c>
      <c r="G2873" s="1">
        <v>2</v>
      </c>
      <c r="H2873" s="1" t="s">
        <v>19</v>
      </c>
      <c r="I2873" s="1" t="s">
        <v>569</v>
      </c>
      <c r="J2873" s="1">
        <v>0.3</v>
      </c>
      <c r="K2873" s="1">
        <v>0.6</v>
      </c>
      <c r="L2873" s="42">
        <v>10</v>
      </c>
      <c r="M2873" s="43"/>
      <c r="N2873" s="1" t="e">
        <f>VLOOKUP(B2873,MICRO!E:L,8,0)</f>
        <v>#N/A</v>
      </c>
    </row>
    <row r="2874" spans="1:14" ht="20.25" x14ac:dyDescent="0.25">
      <c r="A2874" s="1">
        <v>38</v>
      </c>
      <c r="B2874" s="159"/>
      <c r="C2874" s="1" t="s">
        <v>2499</v>
      </c>
      <c r="D2874" s="1"/>
      <c r="E2874" s="1"/>
      <c r="F2874" s="1" t="s">
        <v>2504</v>
      </c>
      <c r="G2874" s="1">
        <v>4</v>
      </c>
      <c r="H2874" s="1" t="s">
        <v>19</v>
      </c>
      <c r="I2874" s="1" t="s">
        <v>569</v>
      </c>
      <c r="J2874" s="1">
        <v>0.2</v>
      </c>
      <c r="K2874" s="1">
        <v>0.8</v>
      </c>
      <c r="L2874" s="42">
        <v>10</v>
      </c>
      <c r="M2874" s="43"/>
      <c r="N2874" s="1" t="e">
        <f>VLOOKUP(B2874,MICRO!E:L,8,0)</f>
        <v>#N/A</v>
      </c>
    </row>
    <row r="2875" spans="1:14" ht="20.25" x14ac:dyDescent="0.25">
      <c r="A2875" s="1">
        <v>39</v>
      </c>
      <c r="B2875" s="159"/>
      <c r="C2875" s="1" t="s">
        <v>2499</v>
      </c>
      <c r="D2875" s="1"/>
      <c r="E2875" s="1"/>
      <c r="F2875" s="1" t="s">
        <v>2505</v>
      </c>
      <c r="G2875" s="1">
        <v>4</v>
      </c>
      <c r="H2875" s="1" t="s">
        <v>19</v>
      </c>
      <c r="I2875" s="1" t="s">
        <v>569</v>
      </c>
      <c r="J2875" s="1">
        <v>0.3</v>
      </c>
      <c r="K2875" s="1">
        <v>1.2</v>
      </c>
      <c r="L2875" s="42">
        <v>10</v>
      </c>
      <c r="M2875" s="43"/>
      <c r="N2875" s="1" t="e">
        <f>VLOOKUP(B2875,MICRO!E:L,8,0)</f>
        <v>#N/A</v>
      </c>
    </row>
    <row r="2876" spans="1:14" ht="20.25" x14ac:dyDescent="0.25">
      <c r="A2876" s="1">
        <v>40</v>
      </c>
      <c r="B2876" s="159"/>
      <c r="C2876" s="1" t="s">
        <v>2499</v>
      </c>
      <c r="D2876" s="1"/>
      <c r="E2876" s="1"/>
      <c r="F2876" s="1" t="s">
        <v>2506</v>
      </c>
      <c r="G2876" s="1">
        <v>2</v>
      </c>
      <c r="H2876" s="1" t="s">
        <v>19</v>
      </c>
      <c r="I2876" s="1" t="s">
        <v>569</v>
      </c>
      <c r="J2876" s="1">
        <v>0.2</v>
      </c>
      <c r="K2876" s="1">
        <v>0.4</v>
      </c>
      <c r="L2876" s="42">
        <v>10</v>
      </c>
      <c r="M2876" s="43"/>
      <c r="N2876" s="1" t="e">
        <f>VLOOKUP(B2876,MICRO!E:L,8,0)</f>
        <v>#N/A</v>
      </c>
    </row>
    <row r="2877" spans="1:14" ht="20.25" x14ac:dyDescent="0.25">
      <c r="A2877" s="1">
        <v>41</v>
      </c>
      <c r="B2877" s="159"/>
      <c r="C2877" s="1" t="s">
        <v>2499</v>
      </c>
      <c r="D2877" s="1"/>
      <c r="E2877" s="1"/>
      <c r="F2877" s="1" t="s">
        <v>2507</v>
      </c>
      <c r="G2877" s="1">
        <v>2</v>
      </c>
      <c r="H2877" s="1" t="s">
        <v>19</v>
      </c>
      <c r="I2877" s="1" t="s">
        <v>569</v>
      </c>
      <c r="J2877" s="1">
        <v>0.3</v>
      </c>
      <c r="K2877" s="1">
        <v>0.6</v>
      </c>
      <c r="L2877" s="42">
        <v>10</v>
      </c>
      <c r="M2877" s="43"/>
      <c r="N2877" s="1" t="e">
        <f>VLOOKUP(B2877,MICRO!E:L,8,0)</f>
        <v>#N/A</v>
      </c>
    </row>
    <row r="2878" spans="1:14" ht="20.25" x14ac:dyDescent="0.25">
      <c r="A2878" s="1">
        <v>42</v>
      </c>
      <c r="B2878" s="159"/>
      <c r="C2878" s="1" t="s">
        <v>2499</v>
      </c>
      <c r="D2878" s="1"/>
      <c r="E2878" s="1"/>
      <c r="F2878" s="1" t="s">
        <v>2508</v>
      </c>
      <c r="G2878" s="1">
        <v>1</v>
      </c>
      <c r="H2878" s="1" t="s">
        <v>19</v>
      </c>
      <c r="I2878" s="1" t="s">
        <v>569</v>
      </c>
      <c r="J2878" s="1">
        <v>2.8</v>
      </c>
      <c r="K2878" s="1">
        <v>2.8</v>
      </c>
      <c r="L2878" s="42">
        <v>10</v>
      </c>
      <c r="M2878" s="43"/>
      <c r="N2878" s="1" t="e">
        <f>VLOOKUP(B2878,MICRO!E:L,8,0)</f>
        <v>#N/A</v>
      </c>
    </row>
    <row r="2879" spans="1:14" ht="20.25" x14ac:dyDescent="0.25">
      <c r="A2879" s="1">
        <v>43</v>
      </c>
      <c r="B2879" s="159"/>
      <c r="C2879" s="1" t="s">
        <v>2509</v>
      </c>
      <c r="D2879" s="1"/>
      <c r="E2879" s="1"/>
      <c r="F2879" s="1" t="s">
        <v>2510</v>
      </c>
      <c r="G2879" s="1">
        <v>1</v>
      </c>
      <c r="H2879" s="1" t="s">
        <v>19</v>
      </c>
      <c r="I2879" s="1" t="s">
        <v>572</v>
      </c>
      <c r="J2879" s="1">
        <v>2.8</v>
      </c>
      <c r="K2879" s="1">
        <v>2.8</v>
      </c>
      <c r="L2879" s="42">
        <v>10</v>
      </c>
      <c r="M2879" s="43"/>
      <c r="N2879" s="1" t="e">
        <f>VLOOKUP(B2879,MICRO!E:L,8,0)</f>
        <v>#N/A</v>
      </c>
    </row>
    <row r="2880" spans="1:14" ht="20.25" x14ac:dyDescent="0.25">
      <c r="A2880" s="1">
        <v>44</v>
      </c>
      <c r="B2880" s="159"/>
      <c r="C2880" s="1" t="s">
        <v>2509</v>
      </c>
      <c r="D2880" s="1"/>
      <c r="E2880" s="1"/>
      <c r="F2880" s="1" t="s">
        <v>2490</v>
      </c>
      <c r="G2880" s="1">
        <v>2</v>
      </c>
      <c r="H2880" s="1" t="s">
        <v>19</v>
      </c>
      <c r="I2880" s="1" t="s">
        <v>572</v>
      </c>
      <c r="J2880" s="1">
        <v>0.3</v>
      </c>
      <c r="K2880" s="1">
        <v>0.6</v>
      </c>
      <c r="L2880" s="42">
        <v>10</v>
      </c>
      <c r="M2880" s="43"/>
      <c r="N2880" s="1" t="e">
        <f>VLOOKUP(B2880,MICRO!E:L,8,0)</f>
        <v>#N/A</v>
      </c>
    </row>
    <row r="2881" spans="1:14" ht="20.25" x14ac:dyDescent="0.25">
      <c r="A2881" s="1">
        <v>45</v>
      </c>
      <c r="B2881" s="159"/>
      <c r="C2881" s="1" t="s">
        <v>2509</v>
      </c>
      <c r="D2881" s="1"/>
      <c r="E2881" s="1"/>
      <c r="F2881" s="1" t="s">
        <v>2491</v>
      </c>
      <c r="G2881" s="1">
        <v>4</v>
      </c>
      <c r="H2881" s="1" t="s">
        <v>19</v>
      </c>
      <c r="I2881" s="1" t="s">
        <v>572</v>
      </c>
      <c r="J2881" s="1">
        <v>0.2</v>
      </c>
      <c r="K2881" s="1">
        <v>0.8</v>
      </c>
      <c r="L2881" s="42">
        <v>10</v>
      </c>
      <c r="M2881" s="43"/>
      <c r="N2881" s="1" t="e">
        <f>VLOOKUP(B2881,MICRO!E:L,8,0)</f>
        <v>#N/A</v>
      </c>
    </row>
    <row r="2882" spans="1:14" ht="20.25" x14ac:dyDescent="0.25">
      <c r="A2882" s="1">
        <v>46</v>
      </c>
      <c r="B2882" s="159"/>
      <c r="C2882" s="1" t="s">
        <v>2509</v>
      </c>
      <c r="D2882" s="1"/>
      <c r="E2882" s="1"/>
      <c r="F2882" s="1" t="s">
        <v>2492</v>
      </c>
      <c r="G2882" s="1">
        <v>2</v>
      </c>
      <c r="H2882" s="1" t="s">
        <v>19</v>
      </c>
      <c r="I2882" s="1" t="s">
        <v>572</v>
      </c>
      <c r="J2882" s="1">
        <v>0.3</v>
      </c>
      <c r="K2882" s="1">
        <v>0.6</v>
      </c>
      <c r="L2882" s="42">
        <v>10</v>
      </c>
      <c r="M2882" s="43"/>
      <c r="N2882" s="1" t="e">
        <f>VLOOKUP(B2882,MICRO!E:L,8,0)</f>
        <v>#N/A</v>
      </c>
    </row>
    <row r="2883" spans="1:14" ht="20.25" x14ac:dyDescent="0.25">
      <c r="A2883" s="1">
        <v>47</v>
      </c>
      <c r="B2883" s="159"/>
      <c r="C2883" s="1" t="s">
        <v>2509</v>
      </c>
      <c r="D2883" s="1"/>
      <c r="E2883" s="1"/>
      <c r="F2883" s="1" t="s">
        <v>2493</v>
      </c>
      <c r="G2883" s="1">
        <v>4</v>
      </c>
      <c r="H2883" s="1" t="s">
        <v>19</v>
      </c>
      <c r="I2883" s="1" t="s">
        <v>572</v>
      </c>
      <c r="J2883" s="1">
        <v>0.2</v>
      </c>
      <c r="K2883" s="1">
        <v>0.8</v>
      </c>
      <c r="L2883" s="42">
        <v>10</v>
      </c>
      <c r="M2883" s="43"/>
      <c r="N2883" s="1" t="e">
        <f>VLOOKUP(B2883,MICRO!E:L,8,0)</f>
        <v>#N/A</v>
      </c>
    </row>
    <row r="2884" spans="1:14" ht="20.25" x14ac:dyDescent="0.25">
      <c r="A2884" s="1">
        <v>48</v>
      </c>
      <c r="B2884" s="159"/>
      <c r="C2884" s="1" t="s">
        <v>2509</v>
      </c>
      <c r="D2884" s="1"/>
      <c r="E2884" s="1"/>
      <c r="F2884" s="1" t="s">
        <v>2494</v>
      </c>
      <c r="G2884" s="1">
        <v>4</v>
      </c>
      <c r="H2884" s="1" t="s">
        <v>19</v>
      </c>
      <c r="I2884" s="1" t="s">
        <v>572</v>
      </c>
      <c r="J2884" s="1">
        <v>0.3</v>
      </c>
      <c r="K2884" s="1">
        <v>1.2</v>
      </c>
      <c r="L2884" s="42">
        <v>10</v>
      </c>
      <c r="M2884" s="43"/>
      <c r="N2884" s="1" t="e">
        <f>VLOOKUP(B2884,MICRO!E:L,8,0)</f>
        <v>#N/A</v>
      </c>
    </row>
    <row r="2885" spans="1:14" ht="20.25" x14ac:dyDescent="0.25">
      <c r="A2885" s="1">
        <v>49</v>
      </c>
      <c r="B2885" s="159"/>
      <c r="C2885" s="1" t="s">
        <v>2509</v>
      </c>
      <c r="D2885" s="1"/>
      <c r="E2885" s="1"/>
      <c r="F2885" s="1" t="s">
        <v>2495</v>
      </c>
      <c r="G2885" s="1">
        <v>2</v>
      </c>
      <c r="H2885" s="1" t="s">
        <v>19</v>
      </c>
      <c r="I2885" s="1" t="s">
        <v>572</v>
      </c>
      <c r="J2885" s="1">
        <v>0.2</v>
      </c>
      <c r="K2885" s="1">
        <v>0.4</v>
      </c>
      <c r="L2885" s="42">
        <v>10</v>
      </c>
      <c r="M2885" s="43"/>
      <c r="N2885" s="1" t="e">
        <f>VLOOKUP(B2885,MICRO!E:L,8,0)</f>
        <v>#N/A</v>
      </c>
    </row>
    <row r="2886" spans="1:14" ht="20.25" x14ac:dyDescent="0.25">
      <c r="A2886" s="1">
        <v>50</v>
      </c>
      <c r="B2886" s="159"/>
      <c r="C2886" s="1" t="s">
        <v>2509</v>
      </c>
      <c r="D2886" s="1"/>
      <c r="E2886" s="1"/>
      <c r="F2886" s="1" t="s">
        <v>2496</v>
      </c>
      <c r="G2886" s="1">
        <v>1</v>
      </c>
      <c r="H2886" s="1" t="s">
        <v>19</v>
      </c>
      <c r="I2886" s="1" t="s">
        <v>572</v>
      </c>
      <c r="J2886" s="1">
        <v>0.3</v>
      </c>
      <c r="K2886" s="1">
        <v>0.3</v>
      </c>
      <c r="L2886" s="42">
        <v>10</v>
      </c>
      <c r="M2886" s="43"/>
      <c r="N2886" s="1" t="e">
        <f>VLOOKUP(B2886,MICRO!E:L,8,0)</f>
        <v>#N/A</v>
      </c>
    </row>
    <row r="2887" spans="1:14" ht="20.25" x14ac:dyDescent="0.25">
      <c r="A2887" s="1">
        <v>51</v>
      </c>
      <c r="B2887" s="159"/>
      <c r="C2887" s="1" t="s">
        <v>2509</v>
      </c>
      <c r="D2887" s="1"/>
      <c r="E2887" s="1"/>
      <c r="F2887" s="1" t="s">
        <v>2497</v>
      </c>
      <c r="G2887" s="1">
        <v>7</v>
      </c>
      <c r="H2887" s="1"/>
      <c r="I2887" s="1" t="s">
        <v>572</v>
      </c>
      <c r="J2887" s="1">
        <v>1.5</v>
      </c>
      <c r="K2887" s="1">
        <v>10.5</v>
      </c>
      <c r="L2887" s="42">
        <v>10</v>
      </c>
      <c r="M2887" s="43"/>
      <c r="N2887" s="1" t="e">
        <f>VLOOKUP(B2887,MICRO!E:L,8,0)</f>
        <v>#N/A</v>
      </c>
    </row>
    <row r="2888" spans="1:14" ht="20.25" x14ac:dyDescent="0.25">
      <c r="A2888" s="1">
        <v>52</v>
      </c>
      <c r="B2888" s="159"/>
      <c r="C2888" s="1"/>
      <c r="D2888" s="1" t="s">
        <v>2135</v>
      </c>
      <c r="E2888" s="1"/>
      <c r="F2888" s="1" t="s">
        <v>2136</v>
      </c>
      <c r="G2888" s="1">
        <v>280</v>
      </c>
      <c r="H2888" s="1" t="s">
        <v>19</v>
      </c>
      <c r="I2888" s="1" t="s">
        <v>569</v>
      </c>
      <c r="J2888" s="1">
        <v>0.05</v>
      </c>
      <c r="K2888" s="1">
        <v>14</v>
      </c>
      <c r="L2888" s="42">
        <v>10</v>
      </c>
      <c r="M2888" s="43"/>
      <c r="N2888" s="1" t="e">
        <f>VLOOKUP(B2888,MICRO!E:L,8,0)</f>
        <v>#N/A</v>
      </c>
    </row>
    <row r="2889" spans="1:14" ht="20.25" x14ac:dyDescent="0.25">
      <c r="A2889" s="1">
        <v>53</v>
      </c>
      <c r="B2889" s="159"/>
      <c r="C2889" s="1"/>
      <c r="D2889" s="1" t="s">
        <v>2135</v>
      </c>
      <c r="E2889" s="1"/>
      <c r="F2889" s="1" t="s">
        <v>2137</v>
      </c>
      <c r="G2889" s="1">
        <v>16</v>
      </c>
      <c r="H2889" s="1" t="s">
        <v>19</v>
      </c>
      <c r="I2889" s="1" t="s">
        <v>569</v>
      </c>
      <c r="J2889" s="1">
        <v>0.05</v>
      </c>
      <c r="K2889" s="1">
        <v>0.8</v>
      </c>
      <c r="L2889" s="42">
        <v>10</v>
      </c>
      <c r="M2889" s="43"/>
      <c r="N2889" s="1" t="e">
        <f>VLOOKUP(B2889,MICRO!E:L,8,0)</f>
        <v>#N/A</v>
      </c>
    </row>
    <row r="2890" spans="1:14" ht="20.25" x14ac:dyDescent="0.25">
      <c r="A2890" s="1">
        <v>54</v>
      </c>
      <c r="B2890" s="159"/>
      <c r="C2890" s="1"/>
      <c r="D2890" s="1" t="s">
        <v>2135</v>
      </c>
      <c r="E2890" s="1"/>
      <c r="F2890" s="1" t="s">
        <v>2138</v>
      </c>
      <c r="G2890" s="1">
        <v>8</v>
      </c>
      <c r="H2890" s="1" t="s">
        <v>19</v>
      </c>
      <c r="I2890" s="1" t="s">
        <v>569</v>
      </c>
      <c r="J2890" s="1">
        <v>0.05</v>
      </c>
      <c r="K2890" s="1">
        <v>0.4</v>
      </c>
      <c r="L2890" s="42">
        <v>10</v>
      </c>
      <c r="M2890" s="43"/>
      <c r="N2890" s="1" t="e">
        <f>VLOOKUP(B2890,MICRO!E:L,8,0)</f>
        <v>#N/A</v>
      </c>
    </row>
    <row r="2891" spans="1:14" ht="20.25" x14ac:dyDescent="0.25">
      <c r="A2891" s="1">
        <v>55</v>
      </c>
      <c r="B2891" s="159"/>
      <c r="C2891" s="1"/>
      <c r="D2891" s="1" t="s">
        <v>2135</v>
      </c>
      <c r="E2891" s="1"/>
      <c r="F2891" s="1" t="s">
        <v>2139</v>
      </c>
      <c r="G2891" s="1">
        <v>256</v>
      </c>
      <c r="H2891" s="1" t="s">
        <v>19</v>
      </c>
      <c r="I2891" s="1" t="s">
        <v>569</v>
      </c>
      <c r="J2891" s="1">
        <v>0.03</v>
      </c>
      <c r="K2891" s="1">
        <v>7.68</v>
      </c>
      <c r="L2891" s="42">
        <v>10</v>
      </c>
      <c r="M2891" s="43"/>
      <c r="N2891" s="1" t="e">
        <f>VLOOKUP(B2891,MICRO!E:L,8,0)</f>
        <v>#N/A</v>
      </c>
    </row>
    <row r="2892" spans="1:14" ht="20.25" x14ac:dyDescent="0.25">
      <c r="A2892" s="1">
        <v>56</v>
      </c>
      <c r="B2892" s="159"/>
      <c r="C2892" s="1"/>
      <c r="D2892" s="1" t="s">
        <v>2135</v>
      </c>
      <c r="E2892" s="1"/>
      <c r="F2892" s="1" t="s">
        <v>2140</v>
      </c>
      <c r="G2892" s="1">
        <v>296</v>
      </c>
      <c r="H2892" s="1" t="s">
        <v>19</v>
      </c>
      <c r="I2892" s="1" t="s">
        <v>569</v>
      </c>
      <c r="J2892" s="1">
        <v>0.02</v>
      </c>
      <c r="K2892" s="1">
        <v>5.92</v>
      </c>
      <c r="L2892" s="42">
        <v>10</v>
      </c>
      <c r="M2892" s="43"/>
      <c r="N2892" s="1" t="e">
        <f>VLOOKUP(B2892,MICRO!E:L,8,0)</f>
        <v>#N/A</v>
      </c>
    </row>
    <row r="2893" spans="1:14" ht="20.25" x14ac:dyDescent="0.25">
      <c r="A2893" s="1">
        <v>57</v>
      </c>
      <c r="B2893" s="159"/>
      <c r="C2893" s="1"/>
      <c r="D2893" s="1" t="s">
        <v>2141</v>
      </c>
      <c r="E2893" s="1"/>
      <c r="F2893" s="1" t="s">
        <v>2142</v>
      </c>
      <c r="G2893" s="1">
        <v>252</v>
      </c>
      <c r="H2893" s="1" t="s">
        <v>19</v>
      </c>
      <c r="I2893" s="1" t="s">
        <v>570</v>
      </c>
      <c r="J2893" s="1">
        <v>0.05</v>
      </c>
      <c r="K2893" s="1">
        <v>12.600000000000001</v>
      </c>
      <c r="L2893" s="42">
        <v>10</v>
      </c>
      <c r="M2893" s="43"/>
      <c r="N2893" s="1" t="e">
        <f>VLOOKUP(B2893,MICRO!E:L,8,0)</f>
        <v>#N/A</v>
      </c>
    </row>
    <row r="2894" spans="1:14" ht="20.25" x14ac:dyDescent="0.25">
      <c r="A2894" s="1">
        <v>58</v>
      </c>
      <c r="B2894" s="159"/>
      <c r="C2894" s="1"/>
      <c r="D2894" s="1" t="s">
        <v>2141</v>
      </c>
      <c r="E2894" s="1"/>
      <c r="F2894" s="1" t="s">
        <v>2143</v>
      </c>
      <c r="G2894" s="1">
        <v>16</v>
      </c>
      <c r="H2894" s="1" t="s">
        <v>19</v>
      </c>
      <c r="I2894" s="1" t="s">
        <v>570</v>
      </c>
      <c r="J2894" s="1">
        <v>0.05</v>
      </c>
      <c r="K2894" s="1">
        <v>0.8</v>
      </c>
      <c r="L2894" s="42">
        <v>10</v>
      </c>
      <c r="M2894" s="43"/>
      <c r="N2894" s="1" t="e">
        <f>VLOOKUP(B2894,MICRO!E:L,8,0)</f>
        <v>#N/A</v>
      </c>
    </row>
    <row r="2895" spans="1:14" ht="20.25" x14ac:dyDescent="0.25">
      <c r="A2895" s="1">
        <v>59</v>
      </c>
      <c r="B2895" s="159"/>
      <c r="C2895" s="1"/>
      <c r="D2895" s="1" t="s">
        <v>2141</v>
      </c>
      <c r="E2895" s="1"/>
      <c r="F2895" s="1" t="s">
        <v>2144</v>
      </c>
      <c r="G2895" s="1">
        <v>8</v>
      </c>
      <c r="H2895" s="1" t="s">
        <v>19</v>
      </c>
      <c r="I2895" s="1" t="s">
        <v>570</v>
      </c>
      <c r="J2895" s="1">
        <v>0.05</v>
      </c>
      <c r="K2895" s="1">
        <v>0.4</v>
      </c>
      <c r="L2895" s="42">
        <v>10</v>
      </c>
      <c r="M2895" s="43"/>
      <c r="N2895" s="1" t="e">
        <f>VLOOKUP(B2895,MICRO!E:L,8,0)</f>
        <v>#N/A</v>
      </c>
    </row>
    <row r="2896" spans="1:14" ht="20.25" x14ac:dyDescent="0.25">
      <c r="A2896" s="1">
        <v>60</v>
      </c>
      <c r="B2896" s="159"/>
      <c r="C2896" s="1"/>
      <c r="D2896" s="1" t="s">
        <v>2141</v>
      </c>
      <c r="E2896" s="1"/>
      <c r="F2896" s="1" t="s">
        <v>2145</v>
      </c>
      <c r="G2896" s="1">
        <v>228</v>
      </c>
      <c r="H2896" s="1" t="s">
        <v>19</v>
      </c>
      <c r="I2896" s="1" t="s">
        <v>570</v>
      </c>
      <c r="J2896" s="1">
        <v>0.03</v>
      </c>
      <c r="K2896" s="1">
        <v>6.84</v>
      </c>
      <c r="L2896" s="42">
        <v>10</v>
      </c>
      <c r="M2896" s="43"/>
      <c r="N2896" s="1" t="e">
        <f>VLOOKUP(B2896,MICRO!E:L,8,0)</f>
        <v>#N/A</v>
      </c>
    </row>
    <row r="2897" spans="1:14" ht="20.25" x14ac:dyDescent="0.25">
      <c r="A2897" s="1">
        <v>61</v>
      </c>
      <c r="B2897" s="159"/>
      <c r="C2897" s="1"/>
      <c r="D2897" s="1" t="s">
        <v>2141</v>
      </c>
      <c r="E2897" s="1"/>
      <c r="F2897" s="1" t="s">
        <v>2146</v>
      </c>
      <c r="G2897" s="1">
        <v>268</v>
      </c>
      <c r="H2897" s="1" t="s">
        <v>19</v>
      </c>
      <c r="I2897" s="1" t="s">
        <v>570</v>
      </c>
      <c r="J2897" s="1">
        <v>0.02</v>
      </c>
      <c r="K2897" s="1">
        <v>5.36</v>
      </c>
      <c r="L2897" s="42">
        <v>10</v>
      </c>
      <c r="M2897" s="43"/>
      <c r="N2897" s="1" t="e">
        <f>VLOOKUP(B2897,MICRO!E:L,8,0)</f>
        <v>#N/A</v>
      </c>
    </row>
    <row r="2898" spans="1:14" ht="20.25" x14ac:dyDescent="0.25">
      <c r="A2898" s="1">
        <v>62</v>
      </c>
      <c r="B2898" s="159"/>
      <c r="C2898" s="1"/>
      <c r="D2898" s="1" t="s">
        <v>2147</v>
      </c>
      <c r="E2898" s="1"/>
      <c r="F2898" s="1" t="s">
        <v>2148</v>
      </c>
      <c r="G2898" s="1">
        <v>252</v>
      </c>
      <c r="H2898" s="1" t="s">
        <v>19</v>
      </c>
      <c r="I2898" s="1" t="s">
        <v>571</v>
      </c>
      <c r="J2898" s="1">
        <v>0.05</v>
      </c>
      <c r="K2898" s="1">
        <v>12.600000000000001</v>
      </c>
      <c r="L2898" s="42">
        <v>10</v>
      </c>
      <c r="M2898" s="43"/>
      <c r="N2898" s="1" t="e">
        <f>VLOOKUP(B2898,MICRO!E:L,8,0)</f>
        <v>#N/A</v>
      </c>
    </row>
    <row r="2899" spans="1:14" ht="20.25" x14ac:dyDescent="0.25">
      <c r="A2899" s="1">
        <v>63</v>
      </c>
      <c r="B2899" s="159"/>
      <c r="C2899" s="1"/>
      <c r="D2899" s="1" t="s">
        <v>2147</v>
      </c>
      <c r="E2899" s="1"/>
      <c r="F2899" s="1" t="s">
        <v>2149</v>
      </c>
      <c r="G2899" s="1">
        <v>16</v>
      </c>
      <c r="H2899" s="1" t="s">
        <v>19</v>
      </c>
      <c r="I2899" s="1" t="s">
        <v>571</v>
      </c>
      <c r="J2899" s="1">
        <v>0.05</v>
      </c>
      <c r="K2899" s="1">
        <v>0.8</v>
      </c>
      <c r="L2899" s="42">
        <v>10</v>
      </c>
      <c r="M2899" s="43"/>
      <c r="N2899" s="1" t="e">
        <f>VLOOKUP(B2899,MICRO!E:L,8,0)</f>
        <v>#N/A</v>
      </c>
    </row>
    <row r="2900" spans="1:14" ht="20.25" x14ac:dyDescent="0.25">
      <c r="A2900" s="1">
        <v>64</v>
      </c>
      <c r="B2900" s="159"/>
      <c r="C2900" s="1"/>
      <c r="D2900" s="1" t="s">
        <v>2147</v>
      </c>
      <c r="E2900" s="1"/>
      <c r="F2900" s="1" t="s">
        <v>2150</v>
      </c>
      <c r="G2900" s="1">
        <v>8</v>
      </c>
      <c r="H2900" s="1" t="s">
        <v>19</v>
      </c>
      <c r="I2900" s="1" t="s">
        <v>571</v>
      </c>
      <c r="J2900" s="1">
        <v>0.05</v>
      </c>
      <c r="K2900" s="1">
        <v>0.4</v>
      </c>
      <c r="L2900" s="42">
        <v>10</v>
      </c>
      <c r="M2900" s="43"/>
      <c r="N2900" s="1" t="e">
        <f>VLOOKUP(B2900,MICRO!E:L,8,0)</f>
        <v>#N/A</v>
      </c>
    </row>
    <row r="2901" spans="1:14" ht="20.25" x14ac:dyDescent="0.25">
      <c r="A2901" s="1">
        <v>65</v>
      </c>
      <c r="B2901" s="159"/>
      <c r="C2901" s="1"/>
      <c r="D2901" s="1" t="s">
        <v>2147</v>
      </c>
      <c r="E2901" s="1"/>
      <c r="F2901" s="1" t="s">
        <v>2151</v>
      </c>
      <c r="G2901" s="1">
        <v>228</v>
      </c>
      <c r="H2901" s="1" t="s">
        <v>19</v>
      </c>
      <c r="I2901" s="1" t="s">
        <v>571</v>
      </c>
      <c r="J2901" s="1">
        <v>0.03</v>
      </c>
      <c r="K2901" s="1">
        <v>6.84</v>
      </c>
      <c r="L2901" s="42">
        <v>10</v>
      </c>
      <c r="M2901" s="43"/>
      <c r="N2901" s="1" t="e">
        <f>VLOOKUP(B2901,MICRO!E:L,8,0)</f>
        <v>#N/A</v>
      </c>
    </row>
    <row r="2902" spans="1:14" ht="20.25" x14ac:dyDescent="0.25">
      <c r="A2902" s="1">
        <v>66</v>
      </c>
      <c r="B2902" s="159"/>
      <c r="C2902" s="1"/>
      <c r="D2902" s="1" t="s">
        <v>2147</v>
      </c>
      <c r="E2902" s="1"/>
      <c r="F2902" s="1" t="s">
        <v>2152</v>
      </c>
      <c r="G2902" s="1">
        <v>268</v>
      </c>
      <c r="H2902" s="1" t="s">
        <v>19</v>
      </c>
      <c r="I2902" s="1" t="s">
        <v>571</v>
      </c>
      <c r="J2902" s="1">
        <v>0.02</v>
      </c>
      <c r="K2902" s="1">
        <v>5.36</v>
      </c>
      <c r="L2902" s="42">
        <v>10</v>
      </c>
      <c r="M2902" s="43"/>
      <c r="N2902" s="1" t="e">
        <f>VLOOKUP(B2902,MICRO!E:L,8,0)</f>
        <v>#N/A</v>
      </c>
    </row>
    <row r="2903" spans="1:14" ht="20.25" x14ac:dyDescent="0.25">
      <c r="A2903" s="1">
        <v>67</v>
      </c>
      <c r="B2903" s="159"/>
      <c r="C2903" s="1"/>
      <c r="D2903" s="1" t="s">
        <v>2153</v>
      </c>
      <c r="E2903" s="1"/>
      <c r="F2903" s="1" t="s">
        <v>2154</v>
      </c>
      <c r="G2903" s="1">
        <v>182</v>
      </c>
      <c r="H2903" s="1" t="s">
        <v>19</v>
      </c>
      <c r="I2903" s="1" t="s">
        <v>572</v>
      </c>
      <c r="J2903" s="1">
        <v>0.05</v>
      </c>
      <c r="K2903" s="1">
        <v>9.1</v>
      </c>
      <c r="L2903" s="42">
        <v>10</v>
      </c>
      <c r="M2903" s="43"/>
      <c r="N2903" s="1" t="e">
        <f>VLOOKUP(B2903,MICRO!E:L,8,0)</f>
        <v>#N/A</v>
      </c>
    </row>
    <row r="2904" spans="1:14" ht="20.25" x14ac:dyDescent="0.25">
      <c r="A2904" s="1">
        <v>68</v>
      </c>
      <c r="B2904" s="159"/>
      <c r="C2904" s="1"/>
      <c r="D2904" s="1" t="s">
        <v>2153</v>
      </c>
      <c r="E2904" s="1"/>
      <c r="F2904" s="1" t="s">
        <v>2155</v>
      </c>
      <c r="G2904" s="1">
        <v>16</v>
      </c>
      <c r="H2904" s="1" t="s">
        <v>19</v>
      </c>
      <c r="I2904" s="1" t="s">
        <v>572</v>
      </c>
      <c r="J2904" s="1">
        <v>0.05</v>
      </c>
      <c r="K2904" s="1">
        <v>0.8</v>
      </c>
      <c r="L2904" s="42">
        <v>10</v>
      </c>
      <c r="M2904" s="43"/>
      <c r="N2904" s="1" t="e">
        <f>VLOOKUP(B2904,MICRO!E:L,8,0)</f>
        <v>#N/A</v>
      </c>
    </row>
    <row r="2905" spans="1:14" ht="20.25" x14ac:dyDescent="0.25">
      <c r="A2905" s="1">
        <v>69</v>
      </c>
      <c r="B2905" s="159"/>
      <c r="C2905" s="1"/>
      <c r="D2905" s="1" t="s">
        <v>2153</v>
      </c>
      <c r="E2905" s="1"/>
      <c r="F2905" s="1" t="s">
        <v>2156</v>
      </c>
      <c r="G2905" s="1">
        <v>8</v>
      </c>
      <c r="H2905" s="1" t="s">
        <v>19</v>
      </c>
      <c r="I2905" s="1" t="s">
        <v>572</v>
      </c>
      <c r="J2905" s="1">
        <v>0.05</v>
      </c>
      <c r="K2905" s="1">
        <v>0.4</v>
      </c>
      <c r="L2905" s="42">
        <v>10</v>
      </c>
      <c r="M2905" s="43"/>
      <c r="N2905" s="1" t="e">
        <f>VLOOKUP(B2905,MICRO!E:L,8,0)</f>
        <v>#N/A</v>
      </c>
    </row>
    <row r="2906" spans="1:14" ht="20.25" x14ac:dyDescent="0.25">
      <c r="A2906" s="1">
        <v>70</v>
      </c>
      <c r="B2906" s="159"/>
      <c r="C2906" s="1"/>
      <c r="D2906" s="1" t="s">
        <v>2153</v>
      </c>
      <c r="E2906" s="1"/>
      <c r="F2906" s="1" t="s">
        <v>2157</v>
      </c>
      <c r="G2906" s="1">
        <v>158</v>
      </c>
      <c r="H2906" s="1" t="s">
        <v>19</v>
      </c>
      <c r="I2906" s="1" t="s">
        <v>572</v>
      </c>
      <c r="J2906" s="1">
        <v>0.03</v>
      </c>
      <c r="K2906" s="1">
        <v>4.74</v>
      </c>
      <c r="L2906" s="42">
        <v>10</v>
      </c>
      <c r="M2906" s="43"/>
      <c r="N2906" s="1" t="e">
        <f>VLOOKUP(B2906,MICRO!E:L,8,0)</f>
        <v>#N/A</v>
      </c>
    </row>
    <row r="2907" spans="1:14" ht="20.25" x14ac:dyDescent="0.25">
      <c r="A2907" s="1">
        <v>71</v>
      </c>
      <c r="B2907" s="159"/>
      <c r="C2907" s="1"/>
      <c r="D2907" s="1" t="s">
        <v>2153</v>
      </c>
      <c r="E2907" s="1"/>
      <c r="F2907" s="1" t="s">
        <v>2158</v>
      </c>
      <c r="G2907" s="1">
        <v>198</v>
      </c>
      <c r="H2907" s="1" t="s">
        <v>19</v>
      </c>
      <c r="I2907" s="1" t="s">
        <v>572</v>
      </c>
      <c r="J2907" s="1">
        <v>0.02</v>
      </c>
      <c r="K2907" s="1">
        <v>3.96</v>
      </c>
      <c r="L2907" s="42">
        <v>10</v>
      </c>
      <c r="M2907" s="43"/>
      <c r="N2907" s="1" t="e">
        <f>VLOOKUP(B2907,MICRO!E:L,8,0)</f>
        <v>#N/A</v>
      </c>
    </row>
    <row r="2908" spans="1:14" ht="20.25" x14ac:dyDescent="0.25">
      <c r="A2908" s="1">
        <v>72</v>
      </c>
      <c r="B2908" s="159"/>
      <c r="C2908" s="1"/>
      <c r="D2908" s="1" t="s">
        <v>2159</v>
      </c>
      <c r="E2908" s="1"/>
      <c r="F2908" s="1" t="s">
        <v>2160</v>
      </c>
      <c r="G2908" s="1">
        <v>36</v>
      </c>
      <c r="H2908" s="1" t="s">
        <v>19</v>
      </c>
      <c r="I2908" s="1" t="s">
        <v>424</v>
      </c>
      <c r="J2908" s="1">
        <v>0.05</v>
      </c>
      <c r="K2908" s="1">
        <v>1.8</v>
      </c>
      <c r="L2908" s="42">
        <v>10</v>
      </c>
      <c r="M2908" s="43"/>
      <c r="N2908" s="1" t="e">
        <f>VLOOKUP(B2908,MICRO!E:L,8,0)</f>
        <v>#N/A</v>
      </c>
    </row>
    <row r="2909" spans="1:14" ht="20.25" x14ac:dyDescent="0.25">
      <c r="A2909" s="1">
        <v>73</v>
      </c>
      <c r="B2909" s="159"/>
      <c r="C2909" s="1"/>
      <c r="D2909" s="1" t="s">
        <v>2159</v>
      </c>
      <c r="E2909" s="1"/>
      <c r="F2909" s="1" t="s">
        <v>2161</v>
      </c>
      <c r="G2909" s="1">
        <v>36</v>
      </c>
      <c r="H2909" s="1" t="s">
        <v>19</v>
      </c>
      <c r="I2909" s="1" t="s">
        <v>424</v>
      </c>
      <c r="J2909" s="1">
        <v>0.03</v>
      </c>
      <c r="K2909" s="1">
        <v>1.08</v>
      </c>
      <c r="L2909" s="42">
        <v>10</v>
      </c>
      <c r="M2909" s="43"/>
      <c r="N2909" s="1" t="e">
        <f>VLOOKUP(B2909,MICRO!E:L,8,0)</f>
        <v>#N/A</v>
      </c>
    </row>
    <row r="2910" spans="1:14" ht="20.25" x14ac:dyDescent="0.25">
      <c r="A2910" s="1">
        <v>74</v>
      </c>
      <c r="B2910" s="159"/>
      <c r="C2910" s="1"/>
      <c r="D2910" s="1" t="s">
        <v>2159</v>
      </c>
      <c r="E2910" s="1"/>
      <c r="F2910" s="1" t="s">
        <v>2162</v>
      </c>
      <c r="G2910" s="1">
        <v>36</v>
      </c>
      <c r="H2910" s="1" t="s">
        <v>19</v>
      </c>
      <c r="I2910" s="1" t="s">
        <v>424</v>
      </c>
      <c r="J2910" s="1">
        <v>0.03</v>
      </c>
      <c r="K2910" s="1">
        <v>1.08</v>
      </c>
      <c r="L2910" s="42">
        <v>10</v>
      </c>
      <c r="M2910" s="43"/>
      <c r="N2910" s="1" t="e">
        <f>VLOOKUP(B2910,MICRO!E:L,8,0)</f>
        <v>#N/A</v>
      </c>
    </row>
    <row r="2911" spans="1:14" ht="20.25" x14ac:dyDescent="0.25">
      <c r="A2911" s="1">
        <v>75</v>
      </c>
      <c r="B2911" s="159"/>
      <c r="C2911" s="1"/>
      <c r="D2911" s="1" t="s">
        <v>2159</v>
      </c>
      <c r="E2911" s="1"/>
      <c r="F2911" s="1" t="s">
        <v>2163</v>
      </c>
      <c r="G2911" s="1">
        <v>18</v>
      </c>
      <c r="H2911" s="1" t="s">
        <v>19</v>
      </c>
      <c r="I2911" s="1" t="s">
        <v>424</v>
      </c>
      <c r="J2911" s="1">
        <v>0.05</v>
      </c>
      <c r="K2911" s="1">
        <v>0.9</v>
      </c>
      <c r="L2911" s="42">
        <v>10</v>
      </c>
      <c r="M2911" s="43"/>
      <c r="N2911" s="1" t="e">
        <f>VLOOKUP(B2911,MICRO!E:L,8,0)</f>
        <v>#N/A</v>
      </c>
    </row>
    <row r="2912" spans="1:14" ht="20.25" x14ac:dyDescent="0.25">
      <c r="A2912" s="1">
        <v>76</v>
      </c>
      <c r="B2912" s="159"/>
      <c r="C2912" s="1"/>
      <c r="D2912" s="1" t="s">
        <v>2159</v>
      </c>
      <c r="E2912" s="1"/>
      <c r="F2912" s="1" t="s">
        <v>2164</v>
      </c>
      <c r="G2912" s="1">
        <v>18</v>
      </c>
      <c r="H2912" s="1" t="s">
        <v>19</v>
      </c>
      <c r="I2912" s="1" t="s">
        <v>424</v>
      </c>
      <c r="J2912" s="1">
        <v>0.03</v>
      </c>
      <c r="K2912" s="1">
        <v>0.54</v>
      </c>
      <c r="L2912" s="42">
        <v>10</v>
      </c>
      <c r="M2912" s="43"/>
      <c r="N2912" s="1" t="e">
        <f>VLOOKUP(B2912,MICRO!E:L,8,0)</f>
        <v>#N/A</v>
      </c>
    </row>
    <row r="2913" spans="1:14" ht="20.25" x14ac:dyDescent="0.25">
      <c r="A2913" s="1">
        <v>77</v>
      </c>
      <c r="B2913" s="159"/>
      <c r="C2913" s="1"/>
      <c r="D2913" s="1" t="s">
        <v>2159</v>
      </c>
      <c r="E2913" s="1"/>
      <c r="F2913" s="1" t="s">
        <v>2165</v>
      </c>
      <c r="G2913" s="1">
        <v>18</v>
      </c>
      <c r="H2913" s="1" t="s">
        <v>19</v>
      </c>
      <c r="I2913" s="1" t="s">
        <v>424</v>
      </c>
      <c r="J2913" s="1">
        <v>0.03</v>
      </c>
      <c r="K2913" s="1">
        <v>0.54</v>
      </c>
      <c r="L2913" s="42">
        <v>10</v>
      </c>
      <c r="M2913" s="43"/>
      <c r="N2913" s="1" t="e">
        <f>VLOOKUP(B2913,MICRO!E:L,8,0)</f>
        <v>#N/A</v>
      </c>
    </row>
    <row r="2914" spans="1:14" ht="20.25" x14ac:dyDescent="0.25">
      <c r="A2914" s="1">
        <v>78</v>
      </c>
      <c r="B2914" s="159"/>
      <c r="C2914" s="1"/>
      <c r="D2914" s="1" t="s">
        <v>2166</v>
      </c>
      <c r="E2914" s="1"/>
      <c r="F2914" s="1" t="s">
        <v>2167</v>
      </c>
      <c r="G2914" s="1">
        <v>27</v>
      </c>
      <c r="H2914" s="1" t="s">
        <v>19</v>
      </c>
      <c r="I2914" s="1" t="s">
        <v>425</v>
      </c>
      <c r="J2914" s="1">
        <v>0.05</v>
      </c>
      <c r="K2914" s="1">
        <v>1.35</v>
      </c>
      <c r="L2914" s="42">
        <v>10</v>
      </c>
      <c r="M2914" s="43"/>
      <c r="N2914" s="1" t="e">
        <f>VLOOKUP(B2914,MICRO!E:L,8,0)</f>
        <v>#N/A</v>
      </c>
    </row>
    <row r="2915" spans="1:14" ht="20.25" x14ac:dyDescent="0.25">
      <c r="A2915" s="1">
        <v>79</v>
      </c>
      <c r="B2915" s="159"/>
      <c r="C2915" s="1"/>
      <c r="D2915" s="1" t="s">
        <v>2166</v>
      </c>
      <c r="E2915" s="1"/>
      <c r="F2915" s="1" t="s">
        <v>2168</v>
      </c>
      <c r="G2915" s="1">
        <v>27</v>
      </c>
      <c r="H2915" s="1" t="s">
        <v>19</v>
      </c>
      <c r="I2915" s="1" t="s">
        <v>425</v>
      </c>
      <c r="J2915" s="1">
        <v>0.03</v>
      </c>
      <c r="K2915" s="1">
        <v>0.80999999999999994</v>
      </c>
      <c r="L2915" s="42">
        <v>10</v>
      </c>
      <c r="M2915" s="43"/>
      <c r="N2915" s="1" t="e">
        <f>VLOOKUP(B2915,MICRO!E:L,8,0)</f>
        <v>#N/A</v>
      </c>
    </row>
    <row r="2916" spans="1:14" ht="20.25" x14ac:dyDescent="0.25">
      <c r="A2916" s="1">
        <v>80</v>
      </c>
      <c r="B2916" s="159"/>
      <c r="C2916" s="1"/>
      <c r="D2916" s="1" t="s">
        <v>2166</v>
      </c>
      <c r="E2916" s="1"/>
      <c r="F2916" s="1" t="s">
        <v>2169</v>
      </c>
      <c r="G2916" s="1">
        <v>27</v>
      </c>
      <c r="H2916" s="1" t="s">
        <v>19</v>
      </c>
      <c r="I2916" s="1" t="s">
        <v>425</v>
      </c>
      <c r="J2916" s="1">
        <v>0.03</v>
      </c>
      <c r="K2916" s="1">
        <v>0.80999999999999994</v>
      </c>
      <c r="L2916" s="42">
        <v>10</v>
      </c>
      <c r="M2916" s="43"/>
      <c r="N2916" s="1" t="e">
        <f>VLOOKUP(B2916,MICRO!E:L,8,0)</f>
        <v>#N/A</v>
      </c>
    </row>
    <row r="2917" spans="1:14" ht="20.25" x14ac:dyDescent="0.25">
      <c r="A2917" s="1">
        <v>81</v>
      </c>
      <c r="B2917" s="159"/>
      <c r="C2917" s="1"/>
      <c r="D2917" s="1" t="s">
        <v>2170</v>
      </c>
      <c r="E2917" s="1"/>
      <c r="F2917" s="1" t="s">
        <v>2171</v>
      </c>
      <c r="G2917" s="1">
        <v>36</v>
      </c>
      <c r="H2917" s="1" t="s">
        <v>19</v>
      </c>
      <c r="I2917" s="1" t="s">
        <v>426</v>
      </c>
      <c r="J2917" s="1">
        <v>0.05</v>
      </c>
      <c r="K2917" s="1">
        <v>1.8</v>
      </c>
      <c r="L2917" s="42">
        <v>10</v>
      </c>
      <c r="M2917" s="43"/>
      <c r="N2917" s="1" t="e">
        <f>VLOOKUP(B2917,MICRO!E:L,8,0)</f>
        <v>#N/A</v>
      </c>
    </row>
    <row r="2918" spans="1:14" ht="20.25" x14ac:dyDescent="0.25">
      <c r="A2918" s="1">
        <v>82</v>
      </c>
      <c r="B2918" s="159"/>
      <c r="C2918" s="1"/>
      <c r="D2918" s="1" t="s">
        <v>2170</v>
      </c>
      <c r="E2918" s="1"/>
      <c r="F2918" s="1" t="s">
        <v>2172</v>
      </c>
      <c r="G2918" s="1">
        <v>36</v>
      </c>
      <c r="H2918" s="1" t="s">
        <v>19</v>
      </c>
      <c r="I2918" s="1" t="s">
        <v>426</v>
      </c>
      <c r="J2918" s="1">
        <v>0.03</v>
      </c>
      <c r="K2918" s="1">
        <v>1.08</v>
      </c>
      <c r="L2918" s="42">
        <v>10</v>
      </c>
      <c r="M2918" s="43"/>
      <c r="N2918" s="1" t="e">
        <f>VLOOKUP(B2918,MICRO!E:L,8,0)</f>
        <v>#N/A</v>
      </c>
    </row>
    <row r="2919" spans="1:14" ht="20.25" x14ac:dyDescent="0.25">
      <c r="A2919" s="1">
        <v>83</v>
      </c>
      <c r="B2919" s="159"/>
      <c r="C2919" s="1"/>
      <c r="D2919" s="1" t="s">
        <v>2170</v>
      </c>
      <c r="E2919" s="1"/>
      <c r="F2919" s="1" t="s">
        <v>2173</v>
      </c>
      <c r="G2919" s="1">
        <v>36</v>
      </c>
      <c r="H2919" s="1" t="s">
        <v>19</v>
      </c>
      <c r="I2919" s="1" t="s">
        <v>426</v>
      </c>
      <c r="J2919" s="1">
        <v>0.03</v>
      </c>
      <c r="K2919" s="1">
        <v>1.08</v>
      </c>
      <c r="L2919" s="42">
        <v>10</v>
      </c>
      <c r="M2919" s="43"/>
      <c r="N2919" s="1" t="e">
        <f>VLOOKUP(B2919,MICRO!E:L,8,0)</f>
        <v>#N/A</v>
      </c>
    </row>
    <row r="2920" spans="1:14" ht="20.25" x14ac:dyDescent="0.25">
      <c r="A2920" s="1">
        <v>84</v>
      </c>
      <c r="B2920" s="159"/>
      <c r="C2920" s="1"/>
      <c r="D2920" s="1" t="s">
        <v>2174</v>
      </c>
      <c r="E2920" s="1"/>
      <c r="F2920" s="1" t="s">
        <v>2175</v>
      </c>
      <c r="G2920" s="1">
        <v>72</v>
      </c>
      <c r="H2920" s="1" t="s">
        <v>19</v>
      </c>
      <c r="I2920" s="1" t="s">
        <v>427</v>
      </c>
      <c r="J2920" s="1">
        <v>0.05</v>
      </c>
      <c r="K2920" s="1">
        <v>3.6</v>
      </c>
      <c r="L2920" s="42">
        <v>10</v>
      </c>
      <c r="M2920" s="43"/>
      <c r="N2920" s="1" t="e">
        <f>VLOOKUP(B2920,MICRO!E:L,8,0)</f>
        <v>#N/A</v>
      </c>
    </row>
    <row r="2921" spans="1:14" ht="20.25" x14ac:dyDescent="0.25">
      <c r="A2921" s="1">
        <v>85</v>
      </c>
      <c r="B2921" s="159"/>
      <c r="C2921" s="1"/>
      <c r="D2921" s="1" t="s">
        <v>2174</v>
      </c>
      <c r="E2921" s="1"/>
      <c r="F2921" s="1" t="s">
        <v>2176</v>
      </c>
      <c r="G2921" s="1">
        <v>72</v>
      </c>
      <c r="H2921" s="1" t="s">
        <v>19</v>
      </c>
      <c r="I2921" s="1" t="s">
        <v>427</v>
      </c>
      <c r="J2921" s="1">
        <v>0.03</v>
      </c>
      <c r="K2921" s="1">
        <v>2.16</v>
      </c>
      <c r="L2921" s="42">
        <v>10</v>
      </c>
      <c r="M2921" s="43"/>
      <c r="N2921" s="1" t="e">
        <f>VLOOKUP(B2921,MICRO!E:L,8,0)</f>
        <v>#N/A</v>
      </c>
    </row>
    <row r="2922" spans="1:14" ht="20.25" x14ac:dyDescent="0.25">
      <c r="A2922" s="1">
        <v>86</v>
      </c>
      <c r="B2922" s="159"/>
      <c r="C2922" s="1"/>
      <c r="D2922" s="1" t="s">
        <v>2174</v>
      </c>
      <c r="E2922" s="1"/>
      <c r="F2922" s="1" t="s">
        <v>2177</v>
      </c>
      <c r="G2922" s="1">
        <v>72</v>
      </c>
      <c r="H2922" s="1" t="s">
        <v>19</v>
      </c>
      <c r="I2922" s="1" t="s">
        <v>427</v>
      </c>
      <c r="J2922" s="1">
        <v>0.03</v>
      </c>
      <c r="K2922" s="1">
        <v>2.16</v>
      </c>
      <c r="L2922" s="42">
        <v>10</v>
      </c>
      <c r="M2922" s="43"/>
      <c r="N2922" s="1" t="e">
        <f>VLOOKUP(B2922,MICRO!E:L,8,0)</f>
        <v>#N/A</v>
      </c>
    </row>
    <row r="2923" spans="1:14" ht="20.25" x14ac:dyDescent="0.25">
      <c r="A2923" s="1">
        <v>87</v>
      </c>
      <c r="B2923" s="159"/>
      <c r="C2923" s="1" t="s">
        <v>2483</v>
      </c>
      <c r="D2923" s="1" t="s">
        <v>2511</v>
      </c>
      <c r="E2923" s="1"/>
      <c r="F2923" s="1" t="s">
        <v>2121</v>
      </c>
      <c r="G2923" s="1">
        <v>8</v>
      </c>
      <c r="H2923" s="1" t="s">
        <v>19</v>
      </c>
      <c r="I2923" s="1" t="s">
        <v>569</v>
      </c>
      <c r="J2923" s="1">
        <v>1.5</v>
      </c>
      <c r="K2923" s="1">
        <v>12</v>
      </c>
      <c r="L2923" s="42">
        <v>10</v>
      </c>
      <c r="M2923" s="43"/>
      <c r="N2923" s="1" t="e">
        <f>VLOOKUP(B2923,MICRO!E:L,8,0)</f>
        <v>#N/A</v>
      </c>
    </row>
    <row r="2924" spans="1:14" ht="20.25" x14ac:dyDescent="0.25">
      <c r="A2924" s="1">
        <v>88</v>
      </c>
      <c r="B2924" s="159"/>
      <c r="C2924" s="1" t="s">
        <v>2483</v>
      </c>
      <c r="D2924" s="1" t="s">
        <v>2511</v>
      </c>
      <c r="E2924" s="1"/>
      <c r="F2924" s="1" t="s">
        <v>2512</v>
      </c>
      <c r="G2924" s="1">
        <v>5</v>
      </c>
      <c r="H2924" s="1" t="s">
        <v>19</v>
      </c>
      <c r="I2924" s="1" t="s">
        <v>569</v>
      </c>
      <c r="J2924" s="1">
        <v>1.5</v>
      </c>
      <c r="K2924" s="1">
        <v>7.5</v>
      </c>
      <c r="L2924" s="42">
        <v>10</v>
      </c>
      <c r="M2924" s="43"/>
      <c r="N2924" s="1" t="e">
        <f>VLOOKUP(B2924,MICRO!E:L,8,0)</f>
        <v>#N/A</v>
      </c>
    </row>
    <row r="2925" spans="1:14" ht="20.25" x14ac:dyDescent="0.25">
      <c r="A2925" s="1">
        <v>89</v>
      </c>
      <c r="B2925" s="159"/>
      <c r="C2925" s="1" t="s">
        <v>2478</v>
      </c>
      <c r="D2925" s="1" t="s">
        <v>2513</v>
      </c>
      <c r="E2925" s="1"/>
      <c r="F2925" s="1" t="s">
        <v>2121</v>
      </c>
      <c r="G2925" s="1">
        <v>7</v>
      </c>
      <c r="H2925" s="1" t="s">
        <v>19</v>
      </c>
      <c r="I2925" s="1" t="s">
        <v>570</v>
      </c>
      <c r="J2925" s="1">
        <v>1.5</v>
      </c>
      <c r="K2925" s="1">
        <v>10.5</v>
      </c>
      <c r="L2925" s="42">
        <v>10</v>
      </c>
      <c r="M2925" s="43"/>
      <c r="N2925" s="1" t="e">
        <f>VLOOKUP(B2925,MICRO!E:L,8,0)</f>
        <v>#N/A</v>
      </c>
    </row>
    <row r="2926" spans="1:14" ht="20.25" x14ac:dyDescent="0.25">
      <c r="A2926" s="1">
        <v>90</v>
      </c>
      <c r="B2926" s="159"/>
      <c r="C2926" s="1" t="s">
        <v>2478</v>
      </c>
      <c r="D2926" s="1" t="s">
        <v>2513</v>
      </c>
      <c r="E2926" s="1"/>
      <c r="F2926" s="1" t="s">
        <v>2512</v>
      </c>
      <c r="G2926" s="1">
        <v>5</v>
      </c>
      <c r="H2926" s="1" t="s">
        <v>19</v>
      </c>
      <c r="I2926" s="1" t="s">
        <v>570</v>
      </c>
      <c r="J2926" s="1">
        <v>1.5</v>
      </c>
      <c r="K2926" s="1">
        <v>7.5</v>
      </c>
      <c r="L2926" s="42">
        <v>10</v>
      </c>
      <c r="M2926" s="43"/>
      <c r="N2926" s="1" t="e">
        <f>VLOOKUP(B2926,MICRO!E:L,8,0)</f>
        <v>#N/A</v>
      </c>
    </row>
    <row r="2927" spans="1:14" ht="20.25" x14ac:dyDescent="0.25">
      <c r="A2927" s="1">
        <v>91</v>
      </c>
      <c r="B2927" s="159"/>
      <c r="C2927" s="1" t="s">
        <v>2488</v>
      </c>
      <c r="D2927" s="1" t="s">
        <v>2514</v>
      </c>
      <c r="E2927" s="1"/>
      <c r="F2927" s="1" t="s">
        <v>2121</v>
      </c>
      <c r="G2927" s="1">
        <v>7</v>
      </c>
      <c r="H2927" s="1" t="s">
        <v>19</v>
      </c>
      <c r="I2927" s="1" t="s">
        <v>571</v>
      </c>
      <c r="J2927" s="1">
        <v>1.5</v>
      </c>
      <c r="K2927" s="1">
        <v>10.5</v>
      </c>
      <c r="L2927" s="42">
        <v>10</v>
      </c>
      <c r="M2927" s="43"/>
      <c r="N2927" s="1" t="e">
        <f>VLOOKUP(B2927,MICRO!E:L,8,0)</f>
        <v>#N/A</v>
      </c>
    </row>
    <row r="2928" spans="1:14" ht="20.25" x14ac:dyDescent="0.25">
      <c r="A2928" s="1">
        <v>92</v>
      </c>
      <c r="B2928" s="159"/>
      <c r="C2928" s="1" t="s">
        <v>2488</v>
      </c>
      <c r="D2928" s="1" t="s">
        <v>2514</v>
      </c>
      <c r="E2928" s="1"/>
      <c r="F2928" s="1" t="s">
        <v>2512</v>
      </c>
      <c r="G2928" s="1">
        <v>5</v>
      </c>
      <c r="H2928" s="1" t="s">
        <v>19</v>
      </c>
      <c r="I2928" s="1" t="s">
        <v>571</v>
      </c>
      <c r="J2928" s="1">
        <v>1.5</v>
      </c>
      <c r="K2928" s="1">
        <v>7.5</v>
      </c>
      <c r="L2928" s="42">
        <v>10</v>
      </c>
      <c r="M2928" s="43"/>
      <c r="N2928" s="1" t="e">
        <f>VLOOKUP(B2928,MICRO!E:L,8,0)</f>
        <v>#N/A</v>
      </c>
    </row>
    <row r="2929" spans="1:14" ht="20.25" x14ac:dyDescent="0.25">
      <c r="A2929" s="1">
        <v>93</v>
      </c>
      <c r="B2929" s="159"/>
      <c r="C2929" s="1" t="s">
        <v>2482</v>
      </c>
      <c r="D2929" s="1" t="s">
        <v>2515</v>
      </c>
      <c r="E2929" s="1"/>
      <c r="F2929" s="1" t="s">
        <v>2121</v>
      </c>
      <c r="G2929" s="1">
        <v>5</v>
      </c>
      <c r="H2929" s="1" t="s">
        <v>19</v>
      </c>
      <c r="I2929" s="1" t="s">
        <v>572</v>
      </c>
      <c r="J2929" s="1">
        <v>1.5</v>
      </c>
      <c r="K2929" s="1">
        <v>7.5</v>
      </c>
      <c r="L2929" s="42">
        <v>10</v>
      </c>
      <c r="M2929" s="43"/>
      <c r="N2929" s="1" t="e">
        <f>VLOOKUP(B2929,MICRO!E:L,8,0)</f>
        <v>#N/A</v>
      </c>
    </row>
    <row r="2930" spans="1:14" ht="20.25" x14ac:dyDescent="0.25">
      <c r="A2930" s="1">
        <v>94</v>
      </c>
      <c r="B2930" s="159"/>
      <c r="C2930" s="1" t="s">
        <v>2482</v>
      </c>
      <c r="D2930" s="1" t="s">
        <v>2515</v>
      </c>
      <c r="E2930" s="1"/>
      <c r="F2930" s="1" t="s">
        <v>2512</v>
      </c>
      <c r="G2930" s="1">
        <v>5</v>
      </c>
      <c r="H2930" s="1" t="s">
        <v>19</v>
      </c>
      <c r="I2930" s="1" t="s">
        <v>572</v>
      </c>
      <c r="J2930" s="1">
        <v>1.5</v>
      </c>
      <c r="K2930" s="1">
        <v>7.5</v>
      </c>
      <c r="L2930" s="42">
        <v>10</v>
      </c>
      <c r="M2930" s="43"/>
      <c r="N2930" s="1" t="e">
        <f>VLOOKUP(B2930,MICRO!E:L,8,0)</f>
        <v>#N/A</v>
      </c>
    </row>
    <row r="2931" spans="1:14" ht="20.25" x14ac:dyDescent="0.25">
      <c r="A2931" s="1">
        <v>95</v>
      </c>
      <c r="B2931" s="159"/>
      <c r="C2931" s="1" t="s">
        <v>2482</v>
      </c>
      <c r="D2931" s="1"/>
      <c r="E2931" s="1"/>
      <c r="F2931" s="1" t="s">
        <v>2516</v>
      </c>
      <c r="G2931" s="1">
        <v>1</v>
      </c>
      <c r="H2931" s="1" t="s">
        <v>19</v>
      </c>
      <c r="I2931" s="1" t="s">
        <v>572</v>
      </c>
      <c r="J2931" s="1">
        <v>0.8</v>
      </c>
      <c r="K2931" s="1">
        <v>0.8</v>
      </c>
      <c r="L2931" s="42">
        <v>10</v>
      </c>
      <c r="M2931" s="43"/>
      <c r="N2931" s="1" t="e">
        <f>VLOOKUP(B2931,MICRO!E:L,8,0)</f>
        <v>#N/A</v>
      </c>
    </row>
    <row r="2932" spans="1:14" ht="20.25" x14ac:dyDescent="0.25">
      <c r="A2932" s="1">
        <v>96</v>
      </c>
      <c r="B2932" s="159"/>
      <c r="C2932" s="1" t="s">
        <v>2482</v>
      </c>
      <c r="D2932" s="1"/>
      <c r="E2932" s="1"/>
      <c r="F2932" s="1" t="s">
        <v>2516</v>
      </c>
      <c r="G2932" s="1">
        <v>1</v>
      </c>
      <c r="H2932" s="1" t="s">
        <v>19</v>
      </c>
      <c r="I2932" s="1" t="s">
        <v>572</v>
      </c>
      <c r="J2932" s="1">
        <v>0.8</v>
      </c>
      <c r="K2932" s="1">
        <v>0.8</v>
      </c>
      <c r="L2932" s="42">
        <v>10</v>
      </c>
      <c r="M2932" s="43"/>
      <c r="N2932" s="1" t="e">
        <f>VLOOKUP(B2932,MICRO!E:L,8,0)</f>
        <v>#N/A</v>
      </c>
    </row>
    <row r="2933" spans="1:14" ht="20.25" x14ac:dyDescent="0.25">
      <c r="A2933" s="1">
        <v>97</v>
      </c>
      <c r="B2933" s="159"/>
      <c r="C2933" s="1" t="s">
        <v>2482</v>
      </c>
      <c r="D2933" s="1"/>
      <c r="E2933" s="1"/>
      <c r="F2933" s="1" t="s">
        <v>2516</v>
      </c>
      <c r="G2933" s="1">
        <v>1</v>
      </c>
      <c r="H2933" s="1" t="s">
        <v>19</v>
      </c>
      <c r="I2933" s="1" t="s">
        <v>572</v>
      </c>
      <c r="J2933" s="1">
        <v>0.8</v>
      </c>
      <c r="K2933" s="1">
        <v>0.8</v>
      </c>
      <c r="L2933" s="42">
        <v>10</v>
      </c>
      <c r="M2933" s="43"/>
      <c r="N2933" s="1" t="e">
        <f>VLOOKUP(B2933,MICRO!E:L,8,0)</f>
        <v>#N/A</v>
      </c>
    </row>
    <row r="2934" spans="1:14" ht="20.25" x14ac:dyDescent="0.25">
      <c r="A2934" s="1">
        <v>98</v>
      </c>
      <c r="B2934" s="159"/>
      <c r="C2934" s="1" t="s">
        <v>2482</v>
      </c>
      <c r="D2934" s="1"/>
      <c r="E2934" s="1"/>
      <c r="F2934" s="1" t="s">
        <v>2517</v>
      </c>
      <c r="G2934" s="1">
        <v>1</v>
      </c>
      <c r="H2934" s="1" t="s">
        <v>19</v>
      </c>
      <c r="I2934" s="1" t="s">
        <v>572</v>
      </c>
      <c r="J2934" s="1">
        <v>0.8</v>
      </c>
      <c r="K2934" s="1">
        <v>0.8</v>
      </c>
      <c r="L2934" s="42">
        <v>10</v>
      </c>
      <c r="M2934" s="43"/>
      <c r="N2934" s="1" t="e">
        <f>VLOOKUP(B2934,MICRO!E:L,8,0)</f>
        <v>#N/A</v>
      </c>
    </row>
    <row r="2935" spans="1:14" ht="20.25" x14ac:dyDescent="0.25">
      <c r="A2935" s="1">
        <v>99</v>
      </c>
      <c r="B2935" s="159"/>
      <c r="C2935" s="1" t="s">
        <v>2482</v>
      </c>
      <c r="D2935" s="1"/>
      <c r="E2935" s="1"/>
      <c r="F2935" s="1" t="s">
        <v>2518</v>
      </c>
      <c r="G2935" s="1">
        <v>1</v>
      </c>
      <c r="H2935" s="1" t="s">
        <v>19</v>
      </c>
      <c r="I2935" s="1" t="s">
        <v>572</v>
      </c>
      <c r="J2935" s="1">
        <v>0.8</v>
      </c>
      <c r="K2935" s="1">
        <v>0.8</v>
      </c>
      <c r="L2935" s="42">
        <v>10</v>
      </c>
      <c r="M2935" s="43"/>
      <c r="N2935" s="1" t="e">
        <f>VLOOKUP(B2935,MICRO!E:L,8,0)</f>
        <v>#N/A</v>
      </c>
    </row>
    <row r="2936" spans="1:14" ht="20.25" x14ac:dyDescent="0.25">
      <c r="A2936" s="1">
        <v>100</v>
      </c>
      <c r="B2936" s="159"/>
      <c r="C2936" s="1" t="s">
        <v>2482</v>
      </c>
      <c r="D2936" s="1"/>
      <c r="E2936" s="1"/>
      <c r="F2936" s="1" t="s">
        <v>2518</v>
      </c>
      <c r="G2936" s="1">
        <v>1</v>
      </c>
      <c r="H2936" s="1" t="s">
        <v>19</v>
      </c>
      <c r="I2936" s="1" t="s">
        <v>572</v>
      </c>
      <c r="J2936" s="1">
        <v>0.8</v>
      </c>
      <c r="K2936" s="1">
        <v>0.8</v>
      </c>
      <c r="L2936" s="42">
        <v>10</v>
      </c>
      <c r="M2936" s="43"/>
      <c r="N2936" s="1" t="e">
        <f>VLOOKUP(B2936,MICRO!E:L,8,0)</f>
        <v>#N/A</v>
      </c>
    </row>
    <row r="2937" spans="1:14" ht="20.25" x14ac:dyDescent="0.25">
      <c r="A2937" s="1">
        <v>101</v>
      </c>
      <c r="B2937" s="159"/>
      <c r="C2937" s="1" t="s">
        <v>2187</v>
      </c>
      <c r="D2937" s="1"/>
      <c r="E2937" s="1"/>
      <c r="F2937" s="1" t="s">
        <v>2519</v>
      </c>
      <c r="G2937" s="1">
        <v>4</v>
      </c>
      <c r="H2937" s="1" t="s">
        <v>19</v>
      </c>
      <c r="I2937" s="1" t="s">
        <v>1345</v>
      </c>
      <c r="J2937" s="1">
        <v>0.5</v>
      </c>
      <c r="K2937" s="1">
        <v>2</v>
      </c>
      <c r="L2937" s="42">
        <v>10</v>
      </c>
      <c r="M2937" s="43"/>
      <c r="N2937" s="1" t="e">
        <f>VLOOKUP(B2937,MICRO!E:L,8,0)</f>
        <v>#N/A</v>
      </c>
    </row>
    <row r="2938" spans="1:14" ht="20.25" x14ac:dyDescent="0.25">
      <c r="A2938" s="1">
        <v>1</v>
      </c>
      <c r="B2938" s="159"/>
      <c r="C2938" s="1"/>
      <c r="D2938" s="1"/>
      <c r="E2938" s="1"/>
      <c r="F2938" s="1" t="s">
        <v>2735</v>
      </c>
      <c r="G2938" s="1">
        <v>1</v>
      </c>
      <c r="H2938" s="1" t="s">
        <v>19</v>
      </c>
      <c r="I2938" s="1"/>
      <c r="J2938" s="1">
        <v>10.6</v>
      </c>
      <c r="K2938" s="1">
        <v>10.6</v>
      </c>
      <c r="L2938" s="42">
        <v>11</v>
      </c>
      <c r="M2938" s="43"/>
      <c r="N2938" s="1" t="e">
        <f>VLOOKUP(B2938,MICRO!E:L,8,0)</f>
        <v>#N/A</v>
      </c>
    </row>
    <row r="2939" spans="1:14" ht="20.25" x14ac:dyDescent="0.25">
      <c r="A2939" s="1">
        <v>2</v>
      </c>
      <c r="B2939" s="159"/>
      <c r="C2939" s="1"/>
      <c r="D2939" s="1"/>
      <c r="E2939" s="1"/>
      <c r="F2939" s="1" t="s">
        <v>2736</v>
      </c>
      <c r="G2939" s="1">
        <v>1</v>
      </c>
      <c r="H2939" s="1" t="s">
        <v>19</v>
      </c>
      <c r="I2939" s="1"/>
      <c r="J2939" s="1">
        <v>10.6</v>
      </c>
      <c r="K2939" s="1">
        <v>10.6</v>
      </c>
      <c r="L2939" s="42">
        <v>11</v>
      </c>
      <c r="M2939" s="43"/>
      <c r="N2939" s="1" t="e">
        <f>VLOOKUP(B2939,MICRO!E:L,8,0)</f>
        <v>#N/A</v>
      </c>
    </row>
    <row r="2940" spans="1:14" ht="20.25" x14ac:dyDescent="0.25">
      <c r="A2940" s="1">
        <v>3</v>
      </c>
      <c r="B2940" s="159"/>
      <c r="C2940" s="1"/>
      <c r="D2940" s="1"/>
      <c r="E2940" s="1"/>
      <c r="F2940" s="1" t="s">
        <v>2737</v>
      </c>
      <c r="G2940" s="1">
        <v>1</v>
      </c>
      <c r="H2940" s="1" t="s">
        <v>19</v>
      </c>
      <c r="I2940" s="1"/>
      <c r="J2940" s="1">
        <v>10.6</v>
      </c>
      <c r="K2940" s="1">
        <v>10.6</v>
      </c>
      <c r="L2940" s="42">
        <v>11</v>
      </c>
      <c r="M2940" s="43"/>
      <c r="N2940" s="1" t="e">
        <f>VLOOKUP(B2940,MICRO!E:L,8,0)</f>
        <v>#N/A</v>
      </c>
    </row>
    <row r="2941" spans="1:14" ht="20.25" x14ac:dyDescent="0.25">
      <c r="A2941" s="1">
        <v>1</v>
      </c>
      <c r="B2941" s="159">
        <v>2046</v>
      </c>
      <c r="C2941" s="1" t="s">
        <v>650</v>
      </c>
      <c r="D2941" s="1"/>
      <c r="E2941" s="1"/>
      <c r="F2941" s="1" t="s">
        <v>651</v>
      </c>
      <c r="G2941" s="1">
        <v>40</v>
      </c>
      <c r="H2941" s="1" t="s">
        <v>19</v>
      </c>
      <c r="I2941" s="1" t="s">
        <v>652</v>
      </c>
      <c r="J2941" s="1">
        <v>3.6</v>
      </c>
      <c r="K2941" s="1">
        <v>144</v>
      </c>
      <c r="L2941" s="42">
        <v>1</v>
      </c>
      <c r="M2941" s="43"/>
      <c r="N2941" s="1" t="e">
        <f>VLOOKUP(B2941,MICRO!E:L,8,0)</f>
        <v>#N/A</v>
      </c>
    </row>
    <row r="2942" spans="1:14" ht="20.25" x14ac:dyDescent="0.25">
      <c r="A2942" s="1">
        <v>2</v>
      </c>
      <c r="B2942" s="159">
        <v>2047</v>
      </c>
      <c r="C2942" s="1" t="s">
        <v>653</v>
      </c>
      <c r="D2942" s="1"/>
      <c r="E2942" s="1"/>
      <c r="F2942" s="1" t="s">
        <v>654</v>
      </c>
      <c r="G2942" s="1">
        <v>32</v>
      </c>
      <c r="H2942" s="1" t="s">
        <v>19</v>
      </c>
      <c r="I2942" s="1" t="s">
        <v>652</v>
      </c>
      <c r="J2942" s="1">
        <v>2.39</v>
      </c>
      <c r="K2942" s="1">
        <v>76.48</v>
      </c>
      <c r="L2942" s="42">
        <v>1</v>
      </c>
      <c r="M2942" s="43"/>
      <c r="N2942" s="1" t="e">
        <f>VLOOKUP(B2942,MICRO!E:L,8,0)</f>
        <v>#N/A</v>
      </c>
    </row>
    <row r="2943" spans="1:14" ht="20.25" x14ac:dyDescent="0.25">
      <c r="A2943" s="1">
        <v>1</v>
      </c>
      <c r="B2943" s="159">
        <v>2048</v>
      </c>
      <c r="C2943" s="1" t="s">
        <v>655</v>
      </c>
      <c r="D2943" s="1"/>
      <c r="E2943" s="1"/>
      <c r="F2943" s="1" t="s">
        <v>656</v>
      </c>
      <c r="G2943" s="1">
        <v>32</v>
      </c>
      <c r="H2943" s="1" t="s">
        <v>19</v>
      </c>
      <c r="I2943" s="1" t="s">
        <v>652</v>
      </c>
      <c r="J2943" s="1">
        <v>4.7</v>
      </c>
      <c r="K2943" s="1">
        <v>150.4</v>
      </c>
      <c r="L2943" s="42">
        <v>2</v>
      </c>
      <c r="M2943" s="43"/>
      <c r="N2943" s="1" t="e">
        <f>VLOOKUP(B2943,MICRO!E:L,8,0)</f>
        <v>#N/A</v>
      </c>
    </row>
    <row r="2944" spans="1:14" ht="20.25" x14ac:dyDescent="0.25">
      <c r="A2944" s="1">
        <v>2</v>
      </c>
      <c r="B2944" s="159">
        <v>2195</v>
      </c>
      <c r="C2944" s="1" t="s">
        <v>776</v>
      </c>
      <c r="D2944" s="1"/>
      <c r="E2944" s="1" t="s">
        <v>2</v>
      </c>
      <c r="F2944" s="1" t="s">
        <v>777</v>
      </c>
      <c r="G2944" s="1">
        <v>1</v>
      </c>
      <c r="H2944" s="1" t="s">
        <v>1253</v>
      </c>
      <c r="I2944" s="1" t="s">
        <v>652</v>
      </c>
      <c r="J2944" s="1">
        <v>94.1</v>
      </c>
      <c r="K2944" s="1">
        <v>94.1</v>
      </c>
      <c r="L2944" s="42">
        <v>2</v>
      </c>
      <c r="M2944" s="43"/>
      <c r="N2944" s="1" t="e">
        <f>VLOOKUP(B2944,MICRO!E:L,8,0)</f>
        <v>#N/A</v>
      </c>
    </row>
    <row r="2945" spans="1:14" ht="20.25" x14ac:dyDescent="0.25">
      <c r="A2945" s="1">
        <v>3</v>
      </c>
      <c r="B2945" s="159">
        <v>2196</v>
      </c>
      <c r="C2945" s="1" t="s">
        <v>776</v>
      </c>
      <c r="D2945" s="1"/>
      <c r="E2945" s="1" t="s">
        <v>43</v>
      </c>
      <c r="F2945" s="1" t="s">
        <v>778</v>
      </c>
      <c r="G2945" s="1">
        <v>1</v>
      </c>
      <c r="H2945" s="1" t="s">
        <v>1253</v>
      </c>
      <c r="I2945" s="1" t="s">
        <v>652</v>
      </c>
      <c r="J2945" s="1">
        <v>94.1</v>
      </c>
      <c r="K2945" s="1">
        <v>94.1</v>
      </c>
      <c r="L2945" s="42">
        <v>2</v>
      </c>
      <c r="M2945" s="43"/>
      <c r="N2945" s="1" t="e">
        <f>VLOOKUP(B2945,MICRO!E:L,8,0)</f>
        <v>#N/A</v>
      </c>
    </row>
    <row r="2946" spans="1:14" ht="20.25" x14ac:dyDescent="0.25">
      <c r="A2946" s="1">
        <v>4</v>
      </c>
      <c r="B2946" s="159">
        <v>2197</v>
      </c>
      <c r="C2946" s="1" t="s">
        <v>776</v>
      </c>
      <c r="D2946" s="1"/>
      <c r="E2946" s="1" t="s">
        <v>746</v>
      </c>
      <c r="F2946" s="1" t="s">
        <v>779</v>
      </c>
      <c r="G2946" s="1">
        <v>1</v>
      </c>
      <c r="H2946" s="1" t="s">
        <v>1253</v>
      </c>
      <c r="I2946" s="1" t="s">
        <v>652</v>
      </c>
      <c r="J2946" s="1">
        <v>84.3</v>
      </c>
      <c r="K2946" s="1">
        <v>84.3</v>
      </c>
      <c r="L2946" s="42">
        <v>2</v>
      </c>
      <c r="M2946" s="43"/>
      <c r="N2946" s="1" t="e">
        <f>VLOOKUP(B2946,MICRO!E:L,8,0)</f>
        <v>#N/A</v>
      </c>
    </row>
    <row r="2947" spans="1:14" ht="20.25" x14ac:dyDescent="0.25">
      <c r="A2947" s="1">
        <v>5</v>
      </c>
      <c r="B2947" s="159">
        <v>2202</v>
      </c>
      <c r="C2947" s="1" t="s">
        <v>784</v>
      </c>
      <c r="D2947" s="1"/>
      <c r="E2947" s="1" t="s">
        <v>2</v>
      </c>
      <c r="F2947" s="1" t="s">
        <v>785</v>
      </c>
      <c r="G2947" s="1">
        <v>1</v>
      </c>
      <c r="H2947" s="1" t="s">
        <v>19</v>
      </c>
      <c r="I2947" s="1" t="s">
        <v>652</v>
      </c>
      <c r="J2947" s="1">
        <v>76.2</v>
      </c>
      <c r="K2947" s="1">
        <v>76.2</v>
      </c>
      <c r="L2947" s="42">
        <v>2</v>
      </c>
      <c r="M2947" s="43"/>
      <c r="N2947" s="1" t="e">
        <f>VLOOKUP(B2947,MICRO!E:L,8,0)</f>
        <v>#N/A</v>
      </c>
    </row>
    <row r="2948" spans="1:14" ht="20.25" x14ac:dyDescent="0.25">
      <c r="A2948" s="1">
        <v>6</v>
      </c>
      <c r="B2948" s="159">
        <v>2203</v>
      </c>
      <c r="C2948" s="1" t="s">
        <v>784</v>
      </c>
      <c r="D2948" s="1"/>
      <c r="E2948" s="1" t="s">
        <v>43</v>
      </c>
      <c r="F2948" s="1" t="s">
        <v>786</v>
      </c>
      <c r="G2948" s="1">
        <v>1</v>
      </c>
      <c r="H2948" s="1" t="s">
        <v>19</v>
      </c>
      <c r="I2948" s="1" t="s">
        <v>652</v>
      </c>
      <c r="J2948" s="1">
        <v>95.7</v>
      </c>
      <c r="K2948" s="1">
        <v>95.7</v>
      </c>
      <c r="L2948" s="42">
        <v>2</v>
      </c>
      <c r="M2948" s="43"/>
      <c r="N2948" s="1" t="e">
        <f>VLOOKUP(B2948,MICRO!E:L,8,0)</f>
        <v>#N/A</v>
      </c>
    </row>
    <row r="2949" spans="1:14" ht="20.25" x14ac:dyDescent="0.25">
      <c r="A2949" s="1">
        <v>7</v>
      </c>
      <c r="B2949" s="159">
        <v>2204</v>
      </c>
      <c r="C2949" s="1" t="s">
        <v>784</v>
      </c>
      <c r="D2949" s="1"/>
      <c r="E2949" s="1" t="s">
        <v>746</v>
      </c>
      <c r="F2949" s="1" t="s">
        <v>787</v>
      </c>
      <c r="G2949" s="1">
        <v>1</v>
      </c>
      <c r="H2949" s="1" t="s">
        <v>19</v>
      </c>
      <c r="I2949" s="1" t="s">
        <v>652</v>
      </c>
      <c r="J2949" s="1">
        <v>95.7</v>
      </c>
      <c r="K2949" s="1">
        <v>95.7</v>
      </c>
      <c r="L2949" s="42">
        <v>2</v>
      </c>
      <c r="M2949" s="43"/>
      <c r="N2949" s="1" t="e">
        <f>VLOOKUP(B2949,MICRO!E:L,8,0)</f>
        <v>#N/A</v>
      </c>
    </row>
    <row r="2950" spans="1:14" ht="20.25" x14ac:dyDescent="0.25">
      <c r="A2950" s="1">
        <v>8</v>
      </c>
      <c r="B2950" s="159">
        <v>2205</v>
      </c>
      <c r="C2950" s="1" t="s">
        <v>788</v>
      </c>
      <c r="D2950" s="1"/>
      <c r="E2950" s="1" t="s">
        <v>2</v>
      </c>
      <c r="F2950" s="1" t="s">
        <v>790</v>
      </c>
      <c r="G2950" s="1">
        <v>1</v>
      </c>
      <c r="H2950" s="1" t="s">
        <v>19</v>
      </c>
      <c r="I2950" s="1" t="s">
        <v>652</v>
      </c>
      <c r="J2950" s="1">
        <v>94.1</v>
      </c>
      <c r="K2950" s="1">
        <v>94.1</v>
      </c>
      <c r="L2950" s="42">
        <v>2</v>
      </c>
      <c r="M2950" s="43"/>
      <c r="N2950" s="1" t="e">
        <f>VLOOKUP(B2950,MICRO!E:L,8,0)</f>
        <v>#N/A</v>
      </c>
    </row>
    <row r="2951" spans="1:14" ht="20.25" x14ac:dyDescent="0.25">
      <c r="A2951" s="1">
        <v>9</v>
      </c>
      <c r="B2951" s="159">
        <v>2206</v>
      </c>
      <c r="C2951" s="1" t="s">
        <v>788</v>
      </c>
      <c r="D2951" s="1"/>
      <c r="E2951" s="1" t="s">
        <v>43</v>
      </c>
      <c r="F2951" s="1" t="s">
        <v>791</v>
      </c>
      <c r="G2951" s="1">
        <v>1</v>
      </c>
      <c r="H2951" s="1" t="s">
        <v>19</v>
      </c>
      <c r="I2951" s="1" t="s">
        <v>652</v>
      </c>
      <c r="J2951" s="1">
        <v>94.1</v>
      </c>
      <c r="K2951" s="1">
        <v>94.1</v>
      </c>
      <c r="L2951" s="42">
        <v>2</v>
      </c>
      <c r="M2951" s="43"/>
      <c r="N2951" s="1" t="e">
        <f>VLOOKUP(B2951,MICRO!E:L,8,0)</f>
        <v>#N/A</v>
      </c>
    </row>
    <row r="2952" spans="1:14" ht="20.25" x14ac:dyDescent="0.25">
      <c r="A2952" s="1">
        <v>10</v>
      </c>
      <c r="B2952" s="159">
        <v>2207</v>
      </c>
      <c r="C2952" s="1" t="s">
        <v>788</v>
      </c>
      <c r="D2952" s="1"/>
      <c r="E2952" s="1" t="s">
        <v>746</v>
      </c>
      <c r="F2952" s="1" t="s">
        <v>792</v>
      </c>
      <c r="G2952" s="1">
        <v>1</v>
      </c>
      <c r="H2952" s="1" t="s">
        <v>19</v>
      </c>
      <c r="I2952" s="1" t="s">
        <v>652</v>
      </c>
      <c r="J2952" s="1">
        <v>83.9</v>
      </c>
      <c r="K2952" s="1">
        <v>83.9</v>
      </c>
      <c r="L2952" s="42">
        <v>2</v>
      </c>
      <c r="M2952" s="43"/>
      <c r="N2952" s="1" t="e">
        <f>VLOOKUP(B2952,MICRO!E:L,8,0)</f>
        <v>#N/A</v>
      </c>
    </row>
    <row r="2953" spans="1:14" ht="20.25" x14ac:dyDescent="0.25">
      <c r="A2953" s="1">
        <v>11</v>
      </c>
      <c r="B2953" s="159">
        <v>2208</v>
      </c>
      <c r="C2953" s="1" t="s">
        <v>789</v>
      </c>
      <c r="D2953" s="1"/>
      <c r="E2953" s="1" t="s">
        <v>2</v>
      </c>
      <c r="F2953" s="1" t="s">
        <v>793</v>
      </c>
      <c r="G2953" s="1">
        <v>1</v>
      </c>
      <c r="H2953" s="1" t="s">
        <v>19</v>
      </c>
      <c r="I2953" s="1" t="s">
        <v>652</v>
      </c>
      <c r="J2953" s="1">
        <v>76.3</v>
      </c>
      <c r="K2953" s="1">
        <v>76.3</v>
      </c>
      <c r="L2953" s="42">
        <v>2</v>
      </c>
      <c r="M2953" s="43"/>
      <c r="N2953" s="1" t="e">
        <f>VLOOKUP(B2953,MICRO!E:L,8,0)</f>
        <v>#N/A</v>
      </c>
    </row>
    <row r="2954" spans="1:14" ht="20.25" x14ac:dyDescent="0.25">
      <c r="A2954" s="1">
        <v>12</v>
      </c>
      <c r="B2954" s="159">
        <v>2209</v>
      </c>
      <c r="C2954" s="1" t="s">
        <v>789</v>
      </c>
      <c r="D2954" s="1"/>
      <c r="E2954" s="1" t="s">
        <v>43</v>
      </c>
      <c r="F2954" s="1" t="s">
        <v>794</v>
      </c>
      <c r="G2954" s="1">
        <v>1</v>
      </c>
      <c r="H2954" s="1" t="s">
        <v>19</v>
      </c>
      <c r="I2954" s="1" t="s">
        <v>652</v>
      </c>
      <c r="J2954" s="1">
        <v>95.7</v>
      </c>
      <c r="K2954" s="1">
        <v>95.7</v>
      </c>
      <c r="L2954" s="42">
        <v>2</v>
      </c>
      <c r="M2954" s="43"/>
      <c r="N2954" s="1" t="e">
        <f>VLOOKUP(B2954,MICRO!E:L,8,0)</f>
        <v>#N/A</v>
      </c>
    </row>
    <row r="2955" spans="1:14" ht="20.25" x14ac:dyDescent="0.25">
      <c r="A2955" s="1">
        <v>13</v>
      </c>
      <c r="B2955" s="159">
        <v>2210</v>
      </c>
      <c r="C2955" s="1" t="s">
        <v>789</v>
      </c>
      <c r="D2955" s="1"/>
      <c r="E2955" s="1" t="s">
        <v>746</v>
      </c>
      <c r="F2955" s="1" t="s">
        <v>795</v>
      </c>
      <c r="G2955" s="1">
        <v>1</v>
      </c>
      <c r="H2955" s="1" t="s">
        <v>19</v>
      </c>
      <c r="I2955" s="1" t="s">
        <v>652</v>
      </c>
      <c r="J2955" s="1">
        <v>95.7</v>
      </c>
      <c r="K2955" s="1">
        <v>95.7</v>
      </c>
      <c r="L2955" s="42">
        <v>2</v>
      </c>
      <c r="M2955" s="43"/>
      <c r="N2955" s="1" t="e">
        <f>VLOOKUP(B2955,MICRO!E:L,8,0)</f>
        <v>#N/A</v>
      </c>
    </row>
    <row r="2956" spans="1:14" ht="20.25" x14ac:dyDescent="0.25">
      <c r="A2956" s="1">
        <v>14</v>
      </c>
      <c r="B2956" s="159">
        <v>2402</v>
      </c>
      <c r="C2956" s="1" t="s">
        <v>894</v>
      </c>
      <c r="D2956" s="1"/>
      <c r="E2956" s="1" t="s">
        <v>2</v>
      </c>
      <c r="F2956" s="1" t="s">
        <v>895</v>
      </c>
      <c r="G2956" s="1">
        <v>1</v>
      </c>
      <c r="H2956" s="1" t="s">
        <v>19</v>
      </c>
      <c r="I2956" s="1" t="s">
        <v>652</v>
      </c>
      <c r="J2956" s="1">
        <v>96.8</v>
      </c>
      <c r="K2956" s="1">
        <v>96.8</v>
      </c>
      <c r="L2956" s="42">
        <v>2</v>
      </c>
      <c r="M2956" s="43"/>
      <c r="N2956" s="1" t="e">
        <f>VLOOKUP(B2956,MICRO!E:L,8,0)</f>
        <v>#N/A</v>
      </c>
    </row>
    <row r="2957" spans="1:14" ht="20.25" x14ac:dyDescent="0.25">
      <c r="A2957" s="1">
        <v>15</v>
      </c>
      <c r="B2957" s="159">
        <v>2403</v>
      </c>
      <c r="C2957" s="1" t="s">
        <v>894</v>
      </c>
      <c r="D2957" s="1"/>
      <c r="E2957" s="1" t="s">
        <v>43</v>
      </c>
      <c r="F2957" s="1" t="s">
        <v>896</v>
      </c>
      <c r="G2957" s="1">
        <v>1</v>
      </c>
      <c r="H2957" s="1" t="s">
        <v>19</v>
      </c>
      <c r="I2957" s="1" t="s">
        <v>652</v>
      </c>
      <c r="J2957" s="1">
        <v>201.5</v>
      </c>
      <c r="K2957" s="1">
        <v>201.5</v>
      </c>
      <c r="L2957" s="42">
        <v>2</v>
      </c>
      <c r="M2957" s="43"/>
      <c r="N2957" s="1" t="e">
        <f>VLOOKUP(B2957,MICRO!E:L,8,0)</f>
        <v>#N/A</v>
      </c>
    </row>
    <row r="2958" spans="1:14" ht="20.25" x14ac:dyDescent="0.25">
      <c r="A2958" s="1">
        <v>16</v>
      </c>
      <c r="B2958" s="159">
        <v>2404</v>
      </c>
      <c r="C2958" s="1" t="s">
        <v>894</v>
      </c>
      <c r="D2958" s="1"/>
      <c r="E2958" s="1" t="s">
        <v>746</v>
      </c>
      <c r="F2958" s="1" t="s">
        <v>897</v>
      </c>
      <c r="G2958" s="1">
        <v>4</v>
      </c>
      <c r="H2958" s="1" t="s">
        <v>19</v>
      </c>
      <c r="I2958" s="1" t="s">
        <v>652</v>
      </c>
      <c r="J2958" s="1">
        <v>2</v>
      </c>
      <c r="K2958" s="1">
        <v>8</v>
      </c>
      <c r="L2958" s="42">
        <v>2</v>
      </c>
      <c r="M2958" s="43"/>
      <c r="N2958" s="1" t="e">
        <f>VLOOKUP(B2958,MICRO!E:L,8,0)</f>
        <v>#N/A</v>
      </c>
    </row>
    <row r="2959" spans="1:14" ht="20.25" x14ac:dyDescent="0.25">
      <c r="A2959" s="1">
        <v>1</v>
      </c>
      <c r="B2959" s="159">
        <v>1911</v>
      </c>
      <c r="C2959" s="1" t="s">
        <v>1254</v>
      </c>
      <c r="D2959" s="1"/>
      <c r="E2959" s="1"/>
      <c r="F2959" s="1" t="s">
        <v>1255</v>
      </c>
      <c r="G2959" s="1">
        <v>1</v>
      </c>
      <c r="H2959" s="1" t="s">
        <v>19</v>
      </c>
      <c r="I2959" s="1" t="s">
        <v>652</v>
      </c>
      <c r="J2959" s="1">
        <v>174</v>
      </c>
      <c r="K2959" s="1">
        <v>174</v>
      </c>
      <c r="L2959" s="42">
        <v>3</v>
      </c>
      <c r="M2959" s="43"/>
      <c r="N2959" s="1" t="e">
        <f>VLOOKUP(B2959,MICRO!E:L,8,0)</f>
        <v>#N/A</v>
      </c>
    </row>
    <row r="2960" spans="1:14" ht="20.25" x14ac:dyDescent="0.25">
      <c r="A2960" s="1">
        <v>2</v>
      </c>
      <c r="B2960" s="159">
        <v>2184</v>
      </c>
      <c r="C2960" s="1" t="s">
        <v>767</v>
      </c>
      <c r="D2960" s="1"/>
      <c r="E2960" s="1" t="s">
        <v>2</v>
      </c>
      <c r="F2960" s="1" t="s">
        <v>1256</v>
      </c>
      <c r="G2960" s="1">
        <v>1</v>
      </c>
      <c r="H2960" s="1" t="s">
        <v>19</v>
      </c>
      <c r="I2960" s="1" t="s">
        <v>652</v>
      </c>
      <c r="J2960" s="1">
        <v>208.4</v>
      </c>
      <c r="K2960" s="1">
        <v>208.4</v>
      </c>
      <c r="L2960" s="42">
        <v>3</v>
      </c>
      <c r="M2960" s="43"/>
      <c r="N2960" s="1" t="e">
        <f>VLOOKUP(B2960,MICRO!E:L,8,0)</f>
        <v>#N/A</v>
      </c>
    </row>
    <row r="2961" spans="1:14" ht="20.25" x14ac:dyDescent="0.25">
      <c r="A2961" s="1">
        <v>3</v>
      </c>
      <c r="B2961" s="159">
        <v>2185</v>
      </c>
      <c r="C2961" s="1" t="s">
        <v>768</v>
      </c>
      <c r="D2961" s="1"/>
      <c r="E2961" s="1" t="s">
        <v>2</v>
      </c>
      <c r="F2961" s="1" t="s">
        <v>1257</v>
      </c>
      <c r="G2961" s="1">
        <v>1</v>
      </c>
      <c r="H2961" s="1" t="s">
        <v>19</v>
      </c>
      <c r="I2961" s="1" t="s">
        <v>652</v>
      </c>
      <c r="J2961" s="1">
        <v>221.3</v>
      </c>
      <c r="K2961" s="1">
        <v>221.3</v>
      </c>
      <c r="L2961" s="42">
        <v>3</v>
      </c>
      <c r="M2961" s="43"/>
      <c r="N2961" s="1" t="e">
        <f>VLOOKUP(B2961,MICRO!E:L,8,0)</f>
        <v>#N/A</v>
      </c>
    </row>
    <row r="2962" spans="1:14" ht="20.25" x14ac:dyDescent="0.25">
      <c r="A2962" s="1">
        <v>4</v>
      </c>
      <c r="B2962" s="159">
        <v>2241</v>
      </c>
      <c r="C2962" s="1" t="s">
        <v>808</v>
      </c>
      <c r="D2962" s="1"/>
      <c r="E2962" s="1"/>
      <c r="F2962" s="1" t="s">
        <v>809</v>
      </c>
      <c r="G2962" s="1">
        <v>2</v>
      </c>
      <c r="H2962" s="1" t="s">
        <v>19</v>
      </c>
      <c r="I2962" s="1" t="s">
        <v>652</v>
      </c>
      <c r="J2962" s="1">
        <v>180</v>
      </c>
      <c r="K2962" s="1">
        <v>360</v>
      </c>
      <c r="L2962" s="42">
        <v>3</v>
      </c>
      <c r="M2962" s="43"/>
      <c r="N2962" s="1" t="e">
        <f>VLOOKUP(B2962,MICRO!E:L,8,0)</f>
        <v>#N/A</v>
      </c>
    </row>
    <row r="2963" spans="1:14" ht="20.25" x14ac:dyDescent="0.25">
      <c r="A2963" s="1">
        <v>5</v>
      </c>
      <c r="B2963" s="159">
        <v>2516</v>
      </c>
      <c r="C2963" s="1" t="s">
        <v>985</v>
      </c>
      <c r="D2963" s="1"/>
      <c r="E2963" s="1" t="s">
        <v>2</v>
      </c>
      <c r="F2963" s="1" t="s">
        <v>1258</v>
      </c>
      <c r="G2963" s="1">
        <v>2</v>
      </c>
      <c r="H2963" s="1" t="s">
        <v>19</v>
      </c>
      <c r="I2963" s="1" t="s">
        <v>652</v>
      </c>
      <c r="J2963" s="1">
        <v>4.5999999999999996</v>
      </c>
      <c r="K2963" s="1">
        <v>9.1999999999999993</v>
      </c>
      <c r="L2963" s="42">
        <v>3</v>
      </c>
      <c r="M2963" s="43"/>
      <c r="N2963" s="1" t="e">
        <f>VLOOKUP(B2963,MICRO!E:L,8,0)</f>
        <v>#N/A</v>
      </c>
    </row>
    <row r="2964" spans="1:14" ht="20.25" x14ac:dyDescent="0.25">
      <c r="A2964" s="1">
        <v>6</v>
      </c>
      <c r="B2964" s="159">
        <v>2517</v>
      </c>
      <c r="C2964" s="1" t="s">
        <v>985</v>
      </c>
      <c r="D2964" s="1"/>
      <c r="E2964" s="1" t="s">
        <v>43</v>
      </c>
      <c r="F2964" s="1" t="s">
        <v>1259</v>
      </c>
      <c r="G2964" s="1">
        <v>2</v>
      </c>
      <c r="H2964" s="1" t="s">
        <v>19</v>
      </c>
      <c r="I2964" s="1" t="s">
        <v>652</v>
      </c>
      <c r="J2964" s="1">
        <v>2.8</v>
      </c>
      <c r="K2964" s="1">
        <v>5.6</v>
      </c>
      <c r="L2964" s="42">
        <v>3</v>
      </c>
      <c r="M2964" s="43"/>
      <c r="N2964" s="1" t="e">
        <f>VLOOKUP(B2964,MICRO!E:L,8,0)</f>
        <v>#N/A</v>
      </c>
    </row>
    <row r="2965" spans="1:14" ht="20.25" x14ac:dyDescent="0.25">
      <c r="A2965" s="1">
        <v>7</v>
      </c>
      <c r="B2965" s="159">
        <v>2518</v>
      </c>
      <c r="C2965" s="1" t="s">
        <v>985</v>
      </c>
      <c r="D2965" s="1"/>
      <c r="E2965" s="1" t="s">
        <v>746</v>
      </c>
      <c r="F2965" s="1" t="s">
        <v>1260</v>
      </c>
      <c r="G2965" s="1">
        <v>2</v>
      </c>
      <c r="H2965" s="1" t="s">
        <v>19</v>
      </c>
      <c r="I2965" s="1" t="s">
        <v>652</v>
      </c>
      <c r="J2965" s="1">
        <v>1.3</v>
      </c>
      <c r="K2965" s="1">
        <v>2.6</v>
      </c>
      <c r="L2965" s="42">
        <v>3</v>
      </c>
      <c r="M2965" s="43"/>
      <c r="N2965" s="1" t="e">
        <f>VLOOKUP(B2965,MICRO!E:L,8,0)</f>
        <v>#N/A</v>
      </c>
    </row>
    <row r="2966" spans="1:14" ht="20.25" x14ac:dyDescent="0.25">
      <c r="A2966" s="1">
        <v>8</v>
      </c>
      <c r="B2966" s="159">
        <v>2519</v>
      </c>
      <c r="C2966" s="1" t="s">
        <v>985</v>
      </c>
      <c r="D2966" s="1"/>
      <c r="E2966" s="1" t="s">
        <v>1101</v>
      </c>
      <c r="F2966" s="1" t="s">
        <v>1261</v>
      </c>
      <c r="G2966" s="1">
        <v>2</v>
      </c>
      <c r="H2966" s="1" t="s">
        <v>19</v>
      </c>
      <c r="I2966" s="1" t="s">
        <v>652</v>
      </c>
      <c r="J2966" s="1">
        <v>1.1000000000000001</v>
      </c>
      <c r="K2966" s="1">
        <v>2.2000000000000002</v>
      </c>
      <c r="L2966" s="42">
        <v>3</v>
      </c>
      <c r="M2966" s="43"/>
      <c r="N2966" s="1" t="e">
        <f>VLOOKUP(B2966,MICRO!E:L,8,0)</f>
        <v>#N/A</v>
      </c>
    </row>
    <row r="2967" spans="1:14" ht="20.25" x14ac:dyDescent="0.25">
      <c r="A2967" s="1">
        <v>9</v>
      </c>
      <c r="B2967" s="159">
        <v>2520</v>
      </c>
      <c r="C2967" s="1" t="s">
        <v>985</v>
      </c>
      <c r="D2967" s="1"/>
      <c r="E2967" s="1" t="s">
        <v>100</v>
      </c>
      <c r="F2967" s="1" t="s">
        <v>1262</v>
      </c>
      <c r="G2967" s="1">
        <v>2</v>
      </c>
      <c r="H2967" s="1" t="s">
        <v>19</v>
      </c>
      <c r="I2967" s="1" t="s">
        <v>652</v>
      </c>
      <c r="J2967" s="1">
        <v>0.9</v>
      </c>
      <c r="K2967" s="1">
        <v>1.8</v>
      </c>
      <c r="L2967" s="42">
        <v>3</v>
      </c>
      <c r="M2967" s="43"/>
      <c r="N2967" s="1" t="e">
        <f>VLOOKUP(B2967,MICRO!E:L,8,0)</f>
        <v>#N/A</v>
      </c>
    </row>
    <row r="2968" spans="1:14" ht="20.25" x14ac:dyDescent="0.25">
      <c r="A2968" s="1">
        <v>10</v>
      </c>
      <c r="B2968" s="159">
        <v>2521</v>
      </c>
      <c r="C2968" s="1" t="s">
        <v>985</v>
      </c>
      <c r="D2968" s="1"/>
      <c r="E2968" s="1" t="s">
        <v>173</v>
      </c>
      <c r="F2968" s="1" t="s">
        <v>1263</v>
      </c>
      <c r="G2968" s="1">
        <v>1</v>
      </c>
      <c r="H2968" s="1" t="s">
        <v>19</v>
      </c>
      <c r="I2968" s="1" t="s">
        <v>652</v>
      </c>
      <c r="J2968" s="1">
        <v>5.8</v>
      </c>
      <c r="K2968" s="1">
        <v>5.8</v>
      </c>
      <c r="L2968" s="42">
        <v>3</v>
      </c>
      <c r="M2968" s="43"/>
      <c r="N2968" s="1" t="e">
        <f>VLOOKUP(B2968,MICRO!E:L,8,0)</f>
        <v>#N/A</v>
      </c>
    </row>
    <row r="2969" spans="1:14" ht="20.25" x14ac:dyDescent="0.25">
      <c r="A2969" s="1">
        <v>11</v>
      </c>
      <c r="B2969" s="159">
        <v>2522</v>
      </c>
      <c r="C2969" s="1" t="s">
        <v>985</v>
      </c>
      <c r="D2969" s="1"/>
      <c r="E2969" s="1" t="s">
        <v>461</v>
      </c>
      <c r="F2969" s="1" t="s">
        <v>1264</v>
      </c>
      <c r="G2969" s="1">
        <v>1</v>
      </c>
      <c r="H2969" s="1" t="s">
        <v>19</v>
      </c>
      <c r="I2969" s="1" t="s">
        <v>652</v>
      </c>
      <c r="J2969" s="1">
        <v>4.5</v>
      </c>
      <c r="K2969" s="1">
        <v>4.5</v>
      </c>
      <c r="L2969" s="42">
        <v>3</v>
      </c>
      <c r="M2969" s="43"/>
      <c r="N2969" s="1" t="e">
        <f>VLOOKUP(B2969,MICRO!E:L,8,0)</f>
        <v>#N/A</v>
      </c>
    </row>
    <row r="2970" spans="1:14" ht="20.25" x14ac:dyDescent="0.25">
      <c r="A2970" s="1">
        <v>12</v>
      </c>
      <c r="B2970" s="159">
        <v>2523</v>
      </c>
      <c r="C2970" s="1" t="s">
        <v>985</v>
      </c>
      <c r="D2970" s="1"/>
      <c r="E2970" s="1" t="s">
        <v>464</v>
      </c>
      <c r="F2970" s="1" t="s">
        <v>1265</v>
      </c>
      <c r="G2970" s="1">
        <v>1</v>
      </c>
      <c r="H2970" s="1" t="s">
        <v>19</v>
      </c>
      <c r="I2970" s="1" t="s">
        <v>652</v>
      </c>
      <c r="J2970" s="1">
        <v>4.0999999999999996</v>
      </c>
      <c r="K2970" s="1">
        <v>4.0999999999999996</v>
      </c>
      <c r="L2970" s="42">
        <v>3</v>
      </c>
      <c r="M2970" s="43"/>
      <c r="N2970" s="1" t="e">
        <f>VLOOKUP(B2970,MICRO!E:L,8,0)</f>
        <v>#N/A</v>
      </c>
    </row>
    <row r="2971" spans="1:14" ht="20.25" x14ac:dyDescent="0.25">
      <c r="A2971" s="1">
        <v>13</v>
      </c>
      <c r="B2971" s="159">
        <v>2524</v>
      </c>
      <c r="C2971" s="1" t="s">
        <v>985</v>
      </c>
      <c r="D2971" s="1"/>
      <c r="E2971" s="1" t="s">
        <v>1102</v>
      </c>
      <c r="F2971" s="1" t="s">
        <v>1266</v>
      </c>
      <c r="G2971" s="1">
        <v>1</v>
      </c>
      <c r="H2971" s="1" t="s">
        <v>19</v>
      </c>
      <c r="I2971" s="1" t="s">
        <v>652</v>
      </c>
      <c r="J2971" s="1">
        <v>4.0999999999999996</v>
      </c>
      <c r="K2971" s="1">
        <v>4.0999999999999996</v>
      </c>
      <c r="L2971" s="42">
        <v>3</v>
      </c>
      <c r="M2971" s="43"/>
      <c r="N2971" s="1" t="e">
        <f>VLOOKUP(B2971,MICRO!E:L,8,0)</f>
        <v>#N/A</v>
      </c>
    </row>
    <row r="2972" spans="1:14" ht="20.25" x14ac:dyDescent="0.25">
      <c r="A2972" s="1">
        <v>14</v>
      </c>
      <c r="B2972" s="159">
        <v>2525</v>
      </c>
      <c r="C2972" s="1" t="s">
        <v>985</v>
      </c>
      <c r="D2972" s="1"/>
      <c r="E2972" s="1" t="s">
        <v>1103</v>
      </c>
      <c r="F2972" s="1" t="s">
        <v>1267</v>
      </c>
      <c r="G2972" s="1">
        <v>1</v>
      </c>
      <c r="H2972" s="1" t="s">
        <v>19</v>
      </c>
      <c r="I2972" s="1" t="s">
        <v>652</v>
      </c>
      <c r="J2972" s="1">
        <v>5.2</v>
      </c>
      <c r="K2972" s="1">
        <v>5.2</v>
      </c>
      <c r="L2972" s="42">
        <v>3</v>
      </c>
      <c r="M2972" s="43"/>
      <c r="N2972" s="1" t="e">
        <f>VLOOKUP(B2972,MICRO!E:L,8,0)</f>
        <v>#N/A</v>
      </c>
    </row>
    <row r="2973" spans="1:14" ht="20.25" x14ac:dyDescent="0.25">
      <c r="A2973" s="1">
        <v>1</v>
      </c>
      <c r="B2973" s="159">
        <v>2199</v>
      </c>
      <c r="C2973" s="1" t="s">
        <v>776</v>
      </c>
      <c r="D2973" s="1"/>
      <c r="E2973" s="1" t="s">
        <v>100</v>
      </c>
      <c r="F2973" s="1" t="s">
        <v>781</v>
      </c>
      <c r="G2973" s="1">
        <v>32</v>
      </c>
      <c r="H2973" s="1" t="s">
        <v>19</v>
      </c>
      <c r="I2973" s="1" t="s">
        <v>652</v>
      </c>
      <c r="J2973" s="1">
        <v>6.6</v>
      </c>
      <c r="K2973" s="1">
        <v>211.2</v>
      </c>
      <c r="L2973" s="42">
        <v>4</v>
      </c>
      <c r="M2973" s="43"/>
      <c r="N2973" s="1" t="e">
        <f>VLOOKUP(B2973,MICRO!E:L,8,0)</f>
        <v>#N/A</v>
      </c>
    </row>
    <row r="2974" spans="1:14" ht="20.25" x14ac:dyDescent="0.25">
      <c r="A2974" s="1">
        <v>2</v>
      </c>
      <c r="B2974" s="159">
        <v>2200</v>
      </c>
      <c r="C2974" s="1" t="s">
        <v>776</v>
      </c>
      <c r="D2974" s="1"/>
      <c r="E2974" s="1" t="s">
        <v>173</v>
      </c>
      <c r="F2974" s="1" t="s">
        <v>782</v>
      </c>
      <c r="G2974" s="1">
        <v>2</v>
      </c>
      <c r="H2974" s="1" t="s">
        <v>19</v>
      </c>
      <c r="I2974" s="1" t="s">
        <v>652</v>
      </c>
      <c r="J2974" s="1">
        <v>5.0999999999999996</v>
      </c>
      <c r="K2974" s="1">
        <v>10.199999999999999</v>
      </c>
      <c r="L2974" s="42">
        <v>4</v>
      </c>
      <c r="M2974" s="43"/>
      <c r="N2974" s="1" t="e">
        <f>VLOOKUP(B2974,MICRO!E:L,8,0)</f>
        <v>#N/A</v>
      </c>
    </row>
    <row r="2975" spans="1:14" ht="20.25" x14ac:dyDescent="0.25">
      <c r="A2975" s="1">
        <v>3</v>
      </c>
      <c r="B2975" s="159">
        <v>2201</v>
      </c>
      <c r="C2975" s="1" t="s">
        <v>776</v>
      </c>
      <c r="D2975" s="1"/>
      <c r="E2975" s="1" t="s">
        <v>461</v>
      </c>
      <c r="F2975" s="1" t="s">
        <v>783</v>
      </c>
      <c r="G2975" s="1">
        <v>2</v>
      </c>
      <c r="H2975" s="1" t="s">
        <v>19</v>
      </c>
      <c r="I2975" s="1" t="s">
        <v>652</v>
      </c>
      <c r="J2975" s="1">
        <v>4.7</v>
      </c>
      <c r="K2975" s="1">
        <v>9.4</v>
      </c>
      <c r="L2975" s="42">
        <v>4</v>
      </c>
      <c r="M2975" s="43"/>
      <c r="N2975" s="1" t="e">
        <f>VLOOKUP(B2975,MICRO!E:L,8,0)</f>
        <v>#N/A</v>
      </c>
    </row>
    <row r="2976" spans="1:14" ht="20.25" x14ac:dyDescent="0.25">
      <c r="A2976" s="1">
        <v>4</v>
      </c>
      <c r="B2976" s="159">
        <v>2241</v>
      </c>
      <c r="C2976" s="1" t="s">
        <v>808</v>
      </c>
      <c r="D2976" s="1"/>
      <c r="E2976" s="1" t="s">
        <v>2</v>
      </c>
      <c r="F2976" s="1" t="s">
        <v>1348</v>
      </c>
      <c r="G2976" s="1">
        <v>2</v>
      </c>
      <c r="H2976" s="1" t="s">
        <v>19</v>
      </c>
      <c r="I2976" s="1" t="s">
        <v>652</v>
      </c>
      <c r="J2976" s="1">
        <v>180</v>
      </c>
      <c r="K2976" s="1">
        <v>360</v>
      </c>
      <c r="L2976" s="42">
        <v>4</v>
      </c>
      <c r="M2976" s="43"/>
      <c r="N2976" s="1" t="e">
        <f>VLOOKUP(B2976,MICRO!E:L,8,0)</f>
        <v>#N/A</v>
      </c>
    </row>
    <row r="2977" spans="1:14" ht="20.25" x14ac:dyDescent="0.25">
      <c r="A2977" s="1">
        <v>5</v>
      </c>
      <c r="B2977" s="159"/>
      <c r="C2977" s="1" t="s">
        <v>1349</v>
      </c>
      <c r="D2977" s="1"/>
      <c r="E2977" s="1"/>
      <c r="F2977" s="1" t="s">
        <v>1350</v>
      </c>
      <c r="G2977" s="1">
        <v>1</v>
      </c>
      <c r="H2977" s="1" t="s">
        <v>19</v>
      </c>
      <c r="I2977" s="1" t="s">
        <v>652</v>
      </c>
      <c r="J2977" s="1">
        <v>1524</v>
      </c>
      <c r="K2977" s="1">
        <v>1524</v>
      </c>
      <c r="L2977" s="42">
        <v>4</v>
      </c>
      <c r="M2977" s="43"/>
      <c r="N2977" s="1" t="e">
        <f>VLOOKUP(B2977,MICRO!E:L,8,0)</f>
        <v>#N/A</v>
      </c>
    </row>
    <row r="2978" spans="1:14" ht="20.25" x14ac:dyDescent="0.25">
      <c r="A2978" s="1">
        <v>1</v>
      </c>
      <c r="B2978" s="159">
        <v>2212</v>
      </c>
      <c r="C2978" s="1" t="s">
        <v>796</v>
      </c>
      <c r="D2978" s="1"/>
      <c r="E2978" s="1" t="s">
        <v>746</v>
      </c>
      <c r="F2978" s="1" t="s">
        <v>1680</v>
      </c>
      <c r="G2978" s="1">
        <v>2</v>
      </c>
      <c r="H2978" s="1" t="s">
        <v>19</v>
      </c>
      <c r="I2978" s="1" t="s">
        <v>652</v>
      </c>
      <c r="J2978" s="1">
        <v>99.1</v>
      </c>
      <c r="K2978" s="1">
        <v>198.2</v>
      </c>
      <c r="L2978" s="42">
        <v>5</v>
      </c>
      <c r="M2978" s="43"/>
      <c r="N2978" s="1" t="e">
        <f>VLOOKUP(B2978,MICRO!E:L,8,0)</f>
        <v>#N/A</v>
      </c>
    </row>
    <row r="2979" spans="1:14" ht="20.25" x14ac:dyDescent="0.25">
      <c r="A2979" s="1">
        <v>2</v>
      </c>
      <c r="B2979" s="159">
        <v>2617</v>
      </c>
      <c r="C2979" s="1" t="s">
        <v>1040</v>
      </c>
      <c r="D2979" s="1" t="s">
        <v>1040</v>
      </c>
      <c r="E2979" s="1" t="s">
        <v>2</v>
      </c>
      <c r="F2979" s="1" t="s">
        <v>1681</v>
      </c>
      <c r="G2979" s="1">
        <v>1</v>
      </c>
      <c r="H2979" s="1" t="s">
        <v>19</v>
      </c>
      <c r="I2979" s="1" t="s">
        <v>652</v>
      </c>
      <c r="J2979" s="1">
        <v>152.5</v>
      </c>
      <c r="K2979" s="1">
        <v>152.5</v>
      </c>
      <c r="L2979" s="42">
        <v>5</v>
      </c>
      <c r="M2979" s="43"/>
      <c r="N2979" s="1" t="e">
        <f>VLOOKUP(B2979,MICRO!E:L,8,0)</f>
        <v>#N/A</v>
      </c>
    </row>
    <row r="2980" spans="1:14" ht="20.25" x14ac:dyDescent="0.25">
      <c r="A2980" s="1">
        <v>10</v>
      </c>
      <c r="B2980" s="159">
        <v>2624</v>
      </c>
      <c r="C2980" s="1" t="s">
        <v>1048</v>
      </c>
      <c r="D2980" s="1"/>
      <c r="E2980" s="1"/>
      <c r="F2980" s="1" t="s">
        <v>1682</v>
      </c>
      <c r="G2980" s="1">
        <v>9</v>
      </c>
      <c r="H2980" s="1" t="s">
        <v>19</v>
      </c>
      <c r="I2980" s="1" t="s">
        <v>652</v>
      </c>
      <c r="J2980" s="1">
        <v>8</v>
      </c>
      <c r="K2980" s="1">
        <v>72</v>
      </c>
      <c r="L2980" s="42">
        <v>5</v>
      </c>
      <c r="M2980" s="43"/>
      <c r="N2980" s="1" t="e">
        <f>VLOOKUP(B2980,MICRO!E:L,8,0)</f>
        <v>#N/A</v>
      </c>
    </row>
    <row r="2981" spans="1:14" ht="20.25" x14ac:dyDescent="0.25">
      <c r="A2981" s="1">
        <v>11</v>
      </c>
      <c r="B2981" s="159">
        <v>2625</v>
      </c>
      <c r="C2981" s="1" t="s">
        <v>1049</v>
      </c>
      <c r="D2981" s="1" t="s">
        <v>1049</v>
      </c>
      <c r="E2981" s="1" t="s">
        <v>1683</v>
      </c>
      <c r="F2981" s="1" t="s">
        <v>1684</v>
      </c>
      <c r="G2981" s="1">
        <v>32</v>
      </c>
      <c r="H2981" s="1" t="s">
        <v>19</v>
      </c>
      <c r="I2981" s="1" t="s">
        <v>652</v>
      </c>
      <c r="J2981" s="1">
        <v>0.5</v>
      </c>
      <c r="K2981" s="1">
        <v>16</v>
      </c>
      <c r="L2981" s="42">
        <v>5</v>
      </c>
      <c r="M2981" s="43"/>
      <c r="N2981" s="1" t="e">
        <f>VLOOKUP(B2981,MICRO!E:L,8,0)</f>
        <v>#N/A</v>
      </c>
    </row>
    <row r="2982" spans="1:14" ht="20.25" x14ac:dyDescent="0.25">
      <c r="A2982" s="1">
        <v>12</v>
      </c>
      <c r="B2982" s="159">
        <v>2625</v>
      </c>
      <c r="C2982" s="1" t="s">
        <v>1049</v>
      </c>
      <c r="D2982" s="1" t="s">
        <v>1049</v>
      </c>
      <c r="E2982" s="1" t="s">
        <v>2</v>
      </c>
      <c r="F2982" s="1" t="s">
        <v>1050</v>
      </c>
      <c r="G2982" s="1">
        <v>8</v>
      </c>
      <c r="H2982" s="1" t="s">
        <v>19</v>
      </c>
      <c r="I2982" s="1" t="s">
        <v>652</v>
      </c>
      <c r="J2982" s="1">
        <v>11.9</v>
      </c>
      <c r="K2982" s="1">
        <v>95.2</v>
      </c>
      <c r="L2982" s="42">
        <v>5</v>
      </c>
      <c r="M2982" s="43"/>
      <c r="N2982" s="1" t="e">
        <f>VLOOKUP(B2982,MICRO!E:L,8,0)</f>
        <v>#N/A</v>
      </c>
    </row>
    <row r="2983" spans="1:14" ht="20.25" x14ac:dyDescent="0.25">
      <c r="A2983" s="1">
        <v>13</v>
      </c>
      <c r="B2983" s="159">
        <v>2626</v>
      </c>
      <c r="C2983" s="1" t="s">
        <v>1051</v>
      </c>
      <c r="D2983" s="1"/>
      <c r="E2983" s="1" t="s">
        <v>2</v>
      </c>
      <c r="F2983" s="1" t="s">
        <v>1685</v>
      </c>
      <c r="G2983" s="1">
        <v>1</v>
      </c>
      <c r="H2983" s="1" t="s">
        <v>19</v>
      </c>
      <c r="I2983" s="1" t="s">
        <v>652</v>
      </c>
      <c r="J2983" s="1">
        <v>4.2</v>
      </c>
      <c r="K2983" s="1">
        <v>4.2</v>
      </c>
      <c r="L2983" s="42">
        <v>5</v>
      </c>
      <c r="M2983" s="43"/>
      <c r="N2983" s="1" t="e">
        <f>VLOOKUP(B2983,MICRO!E:L,8,0)</f>
        <v>#N/A</v>
      </c>
    </row>
    <row r="2984" spans="1:14" ht="20.25" x14ac:dyDescent="0.25">
      <c r="A2984" s="1">
        <v>14</v>
      </c>
      <c r="B2984" s="159">
        <v>2627</v>
      </c>
      <c r="C2984" s="1" t="s">
        <v>1052</v>
      </c>
      <c r="D2984" s="1"/>
      <c r="E2984" s="1" t="s">
        <v>2</v>
      </c>
      <c r="F2984" s="1" t="s">
        <v>1686</v>
      </c>
      <c r="G2984" s="1">
        <v>20</v>
      </c>
      <c r="H2984" s="1" t="s">
        <v>19</v>
      </c>
      <c r="I2984" s="1" t="s">
        <v>652</v>
      </c>
      <c r="J2984" s="1">
        <v>2.68</v>
      </c>
      <c r="K2984" s="1">
        <v>53.6</v>
      </c>
      <c r="L2984" s="42">
        <v>5</v>
      </c>
      <c r="M2984" s="43"/>
      <c r="N2984" s="1" t="e">
        <f>VLOOKUP(B2984,MICRO!E:L,8,0)</f>
        <v>#N/A</v>
      </c>
    </row>
    <row r="2985" spans="1:14" ht="20.25" x14ac:dyDescent="0.25">
      <c r="A2985" s="1">
        <v>15</v>
      </c>
      <c r="B2985" s="159"/>
      <c r="C2985" s="1" t="s">
        <v>1687</v>
      </c>
      <c r="D2985" s="1" t="s">
        <v>1688</v>
      </c>
      <c r="E2985" s="1"/>
      <c r="F2985" s="1" t="s">
        <v>1689</v>
      </c>
      <c r="G2985" s="1">
        <v>90</v>
      </c>
      <c r="H2985" s="1" t="s">
        <v>19</v>
      </c>
      <c r="I2985" s="1" t="s">
        <v>652</v>
      </c>
      <c r="J2985" s="1">
        <v>0.02</v>
      </c>
      <c r="K2985" s="1">
        <v>1.8</v>
      </c>
      <c r="L2985" s="42">
        <v>5</v>
      </c>
      <c r="M2985" s="43"/>
      <c r="N2985" s="1" t="e">
        <f>VLOOKUP(B2985,MICRO!E:L,8,0)</f>
        <v>#N/A</v>
      </c>
    </row>
    <row r="2986" spans="1:14" ht="20.25" x14ac:dyDescent="0.25">
      <c r="A2986" s="1">
        <v>16</v>
      </c>
      <c r="B2986" s="159"/>
      <c r="C2986" s="1" t="s">
        <v>1690</v>
      </c>
      <c r="D2986" s="1" t="s">
        <v>1691</v>
      </c>
      <c r="E2986" s="1"/>
      <c r="F2986" s="1" t="s">
        <v>1692</v>
      </c>
      <c r="G2986" s="1">
        <v>88</v>
      </c>
      <c r="H2986" s="1" t="s">
        <v>19</v>
      </c>
      <c r="I2986" s="1" t="s">
        <v>652</v>
      </c>
      <c r="J2986" s="1">
        <v>0.02</v>
      </c>
      <c r="K2986" s="1">
        <v>1.76</v>
      </c>
      <c r="L2986" s="42">
        <v>5</v>
      </c>
      <c r="M2986" s="43"/>
      <c r="N2986" s="1" t="e">
        <f>VLOOKUP(B2986,MICRO!E:L,8,0)</f>
        <v>#N/A</v>
      </c>
    </row>
    <row r="2987" spans="1:14" ht="20.25" x14ac:dyDescent="0.25">
      <c r="A2987" s="1">
        <v>17</v>
      </c>
      <c r="B2987" s="159"/>
      <c r="C2987" s="1" t="s">
        <v>1687</v>
      </c>
      <c r="D2987" s="1" t="s">
        <v>1688</v>
      </c>
      <c r="E2987" s="1"/>
      <c r="F2987" s="1" t="s">
        <v>1693</v>
      </c>
      <c r="G2987" s="1">
        <v>24</v>
      </c>
      <c r="H2987" s="1" t="s">
        <v>19</v>
      </c>
      <c r="I2987" s="1" t="s">
        <v>652</v>
      </c>
      <c r="J2987" s="1">
        <v>0.02</v>
      </c>
      <c r="K2987" s="1">
        <v>0.48</v>
      </c>
      <c r="L2987" s="42">
        <v>5</v>
      </c>
      <c r="M2987" s="43"/>
      <c r="N2987" s="1" t="e">
        <f>VLOOKUP(B2987,MICRO!E:L,8,0)</f>
        <v>#N/A</v>
      </c>
    </row>
    <row r="2988" spans="1:14" ht="20.25" x14ac:dyDescent="0.25">
      <c r="A2988" s="1">
        <v>18</v>
      </c>
      <c r="B2988" s="159"/>
      <c r="C2988" s="1" t="s">
        <v>1690</v>
      </c>
      <c r="D2988" s="1" t="s">
        <v>1691</v>
      </c>
      <c r="E2988" s="1"/>
      <c r="F2988" s="1" t="s">
        <v>1694</v>
      </c>
      <c r="G2988" s="1">
        <v>28</v>
      </c>
      <c r="H2988" s="1" t="s">
        <v>19</v>
      </c>
      <c r="I2988" s="1" t="s">
        <v>652</v>
      </c>
      <c r="J2988" s="1">
        <v>0.02</v>
      </c>
      <c r="K2988" s="1">
        <v>0.56000000000000005</v>
      </c>
      <c r="L2988" s="42">
        <v>5</v>
      </c>
      <c r="M2988" s="43"/>
      <c r="N2988" s="1" t="e">
        <f>VLOOKUP(B2988,MICRO!E:L,8,0)</f>
        <v>#N/A</v>
      </c>
    </row>
    <row r="2989" spans="1:14" ht="20.25" x14ac:dyDescent="0.25">
      <c r="A2989" s="1">
        <v>19</v>
      </c>
      <c r="B2989" s="159"/>
      <c r="C2989" s="1" t="s">
        <v>1687</v>
      </c>
      <c r="D2989" s="1" t="s">
        <v>1688</v>
      </c>
      <c r="E2989" s="1"/>
      <c r="F2989" s="1" t="s">
        <v>1695</v>
      </c>
      <c r="G2989" s="1">
        <v>90</v>
      </c>
      <c r="H2989" s="1" t="s">
        <v>19</v>
      </c>
      <c r="I2989" s="1" t="s">
        <v>652</v>
      </c>
      <c r="J2989" s="1">
        <v>0.05</v>
      </c>
      <c r="K2989" s="1">
        <v>4.5</v>
      </c>
      <c r="L2989" s="42">
        <v>5</v>
      </c>
      <c r="M2989" s="43"/>
      <c r="N2989" s="1" t="e">
        <f>VLOOKUP(B2989,MICRO!E:L,8,0)</f>
        <v>#N/A</v>
      </c>
    </row>
    <row r="2990" spans="1:14" ht="20.25" x14ac:dyDescent="0.25">
      <c r="A2990" s="1">
        <v>20</v>
      </c>
      <c r="B2990" s="159"/>
      <c r="C2990" s="1" t="s">
        <v>1690</v>
      </c>
      <c r="D2990" s="1" t="s">
        <v>1691</v>
      </c>
      <c r="E2990" s="1"/>
      <c r="F2990" s="1" t="s">
        <v>1696</v>
      </c>
      <c r="G2990" s="1">
        <v>88</v>
      </c>
      <c r="H2990" s="1" t="s">
        <v>19</v>
      </c>
      <c r="I2990" s="1" t="s">
        <v>652</v>
      </c>
      <c r="J2990" s="1">
        <v>0.05</v>
      </c>
      <c r="K2990" s="1">
        <v>4.4000000000000004</v>
      </c>
      <c r="L2990" s="42">
        <v>5</v>
      </c>
      <c r="M2990" s="43"/>
      <c r="N2990" s="1" t="e">
        <f>VLOOKUP(B2990,MICRO!E:L,8,0)</f>
        <v>#N/A</v>
      </c>
    </row>
    <row r="2991" spans="1:14" ht="20.25" x14ac:dyDescent="0.25">
      <c r="A2991" s="1">
        <v>21</v>
      </c>
      <c r="B2991" s="159"/>
      <c r="C2991" s="1" t="s">
        <v>1687</v>
      </c>
      <c r="D2991" s="1" t="s">
        <v>1688</v>
      </c>
      <c r="E2991" s="1"/>
      <c r="F2991" s="1" t="s">
        <v>1697</v>
      </c>
      <c r="G2991" s="1">
        <v>94</v>
      </c>
      <c r="H2991" s="1" t="s">
        <v>19</v>
      </c>
      <c r="I2991" s="1" t="s">
        <v>652</v>
      </c>
      <c r="J2991" s="1">
        <v>0.05</v>
      </c>
      <c r="K2991" s="1">
        <v>4.7</v>
      </c>
      <c r="L2991" s="42">
        <v>5</v>
      </c>
      <c r="M2991" s="43"/>
      <c r="N2991" s="1" t="e">
        <f>VLOOKUP(B2991,MICRO!E:L,8,0)</f>
        <v>#N/A</v>
      </c>
    </row>
    <row r="2992" spans="1:14" ht="20.25" x14ac:dyDescent="0.25">
      <c r="A2992" s="1">
        <v>22</v>
      </c>
      <c r="B2992" s="159"/>
      <c r="C2992" s="1" t="s">
        <v>1690</v>
      </c>
      <c r="D2992" s="1" t="s">
        <v>1691</v>
      </c>
      <c r="E2992" s="1"/>
      <c r="F2992" s="1" t="s">
        <v>1698</v>
      </c>
      <c r="G2992" s="1">
        <v>60</v>
      </c>
      <c r="H2992" s="1" t="s">
        <v>19</v>
      </c>
      <c r="I2992" s="1" t="s">
        <v>652</v>
      </c>
      <c r="J2992" s="1">
        <v>0.05</v>
      </c>
      <c r="K2992" s="1">
        <v>3</v>
      </c>
      <c r="L2992" s="42">
        <v>5</v>
      </c>
      <c r="M2992" s="43"/>
      <c r="N2992" s="1" t="e">
        <f>VLOOKUP(B2992,MICRO!E:L,8,0)</f>
        <v>#N/A</v>
      </c>
    </row>
    <row r="2993" spans="1:14" ht="20.25" x14ac:dyDescent="0.25">
      <c r="A2993" s="1">
        <v>23</v>
      </c>
      <c r="B2993" s="159"/>
      <c r="C2993" s="1" t="s">
        <v>1699</v>
      </c>
      <c r="D2993" s="1" t="s">
        <v>1700</v>
      </c>
      <c r="E2993" s="1"/>
      <c r="F2993" s="1" t="s">
        <v>1701</v>
      </c>
      <c r="G2993" s="1">
        <v>18</v>
      </c>
      <c r="H2993" s="1" t="s">
        <v>19</v>
      </c>
      <c r="I2993" s="1" t="s">
        <v>1702</v>
      </c>
      <c r="J2993" s="1">
        <v>0.05</v>
      </c>
      <c r="K2993" s="1">
        <v>0.9</v>
      </c>
      <c r="L2993" s="42">
        <v>5</v>
      </c>
      <c r="M2993" s="43"/>
      <c r="N2993" s="1" t="e">
        <f>VLOOKUP(B2993,MICRO!E:L,8,0)</f>
        <v>#N/A</v>
      </c>
    </row>
    <row r="2994" spans="1:14" ht="20.25" x14ac:dyDescent="0.25">
      <c r="A2994" s="1">
        <v>24</v>
      </c>
      <c r="B2994" s="159"/>
      <c r="C2994" s="1" t="s">
        <v>1703</v>
      </c>
      <c r="D2994" s="1" t="s">
        <v>1704</v>
      </c>
      <c r="E2994" s="1"/>
      <c r="F2994" s="1" t="s">
        <v>1705</v>
      </c>
      <c r="G2994" s="1">
        <v>16</v>
      </c>
      <c r="H2994" s="1" t="s">
        <v>19</v>
      </c>
      <c r="I2994" s="1" t="s">
        <v>652</v>
      </c>
      <c r="J2994" s="1">
        <v>0.05</v>
      </c>
      <c r="K2994" s="1">
        <v>0.8</v>
      </c>
      <c r="L2994" s="42">
        <v>5</v>
      </c>
      <c r="M2994" s="43"/>
      <c r="N2994" s="1" t="e">
        <f>VLOOKUP(B2994,MICRO!E:L,8,0)</f>
        <v>#N/A</v>
      </c>
    </row>
    <row r="2995" spans="1:14" ht="20.25" x14ac:dyDescent="0.25">
      <c r="A2995" s="1">
        <v>25</v>
      </c>
      <c r="B2995" s="159"/>
      <c r="C2995" s="1" t="s">
        <v>1687</v>
      </c>
      <c r="D2995" s="1" t="s">
        <v>1688</v>
      </c>
      <c r="E2995" s="1"/>
      <c r="F2995" s="1" t="s">
        <v>1706</v>
      </c>
      <c r="G2995" s="1">
        <v>90</v>
      </c>
      <c r="H2995" s="1" t="s">
        <v>19</v>
      </c>
      <c r="I2995" s="1" t="s">
        <v>652</v>
      </c>
      <c r="J2995" s="1">
        <v>0.03</v>
      </c>
      <c r="K2995" s="1">
        <v>2.6999999999999997</v>
      </c>
      <c r="L2995" s="42">
        <v>5</v>
      </c>
      <c r="M2995" s="43"/>
      <c r="N2995" s="1" t="e">
        <f>VLOOKUP(B2995,MICRO!E:L,8,0)</f>
        <v>#N/A</v>
      </c>
    </row>
    <row r="2996" spans="1:14" ht="20.25" x14ac:dyDescent="0.25">
      <c r="A2996" s="1">
        <v>26</v>
      </c>
      <c r="B2996" s="159"/>
      <c r="C2996" s="1" t="s">
        <v>1690</v>
      </c>
      <c r="D2996" s="1" t="s">
        <v>1691</v>
      </c>
      <c r="E2996" s="1"/>
      <c r="F2996" s="1" t="s">
        <v>1707</v>
      </c>
      <c r="G2996" s="1">
        <v>88</v>
      </c>
      <c r="H2996" s="1" t="s">
        <v>19</v>
      </c>
      <c r="I2996" s="1" t="s">
        <v>652</v>
      </c>
      <c r="J2996" s="1">
        <v>0.03</v>
      </c>
      <c r="K2996" s="1">
        <v>2.6399999999999997</v>
      </c>
      <c r="L2996" s="42">
        <v>5</v>
      </c>
      <c r="M2996" s="43"/>
      <c r="N2996" s="1" t="e">
        <f>VLOOKUP(B2996,MICRO!E:L,8,0)</f>
        <v>#N/A</v>
      </c>
    </row>
    <row r="2997" spans="1:14" ht="20.25" x14ac:dyDescent="0.25">
      <c r="A2997" s="1">
        <v>27</v>
      </c>
      <c r="B2997" s="159"/>
      <c r="C2997" s="1" t="s">
        <v>1690</v>
      </c>
      <c r="D2997" s="1" t="s">
        <v>1691</v>
      </c>
      <c r="E2997" s="1"/>
      <c r="F2997" s="1" t="s">
        <v>1708</v>
      </c>
      <c r="G2997" s="1">
        <v>60</v>
      </c>
      <c r="H2997" s="1" t="s">
        <v>19</v>
      </c>
      <c r="I2997" s="1" t="s">
        <v>652</v>
      </c>
      <c r="J2997" s="1">
        <v>0.03</v>
      </c>
      <c r="K2997" s="1">
        <v>1.7999999999999998</v>
      </c>
      <c r="L2997" s="42">
        <v>5</v>
      </c>
      <c r="M2997" s="43"/>
      <c r="N2997" s="1" t="e">
        <f>VLOOKUP(B2997,MICRO!E:L,8,0)</f>
        <v>#N/A</v>
      </c>
    </row>
    <row r="2998" spans="1:14" ht="20.25" x14ac:dyDescent="0.25">
      <c r="A2998" s="1">
        <v>28</v>
      </c>
      <c r="B2998" s="159"/>
      <c r="C2998" s="1" t="s">
        <v>1687</v>
      </c>
      <c r="D2998" s="1" t="s">
        <v>1688</v>
      </c>
      <c r="E2998" s="1"/>
      <c r="F2998" s="1" t="s">
        <v>1709</v>
      </c>
      <c r="G2998" s="1">
        <v>24</v>
      </c>
      <c r="H2998" s="1" t="s">
        <v>19</v>
      </c>
      <c r="I2998" s="1" t="s">
        <v>652</v>
      </c>
      <c r="J2998" s="1">
        <v>0.03</v>
      </c>
      <c r="K2998" s="1">
        <v>0.72</v>
      </c>
      <c r="L2998" s="42">
        <v>5</v>
      </c>
      <c r="M2998" s="43"/>
      <c r="N2998" s="1" t="e">
        <f>VLOOKUP(B2998,MICRO!E:L,8,0)</f>
        <v>#N/A</v>
      </c>
    </row>
    <row r="2999" spans="1:14" ht="20.25" x14ac:dyDescent="0.25">
      <c r="A2999" s="1">
        <v>29</v>
      </c>
      <c r="B2999" s="159"/>
      <c r="C2999" s="1" t="s">
        <v>1690</v>
      </c>
      <c r="D2999" s="1" t="s">
        <v>1691</v>
      </c>
      <c r="E2999" s="1"/>
      <c r="F2999" s="1" t="s">
        <v>1710</v>
      </c>
      <c r="G2999" s="1">
        <v>74</v>
      </c>
      <c r="H2999" s="1" t="s">
        <v>19</v>
      </c>
      <c r="I2999" s="1" t="s">
        <v>652</v>
      </c>
      <c r="J2999" s="1">
        <v>0.03</v>
      </c>
      <c r="K2999" s="1">
        <v>2.2199999999999998</v>
      </c>
      <c r="L2999" s="42">
        <v>5</v>
      </c>
      <c r="M2999" s="43"/>
      <c r="N2999" s="1" t="e">
        <f>VLOOKUP(B2999,MICRO!E:L,8,0)</f>
        <v>#N/A</v>
      </c>
    </row>
    <row r="3000" spans="1:14" ht="20.25" x14ac:dyDescent="0.25">
      <c r="A3000" s="1">
        <v>30</v>
      </c>
      <c r="B3000" s="159"/>
      <c r="C3000" s="1" t="s">
        <v>1711</v>
      </c>
      <c r="D3000" s="1" t="s">
        <v>1712</v>
      </c>
      <c r="E3000" s="1"/>
      <c r="F3000" s="1" t="s">
        <v>1713</v>
      </c>
      <c r="G3000" s="1">
        <v>70</v>
      </c>
      <c r="H3000" s="1" t="s">
        <v>19</v>
      </c>
      <c r="I3000" s="1" t="s">
        <v>1702</v>
      </c>
      <c r="J3000" s="1">
        <v>0.01</v>
      </c>
      <c r="K3000" s="1">
        <v>0.70000000000000007</v>
      </c>
      <c r="L3000" s="42">
        <v>5</v>
      </c>
      <c r="M3000" s="43"/>
      <c r="N3000" s="1" t="e">
        <f>VLOOKUP(B3000,MICRO!E:L,8,0)</f>
        <v>#N/A</v>
      </c>
    </row>
    <row r="3001" spans="1:14" ht="20.25" x14ac:dyDescent="0.25">
      <c r="A3001" s="1">
        <v>31</v>
      </c>
      <c r="B3001" s="159"/>
      <c r="C3001" s="1" t="s">
        <v>1690</v>
      </c>
      <c r="D3001" s="1" t="s">
        <v>1691</v>
      </c>
      <c r="E3001" s="1"/>
      <c r="F3001" s="1" t="s">
        <v>1714</v>
      </c>
      <c r="G3001" s="1">
        <v>63</v>
      </c>
      <c r="H3001" s="1" t="s">
        <v>19</v>
      </c>
      <c r="I3001" s="1" t="s">
        <v>652</v>
      </c>
      <c r="J3001" s="1">
        <v>0.01</v>
      </c>
      <c r="K3001" s="1">
        <v>0.63</v>
      </c>
      <c r="L3001" s="42">
        <v>5</v>
      </c>
      <c r="M3001" s="43"/>
      <c r="N3001" s="1" t="e">
        <f>VLOOKUP(B3001,MICRO!E:L,8,0)</f>
        <v>#N/A</v>
      </c>
    </row>
    <row r="3002" spans="1:14" ht="20.25" x14ac:dyDescent="0.25">
      <c r="A3002" s="1">
        <v>32</v>
      </c>
      <c r="B3002" s="159"/>
      <c r="C3002" s="1" t="s">
        <v>1687</v>
      </c>
      <c r="D3002" s="1" t="s">
        <v>1688</v>
      </c>
      <c r="E3002" s="1"/>
      <c r="F3002" s="1" t="s">
        <v>1715</v>
      </c>
      <c r="G3002" s="1">
        <v>44</v>
      </c>
      <c r="H3002" s="1" t="s">
        <v>19</v>
      </c>
      <c r="I3002" s="1" t="s">
        <v>652</v>
      </c>
      <c r="J3002" s="1">
        <v>0.01</v>
      </c>
      <c r="K3002" s="1">
        <v>0.44</v>
      </c>
      <c r="L3002" s="42">
        <v>5</v>
      </c>
      <c r="M3002" s="43"/>
      <c r="N3002" s="1" t="e">
        <f>VLOOKUP(B3002,MICRO!E:L,8,0)</f>
        <v>#N/A</v>
      </c>
    </row>
    <row r="3003" spans="1:14" ht="20.25" x14ac:dyDescent="0.25">
      <c r="A3003" s="1">
        <v>33</v>
      </c>
      <c r="B3003" s="159"/>
      <c r="C3003" s="1" t="s">
        <v>1716</v>
      </c>
      <c r="D3003" s="1"/>
      <c r="E3003" s="1"/>
      <c r="F3003" s="1" t="s">
        <v>1717</v>
      </c>
      <c r="G3003" s="1">
        <v>2</v>
      </c>
      <c r="H3003" s="1" t="s">
        <v>19</v>
      </c>
      <c r="I3003" s="1" t="s">
        <v>652</v>
      </c>
      <c r="J3003" s="1">
        <v>0.01</v>
      </c>
      <c r="K3003" s="1">
        <v>0.02</v>
      </c>
      <c r="L3003" s="42">
        <v>5</v>
      </c>
      <c r="M3003" s="43"/>
      <c r="N3003" s="1" t="e">
        <f>VLOOKUP(B3003,MICRO!E:L,8,0)</f>
        <v>#N/A</v>
      </c>
    </row>
    <row r="3004" spans="1:14" ht="20.25" x14ac:dyDescent="0.25">
      <c r="A3004" s="1">
        <v>34</v>
      </c>
      <c r="B3004" s="159"/>
      <c r="C3004" s="1" t="s">
        <v>1718</v>
      </c>
      <c r="D3004" s="1"/>
      <c r="E3004" s="1"/>
      <c r="F3004" s="1" t="s">
        <v>1719</v>
      </c>
      <c r="G3004" s="1">
        <v>4</v>
      </c>
      <c r="H3004" s="1" t="s">
        <v>19</v>
      </c>
      <c r="I3004" s="1" t="s">
        <v>652</v>
      </c>
      <c r="J3004" s="1">
        <v>0.1</v>
      </c>
      <c r="K3004" s="1">
        <v>0.4</v>
      </c>
      <c r="L3004" s="42">
        <v>5</v>
      </c>
      <c r="M3004" s="43"/>
      <c r="N3004" s="1" t="e">
        <f>VLOOKUP(B3004,MICRO!E:L,8,0)</f>
        <v>#N/A</v>
      </c>
    </row>
    <row r="3005" spans="1:14" ht="20.25" x14ac:dyDescent="0.25">
      <c r="A3005" s="1">
        <v>35</v>
      </c>
      <c r="B3005" s="159"/>
      <c r="C3005" s="1" t="s">
        <v>1720</v>
      </c>
      <c r="D3005" s="1"/>
      <c r="E3005" s="1"/>
      <c r="F3005" s="1" t="s">
        <v>1721</v>
      </c>
      <c r="G3005" s="1">
        <v>200</v>
      </c>
      <c r="H3005" s="1" t="s">
        <v>19</v>
      </c>
      <c r="I3005" s="1" t="s">
        <v>652</v>
      </c>
      <c r="J3005" s="1">
        <v>0.03</v>
      </c>
      <c r="K3005" s="1">
        <v>6</v>
      </c>
      <c r="L3005" s="42">
        <v>5</v>
      </c>
      <c r="M3005" s="43"/>
      <c r="N3005" s="1" t="e">
        <f>VLOOKUP(B3005,MICRO!E:L,8,0)</f>
        <v>#N/A</v>
      </c>
    </row>
    <row r="3006" spans="1:14" ht="20.25" x14ac:dyDescent="0.25">
      <c r="A3006" s="1">
        <v>36</v>
      </c>
      <c r="B3006" s="159"/>
      <c r="C3006" s="1" t="s">
        <v>1722</v>
      </c>
      <c r="D3006" s="1"/>
      <c r="E3006" s="1"/>
      <c r="F3006" s="1" t="s">
        <v>1723</v>
      </c>
      <c r="G3006" s="1">
        <v>32</v>
      </c>
      <c r="H3006" s="1" t="s">
        <v>19</v>
      </c>
      <c r="I3006" s="1" t="s">
        <v>652</v>
      </c>
      <c r="J3006" s="1">
        <v>0.03</v>
      </c>
      <c r="K3006" s="1">
        <v>0.96</v>
      </c>
      <c r="L3006" s="42">
        <v>5</v>
      </c>
      <c r="M3006" s="43"/>
      <c r="N3006" s="1" t="e">
        <f>VLOOKUP(B3006,MICRO!E:L,8,0)</f>
        <v>#N/A</v>
      </c>
    </row>
    <row r="3007" spans="1:14" ht="20.25" x14ac:dyDescent="0.25">
      <c r="A3007" s="1">
        <v>37</v>
      </c>
      <c r="B3007" s="159"/>
      <c r="C3007" s="1" t="s">
        <v>1724</v>
      </c>
      <c r="D3007" s="1"/>
      <c r="E3007" s="1"/>
      <c r="F3007" s="1" t="s">
        <v>1725</v>
      </c>
      <c r="G3007" s="1">
        <v>264</v>
      </c>
      <c r="H3007" s="1" t="s">
        <v>19</v>
      </c>
      <c r="I3007" s="1" t="s">
        <v>652</v>
      </c>
      <c r="J3007" s="1">
        <v>1.2999999999999999E-2</v>
      </c>
      <c r="K3007" s="1">
        <v>3.4319999999999999</v>
      </c>
      <c r="L3007" s="42">
        <v>5</v>
      </c>
      <c r="M3007" s="43"/>
      <c r="N3007" s="1" t="e">
        <f>VLOOKUP(B3007,MICRO!E:L,8,0)</f>
        <v>#N/A</v>
      </c>
    </row>
    <row r="3008" spans="1:14" ht="20.25" x14ac:dyDescent="0.25">
      <c r="A3008" s="1">
        <v>38</v>
      </c>
      <c r="B3008" s="159">
        <v>2739</v>
      </c>
      <c r="C3008" s="1" t="s">
        <v>1095</v>
      </c>
      <c r="D3008" s="1"/>
      <c r="E3008" s="1" t="s">
        <v>2</v>
      </c>
      <c r="F3008" s="1" t="s">
        <v>1096</v>
      </c>
      <c r="G3008" s="1">
        <v>1</v>
      </c>
      <c r="H3008" s="1" t="s">
        <v>19</v>
      </c>
      <c r="I3008" s="1" t="s">
        <v>652</v>
      </c>
      <c r="J3008" s="1">
        <v>101.7</v>
      </c>
      <c r="K3008" s="1">
        <v>101.7</v>
      </c>
      <c r="L3008" s="42">
        <v>5</v>
      </c>
      <c r="M3008" s="43"/>
      <c r="N3008" s="1" t="e">
        <f>VLOOKUP(B3008,MICRO!E:L,8,0)</f>
        <v>#N/A</v>
      </c>
    </row>
    <row r="3009" spans="1:14" ht="20.25" x14ac:dyDescent="0.25">
      <c r="A3009" s="1">
        <v>39</v>
      </c>
      <c r="B3009" s="159">
        <v>2740</v>
      </c>
      <c r="C3009" s="1" t="s">
        <v>1095</v>
      </c>
      <c r="D3009" s="1"/>
      <c r="E3009" s="1" t="s">
        <v>43</v>
      </c>
      <c r="F3009" s="1" t="s">
        <v>1097</v>
      </c>
      <c r="G3009" s="1">
        <v>1</v>
      </c>
      <c r="H3009" s="1" t="s">
        <v>19</v>
      </c>
      <c r="I3009" s="1" t="s">
        <v>652</v>
      </c>
      <c r="J3009" s="1">
        <v>42.1</v>
      </c>
      <c r="K3009" s="1">
        <v>42.1</v>
      </c>
      <c r="L3009" s="42">
        <v>5</v>
      </c>
      <c r="M3009" s="43"/>
      <c r="N3009" s="1" t="e">
        <f>VLOOKUP(B3009,MICRO!E:L,8,0)</f>
        <v>#N/A</v>
      </c>
    </row>
    <row r="3010" spans="1:14" ht="20.25" x14ac:dyDescent="0.25">
      <c r="A3010" s="1">
        <v>40</v>
      </c>
      <c r="B3010" s="159">
        <v>2741</v>
      </c>
      <c r="C3010" s="1" t="s">
        <v>1095</v>
      </c>
      <c r="D3010" s="1"/>
      <c r="E3010" s="1" t="s">
        <v>746</v>
      </c>
      <c r="F3010" s="1" t="s">
        <v>1098</v>
      </c>
      <c r="G3010" s="1">
        <v>1</v>
      </c>
      <c r="H3010" s="1" t="s">
        <v>19</v>
      </c>
      <c r="I3010" s="1" t="s">
        <v>652</v>
      </c>
      <c r="J3010" s="1">
        <v>56.3</v>
      </c>
      <c r="K3010" s="1">
        <v>56.3</v>
      </c>
      <c r="L3010" s="42">
        <v>5</v>
      </c>
      <c r="M3010" s="43"/>
      <c r="N3010" s="1" t="e">
        <f>VLOOKUP(B3010,MICRO!E:L,8,0)</f>
        <v>#N/A</v>
      </c>
    </row>
    <row r="3011" spans="1:14" ht="20.25" x14ac:dyDescent="0.25">
      <c r="A3011" s="1">
        <v>41</v>
      </c>
      <c r="B3011" s="159">
        <v>2742</v>
      </c>
      <c r="C3011" s="1" t="s">
        <v>1095</v>
      </c>
      <c r="D3011" s="1"/>
      <c r="E3011" s="1" t="s">
        <v>1101</v>
      </c>
      <c r="F3011" s="1" t="s">
        <v>1099</v>
      </c>
      <c r="G3011" s="1">
        <v>2</v>
      </c>
      <c r="H3011" s="1" t="s">
        <v>19</v>
      </c>
      <c r="I3011" s="1" t="s">
        <v>652</v>
      </c>
      <c r="J3011" s="1">
        <v>55</v>
      </c>
      <c r="K3011" s="1">
        <v>110</v>
      </c>
      <c r="L3011" s="42">
        <v>5</v>
      </c>
      <c r="M3011" s="43"/>
      <c r="N3011" s="1" t="e">
        <f>VLOOKUP(B3011,MICRO!E:L,8,0)</f>
        <v>#N/A</v>
      </c>
    </row>
    <row r="3012" spans="1:14" ht="20.25" x14ac:dyDescent="0.25">
      <c r="A3012" s="1">
        <v>42</v>
      </c>
      <c r="B3012" s="159">
        <v>2743</v>
      </c>
      <c r="C3012" s="1" t="s">
        <v>1095</v>
      </c>
      <c r="D3012" s="1"/>
      <c r="E3012" s="1" t="s">
        <v>100</v>
      </c>
      <c r="F3012" s="1" t="s">
        <v>1100</v>
      </c>
      <c r="G3012" s="1">
        <v>2</v>
      </c>
      <c r="H3012" s="1" t="s">
        <v>19</v>
      </c>
      <c r="I3012" s="1" t="s">
        <v>652</v>
      </c>
      <c r="J3012" s="1">
        <v>6.7</v>
      </c>
      <c r="K3012" s="1">
        <v>13.4</v>
      </c>
      <c r="L3012" s="42">
        <v>5</v>
      </c>
      <c r="M3012" s="43"/>
      <c r="N3012" s="1" t="e">
        <f>VLOOKUP(B3012,MICRO!E:L,8,0)</f>
        <v>#N/A</v>
      </c>
    </row>
    <row r="3013" spans="1:14" ht="20.25" x14ac:dyDescent="0.25">
      <c r="A3013" s="1">
        <v>43</v>
      </c>
      <c r="B3013" s="159"/>
      <c r="C3013" s="1" t="s">
        <v>1726</v>
      </c>
      <c r="D3013" s="1"/>
      <c r="E3013" s="1" t="s">
        <v>2</v>
      </c>
      <c r="F3013" s="1" t="s">
        <v>1727</v>
      </c>
      <c r="G3013" s="1">
        <v>1</v>
      </c>
      <c r="H3013" s="1" t="s">
        <v>19</v>
      </c>
      <c r="I3013" s="1" t="s">
        <v>652</v>
      </c>
      <c r="J3013" s="1">
        <v>5.3</v>
      </c>
      <c r="K3013" s="1">
        <v>5.3</v>
      </c>
      <c r="L3013" s="42">
        <v>5</v>
      </c>
      <c r="M3013" s="43"/>
      <c r="N3013" s="1" t="e">
        <f>VLOOKUP(B3013,MICRO!E:L,8,0)</f>
        <v>#N/A</v>
      </c>
    </row>
    <row r="3014" spans="1:14" ht="20.25" x14ac:dyDescent="0.25">
      <c r="A3014" s="1">
        <v>44</v>
      </c>
      <c r="B3014" s="159"/>
      <c r="C3014" s="1" t="s">
        <v>1720</v>
      </c>
      <c r="D3014" s="1"/>
      <c r="E3014" s="1"/>
      <c r="F3014" s="1" t="s">
        <v>1728</v>
      </c>
      <c r="G3014" s="1">
        <v>2</v>
      </c>
      <c r="H3014" s="1" t="s">
        <v>19</v>
      </c>
      <c r="I3014" s="1" t="s">
        <v>652</v>
      </c>
      <c r="J3014" s="1">
        <v>1.2999999999999999E-2</v>
      </c>
      <c r="K3014" s="1">
        <v>2.5999999999999999E-2</v>
      </c>
      <c r="L3014" s="42">
        <v>5</v>
      </c>
      <c r="M3014" s="43"/>
      <c r="N3014" s="1" t="e">
        <f>VLOOKUP(B3014,MICRO!E:L,8,0)</f>
        <v>#N/A</v>
      </c>
    </row>
    <row r="3015" spans="1:14" ht="20.25" x14ac:dyDescent="0.25">
      <c r="A3015" s="1">
        <v>45</v>
      </c>
      <c r="B3015" s="159"/>
      <c r="C3015" s="1" t="s">
        <v>1729</v>
      </c>
      <c r="D3015" s="1"/>
      <c r="E3015" s="1"/>
      <c r="F3015" s="1" t="s">
        <v>1730</v>
      </c>
      <c r="G3015" s="1">
        <v>16</v>
      </c>
      <c r="H3015" s="1" t="s">
        <v>19</v>
      </c>
      <c r="I3015" s="1" t="s">
        <v>652</v>
      </c>
      <c r="J3015" s="1">
        <v>1.2999999999999999E-2</v>
      </c>
      <c r="K3015" s="1">
        <v>0.20799999999999999</v>
      </c>
      <c r="L3015" s="42">
        <v>5</v>
      </c>
      <c r="M3015" s="43"/>
      <c r="N3015" s="1" t="e">
        <f>VLOOKUP(B3015,MICRO!E:L,8,0)</f>
        <v>#N/A</v>
      </c>
    </row>
    <row r="3016" spans="1:14" ht="20.25" x14ac:dyDescent="0.25">
      <c r="A3016" s="1">
        <v>46</v>
      </c>
      <c r="B3016" s="159"/>
      <c r="C3016" s="1" t="s">
        <v>1731</v>
      </c>
      <c r="D3016" s="1"/>
      <c r="E3016" s="1"/>
      <c r="F3016" s="1" t="s">
        <v>1732</v>
      </c>
      <c r="G3016" s="1">
        <v>16</v>
      </c>
      <c r="H3016" s="1" t="s">
        <v>19</v>
      </c>
      <c r="I3016" s="1" t="s">
        <v>652</v>
      </c>
      <c r="J3016" s="1">
        <v>1.2999999999999999E-2</v>
      </c>
      <c r="K3016" s="1">
        <v>0.20799999999999999</v>
      </c>
      <c r="L3016" s="42">
        <v>5</v>
      </c>
      <c r="M3016" s="43"/>
      <c r="N3016" s="1" t="e">
        <f>VLOOKUP(B3016,MICRO!E:L,8,0)</f>
        <v>#N/A</v>
      </c>
    </row>
    <row r="3017" spans="1:14" ht="20.25" x14ac:dyDescent="0.25">
      <c r="A3017" s="1">
        <v>47</v>
      </c>
      <c r="B3017" s="159"/>
      <c r="C3017" s="1" t="s">
        <v>1024</v>
      </c>
      <c r="D3017" s="1"/>
      <c r="E3017" s="1"/>
      <c r="F3017" s="1" t="s">
        <v>1733</v>
      </c>
      <c r="G3017" s="1">
        <v>16</v>
      </c>
      <c r="H3017" s="1" t="s">
        <v>19</v>
      </c>
      <c r="I3017" s="1" t="s">
        <v>652</v>
      </c>
      <c r="J3017" s="1">
        <v>1.2999999999999999E-2</v>
      </c>
      <c r="K3017" s="1">
        <v>0.20799999999999999</v>
      </c>
      <c r="L3017" s="42">
        <v>5</v>
      </c>
      <c r="M3017" s="43"/>
      <c r="N3017" s="1" t="e">
        <f>VLOOKUP(B3017,MICRO!E:L,8,0)</f>
        <v>#N/A</v>
      </c>
    </row>
    <row r="3018" spans="1:14" ht="20.25" x14ac:dyDescent="0.25">
      <c r="A3018" s="1">
        <v>48</v>
      </c>
      <c r="B3018" s="159"/>
      <c r="C3018" s="1" t="s">
        <v>1734</v>
      </c>
      <c r="D3018" s="1"/>
      <c r="E3018" s="1"/>
      <c r="F3018" s="1" t="s">
        <v>1735</v>
      </c>
      <c r="G3018" s="1">
        <v>8</v>
      </c>
      <c r="H3018" s="1" t="s">
        <v>19</v>
      </c>
      <c r="I3018" s="1" t="s">
        <v>652</v>
      </c>
      <c r="J3018" s="1">
        <v>1.2999999999999999E-2</v>
      </c>
      <c r="K3018" s="1">
        <v>0.104</v>
      </c>
      <c r="L3018" s="42">
        <v>5</v>
      </c>
      <c r="M3018" s="43"/>
      <c r="N3018" s="1" t="e">
        <f>VLOOKUP(B3018,MICRO!E:L,8,0)</f>
        <v>#N/A</v>
      </c>
    </row>
    <row r="3019" spans="1:14" ht="20.25" x14ac:dyDescent="0.25">
      <c r="A3019" s="1">
        <v>49</v>
      </c>
      <c r="B3019" s="159"/>
      <c r="C3019" s="1" t="s">
        <v>1736</v>
      </c>
      <c r="D3019" s="1"/>
      <c r="E3019" s="1"/>
      <c r="F3019" s="1" t="s">
        <v>1737</v>
      </c>
      <c r="G3019" s="1">
        <v>4</v>
      </c>
      <c r="H3019" s="1" t="s">
        <v>19</v>
      </c>
      <c r="I3019" s="1" t="s">
        <v>652</v>
      </c>
      <c r="J3019" s="1">
        <v>1.2999999999999999E-2</v>
      </c>
      <c r="K3019" s="1">
        <v>5.1999999999999998E-2</v>
      </c>
      <c r="L3019" s="42">
        <v>5</v>
      </c>
      <c r="M3019" s="43"/>
      <c r="N3019" s="1" t="e">
        <f>VLOOKUP(B3019,MICRO!E:L,8,0)</f>
        <v>#N/A</v>
      </c>
    </row>
    <row r="3020" spans="1:14" ht="20.25" x14ac:dyDescent="0.25">
      <c r="A3020" s="1">
        <v>50</v>
      </c>
      <c r="B3020" s="159"/>
      <c r="C3020" s="1" t="s">
        <v>1051</v>
      </c>
      <c r="D3020" s="1"/>
      <c r="E3020" s="1"/>
      <c r="F3020" s="1" t="s">
        <v>1738</v>
      </c>
      <c r="G3020" s="1">
        <v>1</v>
      </c>
      <c r="H3020" s="1" t="s">
        <v>19</v>
      </c>
      <c r="I3020" s="1" t="s">
        <v>652</v>
      </c>
      <c r="J3020" s="1">
        <v>1.2999999999999999E-2</v>
      </c>
      <c r="K3020" s="1">
        <v>1.2999999999999999E-2</v>
      </c>
      <c r="L3020" s="42">
        <v>5</v>
      </c>
      <c r="M3020" s="43"/>
      <c r="N3020" s="1" t="e">
        <f>VLOOKUP(B3020,MICRO!E:L,8,0)</f>
        <v>#N/A</v>
      </c>
    </row>
    <row r="3021" spans="1:14" ht="20.25" x14ac:dyDescent="0.25">
      <c r="A3021" s="1">
        <v>51</v>
      </c>
      <c r="B3021" s="159"/>
      <c r="C3021" s="1" t="s">
        <v>1739</v>
      </c>
      <c r="D3021" s="1"/>
      <c r="E3021" s="1"/>
      <c r="F3021" s="1" t="s">
        <v>1740</v>
      </c>
      <c r="G3021" s="1">
        <v>1</v>
      </c>
      <c r="H3021" s="1" t="s">
        <v>19</v>
      </c>
      <c r="I3021" s="1" t="s">
        <v>652</v>
      </c>
      <c r="J3021" s="1">
        <v>1.2999999999999999E-2</v>
      </c>
      <c r="K3021" s="1">
        <v>1.2999999999999999E-2</v>
      </c>
      <c r="L3021" s="42">
        <v>5</v>
      </c>
      <c r="M3021" s="43"/>
      <c r="N3021" s="1" t="e">
        <f>VLOOKUP(B3021,MICRO!E:L,8,0)</f>
        <v>#N/A</v>
      </c>
    </row>
    <row r="3022" spans="1:14" ht="20.25" x14ac:dyDescent="0.25">
      <c r="A3022" s="1">
        <v>52</v>
      </c>
      <c r="B3022" s="159"/>
      <c r="C3022" s="1" t="s">
        <v>1741</v>
      </c>
      <c r="D3022" s="1"/>
      <c r="E3022" s="1"/>
      <c r="F3022" s="1" t="s">
        <v>1742</v>
      </c>
      <c r="G3022" s="1">
        <v>4</v>
      </c>
      <c r="H3022" s="1" t="s">
        <v>19</v>
      </c>
      <c r="I3022" s="1" t="s">
        <v>652</v>
      </c>
      <c r="J3022" s="1">
        <v>1.2999999999999999E-2</v>
      </c>
      <c r="K3022" s="1">
        <v>5.1999999999999998E-2</v>
      </c>
      <c r="L3022" s="42">
        <v>5</v>
      </c>
      <c r="M3022" s="43"/>
      <c r="N3022" s="1" t="e">
        <f>VLOOKUP(B3022,MICRO!E:L,8,0)</f>
        <v>#N/A</v>
      </c>
    </row>
    <row r="3023" spans="1:14" ht="20.25" x14ac:dyDescent="0.25">
      <c r="A3023" s="1">
        <v>53</v>
      </c>
      <c r="B3023" s="159"/>
      <c r="C3023" s="1" t="s">
        <v>1720</v>
      </c>
      <c r="D3023" s="1"/>
      <c r="E3023" s="1"/>
      <c r="F3023" s="1" t="s">
        <v>1743</v>
      </c>
      <c r="G3023" s="1">
        <v>153</v>
      </c>
      <c r="H3023" s="1" t="s">
        <v>19</v>
      </c>
      <c r="I3023" s="1" t="s">
        <v>652</v>
      </c>
      <c r="J3023" s="1">
        <v>1.2999999999999999E-2</v>
      </c>
      <c r="K3023" s="1">
        <v>1.9889999999999999</v>
      </c>
      <c r="L3023" s="42">
        <v>5</v>
      </c>
      <c r="M3023" s="43"/>
      <c r="N3023" s="1" t="e">
        <f>VLOOKUP(B3023,MICRO!E:L,8,0)</f>
        <v>#N/A</v>
      </c>
    </row>
    <row r="3024" spans="1:14" ht="20.25" x14ac:dyDescent="0.25">
      <c r="A3024" s="1">
        <v>54</v>
      </c>
      <c r="B3024" s="159"/>
      <c r="C3024" s="1" t="s">
        <v>1744</v>
      </c>
      <c r="D3024" s="1"/>
      <c r="E3024" s="1"/>
      <c r="F3024" s="1" t="s">
        <v>1745</v>
      </c>
      <c r="G3024" s="1">
        <v>56</v>
      </c>
      <c r="H3024" s="1" t="s">
        <v>19</v>
      </c>
      <c r="I3024" s="1" t="s">
        <v>652</v>
      </c>
      <c r="J3024" s="1">
        <v>1.2999999999999999E-2</v>
      </c>
      <c r="K3024" s="1">
        <v>0.72799999999999998</v>
      </c>
      <c r="L3024" s="42">
        <v>5</v>
      </c>
      <c r="M3024" s="43"/>
      <c r="N3024" s="1" t="e">
        <f>VLOOKUP(B3024,MICRO!E:L,8,0)</f>
        <v>#N/A</v>
      </c>
    </row>
    <row r="3025" spans="1:14" ht="20.25" x14ac:dyDescent="0.25">
      <c r="A3025" s="1">
        <v>55</v>
      </c>
      <c r="B3025" s="159"/>
      <c r="C3025" s="1" t="s">
        <v>1746</v>
      </c>
      <c r="D3025" s="1"/>
      <c r="E3025" s="1"/>
      <c r="F3025" s="1" t="s">
        <v>1747</v>
      </c>
      <c r="G3025" s="1">
        <v>137</v>
      </c>
      <c r="H3025" s="1" t="s">
        <v>19</v>
      </c>
      <c r="I3025" s="1" t="s">
        <v>652</v>
      </c>
      <c r="J3025" s="1">
        <v>1.2999999999999999E-2</v>
      </c>
      <c r="K3025" s="1">
        <v>1.7809999999999999</v>
      </c>
      <c r="L3025" s="42">
        <v>5</v>
      </c>
      <c r="M3025" s="43"/>
      <c r="N3025" s="1" t="e">
        <f>VLOOKUP(B3025,MICRO!E:L,8,0)</f>
        <v>#N/A</v>
      </c>
    </row>
    <row r="3026" spans="1:14" ht="20.25" x14ac:dyDescent="0.25">
      <c r="A3026" s="1">
        <v>56</v>
      </c>
      <c r="B3026" s="159"/>
      <c r="C3026" s="1" t="s">
        <v>1720</v>
      </c>
      <c r="D3026" s="1"/>
      <c r="E3026" s="1"/>
      <c r="F3026" s="1" t="s">
        <v>1748</v>
      </c>
      <c r="G3026" s="1">
        <v>200</v>
      </c>
      <c r="H3026" s="1" t="s">
        <v>19</v>
      </c>
      <c r="I3026" s="1" t="s">
        <v>652</v>
      </c>
      <c r="J3026" s="1">
        <v>1.2999999999999999E-2</v>
      </c>
      <c r="K3026" s="1">
        <v>2.6</v>
      </c>
      <c r="L3026" s="42">
        <v>5</v>
      </c>
      <c r="M3026" s="43"/>
      <c r="N3026" s="1" t="e">
        <f>VLOOKUP(B3026,MICRO!E:L,8,0)</f>
        <v>#N/A</v>
      </c>
    </row>
    <row r="3027" spans="1:14" ht="20.25" x14ac:dyDescent="0.25">
      <c r="A3027" s="1">
        <v>57</v>
      </c>
      <c r="B3027" s="159"/>
      <c r="C3027" s="1" t="s">
        <v>1731</v>
      </c>
      <c r="D3027" s="1"/>
      <c r="E3027" s="1"/>
      <c r="F3027" s="1" t="s">
        <v>1749</v>
      </c>
      <c r="G3027" s="1">
        <v>4</v>
      </c>
      <c r="H3027" s="1" t="s">
        <v>19</v>
      </c>
      <c r="I3027" s="1" t="s">
        <v>652</v>
      </c>
      <c r="J3027" s="1">
        <v>0.05</v>
      </c>
      <c r="K3027" s="1">
        <v>0.2</v>
      </c>
      <c r="L3027" s="42">
        <v>5</v>
      </c>
      <c r="M3027" s="43"/>
      <c r="N3027" s="1" t="e">
        <f>VLOOKUP(B3027,MICRO!E:L,8,0)</f>
        <v>#N/A</v>
      </c>
    </row>
    <row r="3028" spans="1:14" ht="20.25" x14ac:dyDescent="0.25">
      <c r="A3028" s="1">
        <v>58</v>
      </c>
      <c r="B3028" s="159"/>
      <c r="C3028" s="1" t="s">
        <v>1024</v>
      </c>
      <c r="D3028" s="1"/>
      <c r="E3028" s="1"/>
      <c r="F3028" s="1" t="s">
        <v>1750</v>
      </c>
      <c r="G3028" s="1">
        <v>4</v>
      </c>
      <c r="H3028" s="1" t="s">
        <v>19</v>
      </c>
      <c r="I3028" s="1" t="s">
        <v>652</v>
      </c>
      <c r="J3028" s="1">
        <v>0.05</v>
      </c>
      <c r="K3028" s="1">
        <v>0.2</v>
      </c>
      <c r="L3028" s="42">
        <v>5</v>
      </c>
      <c r="M3028" s="43"/>
      <c r="N3028" s="1" t="e">
        <f>VLOOKUP(B3028,MICRO!E:L,8,0)</f>
        <v>#N/A</v>
      </c>
    </row>
    <row r="3029" spans="1:14" ht="20.25" x14ac:dyDescent="0.25">
      <c r="A3029" s="1">
        <v>59</v>
      </c>
      <c r="B3029" s="159"/>
      <c r="C3029" s="1" t="s">
        <v>1736</v>
      </c>
      <c r="D3029" s="1"/>
      <c r="E3029" s="1"/>
      <c r="F3029" s="1" t="s">
        <v>1751</v>
      </c>
      <c r="G3029" s="1">
        <v>4</v>
      </c>
      <c r="H3029" s="1" t="s">
        <v>19</v>
      </c>
      <c r="I3029" s="1" t="s">
        <v>652</v>
      </c>
      <c r="J3029" s="1">
        <v>0.05</v>
      </c>
      <c r="K3029" s="1">
        <v>0.2</v>
      </c>
      <c r="L3029" s="42">
        <v>5</v>
      </c>
      <c r="M3029" s="43"/>
      <c r="N3029" s="1" t="e">
        <f>VLOOKUP(B3029,MICRO!E:L,8,0)</f>
        <v>#N/A</v>
      </c>
    </row>
    <row r="3030" spans="1:14" ht="20.25" x14ac:dyDescent="0.25">
      <c r="A3030" s="1">
        <v>60</v>
      </c>
      <c r="B3030" s="159"/>
      <c r="C3030" s="1" t="s">
        <v>1729</v>
      </c>
      <c r="D3030" s="1"/>
      <c r="E3030" s="1"/>
      <c r="F3030" s="1" t="s">
        <v>1752</v>
      </c>
      <c r="G3030" s="1">
        <v>2</v>
      </c>
      <c r="H3030" s="1" t="s">
        <v>19</v>
      </c>
      <c r="I3030" s="1" t="s">
        <v>652</v>
      </c>
      <c r="J3030" s="1">
        <v>0.05</v>
      </c>
      <c r="K3030" s="1">
        <v>0.1</v>
      </c>
      <c r="L3030" s="42">
        <v>5</v>
      </c>
      <c r="M3030" s="43"/>
      <c r="N3030" s="1" t="e">
        <f>VLOOKUP(B3030,MICRO!E:L,8,0)</f>
        <v>#N/A</v>
      </c>
    </row>
    <row r="3031" spans="1:14" ht="20.25" x14ac:dyDescent="0.25">
      <c r="A3031" s="1">
        <v>61</v>
      </c>
      <c r="B3031" s="159"/>
      <c r="C3031" s="1" t="s">
        <v>1744</v>
      </c>
      <c r="D3031" s="1"/>
      <c r="E3031" s="1"/>
      <c r="F3031" s="1" t="s">
        <v>1753</v>
      </c>
      <c r="G3031" s="1">
        <v>18</v>
      </c>
      <c r="H3031" s="1" t="s">
        <v>19</v>
      </c>
      <c r="I3031" s="1" t="s">
        <v>652</v>
      </c>
      <c r="J3031" s="1">
        <v>0.05</v>
      </c>
      <c r="K3031" s="1">
        <v>0.9</v>
      </c>
      <c r="L3031" s="42">
        <v>5</v>
      </c>
      <c r="M3031" s="43"/>
      <c r="N3031" s="1" t="e">
        <f>VLOOKUP(B3031,MICRO!E:L,8,0)</f>
        <v>#N/A</v>
      </c>
    </row>
    <row r="3032" spans="1:14" ht="20.25" x14ac:dyDescent="0.25">
      <c r="A3032" s="1">
        <v>62</v>
      </c>
      <c r="B3032" s="159"/>
      <c r="C3032" s="1" t="s">
        <v>1746</v>
      </c>
      <c r="D3032" s="1"/>
      <c r="E3032" s="1"/>
      <c r="F3032" s="1" t="s">
        <v>1754</v>
      </c>
      <c r="G3032" s="1">
        <v>137</v>
      </c>
      <c r="H3032" s="1" t="s">
        <v>19</v>
      </c>
      <c r="I3032" s="1" t="s">
        <v>652</v>
      </c>
      <c r="J3032" s="1">
        <v>0.05</v>
      </c>
      <c r="K3032" s="1">
        <v>6.8500000000000005</v>
      </c>
      <c r="L3032" s="42">
        <v>5</v>
      </c>
      <c r="M3032" s="43"/>
      <c r="N3032" s="1" t="e">
        <f>VLOOKUP(B3032,MICRO!E:L,8,0)</f>
        <v>#N/A</v>
      </c>
    </row>
    <row r="3033" spans="1:14" ht="20.25" x14ac:dyDescent="0.25">
      <c r="A3033" s="1">
        <v>63</v>
      </c>
      <c r="B3033" s="159"/>
      <c r="C3033" s="1" t="s">
        <v>1731</v>
      </c>
      <c r="D3033" s="1"/>
      <c r="E3033" s="1"/>
      <c r="F3033" s="1" t="s">
        <v>1755</v>
      </c>
      <c r="G3033" s="1">
        <v>8</v>
      </c>
      <c r="H3033" s="1" t="s">
        <v>19</v>
      </c>
      <c r="I3033" s="1" t="s">
        <v>652</v>
      </c>
      <c r="J3033" s="1">
        <v>0.05</v>
      </c>
      <c r="K3033" s="1">
        <v>0.4</v>
      </c>
      <c r="L3033" s="42">
        <v>5</v>
      </c>
      <c r="M3033" s="43"/>
      <c r="N3033" s="1" t="e">
        <f>VLOOKUP(B3033,MICRO!E:L,8,0)</f>
        <v>#N/A</v>
      </c>
    </row>
    <row r="3034" spans="1:14" ht="20.25" x14ac:dyDescent="0.25">
      <c r="A3034" s="1">
        <v>64</v>
      </c>
      <c r="B3034" s="159"/>
      <c r="C3034" s="1" t="s">
        <v>1729</v>
      </c>
      <c r="D3034" s="1"/>
      <c r="E3034" s="1"/>
      <c r="F3034" s="1" t="s">
        <v>1756</v>
      </c>
      <c r="G3034" s="1">
        <v>8</v>
      </c>
      <c r="H3034" s="1" t="s">
        <v>19</v>
      </c>
      <c r="I3034" s="1" t="s">
        <v>652</v>
      </c>
      <c r="J3034" s="1">
        <v>0.05</v>
      </c>
      <c r="K3034" s="1">
        <v>0.4</v>
      </c>
      <c r="L3034" s="42">
        <v>5</v>
      </c>
      <c r="M3034" s="43"/>
      <c r="N3034" s="1" t="e">
        <f>VLOOKUP(B3034,MICRO!E:L,8,0)</f>
        <v>#N/A</v>
      </c>
    </row>
    <row r="3035" spans="1:14" ht="20.25" x14ac:dyDescent="0.25">
      <c r="A3035" s="1">
        <v>65</v>
      </c>
      <c r="B3035" s="159"/>
      <c r="C3035" s="1" t="s">
        <v>1024</v>
      </c>
      <c r="D3035" s="1"/>
      <c r="E3035" s="1"/>
      <c r="F3035" s="1" t="s">
        <v>1757</v>
      </c>
      <c r="G3035" s="1">
        <v>8</v>
      </c>
      <c r="H3035" s="1" t="s">
        <v>19</v>
      </c>
      <c r="I3035" s="1" t="s">
        <v>652</v>
      </c>
      <c r="J3035" s="1">
        <v>0.05</v>
      </c>
      <c r="K3035" s="1">
        <v>0.4</v>
      </c>
      <c r="L3035" s="42">
        <v>5</v>
      </c>
      <c r="M3035" s="43"/>
      <c r="N3035" s="1" t="e">
        <f>VLOOKUP(B3035,MICRO!E:L,8,0)</f>
        <v>#N/A</v>
      </c>
    </row>
    <row r="3036" spans="1:14" ht="20.25" x14ac:dyDescent="0.25">
      <c r="A3036" s="1">
        <v>66</v>
      </c>
      <c r="B3036" s="159"/>
      <c r="C3036" s="1" t="s">
        <v>1729</v>
      </c>
      <c r="D3036" s="1"/>
      <c r="E3036" s="1"/>
      <c r="F3036" s="1" t="s">
        <v>1758</v>
      </c>
      <c r="G3036" s="1">
        <v>8</v>
      </c>
      <c r="H3036" s="1" t="s">
        <v>19</v>
      </c>
      <c r="I3036" s="1" t="s">
        <v>652</v>
      </c>
      <c r="J3036" s="1">
        <v>0.05</v>
      </c>
      <c r="K3036" s="1">
        <v>0.4</v>
      </c>
      <c r="L3036" s="42">
        <v>5</v>
      </c>
      <c r="M3036" s="43"/>
      <c r="N3036" s="1" t="e">
        <f>VLOOKUP(B3036,MICRO!E:L,8,0)</f>
        <v>#N/A</v>
      </c>
    </row>
    <row r="3037" spans="1:14" ht="20.25" x14ac:dyDescent="0.25">
      <c r="A3037" s="1">
        <v>67</v>
      </c>
      <c r="B3037" s="159"/>
      <c r="C3037" s="1" t="s">
        <v>1731</v>
      </c>
      <c r="D3037" s="1"/>
      <c r="E3037" s="1"/>
      <c r="F3037" s="1" t="s">
        <v>1759</v>
      </c>
      <c r="G3037" s="1">
        <v>8</v>
      </c>
      <c r="H3037" s="1" t="s">
        <v>19</v>
      </c>
      <c r="I3037" s="1" t="s">
        <v>652</v>
      </c>
      <c r="J3037" s="1">
        <v>0.05</v>
      </c>
      <c r="K3037" s="1">
        <v>0.4</v>
      </c>
      <c r="L3037" s="42">
        <v>5</v>
      </c>
      <c r="M3037" s="43"/>
      <c r="N3037" s="1" t="e">
        <f>VLOOKUP(B3037,MICRO!E:L,8,0)</f>
        <v>#N/A</v>
      </c>
    </row>
    <row r="3038" spans="1:14" ht="20.25" x14ac:dyDescent="0.25">
      <c r="A3038" s="1">
        <v>68</v>
      </c>
      <c r="B3038" s="159"/>
      <c r="C3038" s="1" t="s">
        <v>1724</v>
      </c>
      <c r="D3038" s="1"/>
      <c r="E3038" s="1"/>
      <c r="F3038" s="1" t="s">
        <v>1760</v>
      </c>
      <c r="G3038" s="1">
        <v>264</v>
      </c>
      <c r="H3038" s="1" t="s">
        <v>19</v>
      </c>
      <c r="I3038" s="1" t="s">
        <v>652</v>
      </c>
      <c r="J3038" s="1">
        <v>0.05</v>
      </c>
      <c r="K3038" s="1">
        <v>13.200000000000001</v>
      </c>
      <c r="L3038" s="42">
        <v>5</v>
      </c>
      <c r="M3038" s="43"/>
      <c r="N3038" s="1" t="e">
        <f>VLOOKUP(B3038,MICRO!E:L,8,0)</f>
        <v>#N/A</v>
      </c>
    </row>
    <row r="3039" spans="1:14" ht="20.25" x14ac:dyDescent="0.25">
      <c r="A3039" s="1">
        <v>69</v>
      </c>
      <c r="B3039" s="159"/>
      <c r="C3039" s="1" t="s">
        <v>1741</v>
      </c>
      <c r="D3039" s="1"/>
      <c r="E3039" s="1"/>
      <c r="F3039" s="1" t="s">
        <v>1761</v>
      </c>
      <c r="G3039" s="1">
        <v>4</v>
      </c>
      <c r="H3039" s="1" t="s">
        <v>19</v>
      </c>
      <c r="I3039" s="1" t="s">
        <v>652</v>
      </c>
      <c r="J3039" s="1">
        <v>0.05</v>
      </c>
      <c r="K3039" s="1">
        <v>0.2</v>
      </c>
      <c r="L3039" s="42">
        <v>5</v>
      </c>
      <c r="M3039" s="43"/>
      <c r="N3039" s="1" t="e">
        <f>VLOOKUP(B3039,MICRO!E:L,8,0)</f>
        <v>#N/A</v>
      </c>
    </row>
    <row r="3040" spans="1:14" ht="20.25" x14ac:dyDescent="0.25">
      <c r="A3040" s="1">
        <v>70</v>
      </c>
      <c r="B3040" s="159"/>
      <c r="C3040" s="1" t="s">
        <v>1734</v>
      </c>
      <c r="D3040" s="1"/>
      <c r="E3040" s="1"/>
      <c r="F3040" s="1" t="s">
        <v>1762</v>
      </c>
      <c r="G3040" s="1">
        <v>8</v>
      </c>
      <c r="H3040" s="1" t="s">
        <v>19</v>
      </c>
      <c r="I3040" s="1" t="s">
        <v>652</v>
      </c>
      <c r="J3040" s="1">
        <v>0.05</v>
      </c>
      <c r="K3040" s="1">
        <v>0.4</v>
      </c>
      <c r="L3040" s="42">
        <v>5</v>
      </c>
      <c r="M3040" s="43"/>
      <c r="N3040" s="1" t="e">
        <f>VLOOKUP(B3040,MICRO!E:L,8,0)</f>
        <v>#N/A</v>
      </c>
    </row>
    <row r="3041" spans="1:14" ht="20.25" x14ac:dyDescent="0.25">
      <c r="A3041" s="1">
        <v>71</v>
      </c>
      <c r="B3041" s="159"/>
      <c r="C3041" s="1" t="s">
        <v>1724</v>
      </c>
      <c r="D3041" s="1"/>
      <c r="E3041" s="1"/>
      <c r="F3041" s="1" t="s">
        <v>1763</v>
      </c>
      <c r="G3041" s="1">
        <v>132</v>
      </c>
      <c r="H3041" s="1" t="s">
        <v>19</v>
      </c>
      <c r="I3041" s="1" t="s">
        <v>652</v>
      </c>
      <c r="J3041" s="1">
        <v>0.05</v>
      </c>
      <c r="K3041" s="1">
        <v>6.6000000000000005</v>
      </c>
      <c r="L3041" s="42">
        <v>5</v>
      </c>
      <c r="M3041" s="43"/>
      <c r="N3041" s="1" t="e">
        <f>VLOOKUP(B3041,MICRO!E:L,8,0)</f>
        <v>#N/A</v>
      </c>
    </row>
    <row r="3042" spans="1:14" ht="20.25" x14ac:dyDescent="0.25">
      <c r="A3042" s="1">
        <v>72</v>
      </c>
      <c r="B3042" s="159"/>
      <c r="C3042" s="1" t="s">
        <v>1720</v>
      </c>
      <c r="D3042" s="1"/>
      <c r="E3042" s="1"/>
      <c r="F3042" s="1" t="s">
        <v>1764</v>
      </c>
      <c r="G3042" s="1">
        <v>153</v>
      </c>
      <c r="H3042" s="1" t="s">
        <v>19</v>
      </c>
      <c r="I3042" s="1" t="s">
        <v>652</v>
      </c>
      <c r="J3042" s="1">
        <v>0.05</v>
      </c>
      <c r="K3042" s="1">
        <v>7.65</v>
      </c>
      <c r="L3042" s="42">
        <v>5</v>
      </c>
      <c r="M3042" s="43"/>
      <c r="N3042" s="1" t="e">
        <f>VLOOKUP(B3042,MICRO!E:L,8,0)</f>
        <v>#N/A</v>
      </c>
    </row>
    <row r="3043" spans="1:14" ht="20.25" x14ac:dyDescent="0.25">
      <c r="A3043" s="1">
        <v>73</v>
      </c>
      <c r="B3043" s="159"/>
      <c r="C3043" s="1" t="s">
        <v>1746</v>
      </c>
      <c r="D3043" s="1"/>
      <c r="E3043" s="1"/>
      <c r="F3043" s="1" t="s">
        <v>1765</v>
      </c>
      <c r="G3043" s="1">
        <v>44</v>
      </c>
      <c r="H3043" s="1" t="s">
        <v>19</v>
      </c>
      <c r="I3043" s="1" t="s">
        <v>652</v>
      </c>
      <c r="J3043" s="1">
        <v>0.05</v>
      </c>
      <c r="K3043" s="1">
        <v>2.2000000000000002</v>
      </c>
      <c r="L3043" s="42">
        <v>5</v>
      </c>
      <c r="M3043" s="43"/>
      <c r="N3043" s="1" t="e">
        <f>VLOOKUP(B3043,MICRO!E:L,8,0)</f>
        <v>#N/A</v>
      </c>
    </row>
    <row r="3044" spans="1:14" ht="20.25" x14ac:dyDescent="0.25">
      <c r="A3044" s="1">
        <v>74</v>
      </c>
      <c r="B3044" s="159"/>
      <c r="C3044" s="1" t="s">
        <v>1720</v>
      </c>
      <c r="D3044" s="1"/>
      <c r="E3044" s="1"/>
      <c r="F3044" s="1" t="s">
        <v>1766</v>
      </c>
      <c r="G3044" s="1">
        <v>200</v>
      </c>
      <c r="H3044" s="1" t="s">
        <v>19</v>
      </c>
      <c r="I3044" s="1" t="s">
        <v>652</v>
      </c>
      <c r="J3044" s="1">
        <v>0.05</v>
      </c>
      <c r="K3044" s="1">
        <v>10</v>
      </c>
      <c r="L3044" s="42">
        <v>5</v>
      </c>
      <c r="M3044" s="43"/>
      <c r="N3044" s="1" t="e">
        <f>VLOOKUP(B3044,MICRO!E:L,8,0)</f>
        <v>#N/A</v>
      </c>
    </row>
    <row r="3045" spans="1:14" ht="20.25" x14ac:dyDescent="0.25">
      <c r="A3045" s="1">
        <v>75</v>
      </c>
      <c r="B3045" s="159"/>
      <c r="C3045" s="1" t="s">
        <v>1744</v>
      </c>
      <c r="D3045" s="1"/>
      <c r="E3045" s="1"/>
      <c r="F3045" s="1" t="s">
        <v>1767</v>
      </c>
      <c r="G3045" s="1">
        <v>38</v>
      </c>
      <c r="H3045" s="1" t="s">
        <v>19</v>
      </c>
      <c r="I3045" s="1" t="s">
        <v>652</v>
      </c>
      <c r="J3045" s="1">
        <v>0.05</v>
      </c>
      <c r="K3045" s="1">
        <v>1.9000000000000001</v>
      </c>
      <c r="L3045" s="42">
        <v>5</v>
      </c>
      <c r="M3045" s="43"/>
      <c r="N3045" s="1" t="e">
        <f>VLOOKUP(B3045,MICRO!E:L,8,0)</f>
        <v>#N/A</v>
      </c>
    </row>
    <row r="3046" spans="1:14" ht="20.25" x14ac:dyDescent="0.25">
      <c r="A3046" s="1">
        <v>76</v>
      </c>
      <c r="B3046" s="159"/>
      <c r="C3046" s="1" t="s">
        <v>1746</v>
      </c>
      <c r="D3046" s="1"/>
      <c r="E3046" s="1"/>
      <c r="F3046" s="1" t="s">
        <v>1768</v>
      </c>
      <c r="G3046" s="1">
        <v>137</v>
      </c>
      <c r="H3046" s="1" t="s">
        <v>19</v>
      </c>
      <c r="I3046" s="1" t="s">
        <v>652</v>
      </c>
      <c r="J3046" s="1">
        <v>0.03</v>
      </c>
      <c r="K3046" s="1">
        <v>4.1099999999999994</v>
      </c>
      <c r="L3046" s="42">
        <v>5</v>
      </c>
      <c r="M3046" s="43"/>
      <c r="N3046" s="1" t="e">
        <f>VLOOKUP(B3046,MICRO!E:L,8,0)</f>
        <v>#N/A</v>
      </c>
    </row>
    <row r="3047" spans="1:14" ht="20.25" x14ac:dyDescent="0.25">
      <c r="A3047" s="1">
        <v>77</v>
      </c>
      <c r="B3047" s="159"/>
      <c r="C3047" s="1" t="s">
        <v>1729</v>
      </c>
      <c r="D3047" s="1"/>
      <c r="E3047" s="1"/>
      <c r="F3047" s="1" t="s">
        <v>1769</v>
      </c>
      <c r="G3047" s="1">
        <v>16</v>
      </c>
      <c r="H3047" s="1" t="s">
        <v>19</v>
      </c>
      <c r="I3047" s="1" t="s">
        <v>652</v>
      </c>
      <c r="J3047" s="1">
        <v>0.03</v>
      </c>
      <c r="K3047" s="1">
        <v>0.48</v>
      </c>
      <c r="L3047" s="42">
        <v>5</v>
      </c>
      <c r="M3047" s="43"/>
      <c r="N3047" s="1" t="e">
        <f>VLOOKUP(B3047,MICRO!E:L,8,0)</f>
        <v>#N/A</v>
      </c>
    </row>
    <row r="3048" spans="1:14" ht="20.25" x14ac:dyDescent="0.25">
      <c r="A3048" s="1">
        <v>78</v>
      </c>
      <c r="B3048" s="159"/>
      <c r="C3048" s="1" t="s">
        <v>1024</v>
      </c>
      <c r="D3048" s="1"/>
      <c r="E3048" s="1"/>
      <c r="F3048" s="1" t="s">
        <v>1770</v>
      </c>
      <c r="G3048" s="1">
        <v>16</v>
      </c>
      <c r="H3048" s="1" t="s">
        <v>19</v>
      </c>
      <c r="I3048" s="1" t="s">
        <v>652</v>
      </c>
      <c r="J3048" s="1">
        <v>0.03</v>
      </c>
      <c r="K3048" s="1">
        <v>0.48</v>
      </c>
      <c r="L3048" s="42">
        <v>5</v>
      </c>
      <c r="M3048" s="43"/>
      <c r="N3048" s="1" t="e">
        <f>VLOOKUP(B3048,MICRO!E:L,8,0)</f>
        <v>#N/A</v>
      </c>
    </row>
    <row r="3049" spans="1:14" ht="20.25" x14ac:dyDescent="0.25">
      <c r="A3049" s="1">
        <v>79</v>
      </c>
      <c r="B3049" s="159"/>
      <c r="C3049" s="1" t="s">
        <v>1731</v>
      </c>
      <c r="D3049" s="1"/>
      <c r="E3049" s="1"/>
      <c r="F3049" s="1" t="s">
        <v>1771</v>
      </c>
      <c r="G3049" s="1">
        <v>16</v>
      </c>
      <c r="H3049" s="1" t="s">
        <v>19</v>
      </c>
      <c r="I3049" s="1" t="s">
        <v>652</v>
      </c>
      <c r="J3049" s="1">
        <v>0.03</v>
      </c>
      <c r="K3049" s="1">
        <v>0.48</v>
      </c>
      <c r="L3049" s="42">
        <v>5</v>
      </c>
      <c r="M3049" s="43"/>
      <c r="N3049" s="1" t="e">
        <f>VLOOKUP(B3049,MICRO!E:L,8,0)</f>
        <v>#N/A</v>
      </c>
    </row>
    <row r="3050" spans="1:14" ht="20.25" x14ac:dyDescent="0.25">
      <c r="A3050" s="1">
        <v>80</v>
      </c>
      <c r="B3050" s="159"/>
      <c r="C3050" s="1" t="s">
        <v>1051</v>
      </c>
      <c r="D3050" s="1"/>
      <c r="E3050" s="1"/>
      <c r="F3050" s="1" t="s">
        <v>1772</v>
      </c>
      <c r="G3050" s="1">
        <v>2</v>
      </c>
      <c r="H3050" s="1" t="s">
        <v>19</v>
      </c>
      <c r="I3050" s="1" t="s">
        <v>652</v>
      </c>
      <c r="J3050" s="1">
        <v>0.03</v>
      </c>
      <c r="K3050" s="1">
        <v>0.06</v>
      </c>
      <c r="L3050" s="42">
        <v>5</v>
      </c>
      <c r="M3050" s="43"/>
      <c r="N3050" s="1" t="e">
        <f>VLOOKUP(B3050,MICRO!E:L,8,0)</f>
        <v>#N/A</v>
      </c>
    </row>
    <row r="3051" spans="1:14" ht="20.25" x14ac:dyDescent="0.25">
      <c r="A3051" s="1">
        <v>81</v>
      </c>
      <c r="B3051" s="159"/>
      <c r="C3051" s="1" t="s">
        <v>1739</v>
      </c>
      <c r="D3051" s="1"/>
      <c r="E3051" s="1"/>
      <c r="F3051" s="1" t="s">
        <v>1773</v>
      </c>
      <c r="G3051" s="1">
        <v>2</v>
      </c>
      <c r="H3051" s="1" t="s">
        <v>19</v>
      </c>
      <c r="I3051" s="1" t="s">
        <v>652</v>
      </c>
      <c r="J3051" s="1">
        <v>0.03</v>
      </c>
      <c r="K3051" s="1">
        <v>0.06</v>
      </c>
      <c r="L3051" s="42">
        <v>5</v>
      </c>
      <c r="M3051" s="43"/>
      <c r="N3051" s="1" t="e">
        <f>VLOOKUP(B3051,MICRO!E:L,8,0)</f>
        <v>#N/A</v>
      </c>
    </row>
    <row r="3052" spans="1:14" ht="20.25" x14ac:dyDescent="0.25">
      <c r="A3052" s="1">
        <v>82</v>
      </c>
      <c r="B3052" s="159"/>
      <c r="C3052" s="1" t="s">
        <v>1729</v>
      </c>
      <c r="D3052" s="1"/>
      <c r="E3052" s="1"/>
      <c r="F3052" s="1" t="s">
        <v>1774</v>
      </c>
      <c r="G3052" s="1">
        <v>4</v>
      </c>
      <c r="H3052" s="1" t="s">
        <v>19</v>
      </c>
      <c r="I3052" s="1" t="s">
        <v>652</v>
      </c>
      <c r="J3052" s="1">
        <v>0.03</v>
      </c>
      <c r="K3052" s="1">
        <v>0.12</v>
      </c>
      <c r="L3052" s="42">
        <v>5</v>
      </c>
      <c r="M3052" s="43"/>
      <c r="N3052" s="1" t="e">
        <f>VLOOKUP(B3052,MICRO!E:L,8,0)</f>
        <v>#N/A</v>
      </c>
    </row>
    <row r="3053" spans="1:14" ht="20.25" x14ac:dyDescent="0.25">
      <c r="A3053" s="1">
        <v>83</v>
      </c>
      <c r="B3053" s="159"/>
      <c r="C3053" s="1" t="s">
        <v>1731</v>
      </c>
      <c r="D3053" s="1"/>
      <c r="E3053" s="1"/>
      <c r="F3053" s="1" t="s">
        <v>1775</v>
      </c>
      <c r="G3053" s="1">
        <v>8</v>
      </c>
      <c r="H3053" s="1" t="s">
        <v>19</v>
      </c>
      <c r="I3053" s="1" t="s">
        <v>652</v>
      </c>
      <c r="J3053" s="1">
        <v>0.03</v>
      </c>
      <c r="K3053" s="1">
        <v>0.24</v>
      </c>
      <c r="L3053" s="42">
        <v>5</v>
      </c>
      <c r="M3053" s="43"/>
      <c r="N3053" s="1" t="e">
        <f>VLOOKUP(B3053,MICRO!E:L,8,0)</f>
        <v>#N/A</v>
      </c>
    </row>
    <row r="3054" spans="1:14" ht="20.25" x14ac:dyDescent="0.25">
      <c r="A3054" s="1">
        <v>84</v>
      </c>
      <c r="B3054" s="159"/>
      <c r="C3054" s="1" t="s">
        <v>1024</v>
      </c>
      <c r="D3054" s="1"/>
      <c r="E3054" s="1"/>
      <c r="F3054" s="1" t="s">
        <v>1776</v>
      </c>
      <c r="G3054" s="1">
        <v>8</v>
      </c>
      <c r="H3054" s="1" t="s">
        <v>19</v>
      </c>
      <c r="I3054" s="1" t="s">
        <v>652</v>
      </c>
      <c r="J3054" s="1">
        <v>0.03</v>
      </c>
      <c r="K3054" s="1">
        <v>0.24</v>
      </c>
      <c r="L3054" s="42">
        <v>5</v>
      </c>
      <c r="M3054" s="43"/>
      <c r="N3054" s="1" t="e">
        <f>VLOOKUP(B3054,MICRO!E:L,8,0)</f>
        <v>#N/A</v>
      </c>
    </row>
    <row r="3055" spans="1:14" ht="20.25" x14ac:dyDescent="0.25">
      <c r="A3055" s="1">
        <v>85</v>
      </c>
      <c r="B3055" s="159"/>
      <c r="C3055" s="1" t="s">
        <v>1724</v>
      </c>
      <c r="D3055" s="1"/>
      <c r="E3055" s="1"/>
      <c r="F3055" s="1" t="s">
        <v>1777</v>
      </c>
      <c r="G3055" s="1">
        <v>264</v>
      </c>
      <c r="H3055" s="1" t="s">
        <v>19</v>
      </c>
      <c r="I3055" s="1" t="s">
        <v>652</v>
      </c>
      <c r="J3055" s="1">
        <v>0.03</v>
      </c>
      <c r="K3055" s="1">
        <v>7.92</v>
      </c>
      <c r="L3055" s="42">
        <v>5</v>
      </c>
      <c r="M3055" s="43"/>
      <c r="N3055" s="1" t="e">
        <f>VLOOKUP(B3055,MICRO!E:L,8,0)</f>
        <v>#N/A</v>
      </c>
    </row>
    <row r="3056" spans="1:14" ht="20.25" x14ac:dyDescent="0.25">
      <c r="A3056" s="1">
        <v>86</v>
      </c>
      <c r="B3056" s="159"/>
      <c r="C3056" s="1" t="s">
        <v>1734</v>
      </c>
      <c r="D3056" s="1"/>
      <c r="E3056" s="1"/>
      <c r="F3056" s="1" t="s">
        <v>1778</v>
      </c>
      <c r="G3056" s="1">
        <v>8</v>
      </c>
      <c r="H3056" s="1" t="s">
        <v>19</v>
      </c>
      <c r="I3056" s="1" t="s">
        <v>652</v>
      </c>
      <c r="J3056" s="1">
        <v>0.03</v>
      </c>
      <c r="K3056" s="1">
        <v>0.24</v>
      </c>
      <c r="L3056" s="42">
        <v>5</v>
      </c>
      <c r="M3056" s="43"/>
      <c r="N3056" s="1" t="e">
        <f>VLOOKUP(B3056,MICRO!E:L,8,0)</f>
        <v>#N/A</v>
      </c>
    </row>
    <row r="3057" spans="1:14" ht="20.25" x14ac:dyDescent="0.25">
      <c r="A3057" s="1">
        <v>87</v>
      </c>
      <c r="B3057" s="159"/>
      <c r="C3057" s="1" t="s">
        <v>1720</v>
      </c>
      <c r="D3057" s="1"/>
      <c r="E3057" s="1"/>
      <c r="F3057" s="1" t="s">
        <v>1779</v>
      </c>
      <c r="G3057" s="1">
        <v>153</v>
      </c>
      <c r="H3057" s="1" t="s">
        <v>19</v>
      </c>
      <c r="I3057" s="1" t="s">
        <v>652</v>
      </c>
      <c r="J3057" s="1">
        <v>0.03</v>
      </c>
      <c r="K3057" s="1">
        <v>4.59</v>
      </c>
      <c r="L3057" s="42">
        <v>5</v>
      </c>
      <c r="M3057" s="43"/>
      <c r="N3057" s="1" t="e">
        <f>VLOOKUP(B3057,MICRO!E:L,8,0)</f>
        <v>#N/A</v>
      </c>
    </row>
    <row r="3058" spans="1:14" ht="20.25" x14ac:dyDescent="0.25">
      <c r="A3058" s="1">
        <v>88</v>
      </c>
      <c r="B3058" s="159"/>
      <c r="C3058" s="1" t="s">
        <v>1746</v>
      </c>
      <c r="D3058" s="1"/>
      <c r="E3058" s="1"/>
      <c r="F3058" s="1" t="s">
        <v>1780</v>
      </c>
      <c r="G3058" s="1">
        <v>44</v>
      </c>
      <c r="H3058" s="1" t="s">
        <v>19</v>
      </c>
      <c r="I3058" s="1" t="s">
        <v>652</v>
      </c>
      <c r="J3058" s="1">
        <v>0.03</v>
      </c>
      <c r="K3058" s="1">
        <v>1.3199999999999998</v>
      </c>
      <c r="L3058" s="42">
        <v>5</v>
      </c>
      <c r="M3058" s="43"/>
      <c r="N3058" s="1" t="e">
        <f>VLOOKUP(B3058,MICRO!E:L,8,0)</f>
        <v>#N/A</v>
      </c>
    </row>
    <row r="3059" spans="1:14" ht="20.25" x14ac:dyDescent="0.25">
      <c r="A3059" s="1">
        <v>89</v>
      </c>
      <c r="B3059" s="159"/>
      <c r="C3059" s="1" t="s">
        <v>1724</v>
      </c>
      <c r="D3059" s="1"/>
      <c r="E3059" s="1"/>
      <c r="F3059" s="1" t="s">
        <v>1781</v>
      </c>
      <c r="G3059" s="1">
        <v>132</v>
      </c>
      <c r="H3059" s="1" t="s">
        <v>19</v>
      </c>
      <c r="I3059" s="1" t="s">
        <v>652</v>
      </c>
      <c r="J3059" s="1">
        <v>0.03</v>
      </c>
      <c r="K3059" s="1">
        <v>3.96</v>
      </c>
      <c r="L3059" s="42">
        <v>5</v>
      </c>
      <c r="M3059" s="43"/>
      <c r="N3059" s="1" t="e">
        <f>VLOOKUP(B3059,MICRO!E:L,8,0)</f>
        <v>#N/A</v>
      </c>
    </row>
    <row r="3060" spans="1:14" ht="20.25" x14ac:dyDescent="0.25">
      <c r="A3060" s="1">
        <v>90</v>
      </c>
      <c r="B3060" s="159"/>
      <c r="C3060" s="1" t="s">
        <v>1744</v>
      </c>
      <c r="D3060" s="1"/>
      <c r="E3060" s="1"/>
      <c r="F3060" s="1" t="s">
        <v>1782</v>
      </c>
      <c r="G3060" s="1">
        <v>56</v>
      </c>
      <c r="H3060" s="1" t="s">
        <v>19</v>
      </c>
      <c r="I3060" s="1" t="s">
        <v>652</v>
      </c>
      <c r="J3060" s="1">
        <v>0.03</v>
      </c>
      <c r="K3060" s="1">
        <v>1.68</v>
      </c>
      <c r="L3060" s="42">
        <v>5</v>
      </c>
      <c r="M3060" s="43"/>
      <c r="N3060" s="1" t="e">
        <f>VLOOKUP(B3060,MICRO!E:L,8,0)</f>
        <v>#N/A</v>
      </c>
    </row>
    <row r="3061" spans="1:14" ht="20.25" x14ac:dyDescent="0.25">
      <c r="A3061" s="1">
        <v>91</v>
      </c>
      <c r="B3061" s="159"/>
      <c r="C3061" s="1" t="s">
        <v>1720</v>
      </c>
      <c r="D3061" s="1"/>
      <c r="E3061" s="1"/>
      <c r="F3061" s="1" t="s">
        <v>1783</v>
      </c>
      <c r="G3061" s="1">
        <v>200</v>
      </c>
      <c r="H3061" s="1" t="s">
        <v>19</v>
      </c>
      <c r="I3061" s="1" t="s">
        <v>652</v>
      </c>
      <c r="J3061" s="1">
        <v>0.03</v>
      </c>
      <c r="K3061" s="1">
        <v>6</v>
      </c>
      <c r="L3061" s="42">
        <v>5</v>
      </c>
      <c r="M3061" s="43"/>
      <c r="N3061" s="1" t="e">
        <f>VLOOKUP(B3061,MICRO!E:L,8,0)</f>
        <v>#N/A</v>
      </c>
    </row>
    <row r="3062" spans="1:14" ht="20.25" x14ac:dyDescent="0.25">
      <c r="A3062" s="1">
        <v>92</v>
      </c>
      <c r="B3062" s="159"/>
      <c r="C3062" s="1" t="s">
        <v>1724</v>
      </c>
      <c r="D3062" s="1"/>
      <c r="E3062" s="1"/>
      <c r="F3062" s="1" t="s">
        <v>1784</v>
      </c>
      <c r="G3062" s="1">
        <v>165</v>
      </c>
      <c r="H3062" s="1" t="s">
        <v>19</v>
      </c>
      <c r="I3062" s="1" t="s">
        <v>652</v>
      </c>
      <c r="J3062" s="1">
        <v>0.01</v>
      </c>
      <c r="K3062" s="1">
        <v>1.6500000000000001</v>
      </c>
      <c r="L3062" s="42">
        <v>5</v>
      </c>
      <c r="M3062" s="43"/>
      <c r="N3062" s="1" t="e">
        <f>VLOOKUP(B3062,MICRO!E:L,8,0)</f>
        <v>#N/A</v>
      </c>
    </row>
    <row r="3063" spans="1:14" ht="20.25" x14ac:dyDescent="0.25">
      <c r="A3063" s="1">
        <v>93</v>
      </c>
      <c r="B3063" s="159"/>
      <c r="C3063" s="1" t="s">
        <v>1785</v>
      </c>
      <c r="D3063" s="1"/>
      <c r="E3063" s="1"/>
      <c r="F3063" s="1" t="s">
        <v>1786</v>
      </c>
      <c r="G3063" s="1">
        <v>8</v>
      </c>
      <c r="H3063" s="1" t="s">
        <v>19</v>
      </c>
      <c r="I3063" s="1" t="s">
        <v>652</v>
      </c>
      <c r="J3063" s="1">
        <v>1.2999999999999999E-2</v>
      </c>
      <c r="K3063" s="1">
        <v>0.104</v>
      </c>
      <c r="L3063" s="42">
        <v>5</v>
      </c>
      <c r="M3063" s="43"/>
      <c r="N3063" s="1" t="e">
        <f>VLOOKUP(B3063,MICRO!E:L,8,0)</f>
        <v>#N/A</v>
      </c>
    </row>
    <row r="3064" spans="1:14" ht="20.25" x14ac:dyDescent="0.25">
      <c r="A3064" s="1">
        <v>94</v>
      </c>
      <c r="B3064" s="159"/>
      <c r="C3064" s="1" t="s">
        <v>1785</v>
      </c>
      <c r="D3064" s="1"/>
      <c r="E3064" s="1"/>
      <c r="F3064" s="1" t="s">
        <v>1787</v>
      </c>
      <c r="G3064" s="1">
        <v>4</v>
      </c>
      <c r="H3064" s="1" t="s">
        <v>19</v>
      </c>
      <c r="I3064" s="1" t="s">
        <v>652</v>
      </c>
      <c r="J3064" s="1">
        <v>1.2999999999999999E-2</v>
      </c>
      <c r="K3064" s="1">
        <v>5.1999999999999998E-2</v>
      </c>
      <c r="L3064" s="42">
        <v>5</v>
      </c>
      <c r="M3064" s="43"/>
      <c r="N3064" s="1" t="e">
        <f>VLOOKUP(B3064,MICRO!E:L,8,0)</f>
        <v>#N/A</v>
      </c>
    </row>
    <row r="3065" spans="1:14" ht="20.25" x14ac:dyDescent="0.25">
      <c r="A3065" s="1">
        <v>95</v>
      </c>
      <c r="B3065" s="159"/>
      <c r="C3065" s="1" t="s">
        <v>1788</v>
      </c>
      <c r="D3065" s="1"/>
      <c r="E3065" s="1"/>
      <c r="F3065" s="1" t="s">
        <v>1789</v>
      </c>
      <c r="G3065" s="1">
        <v>80</v>
      </c>
      <c r="H3065" s="1" t="s">
        <v>19</v>
      </c>
      <c r="I3065" s="1" t="s">
        <v>652</v>
      </c>
      <c r="J3065" s="1">
        <v>1.2999999999999999E-2</v>
      </c>
      <c r="K3065" s="1">
        <v>1.04</v>
      </c>
      <c r="L3065" s="42">
        <v>5</v>
      </c>
      <c r="M3065" s="43"/>
      <c r="N3065" s="1" t="e">
        <f>VLOOKUP(B3065,MICRO!E:L,8,0)</f>
        <v>#N/A</v>
      </c>
    </row>
    <row r="3066" spans="1:14" ht="20.25" x14ac:dyDescent="0.25">
      <c r="A3066" s="1">
        <v>96</v>
      </c>
      <c r="B3066" s="159"/>
      <c r="C3066" s="1" t="s">
        <v>1788</v>
      </c>
      <c r="D3066" s="1"/>
      <c r="E3066" s="1"/>
      <c r="F3066" s="1" t="s">
        <v>1790</v>
      </c>
      <c r="G3066" s="1">
        <v>204</v>
      </c>
      <c r="H3066" s="1" t="s">
        <v>19</v>
      </c>
      <c r="I3066" s="1" t="s">
        <v>652</v>
      </c>
      <c r="J3066" s="1">
        <v>1.2999999999999999E-2</v>
      </c>
      <c r="K3066" s="1">
        <v>2.6519999999999997</v>
      </c>
      <c r="L3066" s="42">
        <v>5</v>
      </c>
      <c r="M3066" s="43"/>
      <c r="N3066" s="1" t="e">
        <f>VLOOKUP(B3066,MICRO!E:L,8,0)</f>
        <v>#N/A</v>
      </c>
    </row>
    <row r="3067" spans="1:14" ht="20.25" x14ac:dyDescent="0.25">
      <c r="A3067" s="1">
        <v>97</v>
      </c>
      <c r="B3067" s="159"/>
      <c r="C3067" s="1" t="s">
        <v>1791</v>
      </c>
      <c r="D3067" s="1"/>
      <c r="E3067" s="1"/>
      <c r="F3067" s="1" t="s">
        <v>1792</v>
      </c>
      <c r="G3067" s="1">
        <v>16</v>
      </c>
      <c r="H3067" s="1" t="s">
        <v>19</v>
      </c>
      <c r="I3067" s="1" t="s">
        <v>652</v>
      </c>
      <c r="J3067" s="1">
        <v>1.2999999999999999E-2</v>
      </c>
      <c r="K3067" s="1">
        <v>0.20799999999999999</v>
      </c>
      <c r="L3067" s="42">
        <v>5</v>
      </c>
      <c r="M3067" s="43"/>
      <c r="N3067" s="1" t="e">
        <f>VLOOKUP(B3067,MICRO!E:L,8,0)</f>
        <v>#N/A</v>
      </c>
    </row>
    <row r="3068" spans="1:14" ht="20.25" x14ac:dyDescent="0.25">
      <c r="A3068" s="1">
        <v>98</v>
      </c>
      <c r="B3068" s="159"/>
      <c r="C3068" s="1" t="s">
        <v>1793</v>
      </c>
      <c r="D3068" s="1"/>
      <c r="E3068" s="1"/>
      <c r="F3068" s="1" t="s">
        <v>1794</v>
      </c>
      <c r="G3068" s="1">
        <v>40</v>
      </c>
      <c r="H3068" s="1" t="s">
        <v>19</v>
      </c>
      <c r="I3068" s="1" t="s">
        <v>652</v>
      </c>
      <c r="J3068" s="1">
        <v>1.2999999999999999E-2</v>
      </c>
      <c r="K3068" s="1">
        <v>0.52</v>
      </c>
      <c r="L3068" s="42">
        <v>5</v>
      </c>
      <c r="M3068" s="43"/>
      <c r="N3068" s="1" t="e">
        <f>VLOOKUP(B3068,MICRO!E:L,8,0)</f>
        <v>#N/A</v>
      </c>
    </row>
    <row r="3069" spans="1:14" ht="20.25" x14ac:dyDescent="0.25">
      <c r="A3069" s="1">
        <v>99</v>
      </c>
      <c r="B3069" s="159"/>
      <c r="C3069" s="1" t="s">
        <v>1795</v>
      </c>
      <c r="D3069" s="1"/>
      <c r="E3069" s="1"/>
      <c r="F3069" s="1" t="s">
        <v>1796</v>
      </c>
      <c r="G3069" s="1">
        <v>16</v>
      </c>
      <c r="H3069" s="1" t="s">
        <v>19</v>
      </c>
      <c r="I3069" s="1" t="s">
        <v>652</v>
      </c>
      <c r="J3069" s="1">
        <v>1.2999999999999999E-2</v>
      </c>
      <c r="K3069" s="1">
        <v>0.20799999999999999</v>
      </c>
      <c r="L3069" s="42">
        <v>5</v>
      </c>
      <c r="M3069" s="43"/>
      <c r="N3069" s="1" t="e">
        <f>VLOOKUP(B3069,MICRO!E:L,8,0)</f>
        <v>#N/A</v>
      </c>
    </row>
    <row r="3070" spans="1:14" ht="20.25" x14ac:dyDescent="0.25">
      <c r="A3070" s="1">
        <v>100</v>
      </c>
      <c r="B3070" s="159"/>
      <c r="C3070" s="1" t="s">
        <v>1797</v>
      </c>
      <c r="D3070" s="1"/>
      <c r="E3070" s="1"/>
      <c r="F3070" s="1" t="s">
        <v>1798</v>
      </c>
      <c r="G3070" s="1">
        <v>8</v>
      </c>
      <c r="H3070" s="1" t="s">
        <v>19</v>
      </c>
      <c r="I3070" s="1" t="s">
        <v>652</v>
      </c>
      <c r="J3070" s="1">
        <v>0.05</v>
      </c>
      <c r="K3070" s="1">
        <v>0.4</v>
      </c>
      <c r="L3070" s="42">
        <v>5</v>
      </c>
      <c r="M3070" s="43"/>
      <c r="N3070" s="1" t="e">
        <f>VLOOKUP(B3070,MICRO!E:L,8,0)</f>
        <v>#N/A</v>
      </c>
    </row>
    <row r="3071" spans="1:14" ht="20.25" x14ac:dyDescent="0.25">
      <c r="A3071" s="1">
        <v>101</v>
      </c>
      <c r="B3071" s="159"/>
      <c r="C3071" s="1" t="s">
        <v>1785</v>
      </c>
      <c r="D3071" s="1"/>
      <c r="E3071" s="1"/>
      <c r="F3071" s="1" t="s">
        <v>1799</v>
      </c>
      <c r="G3071" s="1">
        <v>8</v>
      </c>
      <c r="H3071" s="1" t="s">
        <v>19</v>
      </c>
      <c r="I3071" s="1" t="s">
        <v>652</v>
      </c>
      <c r="J3071" s="1">
        <v>0.05</v>
      </c>
      <c r="K3071" s="1">
        <v>0.4</v>
      </c>
      <c r="L3071" s="42">
        <v>5</v>
      </c>
      <c r="M3071" s="43"/>
      <c r="N3071" s="1" t="e">
        <f>VLOOKUP(B3071,MICRO!E:L,8,0)</f>
        <v>#N/A</v>
      </c>
    </row>
    <row r="3072" spans="1:14" ht="20.25" x14ac:dyDescent="0.25">
      <c r="A3072" s="1">
        <v>102</v>
      </c>
      <c r="B3072" s="159"/>
      <c r="C3072" s="1" t="s">
        <v>1785</v>
      </c>
      <c r="D3072" s="1"/>
      <c r="E3072" s="1"/>
      <c r="F3072" s="1" t="s">
        <v>1800</v>
      </c>
      <c r="G3072" s="1">
        <v>4</v>
      </c>
      <c r="H3072" s="1" t="s">
        <v>19</v>
      </c>
      <c r="I3072" s="1" t="s">
        <v>652</v>
      </c>
      <c r="J3072" s="1">
        <v>0.05</v>
      </c>
      <c r="K3072" s="1">
        <v>0.2</v>
      </c>
      <c r="L3072" s="42">
        <v>5</v>
      </c>
      <c r="M3072" s="43"/>
      <c r="N3072" s="1" t="e">
        <f>VLOOKUP(B3072,MICRO!E:L,8,0)</f>
        <v>#N/A</v>
      </c>
    </row>
    <row r="3073" spans="1:14" ht="20.25" x14ac:dyDescent="0.25">
      <c r="A3073" s="1">
        <v>103</v>
      </c>
      <c r="B3073" s="159"/>
      <c r="C3073" s="1" t="s">
        <v>1797</v>
      </c>
      <c r="D3073" s="1"/>
      <c r="E3073" s="1"/>
      <c r="F3073" s="1" t="s">
        <v>1801</v>
      </c>
      <c r="G3073" s="1">
        <v>4</v>
      </c>
      <c r="H3073" s="1" t="s">
        <v>19</v>
      </c>
      <c r="I3073" s="1" t="s">
        <v>652</v>
      </c>
      <c r="J3073" s="1">
        <v>0.05</v>
      </c>
      <c r="K3073" s="1">
        <v>0.2</v>
      </c>
      <c r="L3073" s="42">
        <v>5</v>
      </c>
      <c r="M3073" s="43"/>
      <c r="N3073" s="1" t="e">
        <f>VLOOKUP(B3073,MICRO!E:L,8,0)</f>
        <v>#N/A</v>
      </c>
    </row>
    <row r="3074" spans="1:14" ht="20.25" x14ac:dyDescent="0.25">
      <c r="A3074" s="1">
        <v>104</v>
      </c>
      <c r="B3074" s="159"/>
      <c r="C3074" s="1" t="s">
        <v>1788</v>
      </c>
      <c r="D3074" s="1"/>
      <c r="E3074" s="1"/>
      <c r="F3074" s="1" t="s">
        <v>1802</v>
      </c>
      <c r="G3074" s="1">
        <v>80</v>
      </c>
      <c r="H3074" s="1" t="s">
        <v>19</v>
      </c>
      <c r="I3074" s="1" t="s">
        <v>652</v>
      </c>
      <c r="J3074" s="1">
        <v>0.05</v>
      </c>
      <c r="K3074" s="1">
        <v>4</v>
      </c>
      <c r="L3074" s="42">
        <v>5</v>
      </c>
      <c r="M3074" s="43"/>
      <c r="N3074" s="1" t="e">
        <f>VLOOKUP(B3074,MICRO!E:L,8,0)</f>
        <v>#N/A</v>
      </c>
    </row>
    <row r="3075" spans="1:14" ht="20.25" x14ac:dyDescent="0.25">
      <c r="A3075" s="1">
        <v>105</v>
      </c>
      <c r="B3075" s="159"/>
      <c r="C3075" s="1" t="s">
        <v>1788</v>
      </c>
      <c r="D3075" s="1"/>
      <c r="E3075" s="1"/>
      <c r="F3075" s="1" t="s">
        <v>1803</v>
      </c>
      <c r="G3075" s="1">
        <v>204</v>
      </c>
      <c r="H3075" s="1" t="s">
        <v>19</v>
      </c>
      <c r="I3075" s="1" t="s">
        <v>652</v>
      </c>
      <c r="J3075" s="1">
        <v>0.05</v>
      </c>
      <c r="K3075" s="1">
        <v>10.200000000000001</v>
      </c>
      <c r="L3075" s="42">
        <v>5</v>
      </c>
      <c r="M3075" s="43"/>
      <c r="N3075" s="1" t="e">
        <f>VLOOKUP(B3075,MICRO!E:L,8,0)</f>
        <v>#N/A</v>
      </c>
    </row>
    <row r="3076" spans="1:14" ht="20.25" x14ac:dyDescent="0.25">
      <c r="A3076" s="1">
        <v>106</v>
      </c>
      <c r="B3076" s="159"/>
      <c r="C3076" s="1" t="s">
        <v>1791</v>
      </c>
      <c r="D3076" s="1"/>
      <c r="E3076" s="1"/>
      <c r="F3076" s="1" t="s">
        <v>1804</v>
      </c>
      <c r="G3076" s="1">
        <v>16</v>
      </c>
      <c r="H3076" s="1" t="s">
        <v>19</v>
      </c>
      <c r="I3076" s="1" t="s">
        <v>652</v>
      </c>
      <c r="J3076" s="1">
        <v>0.05</v>
      </c>
      <c r="K3076" s="1">
        <v>0.8</v>
      </c>
      <c r="L3076" s="42">
        <v>5</v>
      </c>
      <c r="M3076" s="43"/>
      <c r="N3076" s="1" t="e">
        <f>VLOOKUP(B3076,MICRO!E:L,8,0)</f>
        <v>#N/A</v>
      </c>
    </row>
    <row r="3077" spans="1:14" ht="20.25" x14ac:dyDescent="0.25">
      <c r="A3077" s="1">
        <v>107</v>
      </c>
      <c r="B3077" s="159"/>
      <c r="C3077" s="1" t="s">
        <v>1793</v>
      </c>
      <c r="D3077" s="1"/>
      <c r="E3077" s="1"/>
      <c r="F3077" s="1" t="s">
        <v>1805</v>
      </c>
      <c r="G3077" s="1">
        <v>40</v>
      </c>
      <c r="H3077" s="1" t="s">
        <v>19</v>
      </c>
      <c r="I3077" s="1" t="s">
        <v>652</v>
      </c>
      <c r="J3077" s="1">
        <v>0.05</v>
      </c>
      <c r="K3077" s="1">
        <v>2</v>
      </c>
      <c r="L3077" s="42">
        <v>5</v>
      </c>
      <c r="M3077" s="43"/>
      <c r="N3077" s="1" t="e">
        <f>VLOOKUP(B3077,MICRO!E:L,8,0)</f>
        <v>#N/A</v>
      </c>
    </row>
    <row r="3078" spans="1:14" ht="20.25" x14ac:dyDescent="0.25">
      <c r="A3078" s="1">
        <v>108</v>
      </c>
      <c r="B3078" s="159"/>
      <c r="C3078" s="1" t="s">
        <v>1795</v>
      </c>
      <c r="D3078" s="1"/>
      <c r="E3078" s="1"/>
      <c r="F3078" s="1" t="s">
        <v>1806</v>
      </c>
      <c r="G3078" s="1">
        <v>16</v>
      </c>
      <c r="H3078" s="1" t="s">
        <v>19</v>
      </c>
      <c r="I3078" s="1" t="s">
        <v>652</v>
      </c>
      <c r="J3078" s="1">
        <v>0.05</v>
      </c>
      <c r="K3078" s="1">
        <v>0.8</v>
      </c>
      <c r="L3078" s="42">
        <v>5</v>
      </c>
      <c r="M3078" s="43"/>
      <c r="N3078" s="1" t="e">
        <f>VLOOKUP(B3078,MICRO!E:L,8,0)</f>
        <v>#N/A</v>
      </c>
    </row>
    <row r="3079" spans="1:14" ht="20.25" x14ac:dyDescent="0.25">
      <c r="A3079" s="1">
        <v>109</v>
      </c>
      <c r="B3079" s="159"/>
      <c r="C3079" s="1" t="s">
        <v>1785</v>
      </c>
      <c r="D3079" s="1"/>
      <c r="E3079" s="1"/>
      <c r="F3079" s="1" t="s">
        <v>1807</v>
      </c>
      <c r="G3079" s="1">
        <v>8</v>
      </c>
      <c r="H3079" s="1" t="s">
        <v>19</v>
      </c>
      <c r="I3079" s="1" t="s">
        <v>652</v>
      </c>
      <c r="J3079" s="1">
        <v>0.03</v>
      </c>
      <c r="K3079" s="1">
        <v>0.24</v>
      </c>
      <c r="L3079" s="42">
        <v>5</v>
      </c>
      <c r="M3079" s="43"/>
      <c r="N3079" s="1" t="e">
        <f>VLOOKUP(B3079,MICRO!E:L,8,0)</f>
        <v>#N/A</v>
      </c>
    </row>
    <row r="3080" spans="1:14" ht="20.25" x14ac:dyDescent="0.25">
      <c r="A3080" s="1">
        <v>110</v>
      </c>
      <c r="B3080" s="159"/>
      <c r="C3080" s="1" t="s">
        <v>1797</v>
      </c>
      <c r="D3080" s="1"/>
      <c r="E3080" s="1"/>
      <c r="F3080" s="1" t="s">
        <v>1808</v>
      </c>
      <c r="G3080" s="1">
        <v>8</v>
      </c>
      <c r="H3080" s="1" t="s">
        <v>19</v>
      </c>
      <c r="I3080" s="1" t="s">
        <v>652</v>
      </c>
      <c r="J3080" s="1">
        <v>0.03</v>
      </c>
      <c r="K3080" s="1">
        <v>0.24</v>
      </c>
      <c r="L3080" s="42">
        <v>5</v>
      </c>
      <c r="M3080" s="43"/>
      <c r="N3080" s="1" t="e">
        <f>VLOOKUP(B3080,MICRO!E:L,8,0)</f>
        <v>#N/A</v>
      </c>
    </row>
    <row r="3081" spans="1:14" ht="20.25" x14ac:dyDescent="0.25">
      <c r="A3081" s="1">
        <v>111</v>
      </c>
      <c r="B3081" s="159"/>
      <c r="C3081" s="1" t="s">
        <v>1785</v>
      </c>
      <c r="D3081" s="1"/>
      <c r="E3081" s="1"/>
      <c r="F3081" s="1" t="s">
        <v>1809</v>
      </c>
      <c r="G3081" s="1">
        <v>7</v>
      </c>
      <c r="H3081" s="1" t="s">
        <v>19</v>
      </c>
      <c r="I3081" s="1" t="s">
        <v>652</v>
      </c>
      <c r="J3081" s="1">
        <v>0.03</v>
      </c>
      <c r="K3081" s="1">
        <v>0.21</v>
      </c>
      <c r="L3081" s="42">
        <v>5</v>
      </c>
      <c r="M3081" s="43"/>
      <c r="N3081" s="1" t="e">
        <f>VLOOKUP(B3081,MICRO!E:L,8,0)</f>
        <v>#N/A</v>
      </c>
    </row>
    <row r="3082" spans="1:14" ht="20.25" x14ac:dyDescent="0.25">
      <c r="A3082" s="1">
        <v>112</v>
      </c>
      <c r="B3082" s="159"/>
      <c r="C3082" s="1" t="s">
        <v>1797</v>
      </c>
      <c r="D3082" s="1"/>
      <c r="E3082" s="1"/>
      <c r="F3082" s="1" t="s">
        <v>1810</v>
      </c>
      <c r="G3082" s="1">
        <v>7</v>
      </c>
      <c r="H3082" s="1" t="s">
        <v>19</v>
      </c>
      <c r="I3082" s="1" t="s">
        <v>652</v>
      </c>
      <c r="J3082" s="1">
        <v>0.03</v>
      </c>
      <c r="K3082" s="1">
        <v>0.21</v>
      </c>
      <c r="L3082" s="42">
        <v>5</v>
      </c>
      <c r="M3082" s="43"/>
      <c r="N3082" s="1" t="e">
        <f>VLOOKUP(B3082,MICRO!E:L,8,0)</f>
        <v>#N/A</v>
      </c>
    </row>
    <row r="3083" spans="1:14" ht="20.25" x14ac:dyDescent="0.25">
      <c r="A3083" s="1">
        <v>113</v>
      </c>
      <c r="B3083" s="159"/>
      <c r="C3083" s="1" t="s">
        <v>1788</v>
      </c>
      <c r="D3083" s="1"/>
      <c r="E3083" s="1"/>
      <c r="F3083" s="1" t="s">
        <v>1811</v>
      </c>
      <c r="G3083" s="1">
        <v>204</v>
      </c>
      <c r="H3083" s="1" t="s">
        <v>19</v>
      </c>
      <c r="I3083" s="1" t="s">
        <v>652</v>
      </c>
      <c r="J3083" s="1">
        <v>0.03</v>
      </c>
      <c r="K3083" s="1">
        <v>6.12</v>
      </c>
      <c r="L3083" s="42">
        <v>5</v>
      </c>
      <c r="M3083" s="43"/>
      <c r="N3083" s="1" t="e">
        <f>VLOOKUP(B3083,MICRO!E:L,8,0)</f>
        <v>#N/A</v>
      </c>
    </row>
    <row r="3084" spans="1:14" ht="20.25" x14ac:dyDescent="0.25">
      <c r="A3084" s="1">
        <v>114</v>
      </c>
      <c r="B3084" s="159"/>
      <c r="C3084" s="1" t="s">
        <v>1795</v>
      </c>
      <c r="D3084" s="1"/>
      <c r="E3084" s="1"/>
      <c r="F3084" s="1" t="s">
        <v>1812</v>
      </c>
      <c r="G3084" s="1">
        <v>16</v>
      </c>
      <c r="H3084" s="1" t="s">
        <v>19</v>
      </c>
      <c r="I3084" s="1" t="s">
        <v>652</v>
      </c>
      <c r="J3084" s="1">
        <v>0.03</v>
      </c>
      <c r="K3084" s="1">
        <v>0.48</v>
      </c>
      <c r="L3084" s="42">
        <v>5</v>
      </c>
      <c r="M3084" s="43"/>
      <c r="N3084" s="1" t="e">
        <f>VLOOKUP(B3084,MICRO!E:L,8,0)</f>
        <v>#N/A</v>
      </c>
    </row>
    <row r="3085" spans="1:14" ht="20.25" x14ac:dyDescent="0.25">
      <c r="A3085" s="1">
        <v>115</v>
      </c>
      <c r="B3085" s="159"/>
      <c r="C3085" s="1" t="s">
        <v>1793</v>
      </c>
      <c r="D3085" s="1"/>
      <c r="E3085" s="1"/>
      <c r="F3085" s="1" t="s">
        <v>1813</v>
      </c>
      <c r="G3085" s="1">
        <v>40</v>
      </c>
      <c r="H3085" s="1" t="s">
        <v>19</v>
      </c>
      <c r="I3085" s="1" t="s">
        <v>652</v>
      </c>
      <c r="J3085" s="1">
        <v>0.03</v>
      </c>
      <c r="K3085" s="1">
        <v>1.2</v>
      </c>
      <c r="L3085" s="42">
        <v>5</v>
      </c>
      <c r="M3085" s="43"/>
      <c r="N3085" s="1" t="e">
        <f>VLOOKUP(B3085,MICRO!E:L,8,0)</f>
        <v>#N/A</v>
      </c>
    </row>
    <row r="3086" spans="1:14" ht="20.25" x14ac:dyDescent="0.25">
      <c r="A3086" s="1">
        <v>116</v>
      </c>
      <c r="B3086" s="159"/>
      <c r="C3086" s="1" t="s">
        <v>1791</v>
      </c>
      <c r="D3086" s="1"/>
      <c r="E3086" s="1"/>
      <c r="F3086" s="1" t="s">
        <v>1814</v>
      </c>
      <c r="G3086" s="1">
        <v>16</v>
      </c>
      <c r="H3086" s="1" t="s">
        <v>19</v>
      </c>
      <c r="I3086" s="1" t="s">
        <v>652</v>
      </c>
      <c r="J3086" s="1">
        <v>0.03</v>
      </c>
      <c r="K3086" s="1">
        <v>0.48</v>
      </c>
      <c r="L3086" s="42">
        <v>5</v>
      </c>
      <c r="M3086" s="43"/>
      <c r="N3086" s="1" t="e">
        <f>VLOOKUP(B3086,MICRO!E:L,8,0)</f>
        <v>#N/A</v>
      </c>
    </row>
    <row r="3087" spans="1:14" ht="20.25" x14ac:dyDescent="0.25">
      <c r="A3087" s="1">
        <v>1</v>
      </c>
      <c r="B3087" s="159">
        <v>2198</v>
      </c>
      <c r="C3087" s="1" t="s">
        <v>776</v>
      </c>
      <c r="D3087" s="1"/>
      <c r="E3087" s="1" t="s">
        <v>1101</v>
      </c>
      <c r="F3087" s="1" t="s">
        <v>780</v>
      </c>
      <c r="G3087" s="1">
        <v>1</v>
      </c>
      <c r="H3087" s="1" t="s">
        <v>19</v>
      </c>
      <c r="I3087" s="1" t="s">
        <v>652</v>
      </c>
      <c r="J3087" s="1">
        <v>44.4</v>
      </c>
      <c r="K3087" s="1">
        <v>44.4</v>
      </c>
      <c r="L3087" s="42">
        <v>6</v>
      </c>
      <c r="M3087" s="43"/>
      <c r="N3087" s="1" t="e">
        <f>VLOOKUP(B3087,MICRO!E:L,8,0)</f>
        <v>#N/A</v>
      </c>
    </row>
    <row r="3088" spans="1:14" ht="20.25" x14ac:dyDescent="0.25">
      <c r="A3088" s="1">
        <v>2</v>
      </c>
      <c r="B3088" s="159">
        <v>2211</v>
      </c>
      <c r="C3088" s="1" t="s">
        <v>796</v>
      </c>
      <c r="D3088" s="1"/>
      <c r="E3088" s="1" t="s">
        <v>2</v>
      </c>
      <c r="F3088" s="1" t="s">
        <v>797</v>
      </c>
      <c r="G3088" s="1">
        <v>1</v>
      </c>
      <c r="H3088" s="1" t="s">
        <v>19</v>
      </c>
      <c r="I3088" s="1" t="s">
        <v>652</v>
      </c>
      <c r="J3088" s="1">
        <v>293.5</v>
      </c>
      <c r="K3088" s="1">
        <v>293.5</v>
      </c>
      <c r="L3088" s="42">
        <v>6</v>
      </c>
      <c r="M3088" s="43"/>
      <c r="N3088" s="1" t="e">
        <f>VLOOKUP(B3088,MICRO!E:L,8,0)</f>
        <v>#N/A</v>
      </c>
    </row>
    <row r="3089" spans="1:14" ht="20.25" x14ac:dyDescent="0.25">
      <c r="A3089" s="1">
        <v>3</v>
      </c>
      <c r="B3089" s="159">
        <v>2212</v>
      </c>
      <c r="C3089" s="1" t="s">
        <v>796</v>
      </c>
      <c r="D3089" s="1"/>
      <c r="E3089" s="1" t="s">
        <v>43</v>
      </c>
      <c r="F3089" s="1" t="s">
        <v>798</v>
      </c>
      <c r="G3089" s="1">
        <v>1</v>
      </c>
      <c r="H3089" s="1" t="s">
        <v>19</v>
      </c>
      <c r="I3089" s="1" t="s">
        <v>652</v>
      </c>
      <c r="J3089" s="1">
        <v>101.35</v>
      </c>
      <c r="K3089" s="1">
        <v>101.35</v>
      </c>
      <c r="L3089" s="42">
        <v>6</v>
      </c>
      <c r="M3089" s="43"/>
      <c r="N3089" s="1" t="e">
        <f>VLOOKUP(B3089,MICRO!E:L,8,0)</f>
        <v>#N/A</v>
      </c>
    </row>
    <row r="3090" spans="1:14" ht="20.25" x14ac:dyDescent="0.25">
      <c r="A3090" s="1">
        <v>13</v>
      </c>
      <c r="B3090" s="159">
        <v>2617</v>
      </c>
      <c r="C3090" s="1" t="s">
        <v>1040</v>
      </c>
      <c r="D3090" s="1"/>
      <c r="E3090" s="1" t="s">
        <v>2</v>
      </c>
      <c r="F3090" s="1" t="s">
        <v>1041</v>
      </c>
      <c r="G3090" s="1">
        <v>1</v>
      </c>
      <c r="H3090" s="1" t="s">
        <v>19</v>
      </c>
      <c r="I3090" s="1" t="s">
        <v>652</v>
      </c>
      <c r="J3090" s="1">
        <v>152.5</v>
      </c>
      <c r="K3090" s="1">
        <v>152.5</v>
      </c>
      <c r="L3090" s="42">
        <v>6</v>
      </c>
      <c r="M3090" s="43"/>
      <c r="N3090" s="1" t="e">
        <f>VLOOKUP(B3090,MICRO!E:L,8,0)</f>
        <v>#N/A</v>
      </c>
    </row>
    <row r="3091" spans="1:14" ht="20.25" x14ac:dyDescent="0.25">
      <c r="A3091" s="1">
        <v>14</v>
      </c>
      <c r="B3091" s="159">
        <v>2618</v>
      </c>
      <c r="C3091" s="1" t="s">
        <v>1040</v>
      </c>
      <c r="D3091" s="1"/>
      <c r="E3091" s="1" t="s">
        <v>43</v>
      </c>
      <c r="F3091" s="1" t="s">
        <v>1042</v>
      </c>
      <c r="G3091" s="1">
        <v>4</v>
      </c>
      <c r="H3091" s="1" t="s">
        <v>19</v>
      </c>
      <c r="I3091" s="1" t="s">
        <v>652</v>
      </c>
      <c r="J3091" s="1">
        <v>9.8000000000000007</v>
      </c>
      <c r="K3091" s="1">
        <v>39.200000000000003</v>
      </c>
      <c r="L3091" s="42">
        <v>6</v>
      </c>
      <c r="M3091" s="43"/>
      <c r="N3091" s="1" t="e">
        <f>VLOOKUP(B3091,MICRO!E:L,8,0)</f>
        <v>#N/A</v>
      </c>
    </row>
    <row r="3092" spans="1:14" ht="20.25" x14ac:dyDescent="0.25">
      <c r="A3092" s="1">
        <v>15</v>
      </c>
      <c r="B3092" s="159">
        <v>2619</v>
      </c>
      <c r="C3092" s="1" t="s">
        <v>1040</v>
      </c>
      <c r="D3092" s="1"/>
      <c r="E3092" s="1" t="s">
        <v>746</v>
      </c>
      <c r="F3092" s="1" t="s">
        <v>1043</v>
      </c>
      <c r="G3092" s="1">
        <v>4</v>
      </c>
      <c r="H3092" s="1" t="s">
        <v>19</v>
      </c>
      <c r="I3092" s="1" t="s">
        <v>652</v>
      </c>
      <c r="J3092" s="1">
        <v>2.4</v>
      </c>
      <c r="K3092" s="1">
        <v>9.6</v>
      </c>
      <c r="L3092" s="42">
        <v>6</v>
      </c>
      <c r="M3092" s="43"/>
      <c r="N3092" s="1" t="e">
        <f>VLOOKUP(B3092,MICRO!E:L,8,0)</f>
        <v>#N/A</v>
      </c>
    </row>
    <row r="3093" spans="1:14" ht="20.25" x14ac:dyDescent="0.25">
      <c r="A3093" s="1">
        <v>16</v>
      </c>
      <c r="B3093" s="159">
        <v>2620</v>
      </c>
      <c r="C3093" s="1" t="s">
        <v>1040</v>
      </c>
      <c r="D3093" s="1"/>
      <c r="E3093" s="1" t="s">
        <v>1101</v>
      </c>
      <c r="F3093" s="1" t="s">
        <v>1044</v>
      </c>
      <c r="G3093" s="1">
        <v>18</v>
      </c>
      <c r="H3093" s="1" t="s">
        <v>19</v>
      </c>
      <c r="I3093" s="1" t="s">
        <v>652</v>
      </c>
      <c r="J3093" s="1">
        <v>1.2</v>
      </c>
      <c r="K3093" s="1">
        <v>21.599999999999998</v>
      </c>
      <c r="L3093" s="42">
        <v>6</v>
      </c>
      <c r="M3093" s="43"/>
      <c r="N3093" s="1" t="e">
        <f>VLOOKUP(B3093,MICRO!E:L,8,0)</f>
        <v>#N/A</v>
      </c>
    </row>
    <row r="3094" spans="1:14" ht="20.25" x14ac:dyDescent="0.25">
      <c r="A3094" s="1">
        <v>17</v>
      </c>
      <c r="B3094" s="159">
        <v>2625</v>
      </c>
      <c r="C3094" s="1" t="s">
        <v>1049</v>
      </c>
      <c r="D3094" s="1"/>
      <c r="E3094" s="1" t="s">
        <v>1683</v>
      </c>
      <c r="F3094" s="1" t="s">
        <v>1050</v>
      </c>
      <c r="G3094" s="1">
        <v>32</v>
      </c>
      <c r="H3094" s="1" t="s">
        <v>19</v>
      </c>
      <c r="I3094" s="1" t="s">
        <v>652</v>
      </c>
      <c r="J3094" s="1">
        <v>0.5</v>
      </c>
      <c r="K3094" s="1">
        <v>16</v>
      </c>
      <c r="L3094" s="42">
        <v>6</v>
      </c>
      <c r="M3094" s="43"/>
      <c r="N3094" s="1" t="e">
        <f>VLOOKUP(B3094,MICRO!E:L,8,0)</f>
        <v>#N/A</v>
      </c>
    </row>
    <row r="3095" spans="1:14" ht="20.25" x14ac:dyDescent="0.25">
      <c r="A3095" s="1">
        <v>18</v>
      </c>
      <c r="B3095" s="159">
        <v>2625</v>
      </c>
      <c r="C3095" s="1" t="s">
        <v>1049</v>
      </c>
      <c r="D3095" s="1"/>
      <c r="E3095" s="1" t="s">
        <v>2</v>
      </c>
      <c r="F3095" s="1" t="s">
        <v>1050</v>
      </c>
      <c r="G3095" s="1">
        <v>8</v>
      </c>
      <c r="H3095" s="1" t="s">
        <v>19</v>
      </c>
      <c r="I3095" s="1" t="s">
        <v>652</v>
      </c>
      <c r="J3095" s="1">
        <v>11.9</v>
      </c>
      <c r="K3095" s="1">
        <v>95.2</v>
      </c>
      <c r="L3095" s="42">
        <v>6</v>
      </c>
      <c r="M3095" s="43"/>
      <c r="N3095" s="1" t="e">
        <f>VLOOKUP(B3095,MICRO!E:L,8,0)</f>
        <v>#N/A</v>
      </c>
    </row>
    <row r="3096" spans="1:14" ht="20.25" x14ac:dyDescent="0.25">
      <c r="A3096" s="1">
        <v>19</v>
      </c>
      <c r="B3096" s="159"/>
      <c r="C3096" s="1" t="s">
        <v>1086</v>
      </c>
      <c r="D3096" s="1"/>
      <c r="E3096" s="1" t="s">
        <v>2</v>
      </c>
      <c r="F3096" s="1" t="s">
        <v>1870</v>
      </c>
      <c r="G3096" s="1">
        <v>1</v>
      </c>
      <c r="H3096" s="1" t="s">
        <v>19</v>
      </c>
      <c r="I3096" s="1" t="s">
        <v>652</v>
      </c>
      <c r="J3096" s="1">
        <v>324.60000000000002</v>
      </c>
      <c r="K3096" s="1">
        <v>324.60000000000002</v>
      </c>
      <c r="L3096" s="42">
        <v>6</v>
      </c>
      <c r="M3096" s="43"/>
      <c r="N3096" s="1" t="e">
        <f>VLOOKUP(B3096,MICRO!E:L,8,0)</f>
        <v>#N/A</v>
      </c>
    </row>
    <row r="3097" spans="1:14" ht="20.25" x14ac:dyDescent="0.25">
      <c r="A3097" s="1">
        <v>20</v>
      </c>
      <c r="B3097" s="159"/>
      <c r="C3097" s="1" t="s">
        <v>1086</v>
      </c>
      <c r="D3097" s="1"/>
      <c r="E3097" s="1" t="s">
        <v>43</v>
      </c>
      <c r="F3097" s="1" t="s">
        <v>1087</v>
      </c>
      <c r="G3097" s="1">
        <v>4</v>
      </c>
      <c r="H3097" s="1" t="s">
        <v>19</v>
      </c>
      <c r="I3097" s="1" t="s">
        <v>652</v>
      </c>
      <c r="J3097" s="1">
        <v>9.8000000000000007</v>
      </c>
      <c r="K3097" s="1">
        <v>39.200000000000003</v>
      </c>
      <c r="L3097" s="42">
        <v>6</v>
      </c>
      <c r="M3097" s="43"/>
      <c r="N3097" s="1" t="e">
        <f>VLOOKUP(B3097,MICRO!E:L,8,0)</f>
        <v>#N/A</v>
      </c>
    </row>
    <row r="3098" spans="1:14" ht="20.25" x14ac:dyDescent="0.25">
      <c r="A3098" s="1">
        <v>21</v>
      </c>
      <c r="B3098" s="159"/>
      <c r="C3098" s="1" t="s">
        <v>1086</v>
      </c>
      <c r="D3098" s="1"/>
      <c r="E3098" s="1" t="s">
        <v>746</v>
      </c>
      <c r="F3098" s="1" t="s">
        <v>1088</v>
      </c>
      <c r="G3098" s="1">
        <v>4</v>
      </c>
      <c r="H3098" s="1" t="s">
        <v>19</v>
      </c>
      <c r="I3098" s="1" t="s">
        <v>652</v>
      </c>
      <c r="J3098" s="1">
        <v>2.4</v>
      </c>
      <c r="K3098" s="1">
        <v>9.6</v>
      </c>
      <c r="L3098" s="42">
        <v>6</v>
      </c>
      <c r="M3098" s="43"/>
      <c r="N3098" s="1" t="e">
        <f>VLOOKUP(B3098,MICRO!E:L,8,0)</f>
        <v>#N/A</v>
      </c>
    </row>
    <row r="3099" spans="1:14" ht="20.25" x14ac:dyDescent="0.25">
      <c r="A3099" s="1">
        <v>22</v>
      </c>
      <c r="B3099" s="159"/>
      <c r="C3099" s="1" t="s">
        <v>1086</v>
      </c>
      <c r="D3099" s="1"/>
      <c r="E3099" s="1" t="s">
        <v>1101</v>
      </c>
      <c r="F3099" s="1" t="s">
        <v>1089</v>
      </c>
      <c r="G3099" s="1">
        <v>22</v>
      </c>
      <c r="H3099" s="1" t="s">
        <v>19</v>
      </c>
      <c r="I3099" s="1" t="s">
        <v>652</v>
      </c>
      <c r="J3099" s="1">
        <v>0.2</v>
      </c>
      <c r="K3099" s="1">
        <v>4.4000000000000004</v>
      </c>
      <c r="L3099" s="42">
        <v>6</v>
      </c>
      <c r="M3099" s="43"/>
      <c r="N3099" s="1" t="e">
        <f>VLOOKUP(B3099,MICRO!E:L,8,0)</f>
        <v>#N/A</v>
      </c>
    </row>
    <row r="3100" spans="1:14" ht="20.25" x14ac:dyDescent="0.25">
      <c r="A3100" s="1">
        <v>23</v>
      </c>
      <c r="B3100" s="159"/>
      <c r="C3100" s="1" t="s">
        <v>1132</v>
      </c>
      <c r="D3100" s="1"/>
      <c r="E3100" s="1" t="s">
        <v>43</v>
      </c>
      <c r="F3100" s="1" t="s">
        <v>1134</v>
      </c>
      <c r="G3100" s="1">
        <v>1</v>
      </c>
      <c r="H3100" s="1" t="s">
        <v>19</v>
      </c>
      <c r="I3100" s="1" t="s">
        <v>652</v>
      </c>
      <c r="J3100" s="1">
        <v>55.2</v>
      </c>
      <c r="K3100" s="1">
        <v>55.2</v>
      </c>
      <c r="L3100" s="42">
        <v>6</v>
      </c>
      <c r="M3100" s="43"/>
      <c r="N3100" s="1" t="e">
        <f>VLOOKUP(B3100,MICRO!E:L,8,0)</f>
        <v>#N/A</v>
      </c>
    </row>
    <row r="3101" spans="1:14" ht="20.25" x14ac:dyDescent="0.25">
      <c r="A3101" s="1">
        <v>1</v>
      </c>
      <c r="B3101" s="159">
        <v>2186</v>
      </c>
      <c r="C3101" s="1" t="s">
        <v>769</v>
      </c>
      <c r="D3101" s="1"/>
      <c r="E3101" s="1" t="s">
        <v>2</v>
      </c>
      <c r="F3101" s="1" t="s">
        <v>770</v>
      </c>
      <c r="G3101" s="1">
        <v>2</v>
      </c>
      <c r="H3101" s="1" t="s">
        <v>19</v>
      </c>
      <c r="I3101" s="1" t="s">
        <v>652</v>
      </c>
      <c r="J3101" s="1">
        <v>118.3</v>
      </c>
      <c r="K3101" s="1">
        <v>236.6</v>
      </c>
      <c r="L3101" s="42">
        <v>7</v>
      </c>
      <c r="M3101" s="43"/>
      <c r="N3101" s="1" t="e">
        <f>VLOOKUP(B3101,MICRO!E:L,8,0)</f>
        <v>#N/A</v>
      </c>
    </row>
    <row r="3102" spans="1:14" ht="20.25" x14ac:dyDescent="0.25">
      <c r="A3102" s="1">
        <v>2</v>
      </c>
      <c r="B3102" s="159">
        <v>2187</v>
      </c>
      <c r="C3102" s="1" t="s">
        <v>769</v>
      </c>
      <c r="D3102" s="1"/>
      <c r="E3102" s="1" t="s">
        <v>43</v>
      </c>
      <c r="F3102" s="1" t="s">
        <v>771</v>
      </c>
      <c r="G3102" s="1">
        <v>2</v>
      </c>
      <c r="H3102" s="1" t="s">
        <v>19</v>
      </c>
      <c r="I3102" s="1" t="s">
        <v>652</v>
      </c>
      <c r="J3102" s="1">
        <v>52.5</v>
      </c>
      <c r="K3102" s="1">
        <v>105</v>
      </c>
      <c r="L3102" s="42">
        <v>7</v>
      </c>
      <c r="M3102" s="43"/>
      <c r="N3102" s="1" t="e">
        <f>VLOOKUP(B3102,MICRO!E:L,8,0)</f>
        <v>#N/A</v>
      </c>
    </row>
    <row r="3103" spans="1:14" ht="20.25" x14ac:dyDescent="0.25">
      <c r="A3103" s="1">
        <v>3</v>
      </c>
      <c r="B3103" s="159">
        <v>2190</v>
      </c>
      <c r="C3103" s="1" t="s">
        <v>773</v>
      </c>
      <c r="D3103" s="1"/>
      <c r="E3103" s="1" t="s">
        <v>2</v>
      </c>
      <c r="F3103" s="1" t="s">
        <v>774</v>
      </c>
      <c r="G3103" s="1">
        <v>1</v>
      </c>
      <c r="H3103" s="1" t="s">
        <v>19</v>
      </c>
      <c r="I3103" s="1" t="s">
        <v>652</v>
      </c>
      <c r="J3103" s="1">
        <v>206.4</v>
      </c>
      <c r="K3103" s="1">
        <v>206.4</v>
      </c>
      <c r="L3103" s="42">
        <v>7</v>
      </c>
      <c r="M3103" s="43"/>
      <c r="N3103" s="1" t="e">
        <f>VLOOKUP(B3103,MICRO!E:L,8,0)</f>
        <v>#N/A</v>
      </c>
    </row>
    <row r="3104" spans="1:14" ht="20.25" x14ac:dyDescent="0.25">
      <c r="A3104" s="1">
        <v>4</v>
      </c>
      <c r="B3104" s="159">
        <v>2191</v>
      </c>
      <c r="C3104" s="1" t="s">
        <v>773</v>
      </c>
      <c r="D3104" s="1"/>
      <c r="E3104" s="1" t="s">
        <v>43</v>
      </c>
      <c r="F3104" s="1" t="s">
        <v>775</v>
      </c>
      <c r="G3104" s="1">
        <v>2</v>
      </c>
      <c r="H3104" s="1" t="s">
        <v>19</v>
      </c>
      <c r="I3104" s="1" t="s">
        <v>652</v>
      </c>
      <c r="J3104" s="1">
        <v>40.1</v>
      </c>
      <c r="K3104" s="1">
        <v>80.2</v>
      </c>
      <c r="L3104" s="42">
        <v>7</v>
      </c>
      <c r="M3104" s="43"/>
      <c r="N3104" s="1" t="e">
        <f>VLOOKUP(B3104,MICRO!E:L,8,0)</f>
        <v>#N/A</v>
      </c>
    </row>
    <row r="3105" spans="1:14" ht="20.25" x14ac:dyDescent="0.25">
      <c r="A3105" s="1">
        <v>5</v>
      </c>
      <c r="B3105" s="159">
        <v>2192</v>
      </c>
      <c r="C3105" s="1" t="s">
        <v>773</v>
      </c>
      <c r="D3105" s="1"/>
      <c r="E3105" s="1" t="s">
        <v>746</v>
      </c>
      <c r="F3105" s="1" t="s">
        <v>2738</v>
      </c>
      <c r="G3105" s="1">
        <v>2</v>
      </c>
      <c r="H3105" s="1" t="s">
        <v>19</v>
      </c>
      <c r="I3105" s="1" t="s">
        <v>652</v>
      </c>
      <c r="J3105" s="1">
        <v>28.3</v>
      </c>
      <c r="K3105" s="1">
        <v>56.6</v>
      </c>
      <c r="L3105" s="42">
        <v>7</v>
      </c>
      <c r="M3105" s="43"/>
      <c r="N3105" s="1" t="e">
        <f>VLOOKUP(B3105,MICRO!E:L,8,0)</f>
        <v>#N/A</v>
      </c>
    </row>
    <row r="3106" spans="1:14" ht="20.25" x14ac:dyDescent="0.25">
      <c r="A3106" s="1">
        <v>6</v>
      </c>
      <c r="B3106" s="159">
        <v>2192</v>
      </c>
      <c r="C3106" s="1" t="s">
        <v>773</v>
      </c>
      <c r="D3106" s="1"/>
      <c r="E3106" s="1" t="s">
        <v>1101</v>
      </c>
      <c r="F3106" s="1" t="s">
        <v>2739</v>
      </c>
      <c r="G3106" s="1">
        <v>2</v>
      </c>
      <c r="H3106" s="1" t="s">
        <v>19</v>
      </c>
      <c r="I3106" s="1" t="s">
        <v>652</v>
      </c>
      <c r="J3106" s="1">
        <v>5.9</v>
      </c>
      <c r="K3106" s="1">
        <v>11.8</v>
      </c>
      <c r="L3106" s="42">
        <v>7</v>
      </c>
      <c r="M3106" s="43"/>
      <c r="N3106" s="1" t="e">
        <f>VLOOKUP(B3106,MICRO!E:L,8,0)</f>
        <v>#N/A</v>
      </c>
    </row>
    <row r="3107" spans="1:14" ht="20.25" x14ac:dyDescent="0.25">
      <c r="A3107" s="1">
        <v>7</v>
      </c>
      <c r="B3107" s="159">
        <v>2198</v>
      </c>
      <c r="C3107" s="1" t="s">
        <v>776</v>
      </c>
      <c r="D3107" s="1"/>
      <c r="E3107" s="1" t="s">
        <v>1101</v>
      </c>
      <c r="F3107" s="1" t="s">
        <v>780</v>
      </c>
      <c r="G3107" s="1">
        <v>1</v>
      </c>
      <c r="H3107" s="1" t="s">
        <v>19</v>
      </c>
      <c r="I3107" s="1" t="s">
        <v>652</v>
      </c>
      <c r="J3107" s="1">
        <v>44.4</v>
      </c>
      <c r="K3107" s="1">
        <v>44.4</v>
      </c>
      <c r="L3107" s="42">
        <v>7</v>
      </c>
      <c r="M3107" s="43"/>
      <c r="N3107" s="1" t="e">
        <f>VLOOKUP(B3107,MICRO!E:L,8,0)</f>
        <v>#N/A</v>
      </c>
    </row>
    <row r="3108" spans="1:14" ht="20.25" x14ac:dyDescent="0.25">
      <c r="A3108" s="1">
        <v>8</v>
      </c>
      <c r="B3108" s="159">
        <v>2211</v>
      </c>
      <c r="C3108" s="1" t="s">
        <v>796</v>
      </c>
      <c r="D3108" s="1"/>
      <c r="E3108" s="1" t="s">
        <v>2</v>
      </c>
      <c r="F3108" s="1" t="s">
        <v>797</v>
      </c>
      <c r="G3108" s="1">
        <v>1</v>
      </c>
      <c r="H3108" s="1" t="s">
        <v>19</v>
      </c>
      <c r="I3108" s="1" t="s">
        <v>652</v>
      </c>
      <c r="J3108" s="1">
        <v>155.30000000000001</v>
      </c>
      <c r="K3108" s="1">
        <v>155.30000000000001</v>
      </c>
      <c r="L3108" s="42">
        <v>7</v>
      </c>
      <c r="M3108" s="43"/>
      <c r="N3108" s="1" t="e">
        <f>VLOOKUP(B3108,MICRO!E:L,8,0)</f>
        <v>#N/A</v>
      </c>
    </row>
    <row r="3109" spans="1:14" ht="20.25" x14ac:dyDescent="0.25">
      <c r="A3109" s="1">
        <v>9</v>
      </c>
      <c r="B3109" s="159">
        <v>2212</v>
      </c>
      <c r="C3109" s="1" t="s">
        <v>796</v>
      </c>
      <c r="D3109" s="1"/>
      <c r="E3109" s="1" t="s">
        <v>43</v>
      </c>
      <c r="F3109" s="1" t="s">
        <v>798</v>
      </c>
      <c r="G3109" s="1">
        <v>1</v>
      </c>
      <c r="H3109" s="1" t="s">
        <v>19</v>
      </c>
      <c r="I3109" s="1" t="s">
        <v>652</v>
      </c>
      <c r="J3109" s="1">
        <v>101.35</v>
      </c>
      <c r="K3109" s="1">
        <v>101.35</v>
      </c>
      <c r="L3109" s="42">
        <v>7</v>
      </c>
      <c r="M3109" s="43"/>
      <c r="N3109" s="1" t="e">
        <f>VLOOKUP(B3109,MICRO!E:L,8,0)</f>
        <v>#N/A</v>
      </c>
    </row>
    <row r="3110" spans="1:14" ht="20.25" x14ac:dyDescent="0.25">
      <c r="A3110" s="1">
        <v>10</v>
      </c>
      <c r="B3110" s="159">
        <v>2591</v>
      </c>
      <c r="C3110" s="1" t="s">
        <v>1024</v>
      </c>
      <c r="D3110" s="1"/>
      <c r="E3110" s="1" t="s">
        <v>2</v>
      </c>
      <c r="F3110" s="1" t="s">
        <v>1026</v>
      </c>
      <c r="G3110" s="1">
        <v>2</v>
      </c>
      <c r="H3110" s="1" t="s">
        <v>19</v>
      </c>
      <c r="I3110" s="1" t="s">
        <v>652</v>
      </c>
      <c r="J3110" s="1">
        <v>59.9</v>
      </c>
      <c r="K3110" s="1">
        <v>119.8</v>
      </c>
      <c r="L3110" s="42">
        <v>7</v>
      </c>
      <c r="M3110" s="43"/>
      <c r="N3110" s="1" t="e">
        <f>VLOOKUP(B3110,MICRO!E:L,8,0)</f>
        <v>#N/A</v>
      </c>
    </row>
    <row r="3111" spans="1:14" ht="20.25" x14ac:dyDescent="0.25">
      <c r="A3111" s="1">
        <v>11</v>
      </c>
      <c r="B3111" s="159">
        <v>2592</v>
      </c>
      <c r="C3111" s="1" t="s">
        <v>1025</v>
      </c>
      <c r="D3111" s="1"/>
      <c r="E3111" s="1" t="s">
        <v>2</v>
      </c>
      <c r="F3111" s="1" t="s">
        <v>1027</v>
      </c>
      <c r="G3111" s="1">
        <v>2</v>
      </c>
      <c r="H3111" s="1" t="s">
        <v>19</v>
      </c>
      <c r="I3111" s="1" t="s">
        <v>652</v>
      </c>
      <c r="J3111" s="1">
        <v>63.6</v>
      </c>
      <c r="K3111" s="1">
        <v>127.2</v>
      </c>
      <c r="L3111" s="42">
        <v>7</v>
      </c>
      <c r="M3111" s="43"/>
      <c r="N3111" s="1" t="e">
        <f>VLOOKUP(B3111,MICRO!E:L,8,0)</f>
        <v>#N/A</v>
      </c>
    </row>
    <row r="3112" spans="1:14" ht="20.25" x14ac:dyDescent="0.25">
      <c r="A3112" s="1">
        <v>12</v>
      </c>
      <c r="B3112" s="159">
        <v>2593</v>
      </c>
      <c r="C3112" s="1" t="s">
        <v>1028</v>
      </c>
      <c r="D3112" s="1"/>
      <c r="E3112" s="1" t="s">
        <v>2</v>
      </c>
      <c r="F3112" s="1" t="s">
        <v>1029</v>
      </c>
      <c r="G3112" s="1">
        <v>2</v>
      </c>
      <c r="H3112" s="1" t="s">
        <v>19</v>
      </c>
      <c r="I3112" s="1" t="s">
        <v>652</v>
      </c>
      <c r="J3112" s="1">
        <v>51.7</v>
      </c>
      <c r="K3112" s="1">
        <v>103.4</v>
      </c>
      <c r="L3112" s="42">
        <v>7</v>
      </c>
      <c r="M3112" s="43"/>
      <c r="N3112" s="1" t="e">
        <f>VLOOKUP(B3112,MICRO!E:L,8,0)</f>
        <v>#N/A</v>
      </c>
    </row>
    <row r="3113" spans="1:14" ht="20.25" x14ac:dyDescent="0.25">
      <c r="A3113" s="1">
        <v>13</v>
      </c>
      <c r="B3113" s="159"/>
      <c r="C3113" s="1" t="s">
        <v>1132</v>
      </c>
      <c r="D3113" s="1"/>
      <c r="E3113" s="1" t="s">
        <v>43</v>
      </c>
      <c r="F3113" s="1" t="s">
        <v>1134</v>
      </c>
      <c r="G3113" s="1">
        <v>1</v>
      </c>
      <c r="H3113" s="1" t="s">
        <v>19</v>
      </c>
      <c r="I3113" s="1" t="s">
        <v>652</v>
      </c>
      <c r="J3113" s="1">
        <v>55.2</v>
      </c>
      <c r="K3113" s="1">
        <v>55.2</v>
      </c>
      <c r="L3113" s="42">
        <v>7</v>
      </c>
      <c r="M3113" s="43"/>
      <c r="N3113" s="1" t="e">
        <f>VLOOKUP(B3113,MICRO!E:L,8,0)</f>
        <v>#N/A</v>
      </c>
    </row>
    <row r="3114" spans="1:14" ht="20.25" x14ac:dyDescent="0.25">
      <c r="A3114" s="1">
        <v>14</v>
      </c>
      <c r="B3114" s="159"/>
      <c r="C3114" s="1" t="s">
        <v>982</v>
      </c>
      <c r="D3114" s="1"/>
      <c r="E3114" s="1" t="s">
        <v>2740</v>
      </c>
      <c r="F3114" s="1" t="s">
        <v>983</v>
      </c>
      <c r="G3114" s="1">
        <v>1</v>
      </c>
      <c r="H3114" s="1" t="s">
        <v>19</v>
      </c>
      <c r="I3114" s="1" t="s">
        <v>652</v>
      </c>
      <c r="J3114" s="1">
        <v>252.8</v>
      </c>
      <c r="K3114" s="1">
        <v>252.8</v>
      </c>
      <c r="L3114" s="42">
        <v>7</v>
      </c>
      <c r="M3114" s="43"/>
      <c r="N3114" s="1" t="e">
        <f>VLOOKUP(B3114,MICRO!E:L,8,0)</f>
        <v>#N/A</v>
      </c>
    </row>
    <row r="3115" spans="1:14" ht="20.25" x14ac:dyDescent="0.25">
      <c r="A3115" s="1">
        <v>15</v>
      </c>
      <c r="B3115" s="159"/>
      <c r="C3115" s="1" t="s">
        <v>982</v>
      </c>
      <c r="D3115" s="1"/>
      <c r="E3115" s="1" t="s">
        <v>43</v>
      </c>
      <c r="F3115" s="1" t="s">
        <v>984</v>
      </c>
      <c r="G3115" s="1">
        <v>1</v>
      </c>
      <c r="H3115" s="1" t="s">
        <v>19</v>
      </c>
      <c r="I3115" s="1" t="s">
        <v>652</v>
      </c>
      <c r="J3115" s="1">
        <v>135.19999999999999</v>
      </c>
      <c r="K3115" s="1">
        <v>135.19999999999999</v>
      </c>
      <c r="L3115" s="42">
        <v>7</v>
      </c>
      <c r="M3115" s="43"/>
      <c r="N3115" s="1" t="e">
        <f>VLOOKUP(B3115,MICRO!E:L,8,0)</f>
        <v>#N/A</v>
      </c>
    </row>
    <row r="3116" spans="1:14" ht="20.25" x14ac:dyDescent="0.25">
      <c r="A3116" s="1">
        <v>1</v>
      </c>
      <c r="B3116" s="159">
        <v>2046</v>
      </c>
      <c r="C3116" s="1" t="s">
        <v>1929</v>
      </c>
      <c r="D3116" s="1"/>
      <c r="E3116" s="1"/>
      <c r="F3116" s="1" t="s">
        <v>1930</v>
      </c>
      <c r="G3116" s="1">
        <v>1</v>
      </c>
      <c r="H3116" s="1" t="s">
        <v>19</v>
      </c>
      <c r="I3116" s="1" t="s">
        <v>652</v>
      </c>
      <c r="J3116" s="1">
        <v>3</v>
      </c>
      <c r="K3116" s="1">
        <v>3</v>
      </c>
      <c r="L3116" s="42">
        <v>8</v>
      </c>
      <c r="M3116" s="43"/>
      <c r="N3116" s="1" t="e">
        <f>VLOOKUP(B3116,MICRO!E:L,8,0)</f>
        <v>#N/A</v>
      </c>
    </row>
    <row r="3117" spans="1:14" ht="20.25" x14ac:dyDescent="0.25">
      <c r="A3117" s="1">
        <v>2</v>
      </c>
      <c r="B3117" s="159">
        <v>2181</v>
      </c>
      <c r="C3117" s="1" t="s">
        <v>764</v>
      </c>
      <c r="D3117" s="1"/>
      <c r="E3117" s="1" t="s">
        <v>2</v>
      </c>
      <c r="F3117" s="1" t="s">
        <v>763</v>
      </c>
      <c r="G3117" s="1">
        <v>1</v>
      </c>
      <c r="H3117" s="1" t="s">
        <v>19</v>
      </c>
      <c r="I3117" s="1" t="s">
        <v>652</v>
      </c>
      <c r="J3117" s="1">
        <v>118.3</v>
      </c>
      <c r="K3117" s="1">
        <v>58.92</v>
      </c>
      <c r="L3117" s="42">
        <v>8</v>
      </c>
      <c r="M3117" s="43"/>
      <c r="N3117" s="1" t="e">
        <f>VLOOKUP(B3117,MICRO!E:L,8,0)</f>
        <v>#N/A</v>
      </c>
    </row>
    <row r="3118" spans="1:14" ht="20.25" x14ac:dyDescent="0.25">
      <c r="A3118" s="1">
        <v>3</v>
      </c>
      <c r="B3118" s="159">
        <v>2182</v>
      </c>
      <c r="C3118" s="1" t="s">
        <v>764</v>
      </c>
      <c r="D3118" s="1"/>
      <c r="E3118" s="1" t="s">
        <v>43</v>
      </c>
      <c r="F3118" s="1" t="s">
        <v>765</v>
      </c>
      <c r="G3118" s="1">
        <v>2</v>
      </c>
      <c r="H3118" s="1" t="s">
        <v>19</v>
      </c>
      <c r="I3118" s="1" t="s">
        <v>652</v>
      </c>
      <c r="J3118" s="1">
        <v>2.5</v>
      </c>
      <c r="K3118" s="1">
        <v>5</v>
      </c>
      <c r="L3118" s="42">
        <v>8</v>
      </c>
      <c r="M3118" s="43"/>
      <c r="N3118" s="1" t="e">
        <f>VLOOKUP(B3118,MICRO!E:L,8,0)</f>
        <v>#N/A</v>
      </c>
    </row>
    <row r="3119" spans="1:14" ht="20.25" x14ac:dyDescent="0.25">
      <c r="A3119" s="1">
        <v>4</v>
      </c>
      <c r="B3119" s="159">
        <v>2183</v>
      </c>
      <c r="C3119" s="1" t="s">
        <v>764</v>
      </c>
      <c r="D3119" s="1"/>
      <c r="E3119" s="1" t="s">
        <v>746</v>
      </c>
      <c r="F3119" s="1" t="s">
        <v>766</v>
      </c>
      <c r="G3119" s="1">
        <v>1</v>
      </c>
      <c r="H3119" s="1" t="s">
        <v>19</v>
      </c>
      <c r="I3119" s="1" t="s">
        <v>652</v>
      </c>
      <c r="J3119" s="1">
        <v>40.1</v>
      </c>
      <c r="K3119" s="1">
        <v>40.1</v>
      </c>
      <c r="L3119" s="42">
        <v>8</v>
      </c>
      <c r="M3119" s="43"/>
      <c r="N3119" s="1" t="e">
        <f>VLOOKUP(B3119,MICRO!E:L,8,0)</f>
        <v>#N/A</v>
      </c>
    </row>
    <row r="3120" spans="1:14" ht="20.25" x14ac:dyDescent="0.25">
      <c r="A3120" s="1">
        <v>5</v>
      </c>
      <c r="B3120" s="159">
        <v>2188</v>
      </c>
      <c r="C3120" s="1" t="s">
        <v>769</v>
      </c>
      <c r="D3120" s="1"/>
      <c r="E3120" s="1" t="s">
        <v>746</v>
      </c>
      <c r="F3120" s="1" t="s">
        <v>1931</v>
      </c>
      <c r="G3120" s="1">
        <v>4</v>
      </c>
      <c r="H3120" s="1" t="s">
        <v>19</v>
      </c>
      <c r="I3120" s="1" t="s">
        <v>652</v>
      </c>
      <c r="J3120" s="1">
        <v>3.1</v>
      </c>
      <c r="K3120" s="1">
        <v>12.4</v>
      </c>
      <c r="L3120" s="42">
        <v>8</v>
      </c>
      <c r="M3120" s="43"/>
      <c r="N3120" s="1" t="e">
        <f>VLOOKUP(B3120,MICRO!E:L,8,0)</f>
        <v>#N/A</v>
      </c>
    </row>
    <row r="3121" spans="1:14" ht="20.25" x14ac:dyDescent="0.25">
      <c r="A3121" s="1">
        <v>6</v>
      </c>
      <c r="B3121" s="159">
        <v>2189</v>
      </c>
      <c r="C3121" s="1" t="s">
        <v>769</v>
      </c>
      <c r="D3121" s="1"/>
      <c r="E3121" s="1" t="s">
        <v>1101</v>
      </c>
      <c r="F3121" s="1" t="s">
        <v>772</v>
      </c>
      <c r="G3121" s="1">
        <v>1</v>
      </c>
      <c r="H3121" s="1" t="s">
        <v>19</v>
      </c>
      <c r="I3121" s="1" t="s">
        <v>652</v>
      </c>
      <c r="J3121" s="1">
        <v>2.5</v>
      </c>
      <c r="K3121" s="1">
        <v>2.5</v>
      </c>
      <c r="L3121" s="42">
        <v>8</v>
      </c>
      <c r="M3121" s="43"/>
      <c r="N3121" s="1" t="e">
        <f>VLOOKUP(B3121,MICRO!E:L,8,0)</f>
        <v>#N/A</v>
      </c>
    </row>
    <row r="3122" spans="1:14" ht="20.25" x14ac:dyDescent="0.25">
      <c r="A3122" s="1">
        <v>7</v>
      </c>
      <c r="B3122" s="159">
        <v>2416</v>
      </c>
      <c r="C3122" s="1" t="s">
        <v>908</v>
      </c>
      <c r="D3122" s="1"/>
      <c r="E3122" s="1" t="s">
        <v>100</v>
      </c>
      <c r="F3122" s="1" t="s">
        <v>909</v>
      </c>
      <c r="G3122" s="1">
        <v>1</v>
      </c>
      <c r="H3122" s="1" t="s">
        <v>19</v>
      </c>
      <c r="I3122" s="1" t="s">
        <v>652</v>
      </c>
      <c r="J3122" s="1">
        <v>22.1</v>
      </c>
      <c r="K3122" s="1">
        <v>22.1</v>
      </c>
      <c r="L3122" s="42">
        <v>8</v>
      </c>
      <c r="M3122" s="43"/>
      <c r="N3122" s="1" t="e">
        <f>VLOOKUP(B3122,MICRO!E:L,8,0)</f>
        <v>#N/A</v>
      </c>
    </row>
    <row r="3123" spans="1:14" ht="20.25" x14ac:dyDescent="0.25">
      <c r="A3123" s="1">
        <v>8</v>
      </c>
      <c r="B3123" s="159">
        <v>2417</v>
      </c>
      <c r="C3123" s="1" t="s">
        <v>908</v>
      </c>
      <c r="D3123" s="1"/>
      <c r="E3123" s="1" t="s">
        <v>173</v>
      </c>
      <c r="F3123" s="1" t="s">
        <v>910</v>
      </c>
      <c r="G3123" s="1">
        <v>2</v>
      </c>
      <c r="H3123" s="1" t="s">
        <v>19</v>
      </c>
      <c r="I3123" s="1" t="s">
        <v>652</v>
      </c>
      <c r="J3123" s="1">
        <v>12</v>
      </c>
      <c r="K3123" s="1">
        <v>24</v>
      </c>
      <c r="L3123" s="42">
        <v>8</v>
      </c>
      <c r="M3123" s="43"/>
      <c r="N3123" s="1" t="e">
        <f>VLOOKUP(B3123,MICRO!E:L,8,0)</f>
        <v>#N/A</v>
      </c>
    </row>
    <row r="3124" spans="1:14" ht="20.25" x14ac:dyDescent="0.25">
      <c r="A3124" s="1">
        <v>9</v>
      </c>
      <c r="B3124" s="159">
        <v>2425</v>
      </c>
      <c r="C3124" s="1" t="s">
        <v>911</v>
      </c>
      <c r="D3124" s="1"/>
      <c r="E3124" s="1" t="s">
        <v>43</v>
      </c>
      <c r="F3124" s="1" t="s">
        <v>912</v>
      </c>
      <c r="G3124" s="1">
        <v>2</v>
      </c>
      <c r="H3124" s="1" t="s">
        <v>19</v>
      </c>
      <c r="I3124" s="1" t="s">
        <v>652</v>
      </c>
      <c r="J3124" s="1">
        <v>6.9</v>
      </c>
      <c r="K3124" s="1">
        <v>13.8</v>
      </c>
      <c r="L3124" s="42">
        <v>8</v>
      </c>
      <c r="M3124" s="43"/>
      <c r="N3124" s="1" t="e">
        <f>VLOOKUP(B3124,MICRO!E:L,8,0)</f>
        <v>#N/A</v>
      </c>
    </row>
    <row r="3125" spans="1:14" ht="20.25" x14ac:dyDescent="0.25">
      <c r="A3125" s="1">
        <v>10</v>
      </c>
      <c r="B3125" s="159">
        <v>2427</v>
      </c>
      <c r="C3125" s="1" t="s">
        <v>911</v>
      </c>
      <c r="D3125" s="1"/>
      <c r="E3125" s="1" t="s">
        <v>1101</v>
      </c>
      <c r="F3125" s="1" t="s">
        <v>1932</v>
      </c>
      <c r="G3125" s="1">
        <v>2</v>
      </c>
      <c r="H3125" s="1" t="s">
        <v>19</v>
      </c>
      <c r="I3125" s="1" t="s">
        <v>652</v>
      </c>
      <c r="J3125" s="1">
        <v>11</v>
      </c>
      <c r="K3125" s="1">
        <v>22</v>
      </c>
      <c r="L3125" s="42">
        <v>8</v>
      </c>
      <c r="M3125" s="43"/>
      <c r="N3125" s="1" t="e">
        <f>VLOOKUP(B3125,MICRO!E:L,8,0)</f>
        <v>#N/A</v>
      </c>
    </row>
    <row r="3126" spans="1:14" ht="20.25" x14ac:dyDescent="0.25">
      <c r="A3126" s="1">
        <v>11</v>
      </c>
      <c r="B3126" s="159">
        <v>2428</v>
      </c>
      <c r="C3126" s="1" t="s">
        <v>911</v>
      </c>
      <c r="D3126" s="1"/>
      <c r="E3126" s="1" t="s">
        <v>100</v>
      </c>
      <c r="F3126" s="1" t="s">
        <v>913</v>
      </c>
      <c r="G3126" s="1">
        <v>2</v>
      </c>
      <c r="H3126" s="1" t="s">
        <v>19</v>
      </c>
      <c r="I3126" s="1" t="s">
        <v>652</v>
      </c>
      <c r="J3126" s="1">
        <v>20.3</v>
      </c>
      <c r="K3126" s="1">
        <v>40.6</v>
      </c>
      <c r="L3126" s="42">
        <v>8</v>
      </c>
      <c r="M3126" s="43"/>
      <c r="N3126" s="1" t="e">
        <f>VLOOKUP(B3126,MICRO!E:L,8,0)</f>
        <v>#N/A</v>
      </c>
    </row>
    <row r="3127" spans="1:14" ht="20.25" x14ac:dyDescent="0.25">
      <c r="A3127" s="1">
        <v>12</v>
      </c>
      <c r="B3127" s="159">
        <v>2431</v>
      </c>
      <c r="C3127" s="1" t="s">
        <v>911</v>
      </c>
      <c r="D3127" s="1"/>
      <c r="E3127" s="1" t="s">
        <v>464</v>
      </c>
      <c r="F3127" s="1" t="s">
        <v>914</v>
      </c>
      <c r="G3127" s="1">
        <v>1</v>
      </c>
      <c r="H3127" s="1" t="s">
        <v>19</v>
      </c>
      <c r="I3127" s="1" t="s">
        <v>652</v>
      </c>
      <c r="J3127" s="1">
        <v>23.7</v>
      </c>
      <c r="K3127" s="1">
        <v>23.7</v>
      </c>
      <c r="L3127" s="42">
        <v>8</v>
      </c>
      <c r="M3127" s="43"/>
      <c r="N3127" s="1" t="e">
        <f>VLOOKUP(B3127,MICRO!E:L,8,0)</f>
        <v>#N/A</v>
      </c>
    </row>
    <row r="3128" spans="1:14" ht="20.25" x14ac:dyDescent="0.25">
      <c r="A3128" s="1">
        <v>13</v>
      </c>
      <c r="B3128" s="159">
        <v>2432</v>
      </c>
      <c r="C3128" s="1" t="s">
        <v>911</v>
      </c>
      <c r="D3128" s="1"/>
      <c r="E3128" s="1" t="s">
        <v>1102</v>
      </c>
      <c r="F3128" s="1" t="s">
        <v>915</v>
      </c>
      <c r="G3128" s="1">
        <v>1</v>
      </c>
      <c r="H3128" s="1" t="s">
        <v>19</v>
      </c>
      <c r="I3128" s="1" t="s">
        <v>652</v>
      </c>
      <c r="J3128" s="1">
        <v>28.9</v>
      </c>
      <c r="K3128" s="1">
        <v>28.9</v>
      </c>
      <c r="L3128" s="42">
        <v>8</v>
      </c>
      <c r="M3128" s="43"/>
      <c r="N3128" s="1" t="e">
        <f>VLOOKUP(B3128,MICRO!E:L,8,0)</f>
        <v>#N/A</v>
      </c>
    </row>
    <row r="3129" spans="1:14" ht="20.25" x14ac:dyDescent="0.25">
      <c r="A3129" s="1">
        <v>14</v>
      </c>
      <c r="B3129" s="159">
        <v>2529</v>
      </c>
      <c r="C3129" s="1" t="s">
        <v>986</v>
      </c>
      <c r="D3129" s="1"/>
      <c r="E3129" s="1" t="s">
        <v>1101</v>
      </c>
      <c r="F3129" s="1" t="s">
        <v>987</v>
      </c>
      <c r="G3129" s="1">
        <v>1</v>
      </c>
      <c r="H3129" s="1" t="s">
        <v>19</v>
      </c>
      <c r="I3129" s="1" t="s">
        <v>652</v>
      </c>
      <c r="J3129" s="1">
        <v>26.9</v>
      </c>
      <c r="K3129" s="1">
        <v>26.9</v>
      </c>
      <c r="L3129" s="42">
        <v>8</v>
      </c>
      <c r="M3129" s="43"/>
      <c r="N3129" s="1" t="e">
        <f>VLOOKUP(B3129,MICRO!E:L,8,0)</f>
        <v>#N/A</v>
      </c>
    </row>
    <row r="3130" spans="1:14" ht="20.25" x14ac:dyDescent="0.25">
      <c r="A3130" s="1">
        <v>15</v>
      </c>
      <c r="B3130" s="159">
        <v>2530</v>
      </c>
      <c r="C3130" s="1" t="s">
        <v>986</v>
      </c>
      <c r="D3130" s="1"/>
      <c r="E3130" s="1" t="s">
        <v>100</v>
      </c>
      <c r="F3130" s="1" t="s">
        <v>988</v>
      </c>
      <c r="G3130" s="1">
        <v>1</v>
      </c>
      <c r="H3130" s="1" t="s">
        <v>19</v>
      </c>
      <c r="I3130" s="1" t="s">
        <v>652</v>
      </c>
      <c r="J3130" s="1">
        <v>27.7</v>
      </c>
      <c r="K3130" s="1">
        <v>27.7</v>
      </c>
      <c r="L3130" s="42">
        <v>8</v>
      </c>
      <c r="M3130" s="43"/>
      <c r="N3130" s="1" t="e">
        <f>VLOOKUP(B3130,MICRO!E:L,8,0)</f>
        <v>#N/A</v>
      </c>
    </row>
    <row r="3131" spans="1:14" ht="20.25" x14ac:dyDescent="0.25">
      <c r="A3131" s="1">
        <v>16</v>
      </c>
      <c r="B3131" s="159">
        <v>2536</v>
      </c>
      <c r="C3131" s="1" t="s">
        <v>989</v>
      </c>
      <c r="D3131" s="1"/>
      <c r="E3131" s="1" t="s">
        <v>1101</v>
      </c>
      <c r="F3131" s="1" t="s">
        <v>990</v>
      </c>
      <c r="G3131" s="1">
        <v>2</v>
      </c>
      <c r="H3131" s="1" t="s">
        <v>19</v>
      </c>
      <c r="I3131" s="1" t="s">
        <v>652</v>
      </c>
      <c r="J3131" s="1">
        <v>24.4</v>
      </c>
      <c r="K3131" s="1">
        <v>48.8</v>
      </c>
      <c r="L3131" s="42">
        <v>8</v>
      </c>
      <c r="M3131" s="43"/>
      <c r="N3131" s="1" t="e">
        <f>VLOOKUP(B3131,MICRO!E:L,8,0)</f>
        <v>#N/A</v>
      </c>
    </row>
    <row r="3132" spans="1:14" ht="20.25" x14ac:dyDescent="0.25">
      <c r="A3132" s="1">
        <v>17</v>
      </c>
      <c r="B3132" s="159">
        <v>2537</v>
      </c>
      <c r="C3132" s="1" t="s">
        <v>989</v>
      </c>
      <c r="D3132" s="1"/>
      <c r="E3132" s="1" t="s">
        <v>100</v>
      </c>
      <c r="F3132" s="1" t="s">
        <v>991</v>
      </c>
      <c r="G3132" s="1">
        <v>1</v>
      </c>
      <c r="H3132" s="1" t="s">
        <v>19</v>
      </c>
      <c r="I3132" s="1" t="s">
        <v>652</v>
      </c>
      <c r="J3132" s="1">
        <v>15.3</v>
      </c>
      <c r="K3132" s="1">
        <v>15.3</v>
      </c>
      <c r="L3132" s="42">
        <v>8</v>
      </c>
      <c r="M3132" s="43"/>
      <c r="N3132" s="1" t="e">
        <f>VLOOKUP(B3132,MICRO!E:L,8,0)</f>
        <v>#N/A</v>
      </c>
    </row>
    <row r="3133" spans="1:14" ht="20.25" x14ac:dyDescent="0.25">
      <c r="A3133" s="1">
        <v>18</v>
      </c>
      <c r="B3133" s="159">
        <v>2538</v>
      </c>
      <c r="C3133" s="1" t="s">
        <v>989</v>
      </c>
      <c r="D3133" s="1"/>
      <c r="E3133" s="1" t="s">
        <v>173</v>
      </c>
      <c r="F3133" s="1" t="s">
        <v>992</v>
      </c>
      <c r="G3133" s="1">
        <v>1</v>
      </c>
      <c r="H3133" s="1" t="s">
        <v>19</v>
      </c>
      <c r="I3133" s="1" t="s">
        <v>652</v>
      </c>
      <c r="J3133" s="1">
        <v>22.8</v>
      </c>
      <c r="K3133" s="1">
        <v>22.8</v>
      </c>
      <c r="L3133" s="42">
        <v>8</v>
      </c>
      <c r="M3133" s="43"/>
      <c r="N3133" s="1" t="e">
        <f>VLOOKUP(B3133,MICRO!E:L,8,0)</f>
        <v>#N/A</v>
      </c>
    </row>
    <row r="3134" spans="1:14" ht="20.25" x14ac:dyDescent="0.25">
      <c r="A3134" s="1">
        <v>19</v>
      </c>
      <c r="B3134" s="159">
        <v>2543</v>
      </c>
      <c r="C3134" s="1" t="s">
        <v>993</v>
      </c>
      <c r="D3134" s="1"/>
      <c r="E3134" s="1" t="s">
        <v>1101</v>
      </c>
      <c r="F3134" s="1" t="s">
        <v>994</v>
      </c>
      <c r="G3134" s="1">
        <v>1</v>
      </c>
      <c r="H3134" s="1" t="s">
        <v>19</v>
      </c>
      <c r="I3134" s="1" t="s">
        <v>652</v>
      </c>
      <c r="J3134" s="1">
        <v>16.3</v>
      </c>
      <c r="K3134" s="1">
        <v>16.3</v>
      </c>
      <c r="L3134" s="42">
        <v>8</v>
      </c>
      <c r="M3134" s="43"/>
      <c r="N3134" s="1" t="e">
        <f>VLOOKUP(B3134,MICRO!E:L,8,0)</f>
        <v>#N/A</v>
      </c>
    </row>
    <row r="3135" spans="1:14" ht="20.25" x14ac:dyDescent="0.25">
      <c r="A3135" s="1">
        <v>20</v>
      </c>
      <c r="B3135" s="159">
        <v>2734</v>
      </c>
      <c r="C3135" s="1" t="s">
        <v>1090</v>
      </c>
      <c r="D3135" s="1"/>
      <c r="E3135" s="1" t="s">
        <v>746</v>
      </c>
      <c r="F3135" s="1" t="s">
        <v>1091</v>
      </c>
      <c r="G3135" s="1">
        <v>1</v>
      </c>
      <c r="H3135" s="1" t="s">
        <v>19</v>
      </c>
      <c r="I3135" s="1" t="s">
        <v>652</v>
      </c>
      <c r="J3135" s="1">
        <v>7.5</v>
      </c>
      <c r="K3135" s="1">
        <v>7.5</v>
      </c>
      <c r="L3135" s="42">
        <v>8</v>
      </c>
      <c r="M3135" s="43"/>
      <c r="N3135" s="1" t="e">
        <f>VLOOKUP(B3135,MICRO!E:L,8,0)</f>
        <v>#N/A</v>
      </c>
    </row>
    <row r="3136" spans="1:14" ht="20.25" x14ac:dyDescent="0.25">
      <c r="A3136" s="1">
        <v>21</v>
      </c>
      <c r="B3136" s="159">
        <v>2735</v>
      </c>
      <c r="C3136" s="1" t="s">
        <v>1090</v>
      </c>
      <c r="D3136" s="1"/>
      <c r="E3136" s="1" t="s">
        <v>1101</v>
      </c>
      <c r="F3136" s="1" t="s">
        <v>1092</v>
      </c>
      <c r="G3136" s="1">
        <v>2</v>
      </c>
      <c r="H3136" s="1" t="s">
        <v>19</v>
      </c>
      <c r="I3136" s="1" t="s">
        <v>652</v>
      </c>
      <c r="J3136" s="1">
        <v>24.4</v>
      </c>
      <c r="K3136" s="1">
        <v>48.8</v>
      </c>
      <c r="L3136" s="42">
        <v>8</v>
      </c>
      <c r="M3136" s="43"/>
      <c r="N3136" s="1" t="e">
        <f>VLOOKUP(B3136,MICRO!E:L,8,0)</f>
        <v>#N/A</v>
      </c>
    </row>
    <row r="3137" spans="1:14" ht="20.25" x14ac:dyDescent="0.25">
      <c r="A3137" s="1">
        <v>22</v>
      </c>
      <c r="B3137" s="159">
        <v>2736</v>
      </c>
      <c r="C3137" s="1" t="s">
        <v>1090</v>
      </c>
      <c r="D3137" s="1"/>
      <c r="E3137" s="1" t="s">
        <v>100</v>
      </c>
      <c r="F3137" s="1" t="s">
        <v>1093</v>
      </c>
      <c r="G3137" s="1">
        <v>1</v>
      </c>
      <c r="H3137" s="1" t="s">
        <v>19</v>
      </c>
      <c r="I3137" s="1" t="s">
        <v>652</v>
      </c>
      <c r="J3137" s="1">
        <v>12.7</v>
      </c>
      <c r="K3137" s="1">
        <v>12.7</v>
      </c>
      <c r="L3137" s="42">
        <v>8</v>
      </c>
      <c r="M3137" s="43"/>
      <c r="N3137" s="1" t="e">
        <f>VLOOKUP(B3137,MICRO!E:L,8,0)</f>
        <v>#N/A</v>
      </c>
    </row>
    <row r="3138" spans="1:14" ht="20.25" x14ac:dyDescent="0.25">
      <c r="A3138" s="1">
        <v>23</v>
      </c>
      <c r="B3138" s="159">
        <v>2737</v>
      </c>
      <c r="C3138" s="1" t="s">
        <v>1090</v>
      </c>
      <c r="D3138" s="1"/>
      <c r="E3138" s="1" t="s">
        <v>173</v>
      </c>
      <c r="F3138" s="1" t="s">
        <v>1094</v>
      </c>
      <c r="G3138" s="1">
        <v>1</v>
      </c>
      <c r="H3138" s="1" t="s">
        <v>19</v>
      </c>
      <c r="I3138" s="1" t="s">
        <v>652</v>
      </c>
      <c r="J3138" s="1">
        <v>7</v>
      </c>
      <c r="K3138" s="1">
        <v>7</v>
      </c>
      <c r="L3138" s="42">
        <v>8</v>
      </c>
      <c r="M3138" s="43"/>
      <c r="N3138" s="1" t="e">
        <f>VLOOKUP(B3138,MICRO!E:L,8,0)</f>
        <v>#N/A</v>
      </c>
    </row>
    <row r="3139" spans="1:14" ht="20.25" x14ac:dyDescent="0.25">
      <c r="A3139" s="1">
        <v>24</v>
      </c>
      <c r="B3139" s="159"/>
      <c r="C3139" s="1" t="s">
        <v>1140</v>
      </c>
      <c r="D3139" s="1"/>
      <c r="E3139" s="1" t="s">
        <v>2</v>
      </c>
      <c r="F3139" s="1" t="s">
        <v>1141</v>
      </c>
      <c r="G3139" s="1">
        <v>2</v>
      </c>
      <c r="H3139" s="1" t="s">
        <v>19</v>
      </c>
      <c r="I3139" s="1" t="s">
        <v>652</v>
      </c>
      <c r="J3139" s="1">
        <v>2.9</v>
      </c>
      <c r="K3139" s="1">
        <v>5.8</v>
      </c>
      <c r="L3139" s="42">
        <v>8</v>
      </c>
      <c r="M3139" s="43"/>
      <c r="N3139" s="1" t="e">
        <f>VLOOKUP(B3139,MICRO!E:L,8,0)</f>
        <v>#N/A</v>
      </c>
    </row>
    <row r="3140" spans="1:14" ht="20.25" x14ac:dyDescent="0.25">
      <c r="A3140" s="1">
        <v>25</v>
      </c>
      <c r="B3140" s="159"/>
      <c r="C3140" s="1" t="s">
        <v>1140</v>
      </c>
      <c r="D3140" s="1"/>
      <c r="E3140" s="1" t="s">
        <v>43</v>
      </c>
      <c r="F3140" s="1" t="s">
        <v>1142</v>
      </c>
      <c r="G3140" s="1">
        <v>1</v>
      </c>
      <c r="H3140" s="1" t="s">
        <v>19</v>
      </c>
      <c r="I3140" s="1" t="s">
        <v>652</v>
      </c>
      <c r="J3140" s="1">
        <v>12.2</v>
      </c>
      <c r="K3140" s="1">
        <v>12.2</v>
      </c>
      <c r="L3140" s="42">
        <v>8</v>
      </c>
      <c r="M3140" s="43"/>
      <c r="N3140" s="1" t="e">
        <f>VLOOKUP(B3140,MICRO!E:L,8,0)</f>
        <v>#N/A</v>
      </c>
    </row>
    <row r="3141" spans="1:14" ht="20.25" x14ac:dyDescent="0.25">
      <c r="A3141" s="1">
        <v>26</v>
      </c>
      <c r="B3141" s="159"/>
      <c r="C3141" s="1" t="s">
        <v>1140</v>
      </c>
      <c r="D3141" s="1"/>
      <c r="E3141" s="1" t="s">
        <v>1933</v>
      </c>
      <c r="F3141" s="1" t="s">
        <v>1934</v>
      </c>
      <c r="G3141" s="1">
        <v>2</v>
      </c>
      <c r="H3141" s="1" t="s">
        <v>19</v>
      </c>
      <c r="I3141" s="1" t="s">
        <v>652</v>
      </c>
      <c r="J3141" s="1">
        <v>1</v>
      </c>
      <c r="K3141" s="1">
        <v>2</v>
      </c>
      <c r="L3141" s="42">
        <v>8</v>
      </c>
      <c r="M3141" s="43"/>
      <c r="N3141" s="1" t="e">
        <f>VLOOKUP(B3141,MICRO!E:L,8,0)</f>
        <v>#N/A</v>
      </c>
    </row>
    <row r="3142" spans="1:14" ht="20.25" x14ac:dyDescent="0.25">
      <c r="A3142" s="1">
        <v>27</v>
      </c>
      <c r="B3142" s="159"/>
      <c r="C3142" s="1" t="s">
        <v>1140</v>
      </c>
      <c r="D3142" s="1"/>
      <c r="E3142" s="1" t="s">
        <v>1837</v>
      </c>
      <c r="F3142" s="1" t="s">
        <v>1935</v>
      </c>
      <c r="G3142" s="1">
        <v>1</v>
      </c>
      <c r="H3142" s="1" t="s">
        <v>19</v>
      </c>
      <c r="I3142" s="1" t="s">
        <v>652</v>
      </c>
      <c r="J3142" s="1">
        <v>7.1</v>
      </c>
      <c r="K3142" s="1">
        <v>7.1</v>
      </c>
      <c r="L3142" s="42">
        <v>8</v>
      </c>
      <c r="M3142" s="43"/>
      <c r="N3142" s="1" t="e">
        <f>VLOOKUP(B3142,MICRO!E:L,8,0)</f>
        <v>#N/A</v>
      </c>
    </row>
    <row r="3143" spans="1:14" ht="20.25" x14ac:dyDescent="0.25">
      <c r="A3143" s="1">
        <v>28</v>
      </c>
      <c r="B3143" s="159"/>
      <c r="C3143" s="1" t="s">
        <v>1140</v>
      </c>
      <c r="D3143" s="1"/>
      <c r="E3143" s="1" t="s">
        <v>1101</v>
      </c>
      <c r="F3143" s="1" t="s">
        <v>1143</v>
      </c>
      <c r="G3143" s="1">
        <v>1</v>
      </c>
      <c r="H3143" s="1" t="s">
        <v>19</v>
      </c>
      <c r="I3143" s="1" t="s">
        <v>652</v>
      </c>
      <c r="J3143" s="1">
        <v>10.7</v>
      </c>
      <c r="K3143" s="1">
        <v>10.7</v>
      </c>
      <c r="L3143" s="42">
        <v>8</v>
      </c>
      <c r="M3143" s="43"/>
      <c r="N3143" s="1" t="e">
        <f>VLOOKUP(B3143,MICRO!E:L,8,0)</f>
        <v>#N/A</v>
      </c>
    </row>
    <row r="3144" spans="1:14" ht="20.25" x14ac:dyDescent="0.25">
      <c r="A3144" s="1">
        <v>29</v>
      </c>
      <c r="B3144" s="159"/>
      <c r="C3144" s="1" t="s">
        <v>1144</v>
      </c>
      <c r="D3144" s="1"/>
      <c r="E3144" s="1" t="s">
        <v>2</v>
      </c>
      <c r="F3144" s="1" t="s">
        <v>1145</v>
      </c>
      <c r="G3144" s="1">
        <v>2</v>
      </c>
      <c r="H3144" s="1" t="s">
        <v>19</v>
      </c>
      <c r="I3144" s="1" t="s">
        <v>652</v>
      </c>
      <c r="J3144" s="1">
        <v>2.6</v>
      </c>
      <c r="K3144" s="1">
        <v>5.2</v>
      </c>
      <c r="L3144" s="42">
        <v>8</v>
      </c>
      <c r="M3144" s="43"/>
      <c r="N3144" s="1" t="e">
        <f>VLOOKUP(B3144,MICRO!E:L,8,0)</f>
        <v>#N/A</v>
      </c>
    </row>
    <row r="3145" spans="1:14" ht="20.25" x14ac:dyDescent="0.25">
      <c r="A3145" s="1">
        <v>30</v>
      </c>
      <c r="B3145" s="159"/>
      <c r="C3145" s="1" t="s">
        <v>1144</v>
      </c>
      <c r="D3145" s="1"/>
      <c r="E3145" s="1" t="s">
        <v>43</v>
      </c>
      <c r="F3145" s="1" t="s">
        <v>1146</v>
      </c>
      <c r="G3145" s="1">
        <v>1</v>
      </c>
      <c r="H3145" s="1" t="s">
        <v>19</v>
      </c>
      <c r="I3145" s="1" t="s">
        <v>652</v>
      </c>
      <c r="J3145" s="1">
        <v>11.8</v>
      </c>
      <c r="K3145" s="1">
        <v>11.8</v>
      </c>
      <c r="L3145" s="42">
        <v>8</v>
      </c>
      <c r="M3145" s="43"/>
      <c r="N3145" s="1" t="e">
        <f>VLOOKUP(B3145,MICRO!E:L,8,0)</f>
        <v>#N/A</v>
      </c>
    </row>
    <row r="3146" spans="1:14" ht="20.25" x14ac:dyDescent="0.25">
      <c r="A3146" s="1">
        <v>31</v>
      </c>
      <c r="B3146" s="159"/>
      <c r="C3146" s="1" t="s">
        <v>1144</v>
      </c>
      <c r="D3146" s="1"/>
      <c r="E3146" s="1" t="s">
        <v>1936</v>
      </c>
      <c r="F3146" s="1" t="s">
        <v>1937</v>
      </c>
      <c r="G3146" s="1">
        <v>2</v>
      </c>
      <c r="H3146" s="1" t="s">
        <v>19</v>
      </c>
      <c r="I3146" s="1" t="s">
        <v>652</v>
      </c>
      <c r="J3146" s="1">
        <v>1</v>
      </c>
      <c r="K3146" s="1">
        <v>2</v>
      </c>
      <c r="L3146" s="42">
        <v>8</v>
      </c>
      <c r="M3146" s="43"/>
      <c r="N3146" s="1" t="e">
        <f>VLOOKUP(B3146,MICRO!E:L,8,0)</f>
        <v>#N/A</v>
      </c>
    </row>
    <row r="3147" spans="1:14" ht="20.25" x14ac:dyDescent="0.25">
      <c r="A3147" s="1">
        <v>32</v>
      </c>
      <c r="B3147" s="159"/>
      <c r="C3147" s="1" t="s">
        <v>1144</v>
      </c>
      <c r="D3147" s="1"/>
      <c r="E3147" s="1" t="s">
        <v>1101</v>
      </c>
      <c r="F3147" s="1" t="s">
        <v>1147</v>
      </c>
      <c r="G3147" s="1">
        <v>1</v>
      </c>
      <c r="H3147" s="1" t="s">
        <v>19</v>
      </c>
      <c r="I3147" s="1" t="s">
        <v>652</v>
      </c>
      <c r="J3147" s="1">
        <v>6.4</v>
      </c>
      <c r="K3147" s="1">
        <v>6.4</v>
      </c>
      <c r="L3147" s="42">
        <v>8</v>
      </c>
      <c r="M3147" s="43"/>
      <c r="N3147" s="1" t="e">
        <f>VLOOKUP(B3147,MICRO!E:L,8,0)</f>
        <v>#N/A</v>
      </c>
    </row>
    <row r="3148" spans="1:14" ht="20.25" x14ac:dyDescent="0.25">
      <c r="A3148" s="1">
        <v>33</v>
      </c>
      <c r="B3148" s="159"/>
      <c r="C3148" s="1" t="s">
        <v>1128</v>
      </c>
      <c r="D3148" s="1"/>
      <c r="E3148" s="1" t="s">
        <v>2</v>
      </c>
      <c r="F3148" s="1" t="s">
        <v>1129</v>
      </c>
      <c r="G3148" s="1">
        <v>6</v>
      </c>
      <c r="H3148" s="1" t="s">
        <v>19</v>
      </c>
      <c r="I3148" s="1" t="s">
        <v>652</v>
      </c>
      <c r="J3148" s="1">
        <v>8.9</v>
      </c>
      <c r="K3148" s="1">
        <v>53.400000000000006</v>
      </c>
      <c r="L3148" s="42">
        <v>8</v>
      </c>
      <c r="M3148" s="43"/>
      <c r="N3148" s="1" t="e">
        <f>VLOOKUP(B3148,MICRO!E:L,8,0)</f>
        <v>#N/A</v>
      </c>
    </row>
    <row r="3149" spans="1:14" ht="20.25" x14ac:dyDescent="0.25">
      <c r="A3149" s="1">
        <v>34</v>
      </c>
      <c r="B3149" s="159"/>
      <c r="C3149" s="1" t="s">
        <v>1128</v>
      </c>
      <c r="D3149" s="1"/>
      <c r="E3149" s="1" t="s">
        <v>43</v>
      </c>
      <c r="F3149" s="1" t="s">
        <v>1130</v>
      </c>
      <c r="G3149" s="1">
        <v>2</v>
      </c>
      <c r="H3149" s="1" t="s">
        <v>19</v>
      </c>
      <c r="I3149" s="1" t="s">
        <v>652</v>
      </c>
      <c r="J3149" s="1">
        <v>11.8</v>
      </c>
      <c r="K3149" s="1">
        <v>23.6</v>
      </c>
      <c r="L3149" s="42">
        <v>8</v>
      </c>
      <c r="M3149" s="43"/>
      <c r="N3149" s="1" t="e">
        <f>VLOOKUP(B3149,MICRO!E:L,8,0)</f>
        <v>#N/A</v>
      </c>
    </row>
    <row r="3150" spans="1:14" ht="20.25" x14ac:dyDescent="0.25">
      <c r="A3150" s="1">
        <v>35</v>
      </c>
      <c r="B3150" s="159"/>
      <c r="C3150" s="1"/>
      <c r="D3150" s="1"/>
      <c r="E3150" s="1"/>
      <c r="F3150" s="1" t="s">
        <v>1938</v>
      </c>
      <c r="G3150" s="1">
        <v>16</v>
      </c>
      <c r="H3150" s="1" t="s">
        <v>19</v>
      </c>
      <c r="I3150" s="1"/>
      <c r="J3150" s="1">
        <v>0.05</v>
      </c>
      <c r="K3150" s="1">
        <v>0.8</v>
      </c>
      <c r="L3150" s="42">
        <v>8</v>
      </c>
      <c r="M3150" s="43"/>
      <c r="N3150" s="1" t="e">
        <f>VLOOKUP(B3150,MICRO!E:L,8,0)</f>
        <v>#N/A</v>
      </c>
    </row>
    <row r="3151" spans="1:14" ht="20.25" x14ac:dyDescent="0.25">
      <c r="A3151" s="1">
        <v>36</v>
      </c>
      <c r="B3151" s="159"/>
      <c r="C3151" s="1"/>
      <c r="D3151" s="1"/>
      <c r="E3151" s="1"/>
      <c r="F3151" s="1" t="s">
        <v>1939</v>
      </c>
      <c r="G3151" s="1">
        <v>2</v>
      </c>
      <c r="H3151" s="1" t="s">
        <v>19</v>
      </c>
      <c r="I3151" s="1"/>
      <c r="J3151" s="1">
        <v>0.8</v>
      </c>
      <c r="K3151" s="1">
        <v>1.6</v>
      </c>
      <c r="L3151" s="42">
        <v>8</v>
      </c>
      <c r="M3151" s="43"/>
      <c r="N3151" s="1" t="e">
        <f>VLOOKUP(B3151,MICRO!E:L,8,0)</f>
        <v>#N/A</v>
      </c>
    </row>
    <row r="3152" spans="1:14" ht="20.25" x14ac:dyDescent="0.25">
      <c r="A3152" s="1">
        <v>37</v>
      </c>
      <c r="B3152" s="159"/>
      <c r="C3152" s="1"/>
      <c r="D3152" s="1"/>
      <c r="E3152" s="1"/>
      <c r="F3152" s="1" t="s">
        <v>1940</v>
      </c>
      <c r="G3152" s="1">
        <v>1</v>
      </c>
      <c r="H3152" s="1" t="s">
        <v>19</v>
      </c>
      <c r="I3152" s="1"/>
      <c r="J3152" s="1">
        <v>0.5</v>
      </c>
      <c r="K3152" s="1">
        <v>0.5</v>
      </c>
      <c r="L3152" s="42">
        <v>8</v>
      </c>
      <c r="M3152" s="43"/>
      <c r="N3152" s="1" t="e">
        <f>VLOOKUP(B3152,MICRO!E:L,8,0)</f>
        <v>#N/A</v>
      </c>
    </row>
    <row r="3153" spans="1:14" ht="20.25" x14ac:dyDescent="0.25">
      <c r="A3153" s="1">
        <v>38</v>
      </c>
      <c r="B3153" s="159"/>
      <c r="C3153" s="1"/>
      <c r="D3153" s="1"/>
      <c r="E3153" s="1"/>
      <c r="F3153" s="1" t="s">
        <v>1941</v>
      </c>
      <c r="G3153" s="1">
        <v>1</v>
      </c>
      <c r="H3153" s="1" t="s">
        <v>19</v>
      </c>
      <c r="I3153" s="1"/>
      <c r="J3153" s="1">
        <v>0.6</v>
      </c>
      <c r="K3153" s="1">
        <v>0.6</v>
      </c>
      <c r="L3153" s="42">
        <v>8</v>
      </c>
      <c r="M3153" s="43"/>
      <c r="N3153" s="1" t="e">
        <f>VLOOKUP(B3153,MICRO!E:L,8,0)</f>
        <v>#N/A</v>
      </c>
    </row>
    <row r="3154" spans="1:14" ht="20.25" x14ac:dyDescent="0.25">
      <c r="A3154" s="1">
        <v>39</v>
      </c>
      <c r="B3154" s="159"/>
      <c r="C3154" s="1"/>
      <c r="D3154" s="1"/>
      <c r="E3154" s="1"/>
      <c r="F3154" s="1" t="s">
        <v>1942</v>
      </c>
      <c r="G3154" s="1">
        <v>4</v>
      </c>
      <c r="H3154" s="1" t="s">
        <v>19</v>
      </c>
      <c r="I3154" s="1"/>
      <c r="J3154" s="1">
        <v>0.2</v>
      </c>
      <c r="K3154" s="1">
        <v>0.8</v>
      </c>
      <c r="L3154" s="42">
        <v>8</v>
      </c>
      <c r="M3154" s="43"/>
      <c r="N3154" s="1" t="e">
        <f>VLOOKUP(B3154,MICRO!E:L,8,0)</f>
        <v>#N/A</v>
      </c>
    </row>
    <row r="3155" spans="1:14" ht="20.25" x14ac:dyDescent="0.25">
      <c r="A3155" s="1">
        <v>40</v>
      </c>
      <c r="B3155" s="159"/>
      <c r="C3155" s="1"/>
      <c r="D3155" s="1"/>
      <c r="E3155" s="1"/>
      <c r="F3155" s="1" t="s">
        <v>1943</v>
      </c>
      <c r="G3155" s="1">
        <v>8</v>
      </c>
      <c r="H3155" s="1" t="s">
        <v>19</v>
      </c>
      <c r="I3155" s="1"/>
      <c r="J3155" s="1">
        <v>0.05</v>
      </c>
      <c r="K3155" s="1">
        <v>0.4</v>
      </c>
      <c r="L3155" s="42">
        <v>8</v>
      </c>
      <c r="M3155" s="43"/>
      <c r="N3155" s="1" t="e">
        <f>VLOOKUP(B3155,MICRO!E:L,8,0)</f>
        <v>#N/A</v>
      </c>
    </row>
    <row r="3156" spans="1:14" ht="20.25" x14ac:dyDescent="0.25">
      <c r="A3156" s="1">
        <v>41</v>
      </c>
      <c r="B3156" s="159"/>
      <c r="C3156" s="1"/>
      <c r="D3156" s="1"/>
      <c r="E3156" s="1"/>
      <c r="F3156" s="1" t="s">
        <v>1944</v>
      </c>
      <c r="G3156" s="1">
        <v>4</v>
      </c>
      <c r="H3156" s="1" t="s">
        <v>19</v>
      </c>
      <c r="I3156" s="1"/>
      <c r="J3156" s="1">
        <v>0.08</v>
      </c>
      <c r="K3156" s="1">
        <v>0.32</v>
      </c>
      <c r="L3156" s="42">
        <v>8</v>
      </c>
      <c r="M3156" s="43"/>
      <c r="N3156" s="1" t="e">
        <f>VLOOKUP(B3156,MICRO!E:L,8,0)</f>
        <v>#N/A</v>
      </c>
    </row>
    <row r="3157" spans="1:14" ht="20.25" x14ac:dyDescent="0.25">
      <c r="A3157" s="1">
        <v>42</v>
      </c>
      <c r="B3157" s="159"/>
      <c r="C3157" s="1"/>
      <c r="D3157" s="1"/>
      <c r="E3157" s="1"/>
      <c r="F3157" s="1" t="s">
        <v>1945</v>
      </c>
      <c r="G3157" s="1">
        <v>4</v>
      </c>
      <c r="H3157" s="1" t="s">
        <v>19</v>
      </c>
      <c r="I3157" s="1"/>
      <c r="J3157" s="1">
        <v>0.5</v>
      </c>
      <c r="K3157" s="1">
        <v>2</v>
      </c>
      <c r="L3157" s="42">
        <v>8</v>
      </c>
      <c r="M3157" s="43"/>
      <c r="N3157" s="1" t="e">
        <f>VLOOKUP(B3157,MICRO!E:L,8,0)</f>
        <v>#N/A</v>
      </c>
    </row>
    <row r="3158" spans="1:14" ht="20.25" x14ac:dyDescent="0.25">
      <c r="A3158" s="1">
        <v>43</v>
      </c>
      <c r="B3158" s="159"/>
      <c r="C3158" s="1"/>
      <c r="D3158" s="1"/>
      <c r="E3158" s="1"/>
      <c r="F3158" s="1" t="s">
        <v>1946</v>
      </c>
      <c r="G3158" s="1">
        <v>4</v>
      </c>
      <c r="H3158" s="1" t="s">
        <v>19</v>
      </c>
      <c r="I3158" s="1"/>
      <c r="J3158" s="1">
        <v>0.05</v>
      </c>
      <c r="K3158" s="1">
        <v>0.2</v>
      </c>
      <c r="L3158" s="42">
        <v>8</v>
      </c>
      <c r="M3158" s="43"/>
      <c r="N3158" s="1" t="e">
        <f>VLOOKUP(B3158,MICRO!E:L,8,0)</f>
        <v>#N/A</v>
      </c>
    </row>
    <row r="3159" spans="1:14" ht="20.25" x14ac:dyDescent="0.25">
      <c r="A3159" s="1">
        <v>44</v>
      </c>
      <c r="B3159" s="159"/>
      <c r="C3159" s="1"/>
      <c r="D3159" s="1"/>
      <c r="E3159" s="1"/>
      <c r="F3159" s="1" t="s">
        <v>1947</v>
      </c>
      <c r="G3159" s="1">
        <v>5</v>
      </c>
      <c r="H3159" s="1" t="s">
        <v>19</v>
      </c>
      <c r="I3159" s="1"/>
      <c r="J3159" s="1">
        <v>0.01</v>
      </c>
      <c r="K3159" s="1">
        <v>0.05</v>
      </c>
      <c r="L3159" s="42">
        <v>8</v>
      </c>
      <c r="M3159" s="43"/>
      <c r="N3159" s="1" t="e">
        <f>VLOOKUP(B3159,MICRO!E:L,8,0)</f>
        <v>#N/A</v>
      </c>
    </row>
    <row r="3160" spans="1:14" ht="20.25" x14ac:dyDescent="0.25">
      <c r="A3160" s="1">
        <v>45</v>
      </c>
      <c r="B3160" s="159"/>
      <c r="C3160" s="1" t="s">
        <v>1389</v>
      </c>
      <c r="D3160" s="1"/>
      <c r="E3160" s="1"/>
      <c r="F3160" s="1" t="s">
        <v>1390</v>
      </c>
      <c r="G3160" s="1">
        <v>1</v>
      </c>
      <c r="H3160" s="1" t="s">
        <v>19</v>
      </c>
      <c r="I3160" s="1" t="s">
        <v>652</v>
      </c>
      <c r="J3160" s="1">
        <v>12.5</v>
      </c>
      <c r="K3160" s="1">
        <v>12.5</v>
      </c>
      <c r="L3160" s="42">
        <v>8</v>
      </c>
      <c r="M3160" s="43"/>
      <c r="N3160" s="1" t="e">
        <f>VLOOKUP(B3160,MICRO!E:L,8,0)</f>
        <v>#N/A</v>
      </c>
    </row>
    <row r="3161" spans="1:14" ht="20.25" x14ac:dyDescent="0.25">
      <c r="A3161" s="1">
        <v>46</v>
      </c>
      <c r="B3161" s="159"/>
      <c r="C3161" s="1"/>
      <c r="D3161" s="1"/>
      <c r="E3161" s="1"/>
      <c r="F3161" s="1" t="s">
        <v>1948</v>
      </c>
      <c r="G3161" s="1">
        <v>57</v>
      </c>
      <c r="H3161" s="1" t="s">
        <v>1253</v>
      </c>
      <c r="I3161" s="1"/>
      <c r="J3161" s="1">
        <v>0.02</v>
      </c>
      <c r="K3161" s="1">
        <v>1.1400000000000001</v>
      </c>
      <c r="L3161" s="42">
        <v>8</v>
      </c>
      <c r="M3161" s="43"/>
      <c r="N3161" s="1" t="e">
        <f>VLOOKUP(B3161,MICRO!E:L,8,0)</f>
        <v>#N/A</v>
      </c>
    </row>
    <row r="3162" spans="1:14" ht="20.25" x14ac:dyDescent="0.25">
      <c r="A3162" s="1">
        <v>47</v>
      </c>
      <c r="B3162" s="159"/>
      <c r="C3162" s="1"/>
      <c r="D3162" s="1"/>
      <c r="E3162" s="1"/>
      <c r="F3162" s="1" t="s">
        <v>1949</v>
      </c>
      <c r="G3162" s="1">
        <v>190</v>
      </c>
      <c r="H3162" s="1" t="s">
        <v>1253</v>
      </c>
      <c r="I3162" s="1"/>
      <c r="J3162" s="1">
        <v>0.04</v>
      </c>
      <c r="K3162" s="1">
        <v>7.6000000000000005</v>
      </c>
      <c r="L3162" s="42">
        <v>8</v>
      </c>
      <c r="M3162" s="43"/>
      <c r="N3162" s="1" t="e">
        <f>VLOOKUP(B3162,MICRO!E:L,8,0)</f>
        <v>#N/A</v>
      </c>
    </row>
    <row r="3163" spans="1:14" ht="20.25" x14ac:dyDescent="0.25">
      <c r="A3163" s="1">
        <v>48</v>
      </c>
      <c r="B3163" s="159"/>
      <c r="C3163" s="1"/>
      <c r="D3163" s="1"/>
      <c r="E3163" s="1"/>
      <c r="F3163" s="1" t="s">
        <v>1950</v>
      </c>
      <c r="G3163" s="1">
        <v>6</v>
      </c>
      <c r="H3163" s="1" t="s">
        <v>1253</v>
      </c>
      <c r="I3163" s="1"/>
      <c r="J3163" s="1">
        <v>0.05</v>
      </c>
      <c r="K3163" s="1">
        <v>0.30000000000000004</v>
      </c>
      <c r="L3163" s="42">
        <v>8</v>
      </c>
      <c r="M3163" s="43"/>
      <c r="N3163" s="1" t="e">
        <f>VLOOKUP(B3163,MICRO!E:L,8,0)</f>
        <v>#N/A</v>
      </c>
    </row>
    <row r="3164" spans="1:14" ht="20.25" x14ac:dyDescent="0.25">
      <c r="A3164" s="1">
        <v>49</v>
      </c>
      <c r="B3164" s="159"/>
      <c r="C3164" s="1"/>
      <c r="D3164" s="1"/>
      <c r="E3164" s="1"/>
      <c r="F3164" s="1" t="s">
        <v>1951</v>
      </c>
      <c r="G3164" s="1">
        <v>20</v>
      </c>
      <c r="H3164" s="1" t="s">
        <v>19</v>
      </c>
      <c r="I3164" s="1"/>
      <c r="J3164" s="1">
        <v>1.5</v>
      </c>
      <c r="K3164" s="1">
        <v>30</v>
      </c>
      <c r="L3164" s="42">
        <v>8</v>
      </c>
      <c r="M3164" s="43"/>
      <c r="N3164" s="1" t="e">
        <f>VLOOKUP(B3164,MICRO!E:L,8,0)</f>
        <v>#N/A</v>
      </c>
    </row>
    <row r="3165" spans="1:14" ht="20.25" x14ac:dyDescent="0.25">
      <c r="A3165" s="1">
        <v>50</v>
      </c>
      <c r="B3165" s="159"/>
      <c r="C3165" s="1"/>
      <c r="D3165" s="1"/>
      <c r="E3165" s="1"/>
      <c r="F3165" s="1" t="s">
        <v>1952</v>
      </c>
      <c r="G3165" s="1">
        <v>17</v>
      </c>
      <c r="H3165" s="1" t="s">
        <v>19</v>
      </c>
      <c r="I3165" s="1"/>
      <c r="J3165" s="1">
        <v>1</v>
      </c>
      <c r="K3165" s="1">
        <v>17</v>
      </c>
      <c r="L3165" s="42">
        <v>8</v>
      </c>
      <c r="M3165" s="43"/>
      <c r="N3165" s="1" t="e">
        <f>VLOOKUP(B3165,MICRO!E:L,8,0)</f>
        <v>#N/A</v>
      </c>
    </row>
    <row r="3166" spans="1:14" ht="20.25" x14ac:dyDescent="0.25">
      <c r="A3166" s="1">
        <v>51</v>
      </c>
      <c r="B3166" s="159"/>
      <c r="C3166" s="1"/>
      <c r="D3166" s="1"/>
      <c r="E3166" s="1"/>
      <c r="F3166" s="1" t="s">
        <v>1953</v>
      </c>
      <c r="G3166" s="1">
        <v>10</v>
      </c>
      <c r="H3166" s="1" t="s">
        <v>1253</v>
      </c>
      <c r="I3166" s="1"/>
      <c r="J3166" s="1">
        <v>0.02</v>
      </c>
      <c r="K3166" s="1">
        <v>0.2</v>
      </c>
      <c r="L3166" s="42">
        <v>8</v>
      </c>
      <c r="M3166" s="43"/>
      <c r="N3166" s="1" t="e">
        <f>VLOOKUP(B3166,MICRO!E:L,8,0)</f>
        <v>#N/A</v>
      </c>
    </row>
    <row r="3167" spans="1:14" ht="20.25" x14ac:dyDescent="0.25">
      <c r="A3167" s="1">
        <v>52</v>
      </c>
      <c r="B3167" s="159"/>
      <c r="C3167" s="1"/>
      <c r="D3167" s="1"/>
      <c r="E3167" s="1"/>
      <c r="F3167" s="1" t="s">
        <v>1954</v>
      </c>
      <c r="G3167" s="1">
        <v>5</v>
      </c>
      <c r="H3167" s="1" t="s">
        <v>1253</v>
      </c>
      <c r="I3167" s="1"/>
      <c r="J3167" s="1">
        <v>0.06</v>
      </c>
      <c r="K3167" s="1">
        <v>0.3</v>
      </c>
      <c r="L3167" s="42">
        <v>8</v>
      </c>
      <c r="M3167" s="43"/>
      <c r="N3167" s="1" t="e">
        <f>VLOOKUP(B3167,MICRO!E:L,8,0)</f>
        <v>#N/A</v>
      </c>
    </row>
    <row r="3168" spans="1:14" ht="20.25" x14ac:dyDescent="0.25">
      <c r="A3168" s="1">
        <v>53</v>
      </c>
      <c r="B3168" s="159"/>
      <c r="C3168" s="1"/>
      <c r="D3168" s="1"/>
      <c r="E3168" s="1"/>
      <c r="F3168" s="1" t="s">
        <v>1955</v>
      </c>
      <c r="G3168" s="1">
        <v>3</v>
      </c>
      <c r="H3168" s="1" t="s">
        <v>19</v>
      </c>
      <c r="I3168" s="1"/>
      <c r="J3168" s="1">
        <v>0.05</v>
      </c>
      <c r="K3168" s="1">
        <v>0.15000000000000002</v>
      </c>
      <c r="L3168" s="42">
        <v>8</v>
      </c>
      <c r="M3168" s="43"/>
      <c r="N3168" s="1" t="e">
        <f>VLOOKUP(B3168,MICRO!E:L,8,0)</f>
        <v>#N/A</v>
      </c>
    </row>
    <row r="3169" spans="1:14" ht="20.25" x14ac:dyDescent="0.25">
      <c r="A3169" s="1">
        <v>54</v>
      </c>
      <c r="B3169" s="159"/>
      <c r="C3169" s="1"/>
      <c r="D3169" s="1"/>
      <c r="E3169" s="1"/>
      <c r="F3169" s="1" t="s">
        <v>1956</v>
      </c>
      <c r="G3169" s="1">
        <v>7</v>
      </c>
      <c r="H3169" s="1" t="s">
        <v>19</v>
      </c>
      <c r="I3169" s="1"/>
      <c r="J3169" s="1">
        <v>0.02</v>
      </c>
      <c r="K3169" s="1">
        <v>0.14000000000000001</v>
      </c>
      <c r="L3169" s="42">
        <v>8</v>
      </c>
      <c r="M3169" s="43"/>
      <c r="N3169" s="1" t="e">
        <f>VLOOKUP(B3169,MICRO!E:L,8,0)</f>
        <v>#N/A</v>
      </c>
    </row>
    <row r="3170" spans="1:14" ht="20.25" x14ac:dyDescent="0.25">
      <c r="A3170" s="1">
        <v>55</v>
      </c>
      <c r="B3170" s="159"/>
      <c r="C3170" s="1"/>
      <c r="D3170" s="1"/>
      <c r="E3170" s="1"/>
      <c r="F3170" s="1" t="s">
        <v>1957</v>
      </c>
      <c r="G3170" s="1">
        <v>2</v>
      </c>
      <c r="H3170" s="1" t="s">
        <v>19</v>
      </c>
      <c r="I3170" s="1"/>
      <c r="J3170" s="1">
        <v>0.03</v>
      </c>
      <c r="K3170" s="1">
        <v>0.06</v>
      </c>
      <c r="L3170" s="42">
        <v>8</v>
      </c>
      <c r="M3170" s="43"/>
      <c r="N3170" s="1" t="e">
        <f>VLOOKUP(B3170,MICRO!E:L,8,0)</f>
        <v>#N/A</v>
      </c>
    </row>
    <row r="3171" spans="1:14" ht="20.25" x14ac:dyDescent="0.25">
      <c r="A3171" s="1">
        <v>56</v>
      </c>
      <c r="B3171" s="159"/>
      <c r="C3171" s="1"/>
      <c r="D3171" s="1"/>
      <c r="E3171" s="1"/>
      <c r="F3171" s="1" t="s">
        <v>1958</v>
      </c>
      <c r="G3171" s="1">
        <v>3</v>
      </c>
      <c r="H3171" s="1" t="s">
        <v>19</v>
      </c>
      <c r="I3171" s="1"/>
      <c r="J3171" s="1">
        <v>0.02</v>
      </c>
      <c r="K3171" s="1">
        <v>0.06</v>
      </c>
      <c r="L3171" s="42">
        <v>8</v>
      </c>
      <c r="M3171" s="43"/>
      <c r="N3171" s="1" t="e">
        <f>VLOOKUP(B3171,MICRO!E:L,8,0)</f>
        <v>#N/A</v>
      </c>
    </row>
    <row r="3172" spans="1:14" ht="20.25" x14ac:dyDescent="0.25">
      <c r="A3172" s="1">
        <v>57</v>
      </c>
      <c r="B3172" s="159"/>
      <c r="C3172" s="1"/>
      <c r="D3172" s="1"/>
      <c r="E3172" s="1"/>
      <c r="F3172" s="1" t="s">
        <v>1959</v>
      </c>
      <c r="G3172" s="1">
        <v>2</v>
      </c>
      <c r="H3172" s="1" t="s">
        <v>19</v>
      </c>
      <c r="I3172" s="1"/>
      <c r="J3172" s="1">
        <v>0.06</v>
      </c>
      <c r="K3172" s="1">
        <v>0.12</v>
      </c>
      <c r="L3172" s="42">
        <v>8</v>
      </c>
      <c r="M3172" s="43"/>
      <c r="N3172" s="1" t="e">
        <f>VLOOKUP(B3172,MICRO!E:L,8,0)</f>
        <v>#N/A</v>
      </c>
    </row>
    <row r="3173" spans="1:14" ht="20.25" x14ac:dyDescent="0.25">
      <c r="A3173" s="1">
        <v>58</v>
      </c>
      <c r="B3173" s="159"/>
      <c r="C3173" s="1"/>
      <c r="D3173" s="1"/>
      <c r="E3173" s="1"/>
      <c r="F3173" s="1" t="s">
        <v>1960</v>
      </c>
      <c r="G3173" s="1">
        <v>6</v>
      </c>
      <c r="H3173" s="1" t="s">
        <v>19</v>
      </c>
      <c r="I3173" s="1"/>
      <c r="J3173" s="1">
        <v>2.5000000000000001E-2</v>
      </c>
      <c r="K3173" s="1">
        <v>0.15000000000000002</v>
      </c>
      <c r="L3173" s="42">
        <v>8</v>
      </c>
      <c r="M3173" s="43"/>
      <c r="N3173" s="1" t="e">
        <f>VLOOKUP(B3173,MICRO!E:L,8,0)</f>
        <v>#N/A</v>
      </c>
    </row>
    <row r="3174" spans="1:14" ht="20.25" x14ac:dyDescent="0.25">
      <c r="A3174" s="1">
        <v>59</v>
      </c>
      <c r="B3174" s="159"/>
      <c r="C3174" s="1"/>
      <c r="D3174" s="1"/>
      <c r="E3174" s="1"/>
      <c r="F3174" s="1" t="s">
        <v>1961</v>
      </c>
      <c r="G3174" s="1">
        <v>10</v>
      </c>
      <c r="H3174" s="1" t="s">
        <v>19</v>
      </c>
      <c r="I3174" s="1"/>
      <c r="J3174" s="1">
        <v>0.01</v>
      </c>
      <c r="K3174" s="1">
        <v>0.1</v>
      </c>
      <c r="L3174" s="42">
        <v>8</v>
      </c>
      <c r="M3174" s="43"/>
      <c r="N3174" s="1" t="e">
        <f>VLOOKUP(B3174,MICRO!E:L,8,0)</f>
        <v>#N/A</v>
      </c>
    </row>
    <row r="3175" spans="1:14" ht="20.25" x14ac:dyDescent="0.25">
      <c r="A3175" s="1">
        <v>60</v>
      </c>
      <c r="B3175" s="159"/>
      <c r="C3175" s="1"/>
      <c r="D3175" s="1"/>
      <c r="E3175" s="1"/>
      <c r="F3175" s="1" t="s">
        <v>1962</v>
      </c>
      <c r="G3175" s="1">
        <v>35</v>
      </c>
      <c r="H3175" s="1" t="s">
        <v>19</v>
      </c>
      <c r="I3175" s="1"/>
      <c r="J3175" s="1">
        <v>0.03</v>
      </c>
      <c r="K3175" s="1">
        <v>1.05</v>
      </c>
      <c r="L3175" s="42">
        <v>8</v>
      </c>
      <c r="M3175" s="43"/>
      <c r="N3175" s="1" t="e">
        <f>VLOOKUP(B3175,MICRO!E:L,8,0)</f>
        <v>#N/A</v>
      </c>
    </row>
    <row r="3176" spans="1:14" ht="20.25" x14ac:dyDescent="0.25">
      <c r="A3176" s="1">
        <v>61</v>
      </c>
      <c r="B3176" s="159"/>
      <c r="C3176" s="1"/>
      <c r="D3176" s="1"/>
      <c r="E3176" s="1"/>
      <c r="F3176" s="1" t="s">
        <v>1963</v>
      </c>
      <c r="G3176" s="1">
        <v>40</v>
      </c>
      <c r="H3176" s="1" t="s">
        <v>19</v>
      </c>
      <c r="I3176" s="1"/>
      <c r="J3176" s="1">
        <v>0.04</v>
      </c>
      <c r="K3176" s="1">
        <v>1.6</v>
      </c>
      <c r="L3176" s="42">
        <v>8</v>
      </c>
      <c r="M3176" s="43"/>
      <c r="N3176" s="1" t="e">
        <f>VLOOKUP(B3176,MICRO!E:L,8,0)</f>
        <v>#N/A</v>
      </c>
    </row>
    <row r="3177" spans="1:14" ht="20.25" x14ac:dyDescent="0.25">
      <c r="A3177" s="1">
        <v>62</v>
      </c>
      <c r="B3177" s="159"/>
      <c r="C3177" s="1"/>
      <c r="D3177" s="1"/>
      <c r="E3177" s="1"/>
      <c r="F3177" s="1" t="s">
        <v>1964</v>
      </c>
      <c r="G3177" s="1">
        <v>7</v>
      </c>
      <c r="H3177" s="1" t="s">
        <v>19</v>
      </c>
      <c r="I3177" s="1"/>
      <c r="J3177" s="1">
        <v>0.03</v>
      </c>
      <c r="K3177" s="1">
        <v>0.21</v>
      </c>
      <c r="L3177" s="42">
        <v>8</v>
      </c>
      <c r="M3177" s="43"/>
      <c r="N3177" s="1" t="e">
        <f>VLOOKUP(B3177,MICRO!E:L,8,0)</f>
        <v>#N/A</v>
      </c>
    </row>
    <row r="3178" spans="1:14" ht="20.25" x14ac:dyDescent="0.25">
      <c r="A3178" s="1">
        <v>63</v>
      </c>
      <c r="B3178" s="159"/>
      <c r="C3178" s="1" t="s">
        <v>1132</v>
      </c>
      <c r="D3178" s="1"/>
      <c r="E3178" s="1" t="s">
        <v>2</v>
      </c>
      <c r="F3178" s="1" t="s">
        <v>1133</v>
      </c>
      <c r="G3178" s="1">
        <v>1</v>
      </c>
      <c r="H3178" s="1" t="s">
        <v>19</v>
      </c>
      <c r="I3178" s="1" t="s">
        <v>652</v>
      </c>
      <c r="J3178" s="1">
        <v>59.38</v>
      </c>
      <c r="K3178" s="1">
        <v>59.38</v>
      </c>
      <c r="L3178" s="42">
        <v>8</v>
      </c>
      <c r="M3178" s="43"/>
      <c r="N3178" s="1" t="e">
        <f>VLOOKUP(B3178,MICRO!E:L,8,0)</f>
        <v>#N/A</v>
      </c>
    </row>
    <row r="3179" spans="1:14" ht="20.25" x14ac:dyDescent="0.25">
      <c r="A3179" s="1">
        <v>1</v>
      </c>
      <c r="B3179" s="159">
        <v>2577</v>
      </c>
      <c r="C3179" s="1" t="s">
        <v>1016</v>
      </c>
      <c r="D3179" s="1"/>
      <c r="E3179" s="1"/>
      <c r="F3179" s="1" t="s">
        <v>1017</v>
      </c>
      <c r="G3179" s="1">
        <v>132</v>
      </c>
      <c r="H3179" s="1" t="s">
        <v>19</v>
      </c>
      <c r="I3179" s="1" t="s">
        <v>652</v>
      </c>
      <c r="J3179" s="1">
        <v>0.5</v>
      </c>
      <c r="K3179" s="1">
        <v>66</v>
      </c>
      <c r="L3179" s="42">
        <v>9</v>
      </c>
      <c r="M3179" s="43"/>
      <c r="N3179" s="1" t="e">
        <f>VLOOKUP(B3179,MICRO!E:L,8,0)</f>
        <v>#N/A</v>
      </c>
    </row>
    <row r="3180" spans="1:14" ht="20.25" x14ac:dyDescent="0.25">
      <c r="A3180" s="1">
        <v>2</v>
      </c>
      <c r="B3180" s="159"/>
      <c r="C3180" s="1" t="s">
        <v>1081</v>
      </c>
      <c r="D3180" s="1"/>
      <c r="E3180" s="1"/>
      <c r="F3180" s="1" t="s">
        <v>1082</v>
      </c>
      <c r="G3180" s="1">
        <v>1</v>
      </c>
      <c r="H3180" s="1" t="s">
        <v>19</v>
      </c>
      <c r="I3180" s="1" t="s">
        <v>652</v>
      </c>
      <c r="J3180" s="1">
        <v>69.099999999999994</v>
      </c>
      <c r="K3180" s="1">
        <v>69.099999999999994</v>
      </c>
      <c r="L3180" s="42">
        <v>9</v>
      </c>
      <c r="M3180" s="43"/>
      <c r="N3180" s="1" t="e">
        <f>VLOOKUP(B3180,MICRO!E:L,8,0)</f>
        <v>#N/A</v>
      </c>
    </row>
    <row r="3181" spans="1:14" ht="20.25" x14ac:dyDescent="0.25">
      <c r="A3181" s="1">
        <v>3</v>
      </c>
      <c r="B3181" s="159"/>
      <c r="C3181" s="1" t="s">
        <v>1081</v>
      </c>
      <c r="D3181" s="1"/>
      <c r="E3181" s="1"/>
      <c r="F3181" s="1" t="s">
        <v>1083</v>
      </c>
      <c r="G3181" s="1">
        <v>9</v>
      </c>
      <c r="H3181" s="1" t="s">
        <v>19</v>
      </c>
      <c r="I3181" s="1" t="s">
        <v>652</v>
      </c>
      <c r="J3181" s="1">
        <v>98.8</v>
      </c>
      <c r="K3181" s="1">
        <v>889.19999999999993</v>
      </c>
      <c r="L3181" s="42">
        <v>9</v>
      </c>
      <c r="M3181" s="43"/>
      <c r="N3181" s="1" t="e">
        <f>VLOOKUP(B3181,MICRO!E:L,8,0)</f>
        <v>#N/A</v>
      </c>
    </row>
    <row r="3182" spans="1:14" ht="20.25" x14ac:dyDescent="0.25">
      <c r="A3182" s="1">
        <v>4</v>
      </c>
      <c r="B3182" s="159"/>
      <c r="C3182" s="1" t="s">
        <v>1081</v>
      </c>
      <c r="D3182" s="1"/>
      <c r="E3182" s="1"/>
      <c r="F3182" s="1" t="s">
        <v>1084</v>
      </c>
      <c r="G3182" s="1">
        <v>1</v>
      </c>
      <c r="H3182" s="1" t="s">
        <v>19</v>
      </c>
      <c r="I3182" s="1" t="s">
        <v>652</v>
      </c>
      <c r="J3182" s="1">
        <v>138.30000000000001</v>
      </c>
      <c r="K3182" s="1">
        <v>138.30000000000001</v>
      </c>
      <c r="L3182" s="42">
        <v>9</v>
      </c>
      <c r="M3182" s="43"/>
      <c r="N3182" s="1" t="e">
        <f>VLOOKUP(B3182,MICRO!E:L,8,0)</f>
        <v>#N/A</v>
      </c>
    </row>
    <row r="3183" spans="1:14" ht="20.25" x14ac:dyDescent="0.25">
      <c r="A3183" s="1">
        <v>5</v>
      </c>
      <c r="B3183" s="159"/>
      <c r="C3183" s="1" t="s">
        <v>1797</v>
      </c>
      <c r="D3183" s="1"/>
      <c r="E3183" s="1"/>
      <c r="F3183" s="1" t="s">
        <v>2178</v>
      </c>
      <c r="G3183" s="1">
        <v>4</v>
      </c>
      <c r="H3183" s="1" t="s">
        <v>19</v>
      </c>
      <c r="I3183" s="1" t="s">
        <v>652</v>
      </c>
      <c r="J3183" s="1">
        <v>0.01</v>
      </c>
      <c r="K3183" s="1">
        <v>0.04</v>
      </c>
      <c r="L3183" s="42">
        <v>9</v>
      </c>
      <c r="M3183" s="43"/>
      <c r="N3183" s="1" t="e">
        <f>VLOOKUP(B3183,MICRO!E:L,8,0)</f>
        <v>#N/A</v>
      </c>
    </row>
    <row r="3184" spans="1:14" ht="20.25" x14ac:dyDescent="0.25">
      <c r="A3184" s="1">
        <v>6</v>
      </c>
      <c r="B3184" s="159"/>
      <c r="C3184" s="1"/>
      <c r="D3184" s="1" t="s">
        <v>2179</v>
      </c>
      <c r="E3184" s="1"/>
      <c r="F3184" s="1" t="s">
        <v>2180</v>
      </c>
      <c r="G3184" s="1">
        <v>10</v>
      </c>
      <c r="H3184" s="1" t="s">
        <v>19</v>
      </c>
      <c r="I3184" s="1"/>
      <c r="J3184" s="1">
        <v>0.01</v>
      </c>
      <c r="K3184" s="1">
        <v>0.1</v>
      </c>
      <c r="L3184" s="42">
        <v>9</v>
      </c>
      <c r="M3184" s="43"/>
      <c r="N3184" s="1" t="e">
        <f>VLOOKUP(B3184,MICRO!E:L,8,0)</f>
        <v>#N/A</v>
      </c>
    </row>
    <row r="3185" spans="1:14" ht="20.25" x14ac:dyDescent="0.25">
      <c r="A3185" s="1">
        <v>7</v>
      </c>
      <c r="B3185" s="159"/>
      <c r="C3185" s="1"/>
      <c r="D3185" s="1" t="s">
        <v>2179</v>
      </c>
      <c r="E3185" s="1"/>
      <c r="F3185" s="1" t="s">
        <v>2181</v>
      </c>
      <c r="G3185" s="1">
        <v>10</v>
      </c>
      <c r="H3185" s="1" t="s">
        <v>19</v>
      </c>
      <c r="I3185" s="1"/>
      <c r="J3185" s="1">
        <v>0.01</v>
      </c>
      <c r="K3185" s="1">
        <v>0.1</v>
      </c>
      <c r="L3185" s="42">
        <v>9</v>
      </c>
      <c r="M3185" s="43"/>
      <c r="N3185" s="1" t="e">
        <f>VLOOKUP(B3185,MICRO!E:L,8,0)</f>
        <v>#N/A</v>
      </c>
    </row>
    <row r="3186" spans="1:14" ht="20.25" x14ac:dyDescent="0.25">
      <c r="A3186" s="1">
        <v>8</v>
      </c>
      <c r="B3186" s="159"/>
      <c r="C3186" s="1"/>
      <c r="D3186" s="1" t="s">
        <v>2179</v>
      </c>
      <c r="E3186" s="1"/>
      <c r="F3186" s="1" t="s">
        <v>2182</v>
      </c>
      <c r="G3186" s="1">
        <v>3</v>
      </c>
      <c r="H3186" s="1" t="s">
        <v>19</v>
      </c>
      <c r="I3186" s="1"/>
      <c r="J3186" s="1">
        <v>0.03</v>
      </c>
      <c r="K3186" s="1">
        <v>0.09</v>
      </c>
      <c r="L3186" s="42">
        <v>9</v>
      </c>
      <c r="M3186" s="43"/>
      <c r="N3186" s="1" t="e">
        <f>VLOOKUP(B3186,MICRO!E:L,8,0)</f>
        <v>#N/A</v>
      </c>
    </row>
    <row r="3187" spans="1:14" ht="20.25" x14ac:dyDescent="0.25">
      <c r="A3187" s="1">
        <v>9</v>
      </c>
      <c r="B3187" s="159"/>
      <c r="C3187" s="1"/>
      <c r="D3187" s="1" t="s">
        <v>2179</v>
      </c>
      <c r="E3187" s="1"/>
      <c r="F3187" s="1" t="s">
        <v>2183</v>
      </c>
      <c r="G3187" s="1">
        <v>3</v>
      </c>
      <c r="H3187" s="1" t="s">
        <v>19</v>
      </c>
      <c r="I3187" s="1"/>
      <c r="J3187" s="1">
        <v>0.04</v>
      </c>
      <c r="K3187" s="1">
        <v>0.12</v>
      </c>
      <c r="L3187" s="42">
        <v>9</v>
      </c>
      <c r="M3187" s="43"/>
      <c r="N3187" s="1" t="e">
        <f>VLOOKUP(B3187,MICRO!E:L,8,0)</f>
        <v>#N/A</v>
      </c>
    </row>
    <row r="3188" spans="1:14" ht="20.25" x14ac:dyDescent="0.25">
      <c r="A3188" s="1">
        <v>15</v>
      </c>
      <c r="B3188" s="159"/>
      <c r="C3188" s="1" t="s">
        <v>2184</v>
      </c>
      <c r="D3188" s="1"/>
      <c r="E3188" s="1" t="s">
        <v>2185</v>
      </c>
      <c r="F3188" s="1" t="s">
        <v>2186</v>
      </c>
      <c r="G3188" s="1">
        <v>22</v>
      </c>
      <c r="H3188" s="1" t="s">
        <v>19</v>
      </c>
      <c r="I3188" s="1" t="s">
        <v>652</v>
      </c>
      <c r="J3188" s="1">
        <v>0.2</v>
      </c>
      <c r="K3188" s="1">
        <v>4.4000000000000004</v>
      </c>
      <c r="L3188" s="42">
        <v>9</v>
      </c>
      <c r="M3188" s="43"/>
      <c r="N3188" s="1" t="e">
        <f>VLOOKUP(B3188,MICRO!E:L,8,0)</f>
        <v>#N/A</v>
      </c>
    </row>
    <row r="3189" spans="1:14" ht="20.25" x14ac:dyDescent="0.25">
      <c r="A3189" s="1">
        <v>16</v>
      </c>
      <c r="B3189" s="159"/>
      <c r="C3189" s="1" t="s">
        <v>2187</v>
      </c>
      <c r="D3189" s="1"/>
      <c r="E3189" s="1"/>
      <c r="F3189" s="1" t="s">
        <v>2188</v>
      </c>
      <c r="G3189" s="1">
        <v>1</v>
      </c>
      <c r="H3189" s="1" t="s">
        <v>19</v>
      </c>
      <c r="I3189" s="1" t="s">
        <v>652</v>
      </c>
      <c r="J3189" s="1">
        <v>0.5</v>
      </c>
      <c r="K3189" s="1">
        <v>0.5</v>
      </c>
      <c r="L3189" s="42">
        <v>9</v>
      </c>
      <c r="M3189" s="43"/>
      <c r="N3189" s="1" t="e">
        <f>VLOOKUP(B3189,MICRO!E:L,8,0)</f>
        <v>#N/A</v>
      </c>
    </row>
    <row r="3190" spans="1:14" ht="20.25" x14ac:dyDescent="0.25">
      <c r="A3190" s="1">
        <v>1</v>
      </c>
      <c r="B3190" s="159">
        <v>2388</v>
      </c>
      <c r="C3190" s="1" t="s">
        <v>893</v>
      </c>
      <c r="D3190" s="1"/>
      <c r="E3190" s="1" t="s">
        <v>2</v>
      </c>
      <c r="F3190" s="1" t="s">
        <v>2520</v>
      </c>
      <c r="G3190" s="1">
        <v>2</v>
      </c>
      <c r="H3190" s="1" t="s">
        <v>19</v>
      </c>
      <c r="I3190" s="1" t="s">
        <v>652</v>
      </c>
      <c r="J3190" s="1">
        <v>4.7</v>
      </c>
      <c r="K3190" s="1">
        <v>9.4</v>
      </c>
      <c r="L3190" s="42">
        <v>10</v>
      </c>
      <c r="M3190" s="43"/>
      <c r="N3190" s="1" t="e">
        <f>VLOOKUP(B3190,MICRO!E:L,8,0)</f>
        <v>#N/A</v>
      </c>
    </row>
    <row r="3191" spans="1:14" ht="20.25" x14ac:dyDescent="0.25">
      <c r="A3191" s="1">
        <v>2</v>
      </c>
      <c r="B3191" s="159">
        <v>2389</v>
      </c>
      <c r="C3191" s="1" t="s">
        <v>893</v>
      </c>
      <c r="D3191" s="1"/>
      <c r="E3191" s="1" t="s">
        <v>43</v>
      </c>
      <c r="F3191" s="1" t="s">
        <v>2521</v>
      </c>
      <c r="G3191" s="1">
        <v>2</v>
      </c>
      <c r="H3191" s="1" t="s">
        <v>19</v>
      </c>
      <c r="I3191" s="1" t="s">
        <v>652</v>
      </c>
      <c r="J3191" s="1">
        <v>5.8</v>
      </c>
      <c r="K3191" s="1">
        <v>11.6</v>
      </c>
      <c r="L3191" s="42">
        <v>10</v>
      </c>
      <c r="M3191" s="43"/>
      <c r="N3191" s="1" t="e">
        <f>VLOOKUP(B3191,MICRO!E:L,8,0)</f>
        <v>#N/A</v>
      </c>
    </row>
    <row r="3192" spans="1:14" ht="20.25" x14ac:dyDescent="0.25">
      <c r="A3192" s="1">
        <v>3</v>
      </c>
      <c r="B3192" s="159">
        <v>2390</v>
      </c>
      <c r="C3192" s="1" t="s">
        <v>893</v>
      </c>
      <c r="D3192" s="1"/>
      <c r="E3192" s="1" t="s">
        <v>746</v>
      </c>
      <c r="F3192" s="1" t="s">
        <v>2522</v>
      </c>
      <c r="G3192" s="1">
        <v>2</v>
      </c>
      <c r="H3192" s="1" t="s">
        <v>19</v>
      </c>
      <c r="I3192" s="1" t="s">
        <v>652</v>
      </c>
      <c r="J3192" s="1">
        <v>4</v>
      </c>
      <c r="K3192" s="1">
        <v>8</v>
      </c>
      <c r="L3192" s="42">
        <v>10</v>
      </c>
      <c r="M3192" s="43"/>
      <c r="N3192" s="1" t="e">
        <f>VLOOKUP(B3192,MICRO!E:L,8,0)</f>
        <v>#N/A</v>
      </c>
    </row>
    <row r="3193" spans="1:14" ht="20.25" x14ac:dyDescent="0.25">
      <c r="A3193" s="1">
        <v>4</v>
      </c>
      <c r="B3193" s="159">
        <v>2391</v>
      </c>
      <c r="C3193" s="1" t="s">
        <v>893</v>
      </c>
      <c r="D3193" s="1"/>
      <c r="E3193" s="1" t="s">
        <v>1101</v>
      </c>
      <c r="F3193" s="1" t="s">
        <v>2523</v>
      </c>
      <c r="G3193" s="1">
        <v>2</v>
      </c>
      <c r="H3193" s="1" t="s">
        <v>19</v>
      </c>
      <c r="I3193" s="1" t="s">
        <v>652</v>
      </c>
      <c r="J3193" s="1">
        <v>4.2</v>
      </c>
      <c r="K3193" s="1">
        <v>8.4</v>
      </c>
      <c r="L3193" s="42">
        <v>10</v>
      </c>
      <c r="M3193" s="43"/>
      <c r="N3193" s="1" t="e">
        <f>VLOOKUP(B3193,MICRO!E:L,8,0)</f>
        <v>#N/A</v>
      </c>
    </row>
    <row r="3194" spans="1:14" ht="20.25" x14ac:dyDescent="0.25">
      <c r="A3194" s="1">
        <v>5</v>
      </c>
      <c r="B3194" s="159">
        <v>2392</v>
      </c>
      <c r="C3194" s="1" t="s">
        <v>893</v>
      </c>
      <c r="D3194" s="1"/>
      <c r="E3194" s="1" t="s">
        <v>100</v>
      </c>
      <c r="F3194" s="1" t="s">
        <v>2524</v>
      </c>
      <c r="G3194" s="1">
        <v>2</v>
      </c>
      <c r="H3194" s="1" t="s">
        <v>19</v>
      </c>
      <c r="I3194" s="1" t="s">
        <v>652</v>
      </c>
      <c r="J3194" s="1">
        <v>1.6</v>
      </c>
      <c r="K3194" s="1">
        <v>3.2</v>
      </c>
      <c r="L3194" s="42">
        <v>10</v>
      </c>
      <c r="M3194" s="43"/>
      <c r="N3194" s="1" t="e">
        <f>VLOOKUP(B3194,MICRO!E:L,8,0)</f>
        <v>#N/A</v>
      </c>
    </row>
    <row r="3195" spans="1:14" ht="20.25" x14ac:dyDescent="0.25">
      <c r="A3195" s="1">
        <v>6</v>
      </c>
      <c r="B3195" s="159">
        <v>2393</v>
      </c>
      <c r="C3195" s="1" t="s">
        <v>893</v>
      </c>
      <c r="D3195" s="1"/>
      <c r="E3195" s="1" t="s">
        <v>173</v>
      </c>
      <c r="F3195" s="1" t="s">
        <v>2525</v>
      </c>
      <c r="G3195" s="1">
        <v>1</v>
      </c>
      <c r="H3195" s="1" t="s">
        <v>19</v>
      </c>
      <c r="I3195" s="1" t="s">
        <v>652</v>
      </c>
      <c r="J3195" s="1">
        <v>4.5999999999999996</v>
      </c>
      <c r="K3195" s="1">
        <v>4.5999999999999996</v>
      </c>
      <c r="L3195" s="42">
        <v>10</v>
      </c>
      <c r="M3195" s="43"/>
      <c r="N3195" s="1" t="e">
        <f>VLOOKUP(B3195,MICRO!E:L,8,0)</f>
        <v>#N/A</v>
      </c>
    </row>
    <row r="3196" spans="1:14" ht="20.25" x14ac:dyDescent="0.25">
      <c r="A3196" s="1">
        <v>7</v>
      </c>
      <c r="B3196" s="159">
        <v>2394</v>
      </c>
      <c r="C3196" s="1" t="s">
        <v>893</v>
      </c>
      <c r="D3196" s="1"/>
      <c r="E3196" s="1" t="s">
        <v>461</v>
      </c>
      <c r="F3196" s="1" t="s">
        <v>2526</v>
      </c>
      <c r="G3196" s="1">
        <v>2</v>
      </c>
      <c r="H3196" s="1" t="s">
        <v>19</v>
      </c>
      <c r="I3196" s="1" t="s">
        <v>652</v>
      </c>
      <c r="J3196" s="1">
        <v>4.5999999999999996</v>
      </c>
      <c r="K3196" s="1">
        <v>9.1999999999999993</v>
      </c>
      <c r="L3196" s="42">
        <v>10</v>
      </c>
      <c r="M3196" s="43"/>
      <c r="N3196" s="1" t="e">
        <f>VLOOKUP(B3196,MICRO!E:L,8,0)</f>
        <v>#N/A</v>
      </c>
    </row>
    <row r="3197" spans="1:14" ht="20.25" x14ac:dyDescent="0.25">
      <c r="A3197" s="1">
        <v>8</v>
      </c>
      <c r="B3197" s="159">
        <v>2395</v>
      </c>
      <c r="C3197" s="1" t="s">
        <v>893</v>
      </c>
      <c r="D3197" s="1"/>
      <c r="E3197" s="1" t="s">
        <v>464</v>
      </c>
      <c r="F3197" s="1" t="s">
        <v>2527</v>
      </c>
      <c r="G3197" s="1">
        <v>2</v>
      </c>
      <c r="H3197" s="1" t="s">
        <v>19</v>
      </c>
      <c r="I3197" s="1" t="s">
        <v>652</v>
      </c>
      <c r="J3197" s="1">
        <v>2.2000000000000002</v>
      </c>
      <c r="K3197" s="1">
        <v>4.4000000000000004</v>
      </c>
      <c r="L3197" s="42">
        <v>10</v>
      </c>
      <c r="M3197" s="43"/>
      <c r="N3197" s="1" t="e">
        <f>VLOOKUP(B3197,MICRO!E:L,8,0)</f>
        <v>#N/A</v>
      </c>
    </row>
    <row r="3198" spans="1:14" ht="20.25" x14ac:dyDescent="0.25">
      <c r="A3198" s="1">
        <v>9</v>
      </c>
      <c r="B3198" s="159">
        <v>2396</v>
      </c>
      <c r="C3198" s="1" t="s">
        <v>893</v>
      </c>
      <c r="D3198" s="1"/>
      <c r="E3198" s="1" t="s">
        <v>1102</v>
      </c>
      <c r="F3198" s="1" t="s">
        <v>2528</v>
      </c>
      <c r="G3198" s="1">
        <v>2</v>
      </c>
      <c r="H3198" s="1" t="s">
        <v>19</v>
      </c>
      <c r="I3198" s="1" t="s">
        <v>652</v>
      </c>
      <c r="J3198" s="1">
        <v>3.6</v>
      </c>
      <c r="K3198" s="1">
        <v>7.2</v>
      </c>
      <c r="L3198" s="42">
        <v>10</v>
      </c>
      <c r="M3198" s="43"/>
      <c r="N3198" s="1" t="e">
        <f>VLOOKUP(B3198,MICRO!E:L,8,0)</f>
        <v>#N/A</v>
      </c>
    </row>
    <row r="3199" spans="1:14" ht="20.25" x14ac:dyDescent="0.25">
      <c r="A3199" s="1">
        <v>10</v>
      </c>
      <c r="B3199" s="159">
        <v>2397</v>
      </c>
      <c r="C3199" s="1" t="s">
        <v>893</v>
      </c>
      <c r="D3199" s="1"/>
      <c r="E3199" s="1" t="s">
        <v>1103</v>
      </c>
      <c r="F3199" s="1" t="s">
        <v>2529</v>
      </c>
      <c r="G3199" s="1">
        <v>1</v>
      </c>
      <c r="H3199" s="1" t="s">
        <v>19</v>
      </c>
      <c r="I3199" s="1" t="s">
        <v>652</v>
      </c>
      <c r="J3199" s="1">
        <v>3.6</v>
      </c>
      <c r="K3199" s="1">
        <v>3.6</v>
      </c>
      <c r="L3199" s="42">
        <v>10</v>
      </c>
      <c r="M3199" s="43"/>
      <c r="N3199" s="1" t="e">
        <f>VLOOKUP(B3199,MICRO!E:L,8,0)</f>
        <v>#N/A</v>
      </c>
    </row>
    <row r="3200" spans="1:14" ht="20.25" x14ac:dyDescent="0.25">
      <c r="A3200" s="1">
        <v>11</v>
      </c>
      <c r="B3200" s="159">
        <v>2398</v>
      </c>
      <c r="C3200" s="1" t="s">
        <v>893</v>
      </c>
      <c r="D3200" s="1"/>
      <c r="E3200" s="1" t="s">
        <v>1104</v>
      </c>
      <c r="F3200" s="1" t="s">
        <v>2530</v>
      </c>
      <c r="G3200" s="1">
        <v>2</v>
      </c>
      <c r="H3200" s="1" t="s">
        <v>19</v>
      </c>
      <c r="I3200" s="1" t="s">
        <v>652</v>
      </c>
      <c r="J3200" s="1">
        <v>1.7</v>
      </c>
      <c r="K3200" s="1">
        <v>3.4</v>
      </c>
      <c r="L3200" s="42">
        <v>10</v>
      </c>
      <c r="M3200" s="43"/>
      <c r="N3200" s="1" t="e">
        <f>VLOOKUP(B3200,MICRO!E:L,8,0)</f>
        <v>#N/A</v>
      </c>
    </row>
    <row r="3201" spans="1:14" ht="20.25" x14ac:dyDescent="0.25">
      <c r="A3201" s="1">
        <v>12</v>
      </c>
      <c r="B3201" s="159">
        <v>2399</v>
      </c>
      <c r="C3201" s="1" t="s">
        <v>893</v>
      </c>
      <c r="D3201" s="1"/>
      <c r="E3201" s="1" t="s">
        <v>1105</v>
      </c>
      <c r="F3201" s="1" t="s">
        <v>2531</v>
      </c>
      <c r="G3201" s="1">
        <v>2</v>
      </c>
      <c r="H3201" s="1" t="s">
        <v>19</v>
      </c>
      <c r="I3201" s="1" t="s">
        <v>652</v>
      </c>
      <c r="J3201" s="1">
        <v>5.3</v>
      </c>
      <c r="K3201" s="1">
        <v>10.6</v>
      </c>
      <c r="L3201" s="42">
        <v>10</v>
      </c>
      <c r="M3201" s="43"/>
      <c r="N3201" s="1" t="e">
        <f>VLOOKUP(B3201,MICRO!E:L,8,0)</f>
        <v>#N/A</v>
      </c>
    </row>
    <row r="3202" spans="1:14" ht="20.25" x14ac:dyDescent="0.25">
      <c r="A3202" s="1">
        <v>13</v>
      </c>
      <c r="B3202" s="159">
        <v>2400</v>
      </c>
      <c r="C3202" s="1" t="s">
        <v>893</v>
      </c>
      <c r="D3202" s="1"/>
      <c r="E3202" s="1" t="s">
        <v>1106</v>
      </c>
      <c r="F3202" s="1" t="s">
        <v>2532</v>
      </c>
      <c r="G3202" s="1">
        <v>1</v>
      </c>
      <c r="H3202" s="1" t="s">
        <v>19</v>
      </c>
      <c r="I3202" s="1" t="s">
        <v>652</v>
      </c>
      <c r="J3202" s="1">
        <v>5.3</v>
      </c>
      <c r="K3202" s="1">
        <v>5.3</v>
      </c>
      <c r="L3202" s="42">
        <v>10</v>
      </c>
      <c r="M3202" s="43"/>
      <c r="N3202" s="1" t="e">
        <f>VLOOKUP(B3202,MICRO!E:L,8,0)</f>
        <v>#N/A</v>
      </c>
    </row>
    <row r="3203" spans="1:14" ht="20.25" x14ac:dyDescent="0.25">
      <c r="A3203" s="1">
        <v>14</v>
      </c>
      <c r="B3203" s="159">
        <v>2401</v>
      </c>
      <c r="C3203" s="1" t="s">
        <v>893</v>
      </c>
      <c r="D3203" s="1"/>
      <c r="E3203" s="1" t="s">
        <v>1107</v>
      </c>
      <c r="F3203" s="1" t="s">
        <v>2533</v>
      </c>
      <c r="G3203" s="1">
        <v>2</v>
      </c>
      <c r="H3203" s="1" t="s">
        <v>19</v>
      </c>
      <c r="I3203" s="1" t="s">
        <v>652</v>
      </c>
      <c r="J3203" s="1">
        <v>2.5</v>
      </c>
      <c r="K3203" s="1">
        <v>5</v>
      </c>
      <c r="L3203" s="42">
        <v>10</v>
      </c>
      <c r="M3203" s="43"/>
      <c r="N3203" s="1" t="e">
        <f>VLOOKUP(B3203,MICRO!E:L,8,0)</f>
        <v>#N/A</v>
      </c>
    </row>
    <row r="3204" spans="1:14" ht="20.25" x14ac:dyDescent="0.25">
      <c r="A3204" s="1">
        <v>15</v>
      </c>
      <c r="B3204" s="159"/>
      <c r="C3204" s="1" t="s">
        <v>1049</v>
      </c>
      <c r="D3204" s="1"/>
      <c r="E3204" s="1"/>
      <c r="F3204" s="1" t="s">
        <v>1735</v>
      </c>
      <c r="G3204" s="1">
        <v>66</v>
      </c>
      <c r="H3204" s="1" t="s">
        <v>19</v>
      </c>
      <c r="I3204" s="1" t="s">
        <v>652</v>
      </c>
      <c r="J3204" s="1">
        <v>0.02</v>
      </c>
      <c r="K3204" s="1">
        <v>1.32</v>
      </c>
      <c r="L3204" s="42">
        <v>10</v>
      </c>
      <c r="M3204" s="43"/>
      <c r="N3204" s="1" t="e">
        <f>VLOOKUP(B3204,MICRO!E:L,8,0)</f>
        <v>#N/A</v>
      </c>
    </row>
    <row r="3205" spans="1:14" ht="20.25" x14ac:dyDescent="0.25">
      <c r="A3205" s="1">
        <v>16</v>
      </c>
      <c r="B3205" s="159"/>
      <c r="C3205" s="1" t="s">
        <v>1049</v>
      </c>
      <c r="D3205" s="1"/>
      <c r="E3205" s="1"/>
      <c r="F3205" s="1" t="s">
        <v>1762</v>
      </c>
      <c r="G3205" s="1">
        <v>66</v>
      </c>
      <c r="H3205" s="1" t="s">
        <v>19</v>
      </c>
      <c r="I3205" s="1" t="s">
        <v>652</v>
      </c>
      <c r="J3205" s="1">
        <v>0.04</v>
      </c>
      <c r="K3205" s="1">
        <v>2.64</v>
      </c>
      <c r="L3205" s="42">
        <v>10</v>
      </c>
      <c r="M3205" s="43"/>
      <c r="N3205" s="1" t="e">
        <f>VLOOKUP(B3205,MICRO!E:L,8,0)</f>
        <v>#N/A</v>
      </c>
    </row>
    <row r="3206" spans="1:14" ht="20.25" x14ac:dyDescent="0.25">
      <c r="A3206" s="1">
        <v>17</v>
      </c>
      <c r="B3206" s="159"/>
      <c r="C3206" s="1" t="s">
        <v>1049</v>
      </c>
      <c r="D3206" s="1"/>
      <c r="E3206" s="1"/>
      <c r="F3206" s="1" t="s">
        <v>1778</v>
      </c>
      <c r="G3206" s="1">
        <v>66</v>
      </c>
      <c r="H3206" s="1" t="s">
        <v>19</v>
      </c>
      <c r="I3206" s="1" t="s">
        <v>652</v>
      </c>
      <c r="J3206" s="1">
        <v>0.03</v>
      </c>
      <c r="K3206" s="1">
        <v>1.98</v>
      </c>
      <c r="L3206" s="42">
        <v>10</v>
      </c>
      <c r="M3206" s="43"/>
      <c r="N3206" s="1" t="e">
        <f>VLOOKUP(B3206,MICRO!E:L,8,0)</f>
        <v>#N/A</v>
      </c>
    </row>
    <row r="3207" spans="1:14" ht="20.25" x14ac:dyDescent="0.25">
      <c r="A3207" s="1">
        <v>1</v>
      </c>
      <c r="B3207" s="159"/>
      <c r="C3207" s="1"/>
      <c r="D3207" s="1"/>
      <c r="E3207" s="1"/>
      <c r="F3207" s="1" t="s">
        <v>2741</v>
      </c>
      <c r="G3207" s="1">
        <v>1</v>
      </c>
      <c r="H3207" s="1" t="s">
        <v>19</v>
      </c>
      <c r="I3207" s="1"/>
      <c r="J3207" s="1">
        <v>9.0500000000000007</v>
      </c>
      <c r="K3207" s="1">
        <v>9.0500000000000007</v>
      </c>
      <c r="L3207" s="42">
        <v>11</v>
      </c>
      <c r="M3207" s="43"/>
      <c r="N3207" s="1" t="e">
        <f>VLOOKUP(B3207,MICRO!E:L,8,0)</f>
        <v>#N/A</v>
      </c>
    </row>
    <row r="3208" spans="1:14" ht="20.25" x14ac:dyDescent="0.25">
      <c r="A3208" s="1">
        <v>2</v>
      </c>
      <c r="B3208" s="159"/>
      <c r="C3208" s="1" t="s">
        <v>1086</v>
      </c>
      <c r="D3208" s="1"/>
      <c r="E3208" s="1" t="s">
        <v>1101</v>
      </c>
      <c r="F3208" s="1" t="s">
        <v>1089</v>
      </c>
      <c r="G3208" s="1">
        <v>31</v>
      </c>
      <c r="H3208" s="1" t="s">
        <v>19</v>
      </c>
      <c r="I3208" s="1" t="s">
        <v>652</v>
      </c>
      <c r="J3208" s="1">
        <v>0.05</v>
      </c>
      <c r="K3208" s="1">
        <v>1.55</v>
      </c>
      <c r="L3208" s="42">
        <v>11</v>
      </c>
      <c r="M3208" s="43"/>
      <c r="N3208" s="1" t="e">
        <f>VLOOKUP(B3208,MICRO!E:L,8,0)</f>
        <v>#N/A</v>
      </c>
    </row>
    <row r="3209" spans="1:14" ht="20.25" x14ac:dyDescent="0.25">
      <c r="A3209" s="1">
        <v>1</v>
      </c>
      <c r="B3209" s="159">
        <v>2212</v>
      </c>
      <c r="C3209" s="1" t="s">
        <v>796</v>
      </c>
      <c r="D3209" s="1"/>
      <c r="E3209" s="1" t="s">
        <v>43</v>
      </c>
      <c r="F3209" s="1" t="s">
        <v>798</v>
      </c>
      <c r="G3209" s="1">
        <v>2</v>
      </c>
      <c r="H3209" s="1" t="s">
        <v>19</v>
      </c>
      <c r="I3209" s="1" t="s">
        <v>652</v>
      </c>
      <c r="J3209" s="1">
        <v>101.35</v>
      </c>
      <c r="K3209" s="1">
        <v>202.7</v>
      </c>
      <c r="L3209" s="42">
        <v>12</v>
      </c>
      <c r="M3209" s="43"/>
      <c r="N3209" s="1" t="e">
        <f>VLOOKUP(B3209,MICRO!E:L,8,0)</f>
        <v>#N/A</v>
      </c>
    </row>
    <row r="3210" spans="1:14" ht="20.25" x14ac:dyDescent="0.25">
      <c r="A3210" s="1">
        <v>30</v>
      </c>
      <c r="B3210" s="159">
        <v>2433</v>
      </c>
      <c r="C3210" s="1" t="s">
        <v>147</v>
      </c>
      <c r="D3210" s="1"/>
      <c r="E3210" s="1" t="s">
        <v>1815</v>
      </c>
      <c r="F3210" s="1" t="s">
        <v>1816</v>
      </c>
      <c r="G3210" s="1">
        <v>8</v>
      </c>
      <c r="H3210" s="1" t="s">
        <v>19</v>
      </c>
      <c r="I3210" s="1" t="s">
        <v>629</v>
      </c>
      <c r="J3210" s="1">
        <v>20.7</v>
      </c>
      <c r="K3210" s="1">
        <v>125.6</v>
      </c>
      <c r="L3210" s="42">
        <v>5</v>
      </c>
      <c r="M3210" s="43"/>
      <c r="N3210" s="1" t="e">
        <f>VLOOKUP(B3210,MICRO!E:L,8,0)</f>
        <v>#N/A</v>
      </c>
    </row>
    <row r="3211" spans="1:14" ht="20.25" x14ac:dyDescent="0.25">
      <c r="A3211" s="1">
        <v>40</v>
      </c>
      <c r="B3211" s="159">
        <v>2447</v>
      </c>
      <c r="C3211" s="1" t="s">
        <v>929</v>
      </c>
      <c r="D3211" s="1"/>
      <c r="E3211" s="1" t="s">
        <v>2</v>
      </c>
      <c r="F3211" s="1" t="s">
        <v>931</v>
      </c>
      <c r="G3211" s="1">
        <v>1</v>
      </c>
      <c r="H3211" s="1" t="s">
        <v>19</v>
      </c>
      <c r="I3211" s="1" t="s">
        <v>629</v>
      </c>
      <c r="J3211" s="1">
        <v>150.19999999999999</v>
      </c>
      <c r="K3211" s="1">
        <v>109.26</v>
      </c>
      <c r="L3211" s="42">
        <v>5</v>
      </c>
      <c r="M3211" s="43"/>
      <c r="N3211" s="1" t="e">
        <f>VLOOKUP(B3211,MICRO!E:L,8,0)</f>
        <v>#N/A</v>
      </c>
    </row>
    <row r="3212" spans="1:14" ht="20.25" x14ac:dyDescent="0.25">
      <c r="A3212" s="1">
        <v>43</v>
      </c>
      <c r="B3212" s="159">
        <v>2454</v>
      </c>
      <c r="C3212" s="1" t="s">
        <v>936</v>
      </c>
      <c r="D3212" s="1"/>
      <c r="E3212" s="1" t="s">
        <v>43</v>
      </c>
      <c r="F3212" s="1" t="s">
        <v>937</v>
      </c>
      <c r="G3212" s="1">
        <v>4</v>
      </c>
      <c r="H3212" s="1" t="s">
        <v>19</v>
      </c>
      <c r="I3212" s="1" t="s">
        <v>629</v>
      </c>
      <c r="J3212" s="1">
        <v>19.899999999999999</v>
      </c>
      <c r="K3212" s="1">
        <v>79.599999999999994</v>
      </c>
      <c r="L3212" s="42">
        <v>5</v>
      </c>
      <c r="M3212" s="43"/>
      <c r="N3212" s="1" t="e">
        <f>VLOOKUP(B3212,MICRO!E:L,8,0)</f>
        <v>#N/A</v>
      </c>
    </row>
    <row r="3213" spans="1:14" ht="20.25" x14ac:dyDescent="0.25">
      <c r="A3213" s="1">
        <v>45</v>
      </c>
      <c r="B3213" s="159">
        <v>2456</v>
      </c>
      <c r="C3213" s="1" t="s">
        <v>938</v>
      </c>
      <c r="D3213" s="1"/>
      <c r="E3213" s="1" t="s">
        <v>2</v>
      </c>
      <c r="F3213" s="1" t="s">
        <v>939</v>
      </c>
      <c r="G3213" s="1">
        <v>3</v>
      </c>
      <c r="H3213" s="1" t="s">
        <v>19</v>
      </c>
      <c r="I3213" s="1" t="s">
        <v>629</v>
      </c>
      <c r="J3213" s="1">
        <v>58.2</v>
      </c>
      <c r="K3213" s="1">
        <v>103.28999999999999</v>
      </c>
      <c r="L3213" s="42">
        <v>5</v>
      </c>
      <c r="M3213" s="43"/>
      <c r="N3213" s="1" t="e">
        <f>VLOOKUP(B3213,MICRO!E:L,8,0)</f>
        <v>#N/A</v>
      </c>
    </row>
    <row r="3214" spans="1:14" ht="20.25" x14ac:dyDescent="0.25">
      <c r="A3214" s="1">
        <v>46</v>
      </c>
      <c r="B3214" s="159">
        <v>2457</v>
      </c>
      <c r="C3214" s="1" t="s">
        <v>938</v>
      </c>
      <c r="D3214" s="1"/>
      <c r="E3214" s="1" t="s">
        <v>43</v>
      </c>
      <c r="F3214" s="1" t="s">
        <v>940</v>
      </c>
      <c r="G3214" s="1">
        <v>3</v>
      </c>
      <c r="H3214" s="1" t="s">
        <v>19</v>
      </c>
      <c r="I3214" s="1" t="s">
        <v>629</v>
      </c>
      <c r="J3214" s="1">
        <v>58.2</v>
      </c>
      <c r="K3214" s="1">
        <v>103.28999999999999</v>
      </c>
      <c r="L3214" s="42">
        <v>5</v>
      </c>
      <c r="M3214" s="43"/>
      <c r="N3214" s="1" t="e">
        <f>VLOOKUP(B3214,MICRO!E:L,8,0)</f>
        <v>#N/A</v>
      </c>
    </row>
    <row r="3215" spans="1:14" ht="20.25" x14ac:dyDescent="0.25">
      <c r="A3215" s="1">
        <v>47</v>
      </c>
      <c r="B3215" s="159">
        <v>2458</v>
      </c>
      <c r="C3215" s="1" t="s">
        <v>938</v>
      </c>
      <c r="D3215" s="1"/>
      <c r="E3215" s="1" t="s">
        <v>746</v>
      </c>
      <c r="F3215" s="1" t="s">
        <v>941</v>
      </c>
      <c r="G3215" s="1">
        <v>14</v>
      </c>
      <c r="H3215" s="1"/>
      <c r="I3215" s="1" t="s">
        <v>629</v>
      </c>
      <c r="J3215" s="1">
        <v>10.77</v>
      </c>
      <c r="K3215" s="1">
        <v>80.78</v>
      </c>
      <c r="L3215" s="42">
        <v>5</v>
      </c>
      <c r="M3215" s="43"/>
      <c r="N3215" s="1" t="e">
        <f>VLOOKUP(B3215,MICRO!E:L,8,0)</f>
        <v>#N/A</v>
      </c>
    </row>
    <row r="3216" spans="1:14" ht="20.25" x14ac:dyDescent="0.25">
      <c r="A3216" s="1">
        <v>48</v>
      </c>
      <c r="B3216" s="159">
        <v>2459</v>
      </c>
      <c r="C3216" s="1" t="s">
        <v>938</v>
      </c>
      <c r="D3216" s="1"/>
      <c r="E3216" s="1" t="s">
        <v>1101</v>
      </c>
      <c r="F3216" s="1" t="s">
        <v>942</v>
      </c>
      <c r="G3216" s="1">
        <v>14</v>
      </c>
      <c r="H3216" s="1"/>
      <c r="I3216" s="1" t="s">
        <v>629</v>
      </c>
      <c r="J3216" s="1">
        <v>10.77</v>
      </c>
      <c r="K3216" s="1">
        <v>80.78</v>
      </c>
      <c r="L3216" s="42">
        <v>5</v>
      </c>
      <c r="M3216" s="43"/>
      <c r="N3216" s="1" t="e">
        <f>VLOOKUP(B3216,MICRO!E:L,8,0)</f>
        <v>#N/A</v>
      </c>
    </row>
    <row r="3217" spans="1:14" ht="20.25" x14ac:dyDescent="0.25">
      <c r="A3217" s="1">
        <v>49</v>
      </c>
      <c r="B3217" s="159">
        <v>2461</v>
      </c>
      <c r="C3217" s="1" t="s">
        <v>938</v>
      </c>
      <c r="D3217" s="1"/>
      <c r="E3217" s="1" t="s">
        <v>173</v>
      </c>
      <c r="F3217" s="1" t="s">
        <v>944</v>
      </c>
      <c r="G3217" s="1">
        <v>28</v>
      </c>
      <c r="H3217" s="1"/>
      <c r="I3217" s="1" t="s">
        <v>629</v>
      </c>
      <c r="J3217" s="1">
        <v>9.5</v>
      </c>
      <c r="K3217" s="1">
        <v>162.67999999999998</v>
      </c>
      <c r="L3217" s="42">
        <v>5</v>
      </c>
      <c r="M3217" s="43"/>
      <c r="N3217" s="1" t="e">
        <f>VLOOKUP(B3217,MICRO!E:L,8,0)</f>
        <v>#N/A</v>
      </c>
    </row>
    <row r="3218" spans="1:14" ht="20.25" x14ac:dyDescent="0.25">
      <c r="A3218" s="1">
        <v>50</v>
      </c>
      <c r="B3218" s="159">
        <v>2462</v>
      </c>
      <c r="C3218" s="1" t="s">
        <v>938</v>
      </c>
      <c r="D3218" s="1"/>
      <c r="E3218" s="1" t="s">
        <v>461</v>
      </c>
      <c r="F3218" s="1" t="s">
        <v>945</v>
      </c>
      <c r="G3218" s="1">
        <v>1</v>
      </c>
      <c r="H3218" s="1"/>
      <c r="I3218" s="1" t="s">
        <v>629</v>
      </c>
      <c r="J3218" s="1">
        <v>1.85</v>
      </c>
      <c r="K3218" s="1">
        <v>1.85</v>
      </c>
      <c r="L3218" s="42">
        <v>5</v>
      </c>
      <c r="M3218" s="43"/>
      <c r="N3218" s="1" t="e">
        <f>VLOOKUP(B3218,MICRO!E:L,8,0)</f>
        <v>#N/A</v>
      </c>
    </row>
    <row r="3219" spans="1:14" ht="20.25" x14ac:dyDescent="0.25">
      <c r="A3219" s="1">
        <v>52</v>
      </c>
      <c r="B3219" s="159">
        <v>2472</v>
      </c>
      <c r="C3219" s="1" t="s">
        <v>950</v>
      </c>
      <c r="D3219" s="1"/>
      <c r="E3219" s="1"/>
      <c r="F3219" s="1" t="s">
        <v>953</v>
      </c>
      <c r="G3219" s="1">
        <v>2</v>
      </c>
      <c r="H3219" s="1"/>
      <c r="I3219" s="1" t="s">
        <v>634</v>
      </c>
      <c r="J3219" s="1">
        <v>5.34</v>
      </c>
      <c r="K3219" s="1">
        <v>10.68</v>
      </c>
      <c r="L3219" s="42">
        <v>5</v>
      </c>
      <c r="M3219" s="43"/>
      <c r="N3219" s="1" t="e">
        <f>VLOOKUP(B3219,MICRO!E:L,8,0)</f>
        <v>#N/A</v>
      </c>
    </row>
    <row r="3220" spans="1:14" ht="20.25" x14ac:dyDescent="0.25">
      <c r="A3220" s="1">
        <v>55</v>
      </c>
      <c r="B3220" s="159">
        <v>2484</v>
      </c>
      <c r="C3220" s="1" t="s">
        <v>962</v>
      </c>
      <c r="D3220" s="1"/>
      <c r="E3220" s="1" t="s">
        <v>100</v>
      </c>
      <c r="F3220" s="1" t="s">
        <v>967</v>
      </c>
      <c r="G3220" s="1">
        <v>3</v>
      </c>
      <c r="H3220" s="1" t="s">
        <v>19</v>
      </c>
      <c r="I3220" s="1" t="s">
        <v>589</v>
      </c>
      <c r="J3220" s="1">
        <v>5.64</v>
      </c>
      <c r="K3220" s="1">
        <v>16.919999999999998</v>
      </c>
      <c r="L3220" s="42">
        <v>5</v>
      </c>
      <c r="M3220" s="43"/>
      <c r="N3220" s="1" t="e">
        <f>VLOOKUP(B3220,MICRO!E:L,8,0)</f>
        <v>#N/A</v>
      </c>
    </row>
    <row r="3221" spans="1:14" ht="20.25" x14ac:dyDescent="0.25">
      <c r="A3221" s="1">
        <v>56</v>
      </c>
      <c r="B3221" s="159">
        <v>2485</v>
      </c>
      <c r="C3221" s="1" t="s">
        <v>962</v>
      </c>
      <c r="D3221" s="1"/>
      <c r="E3221" s="1" t="s">
        <v>173</v>
      </c>
      <c r="F3221" s="1" t="s">
        <v>968</v>
      </c>
      <c r="G3221" s="1">
        <v>3</v>
      </c>
      <c r="H3221" s="1" t="s">
        <v>19</v>
      </c>
      <c r="I3221" s="1" t="s">
        <v>589</v>
      </c>
      <c r="J3221" s="1">
        <v>5.64</v>
      </c>
      <c r="K3221" s="1">
        <v>16.919999999999998</v>
      </c>
      <c r="L3221" s="42">
        <v>5</v>
      </c>
      <c r="M3221" s="43"/>
      <c r="N3221" s="1" t="e">
        <f>VLOOKUP(B3221,MICRO!E:L,8,0)</f>
        <v>#N/A</v>
      </c>
    </row>
    <row r="3222" spans="1:14" ht="20.25" x14ac:dyDescent="0.25">
      <c r="A3222" s="1">
        <v>57</v>
      </c>
      <c r="B3222" s="159">
        <v>2484</v>
      </c>
      <c r="C3222" s="1" t="s">
        <v>962</v>
      </c>
      <c r="D3222" s="1"/>
      <c r="E3222" s="1" t="s">
        <v>100</v>
      </c>
      <c r="F3222" s="1" t="s">
        <v>967</v>
      </c>
      <c r="G3222" s="1">
        <v>4</v>
      </c>
      <c r="H3222" s="1" t="s">
        <v>19</v>
      </c>
      <c r="I3222" s="1" t="s">
        <v>735</v>
      </c>
      <c r="J3222" s="1">
        <v>5.64</v>
      </c>
      <c r="K3222" s="1">
        <v>22.56</v>
      </c>
      <c r="L3222" s="42">
        <v>5</v>
      </c>
      <c r="M3222" s="43"/>
      <c r="N3222" s="1" t="e">
        <f>VLOOKUP(B3222,MICRO!E:L,8,0)</f>
        <v>#N/A</v>
      </c>
    </row>
    <row r="3223" spans="1:14" ht="20.25" x14ac:dyDescent="0.25">
      <c r="A3223" s="1">
        <v>58</v>
      </c>
      <c r="B3223" s="159">
        <v>2485</v>
      </c>
      <c r="C3223" s="1" t="s">
        <v>962</v>
      </c>
      <c r="D3223" s="1"/>
      <c r="E3223" s="1" t="s">
        <v>173</v>
      </c>
      <c r="F3223" s="1" t="s">
        <v>968</v>
      </c>
      <c r="G3223" s="1">
        <v>4</v>
      </c>
      <c r="H3223" s="1" t="s">
        <v>19</v>
      </c>
      <c r="I3223" s="1" t="s">
        <v>735</v>
      </c>
      <c r="J3223" s="1">
        <v>5.64</v>
      </c>
      <c r="K3223" s="1">
        <v>22.56</v>
      </c>
      <c r="L3223" s="42">
        <v>5</v>
      </c>
      <c r="M3223" s="43"/>
      <c r="N3223" s="1" t="e">
        <f>VLOOKUP(B3223,MICRO!E:L,8,0)</f>
        <v>#N/A</v>
      </c>
    </row>
    <row r="3224" spans="1:14" ht="20.25" x14ac:dyDescent="0.25">
      <c r="A3224" s="1">
        <v>61</v>
      </c>
      <c r="B3224" s="159">
        <v>2500</v>
      </c>
      <c r="C3224" s="1" t="s">
        <v>977</v>
      </c>
      <c r="D3224" s="1"/>
      <c r="E3224" s="1"/>
      <c r="F3224" s="1" t="s">
        <v>979</v>
      </c>
      <c r="G3224" s="1">
        <v>4</v>
      </c>
      <c r="H3224" s="1"/>
      <c r="I3224" s="1" t="s">
        <v>589</v>
      </c>
      <c r="J3224" s="1">
        <v>5.92</v>
      </c>
      <c r="K3224" s="1">
        <v>23.68</v>
      </c>
      <c r="L3224" s="42">
        <v>5</v>
      </c>
      <c r="M3224" s="43"/>
      <c r="N3224" s="1" t="e">
        <f>VLOOKUP(B3224,MICRO!E:L,8,0)</f>
        <v>#N/A</v>
      </c>
    </row>
    <row r="3225" spans="1:14" ht="20.25" x14ac:dyDescent="0.25">
      <c r="A3225" s="1">
        <v>65</v>
      </c>
      <c r="B3225" s="159">
        <v>2578</v>
      </c>
      <c r="C3225" s="1" t="s">
        <v>1817</v>
      </c>
      <c r="D3225" s="1"/>
      <c r="E3225" s="1" t="s">
        <v>746</v>
      </c>
      <c r="F3225" s="1" t="s">
        <v>1018</v>
      </c>
      <c r="G3225" s="1">
        <v>6</v>
      </c>
      <c r="H3225" s="1"/>
      <c r="I3225" s="1" t="s">
        <v>634</v>
      </c>
      <c r="J3225" s="1">
        <v>4.24</v>
      </c>
      <c r="K3225" s="1">
        <v>25.44</v>
      </c>
      <c r="L3225" s="42">
        <v>5</v>
      </c>
      <c r="M3225" s="43"/>
      <c r="N3225" s="1" t="e">
        <f>VLOOKUP(B3225,MICRO!E:L,8,0)</f>
        <v>#N/A</v>
      </c>
    </row>
    <row r="3226" spans="1:14" ht="20.25" x14ac:dyDescent="0.25">
      <c r="A3226" s="1">
        <v>66</v>
      </c>
      <c r="B3226" s="159">
        <v>2579</v>
      </c>
      <c r="C3226" s="1" t="s">
        <v>1817</v>
      </c>
      <c r="D3226" s="1"/>
      <c r="E3226" s="1" t="s">
        <v>1101</v>
      </c>
      <c r="F3226" s="1" t="s">
        <v>1019</v>
      </c>
      <c r="G3226" s="1">
        <v>6</v>
      </c>
      <c r="H3226" s="1"/>
      <c r="I3226" s="1" t="s">
        <v>634</v>
      </c>
      <c r="J3226" s="1">
        <v>4.24</v>
      </c>
      <c r="K3226" s="1">
        <v>25.44</v>
      </c>
      <c r="L3226" s="42">
        <v>5</v>
      </c>
      <c r="M3226" s="43"/>
      <c r="N3226" s="1" t="e">
        <f>VLOOKUP(B3226,MICRO!E:L,8,0)</f>
        <v>#N/A</v>
      </c>
    </row>
    <row r="3227" spans="1:14" ht="20.25" x14ac:dyDescent="0.25">
      <c r="A3227" s="1">
        <v>67</v>
      </c>
      <c r="B3227" s="159">
        <v>2582</v>
      </c>
      <c r="C3227" s="1" t="s">
        <v>1817</v>
      </c>
      <c r="D3227" s="1"/>
      <c r="E3227" s="1" t="s">
        <v>461</v>
      </c>
      <c r="F3227" s="1" t="s">
        <v>1077</v>
      </c>
      <c r="G3227" s="1">
        <v>6</v>
      </c>
      <c r="H3227" s="1"/>
      <c r="I3227" s="1" t="s">
        <v>634</v>
      </c>
      <c r="J3227" s="1">
        <v>5.81</v>
      </c>
      <c r="K3227" s="1">
        <v>34.86</v>
      </c>
      <c r="L3227" s="42">
        <v>5</v>
      </c>
      <c r="M3227" s="43"/>
      <c r="N3227" s="1" t="e">
        <f>VLOOKUP(B3227,MICRO!E:L,8,0)</f>
        <v>#N/A</v>
      </c>
    </row>
    <row r="3228" spans="1:14" ht="20.25" x14ac:dyDescent="0.25">
      <c r="A3228" s="1">
        <v>68</v>
      </c>
      <c r="B3228" s="159">
        <v>2583</v>
      </c>
      <c r="C3228" s="1" t="s">
        <v>1817</v>
      </c>
      <c r="D3228" s="1"/>
      <c r="E3228" s="1" t="s">
        <v>173</v>
      </c>
      <c r="F3228" s="1" t="s">
        <v>1078</v>
      </c>
      <c r="G3228" s="1">
        <v>6</v>
      </c>
      <c r="H3228" s="1"/>
      <c r="I3228" s="1" t="s">
        <v>634</v>
      </c>
      <c r="J3228" s="1">
        <v>3.83</v>
      </c>
      <c r="K3228" s="1">
        <v>22.98</v>
      </c>
      <c r="L3228" s="42">
        <v>5</v>
      </c>
      <c r="M3228" s="43"/>
      <c r="N3228" s="1" t="e">
        <f>VLOOKUP(B3228,MICRO!E:L,8,0)</f>
        <v>#N/A</v>
      </c>
    </row>
    <row r="3229" spans="1:14" ht="20.25" x14ac:dyDescent="0.25">
      <c r="A3229" s="1">
        <v>69</v>
      </c>
      <c r="B3229" s="159">
        <v>2614</v>
      </c>
      <c r="C3229" s="1" t="s">
        <v>1036</v>
      </c>
      <c r="D3229" s="1"/>
      <c r="E3229" s="1" t="s">
        <v>2</v>
      </c>
      <c r="F3229" s="1" t="s">
        <v>1037</v>
      </c>
      <c r="G3229" s="1">
        <v>1</v>
      </c>
      <c r="H3229" s="1" t="s">
        <v>19</v>
      </c>
      <c r="I3229" s="1" t="s">
        <v>585</v>
      </c>
      <c r="J3229" s="1">
        <v>73.5</v>
      </c>
      <c r="K3229" s="1">
        <v>73.5</v>
      </c>
      <c r="L3229" s="42">
        <v>5</v>
      </c>
      <c r="M3229" s="43"/>
      <c r="N3229" s="1" t="e">
        <f>VLOOKUP(B3229,MICRO!E:L,8,0)</f>
        <v>#N/A</v>
      </c>
    </row>
    <row r="3230" spans="1:14" ht="20.25" x14ac:dyDescent="0.25">
      <c r="A3230" s="1">
        <v>70</v>
      </c>
      <c r="B3230" s="159">
        <v>2615</v>
      </c>
      <c r="C3230" s="1" t="s">
        <v>1036</v>
      </c>
      <c r="D3230" s="1"/>
      <c r="E3230" s="1" t="s">
        <v>43</v>
      </c>
      <c r="F3230" s="1" t="s">
        <v>1038</v>
      </c>
      <c r="G3230" s="1">
        <v>1</v>
      </c>
      <c r="H3230" s="1" t="s">
        <v>19</v>
      </c>
      <c r="I3230" s="1" t="s">
        <v>585</v>
      </c>
      <c r="J3230" s="1">
        <v>195.3</v>
      </c>
      <c r="K3230" s="1">
        <v>141.65</v>
      </c>
      <c r="L3230" s="42">
        <v>5</v>
      </c>
      <c r="M3230" s="43"/>
      <c r="N3230" s="1" t="e">
        <f>VLOOKUP(B3230,MICRO!E:L,8,0)</f>
        <v>#N/A</v>
      </c>
    </row>
    <row r="3231" spans="1:14" ht="20.25" x14ac:dyDescent="0.25">
      <c r="A3231" s="1">
        <v>71</v>
      </c>
      <c r="B3231" s="159">
        <v>2616</v>
      </c>
      <c r="C3231" s="1" t="s">
        <v>1036</v>
      </c>
      <c r="D3231" s="1"/>
      <c r="E3231" s="1"/>
      <c r="F3231" s="1" t="s">
        <v>1039</v>
      </c>
      <c r="G3231" s="1">
        <v>2</v>
      </c>
      <c r="H3231" s="1" t="s">
        <v>19</v>
      </c>
      <c r="I3231" s="1" t="s">
        <v>585</v>
      </c>
      <c r="J3231" s="1">
        <v>5.19</v>
      </c>
      <c r="K3231" s="1">
        <v>10.38</v>
      </c>
      <c r="L3231" s="42">
        <v>5</v>
      </c>
      <c r="M3231" s="43"/>
      <c r="N3231" s="1" t="e">
        <f>VLOOKUP(B3231,MICRO!E:L,8,0)</f>
        <v>#N/A</v>
      </c>
    </row>
    <row r="3232" spans="1:14" ht="20.25" x14ac:dyDescent="0.25">
      <c r="A3232" s="1">
        <v>73</v>
      </c>
      <c r="B3232" s="159"/>
      <c r="C3232" s="1" t="s">
        <v>2742</v>
      </c>
      <c r="D3232" s="1"/>
      <c r="E3232" s="1"/>
      <c r="F3232" s="1" t="s">
        <v>2743</v>
      </c>
      <c r="G3232" s="1">
        <v>8</v>
      </c>
      <c r="H3232" s="1" t="s">
        <v>19</v>
      </c>
      <c r="I3232" s="1" t="s">
        <v>589</v>
      </c>
      <c r="J3232" s="1">
        <v>0.02</v>
      </c>
      <c r="K3232" s="1">
        <v>0.16</v>
      </c>
      <c r="L3232" s="42">
        <v>5</v>
      </c>
      <c r="M3232" s="43"/>
      <c r="N3232" s="1" t="e">
        <f>VLOOKUP(B3232,MICRO!E:L,8,0)</f>
        <v>#N/A</v>
      </c>
    </row>
    <row r="3233" spans="1:14" ht="20.25" x14ac:dyDescent="0.25">
      <c r="A3233" s="1">
        <v>74</v>
      </c>
      <c r="B3233" s="159"/>
      <c r="C3233" s="1" t="s">
        <v>142</v>
      </c>
      <c r="D3233" s="1"/>
      <c r="E3233" s="1"/>
      <c r="F3233" s="1" t="s">
        <v>2744</v>
      </c>
      <c r="G3233" s="1">
        <v>6</v>
      </c>
      <c r="H3233" s="1" t="s">
        <v>19</v>
      </c>
      <c r="I3233" s="1" t="s">
        <v>589</v>
      </c>
      <c r="J3233" s="1">
        <v>0.02</v>
      </c>
      <c r="K3233" s="1">
        <v>0.12</v>
      </c>
      <c r="L3233" s="42">
        <v>5</v>
      </c>
      <c r="M3233" s="43"/>
      <c r="N3233" s="1" t="e">
        <f>VLOOKUP(B3233,MICRO!E:L,8,0)</f>
        <v>#N/A</v>
      </c>
    </row>
    <row r="3234" spans="1:14" ht="20.25" x14ac:dyDescent="0.25">
      <c r="A3234" s="1">
        <v>75</v>
      </c>
      <c r="B3234" s="159"/>
      <c r="C3234" s="1" t="s">
        <v>143</v>
      </c>
      <c r="D3234" s="1"/>
      <c r="E3234" s="1"/>
      <c r="F3234" s="1" t="s">
        <v>2745</v>
      </c>
      <c r="G3234" s="1">
        <v>110</v>
      </c>
      <c r="H3234" s="1" t="s">
        <v>19</v>
      </c>
      <c r="I3234" s="1" t="s">
        <v>589</v>
      </c>
      <c r="J3234" s="1">
        <v>0.05</v>
      </c>
      <c r="K3234" s="1">
        <v>5.5</v>
      </c>
      <c r="L3234" s="42">
        <v>5</v>
      </c>
      <c r="M3234" s="43"/>
      <c r="N3234" s="1" t="e">
        <f>VLOOKUP(B3234,MICRO!E:L,8,0)</f>
        <v>#N/A</v>
      </c>
    </row>
    <row r="3235" spans="1:14" ht="20.25" x14ac:dyDescent="0.25">
      <c r="A3235" s="1">
        <v>76</v>
      </c>
      <c r="B3235" s="159"/>
      <c r="C3235" s="1" t="s">
        <v>2746</v>
      </c>
      <c r="D3235" s="1"/>
      <c r="E3235" s="1"/>
      <c r="F3235" s="1" t="s">
        <v>2747</v>
      </c>
      <c r="G3235" s="1">
        <v>40</v>
      </c>
      <c r="H3235" s="1" t="s">
        <v>19</v>
      </c>
      <c r="I3235" s="1" t="s">
        <v>589</v>
      </c>
      <c r="J3235" s="1">
        <v>0.05</v>
      </c>
      <c r="K3235" s="1">
        <v>2</v>
      </c>
      <c r="L3235" s="42">
        <v>5</v>
      </c>
      <c r="M3235" s="43"/>
      <c r="N3235" s="1" t="e">
        <f>VLOOKUP(B3235,MICRO!E:L,8,0)</f>
        <v>#N/A</v>
      </c>
    </row>
    <row r="3236" spans="1:14" ht="20.25" x14ac:dyDescent="0.25">
      <c r="A3236" s="1">
        <v>77</v>
      </c>
      <c r="B3236" s="159"/>
      <c r="C3236" s="1" t="s">
        <v>2742</v>
      </c>
      <c r="D3236" s="1"/>
      <c r="E3236" s="1"/>
      <c r="F3236" s="1" t="s">
        <v>2748</v>
      </c>
      <c r="G3236" s="1">
        <v>8</v>
      </c>
      <c r="H3236" s="1" t="s">
        <v>19</v>
      </c>
      <c r="I3236" s="1" t="s">
        <v>589</v>
      </c>
      <c r="J3236" s="1">
        <v>0.05</v>
      </c>
      <c r="K3236" s="1">
        <v>0.4</v>
      </c>
      <c r="L3236" s="42">
        <v>5</v>
      </c>
      <c r="M3236" s="43"/>
      <c r="N3236" s="1" t="e">
        <f>VLOOKUP(B3236,MICRO!E:L,8,0)</f>
        <v>#N/A</v>
      </c>
    </row>
    <row r="3237" spans="1:14" ht="20.25" x14ac:dyDescent="0.25">
      <c r="A3237" s="1">
        <v>78</v>
      </c>
      <c r="B3237" s="159"/>
      <c r="C3237" s="1" t="s">
        <v>143</v>
      </c>
      <c r="D3237" s="1"/>
      <c r="E3237" s="1"/>
      <c r="F3237" s="1" t="s">
        <v>2749</v>
      </c>
      <c r="G3237" s="1">
        <v>110</v>
      </c>
      <c r="H3237" s="1" t="s">
        <v>19</v>
      </c>
      <c r="I3237" s="1" t="s">
        <v>589</v>
      </c>
      <c r="J3237" s="1">
        <v>0.03</v>
      </c>
      <c r="K3237" s="1">
        <v>3.3</v>
      </c>
      <c r="L3237" s="42">
        <v>5</v>
      </c>
      <c r="M3237" s="43"/>
      <c r="N3237" s="1" t="e">
        <f>VLOOKUP(B3237,MICRO!E:L,8,0)</f>
        <v>#N/A</v>
      </c>
    </row>
    <row r="3238" spans="1:14" ht="20.25" x14ac:dyDescent="0.25">
      <c r="A3238" s="1">
        <v>79</v>
      </c>
      <c r="B3238" s="159"/>
      <c r="C3238" s="1" t="s">
        <v>2746</v>
      </c>
      <c r="D3238" s="1"/>
      <c r="E3238" s="1"/>
      <c r="F3238" s="1" t="s">
        <v>2749</v>
      </c>
      <c r="G3238" s="1">
        <v>40</v>
      </c>
      <c r="H3238" s="1" t="s">
        <v>19</v>
      </c>
      <c r="I3238" s="1" t="s">
        <v>589</v>
      </c>
      <c r="J3238" s="1">
        <v>0.03</v>
      </c>
      <c r="K3238" s="1">
        <v>1.2</v>
      </c>
      <c r="L3238" s="42">
        <v>5</v>
      </c>
      <c r="M3238" s="43"/>
      <c r="N3238" s="1" t="e">
        <f>VLOOKUP(B3238,MICRO!E:L,8,0)</f>
        <v>#N/A</v>
      </c>
    </row>
    <row r="3239" spans="1:14" ht="20.25" x14ac:dyDescent="0.25">
      <c r="A3239" s="1">
        <v>80</v>
      </c>
      <c r="B3239" s="159"/>
      <c r="C3239" s="1" t="s">
        <v>2742</v>
      </c>
      <c r="D3239" s="1"/>
      <c r="E3239" s="1"/>
      <c r="F3239" s="1" t="s">
        <v>2750</v>
      </c>
      <c r="G3239" s="1">
        <v>12</v>
      </c>
      <c r="H3239" s="1" t="s">
        <v>19</v>
      </c>
      <c r="I3239" s="1" t="s">
        <v>589</v>
      </c>
      <c r="J3239" s="1">
        <v>0.03</v>
      </c>
      <c r="K3239" s="1">
        <v>0.36</v>
      </c>
      <c r="L3239" s="42">
        <v>5</v>
      </c>
      <c r="M3239" s="43"/>
      <c r="N3239" s="1" t="e">
        <f>VLOOKUP(B3239,MICRO!E:L,8,0)</f>
        <v>#N/A</v>
      </c>
    </row>
    <row r="3240" spans="1:14" ht="20.25" x14ac:dyDescent="0.25">
      <c r="A3240" s="1">
        <v>81</v>
      </c>
      <c r="B3240" s="159"/>
      <c r="C3240" s="1" t="s">
        <v>2742</v>
      </c>
      <c r="D3240" s="1"/>
      <c r="E3240" s="1"/>
      <c r="F3240" s="1" t="s">
        <v>2751</v>
      </c>
      <c r="G3240" s="1">
        <v>8</v>
      </c>
      <c r="H3240" s="1" t="s">
        <v>19</v>
      </c>
      <c r="I3240" s="1" t="s">
        <v>589</v>
      </c>
      <c r="J3240" s="1">
        <v>0.03</v>
      </c>
      <c r="K3240" s="1">
        <v>0.24</v>
      </c>
      <c r="L3240" s="42">
        <v>5</v>
      </c>
      <c r="M3240" s="43"/>
      <c r="N3240" s="1" t="e">
        <f>VLOOKUP(B3240,MICRO!E:L,8,0)</f>
        <v>#N/A</v>
      </c>
    </row>
    <row r="3241" spans="1:14" ht="20.25" x14ac:dyDescent="0.25">
      <c r="A3241" s="1">
        <v>82</v>
      </c>
      <c r="B3241" s="159"/>
      <c r="C3241" s="1" t="s">
        <v>2752</v>
      </c>
      <c r="D3241" s="1"/>
      <c r="E3241" s="1"/>
      <c r="F3241" s="1" t="s">
        <v>2753</v>
      </c>
      <c r="G3241" s="1">
        <v>25</v>
      </c>
      <c r="H3241" s="1" t="s">
        <v>19</v>
      </c>
      <c r="I3241" s="1" t="s">
        <v>2754</v>
      </c>
      <c r="J3241" s="1">
        <v>0.02</v>
      </c>
      <c r="K3241" s="1">
        <v>0.5</v>
      </c>
      <c r="L3241" s="42">
        <v>5</v>
      </c>
      <c r="M3241" s="43"/>
      <c r="N3241" s="1" t="e">
        <f>VLOOKUP(B3241,MICRO!E:L,8,0)</f>
        <v>#N/A</v>
      </c>
    </row>
    <row r="3242" spans="1:14" ht="20.25" x14ac:dyDescent="0.25">
      <c r="A3242" s="1">
        <v>83</v>
      </c>
      <c r="B3242" s="159"/>
      <c r="C3242" s="1" t="s">
        <v>2752</v>
      </c>
      <c r="D3242" s="1"/>
      <c r="E3242" s="1"/>
      <c r="F3242" s="1" t="s">
        <v>2755</v>
      </c>
      <c r="G3242" s="1">
        <v>50</v>
      </c>
      <c r="H3242" s="1" t="s">
        <v>19</v>
      </c>
      <c r="I3242" s="1" t="s">
        <v>2754</v>
      </c>
      <c r="J3242" s="1">
        <v>0.02</v>
      </c>
      <c r="K3242" s="1">
        <v>1</v>
      </c>
      <c r="L3242" s="42">
        <v>5</v>
      </c>
      <c r="M3242" s="43"/>
      <c r="N3242" s="1" t="e">
        <f>VLOOKUP(B3242,MICRO!E:L,8,0)</f>
        <v>#N/A</v>
      </c>
    </row>
    <row r="3243" spans="1:14" ht="20.25" x14ac:dyDescent="0.25">
      <c r="A3243" s="1">
        <v>84</v>
      </c>
      <c r="B3243" s="159"/>
      <c r="C3243" s="1" t="s">
        <v>2752</v>
      </c>
      <c r="D3243" s="1"/>
      <c r="E3243" s="1"/>
      <c r="F3243" s="1" t="s">
        <v>2756</v>
      </c>
      <c r="G3243" s="1">
        <v>10</v>
      </c>
      <c r="H3243" s="1" t="s">
        <v>19</v>
      </c>
      <c r="I3243" s="1" t="s">
        <v>2754</v>
      </c>
      <c r="J3243" s="1">
        <v>0.02</v>
      </c>
      <c r="K3243" s="1">
        <v>0.2</v>
      </c>
      <c r="L3243" s="42">
        <v>5</v>
      </c>
      <c r="M3243" s="43"/>
      <c r="N3243" s="1" t="e">
        <f>VLOOKUP(B3243,MICRO!E:L,8,0)</f>
        <v>#N/A</v>
      </c>
    </row>
    <row r="3244" spans="1:14" ht="20.25" x14ac:dyDescent="0.25">
      <c r="A3244" s="1">
        <v>85</v>
      </c>
      <c r="B3244" s="159"/>
      <c r="C3244" s="1" t="s">
        <v>2752</v>
      </c>
      <c r="D3244" s="1"/>
      <c r="E3244" s="1"/>
      <c r="F3244" s="1" t="s">
        <v>2757</v>
      </c>
      <c r="G3244" s="1">
        <v>20</v>
      </c>
      <c r="H3244" s="1" t="s">
        <v>19</v>
      </c>
      <c r="I3244" s="1" t="s">
        <v>2754</v>
      </c>
      <c r="J3244" s="1">
        <v>0.05</v>
      </c>
      <c r="K3244" s="1">
        <v>1</v>
      </c>
      <c r="L3244" s="42">
        <v>5</v>
      </c>
      <c r="M3244" s="43"/>
      <c r="N3244" s="1" t="e">
        <f>VLOOKUP(B3244,MICRO!E:L,8,0)</f>
        <v>#N/A</v>
      </c>
    </row>
    <row r="3245" spans="1:14" ht="20.25" x14ac:dyDescent="0.25">
      <c r="A3245" s="1">
        <v>86</v>
      </c>
      <c r="B3245" s="159"/>
      <c r="C3245" s="1" t="s">
        <v>2752</v>
      </c>
      <c r="D3245" s="1"/>
      <c r="E3245" s="1"/>
      <c r="F3245" s="1" t="s">
        <v>2758</v>
      </c>
      <c r="G3245" s="1">
        <v>25</v>
      </c>
      <c r="H3245" s="1" t="s">
        <v>19</v>
      </c>
      <c r="I3245" s="1" t="s">
        <v>2754</v>
      </c>
      <c r="J3245" s="1">
        <v>0.05</v>
      </c>
      <c r="K3245" s="1">
        <v>1.25</v>
      </c>
      <c r="L3245" s="42">
        <v>5</v>
      </c>
      <c r="M3245" s="43"/>
      <c r="N3245" s="1" t="e">
        <f>VLOOKUP(B3245,MICRO!E:L,8,0)</f>
        <v>#N/A</v>
      </c>
    </row>
    <row r="3246" spans="1:14" ht="20.25" x14ac:dyDescent="0.25">
      <c r="A3246" s="1">
        <v>87</v>
      </c>
      <c r="B3246" s="159"/>
      <c r="C3246" s="1" t="s">
        <v>2759</v>
      </c>
      <c r="D3246" s="1"/>
      <c r="E3246" s="1"/>
      <c r="F3246" s="1" t="s">
        <v>2760</v>
      </c>
      <c r="G3246" s="1">
        <v>10</v>
      </c>
      <c r="H3246" s="1" t="s">
        <v>19</v>
      </c>
      <c r="I3246" s="1" t="s">
        <v>2761</v>
      </c>
      <c r="J3246" s="1">
        <v>0.05</v>
      </c>
      <c r="K3246" s="1">
        <v>0.5</v>
      </c>
      <c r="L3246" s="42">
        <v>5</v>
      </c>
      <c r="M3246" s="43"/>
      <c r="N3246" s="1" t="e">
        <f>VLOOKUP(B3246,MICRO!E:L,8,0)</f>
        <v>#N/A</v>
      </c>
    </row>
    <row r="3247" spans="1:14" ht="20.25" x14ac:dyDescent="0.25">
      <c r="A3247" s="1">
        <v>88</v>
      </c>
      <c r="B3247" s="159"/>
      <c r="C3247" s="1" t="s">
        <v>2752</v>
      </c>
      <c r="D3247" s="1"/>
      <c r="E3247" s="1"/>
      <c r="F3247" s="1" t="s">
        <v>2762</v>
      </c>
      <c r="G3247" s="1">
        <v>25</v>
      </c>
      <c r="H3247" s="1" t="s">
        <v>19</v>
      </c>
      <c r="I3247" s="1" t="s">
        <v>2754</v>
      </c>
      <c r="J3247" s="1">
        <v>0.05</v>
      </c>
      <c r="K3247" s="1">
        <v>1.25</v>
      </c>
      <c r="L3247" s="42">
        <v>5</v>
      </c>
      <c r="M3247" s="43"/>
      <c r="N3247" s="1" t="e">
        <f>VLOOKUP(B3247,MICRO!E:L,8,0)</f>
        <v>#N/A</v>
      </c>
    </row>
    <row r="3248" spans="1:14" ht="20.25" x14ac:dyDescent="0.25">
      <c r="A3248" s="1">
        <v>89</v>
      </c>
      <c r="B3248" s="159"/>
      <c r="C3248" s="1" t="s">
        <v>2752</v>
      </c>
      <c r="D3248" s="1"/>
      <c r="E3248" s="1"/>
      <c r="F3248" s="1" t="s">
        <v>2763</v>
      </c>
      <c r="G3248" s="1">
        <v>20</v>
      </c>
      <c r="H3248" s="1" t="s">
        <v>19</v>
      </c>
      <c r="I3248" s="1" t="s">
        <v>2754</v>
      </c>
      <c r="J3248" s="1">
        <v>0.03</v>
      </c>
      <c r="K3248" s="1">
        <v>0.6</v>
      </c>
      <c r="L3248" s="42">
        <v>5</v>
      </c>
      <c r="M3248" s="43"/>
      <c r="N3248" s="1" t="e">
        <f>VLOOKUP(B3248,MICRO!E:L,8,0)</f>
        <v>#N/A</v>
      </c>
    </row>
    <row r="3249" spans="1:14" ht="20.25" x14ac:dyDescent="0.25">
      <c r="A3249" s="1">
        <v>90</v>
      </c>
      <c r="B3249" s="159"/>
      <c r="C3249" s="1" t="s">
        <v>2759</v>
      </c>
      <c r="D3249" s="1"/>
      <c r="E3249" s="1"/>
      <c r="F3249" s="1" t="s">
        <v>2764</v>
      </c>
      <c r="G3249" s="1">
        <v>10</v>
      </c>
      <c r="H3249" s="1" t="s">
        <v>19</v>
      </c>
      <c r="I3249" s="1" t="s">
        <v>2761</v>
      </c>
      <c r="J3249" s="1">
        <v>0.03</v>
      </c>
      <c r="K3249" s="1">
        <v>0.3</v>
      </c>
      <c r="L3249" s="42">
        <v>5</v>
      </c>
      <c r="M3249" s="43"/>
      <c r="N3249" s="1" t="e">
        <f>VLOOKUP(B3249,MICRO!E:L,8,0)</f>
        <v>#N/A</v>
      </c>
    </row>
    <row r="3250" spans="1:14" ht="20.25" x14ac:dyDescent="0.25">
      <c r="A3250" s="1">
        <v>91</v>
      </c>
      <c r="B3250" s="159"/>
      <c r="C3250" s="1" t="s">
        <v>2752</v>
      </c>
      <c r="D3250" s="1"/>
      <c r="E3250" s="1"/>
      <c r="F3250" s="1" t="s">
        <v>2764</v>
      </c>
      <c r="G3250" s="1">
        <v>50</v>
      </c>
      <c r="H3250" s="1" t="s">
        <v>19</v>
      </c>
      <c r="I3250" s="1" t="s">
        <v>2754</v>
      </c>
      <c r="J3250" s="1">
        <v>0.03</v>
      </c>
      <c r="K3250" s="1">
        <v>1.5</v>
      </c>
      <c r="L3250" s="42">
        <v>5</v>
      </c>
      <c r="M3250" s="43"/>
      <c r="N3250" s="1" t="e">
        <f>VLOOKUP(B3250,MICRO!E:L,8,0)</f>
        <v>#N/A</v>
      </c>
    </row>
    <row r="3251" spans="1:14" ht="20.25" x14ac:dyDescent="0.25">
      <c r="A3251" s="1">
        <v>92</v>
      </c>
      <c r="B3251" s="159"/>
      <c r="C3251" s="1" t="s">
        <v>147</v>
      </c>
      <c r="D3251" s="1"/>
      <c r="E3251" s="1"/>
      <c r="F3251" s="1" t="s">
        <v>2765</v>
      </c>
      <c r="G3251" s="1">
        <v>30</v>
      </c>
      <c r="H3251" s="1" t="s">
        <v>19</v>
      </c>
      <c r="I3251" s="1" t="s">
        <v>629</v>
      </c>
      <c r="J3251" s="1">
        <v>0.02</v>
      </c>
      <c r="K3251" s="1">
        <v>0.6</v>
      </c>
      <c r="L3251" s="42">
        <v>5</v>
      </c>
      <c r="M3251" s="43"/>
      <c r="N3251" s="1" t="e">
        <f>VLOOKUP(B3251,MICRO!E:L,8,0)</f>
        <v>#N/A</v>
      </c>
    </row>
    <row r="3252" spans="1:14" ht="20.25" x14ac:dyDescent="0.25">
      <c r="A3252" s="1">
        <v>93</v>
      </c>
      <c r="B3252" s="159"/>
      <c r="C3252" s="1" t="s">
        <v>132</v>
      </c>
      <c r="D3252" s="1"/>
      <c r="E3252" s="1"/>
      <c r="F3252" s="1" t="s">
        <v>2766</v>
      </c>
      <c r="G3252" s="1">
        <v>80</v>
      </c>
      <c r="H3252" s="1" t="s">
        <v>19</v>
      </c>
      <c r="I3252" s="1" t="s">
        <v>634</v>
      </c>
      <c r="J3252" s="1">
        <v>0.02</v>
      </c>
      <c r="K3252" s="1">
        <v>1.6</v>
      </c>
      <c r="L3252" s="42">
        <v>5</v>
      </c>
      <c r="M3252" s="43"/>
      <c r="N3252" s="1" t="e">
        <f>VLOOKUP(B3252,MICRO!E:L,8,0)</f>
        <v>#N/A</v>
      </c>
    </row>
    <row r="3253" spans="1:14" ht="20.25" x14ac:dyDescent="0.25">
      <c r="A3253" s="1">
        <v>94</v>
      </c>
      <c r="B3253" s="159"/>
      <c r="C3253" s="1" t="s">
        <v>2767</v>
      </c>
      <c r="D3253" s="1"/>
      <c r="E3253" s="1"/>
      <c r="F3253" s="1" t="s">
        <v>2768</v>
      </c>
      <c r="G3253" s="1">
        <v>30</v>
      </c>
      <c r="H3253" s="1" t="s">
        <v>19</v>
      </c>
      <c r="I3253" s="1" t="s">
        <v>2769</v>
      </c>
      <c r="J3253" s="1">
        <v>0.02</v>
      </c>
      <c r="K3253" s="1">
        <v>0.6</v>
      </c>
      <c r="L3253" s="42">
        <v>5</v>
      </c>
      <c r="M3253" s="43"/>
      <c r="N3253" s="1" t="e">
        <f>VLOOKUP(B3253,MICRO!E:L,8,0)</f>
        <v>#N/A</v>
      </c>
    </row>
    <row r="3254" spans="1:14" ht="20.25" x14ac:dyDescent="0.25">
      <c r="A3254" s="1">
        <v>95</v>
      </c>
      <c r="B3254" s="159"/>
      <c r="C3254" s="1" t="s">
        <v>147</v>
      </c>
      <c r="D3254" s="1"/>
      <c r="E3254" s="1"/>
      <c r="F3254" s="1" t="s">
        <v>2770</v>
      </c>
      <c r="G3254" s="1">
        <v>30</v>
      </c>
      <c r="H3254" s="1" t="s">
        <v>19</v>
      </c>
      <c r="I3254" s="1" t="s">
        <v>629</v>
      </c>
      <c r="J3254" s="1">
        <v>0.02</v>
      </c>
      <c r="K3254" s="1">
        <v>0.6</v>
      </c>
      <c r="L3254" s="42">
        <v>5</v>
      </c>
      <c r="M3254" s="43"/>
      <c r="N3254" s="1" t="e">
        <f>VLOOKUP(B3254,MICRO!E:L,8,0)</f>
        <v>#N/A</v>
      </c>
    </row>
    <row r="3255" spans="1:14" ht="20.25" x14ac:dyDescent="0.25">
      <c r="A3255" s="1">
        <v>96</v>
      </c>
      <c r="B3255" s="159"/>
      <c r="C3255" s="1" t="s">
        <v>132</v>
      </c>
      <c r="D3255" s="1"/>
      <c r="E3255" s="1"/>
      <c r="F3255" s="1" t="s">
        <v>2771</v>
      </c>
      <c r="G3255" s="1">
        <v>80</v>
      </c>
      <c r="H3255" s="1" t="s">
        <v>19</v>
      </c>
      <c r="I3255" s="1" t="s">
        <v>634</v>
      </c>
      <c r="J3255" s="1">
        <v>0.05</v>
      </c>
      <c r="K3255" s="1">
        <v>4</v>
      </c>
      <c r="L3255" s="42">
        <v>5</v>
      </c>
      <c r="M3255" s="43"/>
      <c r="N3255" s="1" t="e">
        <f>VLOOKUP(B3255,MICRO!E:L,8,0)</f>
        <v>#N/A</v>
      </c>
    </row>
    <row r="3256" spans="1:14" ht="20.25" x14ac:dyDescent="0.25">
      <c r="A3256" s="1">
        <v>97</v>
      </c>
      <c r="B3256" s="159"/>
      <c r="C3256" s="1" t="s">
        <v>147</v>
      </c>
      <c r="D3256" s="1"/>
      <c r="E3256" s="1"/>
      <c r="F3256" s="1" t="s">
        <v>2772</v>
      </c>
      <c r="G3256" s="1">
        <v>30</v>
      </c>
      <c r="H3256" s="1" t="s">
        <v>19</v>
      </c>
      <c r="I3256" s="1" t="s">
        <v>629</v>
      </c>
      <c r="J3256" s="1">
        <v>0.05</v>
      </c>
      <c r="K3256" s="1">
        <v>1.5</v>
      </c>
      <c r="L3256" s="42">
        <v>5</v>
      </c>
      <c r="M3256" s="43"/>
      <c r="N3256" s="1" t="e">
        <f>VLOOKUP(B3256,MICRO!E:L,8,0)</f>
        <v>#N/A</v>
      </c>
    </row>
    <row r="3257" spans="1:14" ht="20.25" x14ac:dyDescent="0.25">
      <c r="A3257" s="1">
        <v>98</v>
      </c>
      <c r="B3257" s="159"/>
      <c r="C3257" s="1" t="s">
        <v>2773</v>
      </c>
      <c r="D3257" s="1"/>
      <c r="E3257" s="1"/>
      <c r="F3257" s="1" t="s">
        <v>2774</v>
      </c>
      <c r="G3257" s="1">
        <v>15</v>
      </c>
      <c r="H3257" s="1" t="s">
        <v>19</v>
      </c>
      <c r="I3257" s="1" t="s">
        <v>2775</v>
      </c>
      <c r="J3257" s="1">
        <v>0.05</v>
      </c>
      <c r="K3257" s="1">
        <v>0.75</v>
      </c>
      <c r="L3257" s="42">
        <v>5</v>
      </c>
      <c r="M3257" s="43"/>
      <c r="N3257" s="1" t="e">
        <f>VLOOKUP(B3257,MICRO!E:L,8,0)</f>
        <v>#N/A</v>
      </c>
    </row>
    <row r="3258" spans="1:14" ht="20.25" x14ac:dyDescent="0.25">
      <c r="A3258" s="1">
        <v>99</v>
      </c>
      <c r="B3258" s="159"/>
      <c r="C3258" s="1" t="s">
        <v>727</v>
      </c>
      <c r="D3258" s="1"/>
      <c r="E3258" s="1"/>
      <c r="F3258" s="1" t="s">
        <v>2776</v>
      </c>
      <c r="G3258" s="1">
        <v>30</v>
      </c>
      <c r="H3258" s="1" t="s">
        <v>19</v>
      </c>
      <c r="I3258" s="1" t="s">
        <v>634</v>
      </c>
      <c r="J3258" s="1">
        <v>0.05</v>
      </c>
      <c r="K3258" s="1">
        <v>1.5</v>
      </c>
      <c r="L3258" s="42">
        <v>5</v>
      </c>
      <c r="M3258" s="43"/>
      <c r="N3258" s="1" t="e">
        <f>VLOOKUP(B3258,MICRO!E:L,8,0)</f>
        <v>#N/A</v>
      </c>
    </row>
    <row r="3259" spans="1:14" ht="20.25" x14ac:dyDescent="0.25">
      <c r="A3259" s="1">
        <v>100</v>
      </c>
      <c r="B3259" s="159"/>
      <c r="C3259" s="1" t="s">
        <v>147</v>
      </c>
      <c r="D3259" s="1"/>
      <c r="E3259" s="1"/>
      <c r="F3259" s="1" t="s">
        <v>2777</v>
      </c>
      <c r="G3259" s="1">
        <v>30</v>
      </c>
      <c r="H3259" s="1" t="s">
        <v>19</v>
      </c>
      <c r="I3259" s="1" t="s">
        <v>629</v>
      </c>
      <c r="J3259" s="1">
        <v>0.03</v>
      </c>
      <c r="K3259" s="1">
        <v>0.89999999999999991</v>
      </c>
      <c r="L3259" s="42">
        <v>5</v>
      </c>
      <c r="M3259" s="43"/>
      <c r="N3259" s="1" t="e">
        <f>VLOOKUP(B3259,MICRO!E:L,8,0)</f>
        <v>#N/A</v>
      </c>
    </row>
    <row r="3260" spans="1:14" ht="20.25" x14ac:dyDescent="0.25">
      <c r="A3260" s="1">
        <v>101</v>
      </c>
      <c r="B3260" s="159"/>
      <c r="C3260" s="1" t="s">
        <v>132</v>
      </c>
      <c r="D3260" s="1"/>
      <c r="E3260" s="1"/>
      <c r="F3260" s="1" t="s">
        <v>2778</v>
      </c>
      <c r="G3260" s="1">
        <v>80</v>
      </c>
      <c r="H3260" s="1" t="s">
        <v>19</v>
      </c>
      <c r="I3260" s="1" t="s">
        <v>634</v>
      </c>
      <c r="J3260" s="1">
        <v>0.03</v>
      </c>
      <c r="K3260" s="1">
        <v>2.4</v>
      </c>
      <c r="L3260" s="42">
        <v>5</v>
      </c>
      <c r="M3260" s="43"/>
      <c r="N3260" s="1" t="e">
        <f>VLOOKUP(B3260,MICRO!E:L,8,0)</f>
        <v>#N/A</v>
      </c>
    </row>
    <row r="3261" spans="1:14" ht="20.25" x14ac:dyDescent="0.25">
      <c r="A3261" s="1">
        <v>102</v>
      </c>
      <c r="B3261" s="159"/>
      <c r="C3261" s="1" t="s">
        <v>2779</v>
      </c>
      <c r="D3261" s="1"/>
      <c r="E3261" s="1"/>
      <c r="F3261" s="1" t="s">
        <v>2780</v>
      </c>
      <c r="G3261" s="1">
        <v>2</v>
      </c>
      <c r="H3261" s="1" t="s">
        <v>19</v>
      </c>
      <c r="I3261" s="1" t="s">
        <v>2781</v>
      </c>
      <c r="J3261" s="1">
        <v>0.02</v>
      </c>
      <c r="K3261" s="1">
        <v>0.04</v>
      </c>
      <c r="L3261" s="42">
        <v>5</v>
      </c>
      <c r="M3261" s="43"/>
      <c r="N3261" s="1" t="e">
        <f>VLOOKUP(B3261,MICRO!E:L,8,0)</f>
        <v>#N/A</v>
      </c>
    </row>
    <row r="3262" spans="1:14" ht="20.25" x14ac:dyDescent="0.25">
      <c r="A3262" s="1">
        <v>103</v>
      </c>
      <c r="B3262" s="159"/>
      <c r="C3262" s="1" t="s">
        <v>2782</v>
      </c>
      <c r="D3262" s="1"/>
      <c r="E3262" s="1"/>
      <c r="F3262" s="1" t="s">
        <v>2783</v>
      </c>
      <c r="G3262" s="1">
        <v>6</v>
      </c>
      <c r="H3262" s="1" t="s">
        <v>19</v>
      </c>
      <c r="I3262" s="1" t="s">
        <v>2784</v>
      </c>
      <c r="J3262" s="1">
        <v>0.02</v>
      </c>
      <c r="K3262" s="1">
        <v>0.12</v>
      </c>
      <c r="L3262" s="42">
        <v>5</v>
      </c>
      <c r="M3262" s="43"/>
      <c r="N3262" s="1" t="e">
        <f>VLOOKUP(B3262,MICRO!E:L,8,0)</f>
        <v>#N/A</v>
      </c>
    </row>
    <row r="3263" spans="1:14" ht="20.25" x14ac:dyDescent="0.25">
      <c r="A3263" s="1">
        <v>104</v>
      </c>
      <c r="B3263" s="159"/>
      <c r="C3263" s="1" t="s">
        <v>1998</v>
      </c>
      <c r="D3263" s="1"/>
      <c r="E3263" s="1"/>
      <c r="F3263" s="1" t="s">
        <v>2785</v>
      </c>
      <c r="G3263" s="1">
        <v>14</v>
      </c>
      <c r="H3263" s="1" t="s">
        <v>19</v>
      </c>
      <c r="I3263" s="1" t="s">
        <v>629</v>
      </c>
      <c r="J3263" s="1">
        <v>0.02</v>
      </c>
      <c r="K3263" s="1">
        <v>0.28000000000000003</v>
      </c>
      <c r="L3263" s="42">
        <v>5</v>
      </c>
      <c r="M3263" s="43"/>
      <c r="N3263" s="1" t="e">
        <f>VLOOKUP(B3263,MICRO!E:L,8,0)</f>
        <v>#N/A</v>
      </c>
    </row>
    <row r="3264" spans="1:14" ht="20.25" x14ac:dyDescent="0.25">
      <c r="A3264" s="1">
        <v>105</v>
      </c>
      <c r="B3264" s="159"/>
      <c r="C3264" s="1" t="s">
        <v>1998</v>
      </c>
      <c r="D3264" s="1"/>
      <c r="E3264" s="1"/>
      <c r="F3264" s="1" t="s">
        <v>2785</v>
      </c>
      <c r="G3264" s="1">
        <v>12</v>
      </c>
      <c r="H3264" s="1" t="s">
        <v>19</v>
      </c>
      <c r="I3264" s="1" t="s">
        <v>629</v>
      </c>
      <c r="J3264" s="1">
        <v>0.02</v>
      </c>
      <c r="K3264" s="1">
        <v>0.24</v>
      </c>
      <c r="L3264" s="42">
        <v>5</v>
      </c>
      <c r="M3264" s="43"/>
      <c r="N3264" s="1" t="e">
        <f>VLOOKUP(B3264,MICRO!E:L,8,0)</f>
        <v>#N/A</v>
      </c>
    </row>
    <row r="3265" spans="1:14" ht="20.25" x14ac:dyDescent="0.25">
      <c r="A3265" s="1">
        <v>106</v>
      </c>
      <c r="B3265" s="159"/>
      <c r="C3265" s="1" t="s">
        <v>1998</v>
      </c>
      <c r="D3265" s="1"/>
      <c r="E3265" s="1"/>
      <c r="F3265" s="1" t="s">
        <v>2785</v>
      </c>
      <c r="G3265" s="1">
        <v>12</v>
      </c>
      <c r="H3265" s="1" t="s">
        <v>19</v>
      </c>
      <c r="I3265" s="1" t="s">
        <v>629</v>
      </c>
      <c r="J3265" s="1">
        <v>0.02</v>
      </c>
      <c r="K3265" s="1">
        <v>0.24</v>
      </c>
      <c r="L3265" s="42">
        <v>5</v>
      </c>
      <c r="M3265" s="43"/>
      <c r="N3265" s="1" t="e">
        <f>VLOOKUP(B3265,MICRO!E:L,8,0)</f>
        <v>#N/A</v>
      </c>
    </row>
    <row r="3266" spans="1:14" ht="20.25" x14ac:dyDescent="0.25">
      <c r="A3266" s="1">
        <v>107</v>
      </c>
      <c r="B3266" s="159"/>
      <c r="C3266" s="1" t="s">
        <v>1998</v>
      </c>
      <c r="D3266" s="1"/>
      <c r="E3266" s="1"/>
      <c r="F3266" s="1" t="s">
        <v>2786</v>
      </c>
      <c r="G3266" s="1">
        <v>18</v>
      </c>
      <c r="H3266" s="1" t="s">
        <v>19</v>
      </c>
      <c r="I3266" s="1" t="s">
        <v>629</v>
      </c>
      <c r="J3266" s="1">
        <v>0.02</v>
      </c>
      <c r="K3266" s="1">
        <v>0.36</v>
      </c>
      <c r="L3266" s="42">
        <v>5</v>
      </c>
      <c r="M3266" s="43"/>
      <c r="N3266" s="1" t="e">
        <f>VLOOKUP(B3266,MICRO!E:L,8,0)</f>
        <v>#N/A</v>
      </c>
    </row>
    <row r="3267" spans="1:14" ht="20.25" x14ac:dyDescent="0.25">
      <c r="A3267" s="1">
        <v>108</v>
      </c>
      <c r="B3267" s="159"/>
      <c r="C3267" s="1" t="s">
        <v>2782</v>
      </c>
      <c r="D3267" s="1"/>
      <c r="E3267" s="1"/>
      <c r="F3267" s="1" t="s">
        <v>2787</v>
      </c>
      <c r="G3267" s="1">
        <v>9</v>
      </c>
      <c r="H3267" s="1" t="s">
        <v>19</v>
      </c>
      <c r="I3267" s="1" t="s">
        <v>629</v>
      </c>
      <c r="J3267" s="1">
        <v>0.02</v>
      </c>
      <c r="K3267" s="1">
        <v>0.18</v>
      </c>
      <c r="L3267" s="42">
        <v>5</v>
      </c>
      <c r="M3267" s="43"/>
      <c r="N3267" s="1" t="e">
        <f>VLOOKUP(B3267,MICRO!E:L,8,0)</f>
        <v>#N/A</v>
      </c>
    </row>
    <row r="3268" spans="1:14" ht="20.25" x14ac:dyDescent="0.25">
      <c r="A3268" s="1">
        <v>109</v>
      </c>
      <c r="B3268" s="159"/>
      <c r="C3268" s="1" t="s">
        <v>1998</v>
      </c>
      <c r="D3268" s="1"/>
      <c r="E3268" s="1"/>
      <c r="F3268" s="1" t="s">
        <v>2788</v>
      </c>
      <c r="G3268" s="1">
        <v>14</v>
      </c>
      <c r="H3268" s="1" t="s">
        <v>19</v>
      </c>
      <c r="I3268" s="1" t="s">
        <v>629</v>
      </c>
      <c r="J3268" s="1">
        <v>0.02</v>
      </c>
      <c r="K3268" s="1">
        <v>0.28000000000000003</v>
      </c>
      <c r="L3268" s="42">
        <v>5</v>
      </c>
      <c r="M3268" s="43"/>
      <c r="N3268" s="1" t="e">
        <f>VLOOKUP(B3268,MICRO!E:L,8,0)</f>
        <v>#N/A</v>
      </c>
    </row>
    <row r="3269" spans="1:14" ht="20.25" x14ac:dyDescent="0.25">
      <c r="A3269" s="1">
        <v>110</v>
      </c>
      <c r="B3269" s="159"/>
      <c r="C3269" s="1" t="s">
        <v>2789</v>
      </c>
      <c r="D3269" s="1"/>
      <c r="E3269" s="1"/>
      <c r="F3269" s="1" t="s">
        <v>2790</v>
      </c>
      <c r="G3269" s="1">
        <v>4</v>
      </c>
      <c r="H3269" s="1" t="s">
        <v>19</v>
      </c>
      <c r="I3269" s="1" t="s">
        <v>629</v>
      </c>
      <c r="J3269" s="1">
        <v>0.02</v>
      </c>
      <c r="K3269" s="1">
        <v>0.08</v>
      </c>
      <c r="L3269" s="42">
        <v>5</v>
      </c>
      <c r="M3269" s="43"/>
      <c r="N3269" s="1" t="e">
        <f>VLOOKUP(B3269,MICRO!E:L,8,0)</f>
        <v>#N/A</v>
      </c>
    </row>
    <row r="3270" spans="1:14" ht="20.25" x14ac:dyDescent="0.25">
      <c r="A3270" s="1">
        <v>111</v>
      </c>
      <c r="B3270" s="159"/>
      <c r="C3270" s="1" t="s">
        <v>2791</v>
      </c>
      <c r="D3270" s="1"/>
      <c r="E3270" s="1"/>
      <c r="F3270" s="1" t="s">
        <v>2792</v>
      </c>
      <c r="G3270" s="1">
        <v>80</v>
      </c>
      <c r="H3270" s="1" t="s">
        <v>19</v>
      </c>
      <c r="I3270" s="1" t="s">
        <v>629</v>
      </c>
      <c r="J3270" s="1">
        <v>0.02</v>
      </c>
      <c r="K3270" s="1">
        <v>1.6</v>
      </c>
      <c r="L3270" s="42">
        <v>5</v>
      </c>
      <c r="M3270" s="43"/>
      <c r="N3270" s="1" t="e">
        <f>VLOOKUP(B3270,MICRO!E:L,8,0)</f>
        <v>#N/A</v>
      </c>
    </row>
    <row r="3271" spans="1:14" ht="20.25" x14ac:dyDescent="0.25">
      <c r="A3271" s="1">
        <v>112</v>
      </c>
      <c r="B3271" s="159"/>
      <c r="C3271" s="1" t="s">
        <v>2793</v>
      </c>
      <c r="D3271" s="1"/>
      <c r="E3271" s="1"/>
      <c r="F3271" s="1" t="s">
        <v>2794</v>
      </c>
      <c r="G3271" s="1">
        <v>8</v>
      </c>
      <c r="H3271" s="1" t="s">
        <v>19</v>
      </c>
      <c r="I3271" s="1" t="s">
        <v>629</v>
      </c>
      <c r="J3271" s="1">
        <v>0.02</v>
      </c>
      <c r="K3271" s="1">
        <v>0.16</v>
      </c>
      <c r="L3271" s="42">
        <v>5</v>
      </c>
      <c r="M3271" s="43"/>
      <c r="N3271" s="1" t="e">
        <f>VLOOKUP(B3271,MICRO!E:L,8,0)</f>
        <v>#N/A</v>
      </c>
    </row>
    <row r="3272" spans="1:14" ht="20.25" x14ac:dyDescent="0.25">
      <c r="A3272" s="1">
        <v>113</v>
      </c>
      <c r="B3272" s="159"/>
      <c r="C3272" s="1" t="s">
        <v>2795</v>
      </c>
      <c r="D3272" s="1"/>
      <c r="E3272" s="1"/>
      <c r="F3272" s="1" t="s">
        <v>2796</v>
      </c>
      <c r="G3272" s="1">
        <v>4</v>
      </c>
      <c r="H3272" s="1" t="s">
        <v>19</v>
      </c>
      <c r="I3272" s="1" t="s">
        <v>2797</v>
      </c>
      <c r="J3272" s="1">
        <v>0.02</v>
      </c>
      <c r="K3272" s="1">
        <v>0.08</v>
      </c>
      <c r="L3272" s="42">
        <v>5</v>
      </c>
      <c r="M3272" s="43"/>
      <c r="N3272" s="1" t="e">
        <f>VLOOKUP(B3272,MICRO!E:L,8,0)</f>
        <v>#N/A</v>
      </c>
    </row>
    <row r="3273" spans="1:14" ht="20.25" x14ac:dyDescent="0.25">
      <c r="A3273" s="1">
        <v>114</v>
      </c>
      <c r="B3273" s="159"/>
      <c r="C3273" s="1" t="s">
        <v>2798</v>
      </c>
      <c r="D3273" s="1"/>
      <c r="E3273" s="1"/>
      <c r="F3273" s="1" t="s">
        <v>2799</v>
      </c>
      <c r="G3273" s="1">
        <v>21</v>
      </c>
      <c r="H3273" s="1" t="s">
        <v>19</v>
      </c>
      <c r="I3273" s="1" t="s">
        <v>629</v>
      </c>
      <c r="J3273" s="1">
        <v>0.02</v>
      </c>
      <c r="K3273" s="1">
        <v>0.42</v>
      </c>
      <c r="L3273" s="42">
        <v>5</v>
      </c>
      <c r="M3273" s="43"/>
      <c r="N3273" s="1" t="e">
        <f>VLOOKUP(B3273,MICRO!E:L,8,0)</f>
        <v>#N/A</v>
      </c>
    </row>
    <row r="3274" spans="1:14" ht="20.25" x14ac:dyDescent="0.25">
      <c r="A3274" s="1">
        <v>115</v>
      </c>
      <c r="B3274" s="159"/>
      <c r="C3274" s="1" t="s">
        <v>2779</v>
      </c>
      <c r="D3274" s="1"/>
      <c r="E3274" s="1"/>
      <c r="F3274" s="1" t="s">
        <v>2800</v>
      </c>
      <c r="G3274" s="1">
        <v>2</v>
      </c>
      <c r="H3274" s="1" t="s">
        <v>19</v>
      </c>
      <c r="I3274" s="1" t="s">
        <v>629</v>
      </c>
      <c r="J3274" s="1">
        <v>0.01</v>
      </c>
      <c r="K3274" s="1">
        <v>0.02</v>
      </c>
      <c r="L3274" s="42">
        <v>5</v>
      </c>
      <c r="M3274" s="43"/>
      <c r="N3274" s="1" t="e">
        <f>VLOOKUP(B3274,MICRO!E:L,8,0)</f>
        <v>#N/A</v>
      </c>
    </row>
    <row r="3275" spans="1:14" ht="20.25" x14ac:dyDescent="0.25">
      <c r="A3275" s="1">
        <v>116</v>
      </c>
      <c r="B3275" s="159"/>
      <c r="C3275" s="1" t="s">
        <v>1281</v>
      </c>
      <c r="D3275" s="1"/>
      <c r="E3275" s="1"/>
      <c r="F3275" s="1" t="s">
        <v>2801</v>
      </c>
      <c r="G3275" s="1">
        <v>96</v>
      </c>
      <c r="H3275" s="1" t="s">
        <v>19</v>
      </c>
      <c r="I3275" s="1" t="s">
        <v>2802</v>
      </c>
      <c r="J3275" s="1">
        <v>0.05</v>
      </c>
      <c r="K3275" s="1">
        <v>4.8000000000000007</v>
      </c>
      <c r="L3275" s="42">
        <v>5</v>
      </c>
      <c r="M3275" s="43"/>
      <c r="N3275" s="1" t="e">
        <f>VLOOKUP(B3275,MICRO!E:L,8,0)</f>
        <v>#N/A</v>
      </c>
    </row>
    <row r="3276" spans="1:14" ht="20.25" x14ac:dyDescent="0.25">
      <c r="A3276" s="1">
        <v>117</v>
      </c>
      <c r="B3276" s="159"/>
      <c r="C3276" s="1" t="s">
        <v>1998</v>
      </c>
      <c r="D3276" s="1"/>
      <c r="E3276" s="1"/>
      <c r="F3276" s="1" t="s">
        <v>2803</v>
      </c>
      <c r="G3276" s="1">
        <v>14</v>
      </c>
      <c r="H3276" s="1" t="s">
        <v>19</v>
      </c>
      <c r="I3276" s="1" t="s">
        <v>629</v>
      </c>
      <c r="J3276" s="1">
        <v>0.05</v>
      </c>
      <c r="K3276" s="1">
        <v>0.70000000000000007</v>
      </c>
      <c r="L3276" s="42">
        <v>5</v>
      </c>
      <c r="M3276" s="43"/>
      <c r="N3276" s="1" t="e">
        <f>VLOOKUP(B3276,MICRO!E:L,8,0)</f>
        <v>#N/A</v>
      </c>
    </row>
    <row r="3277" spans="1:14" ht="20.25" x14ac:dyDescent="0.25">
      <c r="A3277" s="1">
        <v>118</v>
      </c>
      <c r="B3277" s="159"/>
      <c r="C3277" s="1" t="s">
        <v>2782</v>
      </c>
      <c r="D3277" s="1"/>
      <c r="E3277" s="1"/>
      <c r="F3277" s="1" t="s">
        <v>2804</v>
      </c>
      <c r="G3277" s="1">
        <v>10</v>
      </c>
      <c r="H3277" s="1" t="s">
        <v>19</v>
      </c>
      <c r="I3277" s="1" t="s">
        <v>629</v>
      </c>
      <c r="J3277" s="1">
        <v>0.05</v>
      </c>
      <c r="K3277" s="1">
        <v>0.5</v>
      </c>
      <c r="L3277" s="42">
        <v>5</v>
      </c>
      <c r="M3277" s="43"/>
      <c r="N3277" s="1" t="e">
        <f>VLOOKUP(B3277,MICRO!E:L,8,0)</f>
        <v>#N/A</v>
      </c>
    </row>
    <row r="3278" spans="1:14" ht="20.25" x14ac:dyDescent="0.25">
      <c r="A3278" s="1">
        <v>119</v>
      </c>
      <c r="B3278" s="159"/>
      <c r="C3278" s="1" t="s">
        <v>1998</v>
      </c>
      <c r="D3278" s="1"/>
      <c r="E3278" s="1"/>
      <c r="F3278" s="1" t="s">
        <v>2805</v>
      </c>
      <c r="G3278" s="1">
        <v>12</v>
      </c>
      <c r="H3278" s="1" t="s">
        <v>19</v>
      </c>
      <c r="I3278" s="1" t="s">
        <v>629</v>
      </c>
      <c r="J3278" s="1">
        <v>0.05</v>
      </c>
      <c r="K3278" s="1">
        <v>0.60000000000000009</v>
      </c>
      <c r="L3278" s="42">
        <v>5</v>
      </c>
      <c r="M3278" s="43"/>
      <c r="N3278" s="1" t="e">
        <f>VLOOKUP(B3278,MICRO!E:L,8,0)</f>
        <v>#N/A</v>
      </c>
    </row>
    <row r="3279" spans="1:14" ht="20.25" x14ac:dyDescent="0.25">
      <c r="A3279" s="1">
        <v>120</v>
      </c>
      <c r="B3279" s="159"/>
      <c r="C3279" s="1" t="s">
        <v>1998</v>
      </c>
      <c r="D3279" s="1"/>
      <c r="E3279" s="1"/>
      <c r="F3279" s="1" t="s">
        <v>2806</v>
      </c>
      <c r="G3279" s="1">
        <v>18</v>
      </c>
      <c r="H3279" s="1" t="s">
        <v>19</v>
      </c>
      <c r="I3279" s="1" t="s">
        <v>629</v>
      </c>
      <c r="J3279" s="1">
        <v>0.05</v>
      </c>
      <c r="K3279" s="1">
        <v>0.9</v>
      </c>
      <c r="L3279" s="42">
        <v>5</v>
      </c>
      <c r="M3279" s="43"/>
      <c r="N3279" s="1" t="e">
        <f>VLOOKUP(B3279,MICRO!E:L,8,0)</f>
        <v>#N/A</v>
      </c>
    </row>
    <row r="3280" spans="1:14" ht="20.25" x14ac:dyDescent="0.25">
      <c r="A3280" s="1">
        <v>121</v>
      </c>
      <c r="B3280" s="159"/>
      <c r="C3280" s="1" t="s">
        <v>2798</v>
      </c>
      <c r="D3280" s="1"/>
      <c r="E3280" s="1"/>
      <c r="F3280" s="1" t="s">
        <v>2807</v>
      </c>
      <c r="G3280" s="1">
        <v>21</v>
      </c>
      <c r="H3280" s="1" t="s">
        <v>19</v>
      </c>
      <c r="I3280" s="1" t="s">
        <v>629</v>
      </c>
      <c r="J3280" s="1">
        <v>0.05</v>
      </c>
      <c r="K3280" s="1">
        <v>1.05</v>
      </c>
      <c r="L3280" s="42">
        <v>5</v>
      </c>
      <c r="M3280" s="43"/>
      <c r="N3280" s="1" t="e">
        <f>VLOOKUP(B3280,MICRO!E:L,8,0)</f>
        <v>#N/A</v>
      </c>
    </row>
    <row r="3281" spans="1:14" ht="20.25" x14ac:dyDescent="0.25">
      <c r="A3281" s="1">
        <v>122</v>
      </c>
      <c r="B3281" s="159"/>
      <c r="C3281" s="1" t="s">
        <v>2795</v>
      </c>
      <c r="D3281" s="1"/>
      <c r="E3281" s="1"/>
      <c r="F3281" s="1" t="s">
        <v>2808</v>
      </c>
      <c r="G3281" s="1">
        <v>4</v>
      </c>
      <c r="H3281" s="1" t="s">
        <v>19</v>
      </c>
      <c r="I3281" s="1" t="s">
        <v>2797</v>
      </c>
      <c r="J3281" s="1">
        <v>0.05</v>
      </c>
      <c r="K3281" s="1">
        <v>0.2</v>
      </c>
      <c r="L3281" s="42">
        <v>5</v>
      </c>
      <c r="M3281" s="43"/>
      <c r="N3281" s="1" t="e">
        <f>VLOOKUP(B3281,MICRO!E:L,8,0)</f>
        <v>#N/A</v>
      </c>
    </row>
    <row r="3282" spans="1:14" ht="20.25" x14ac:dyDescent="0.25">
      <c r="A3282" s="1">
        <v>123</v>
      </c>
      <c r="B3282" s="159"/>
      <c r="C3282" s="1" t="s">
        <v>2791</v>
      </c>
      <c r="D3282" s="1"/>
      <c r="E3282" s="1"/>
      <c r="F3282" s="1" t="s">
        <v>2809</v>
      </c>
      <c r="G3282" s="1">
        <v>48</v>
      </c>
      <c r="H3282" s="1" t="s">
        <v>19</v>
      </c>
      <c r="I3282" s="1" t="s">
        <v>629</v>
      </c>
      <c r="J3282" s="1">
        <v>0.05</v>
      </c>
      <c r="K3282" s="1">
        <v>2.4000000000000004</v>
      </c>
      <c r="L3282" s="42">
        <v>5</v>
      </c>
      <c r="M3282" s="43"/>
      <c r="N3282" s="1" t="e">
        <f>VLOOKUP(B3282,MICRO!E:L,8,0)</f>
        <v>#N/A</v>
      </c>
    </row>
    <row r="3283" spans="1:14" ht="20.25" x14ac:dyDescent="0.25">
      <c r="A3283" s="1">
        <v>124</v>
      </c>
      <c r="B3283" s="159"/>
      <c r="C3283" s="1" t="s">
        <v>2782</v>
      </c>
      <c r="D3283" s="1"/>
      <c r="E3283" s="1"/>
      <c r="F3283" s="1" t="s">
        <v>2810</v>
      </c>
      <c r="G3283" s="1">
        <v>9</v>
      </c>
      <c r="H3283" s="1" t="s">
        <v>19</v>
      </c>
      <c r="I3283" s="1" t="s">
        <v>629</v>
      </c>
      <c r="J3283" s="1">
        <v>0.05</v>
      </c>
      <c r="K3283" s="1">
        <v>0.45</v>
      </c>
      <c r="L3283" s="42">
        <v>5</v>
      </c>
      <c r="M3283" s="43"/>
      <c r="N3283" s="1" t="e">
        <f>VLOOKUP(B3283,MICRO!E:L,8,0)</f>
        <v>#N/A</v>
      </c>
    </row>
    <row r="3284" spans="1:14" ht="20.25" x14ac:dyDescent="0.25">
      <c r="A3284" s="1">
        <v>125</v>
      </c>
      <c r="B3284" s="159"/>
      <c r="C3284" s="1" t="s">
        <v>2789</v>
      </c>
      <c r="D3284" s="1"/>
      <c r="E3284" s="1"/>
      <c r="F3284" s="1" t="s">
        <v>2811</v>
      </c>
      <c r="G3284" s="1">
        <v>4</v>
      </c>
      <c r="H3284" s="1" t="s">
        <v>19</v>
      </c>
      <c r="I3284" s="1" t="s">
        <v>629</v>
      </c>
      <c r="J3284" s="1">
        <v>0.05</v>
      </c>
      <c r="K3284" s="1">
        <v>0.2</v>
      </c>
      <c r="L3284" s="42">
        <v>5</v>
      </c>
      <c r="M3284" s="43"/>
      <c r="N3284" s="1" t="e">
        <f>VLOOKUP(B3284,MICRO!E:L,8,0)</f>
        <v>#N/A</v>
      </c>
    </row>
    <row r="3285" spans="1:14" ht="20.25" x14ac:dyDescent="0.25">
      <c r="A3285" s="1">
        <v>126</v>
      </c>
      <c r="B3285" s="159"/>
      <c r="C3285" s="1" t="s">
        <v>2812</v>
      </c>
      <c r="D3285" s="1"/>
      <c r="E3285" s="1"/>
      <c r="F3285" s="1" t="s">
        <v>2813</v>
      </c>
      <c r="G3285" s="1">
        <v>2</v>
      </c>
      <c r="H3285" s="1" t="s">
        <v>19</v>
      </c>
      <c r="I3285" s="1" t="s">
        <v>2814</v>
      </c>
      <c r="J3285" s="1">
        <v>0.05</v>
      </c>
      <c r="K3285" s="1">
        <v>0.1</v>
      </c>
      <c r="L3285" s="42">
        <v>5</v>
      </c>
      <c r="M3285" s="43"/>
      <c r="N3285" s="1" t="e">
        <f>VLOOKUP(B3285,MICRO!E:L,8,0)</f>
        <v>#N/A</v>
      </c>
    </row>
    <row r="3286" spans="1:14" ht="20.25" x14ac:dyDescent="0.25">
      <c r="A3286" s="1">
        <v>127</v>
      </c>
      <c r="B3286" s="159"/>
      <c r="C3286" s="1" t="s">
        <v>1276</v>
      </c>
      <c r="D3286" s="1"/>
      <c r="E3286" s="1"/>
      <c r="F3286" s="1" t="s">
        <v>2815</v>
      </c>
      <c r="G3286" s="1">
        <v>15</v>
      </c>
      <c r="H3286" s="1" t="s">
        <v>19</v>
      </c>
      <c r="I3286" s="1" t="s">
        <v>629</v>
      </c>
      <c r="J3286" s="1">
        <v>0.05</v>
      </c>
      <c r="K3286" s="1">
        <v>0.75</v>
      </c>
      <c r="L3286" s="42">
        <v>5</v>
      </c>
      <c r="M3286" s="43"/>
      <c r="N3286" s="1" t="e">
        <f>VLOOKUP(B3286,MICRO!E:L,8,0)</f>
        <v>#N/A</v>
      </c>
    </row>
    <row r="3287" spans="1:14" ht="20.25" x14ac:dyDescent="0.25">
      <c r="A3287" s="1">
        <v>128</v>
      </c>
      <c r="B3287" s="159"/>
      <c r="C3287" s="1" t="s">
        <v>2779</v>
      </c>
      <c r="D3287" s="1"/>
      <c r="E3287" s="1"/>
      <c r="F3287" s="1" t="s">
        <v>2816</v>
      </c>
      <c r="G3287" s="1">
        <v>4</v>
      </c>
      <c r="H3287" s="1" t="s">
        <v>19</v>
      </c>
      <c r="I3287" s="1" t="s">
        <v>629</v>
      </c>
      <c r="J3287" s="1">
        <v>0.05</v>
      </c>
      <c r="K3287" s="1">
        <v>0.2</v>
      </c>
      <c r="L3287" s="42">
        <v>5</v>
      </c>
      <c r="M3287" s="43"/>
      <c r="N3287" s="1" t="e">
        <f>VLOOKUP(B3287,MICRO!E:L,8,0)</f>
        <v>#N/A</v>
      </c>
    </row>
    <row r="3288" spans="1:14" ht="20.25" x14ac:dyDescent="0.25">
      <c r="A3288" s="1">
        <v>129</v>
      </c>
      <c r="B3288" s="159"/>
      <c r="C3288" s="1" t="s">
        <v>1998</v>
      </c>
      <c r="D3288" s="1"/>
      <c r="E3288" s="1"/>
      <c r="F3288" s="1" t="s">
        <v>2817</v>
      </c>
      <c r="G3288" s="1">
        <v>14</v>
      </c>
      <c r="H3288" s="1" t="s">
        <v>19</v>
      </c>
      <c r="I3288" s="1" t="s">
        <v>629</v>
      </c>
      <c r="J3288" s="1">
        <v>0.05</v>
      </c>
      <c r="K3288" s="1">
        <v>0.70000000000000007</v>
      </c>
      <c r="L3288" s="42">
        <v>5</v>
      </c>
      <c r="M3288" s="43"/>
      <c r="N3288" s="1" t="e">
        <f>VLOOKUP(B3288,MICRO!E:L,8,0)</f>
        <v>#N/A</v>
      </c>
    </row>
    <row r="3289" spans="1:14" ht="20.25" x14ac:dyDescent="0.25">
      <c r="A3289" s="1">
        <v>130</v>
      </c>
      <c r="B3289" s="159"/>
      <c r="C3289" s="1" t="s">
        <v>2818</v>
      </c>
      <c r="D3289" s="1"/>
      <c r="E3289" s="1"/>
      <c r="F3289" s="1" t="s">
        <v>2819</v>
      </c>
      <c r="G3289" s="1">
        <v>96</v>
      </c>
      <c r="H3289" s="1" t="s">
        <v>19</v>
      </c>
      <c r="I3289" s="1" t="s">
        <v>2802</v>
      </c>
      <c r="J3289" s="1">
        <v>0.03</v>
      </c>
      <c r="K3289" s="1">
        <v>2.88</v>
      </c>
      <c r="L3289" s="42">
        <v>5</v>
      </c>
      <c r="M3289" s="43"/>
      <c r="N3289" s="1" t="e">
        <f>VLOOKUP(B3289,MICRO!E:L,8,0)</f>
        <v>#N/A</v>
      </c>
    </row>
    <row r="3290" spans="1:14" ht="20.25" x14ac:dyDescent="0.25">
      <c r="A3290" s="1">
        <v>131</v>
      </c>
      <c r="B3290" s="159"/>
      <c r="C3290" s="1" t="s">
        <v>1998</v>
      </c>
      <c r="D3290" s="1"/>
      <c r="E3290" s="1"/>
      <c r="F3290" s="1" t="s">
        <v>2820</v>
      </c>
      <c r="G3290" s="1">
        <v>14</v>
      </c>
      <c r="H3290" s="1" t="s">
        <v>19</v>
      </c>
      <c r="I3290" s="1" t="s">
        <v>629</v>
      </c>
      <c r="J3290" s="1">
        <v>0.03</v>
      </c>
      <c r="K3290" s="1">
        <v>0.42</v>
      </c>
      <c r="L3290" s="42">
        <v>5</v>
      </c>
      <c r="M3290" s="43"/>
      <c r="N3290" s="1" t="e">
        <f>VLOOKUP(B3290,MICRO!E:L,8,0)</f>
        <v>#N/A</v>
      </c>
    </row>
    <row r="3291" spans="1:14" ht="20.25" x14ac:dyDescent="0.25">
      <c r="A3291" s="1">
        <v>132</v>
      </c>
      <c r="B3291" s="159"/>
      <c r="C3291" s="1" t="s">
        <v>2782</v>
      </c>
      <c r="D3291" s="1"/>
      <c r="E3291" s="1"/>
      <c r="F3291" s="1" t="s">
        <v>2821</v>
      </c>
      <c r="G3291" s="1">
        <v>10</v>
      </c>
      <c r="H3291" s="1" t="s">
        <v>19</v>
      </c>
      <c r="I3291" s="1" t="s">
        <v>629</v>
      </c>
      <c r="J3291" s="1">
        <v>0.03</v>
      </c>
      <c r="K3291" s="1">
        <v>0.3</v>
      </c>
      <c r="L3291" s="42">
        <v>5</v>
      </c>
      <c r="M3291" s="43"/>
      <c r="N3291" s="1" t="e">
        <f>VLOOKUP(B3291,MICRO!E:L,8,0)</f>
        <v>#N/A</v>
      </c>
    </row>
    <row r="3292" spans="1:14" ht="20.25" x14ac:dyDescent="0.25">
      <c r="A3292" s="1">
        <v>133</v>
      </c>
      <c r="B3292" s="159"/>
      <c r="C3292" s="1" t="s">
        <v>1998</v>
      </c>
      <c r="D3292" s="1"/>
      <c r="E3292" s="1"/>
      <c r="F3292" s="1" t="s">
        <v>2822</v>
      </c>
      <c r="G3292" s="1">
        <v>12</v>
      </c>
      <c r="H3292" s="1" t="s">
        <v>19</v>
      </c>
      <c r="I3292" s="1" t="s">
        <v>629</v>
      </c>
      <c r="J3292" s="1">
        <v>0.03</v>
      </c>
      <c r="K3292" s="1">
        <v>0.36</v>
      </c>
      <c r="L3292" s="42">
        <v>5</v>
      </c>
      <c r="M3292" s="43"/>
      <c r="N3292" s="1" t="e">
        <f>VLOOKUP(B3292,MICRO!E:L,8,0)</f>
        <v>#N/A</v>
      </c>
    </row>
    <row r="3293" spans="1:14" ht="20.25" x14ac:dyDescent="0.25">
      <c r="A3293" s="1">
        <v>134</v>
      </c>
      <c r="B3293" s="159"/>
      <c r="C3293" s="1" t="s">
        <v>1998</v>
      </c>
      <c r="D3293" s="1"/>
      <c r="E3293" s="1"/>
      <c r="F3293" s="1" t="s">
        <v>2823</v>
      </c>
      <c r="G3293" s="1">
        <v>18</v>
      </c>
      <c r="H3293" s="1" t="s">
        <v>19</v>
      </c>
      <c r="I3293" s="1" t="s">
        <v>629</v>
      </c>
      <c r="J3293" s="1">
        <v>0.03</v>
      </c>
      <c r="K3293" s="1">
        <v>0.54</v>
      </c>
      <c r="L3293" s="42">
        <v>5</v>
      </c>
      <c r="M3293" s="43"/>
      <c r="N3293" s="1" t="e">
        <f>VLOOKUP(B3293,MICRO!E:L,8,0)</f>
        <v>#N/A</v>
      </c>
    </row>
    <row r="3294" spans="1:14" ht="20.25" x14ac:dyDescent="0.25">
      <c r="A3294" s="1">
        <v>135</v>
      </c>
      <c r="B3294" s="159"/>
      <c r="C3294" s="1" t="s">
        <v>2779</v>
      </c>
      <c r="D3294" s="1"/>
      <c r="E3294" s="1"/>
      <c r="F3294" s="1" t="s">
        <v>2824</v>
      </c>
      <c r="G3294" s="1">
        <v>8</v>
      </c>
      <c r="H3294" s="1" t="s">
        <v>19</v>
      </c>
      <c r="I3294" s="1" t="s">
        <v>629</v>
      </c>
      <c r="J3294" s="1">
        <v>0.03</v>
      </c>
      <c r="K3294" s="1">
        <v>0.24</v>
      </c>
      <c r="L3294" s="42">
        <v>5</v>
      </c>
      <c r="M3294" s="43"/>
      <c r="N3294" s="1" t="e">
        <f>VLOOKUP(B3294,MICRO!E:L,8,0)</f>
        <v>#N/A</v>
      </c>
    </row>
    <row r="3295" spans="1:14" ht="20.25" x14ac:dyDescent="0.25">
      <c r="A3295" s="1">
        <v>136</v>
      </c>
      <c r="B3295" s="159"/>
      <c r="C3295" s="1" t="s">
        <v>2782</v>
      </c>
      <c r="D3295" s="1"/>
      <c r="E3295" s="1"/>
      <c r="F3295" s="1" t="s">
        <v>2825</v>
      </c>
      <c r="G3295" s="1">
        <v>21</v>
      </c>
      <c r="H3295" s="1" t="s">
        <v>19</v>
      </c>
      <c r="I3295" s="1" t="s">
        <v>629</v>
      </c>
      <c r="J3295" s="1">
        <v>0.03</v>
      </c>
      <c r="K3295" s="1">
        <v>0.63</v>
      </c>
      <c r="L3295" s="42">
        <v>5</v>
      </c>
      <c r="M3295" s="43"/>
      <c r="N3295" s="1" t="e">
        <f>VLOOKUP(B3295,MICRO!E:L,8,0)</f>
        <v>#N/A</v>
      </c>
    </row>
    <row r="3296" spans="1:14" ht="20.25" x14ac:dyDescent="0.25">
      <c r="A3296" s="1">
        <v>137</v>
      </c>
      <c r="B3296" s="159"/>
      <c r="C3296" s="1" t="s">
        <v>933</v>
      </c>
      <c r="D3296" s="1"/>
      <c r="E3296" s="1"/>
      <c r="F3296" s="1" t="s">
        <v>2826</v>
      </c>
      <c r="G3296" s="1">
        <v>4</v>
      </c>
      <c r="H3296" s="1" t="s">
        <v>19</v>
      </c>
      <c r="I3296" s="1" t="s">
        <v>629</v>
      </c>
      <c r="J3296" s="1">
        <v>0.03</v>
      </c>
      <c r="K3296" s="1">
        <v>0.12</v>
      </c>
      <c r="L3296" s="42">
        <v>5</v>
      </c>
      <c r="M3296" s="43"/>
      <c r="N3296" s="1" t="e">
        <f>VLOOKUP(B3296,MICRO!E:L,8,0)</f>
        <v>#N/A</v>
      </c>
    </row>
    <row r="3297" spans="1:14" ht="20.25" x14ac:dyDescent="0.25">
      <c r="A3297" s="1">
        <v>138</v>
      </c>
      <c r="B3297" s="159"/>
      <c r="C3297" s="1" t="s">
        <v>2827</v>
      </c>
      <c r="D3297" s="1"/>
      <c r="E3297" s="1"/>
      <c r="F3297" s="1" t="s">
        <v>2828</v>
      </c>
      <c r="G3297" s="1">
        <v>14</v>
      </c>
      <c r="H3297" s="1" t="s">
        <v>19</v>
      </c>
      <c r="I3297" s="1" t="s">
        <v>2814</v>
      </c>
      <c r="J3297" s="1">
        <v>0.03</v>
      </c>
      <c r="K3297" s="1">
        <v>0.42</v>
      </c>
      <c r="L3297" s="42">
        <v>5</v>
      </c>
      <c r="M3297" s="43"/>
      <c r="N3297" s="1" t="e">
        <f>VLOOKUP(B3297,MICRO!E:L,8,0)</f>
        <v>#N/A</v>
      </c>
    </row>
    <row r="3298" spans="1:14" ht="20.25" x14ac:dyDescent="0.25">
      <c r="A3298" s="1">
        <v>139</v>
      </c>
      <c r="B3298" s="159"/>
      <c r="C3298" s="1" t="s">
        <v>2795</v>
      </c>
      <c r="D3298" s="1"/>
      <c r="E3298" s="1"/>
      <c r="F3298" s="1" t="s">
        <v>2829</v>
      </c>
      <c r="G3298" s="1">
        <v>4</v>
      </c>
      <c r="H3298" s="1" t="s">
        <v>19</v>
      </c>
      <c r="I3298" s="1" t="s">
        <v>629</v>
      </c>
      <c r="J3298" s="1">
        <v>0.03</v>
      </c>
      <c r="K3298" s="1">
        <v>0.12</v>
      </c>
      <c r="L3298" s="42">
        <v>5</v>
      </c>
      <c r="M3298" s="43"/>
      <c r="N3298" s="1" t="e">
        <f>VLOOKUP(B3298,MICRO!E:L,8,0)</f>
        <v>#N/A</v>
      </c>
    </row>
    <row r="3299" spans="1:14" ht="20.25" x14ac:dyDescent="0.25">
      <c r="A3299" s="1">
        <v>140</v>
      </c>
      <c r="B3299" s="159"/>
      <c r="C3299" s="1" t="s">
        <v>2798</v>
      </c>
      <c r="D3299" s="1"/>
      <c r="E3299" s="1"/>
      <c r="F3299" s="1" t="s">
        <v>2830</v>
      </c>
      <c r="G3299" s="1">
        <v>21</v>
      </c>
      <c r="H3299" s="1" t="s">
        <v>19</v>
      </c>
      <c r="I3299" s="1" t="s">
        <v>629</v>
      </c>
      <c r="J3299" s="1">
        <v>0.03</v>
      </c>
      <c r="K3299" s="1">
        <v>0.63</v>
      </c>
      <c r="L3299" s="42">
        <v>5</v>
      </c>
      <c r="M3299" s="43"/>
      <c r="N3299" s="1" t="e">
        <f>VLOOKUP(B3299,MICRO!E:L,8,0)</f>
        <v>#N/A</v>
      </c>
    </row>
    <row r="3300" spans="1:14" ht="20.25" x14ac:dyDescent="0.25">
      <c r="A3300" s="1">
        <v>141</v>
      </c>
      <c r="B3300" s="159"/>
      <c r="C3300" s="1" t="s">
        <v>2791</v>
      </c>
      <c r="D3300" s="1"/>
      <c r="E3300" s="1"/>
      <c r="F3300" s="1" t="s">
        <v>2831</v>
      </c>
      <c r="G3300" s="1">
        <v>80</v>
      </c>
      <c r="H3300" s="1" t="s">
        <v>19</v>
      </c>
      <c r="I3300" s="1" t="s">
        <v>629</v>
      </c>
      <c r="J3300" s="1">
        <v>0.03</v>
      </c>
      <c r="K3300" s="1">
        <v>2.4</v>
      </c>
      <c r="L3300" s="42">
        <v>5</v>
      </c>
      <c r="M3300" s="43"/>
      <c r="N3300" s="1" t="e">
        <f>VLOOKUP(B3300,MICRO!E:L,8,0)</f>
        <v>#N/A</v>
      </c>
    </row>
    <row r="3301" spans="1:14" ht="20.25" x14ac:dyDescent="0.25">
      <c r="A3301" s="1">
        <v>142</v>
      </c>
      <c r="B3301" s="159"/>
      <c r="C3301" s="1" t="s">
        <v>2832</v>
      </c>
      <c r="D3301" s="1"/>
      <c r="E3301" s="1"/>
      <c r="F3301" s="1" t="s">
        <v>2833</v>
      </c>
      <c r="G3301" s="1">
        <v>8</v>
      </c>
      <c r="H3301" s="1" t="s">
        <v>19</v>
      </c>
      <c r="I3301" s="1" t="s">
        <v>2814</v>
      </c>
      <c r="J3301" s="1">
        <v>0.02</v>
      </c>
      <c r="K3301" s="1">
        <v>0.16</v>
      </c>
      <c r="L3301" s="42">
        <v>5</v>
      </c>
      <c r="M3301" s="43"/>
      <c r="N3301" s="1" t="e">
        <f>VLOOKUP(B3301,MICRO!E:L,8,0)</f>
        <v>#N/A</v>
      </c>
    </row>
    <row r="3302" spans="1:14" ht="20.25" x14ac:dyDescent="0.25">
      <c r="A3302" s="1">
        <v>143</v>
      </c>
      <c r="B3302" s="159"/>
      <c r="C3302" s="1" t="s">
        <v>960</v>
      </c>
      <c r="D3302" s="1"/>
      <c r="E3302" s="1"/>
      <c r="F3302" s="1" t="s">
        <v>2834</v>
      </c>
      <c r="G3302" s="1">
        <v>2</v>
      </c>
      <c r="H3302" s="1" t="s">
        <v>19</v>
      </c>
      <c r="I3302" s="1" t="s">
        <v>2835</v>
      </c>
      <c r="J3302" s="1">
        <v>0.02</v>
      </c>
      <c r="K3302" s="1">
        <v>0.04</v>
      </c>
      <c r="L3302" s="42">
        <v>5</v>
      </c>
      <c r="M3302" s="43"/>
      <c r="N3302" s="1" t="e">
        <f>VLOOKUP(B3302,MICRO!E:L,8,0)</f>
        <v>#N/A</v>
      </c>
    </row>
    <row r="3303" spans="1:14" ht="20.25" x14ac:dyDescent="0.25">
      <c r="A3303" s="1">
        <v>144</v>
      </c>
      <c r="B3303" s="159"/>
      <c r="C3303" s="1" t="s">
        <v>1286</v>
      </c>
      <c r="D3303" s="1"/>
      <c r="E3303" s="1"/>
      <c r="F3303" s="1" t="s">
        <v>2836</v>
      </c>
      <c r="G3303" s="1">
        <v>4</v>
      </c>
      <c r="H3303" s="1" t="s">
        <v>19</v>
      </c>
      <c r="I3303" s="1" t="s">
        <v>629</v>
      </c>
      <c r="J3303" s="1">
        <v>0.02</v>
      </c>
      <c r="K3303" s="1">
        <v>0.08</v>
      </c>
      <c r="L3303" s="42">
        <v>5</v>
      </c>
      <c r="M3303" s="43"/>
      <c r="N3303" s="1" t="e">
        <f>VLOOKUP(B3303,MICRO!E:L,8,0)</f>
        <v>#N/A</v>
      </c>
    </row>
    <row r="3304" spans="1:14" ht="20.25" x14ac:dyDescent="0.25">
      <c r="A3304" s="1">
        <v>145</v>
      </c>
      <c r="B3304" s="159"/>
      <c r="C3304" s="1" t="s">
        <v>2837</v>
      </c>
      <c r="D3304" s="1"/>
      <c r="E3304" s="1"/>
      <c r="F3304" s="1" t="s">
        <v>2838</v>
      </c>
      <c r="G3304" s="1">
        <v>4</v>
      </c>
      <c r="H3304" s="1" t="s">
        <v>19</v>
      </c>
      <c r="I3304" s="1" t="s">
        <v>585</v>
      </c>
      <c r="J3304" s="1">
        <v>0.02</v>
      </c>
      <c r="K3304" s="1">
        <v>0.08</v>
      </c>
      <c r="L3304" s="42">
        <v>5</v>
      </c>
      <c r="M3304" s="43"/>
      <c r="N3304" s="1" t="e">
        <f>VLOOKUP(B3304,MICRO!E:L,8,0)</f>
        <v>#N/A</v>
      </c>
    </row>
    <row r="3305" spans="1:14" ht="20.25" x14ac:dyDescent="0.25">
      <c r="A3305" s="1">
        <v>146</v>
      </c>
      <c r="B3305" s="159"/>
      <c r="C3305" s="1" t="s">
        <v>2839</v>
      </c>
      <c r="D3305" s="1"/>
      <c r="E3305" s="1"/>
      <c r="F3305" s="1" t="s">
        <v>2840</v>
      </c>
      <c r="G3305" s="1">
        <v>4</v>
      </c>
      <c r="H3305" s="1" t="s">
        <v>19</v>
      </c>
      <c r="I3305" s="1" t="s">
        <v>2754</v>
      </c>
      <c r="J3305" s="1">
        <v>0.02</v>
      </c>
      <c r="K3305" s="1">
        <v>0.08</v>
      </c>
      <c r="L3305" s="42">
        <v>5</v>
      </c>
      <c r="M3305" s="43"/>
      <c r="N3305" s="1" t="e">
        <f>VLOOKUP(B3305,MICRO!E:L,8,0)</f>
        <v>#N/A</v>
      </c>
    </row>
    <row r="3306" spans="1:14" ht="20.25" x14ac:dyDescent="0.25">
      <c r="A3306" s="1">
        <v>147</v>
      </c>
      <c r="B3306" s="159"/>
      <c r="C3306" s="1" t="s">
        <v>2841</v>
      </c>
      <c r="D3306" s="1"/>
      <c r="E3306" s="1"/>
      <c r="F3306" s="1" t="s">
        <v>2842</v>
      </c>
      <c r="G3306" s="1">
        <v>24</v>
      </c>
      <c r="H3306" s="1" t="s">
        <v>19</v>
      </c>
      <c r="I3306" s="1" t="s">
        <v>589</v>
      </c>
      <c r="J3306" s="1">
        <v>0.02</v>
      </c>
      <c r="K3306" s="1">
        <v>0.48</v>
      </c>
      <c r="L3306" s="42">
        <v>5</v>
      </c>
      <c r="M3306" s="43"/>
      <c r="N3306" s="1" t="e">
        <f>VLOOKUP(B3306,MICRO!E:L,8,0)</f>
        <v>#N/A</v>
      </c>
    </row>
    <row r="3307" spans="1:14" ht="20.25" x14ac:dyDescent="0.25">
      <c r="A3307" s="1">
        <v>148</v>
      </c>
      <c r="B3307" s="159"/>
      <c r="C3307" s="1" t="s">
        <v>2843</v>
      </c>
      <c r="D3307" s="1"/>
      <c r="E3307" s="1"/>
      <c r="F3307" s="1" t="s">
        <v>2844</v>
      </c>
      <c r="G3307" s="1">
        <v>28</v>
      </c>
      <c r="H3307" s="1" t="s">
        <v>19</v>
      </c>
      <c r="I3307" s="1" t="s">
        <v>2845</v>
      </c>
      <c r="J3307" s="1">
        <v>0.02</v>
      </c>
      <c r="K3307" s="1">
        <v>0.56000000000000005</v>
      </c>
      <c r="L3307" s="42">
        <v>5</v>
      </c>
      <c r="M3307" s="43"/>
      <c r="N3307" s="1" t="e">
        <f>VLOOKUP(B3307,MICRO!E:L,8,0)</f>
        <v>#N/A</v>
      </c>
    </row>
    <row r="3308" spans="1:14" ht="20.25" x14ac:dyDescent="0.25">
      <c r="A3308" s="1">
        <v>149</v>
      </c>
      <c r="B3308" s="159"/>
      <c r="C3308" s="1" t="s">
        <v>2846</v>
      </c>
      <c r="D3308" s="1"/>
      <c r="E3308" s="1"/>
      <c r="F3308" s="1" t="s">
        <v>2847</v>
      </c>
      <c r="G3308" s="1">
        <v>8</v>
      </c>
      <c r="H3308" s="1" t="s">
        <v>19</v>
      </c>
      <c r="I3308" s="1" t="s">
        <v>634</v>
      </c>
      <c r="J3308" s="1">
        <v>0.02</v>
      </c>
      <c r="K3308" s="1">
        <v>0.16</v>
      </c>
      <c r="L3308" s="42">
        <v>5</v>
      </c>
      <c r="M3308" s="43"/>
      <c r="N3308" s="1" t="e">
        <f>VLOOKUP(B3308,MICRO!E:L,8,0)</f>
        <v>#N/A</v>
      </c>
    </row>
    <row r="3309" spans="1:14" ht="20.25" x14ac:dyDescent="0.25">
      <c r="A3309" s="1">
        <v>150</v>
      </c>
      <c r="B3309" s="159"/>
      <c r="C3309" s="1" t="s">
        <v>2848</v>
      </c>
      <c r="D3309" s="1"/>
      <c r="E3309" s="1"/>
      <c r="F3309" s="1" t="s">
        <v>2849</v>
      </c>
      <c r="G3309" s="1">
        <v>2</v>
      </c>
      <c r="H3309" s="1" t="s">
        <v>19</v>
      </c>
      <c r="I3309" s="1" t="s">
        <v>585</v>
      </c>
      <c r="J3309" s="1">
        <v>0.02</v>
      </c>
      <c r="K3309" s="1">
        <v>0.04</v>
      </c>
      <c r="L3309" s="42">
        <v>5</v>
      </c>
      <c r="M3309" s="43"/>
      <c r="N3309" s="1" t="e">
        <f>VLOOKUP(B3309,MICRO!E:L,8,0)</f>
        <v>#N/A</v>
      </c>
    </row>
    <row r="3310" spans="1:14" ht="20.25" x14ac:dyDescent="0.25">
      <c r="A3310" s="1">
        <v>151</v>
      </c>
      <c r="B3310" s="159"/>
      <c r="C3310" s="1" t="s">
        <v>1996</v>
      </c>
      <c r="D3310" s="1"/>
      <c r="E3310" s="1"/>
      <c r="F3310" s="1" t="s">
        <v>2850</v>
      </c>
      <c r="G3310" s="1">
        <v>9</v>
      </c>
      <c r="H3310" s="1" t="s">
        <v>19</v>
      </c>
      <c r="I3310" s="1" t="s">
        <v>2851</v>
      </c>
      <c r="J3310" s="1">
        <v>0.02</v>
      </c>
      <c r="K3310" s="1">
        <v>0.18</v>
      </c>
      <c r="L3310" s="42">
        <v>5</v>
      </c>
      <c r="M3310" s="43"/>
      <c r="N3310" s="1" t="e">
        <f>VLOOKUP(B3310,MICRO!E:L,8,0)</f>
        <v>#N/A</v>
      </c>
    </row>
    <row r="3311" spans="1:14" ht="20.25" x14ac:dyDescent="0.25">
      <c r="A3311" s="1">
        <v>152</v>
      </c>
      <c r="B3311" s="159"/>
      <c r="C3311" s="1" t="s">
        <v>950</v>
      </c>
      <c r="D3311" s="1"/>
      <c r="E3311" s="1"/>
      <c r="F3311" s="1" t="s">
        <v>2852</v>
      </c>
      <c r="G3311" s="1">
        <v>9</v>
      </c>
      <c r="H3311" s="1" t="s">
        <v>19</v>
      </c>
      <c r="I3311" s="1" t="s">
        <v>2754</v>
      </c>
      <c r="J3311" s="1">
        <v>0.02</v>
      </c>
      <c r="K3311" s="1">
        <v>0.18</v>
      </c>
      <c r="L3311" s="42">
        <v>5</v>
      </c>
      <c r="M3311" s="43"/>
      <c r="N3311" s="1" t="e">
        <f>VLOOKUP(B3311,MICRO!E:L,8,0)</f>
        <v>#N/A</v>
      </c>
    </row>
    <row r="3312" spans="1:14" ht="20.25" x14ac:dyDescent="0.25">
      <c r="A3312" s="1">
        <v>153</v>
      </c>
      <c r="B3312" s="159"/>
      <c r="C3312" s="1" t="s">
        <v>2853</v>
      </c>
      <c r="D3312" s="1"/>
      <c r="E3312" s="1"/>
      <c r="F3312" s="1" t="s">
        <v>2854</v>
      </c>
      <c r="G3312" s="1">
        <v>12</v>
      </c>
      <c r="H3312" s="1" t="s">
        <v>19</v>
      </c>
      <c r="I3312" s="1" t="s">
        <v>2855</v>
      </c>
      <c r="J3312" s="1">
        <v>0.02</v>
      </c>
      <c r="K3312" s="1">
        <v>0.24</v>
      </c>
      <c r="L3312" s="42">
        <v>5</v>
      </c>
      <c r="M3312" s="43"/>
      <c r="N3312" s="1" t="e">
        <f>VLOOKUP(B3312,MICRO!E:L,8,0)</f>
        <v>#N/A</v>
      </c>
    </row>
    <row r="3313" spans="1:14" ht="20.25" x14ac:dyDescent="0.25">
      <c r="A3313" s="1">
        <v>154</v>
      </c>
      <c r="B3313" s="159"/>
      <c r="C3313" s="1" t="s">
        <v>2856</v>
      </c>
      <c r="D3313" s="1"/>
      <c r="E3313" s="1"/>
      <c r="F3313" s="1" t="s">
        <v>2857</v>
      </c>
      <c r="G3313" s="1">
        <v>44</v>
      </c>
      <c r="H3313" s="1" t="s">
        <v>19</v>
      </c>
      <c r="I3313" s="1" t="s">
        <v>2858</v>
      </c>
      <c r="J3313" s="1">
        <v>0.02</v>
      </c>
      <c r="K3313" s="1">
        <v>0.88</v>
      </c>
      <c r="L3313" s="42">
        <v>5</v>
      </c>
      <c r="M3313" s="43"/>
      <c r="N3313" s="1" t="e">
        <f>VLOOKUP(B3313,MICRO!E:L,8,0)</f>
        <v>#N/A</v>
      </c>
    </row>
    <row r="3314" spans="1:14" ht="20.25" x14ac:dyDescent="0.25">
      <c r="A3314" s="1">
        <v>155</v>
      </c>
      <c r="B3314" s="159"/>
      <c r="C3314" s="1" t="s">
        <v>1286</v>
      </c>
      <c r="D3314" s="1"/>
      <c r="E3314" s="1"/>
      <c r="F3314" s="1" t="s">
        <v>2859</v>
      </c>
      <c r="G3314" s="1">
        <v>68</v>
      </c>
      <c r="H3314" s="1" t="s">
        <v>19</v>
      </c>
      <c r="I3314" s="1" t="s">
        <v>629</v>
      </c>
      <c r="J3314" s="1">
        <v>0.02</v>
      </c>
      <c r="K3314" s="1">
        <v>1.36</v>
      </c>
      <c r="L3314" s="42">
        <v>5</v>
      </c>
      <c r="M3314" s="43"/>
      <c r="N3314" s="1" t="e">
        <f>VLOOKUP(B3314,MICRO!E:L,8,0)</f>
        <v>#N/A</v>
      </c>
    </row>
    <row r="3315" spans="1:14" ht="20.25" x14ac:dyDescent="0.25">
      <c r="A3315" s="1">
        <v>156</v>
      </c>
      <c r="B3315" s="159"/>
      <c r="C3315" s="1" t="s">
        <v>2860</v>
      </c>
      <c r="D3315" s="1"/>
      <c r="E3315" s="1"/>
      <c r="F3315" s="1" t="s">
        <v>2861</v>
      </c>
      <c r="G3315" s="1">
        <v>34</v>
      </c>
      <c r="H3315" s="1" t="s">
        <v>19</v>
      </c>
      <c r="I3315" s="1" t="s">
        <v>2862</v>
      </c>
      <c r="J3315" s="1">
        <v>0.02</v>
      </c>
      <c r="K3315" s="1">
        <v>0.68</v>
      </c>
      <c r="L3315" s="42">
        <v>5</v>
      </c>
      <c r="M3315" s="43"/>
      <c r="N3315" s="1" t="e">
        <f>VLOOKUP(B3315,MICRO!E:L,8,0)</f>
        <v>#N/A</v>
      </c>
    </row>
    <row r="3316" spans="1:14" ht="20.25" x14ac:dyDescent="0.25">
      <c r="A3316" s="1">
        <v>157</v>
      </c>
      <c r="B3316" s="159"/>
      <c r="C3316" s="1" t="s">
        <v>2837</v>
      </c>
      <c r="D3316" s="1"/>
      <c r="E3316" s="1"/>
      <c r="F3316" s="1" t="s">
        <v>2863</v>
      </c>
      <c r="G3316" s="1">
        <v>46</v>
      </c>
      <c r="H3316" s="1" t="s">
        <v>19</v>
      </c>
      <c r="I3316" s="1" t="s">
        <v>585</v>
      </c>
      <c r="J3316" s="1">
        <v>0.02</v>
      </c>
      <c r="K3316" s="1">
        <v>0.92</v>
      </c>
      <c r="L3316" s="42">
        <v>5</v>
      </c>
      <c r="M3316" s="43"/>
      <c r="N3316" s="1" t="e">
        <f>VLOOKUP(B3316,MICRO!E:L,8,0)</f>
        <v>#N/A</v>
      </c>
    </row>
    <row r="3317" spans="1:14" ht="20.25" x14ac:dyDescent="0.25">
      <c r="A3317" s="1">
        <v>158</v>
      </c>
      <c r="B3317" s="159"/>
      <c r="C3317" s="1" t="s">
        <v>2864</v>
      </c>
      <c r="D3317" s="1"/>
      <c r="E3317" s="1"/>
      <c r="F3317" s="1" t="s">
        <v>2865</v>
      </c>
      <c r="G3317" s="1">
        <v>49</v>
      </c>
      <c r="H3317" s="1" t="s">
        <v>19</v>
      </c>
      <c r="I3317" s="1" t="s">
        <v>585</v>
      </c>
      <c r="J3317" s="1">
        <v>0.02</v>
      </c>
      <c r="K3317" s="1">
        <v>0.98</v>
      </c>
      <c r="L3317" s="42">
        <v>5</v>
      </c>
      <c r="M3317" s="43"/>
      <c r="N3317" s="1" t="e">
        <f>VLOOKUP(B3317,MICRO!E:L,8,0)</f>
        <v>#N/A</v>
      </c>
    </row>
    <row r="3318" spans="1:14" ht="20.25" x14ac:dyDescent="0.25">
      <c r="A3318" s="1">
        <v>159</v>
      </c>
      <c r="B3318" s="159"/>
      <c r="C3318" s="1" t="s">
        <v>1996</v>
      </c>
      <c r="D3318" s="1"/>
      <c r="E3318" s="1"/>
      <c r="F3318" s="1" t="s">
        <v>2866</v>
      </c>
      <c r="G3318" s="1">
        <v>9</v>
      </c>
      <c r="H3318" s="1" t="s">
        <v>19</v>
      </c>
      <c r="I3318" s="1" t="s">
        <v>2851</v>
      </c>
      <c r="J3318" s="1">
        <v>0.02</v>
      </c>
      <c r="K3318" s="1">
        <v>0.18</v>
      </c>
      <c r="L3318" s="42">
        <v>5</v>
      </c>
      <c r="M3318" s="43"/>
      <c r="N3318" s="1" t="e">
        <f>VLOOKUP(B3318,MICRO!E:L,8,0)</f>
        <v>#N/A</v>
      </c>
    </row>
    <row r="3319" spans="1:14" ht="20.25" x14ac:dyDescent="0.25">
      <c r="A3319" s="1">
        <v>160</v>
      </c>
      <c r="B3319" s="159"/>
      <c r="C3319" s="1" t="s">
        <v>2867</v>
      </c>
      <c r="D3319" s="1"/>
      <c r="E3319" s="1"/>
      <c r="F3319" s="1" t="s">
        <v>2868</v>
      </c>
      <c r="G3319" s="1">
        <v>8</v>
      </c>
      <c r="H3319" s="1" t="s">
        <v>19</v>
      </c>
      <c r="I3319" s="1" t="s">
        <v>634</v>
      </c>
      <c r="J3319" s="1">
        <v>0.02</v>
      </c>
      <c r="K3319" s="1">
        <v>0.16</v>
      </c>
      <c r="L3319" s="42">
        <v>5</v>
      </c>
      <c r="M3319" s="43"/>
      <c r="N3319" s="1" t="e">
        <f>VLOOKUP(B3319,MICRO!E:L,8,0)</f>
        <v>#N/A</v>
      </c>
    </row>
    <row r="3320" spans="1:14" ht="20.25" x14ac:dyDescent="0.25">
      <c r="A3320" s="1">
        <v>161</v>
      </c>
      <c r="B3320" s="159"/>
      <c r="C3320" s="1" t="s">
        <v>1286</v>
      </c>
      <c r="D3320" s="1"/>
      <c r="E3320" s="1"/>
      <c r="F3320" s="1" t="s">
        <v>2869</v>
      </c>
      <c r="G3320" s="1">
        <v>22</v>
      </c>
      <c r="H3320" s="1" t="s">
        <v>19</v>
      </c>
      <c r="I3320" s="1" t="s">
        <v>629</v>
      </c>
      <c r="J3320" s="1">
        <v>0.02</v>
      </c>
      <c r="K3320" s="1">
        <v>0.44</v>
      </c>
      <c r="L3320" s="42">
        <v>5</v>
      </c>
      <c r="M3320" s="43"/>
      <c r="N3320" s="1" t="e">
        <f>VLOOKUP(B3320,MICRO!E:L,8,0)</f>
        <v>#N/A</v>
      </c>
    </row>
    <row r="3321" spans="1:14" ht="20.25" x14ac:dyDescent="0.25">
      <c r="A3321" s="1">
        <v>162</v>
      </c>
      <c r="B3321" s="159"/>
      <c r="C3321" s="1" t="s">
        <v>2839</v>
      </c>
      <c r="D3321" s="1"/>
      <c r="E3321" s="1"/>
      <c r="F3321" s="1" t="s">
        <v>2870</v>
      </c>
      <c r="G3321" s="1">
        <v>22</v>
      </c>
      <c r="H3321" s="1" t="s">
        <v>19</v>
      </c>
      <c r="I3321" s="1" t="s">
        <v>2754</v>
      </c>
      <c r="J3321" s="1">
        <v>0.02</v>
      </c>
      <c r="K3321" s="1">
        <v>0.44</v>
      </c>
      <c r="L3321" s="42">
        <v>5</v>
      </c>
      <c r="M3321" s="43"/>
      <c r="N3321" s="1" t="e">
        <f>VLOOKUP(B3321,MICRO!E:L,8,0)</f>
        <v>#N/A</v>
      </c>
    </row>
    <row r="3322" spans="1:14" ht="20.25" x14ac:dyDescent="0.25">
      <c r="A3322" s="1">
        <v>163</v>
      </c>
      <c r="B3322" s="159"/>
      <c r="C3322" s="1" t="s">
        <v>950</v>
      </c>
      <c r="D3322" s="1"/>
      <c r="E3322" s="1"/>
      <c r="F3322" s="1" t="s">
        <v>2871</v>
      </c>
      <c r="G3322" s="1">
        <v>9</v>
      </c>
      <c r="H3322" s="1" t="s">
        <v>19</v>
      </c>
      <c r="I3322" s="1" t="s">
        <v>2754</v>
      </c>
      <c r="J3322" s="1">
        <v>0.02</v>
      </c>
      <c r="K3322" s="1">
        <v>0.18</v>
      </c>
      <c r="L3322" s="42">
        <v>5</v>
      </c>
      <c r="M3322" s="43"/>
      <c r="N3322" s="1" t="e">
        <f>VLOOKUP(B3322,MICRO!E:L,8,0)</f>
        <v>#N/A</v>
      </c>
    </row>
    <row r="3323" spans="1:14" ht="20.25" x14ac:dyDescent="0.25">
      <c r="A3323" s="1">
        <v>164</v>
      </c>
      <c r="B3323" s="159"/>
      <c r="C3323" s="1" t="s">
        <v>2872</v>
      </c>
      <c r="D3323" s="1"/>
      <c r="E3323" s="1"/>
      <c r="F3323" s="1" t="s">
        <v>2873</v>
      </c>
      <c r="G3323" s="1">
        <v>4</v>
      </c>
      <c r="H3323" s="1" t="s">
        <v>19</v>
      </c>
      <c r="I3323" s="1" t="s">
        <v>2862</v>
      </c>
      <c r="J3323" s="1">
        <v>0.02</v>
      </c>
      <c r="K3323" s="1">
        <v>0.08</v>
      </c>
      <c r="L3323" s="42">
        <v>5</v>
      </c>
      <c r="M3323" s="43"/>
      <c r="N3323" s="1" t="e">
        <f>VLOOKUP(B3323,MICRO!E:L,8,0)</f>
        <v>#N/A</v>
      </c>
    </row>
    <row r="3324" spans="1:14" ht="20.25" x14ac:dyDescent="0.25">
      <c r="A3324" s="1">
        <v>165</v>
      </c>
      <c r="B3324" s="159"/>
      <c r="C3324" s="1" t="s">
        <v>2874</v>
      </c>
      <c r="D3324" s="1"/>
      <c r="E3324" s="1"/>
      <c r="F3324" s="1" t="s">
        <v>2875</v>
      </c>
      <c r="G3324" s="1">
        <v>4</v>
      </c>
      <c r="H3324" s="1" t="s">
        <v>19</v>
      </c>
      <c r="I3324" s="1" t="s">
        <v>2754</v>
      </c>
      <c r="J3324" s="1">
        <v>0.02</v>
      </c>
      <c r="K3324" s="1">
        <v>0.08</v>
      </c>
      <c r="L3324" s="42">
        <v>5</v>
      </c>
      <c r="M3324" s="43"/>
      <c r="N3324" s="1" t="e">
        <f>VLOOKUP(B3324,MICRO!E:L,8,0)</f>
        <v>#N/A</v>
      </c>
    </row>
    <row r="3325" spans="1:14" ht="20.25" x14ac:dyDescent="0.25">
      <c r="A3325" s="1">
        <v>166</v>
      </c>
      <c r="B3325" s="159"/>
      <c r="C3325" s="1" t="s">
        <v>2876</v>
      </c>
      <c r="D3325" s="1"/>
      <c r="E3325" s="1"/>
      <c r="F3325" s="1" t="s">
        <v>2877</v>
      </c>
      <c r="G3325" s="1">
        <v>4</v>
      </c>
      <c r="H3325" s="1" t="s">
        <v>19</v>
      </c>
      <c r="I3325" s="1" t="s">
        <v>585</v>
      </c>
      <c r="J3325" s="1">
        <v>0.02</v>
      </c>
      <c r="K3325" s="1">
        <v>0.08</v>
      </c>
      <c r="L3325" s="42">
        <v>5</v>
      </c>
      <c r="M3325" s="43"/>
      <c r="N3325" s="1" t="e">
        <f>VLOOKUP(B3325,MICRO!E:L,8,0)</f>
        <v>#N/A</v>
      </c>
    </row>
    <row r="3326" spans="1:14" ht="20.25" x14ac:dyDescent="0.25">
      <c r="A3326" s="1">
        <v>167</v>
      </c>
      <c r="B3326" s="159"/>
      <c r="C3326" s="1" t="s">
        <v>2848</v>
      </c>
      <c r="D3326" s="1"/>
      <c r="E3326" s="1"/>
      <c r="F3326" s="1" t="s">
        <v>2878</v>
      </c>
      <c r="G3326" s="1">
        <v>8</v>
      </c>
      <c r="H3326" s="1" t="s">
        <v>19</v>
      </c>
      <c r="I3326" s="1" t="s">
        <v>585</v>
      </c>
      <c r="J3326" s="1">
        <v>0.02</v>
      </c>
      <c r="K3326" s="1">
        <v>0.16</v>
      </c>
      <c r="L3326" s="42">
        <v>5</v>
      </c>
      <c r="M3326" s="43"/>
      <c r="N3326" s="1" t="e">
        <f>VLOOKUP(B3326,MICRO!E:L,8,0)</f>
        <v>#N/A</v>
      </c>
    </row>
    <row r="3327" spans="1:14" ht="20.25" x14ac:dyDescent="0.25">
      <c r="A3327" s="1">
        <v>168</v>
      </c>
      <c r="B3327" s="159"/>
      <c r="C3327" s="1" t="s">
        <v>959</v>
      </c>
      <c r="D3327" s="1"/>
      <c r="E3327" s="1"/>
      <c r="F3327" s="1" t="s">
        <v>2879</v>
      </c>
      <c r="G3327" s="1">
        <v>2</v>
      </c>
      <c r="H3327" s="1" t="s">
        <v>19</v>
      </c>
      <c r="I3327" s="1" t="s">
        <v>2855</v>
      </c>
      <c r="J3327" s="1">
        <v>0.02</v>
      </c>
      <c r="K3327" s="1">
        <v>0.04</v>
      </c>
      <c r="L3327" s="42">
        <v>5</v>
      </c>
      <c r="M3327" s="43"/>
      <c r="N3327" s="1" t="e">
        <f>VLOOKUP(B3327,MICRO!E:L,8,0)</f>
        <v>#N/A</v>
      </c>
    </row>
    <row r="3328" spans="1:14" ht="20.25" x14ac:dyDescent="0.25">
      <c r="A3328" s="1">
        <v>169</v>
      </c>
      <c r="B3328" s="159"/>
      <c r="C3328" s="1" t="s">
        <v>2880</v>
      </c>
      <c r="D3328" s="1"/>
      <c r="E3328" s="1"/>
      <c r="F3328" s="1" t="s">
        <v>2881</v>
      </c>
      <c r="G3328" s="1">
        <v>49</v>
      </c>
      <c r="H3328" s="1" t="s">
        <v>19</v>
      </c>
      <c r="I3328" s="1" t="s">
        <v>589</v>
      </c>
      <c r="J3328" s="1">
        <v>0.02</v>
      </c>
      <c r="K3328" s="1">
        <v>0.98</v>
      </c>
      <c r="L3328" s="42">
        <v>5</v>
      </c>
      <c r="M3328" s="43"/>
      <c r="N3328" s="1" t="e">
        <f>VLOOKUP(B3328,MICRO!E:L,8,0)</f>
        <v>#N/A</v>
      </c>
    </row>
    <row r="3329" spans="1:14" ht="20.25" x14ac:dyDescent="0.25">
      <c r="A3329" s="1">
        <v>170</v>
      </c>
      <c r="B3329" s="159"/>
      <c r="C3329" s="1" t="s">
        <v>2882</v>
      </c>
      <c r="D3329" s="1"/>
      <c r="E3329" s="1"/>
      <c r="F3329" s="1" t="s">
        <v>2883</v>
      </c>
      <c r="G3329" s="1">
        <v>80</v>
      </c>
      <c r="H3329" s="1" t="s">
        <v>19</v>
      </c>
      <c r="I3329" s="1" t="s">
        <v>634</v>
      </c>
      <c r="J3329" s="1">
        <v>0.02</v>
      </c>
      <c r="K3329" s="1">
        <v>1.6</v>
      </c>
      <c r="L3329" s="42">
        <v>5</v>
      </c>
      <c r="M3329" s="43"/>
      <c r="N3329" s="1" t="e">
        <f>VLOOKUP(B3329,MICRO!E:L,8,0)</f>
        <v>#N/A</v>
      </c>
    </row>
    <row r="3330" spans="1:14" ht="20.25" x14ac:dyDescent="0.25">
      <c r="A3330" s="1">
        <v>171</v>
      </c>
      <c r="B3330" s="159"/>
      <c r="C3330" s="1" t="s">
        <v>2839</v>
      </c>
      <c r="D3330" s="1"/>
      <c r="E3330" s="1"/>
      <c r="F3330" s="1" t="s">
        <v>2884</v>
      </c>
      <c r="G3330" s="1">
        <v>24</v>
      </c>
      <c r="H3330" s="1" t="s">
        <v>19</v>
      </c>
      <c r="I3330" s="1" t="s">
        <v>2754</v>
      </c>
      <c r="J3330" s="1">
        <v>0.02</v>
      </c>
      <c r="K3330" s="1">
        <v>0.48</v>
      </c>
      <c r="L3330" s="42">
        <v>5</v>
      </c>
      <c r="M3330" s="43"/>
      <c r="N3330" s="1" t="e">
        <f>VLOOKUP(B3330,MICRO!E:L,8,0)</f>
        <v>#N/A</v>
      </c>
    </row>
    <row r="3331" spans="1:14" ht="20.25" x14ac:dyDescent="0.25">
      <c r="A3331" s="1">
        <v>172</v>
      </c>
      <c r="B3331" s="159"/>
      <c r="C3331" s="1" t="s">
        <v>2860</v>
      </c>
      <c r="D3331" s="1"/>
      <c r="E3331" s="1"/>
      <c r="F3331" s="1" t="s">
        <v>2885</v>
      </c>
      <c r="G3331" s="1">
        <v>8</v>
      </c>
      <c r="H3331" s="1" t="s">
        <v>19</v>
      </c>
      <c r="I3331" s="1" t="s">
        <v>2862</v>
      </c>
      <c r="J3331" s="1">
        <v>0.02</v>
      </c>
      <c r="K3331" s="1">
        <v>0.16</v>
      </c>
      <c r="L3331" s="42">
        <v>5</v>
      </c>
      <c r="M3331" s="43"/>
      <c r="N3331" s="1" t="e">
        <f>VLOOKUP(B3331,MICRO!E:L,8,0)</f>
        <v>#N/A</v>
      </c>
    </row>
    <row r="3332" spans="1:14" ht="20.25" x14ac:dyDescent="0.25">
      <c r="A3332" s="1">
        <v>173</v>
      </c>
      <c r="B3332" s="159"/>
      <c r="C3332" s="1" t="s">
        <v>2837</v>
      </c>
      <c r="D3332" s="1"/>
      <c r="E3332" s="1"/>
      <c r="F3332" s="1" t="s">
        <v>2886</v>
      </c>
      <c r="G3332" s="1">
        <v>8</v>
      </c>
      <c r="H3332" s="1" t="s">
        <v>19</v>
      </c>
      <c r="I3332" s="1" t="s">
        <v>585</v>
      </c>
      <c r="J3332" s="1">
        <v>0.02</v>
      </c>
      <c r="K3332" s="1">
        <v>0.16</v>
      </c>
      <c r="L3332" s="42">
        <v>5</v>
      </c>
      <c r="M3332" s="43"/>
      <c r="N3332" s="1" t="e">
        <f>VLOOKUP(B3332,MICRO!E:L,8,0)</f>
        <v>#N/A</v>
      </c>
    </row>
    <row r="3333" spans="1:14" ht="20.25" x14ac:dyDescent="0.25">
      <c r="A3333" s="1">
        <v>174</v>
      </c>
      <c r="B3333" s="159"/>
      <c r="C3333" s="1" t="s">
        <v>2848</v>
      </c>
      <c r="D3333" s="1"/>
      <c r="E3333" s="1"/>
      <c r="F3333" s="1" t="s">
        <v>2887</v>
      </c>
      <c r="G3333" s="1">
        <v>2</v>
      </c>
      <c r="H3333" s="1" t="s">
        <v>19</v>
      </c>
      <c r="I3333" s="1" t="s">
        <v>585</v>
      </c>
      <c r="J3333" s="1">
        <v>0.01</v>
      </c>
      <c r="K3333" s="1">
        <v>0.02</v>
      </c>
      <c r="L3333" s="42">
        <v>5</v>
      </c>
      <c r="M3333" s="43"/>
      <c r="N3333" s="1" t="e">
        <f>VLOOKUP(B3333,MICRO!E:L,8,0)</f>
        <v>#N/A</v>
      </c>
    </row>
    <row r="3334" spans="1:14" ht="20.25" x14ac:dyDescent="0.25">
      <c r="A3334" s="1">
        <v>175</v>
      </c>
      <c r="B3334" s="159"/>
      <c r="C3334" s="1" t="s">
        <v>2837</v>
      </c>
      <c r="D3334" s="1"/>
      <c r="E3334" s="1"/>
      <c r="F3334" s="1" t="s">
        <v>2888</v>
      </c>
      <c r="G3334" s="1">
        <v>8</v>
      </c>
      <c r="H3334" s="1" t="s">
        <v>19</v>
      </c>
      <c r="I3334" s="1" t="s">
        <v>585</v>
      </c>
      <c r="J3334" s="1">
        <v>0.01</v>
      </c>
      <c r="K3334" s="1">
        <v>0.08</v>
      </c>
      <c r="L3334" s="42">
        <v>5</v>
      </c>
      <c r="M3334" s="43"/>
      <c r="N3334" s="1" t="e">
        <f>VLOOKUP(B3334,MICRO!E:L,8,0)</f>
        <v>#N/A</v>
      </c>
    </row>
    <row r="3335" spans="1:14" ht="20.25" x14ac:dyDescent="0.25">
      <c r="A3335" s="1">
        <v>176</v>
      </c>
      <c r="B3335" s="159"/>
      <c r="C3335" s="1" t="s">
        <v>2860</v>
      </c>
      <c r="D3335" s="1"/>
      <c r="E3335" s="1"/>
      <c r="F3335" s="1" t="s">
        <v>2889</v>
      </c>
      <c r="G3335" s="1">
        <v>8</v>
      </c>
      <c r="H3335" s="1" t="s">
        <v>19</v>
      </c>
      <c r="I3335" s="1" t="s">
        <v>2862</v>
      </c>
      <c r="J3335" s="1">
        <v>0.01</v>
      </c>
      <c r="K3335" s="1">
        <v>0.08</v>
      </c>
      <c r="L3335" s="42">
        <v>5</v>
      </c>
      <c r="M3335" s="43"/>
      <c r="N3335" s="1" t="e">
        <f>VLOOKUP(B3335,MICRO!E:L,8,0)</f>
        <v>#N/A</v>
      </c>
    </row>
    <row r="3336" spans="1:14" ht="20.25" x14ac:dyDescent="0.25">
      <c r="A3336" s="1">
        <v>177</v>
      </c>
      <c r="B3336" s="159"/>
      <c r="C3336" s="1" t="s">
        <v>1286</v>
      </c>
      <c r="D3336" s="1"/>
      <c r="E3336" s="1"/>
      <c r="F3336" s="1" t="s">
        <v>2890</v>
      </c>
      <c r="G3336" s="1">
        <v>40</v>
      </c>
      <c r="H3336" s="1" t="s">
        <v>19</v>
      </c>
      <c r="I3336" s="1" t="s">
        <v>629</v>
      </c>
      <c r="J3336" s="1">
        <v>0.01</v>
      </c>
      <c r="K3336" s="1">
        <v>0.4</v>
      </c>
      <c r="L3336" s="42">
        <v>5</v>
      </c>
      <c r="M3336" s="43"/>
      <c r="N3336" s="1" t="e">
        <f>VLOOKUP(B3336,MICRO!E:L,8,0)</f>
        <v>#N/A</v>
      </c>
    </row>
    <row r="3337" spans="1:14" ht="20.25" x14ac:dyDescent="0.25">
      <c r="A3337" s="1">
        <v>178</v>
      </c>
      <c r="B3337" s="159"/>
      <c r="C3337" s="1" t="s">
        <v>2867</v>
      </c>
      <c r="D3337" s="1"/>
      <c r="E3337" s="1"/>
      <c r="F3337" s="1" t="s">
        <v>2891</v>
      </c>
      <c r="G3337" s="1">
        <v>2</v>
      </c>
      <c r="H3337" s="1" t="s">
        <v>19</v>
      </c>
      <c r="I3337" s="1" t="s">
        <v>634</v>
      </c>
      <c r="J3337" s="1">
        <v>0.01</v>
      </c>
      <c r="K3337" s="1">
        <v>0.02</v>
      </c>
      <c r="L3337" s="42">
        <v>5</v>
      </c>
      <c r="M3337" s="43"/>
      <c r="N3337" s="1" t="e">
        <f>VLOOKUP(B3337,MICRO!E:L,8,0)</f>
        <v>#N/A</v>
      </c>
    </row>
    <row r="3338" spans="1:14" ht="20.25" x14ac:dyDescent="0.25">
      <c r="A3338" s="1">
        <v>179</v>
      </c>
      <c r="B3338" s="159"/>
      <c r="C3338" s="1" t="s">
        <v>2839</v>
      </c>
      <c r="D3338" s="1"/>
      <c r="E3338" s="1"/>
      <c r="F3338" s="1" t="s">
        <v>2892</v>
      </c>
      <c r="G3338" s="1">
        <v>8</v>
      </c>
      <c r="H3338" s="1" t="s">
        <v>19</v>
      </c>
      <c r="I3338" s="1" t="s">
        <v>2754</v>
      </c>
      <c r="J3338" s="1">
        <v>0.01</v>
      </c>
      <c r="K3338" s="1">
        <v>0.08</v>
      </c>
      <c r="L3338" s="42">
        <v>5</v>
      </c>
      <c r="M3338" s="43"/>
      <c r="N3338" s="1" t="e">
        <f>VLOOKUP(B3338,MICRO!E:L,8,0)</f>
        <v>#N/A</v>
      </c>
    </row>
    <row r="3339" spans="1:14" ht="20.25" x14ac:dyDescent="0.25">
      <c r="A3339" s="1">
        <v>180</v>
      </c>
      <c r="B3339" s="159"/>
      <c r="C3339" s="1" t="s">
        <v>2841</v>
      </c>
      <c r="D3339" s="1"/>
      <c r="E3339" s="1"/>
      <c r="F3339" s="1" t="s">
        <v>2893</v>
      </c>
      <c r="G3339" s="1">
        <v>24</v>
      </c>
      <c r="H3339" s="1" t="s">
        <v>19</v>
      </c>
      <c r="I3339" s="1" t="s">
        <v>589</v>
      </c>
      <c r="J3339" s="1">
        <v>0.05</v>
      </c>
      <c r="K3339" s="1">
        <v>1.2000000000000002</v>
      </c>
      <c r="L3339" s="42">
        <v>5</v>
      </c>
      <c r="M3339" s="43"/>
      <c r="N3339" s="1" t="e">
        <f>VLOOKUP(B3339,MICRO!E:L,8,0)</f>
        <v>#N/A</v>
      </c>
    </row>
    <row r="3340" spans="1:14" ht="20.25" x14ac:dyDescent="0.25">
      <c r="A3340" s="1">
        <v>181</v>
      </c>
      <c r="B3340" s="159"/>
      <c r="C3340" s="1" t="s">
        <v>2856</v>
      </c>
      <c r="D3340" s="1"/>
      <c r="E3340" s="1"/>
      <c r="F3340" s="1" t="s">
        <v>2894</v>
      </c>
      <c r="G3340" s="1">
        <v>44</v>
      </c>
      <c r="H3340" s="1" t="s">
        <v>19</v>
      </c>
      <c r="I3340" s="1" t="s">
        <v>2858</v>
      </c>
      <c r="J3340" s="1">
        <v>0.05</v>
      </c>
      <c r="K3340" s="1">
        <v>2.2000000000000002</v>
      </c>
      <c r="L3340" s="42">
        <v>5</v>
      </c>
      <c r="M3340" s="43"/>
      <c r="N3340" s="1" t="e">
        <f>VLOOKUP(B3340,MICRO!E:L,8,0)</f>
        <v>#N/A</v>
      </c>
    </row>
    <row r="3341" spans="1:14" ht="20.25" x14ac:dyDescent="0.25">
      <c r="A3341" s="1">
        <v>182</v>
      </c>
      <c r="B3341" s="159"/>
      <c r="C3341" s="1" t="s">
        <v>2843</v>
      </c>
      <c r="D3341" s="1"/>
      <c r="E3341" s="1"/>
      <c r="F3341" s="1" t="s">
        <v>2895</v>
      </c>
      <c r="G3341" s="1">
        <v>28</v>
      </c>
      <c r="H3341" s="1" t="s">
        <v>19</v>
      </c>
      <c r="I3341" s="1" t="s">
        <v>2845</v>
      </c>
      <c r="J3341" s="1">
        <v>0.05</v>
      </c>
      <c r="K3341" s="1">
        <v>1.4000000000000001</v>
      </c>
      <c r="L3341" s="42">
        <v>5</v>
      </c>
      <c r="M3341" s="43"/>
      <c r="N3341" s="1" t="e">
        <f>VLOOKUP(B3341,MICRO!E:L,8,0)</f>
        <v>#N/A</v>
      </c>
    </row>
    <row r="3342" spans="1:14" ht="20.25" x14ac:dyDescent="0.25">
      <c r="A3342" s="1">
        <v>183</v>
      </c>
      <c r="B3342" s="159"/>
      <c r="C3342" s="1" t="s">
        <v>183</v>
      </c>
      <c r="D3342" s="1"/>
      <c r="E3342" s="1"/>
      <c r="F3342" s="1" t="s">
        <v>2896</v>
      </c>
      <c r="G3342" s="1">
        <v>2</v>
      </c>
      <c r="H3342" s="1" t="s">
        <v>19</v>
      </c>
      <c r="I3342" s="1" t="s">
        <v>2835</v>
      </c>
      <c r="J3342" s="1">
        <v>0.05</v>
      </c>
      <c r="K3342" s="1">
        <v>0.1</v>
      </c>
      <c r="L3342" s="42">
        <v>5</v>
      </c>
      <c r="M3342" s="43"/>
      <c r="N3342" s="1" t="e">
        <f>VLOOKUP(B3342,MICRO!E:L,8,0)</f>
        <v>#N/A</v>
      </c>
    </row>
    <row r="3343" spans="1:14" ht="20.25" x14ac:dyDescent="0.25">
      <c r="A3343" s="1">
        <v>184</v>
      </c>
      <c r="B3343" s="159"/>
      <c r="C3343" s="1" t="s">
        <v>2853</v>
      </c>
      <c r="D3343" s="1"/>
      <c r="E3343" s="1"/>
      <c r="F3343" s="1" t="s">
        <v>2897</v>
      </c>
      <c r="G3343" s="1">
        <v>12</v>
      </c>
      <c r="H3343" s="1" t="s">
        <v>19</v>
      </c>
      <c r="I3343" s="1" t="s">
        <v>2855</v>
      </c>
      <c r="J3343" s="1">
        <v>0.05</v>
      </c>
      <c r="K3343" s="1">
        <v>0.60000000000000009</v>
      </c>
      <c r="L3343" s="42">
        <v>5</v>
      </c>
      <c r="M3343" s="43"/>
      <c r="N3343" s="1" t="e">
        <f>VLOOKUP(B3343,MICRO!E:L,8,0)</f>
        <v>#N/A</v>
      </c>
    </row>
    <row r="3344" spans="1:14" ht="20.25" x14ac:dyDescent="0.25">
      <c r="A3344" s="1">
        <v>185</v>
      </c>
      <c r="B3344" s="159"/>
      <c r="C3344" s="1" t="s">
        <v>950</v>
      </c>
      <c r="D3344" s="1"/>
      <c r="E3344" s="1"/>
      <c r="F3344" s="1" t="s">
        <v>2898</v>
      </c>
      <c r="G3344" s="1">
        <v>9</v>
      </c>
      <c r="H3344" s="1" t="s">
        <v>19</v>
      </c>
      <c r="I3344" s="1" t="s">
        <v>2754</v>
      </c>
      <c r="J3344" s="1">
        <v>0.05</v>
      </c>
      <c r="K3344" s="1">
        <v>0.45</v>
      </c>
      <c r="L3344" s="42">
        <v>5</v>
      </c>
      <c r="M3344" s="43"/>
      <c r="N3344" s="1" t="e">
        <f>VLOOKUP(B3344,MICRO!E:L,8,0)</f>
        <v>#N/A</v>
      </c>
    </row>
    <row r="3345" spans="1:14" ht="20.25" x14ac:dyDescent="0.25">
      <c r="A3345" s="1">
        <v>186</v>
      </c>
      <c r="B3345" s="159"/>
      <c r="C3345" s="1" t="s">
        <v>1996</v>
      </c>
      <c r="D3345" s="1"/>
      <c r="E3345" s="1"/>
      <c r="F3345" s="1" t="s">
        <v>2899</v>
      </c>
      <c r="G3345" s="1">
        <v>9</v>
      </c>
      <c r="H3345" s="1" t="s">
        <v>19</v>
      </c>
      <c r="I3345" s="1" t="s">
        <v>2851</v>
      </c>
      <c r="J3345" s="1">
        <v>0.05</v>
      </c>
      <c r="K3345" s="1">
        <v>0.45</v>
      </c>
      <c r="L3345" s="42">
        <v>5</v>
      </c>
      <c r="M3345" s="43"/>
      <c r="N3345" s="1" t="e">
        <f>VLOOKUP(B3345,MICRO!E:L,8,0)</f>
        <v>#N/A</v>
      </c>
    </row>
    <row r="3346" spans="1:14" ht="20.25" x14ac:dyDescent="0.25">
      <c r="A3346" s="1">
        <v>187</v>
      </c>
      <c r="B3346" s="159"/>
      <c r="C3346" s="1" t="s">
        <v>1990</v>
      </c>
      <c r="D3346" s="1"/>
      <c r="E3346" s="1"/>
      <c r="F3346" s="1" t="s">
        <v>2900</v>
      </c>
      <c r="G3346" s="1">
        <v>9</v>
      </c>
      <c r="H3346" s="1" t="s">
        <v>19</v>
      </c>
      <c r="I3346" s="1" t="s">
        <v>585</v>
      </c>
      <c r="J3346" s="1">
        <v>0.05</v>
      </c>
      <c r="K3346" s="1">
        <v>0.45</v>
      </c>
      <c r="L3346" s="42">
        <v>5</v>
      </c>
      <c r="M3346" s="43"/>
      <c r="N3346" s="1" t="e">
        <f>VLOOKUP(B3346,MICRO!E:L,8,0)</f>
        <v>#N/A</v>
      </c>
    </row>
    <row r="3347" spans="1:14" ht="20.25" x14ac:dyDescent="0.25">
      <c r="A3347" s="1">
        <v>188</v>
      </c>
      <c r="B3347" s="159"/>
      <c r="C3347" s="1" t="s">
        <v>2837</v>
      </c>
      <c r="D3347" s="1"/>
      <c r="E3347" s="1"/>
      <c r="F3347" s="1" t="s">
        <v>2901</v>
      </c>
      <c r="G3347" s="1">
        <v>4</v>
      </c>
      <c r="H3347" s="1" t="s">
        <v>19</v>
      </c>
      <c r="I3347" s="1" t="s">
        <v>585</v>
      </c>
      <c r="J3347" s="1">
        <v>0.05</v>
      </c>
      <c r="K3347" s="1">
        <v>0.2</v>
      </c>
      <c r="L3347" s="42">
        <v>5</v>
      </c>
      <c r="M3347" s="43"/>
      <c r="N3347" s="1" t="e">
        <f>VLOOKUP(B3347,MICRO!E:L,8,0)</f>
        <v>#N/A</v>
      </c>
    </row>
    <row r="3348" spans="1:14" ht="20.25" x14ac:dyDescent="0.25">
      <c r="A3348" s="1">
        <v>189</v>
      </c>
      <c r="B3348" s="159"/>
      <c r="C3348" s="1" t="s">
        <v>1286</v>
      </c>
      <c r="D3348" s="1"/>
      <c r="E3348" s="1"/>
      <c r="F3348" s="1" t="s">
        <v>2902</v>
      </c>
      <c r="G3348" s="1">
        <v>4</v>
      </c>
      <c r="H3348" s="1" t="s">
        <v>19</v>
      </c>
      <c r="I3348" s="1" t="s">
        <v>629</v>
      </c>
      <c r="J3348" s="1">
        <v>0.05</v>
      </c>
      <c r="K3348" s="1">
        <v>0.2</v>
      </c>
      <c r="L3348" s="42">
        <v>5</v>
      </c>
      <c r="M3348" s="43"/>
      <c r="N3348" s="1" t="e">
        <f>VLOOKUP(B3348,MICRO!E:L,8,0)</f>
        <v>#N/A</v>
      </c>
    </row>
    <row r="3349" spans="1:14" ht="20.25" x14ac:dyDescent="0.25">
      <c r="A3349" s="1">
        <v>190</v>
      </c>
      <c r="B3349" s="159"/>
      <c r="C3349" s="1" t="s">
        <v>2839</v>
      </c>
      <c r="D3349" s="1"/>
      <c r="E3349" s="1"/>
      <c r="F3349" s="1" t="s">
        <v>2903</v>
      </c>
      <c r="G3349" s="1">
        <v>16</v>
      </c>
      <c r="H3349" s="1" t="s">
        <v>19</v>
      </c>
      <c r="I3349" s="1" t="s">
        <v>2839</v>
      </c>
      <c r="J3349" s="1">
        <v>0.05</v>
      </c>
      <c r="K3349" s="1">
        <v>0.8</v>
      </c>
      <c r="L3349" s="42">
        <v>5</v>
      </c>
      <c r="M3349" s="43"/>
      <c r="N3349" s="1" t="e">
        <f>VLOOKUP(B3349,MICRO!E:L,8,0)</f>
        <v>#N/A</v>
      </c>
    </row>
    <row r="3350" spans="1:14" ht="20.25" x14ac:dyDescent="0.25">
      <c r="A3350" s="1">
        <v>191</v>
      </c>
      <c r="B3350" s="159"/>
      <c r="C3350" s="1" t="s">
        <v>1286</v>
      </c>
      <c r="D3350" s="1"/>
      <c r="E3350" s="1"/>
      <c r="F3350" s="1" t="s">
        <v>2904</v>
      </c>
      <c r="G3350" s="1">
        <v>40</v>
      </c>
      <c r="H3350" s="1" t="s">
        <v>19</v>
      </c>
      <c r="I3350" s="1" t="s">
        <v>629</v>
      </c>
      <c r="J3350" s="1">
        <v>0.05</v>
      </c>
      <c r="K3350" s="1">
        <v>2</v>
      </c>
      <c r="L3350" s="42">
        <v>5</v>
      </c>
      <c r="M3350" s="43"/>
      <c r="N3350" s="1" t="e">
        <f>VLOOKUP(B3350,MICRO!E:L,8,0)</f>
        <v>#N/A</v>
      </c>
    </row>
    <row r="3351" spans="1:14" ht="20.25" x14ac:dyDescent="0.25">
      <c r="A3351" s="1">
        <v>192</v>
      </c>
      <c r="B3351" s="159"/>
      <c r="C3351" s="1" t="s">
        <v>2839</v>
      </c>
      <c r="D3351" s="1"/>
      <c r="E3351" s="1"/>
      <c r="F3351" s="1" t="s">
        <v>2905</v>
      </c>
      <c r="G3351" s="1">
        <v>8</v>
      </c>
      <c r="H3351" s="1" t="s">
        <v>19</v>
      </c>
      <c r="I3351" s="1" t="s">
        <v>2754</v>
      </c>
      <c r="J3351" s="1">
        <v>0.05</v>
      </c>
      <c r="K3351" s="1">
        <v>0.4</v>
      </c>
      <c r="L3351" s="42">
        <v>5</v>
      </c>
      <c r="M3351" s="43"/>
      <c r="N3351" s="1" t="e">
        <f>VLOOKUP(B3351,MICRO!E:L,8,0)</f>
        <v>#N/A</v>
      </c>
    </row>
    <row r="3352" spans="1:14" ht="20.25" x14ac:dyDescent="0.25">
      <c r="A3352" s="1">
        <v>193</v>
      </c>
      <c r="B3352" s="159"/>
      <c r="C3352" s="1" t="s">
        <v>2860</v>
      </c>
      <c r="D3352" s="1"/>
      <c r="E3352" s="1"/>
      <c r="F3352" s="1" t="s">
        <v>2906</v>
      </c>
      <c r="G3352" s="1">
        <v>18</v>
      </c>
      <c r="H3352" s="1" t="s">
        <v>19</v>
      </c>
      <c r="I3352" s="1" t="s">
        <v>2862</v>
      </c>
      <c r="J3352" s="1">
        <v>0.05</v>
      </c>
      <c r="K3352" s="1">
        <v>0.9</v>
      </c>
      <c r="L3352" s="42">
        <v>5</v>
      </c>
      <c r="M3352" s="43"/>
      <c r="N3352" s="1" t="e">
        <f>VLOOKUP(B3352,MICRO!E:L,8,0)</f>
        <v>#N/A</v>
      </c>
    </row>
    <row r="3353" spans="1:14" ht="20.25" x14ac:dyDescent="0.25">
      <c r="A3353" s="1">
        <v>194</v>
      </c>
      <c r="B3353" s="159"/>
      <c r="C3353" s="1" t="s">
        <v>2837</v>
      </c>
      <c r="D3353" s="1"/>
      <c r="E3353" s="1"/>
      <c r="F3353" s="1" t="s">
        <v>2907</v>
      </c>
      <c r="G3353" s="1">
        <v>8</v>
      </c>
      <c r="H3353" s="1" t="s">
        <v>19</v>
      </c>
      <c r="I3353" s="1" t="s">
        <v>585</v>
      </c>
      <c r="J3353" s="1">
        <v>0.05</v>
      </c>
      <c r="K3353" s="1">
        <v>0.4</v>
      </c>
      <c r="L3353" s="42">
        <v>5</v>
      </c>
      <c r="M3353" s="43"/>
      <c r="N3353" s="1" t="e">
        <f>VLOOKUP(B3353,MICRO!E:L,8,0)</f>
        <v>#N/A</v>
      </c>
    </row>
    <row r="3354" spans="1:14" ht="20.25" x14ac:dyDescent="0.25">
      <c r="A3354" s="1">
        <v>195</v>
      </c>
      <c r="B3354" s="159"/>
      <c r="C3354" s="1" t="s">
        <v>2837</v>
      </c>
      <c r="D3354" s="1"/>
      <c r="E3354" s="1"/>
      <c r="F3354" s="1" t="s">
        <v>2908</v>
      </c>
      <c r="G3354" s="1">
        <v>38</v>
      </c>
      <c r="H3354" s="1" t="s">
        <v>19</v>
      </c>
      <c r="I3354" s="1" t="s">
        <v>585</v>
      </c>
      <c r="J3354" s="1">
        <v>0.05</v>
      </c>
      <c r="K3354" s="1">
        <v>1.9000000000000001</v>
      </c>
      <c r="L3354" s="42">
        <v>5</v>
      </c>
      <c r="M3354" s="43"/>
      <c r="N3354" s="1" t="e">
        <f>VLOOKUP(B3354,MICRO!E:L,8,0)</f>
        <v>#N/A</v>
      </c>
    </row>
    <row r="3355" spans="1:14" ht="20.25" x14ac:dyDescent="0.25">
      <c r="A3355" s="1">
        <v>196</v>
      </c>
      <c r="B3355" s="159"/>
      <c r="C3355" s="1" t="s">
        <v>2839</v>
      </c>
      <c r="D3355" s="1"/>
      <c r="E3355" s="1"/>
      <c r="F3355" s="1" t="s">
        <v>2909</v>
      </c>
      <c r="G3355" s="1">
        <v>10</v>
      </c>
      <c r="H3355" s="1" t="s">
        <v>19</v>
      </c>
      <c r="I3355" s="1" t="s">
        <v>2754</v>
      </c>
      <c r="J3355" s="1">
        <v>0.05</v>
      </c>
      <c r="K3355" s="1">
        <v>0.5</v>
      </c>
      <c r="L3355" s="42">
        <v>5</v>
      </c>
      <c r="M3355" s="43"/>
      <c r="N3355" s="1" t="e">
        <f>VLOOKUP(B3355,MICRO!E:L,8,0)</f>
        <v>#N/A</v>
      </c>
    </row>
    <row r="3356" spans="1:14" ht="20.25" x14ac:dyDescent="0.25">
      <c r="A3356" s="1">
        <v>197</v>
      </c>
      <c r="B3356" s="159"/>
      <c r="C3356" s="1" t="s">
        <v>2872</v>
      </c>
      <c r="D3356" s="1"/>
      <c r="E3356" s="1"/>
      <c r="F3356" s="1" t="s">
        <v>2910</v>
      </c>
      <c r="G3356" s="1">
        <v>4</v>
      </c>
      <c r="H3356" s="1" t="s">
        <v>19</v>
      </c>
      <c r="I3356" s="1" t="s">
        <v>2862</v>
      </c>
      <c r="J3356" s="1">
        <v>0.05</v>
      </c>
      <c r="K3356" s="1">
        <v>0.2</v>
      </c>
      <c r="L3356" s="42">
        <v>5</v>
      </c>
      <c r="M3356" s="43"/>
      <c r="N3356" s="1" t="e">
        <f>VLOOKUP(B3356,MICRO!E:L,8,0)</f>
        <v>#N/A</v>
      </c>
    </row>
    <row r="3357" spans="1:14" ht="20.25" x14ac:dyDescent="0.25">
      <c r="A3357" s="1">
        <v>198</v>
      </c>
      <c r="B3357" s="159"/>
      <c r="C3357" s="1" t="s">
        <v>1990</v>
      </c>
      <c r="D3357" s="1"/>
      <c r="E3357" s="1"/>
      <c r="F3357" s="1" t="s">
        <v>2911</v>
      </c>
      <c r="G3357" s="1">
        <v>9</v>
      </c>
      <c r="H3357" s="1" t="s">
        <v>19</v>
      </c>
      <c r="I3357" s="1" t="s">
        <v>585</v>
      </c>
      <c r="J3357" s="1">
        <v>0.05</v>
      </c>
      <c r="K3357" s="1">
        <v>0.45</v>
      </c>
      <c r="L3357" s="42">
        <v>5</v>
      </c>
      <c r="M3357" s="43"/>
      <c r="N3357" s="1" t="e">
        <f>VLOOKUP(B3357,MICRO!E:L,8,0)</f>
        <v>#N/A</v>
      </c>
    </row>
    <row r="3358" spans="1:14" ht="20.25" x14ac:dyDescent="0.25">
      <c r="A3358" s="1">
        <v>199</v>
      </c>
      <c r="B3358" s="159"/>
      <c r="C3358" s="1" t="s">
        <v>2880</v>
      </c>
      <c r="D3358" s="1"/>
      <c r="E3358" s="1"/>
      <c r="F3358" s="1" t="s">
        <v>2912</v>
      </c>
      <c r="G3358" s="1">
        <v>32</v>
      </c>
      <c r="H3358" s="1" t="s">
        <v>19</v>
      </c>
      <c r="I3358" s="1" t="s">
        <v>589</v>
      </c>
      <c r="J3358" s="1">
        <v>0.05</v>
      </c>
      <c r="K3358" s="1">
        <v>1.6</v>
      </c>
      <c r="L3358" s="42">
        <v>5</v>
      </c>
      <c r="M3358" s="43"/>
      <c r="N3358" s="1" t="e">
        <f>VLOOKUP(B3358,MICRO!E:L,8,0)</f>
        <v>#N/A</v>
      </c>
    </row>
    <row r="3359" spans="1:14" ht="20.25" x14ac:dyDescent="0.25">
      <c r="A3359" s="1">
        <v>200</v>
      </c>
      <c r="B3359" s="159"/>
      <c r="C3359" s="1" t="s">
        <v>2876</v>
      </c>
      <c r="D3359" s="1"/>
      <c r="E3359" s="1"/>
      <c r="F3359" s="1" t="s">
        <v>2913</v>
      </c>
      <c r="G3359" s="1">
        <v>4</v>
      </c>
      <c r="H3359" s="1" t="s">
        <v>19</v>
      </c>
      <c r="I3359" s="1" t="s">
        <v>585</v>
      </c>
      <c r="J3359" s="1">
        <v>0.05</v>
      </c>
      <c r="K3359" s="1">
        <v>0.2</v>
      </c>
      <c r="L3359" s="42">
        <v>5</v>
      </c>
      <c r="M3359" s="43"/>
      <c r="N3359" s="1" t="e">
        <f>VLOOKUP(B3359,MICRO!E:L,8,0)</f>
        <v>#N/A</v>
      </c>
    </row>
    <row r="3360" spans="1:14" ht="20.25" x14ac:dyDescent="0.25">
      <c r="A3360" s="1">
        <v>201</v>
      </c>
      <c r="B3360" s="159"/>
      <c r="C3360" s="1" t="s">
        <v>2864</v>
      </c>
      <c r="D3360" s="1"/>
      <c r="E3360" s="1"/>
      <c r="F3360" s="1" t="s">
        <v>2914</v>
      </c>
      <c r="G3360" s="1">
        <v>32</v>
      </c>
      <c r="H3360" s="1" t="s">
        <v>19</v>
      </c>
      <c r="I3360" s="1" t="s">
        <v>585</v>
      </c>
      <c r="J3360" s="1">
        <v>0.05</v>
      </c>
      <c r="K3360" s="1">
        <v>1.6</v>
      </c>
      <c r="L3360" s="42">
        <v>5</v>
      </c>
      <c r="M3360" s="43"/>
      <c r="N3360" s="1" t="e">
        <f>VLOOKUP(B3360,MICRO!E:L,8,0)</f>
        <v>#N/A</v>
      </c>
    </row>
    <row r="3361" spans="1:14" ht="20.25" x14ac:dyDescent="0.25">
      <c r="A3361" s="1">
        <v>202</v>
      </c>
      <c r="B3361" s="159"/>
      <c r="C3361" s="1" t="s">
        <v>183</v>
      </c>
      <c r="D3361" s="1"/>
      <c r="E3361" s="1"/>
      <c r="F3361" s="1" t="s">
        <v>2915</v>
      </c>
      <c r="G3361" s="1">
        <v>2</v>
      </c>
      <c r="H3361" s="1" t="s">
        <v>19</v>
      </c>
      <c r="I3361" s="1" t="s">
        <v>2855</v>
      </c>
      <c r="J3361" s="1">
        <v>0.05</v>
      </c>
      <c r="K3361" s="1">
        <v>0.1</v>
      </c>
      <c r="L3361" s="42">
        <v>5</v>
      </c>
      <c r="M3361" s="43"/>
      <c r="N3361" s="1" t="e">
        <f>VLOOKUP(B3361,MICRO!E:L,8,0)</f>
        <v>#N/A</v>
      </c>
    </row>
    <row r="3362" spans="1:14" ht="20.25" x14ac:dyDescent="0.25">
      <c r="A3362" s="1">
        <v>203</v>
      </c>
      <c r="B3362" s="159"/>
      <c r="C3362" s="1" t="s">
        <v>959</v>
      </c>
      <c r="D3362" s="1"/>
      <c r="E3362" s="1"/>
      <c r="F3362" s="1" t="s">
        <v>2916</v>
      </c>
      <c r="G3362" s="1">
        <v>2</v>
      </c>
      <c r="H3362" s="1" t="s">
        <v>19</v>
      </c>
      <c r="I3362" s="1" t="s">
        <v>2855</v>
      </c>
      <c r="J3362" s="1">
        <v>0.05</v>
      </c>
      <c r="K3362" s="1">
        <v>0.1</v>
      </c>
      <c r="L3362" s="42">
        <v>5</v>
      </c>
      <c r="M3362" s="43"/>
      <c r="N3362" s="1" t="e">
        <f>VLOOKUP(B3362,MICRO!E:L,8,0)</f>
        <v>#N/A</v>
      </c>
    </row>
    <row r="3363" spans="1:14" ht="20.25" x14ac:dyDescent="0.25">
      <c r="A3363" s="1">
        <v>204</v>
      </c>
      <c r="B3363" s="159"/>
      <c r="C3363" s="1" t="s">
        <v>2867</v>
      </c>
      <c r="D3363" s="1"/>
      <c r="E3363" s="1"/>
      <c r="F3363" s="1" t="s">
        <v>2917</v>
      </c>
      <c r="G3363" s="1">
        <v>2</v>
      </c>
      <c r="H3363" s="1" t="s">
        <v>19</v>
      </c>
      <c r="I3363" s="1" t="s">
        <v>634</v>
      </c>
      <c r="J3363" s="1">
        <v>0.05</v>
      </c>
      <c r="K3363" s="1">
        <v>0.1</v>
      </c>
      <c r="L3363" s="42">
        <v>5</v>
      </c>
      <c r="M3363" s="43"/>
      <c r="N3363" s="1" t="e">
        <f>VLOOKUP(B3363,MICRO!E:L,8,0)</f>
        <v>#N/A</v>
      </c>
    </row>
    <row r="3364" spans="1:14" ht="20.25" x14ac:dyDescent="0.25">
      <c r="A3364" s="1">
        <v>205</v>
      </c>
      <c r="B3364" s="159"/>
      <c r="C3364" s="1" t="s">
        <v>2918</v>
      </c>
      <c r="D3364" s="1"/>
      <c r="E3364" s="1"/>
      <c r="F3364" s="1" t="s">
        <v>2919</v>
      </c>
      <c r="G3364" s="1">
        <v>2</v>
      </c>
      <c r="H3364" s="1" t="s">
        <v>19</v>
      </c>
      <c r="I3364" s="1" t="s">
        <v>589</v>
      </c>
      <c r="J3364" s="1">
        <v>0.05</v>
      </c>
      <c r="K3364" s="1">
        <v>0.1</v>
      </c>
      <c r="L3364" s="42">
        <v>5</v>
      </c>
      <c r="M3364" s="43"/>
      <c r="N3364" s="1" t="e">
        <f>VLOOKUP(B3364,MICRO!E:L,8,0)</f>
        <v>#N/A</v>
      </c>
    </row>
    <row r="3365" spans="1:14" ht="20.25" x14ac:dyDescent="0.25">
      <c r="A3365" s="1">
        <v>206</v>
      </c>
      <c r="B3365" s="159"/>
      <c r="C3365" s="1" t="s">
        <v>2918</v>
      </c>
      <c r="D3365" s="1"/>
      <c r="E3365" s="1"/>
      <c r="F3365" s="1" t="s">
        <v>2920</v>
      </c>
      <c r="G3365" s="1">
        <v>4</v>
      </c>
      <c r="H3365" s="1" t="s">
        <v>19</v>
      </c>
      <c r="I3365" s="1" t="s">
        <v>589</v>
      </c>
      <c r="J3365" s="1">
        <v>0.05</v>
      </c>
      <c r="K3365" s="1">
        <v>0.2</v>
      </c>
      <c r="L3365" s="42">
        <v>5</v>
      </c>
      <c r="M3365" s="43"/>
      <c r="N3365" s="1" t="e">
        <f>VLOOKUP(B3365,MICRO!E:L,8,0)</f>
        <v>#N/A</v>
      </c>
    </row>
    <row r="3366" spans="1:14" ht="20.25" x14ac:dyDescent="0.25">
      <c r="A3366" s="1">
        <v>207</v>
      </c>
      <c r="B3366" s="159"/>
      <c r="C3366" s="1" t="s">
        <v>2867</v>
      </c>
      <c r="D3366" s="1"/>
      <c r="E3366" s="1"/>
      <c r="F3366" s="1" t="s">
        <v>2921</v>
      </c>
      <c r="G3366" s="1">
        <v>4</v>
      </c>
      <c r="H3366" s="1" t="s">
        <v>19</v>
      </c>
      <c r="I3366" s="1" t="s">
        <v>634</v>
      </c>
      <c r="J3366" s="1">
        <v>0.05</v>
      </c>
      <c r="K3366" s="1">
        <v>0.2</v>
      </c>
      <c r="L3366" s="42">
        <v>5</v>
      </c>
      <c r="M3366" s="43"/>
      <c r="N3366" s="1" t="e">
        <f>VLOOKUP(B3366,MICRO!E:L,8,0)</f>
        <v>#N/A</v>
      </c>
    </row>
    <row r="3367" spans="1:14" ht="20.25" x14ac:dyDescent="0.25">
      <c r="A3367" s="1">
        <v>208</v>
      </c>
      <c r="B3367" s="159"/>
      <c r="C3367" s="1" t="s">
        <v>2848</v>
      </c>
      <c r="D3367" s="1"/>
      <c r="E3367" s="1"/>
      <c r="F3367" s="1" t="s">
        <v>2922</v>
      </c>
      <c r="G3367" s="1">
        <v>4</v>
      </c>
      <c r="H3367" s="1" t="s">
        <v>19</v>
      </c>
      <c r="I3367" s="1" t="s">
        <v>585</v>
      </c>
      <c r="J3367" s="1">
        <v>0.05</v>
      </c>
      <c r="K3367" s="1">
        <v>0.2</v>
      </c>
      <c r="L3367" s="42">
        <v>5</v>
      </c>
      <c r="M3367" s="43"/>
      <c r="N3367" s="1" t="e">
        <f>VLOOKUP(B3367,MICRO!E:L,8,0)</f>
        <v>#N/A</v>
      </c>
    </row>
    <row r="3368" spans="1:14" ht="20.25" x14ac:dyDescent="0.25">
      <c r="A3368" s="1">
        <v>209</v>
      </c>
      <c r="B3368" s="159"/>
      <c r="C3368" s="1" t="s">
        <v>2848</v>
      </c>
      <c r="D3368" s="1"/>
      <c r="E3368" s="1"/>
      <c r="F3368" s="1" t="s">
        <v>2923</v>
      </c>
      <c r="G3368" s="1">
        <v>2</v>
      </c>
      <c r="H3368" s="1" t="s">
        <v>19</v>
      </c>
      <c r="I3368" s="1" t="s">
        <v>585</v>
      </c>
      <c r="J3368" s="1">
        <v>0.05</v>
      </c>
      <c r="K3368" s="1">
        <v>0.1</v>
      </c>
      <c r="L3368" s="42">
        <v>5</v>
      </c>
      <c r="M3368" s="43"/>
      <c r="N3368" s="1" t="e">
        <f>VLOOKUP(B3368,MICRO!E:L,8,0)</f>
        <v>#N/A</v>
      </c>
    </row>
    <row r="3369" spans="1:14" ht="20.25" x14ac:dyDescent="0.25">
      <c r="A3369" s="1">
        <v>210</v>
      </c>
      <c r="B3369" s="159"/>
      <c r="C3369" s="1" t="s">
        <v>1996</v>
      </c>
      <c r="D3369" s="1"/>
      <c r="E3369" s="1"/>
      <c r="F3369" s="1" t="s">
        <v>2924</v>
      </c>
      <c r="G3369" s="1">
        <v>9</v>
      </c>
      <c r="H3369" s="1" t="s">
        <v>19</v>
      </c>
      <c r="I3369" s="1" t="s">
        <v>2851</v>
      </c>
      <c r="J3369" s="1">
        <v>0.05</v>
      </c>
      <c r="K3369" s="1">
        <v>0.45</v>
      </c>
      <c r="L3369" s="42">
        <v>5</v>
      </c>
      <c r="M3369" s="43"/>
      <c r="N3369" s="1" t="e">
        <f>VLOOKUP(B3369,MICRO!E:L,8,0)</f>
        <v>#N/A</v>
      </c>
    </row>
    <row r="3370" spans="1:14" ht="20.25" x14ac:dyDescent="0.25">
      <c r="A3370" s="1">
        <v>211</v>
      </c>
      <c r="B3370" s="159"/>
      <c r="C3370" s="1" t="s">
        <v>2882</v>
      </c>
      <c r="D3370" s="1"/>
      <c r="E3370" s="1"/>
      <c r="F3370" s="1" t="s">
        <v>2925</v>
      </c>
      <c r="G3370" s="1">
        <v>48</v>
      </c>
      <c r="H3370" s="1" t="s">
        <v>19</v>
      </c>
      <c r="I3370" s="1" t="s">
        <v>634</v>
      </c>
      <c r="J3370" s="1">
        <v>0.05</v>
      </c>
      <c r="K3370" s="1">
        <v>2.4000000000000004</v>
      </c>
      <c r="L3370" s="42">
        <v>5</v>
      </c>
      <c r="M3370" s="43"/>
      <c r="N3370" s="1" t="e">
        <f>VLOOKUP(B3370,MICRO!E:L,8,0)</f>
        <v>#N/A</v>
      </c>
    </row>
    <row r="3371" spans="1:14" ht="20.25" x14ac:dyDescent="0.25">
      <c r="A3371" s="1">
        <v>212</v>
      </c>
      <c r="B3371" s="159"/>
      <c r="C3371" s="1" t="s">
        <v>1286</v>
      </c>
      <c r="D3371" s="1"/>
      <c r="E3371" s="1"/>
      <c r="F3371" s="1" t="s">
        <v>2926</v>
      </c>
      <c r="G3371" s="1">
        <v>28</v>
      </c>
      <c r="H3371" s="1" t="s">
        <v>19</v>
      </c>
      <c r="I3371" s="1" t="s">
        <v>629</v>
      </c>
      <c r="J3371" s="1">
        <v>0.05</v>
      </c>
      <c r="K3371" s="1">
        <v>1.4000000000000001</v>
      </c>
      <c r="L3371" s="42">
        <v>5</v>
      </c>
      <c r="M3371" s="43"/>
      <c r="N3371" s="1" t="e">
        <f>VLOOKUP(B3371,MICRO!E:L,8,0)</f>
        <v>#N/A</v>
      </c>
    </row>
    <row r="3372" spans="1:14" ht="20.25" x14ac:dyDescent="0.25">
      <c r="A3372" s="1">
        <v>213</v>
      </c>
      <c r="B3372" s="159"/>
      <c r="C3372" s="1" t="s">
        <v>1286</v>
      </c>
      <c r="D3372" s="1"/>
      <c r="E3372" s="1"/>
      <c r="F3372" s="1" t="s">
        <v>2927</v>
      </c>
      <c r="G3372" s="1">
        <v>10</v>
      </c>
      <c r="H3372" s="1" t="s">
        <v>19</v>
      </c>
      <c r="I3372" s="1" t="s">
        <v>629</v>
      </c>
      <c r="J3372" s="1">
        <v>0.05</v>
      </c>
      <c r="K3372" s="1">
        <v>0.5</v>
      </c>
      <c r="L3372" s="42">
        <v>5</v>
      </c>
      <c r="M3372" s="43"/>
      <c r="N3372" s="1" t="e">
        <f>VLOOKUP(B3372,MICRO!E:L,8,0)</f>
        <v>#N/A</v>
      </c>
    </row>
    <row r="3373" spans="1:14" ht="20.25" x14ac:dyDescent="0.25">
      <c r="A3373" s="1">
        <v>214</v>
      </c>
      <c r="B3373" s="159"/>
      <c r="C3373" s="1" t="s">
        <v>2853</v>
      </c>
      <c r="D3373" s="1"/>
      <c r="E3373" s="1"/>
      <c r="F3373" s="1" t="s">
        <v>2928</v>
      </c>
      <c r="G3373" s="1">
        <v>70</v>
      </c>
      <c r="H3373" s="1" t="s">
        <v>19</v>
      </c>
      <c r="I3373" s="1" t="s">
        <v>2855</v>
      </c>
      <c r="J3373" s="1">
        <v>0.05</v>
      </c>
      <c r="K3373" s="1">
        <v>3.5</v>
      </c>
      <c r="L3373" s="42">
        <v>5</v>
      </c>
      <c r="M3373" s="43"/>
      <c r="N3373" s="1" t="e">
        <f>VLOOKUP(B3373,MICRO!E:L,8,0)</f>
        <v>#N/A</v>
      </c>
    </row>
    <row r="3374" spans="1:14" ht="20.25" x14ac:dyDescent="0.25">
      <c r="A3374" s="1">
        <v>215</v>
      </c>
      <c r="B3374" s="159"/>
      <c r="C3374" s="1" t="s">
        <v>2860</v>
      </c>
      <c r="D3374" s="1"/>
      <c r="E3374" s="1"/>
      <c r="F3374" s="1" t="s">
        <v>2929</v>
      </c>
      <c r="G3374" s="1">
        <v>16</v>
      </c>
      <c r="H3374" s="1" t="s">
        <v>19</v>
      </c>
      <c r="I3374" s="1" t="s">
        <v>2862</v>
      </c>
      <c r="J3374" s="1">
        <v>0.05</v>
      </c>
      <c r="K3374" s="1">
        <v>0.8</v>
      </c>
      <c r="L3374" s="42">
        <v>5</v>
      </c>
      <c r="M3374" s="43"/>
      <c r="N3374" s="1" t="e">
        <f>VLOOKUP(B3374,MICRO!E:L,8,0)</f>
        <v>#N/A</v>
      </c>
    </row>
    <row r="3375" spans="1:14" ht="20.25" x14ac:dyDescent="0.25">
      <c r="A3375" s="1">
        <v>216</v>
      </c>
      <c r="B3375" s="159"/>
      <c r="C3375" s="1" t="s">
        <v>950</v>
      </c>
      <c r="D3375" s="1"/>
      <c r="E3375" s="1"/>
      <c r="F3375" s="1" t="s">
        <v>2930</v>
      </c>
      <c r="G3375" s="1">
        <v>9</v>
      </c>
      <c r="H3375" s="1" t="s">
        <v>19</v>
      </c>
      <c r="I3375" s="1" t="s">
        <v>2754</v>
      </c>
      <c r="J3375" s="1">
        <v>0.05</v>
      </c>
      <c r="K3375" s="1">
        <v>0.45</v>
      </c>
      <c r="L3375" s="42">
        <v>5</v>
      </c>
      <c r="M3375" s="43"/>
      <c r="N3375" s="1" t="e">
        <f>VLOOKUP(B3375,MICRO!E:L,8,0)</f>
        <v>#N/A</v>
      </c>
    </row>
    <row r="3376" spans="1:14" ht="20.25" x14ac:dyDescent="0.25">
      <c r="A3376" s="1">
        <v>217</v>
      </c>
      <c r="B3376" s="159"/>
      <c r="C3376" s="1" t="s">
        <v>2839</v>
      </c>
      <c r="D3376" s="1"/>
      <c r="E3376" s="1"/>
      <c r="F3376" s="1" t="s">
        <v>2931</v>
      </c>
      <c r="G3376" s="1">
        <v>4</v>
      </c>
      <c r="H3376" s="1" t="s">
        <v>19</v>
      </c>
      <c r="I3376" s="1" t="s">
        <v>2754</v>
      </c>
      <c r="J3376" s="1">
        <v>0.05</v>
      </c>
      <c r="K3376" s="1">
        <v>0.2</v>
      </c>
      <c r="L3376" s="42">
        <v>5</v>
      </c>
      <c r="M3376" s="43"/>
      <c r="N3376" s="1" t="e">
        <f>VLOOKUP(B3376,MICRO!E:L,8,0)</f>
        <v>#N/A</v>
      </c>
    </row>
    <row r="3377" spans="1:14" ht="20.25" x14ac:dyDescent="0.25">
      <c r="A3377" s="1">
        <v>218</v>
      </c>
      <c r="B3377" s="159"/>
      <c r="C3377" s="1" t="s">
        <v>2874</v>
      </c>
      <c r="D3377" s="1"/>
      <c r="E3377" s="1"/>
      <c r="F3377" s="1" t="s">
        <v>2932</v>
      </c>
      <c r="G3377" s="1">
        <v>4</v>
      </c>
      <c r="H3377" s="1" t="s">
        <v>19</v>
      </c>
      <c r="I3377" s="1" t="s">
        <v>2754</v>
      </c>
      <c r="J3377" s="1">
        <v>0.05</v>
      </c>
      <c r="K3377" s="1">
        <v>0.2</v>
      </c>
      <c r="L3377" s="42">
        <v>5</v>
      </c>
      <c r="M3377" s="43"/>
      <c r="N3377" s="1" t="e">
        <f>VLOOKUP(B3377,MICRO!E:L,8,0)</f>
        <v>#N/A</v>
      </c>
    </row>
    <row r="3378" spans="1:14" ht="20.25" x14ac:dyDescent="0.25">
      <c r="A3378" s="1">
        <v>219</v>
      </c>
      <c r="B3378" s="159"/>
      <c r="C3378" s="1" t="s">
        <v>2841</v>
      </c>
      <c r="D3378" s="1"/>
      <c r="E3378" s="1"/>
      <c r="F3378" s="1" t="s">
        <v>2933</v>
      </c>
      <c r="G3378" s="1">
        <v>24</v>
      </c>
      <c r="H3378" s="1" t="s">
        <v>19</v>
      </c>
      <c r="I3378" s="1" t="s">
        <v>589</v>
      </c>
      <c r="J3378" s="1">
        <v>0.03</v>
      </c>
      <c r="K3378" s="1">
        <v>0.72</v>
      </c>
      <c r="L3378" s="42">
        <v>5</v>
      </c>
      <c r="M3378" s="43"/>
      <c r="N3378" s="1" t="e">
        <f>VLOOKUP(B3378,MICRO!E:L,8,0)</f>
        <v>#N/A</v>
      </c>
    </row>
    <row r="3379" spans="1:14" ht="20.25" x14ac:dyDescent="0.25">
      <c r="A3379" s="1">
        <v>220</v>
      </c>
      <c r="B3379" s="159"/>
      <c r="C3379" s="1" t="s">
        <v>2856</v>
      </c>
      <c r="D3379" s="1"/>
      <c r="E3379" s="1"/>
      <c r="F3379" s="1" t="s">
        <v>2934</v>
      </c>
      <c r="G3379" s="1">
        <v>44</v>
      </c>
      <c r="H3379" s="1" t="s">
        <v>19</v>
      </c>
      <c r="I3379" s="1" t="s">
        <v>2858</v>
      </c>
      <c r="J3379" s="1">
        <v>0.03</v>
      </c>
      <c r="K3379" s="1">
        <v>1.3199999999999998</v>
      </c>
      <c r="L3379" s="42">
        <v>5</v>
      </c>
      <c r="M3379" s="43"/>
      <c r="N3379" s="1" t="e">
        <f>VLOOKUP(B3379,MICRO!E:L,8,0)</f>
        <v>#N/A</v>
      </c>
    </row>
    <row r="3380" spans="1:14" ht="20.25" x14ac:dyDescent="0.25">
      <c r="A3380" s="1">
        <v>221</v>
      </c>
      <c r="B3380" s="159"/>
      <c r="C3380" s="1" t="s">
        <v>2843</v>
      </c>
      <c r="D3380" s="1"/>
      <c r="E3380" s="1"/>
      <c r="F3380" s="1" t="s">
        <v>2935</v>
      </c>
      <c r="G3380" s="1">
        <v>28</v>
      </c>
      <c r="H3380" s="1" t="s">
        <v>19</v>
      </c>
      <c r="I3380" s="1" t="s">
        <v>2845</v>
      </c>
      <c r="J3380" s="1">
        <v>0.03</v>
      </c>
      <c r="K3380" s="1">
        <v>0.84</v>
      </c>
      <c r="L3380" s="42">
        <v>5</v>
      </c>
      <c r="M3380" s="43"/>
      <c r="N3380" s="1" t="e">
        <f>VLOOKUP(B3380,MICRO!E:L,8,0)</f>
        <v>#N/A</v>
      </c>
    </row>
    <row r="3381" spans="1:14" ht="20.25" x14ac:dyDescent="0.25">
      <c r="A3381" s="1">
        <v>222</v>
      </c>
      <c r="B3381" s="159"/>
      <c r="C3381" s="1" t="s">
        <v>183</v>
      </c>
      <c r="D3381" s="1"/>
      <c r="E3381" s="1"/>
      <c r="F3381" s="1" t="s">
        <v>2936</v>
      </c>
      <c r="G3381" s="1">
        <v>2</v>
      </c>
      <c r="H3381" s="1" t="s">
        <v>19</v>
      </c>
      <c r="I3381" s="1" t="s">
        <v>2835</v>
      </c>
      <c r="J3381" s="1">
        <v>0.03</v>
      </c>
      <c r="K3381" s="1">
        <v>0.06</v>
      </c>
      <c r="L3381" s="42">
        <v>5</v>
      </c>
      <c r="M3381" s="43"/>
      <c r="N3381" s="1" t="e">
        <f>VLOOKUP(B3381,MICRO!E:L,8,0)</f>
        <v>#N/A</v>
      </c>
    </row>
    <row r="3382" spans="1:14" ht="20.25" x14ac:dyDescent="0.25">
      <c r="A3382" s="1">
        <v>223</v>
      </c>
      <c r="B3382" s="159"/>
      <c r="C3382" s="1" t="s">
        <v>2853</v>
      </c>
      <c r="D3382" s="1"/>
      <c r="E3382" s="1"/>
      <c r="F3382" s="1" t="s">
        <v>2937</v>
      </c>
      <c r="G3382" s="1">
        <v>12</v>
      </c>
      <c r="H3382" s="1" t="s">
        <v>19</v>
      </c>
      <c r="I3382" s="1" t="s">
        <v>2855</v>
      </c>
      <c r="J3382" s="1">
        <v>0.03</v>
      </c>
      <c r="K3382" s="1">
        <v>0.36</v>
      </c>
      <c r="L3382" s="42">
        <v>5</v>
      </c>
      <c r="M3382" s="43"/>
      <c r="N3382" s="1" t="e">
        <f>VLOOKUP(B3382,MICRO!E:L,8,0)</f>
        <v>#N/A</v>
      </c>
    </row>
    <row r="3383" spans="1:14" ht="20.25" x14ac:dyDescent="0.25">
      <c r="A3383" s="1">
        <v>224</v>
      </c>
      <c r="B3383" s="159"/>
      <c r="C3383" s="1" t="s">
        <v>1996</v>
      </c>
      <c r="D3383" s="1"/>
      <c r="E3383" s="1"/>
      <c r="F3383" s="1" t="s">
        <v>2938</v>
      </c>
      <c r="G3383" s="1">
        <v>9</v>
      </c>
      <c r="H3383" s="1" t="s">
        <v>19</v>
      </c>
      <c r="I3383" s="1" t="s">
        <v>2851</v>
      </c>
      <c r="J3383" s="1">
        <v>0.03</v>
      </c>
      <c r="K3383" s="1">
        <v>0.27</v>
      </c>
      <c r="L3383" s="42">
        <v>5</v>
      </c>
      <c r="M3383" s="43"/>
      <c r="N3383" s="1" t="e">
        <f>VLOOKUP(B3383,MICRO!E:L,8,0)</f>
        <v>#N/A</v>
      </c>
    </row>
    <row r="3384" spans="1:14" ht="20.25" x14ac:dyDescent="0.25">
      <c r="A3384" s="1">
        <v>225</v>
      </c>
      <c r="B3384" s="159"/>
      <c r="C3384" s="1" t="s">
        <v>950</v>
      </c>
      <c r="D3384" s="1"/>
      <c r="E3384" s="1"/>
      <c r="F3384" s="1" t="s">
        <v>2939</v>
      </c>
      <c r="G3384" s="1">
        <v>13</v>
      </c>
      <c r="H3384" s="1" t="s">
        <v>19</v>
      </c>
      <c r="I3384" s="1" t="s">
        <v>2754</v>
      </c>
      <c r="J3384" s="1">
        <v>0.03</v>
      </c>
      <c r="K3384" s="1">
        <v>0.39</v>
      </c>
      <c r="L3384" s="42">
        <v>5</v>
      </c>
      <c r="M3384" s="43"/>
      <c r="N3384" s="1" t="e">
        <f>VLOOKUP(B3384,MICRO!E:L,8,0)</f>
        <v>#N/A</v>
      </c>
    </row>
    <row r="3385" spans="1:14" ht="20.25" x14ac:dyDescent="0.25">
      <c r="A3385" s="1">
        <v>226</v>
      </c>
      <c r="B3385" s="159"/>
      <c r="C3385" s="1" t="s">
        <v>1286</v>
      </c>
      <c r="D3385" s="1"/>
      <c r="E3385" s="1"/>
      <c r="F3385" s="1" t="s">
        <v>2940</v>
      </c>
      <c r="G3385" s="1">
        <v>68</v>
      </c>
      <c r="H3385" s="1" t="s">
        <v>19</v>
      </c>
      <c r="I3385" s="1" t="s">
        <v>629</v>
      </c>
      <c r="J3385" s="1">
        <v>0.03</v>
      </c>
      <c r="K3385" s="1">
        <v>2.04</v>
      </c>
      <c r="L3385" s="42">
        <v>5</v>
      </c>
      <c r="M3385" s="43"/>
      <c r="N3385" s="1" t="e">
        <f>VLOOKUP(B3385,MICRO!E:L,8,0)</f>
        <v>#N/A</v>
      </c>
    </row>
    <row r="3386" spans="1:14" ht="20.25" x14ac:dyDescent="0.25">
      <c r="A3386" s="1">
        <v>227</v>
      </c>
      <c r="B3386" s="159"/>
      <c r="C3386" s="1" t="s">
        <v>2860</v>
      </c>
      <c r="D3386" s="1"/>
      <c r="E3386" s="1"/>
      <c r="F3386" s="1" t="s">
        <v>2941</v>
      </c>
      <c r="G3386" s="1">
        <v>34</v>
      </c>
      <c r="H3386" s="1" t="s">
        <v>19</v>
      </c>
      <c r="I3386" s="1" t="s">
        <v>2862</v>
      </c>
      <c r="J3386" s="1">
        <v>0.03</v>
      </c>
      <c r="K3386" s="1">
        <v>1.02</v>
      </c>
      <c r="L3386" s="42">
        <v>5</v>
      </c>
      <c r="M3386" s="43"/>
      <c r="N3386" s="1" t="e">
        <f>VLOOKUP(B3386,MICRO!E:L,8,0)</f>
        <v>#N/A</v>
      </c>
    </row>
    <row r="3387" spans="1:14" ht="20.25" x14ac:dyDescent="0.25">
      <c r="A3387" s="1">
        <v>228</v>
      </c>
      <c r="B3387" s="159"/>
      <c r="C3387" s="1" t="s">
        <v>2837</v>
      </c>
      <c r="D3387" s="1"/>
      <c r="E3387" s="1"/>
      <c r="F3387" s="1" t="s">
        <v>2942</v>
      </c>
      <c r="G3387" s="1">
        <v>46</v>
      </c>
      <c r="H3387" s="1" t="s">
        <v>19</v>
      </c>
      <c r="I3387" s="1" t="s">
        <v>585</v>
      </c>
      <c r="J3387" s="1">
        <v>0.03</v>
      </c>
      <c r="K3387" s="1">
        <v>1.38</v>
      </c>
      <c r="L3387" s="42">
        <v>5</v>
      </c>
      <c r="M3387" s="43"/>
      <c r="N3387" s="1" t="e">
        <f>VLOOKUP(B3387,MICRO!E:L,8,0)</f>
        <v>#N/A</v>
      </c>
    </row>
    <row r="3388" spans="1:14" ht="20.25" x14ac:dyDescent="0.25">
      <c r="A3388" s="1">
        <v>229</v>
      </c>
      <c r="B3388" s="159"/>
      <c r="C3388" s="1" t="s">
        <v>2839</v>
      </c>
      <c r="D3388" s="1"/>
      <c r="E3388" s="1"/>
      <c r="F3388" s="1" t="s">
        <v>2943</v>
      </c>
      <c r="G3388" s="1">
        <v>24</v>
      </c>
      <c r="H3388" s="1" t="s">
        <v>19</v>
      </c>
      <c r="I3388" s="1" t="s">
        <v>2754</v>
      </c>
      <c r="J3388" s="1">
        <v>0.03</v>
      </c>
      <c r="K3388" s="1">
        <v>0.72</v>
      </c>
      <c r="L3388" s="42">
        <v>5</v>
      </c>
      <c r="M3388" s="43"/>
      <c r="N3388" s="1" t="e">
        <f>VLOOKUP(B3388,MICRO!E:L,8,0)</f>
        <v>#N/A</v>
      </c>
    </row>
    <row r="3389" spans="1:14" ht="20.25" x14ac:dyDescent="0.25">
      <c r="A3389" s="1">
        <v>230</v>
      </c>
      <c r="B3389" s="159"/>
      <c r="C3389" s="1" t="s">
        <v>959</v>
      </c>
      <c r="D3389" s="1"/>
      <c r="E3389" s="1"/>
      <c r="F3389" s="1" t="s">
        <v>2944</v>
      </c>
      <c r="G3389" s="1">
        <v>2</v>
      </c>
      <c r="H3389" s="1" t="s">
        <v>19</v>
      </c>
      <c r="I3389" s="1" t="s">
        <v>2855</v>
      </c>
      <c r="J3389" s="1">
        <v>0.03</v>
      </c>
      <c r="K3389" s="1">
        <v>0.06</v>
      </c>
      <c r="L3389" s="42">
        <v>5</v>
      </c>
      <c r="M3389" s="43"/>
      <c r="N3389" s="1" t="e">
        <f>VLOOKUP(B3389,MICRO!E:L,8,0)</f>
        <v>#N/A</v>
      </c>
    </row>
    <row r="3390" spans="1:14" ht="20.25" x14ac:dyDescent="0.25">
      <c r="A3390" s="1">
        <v>231</v>
      </c>
      <c r="B3390" s="159"/>
      <c r="C3390" s="1" t="s">
        <v>2864</v>
      </c>
      <c r="D3390" s="1"/>
      <c r="E3390" s="1"/>
      <c r="F3390" s="1" t="s">
        <v>2945</v>
      </c>
      <c r="G3390" s="1">
        <v>49</v>
      </c>
      <c r="H3390" s="1" t="s">
        <v>19</v>
      </c>
      <c r="I3390" s="1" t="s">
        <v>585</v>
      </c>
      <c r="J3390" s="1">
        <v>0.03</v>
      </c>
      <c r="K3390" s="1">
        <v>1.47</v>
      </c>
      <c r="L3390" s="42">
        <v>5</v>
      </c>
      <c r="M3390" s="43"/>
      <c r="N3390" s="1" t="e">
        <f>VLOOKUP(B3390,MICRO!E:L,8,0)</f>
        <v>#N/A</v>
      </c>
    </row>
    <row r="3391" spans="1:14" ht="20.25" x14ac:dyDescent="0.25">
      <c r="A3391" s="1">
        <v>232</v>
      </c>
      <c r="B3391" s="159"/>
      <c r="C3391" s="1" t="s">
        <v>950</v>
      </c>
      <c r="D3391" s="1"/>
      <c r="E3391" s="1"/>
      <c r="F3391" s="1" t="s">
        <v>2946</v>
      </c>
      <c r="G3391" s="1">
        <v>15</v>
      </c>
      <c r="H3391" s="1" t="s">
        <v>19</v>
      </c>
      <c r="I3391" s="1" t="s">
        <v>2754</v>
      </c>
      <c r="J3391" s="1">
        <v>0.03</v>
      </c>
      <c r="K3391" s="1">
        <v>0.44999999999999996</v>
      </c>
      <c r="L3391" s="42">
        <v>5</v>
      </c>
      <c r="M3391" s="43"/>
      <c r="N3391" s="1" t="e">
        <f>VLOOKUP(B3391,MICRO!E:L,8,0)</f>
        <v>#N/A</v>
      </c>
    </row>
    <row r="3392" spans="1:14" ht="20.25" x14ac:dyDescent="0.25">
      <c r="A3392" s="1">
        <v>233</v>
      </c>
      <c r="B3392" s="159"/>
      <c r="C3392" s="1" t="s">
        <v>1996</v>
      </c>
      <c r="D3392" s="1"/>
      <c r="E3392" s="1"/>
      <c r="F3392" s="1" t="s">
        <v>2947</v>
      </c>
      <c r="G3392" s="1">
        <v>9</v>
      </c>
      <c r="H3392" s="1" t="s">
        <v>19</v>
      </c>
      <c r="I3392" s="1" t="s">
        <v>2851</v>
      </c>
      <c r="J3392" s="1">
        <v>0.03</v>
      </c>
      <c r="K3392" s="1">
        <v>0.27</v>
      </c>
      <c r="L3392" s="42">
        <v>5</v>
      </c>
      <c r="M3392" s="43"/>
      <c r="N3392" s="1" t="e">
        <f>VLOOKUP(B3392,MICRO!E:L,8,0)</f>
        <v>#N/A</v>
      </c>
    </row>
    <row r="3393" spans="1:14" ht="20.25" x14ac:dyDescent="0.25">
      <c r="A3393" s="1">
        <v>234</v>
      </c>
      <c r="B3393" s="159"/>
      <c r="C3393" s="1" t="s">
        <v>1990</v>
      </c>
      <c r="D3393" s="1"/>
      <c r="E3393" s="1"/>
      <c r="F3393" s="1" t="s">
        <v>2948</v>
      </c>
      <c r="G3393" s="1">
        <v>21</v>
      </c>
      <c r="H3393" s="1" t="s">
        <v>19</v>
      </c>
      <c r="I3393" s="1" t="s">
        <v>585</v>
      </c>
      <c r="J3393" s="1">
        <v>0.03</v>
      </c>
      <c r="K3393" s="1">
        <v>0.63</v>
      </c>
      <c r="L3393" s="42">
        <v>5</v>
      </c>
      <c r="M3393" s="43"/>
      <c r="N3393" s="1" t="e">
        <f>VLOOKUP(B3393,MICRO!E:L,8,0)</f>
        <v>#N/A</v>
      </c>
    </row>
    <row r="3394" spans="1:14" ht="20.25" x14ac:dyDescent="0.25">
      <c r="A3394" s="1">
        <v>235</v>
      </c>
      <c r="B3394" s="159"/>
      <c r="C3394" s="1" t="s">
        <v>183</v>
      </c>
      <c r="D3394" s="1"/>
      <c r="E3394" s="1"/>
      <c r="F3394" s="1" t="s">
        <v>2949</v>
      </c>
      <c r="G3394" s="1">
        <v>2</v>
      </c>
      <c r="H3394" s="1" t="s">
        <v>19</v>
      </c>
      <c r="I3394" s="1" t="s">
        <v>2855</v>
      </c>
      <c r="J3394" s="1">
        <v>0.03</v>
      </c>
      <c r="K3394" s="1">
        <v>0.06</v>
      </c>
      <c r="L3394" s="42">
        <v>5</v>
      </c>
      <c r="M3394" s="43"/>
      <c r="N3394" s="1" t="e">
        <f>VLOOKUP(B3394,MICRO!E:L,8,0)</f>
        <v>#N/A</v>
      </c>
    </row>
    <row r="3395" spans="1:14" ht="20.25" x14ac:dyDescent="0.25">
      <c r="A3395" s="1">
        <v>236</v>
      </c>
      <c r="B3395" s="159"/>
      <c r="C3395" s="1" t="s">
        <v>2880</v>
      </c>
      <c r="D3395" s="1"/>
      <c r="E3395" s="1"/>
      <c r="F3395" s="1" t="s">
        <v>2950</v>
      </c>
      <c r="G3395" s="1">
        <v>49</v>
      </c>
      <c r="H3395" s="1" t="s">
        <v>19</v>
      </c>
      <c r="I3395" s="1" t="s">
        <v>589</v>
      </c>
      <c r="J3395" s="1">
        <v>0.03</v>
      </c>
      <c r="K3395" s="1">
        <v>1.47</v>
      </c>
      <c r="L3395" s="42">
        <v>5</v>
      </c>
      <c r="M3395" s="43"/>
      <c r="N3395" s="1" t="e">
        <f>VLOOKUP(B3395,MICRO!E:L,8,0)</f>
        <v>#N/A</v>
      </c>
    </row>
    <row r="3396" spans="1:14" ht="20.25" x14ac:dyDescent="0.25">
      <c r="A3396" s="1">
        <v>237</v>
      </c>
      <c r="B3396" s="159"/>
      <c r="C3396" s="1" t="s">
        <v>1990</v>
      </c>
      <c r="D3396" s="1"/>
      <c r="E3396" s="1"/>
      <c r="F3396" s="1" t="s">
        <v>2951</v>
      </c>
      <c r="G3396" s="1">
        <v>13</v>
      </c>
      <c r="H3396" s="1" t="s">
        <v>19</v>
      </c>
      <c r="I3396" s="1" t="s">
        <v>585</v>
      </c>
      <c r="J3396" s="1">
        <v>0.03</v>
      </c>
      <c r="K3396" s="1">
        <v>0.39</v>
      </c>
      <c r="L3396" s="42">
        <v>5</v>
      </c>
      <c r="M3396" s="43"/>
      <c r="N3396" s="1" t="e">
        <f>VLOOKUP(B3396,MICRO!E:L,8,0)</f>
        <v>#N/A</v>
      </c>
    </row>
    <row r="3397" spans="1:14" ht="20.25" x14ac:dyDescent="0.25">
      <c r="A3397" s="1">
        <v>238</v>
      </c>
      <c r="B3397" s="159"/>
      <c r="C3397" s="1" t="s">
        <v>2952</v>
      </c>
      <c r="D3397" s="1"/>
      <c r="E3397" s="1"/>
      <c r="F3397" s="1" t="s">
        <v>2953</v>
      </c>
      <c r="G3397" s="1">
        <v>22</v>
      </c>
      <c r="H3397" s="1" t="s">
        <v>19</v>
      </c>
      <c r="I3397" s="1" t="s">
        <v>629</v>
      </c>
      <c r="J3397" s="1">
        <v>0.03</v>
      </c>
      <c r="K3397" s="1">
        <v>0.65999999999999992</v>
      </c>
      <c r="L3397" s="42">
        <v>5</v>
      </c>
      <c r="M3397" s="43"/>
      <c r="N3397" s="1" t="e">
        <f>VLOOKUP(B3397,MICRO!E:L,8,0)</f>
        <v>#N/A</v>
      </c>
    </row>
    <row r="3398" spans="1:14" ht="20.25" x14ac:dyDescent="0.25">
      <c r="A3398" s="1">
        <v>239</v>
      </c>
      <c r="B3398" s="159"/>
      <c r="C3398" s="1" t="s">
        <v>2872</v>
      </c>
      <c r="D3398" s="1"/>
      <c r="E3398" s="1"/>
      <c r="F3398" s="1" t="s">
        <v>2954</v>
      </c>
      <c r="G3398" s="1">
        <v>4</v>
      </c>
      <c r="H3398" s="1" t="s">
        <v>19</v>
      </c>
      <c r="I3398" s="1" t="s">
        <v>2862</v>
      </c>
      <c r="J3398" s="1">
        <v>0.03</v>
      </c>
      <c r="K3398" s="1">
        <v>0.12</v>
      </c>
      <c r="L3398" s="42">
        <v>5</v>
      </c>
      <c r="M3398" s="43"/>
      <c r="N3398" s="1" t="e">
        <f>VLOOKUP(B3398,MICRO!E:L,8,0)</f>
        <v>#N/A</v>
      </c>
    </row>
    <row r="3399" spans="1:14" ht="20.25" x14ac:dyDescent="0.25">
      <c r="A3399" s="1">
        <v>240</v>
      </c>
      <c r="B3399" s="159"/>
      <c r="C3399" s="1" t="s">
        <v>2867</v>
      </c>
      <c r="D3399" s="1"/>
      <c r="E3399" s="1"/>
      <c r="F3399" s="1" t="s">
        <v>2955</v>
      </c>
      <c r="G3399" s="1">
        <v>8</v>
      </c>
      <c r="H3399" s="1" t="s">
        <v>19</v>
      </c>
      <c r="I3399" s="1" t="s">
        <v>634</v>
      </c>
      <c r="J3399" s="1">
        <v>0.03</v>
      </c>
      <c r="K3399" s="1">
        <v>0.24</v>
      </c>
      <c r="L3399" s="42">
        <v>5</v>
      </c>
      <c r="M3399" s="43"/>
      <c r="N3399" s="1" t="e">
        <f>VLOOKUP(B3399,MICRO!E:L,8,0)</f>
        <v>#N/A</v>
      </c>
    </row>
    <row r="3400" spans="1:14" ht="20.25" x14ac:dyDescent="0.25">
      <c r="A3400" s="1">
        <v>241</v>
      </c>
      <c r="B3400" s="159"/>
      <c r="C3400" s="1" t="s">
        <v>2874</v>
      </c>
      <c r="D3400" s="1"/>
      <c r="E3400" s="1"/>
      <c r="F3400" s="1" t="s">
        <v>2956</v>
      </c>
      <c r="G3400" s="1">
        <v>4</v>
      </c>
      <c r="H3400" s="1" t="s">
        <v>19</v>
      </c>
      <c r="I3400" s="1" t="s">
        <v>2754</v>
      </c>
      <c r="J3400" s="1">
        <v>0.03</v>
      </c>
      <c r="K3400" s="1">
        <v>0.12</v>
      </c>
      <c r="L3400" s="42">
        <v>5</v>
      </c>
      <c r="M3400" s="43"/>
      <c r="N3400" s="1" t="e">
        <f>VLOOKUP(B3400,MICRO!E:L,8,0)</f>
        <v>#N/A</v>
      </c>
    </row>
    <row r="3401" spans="1:14" ht="20.25" x14ac:dyDescent="0.25">
      <c r="A3401" s="1">
        <v>242</v>
      </c>
      <c r="B3401" s="159"/>
      <c r="C3401" s="1" t="s">
        <v>2918</v>
      </c>
      <c r="D3401" s="1"/>
      <c r="E3401" s="1"/>
      <c r="F3401" s="1" t="s">
        <v>2957</v>
      </c>
      <c r="G3401" s="1">
        <v>8</v>
      </c>
      <c r="H3401" s="1" t="s">
        <v>19</v>
      </c>
      <c r="I3401" s="1" t="s">
        <v>589</v>
      </c>
      <c r="J3401" s="1">
        <v>0.03</v>
      </c>
      <c r="K3401" s="1">
        <v>0.24</v>
      </c>
      <c r="L3401" s="42">
        <v>5</v>
      </c>
      <c r="M3401" s="43"/>
      <c r="N3401" s="1" t="e">
        <f>VLOOKUP(B3401,MICRO!E:L,8,0)</f>
        <v>#N/A</v>
      </c>
    </row>
    <row r="3402" spans="1:14" ht="20.25" x14ac:dyDescent="0.25">
      <c r="A3402" s="1">
        <v>243</v>
      </c>
      <c r="B3402" s="159"/>
      <c r="C3402" s="1" t="s">
        <v>2876</v>
      </c>
      <c r="D3402" s="1"/>
      <c r="E3402" s="1"/>
      <c r="F3402" s="1" t="s">
        <v>2958</v>
      </c>
      <c r="G3402" s="1">
        <v>4</v>
      </c>
      <c r="H3402" s="1" t="s">
        <v>19</v>
      </c>
      <c r="I3402" s="1" t="s">
        <v>585</v>
      </c>
      <c r="J3402" s="1">
        <v>0.03</v>
      </c>
      <c r="K3402" s="1">
        <v>0.12</v>
      </c>
      <c r="L3402" s="42">
        <v>5</v>
      </c>
      <c r="M3402" s="43"/>
      <c r="N3402" s="1" t="e">
        <f>VLOOKUP(B3402,MICRO!E:L,8,0)</f>
        <v>#N/A</v>
      </c>
    </row>
    <row r="3403" spans="1:14" ht="20.25" x14ac:dyDescent="0.25">
      <c r="A3403" s="1">
        <v>244</v>
      </c>
      <c r="B3403" s="159"/>
      <c r="C3403" s="1" t="s">
        <v>2848</v>
      </c>
      <c r="D3403" s="1"/>
      <c r="E3403" s="1"/>
      <c r="F3403" s="1" t="s">
        <v>2959</v>
      </c>
      <c r="G3403" s="1">
        <v>8</v>
      </c>
      <c r="H3403" s="1" t="s">
        <v>19</v>
      </c>
      <c r="I3403" s="1" t="s">
        <v>585</v>
      </c>
      <c r="J3403" s="1">
        <v>0.03</v>
      </c>
      <c r="K3403" s="1">
        <v>0.24</v>
      </c>
      <c r="L3403" s="42">
        <v>5</v>
      </c>
      <c r="M3403" s="43"/>
      <c r="N3403" s="1" t="e">
        <f>VLOOKUP(B3403,MICRO!E:L,8,0)</f>
        <v>#N/A</v>
      </c>
    </row>
    <row r="3404" spans="1:14" ht="20.25" x14ac:dyDescent="0.25">
      <c r="A3404" s="1">
        <v>245</v>
      </c>
      <c r="B3404" s="159"/>
      <c r="C3404" s="1" t="s">
        <v>2839</v>
      </c>
      <c r="D3404" s="1"/>
      <c r="E3404" s="1"/>
      <c r="F3404" s="1" t="s">
        <v>2960</v>
      </c>
      <c r="G3404" s="1">
        <v>22</v>
      </c>
      <c r="H3404" s="1" t="s">
        <v>19</v>
      </c>
      <c r="I3404" s="1" t="s">
        <v>2754</v>
      </c>
      <c r="J3404" s="1">
        <v>0.03</v>
      </c>
      <c r="K3404" s="1">
        <v>0.65999999999999992</v>
      </c>
      <c r="L3404" s="42">
        <v>5</v>
      </c>
      <c r="M3404" s="43"/>
      <c r="N3404" s="1" t="e">
        <f>VLOOKUP(B3404,MICRO!E:L,8,0)</f>
        <v>#N/A</v>
      </c>
    </row>
    <row r="3405" spans="1:14" ht="20.25" x14ac:dyDescent="0.25">
      <c r="A3405" s="1">
        <v>246</v>
      </c>
      <c r="B3405" s="159"/>
      <c r="C3405" s="1" t="s">
        <v>2882</v>
      </c>
      <c r="D3405" s="1"/>
      <c r="E3405" s="1"/>
      <c r="F3405" s="1" t="s">
        <v>2961</v>
      </c>
      <c r="G3405" s="1">
        <v>80</v>
      </c>
      <c r="H3405" s="1" t="s">
        <v>19</v>
      </c>
      <c r="I3405" s="1" t="s">
        <v>634</v>
      </c>
      <c r="J3405" s="1">
        <v>0.03</v>
      </c>
      <c r="K3405" s="1">
        <v>2.4</v>
      </c>
      <c r="L3405" s="42">
        <v>5</v>
      </c>
      <c r="M3405" s="43"/>
      <c r="N3405" s="1" t="e">
        <f>VLOOKUP(B3405,MICRO!E:L,8,0)</f>
        <v>#N/A</v>
      </c>
    </row>
    <row r="3406" spans="1:14" ht="20.25" x14ac:dyDescent="0.25">
      <c r="A3406" s="1">
        <v>247</v>
      </c>
      <c r="B3406" s="159"/>
      <c r="C3406" s="1" t="s">
        <v>2832</v>
      </c>
      <c r="D3406" s="1"/>
      <c r="E3406" s="1"/>
      <c r="F3406" s="1" t="s">
        <v>2962</v>
      </c>
      <c r="G3406" s="1">
        <v>8</v>
      </c>
      <c r="H3406" s="1" t="s">
        <v>19</v>
      </c>
      <c r="I3406" s="1" t="s">
        <v>2814</v>
      </c>
      <c r="J3406" s="1">
        <v>0.03</v>
      </c>
      <c r="K3406" s="1">
        <v>0.24</v>
      </c>
      <c r="L3406" s="42">
        <v>5</v>
      </c>
      <c r="M3406" s="43"/>
      <c r="N3406" s="1" t="e">
        <f>VLOOKUP(B3406,MICRO!E:L,8,0)</f>
        <v>#N/A</v>
      </c>
    </row>
    <row r="3407" spans="1:14" ht="20.25" x14ac:dyDescent="0.25">
      <c r="A3407" s="1">
        <v>1</v>
      </c>
      <c r="B3407" s="159">
        <v>1934</v>
      </c>
      <c r="C3407" s="1" t="s">
        <v>156</v>
      </c>
      <c r="D3407" s="1"/>
      <c r="E3407" s="1" t="s">
        <v>2</v>
      </c>
      <c r="F3407" s="1" t="s">
        <v>637</v>
      </c>
      <c r="G3407" s="1">
        <v>2</v>
      </c>
      <c r="H3407" s="1" t="s">
        <v>19</v>
      </c>
      <c r="I3407" s="1" t="s">
        <v>585</v>
      </c>
      <c r="J3407" s="1">
        <v>5.6</v>
      </c>
      <c r="K3407" s="1">
        <v>11.2</v>
      </c>
      <c r="L3407" s="42">
        <v>6</v>
      </c>
      <c r="M3407" s="43"/>
      <c r="N3407" s="1" t="e">
        <f>VLOOKUP(B3407,MICRO!E:L,8,0)</f>
        <v>#N/A</v>
      </c>
    </row>
    <row r="3408" spans="1:14" ht="20.25" x14ac:dyDescent="0.25">
      <c r="A3408" s="1">
        <v>2</v>
      </c>
      <c r="B3408" s="159">
        <v>1935</v>
      </c>
      <c r="C3408" s="1" t="s">
        <v>141</v>
      </c>
      <c r="D3408" s="1"/>
      <c r="E3408" s="1" t="s">
        <v>1101</v>
      </c>
      <c r="F3408" s="1" t="s">
        <v>1818</v>
      </c>
      <c r="G3408" s="1">
        <v>1</v>
      </c>
      <c r="H3408" s="1" t="s">
        <v>19</v>
      </c>
      <c r="I3408" s="1" t="s">
        <v>585</v>
      </c>
      <c r="J3408" s="1">
        <v>184</v>
      </c>
      <c r="K3408" s="1">
        <v>184</v>
      </c>
      <c r="L3408" s="42">
        <v>6</v>
      </c>
      <c r="M3408" s="43"/>
      <c r="N3408" s="1" t="e">
        <f>VLOOKUP(B3408,MICRO!E:L,8,0)</f>
        <v>#N/A</v>
      </c>
    </row>
    <row r="3409" spans="1:14" ht="20.25" x14ac:dyDescent="0.25">
      <c r="A3409" s="1">
        <v>3</v>
      </c>
      <c r="B3409" s="159">
        <v>1936</v>
      </c>
      <c r="C3409" s="1" t="s">
        <v>586</v>
      </c>
      <c r="D3409" s="1"/>
      <c r="E3409" s="1" t="s">
        <v>2</v>
      </c>
      <c r="F3409" s="1" t="s">
        <v>587</v>
      </c>
      <c r="G3409" s="1">
        <v>2</v>
      </c>
      <c r="H3409" s="1" t="s">
        <v>19</v>
      </c>
      <c r="I3409" s="1" t="s">
        <v>585</v>
      </c>
      <c r="J3409" s="1">
        <v>23.37</v>
      </c>
      <c r="K3409" s="1">
        <v>46.74</v>
      </c>
      <c r="L3409" s="42">
        <v>6</v>
      </c>
      <c r="M3409" s="43"/>
      <c r="N3409" s="1" t="e">
        <f>VLOOKUP(B3409,MICRO!E:L,8,0)</f>
        <v>#N/A</v>
      </c>
    </row>
    <row r="3410" spans="1:14" ht="20.25" x14ac:dyDescent="0.25">
      <c r="A3410" s="1">
        <v>4</v>
      </c>
      <c r="B3410" s="159">
        <v>1947</v>
      </c>
      <c r="C3410" s="1" t="s">
        <v>141</v>
      </c>
      <c r="D3410" s="1"/>
      <c r="E3410" s="1" t="s">
        <v>1101</v>
      </c>
      <c r="F3410" s="1" t="s">
        <v>1819</v>
      </c>
      <c r="G3410" s="1">
        <v>1</v>
      </c>
      <c r="H3410" s="1" t="s">
        <v>19</v>
      </c>
      <c r="I3410" s="1" t="s">
        <v>589</v>
      </c>
      <c r="J3410" s="1">
        <v>184</v>
      </c>
      <c r="K3410" s="1">
        <v>184</v>
      </c>
      <c r="L3410" s="42">
        <v>6</v>
      </c>
      <c r="M3410" s="43"/>
      <c r="N3410" s="1" t="e">
        <f>VLOOKUP(B3410,MICRO!E:L,8,0)</f>
        <v>#N/A</v>
      </c>
    </row>
    <row r="3411" spans="1:14" ht="20.25" x14ac:dyDescent="0.25">
      <c r="A3411" s="1">
        <v>5</v>
      </c>
      <c r="B3411" s="159">
        <v>1957</v>
      </c>
      <c r="C3411" s="1" t="s">
        <v>156</v>
      </c>
      <c r="D3411" s="1"/>
      <c r="E3411" s="1" t="s">
        <v>2</v>
      </c>
      <c r="F3411" s="1" t="s">
        <v>637</v>
      </c>
      <c r="G3411" s="1">
        <v>2</v>
      </c>
      <c r="H3411" s="1" t="s">
        <v>19</v>
      </c>
      <c r="I3411" s="1" t="s">
        <v>589</v>
      </c>
      <c r="J3411" s="1">
        <v>5.6</v>
      </c>
      <c r="K3411" s="1">
        <v>11.2</v>
      </c>
      <c r="L3411" s="42">
        <v>6</v>
      </c>
      <c r="M3411" s="43"/>
      <c r="N3411" s="1" t="e">
        <f>VLOOKUP(B3411,MICRO!E:L,8,0)</f>
        <v>#N/A</v>
      </c>
    </row>
    <row r="3412" spans="1:14" ht="20.25" x14ac:dyDescent="0.25">
      <c r="A3412" s="1">
        <v>6</v>
      </c>
      <c r="B3412" s="159">
        <v>2000</v>
      </c>
      <c r="C3412" s="1" t="s">
        <v>633</v>
      </c>
      <c r="D3412" s="1"/>
      <c r="E3412" s="1" t="s">
        <v>43</v>
      </c>
      <c r="F3412" s="1" t="s">
        <v>1820</v>
      </c>
      <c r="G3412" s="1">
        <v>1</v>
      </c>
      <c r="H3412" s="1" t="s">
        <v>19</v>
      </c>
      <c r="I3412" s="1" t="s">
        <v>629</v>
      </c>
      <c r="J3412" s="1">
        <v>194.2</v>
      </c>
      <c r="K3412" s="1">
        <v>194.2</v>
      </c>
      <c r="L3412" s="42">
        <v>6</v>
      </c>
      <c r="M3412" s="43"/>
      <c r="N3412" s="1" t="e">
        <f>VLOOKUP(B3412,MICRO!E:L,8,0)</f>
        <v>#N/A</v>
      </c>
    </row>
    <row r="3413" spans="1:14" ht="20.25" x14ac:dyDescent="0.25">
      <c r="A3413" s="1">
        <v>7</v>
      </c>
      <c r="B3413" s="159">
        <v>2012</v>
      </c>
      <c r="C3413" s="1" t="s">
        <v>133</v>
      </c>
      <c r="D3413" s="1"/>
      <c r="E3413" s="1" t="s">
        <v>1101</v>
      </c>
      <c r="F3413" s="1" t="s">
        <v>1821</v>
      </c>
      <c r="G3413" s="1">
        <v>1</v>
      </c>
      <c r="H3413" s="1" t="s">
        <v>19</v>
      </c>
      <c r="I3413" s="1" t="s">
        <v>634</v>
      </c>
      <c r="J3413" s="1">
        <v>131</v>
      </c>
      <c r="K3413" s="1">
        <v>131</v>
      </c>
      <c r="L3413" s="42">
        <v>6</v>
      </c>
      <c r="M3413" s="43"/>
      <c r="N3413" s="1" t="e">
        <f>VLOOKUP(B3413,MICRO!E:L,8,0)</f>
        <v>#N/A</v>
      </c>
    </row>
    <row r="3414" spans="1:14" ht="20.25" x14ac:dyDescent="0.25">
      <c r="A3414" s="1">
        <v>8</v>
      </c>
      <c r="B3414" s="159">
        <v>2014</v>
      </c>
      <c r="C3414" s="1" t="s">
        <v>156</v>
      </c>
      <c r="D3414" s="1"/>
      <c r="E3414" s="1" t="s">
        <v>2</v>
      </c>
      <c r="F3414" s="1" t="s">
        <v>637</v>
      </c>
      <c r="G3414" s="1">
        <v>2</v>
      </c>
      <c r="H3414" s="1" t="s">
        <v>19</v>
      </c>
      <c r="I3414" s="1" t="s">
        <v>634</v>
      </c>
      <c r="J3414" s="1">
        <v>5.6</v>
      </c>
      <c r="K3414" s="1">
        <v>11.2</v>
      </c>
      <c r="L3414" s="42">
        <v>6</v>
      </c>
      <c r="M3414" s="43"/>
      <c r="N3414" s="1" t="e">
        <f>VLOOKUP(B3414,MICRO!E:L,8,0)</f>
        <v>#N/A</v>
      </c>
    </row>
    <row r="3415" spans="1:14" ht="20.25" x14ac:dyDescent="0.25">
      <c r="A3415" s="1">
        <v>9</v>
      </c>
      <c r="B3415" s="159">
        <v>2015</v>
      </c>
      <c r="C3415" s="1" t="s">
        <v>141</v>
      </c>
      <c r="D3415" s="1"/>
      <c r="E3415" s="1" t="s">
        <v>1101</v>
      </c>
      <c r="F3415" s="1" t="s">
        <v>1822</v>
      </c>
      <c r="G3415" s="1">
        <v>1</v>
      </c>
      <c r="H3415" s="1" t="s">
        <v>19</v>
      </c>
      <c r="I3415" s="1" t="s">
        <v>634</v>
      </c>
      <c r="J3415" s="1">
        <v>181</v>
      </c>
      <c r="K3415" s="1">
        <v>181</v>
      </c>
      <c r="L3415" s="42">
        <v>6</v>
      </c>
      <c r="M3415" s="43"/>
      <c r="N3415" s="1" t="e">
        <f>VLOOKUP(B3415,MICRO!E:L,8,0)</f>
        <v>#N/A</v>
      </c>
    </row>
    <row r="3416" spans="1:14" ht="20.25" x14ac:dyDescent="0.25">
      <c r="A3416" s="1">
        <v>10</v>
      </c>
      <c r="B3416" s="159">
        <v>2075</v>
      </c>
      <c r="C3416" s="1" t="s">
        <v>143</v>
      </c>
      <c r="D3416" s="1"/>
      <c r="E3416" s="1" t="s">
        <v>461</v>
      </c>
      <c r="F3416" s="1" t="s">
        <v>665</v>
      </c>
      <c r="G3416" s="1">
        <v>29</v>
      </c>
      <c r="H3416" s="1" t="s">
        <v>19</v>
      </c>
      <c r="I3416" s="1" t="s">
        <v>629</v>
      </c>
      <c r="J3416" s="1">
        <v>6.6</v>
      </c>
      <c r="K3416" s="1">
        <v>191.39999999999998</v>
      </c>
      <c r="L3416" s="42">
        <v>6</v>
      </c>
      <c r="M3416" s="43"/>
      <c r="N3416" s="1" t="e">
        <f>VLOOKUP(B3416,MICRO!E:L,8,0)</f>
        <v>#N/A</v>
      </c>
    </row>
    <row r="3417" spans="1:14" ht="20.25" x14ac:dyDescent="0.25">
      <c r="A3417" s="1">
        <v>11</v>
      </c>
      <c r="B3417" s="159">
        <v>2076</v>
      </c>
      <c r="C3417" s="1" t="s">
        <v>143</v>
      </c>
      <c r="D3417" s="1"/>
      <c r="E3417" s="1" t="s">
        <v>461</v>
      </c>
      <c r="F3417" s="1" t="s">
        <v>666</v>
      </c>
      <c r="G3417" s="1">
        <v>9</v>
      </c>
      <c r="H3417" s="1" t="s">
        <v>19</v>
      </c>
      <c r="I3417" s="1" t="s">
        <v>629</v>
      </c>
      <c r="J3417" s="1">
        <v>6.6</v>
      </c>
      <c r="K3417" s="1">
        <v>59.4</v>
      </c>
      <c r="L3417" s="42">
        <v>6</v>
      </c>
      <c r="M3417" s="43"/>
      <c r="N3417" s="1" t="e">
        <f>VLOOKUP(B3417,MICRO!E:L,8,0)</f>
        <v>#N/A</v>
      </c>
    </row>
    <row r="3418" spans="1:14" ht="20.25" x14ac:dyDescent="0.25">
      <c r="A3418" s="1">
        <v>12</v>
      </c>
      <c r="B3418" s="159">
        <v>2077</v>
      </c>
      <c r="C3418" s="1" t="s">
        <v>143</v>
      </c>
      <c r="D3418" s="1"/>
      <c r="E3418" s="1" t="s">
        <v>461</v>
      </c>
      <c r="F3418" s="1" t="s">
        <v>667</v>
      </c>
      <c r="G3418" s="1">
        <v>6</v>
      </c>
      <c r="H3418" s="1" t="s">
        <v>19</v>
      </c>
      <c r="I3418" s="1" t="s">
        <v>629</v>
      </c>
      <c r="J3418" s="1">
        <v>6.6</v>
      </c>
      <c r="K3418" s="1">
        <v>39.599999999999994</v>
      </c>
      <c r="L3418" s="42">
        <v>6</v>
      </c>
      <c r="M3418" s="43"/>
      <c r="N3418" s="1" t="e">
        <f>VLOOKUP(B3418,MICRO!E:L,8,0)</f>
        <v>#N/A</v>
      </c>
    </row>
    <row r="3419" spans="1:14" ht="20.25" x14ac:dyDescent="0.25">
      <c r="A3419" s="1">
        <v>13</v>
      </c>
      <c r="B3419" s="159">
        <v>2078</v>
      </c>
      <c r="C3419" s="1" t="s">
        <v>143</v>
      </c>
      <c r="D3419" s="1"/>
      <c r="E3419" s="1" t="s">
        <v>173</v>
      </c>
      <c r="F3419" s="1" t="s">
        <v>668</v>
      </c>
      <c r="G3419" s="1">
        <v>10</v>
      </c>
      <c r="H3419" s="1" t="s">
        <v>19</v>
      </c>
      <c r="I3419" s="1" t="s">
        <v>629</v>
      </c>
      <c r="J3419" s="1">
        <v>1.2</v>
      </c>
      <c r="K3419" s="1">
        <v>12</v>
      </c>
      <c r="L3419" s="42">
        <v>6</v>
      </c>
      <c r="M3419" s="43"/>
      <c r="N3419" s="1" t="e">
        <f>VLOOKUP(B3419,MICRO!E:L,8,0)</f>
        <v>#N/A</v>
      </c>
    </row>
    <row r="3420" spans="1:14" ht="20.25" x14ac:dyDescent="0.25">
      <c r="A3420" s="1">
        <v>14</v>
      </c>
      <c r="B3420" s="159">
        <v>2075</v>
      </c>
      <c r="C3420" s="1" t="s">
        <v>143</v>
      </c>
      <c r="D3420" s="1"/>
      <c r="E3420" s="1" t="s">
        <v>461</v>
      </c>
      <c r="F3420" s="1" t="s">
        <v>1823</v>
      </c>
      <c r="G3420" s="1">
        <v>58</v>
      </c>
      <c r="H3420" s="1" t="s">
        <v>19</v>
      </c>
      <c r="I3420" s="1" t="s">
        <v>629</v>
      </c>
      <c r="J3420" s="1">
        <v>1.2</v>
      </c>
      <c r="K3420" s="1">
        <v>69.599999999999994</v>
      </c>
      <c r="L3420" s="42">
        <v>6</v>
      </c>
      <c r="M3420" s="43"/>
      <c r="N3420" s="1" t="e">
        <f>VLOOKUP(B3420,MICRO!E:L,8,0)</f>
        <v>#N/A</v>
      </c>
    </row>
    <row r="3421" spans="1:14" ht="20.25" x14ac:dyDescent="0.25">
      <c r="A3421" s="1">
        <v>15</v>
      </c>
      <c r="B3421" s="159">
        <v>2076</v>
      </c>
      <c r="C3421" s="1" t="s">
        <v>143</v>
      </c>
      <c r="D3421" s="1"/>
      <c r="E3421" s="1" t="s">
        <v>461</v>
      </c>
      <c r="F3421" s="1" t="s">
        <v>1824</v>
      </c>
      <c r="G3421" s="1">
        <v>18</v>
      </c>
      <c r="H3421" s="1" t="s">
        <v>19</v>
      </c>
      <c r="I3421" s="1" t="s">
        <v>629</v>
      </c>
      <c r="J3421" s="1">
        <v>1.2</v>
      </c>
      <c r="K3421" s="1">
        <v>21.599999999999998</v>
      </c>
      <c r="L3421" s="42">
        <v>6</v>
      </c>
      <c r="M3421" s="43"/>
      <c r="N3421" s="1" t="e">
        <f>VLOOKUP(B3421,MICRO!E:L,8,0)</f>
        <v>#N/A</v>
      </c>
    </row>
    <row r="3422" spans="1:14" ht="20.25" x14ac:dyDescent="0.25">
      <c r="A3422" s="1">
        <v>16</v>
      </c>
      <c r="B3422" s="159">
        <v>2077</v>
      </c>
      <c r="C3422" s="1" t="s">
        <v>143</v>
      </c>
      <c r="D3422" s="1"/>
      <c r="E3422" s="1" t="s">
        <v>461</v>
      </c>
      <c r="F3422" s="1" t="s">
        <v>1825</v>
      </c>
      <c r="G3422" s="1">
        <v>12</v>
      </c>
      <c r="H3422" s="1" t="s">
        <v>19</v>
      </c>
      <c r="I3422" s="1" t="s">
        <v>629</v>
      </c>
      <c r="J3422" s="1">
        <v>1.2</v>
      </c>
      <c r="K3422" s="1">
        <v>14.399999999999999</v>
      </c>
      <c r="L3422" s="42">
        <v>6</v>
      </c>
      <c r="M3422" s="43"/>
      <c r="N3422" s="1" t="e">
        <f>VLOOKUP(B3422,MICRO!E:L,8,0)</f>
        <v>#N/A</v>
      </c>
    </row>
    <row r="3423" spans="1:14" ht="20.25" x14ac:dyDescent="0.25">
      <c r="A3423" s="1">
        <v>17</v>
      </c>
      <c r="B3423" s="159">
        <v>2078</v>
      </c>
      <c r="C3423" s="1" t="s">
        <v>143</v>
      </c>
      <c r="D3423" s="1"/>
      <c r="E3423" s="1" t="s">
        <v>173</v>
      </c>
      <c r="F3423" s="1" t="s">
        <v>1826</v>
      </c>
      <c r="G3423" s="1">
        <v>10</v>
      </c>
      <c r="H3423" s="1" t="s">
        <v>19</v>
      </c>
      <c r="I3423" s="1" t="s">
        <v>629</v>
      </c>
      <c r="J3423" s="1">
        <v>1.2</v>
      </c>
      <c r="K3423" s="1">
        <v>12</v>
      </c>
      <c r="L3423" s="42">
        <v>6</v>
      </c>
      <c r="M3423" s="43"/>
      <c r="N3423" s="1" t="e">
        <f>VLOOKUP(B3423,MICRO!E:L,8,0)</f>
        <v>#N/A</v>
      </c>
    </row>
    <row r="3424" spans="1:14" ht="20.25" x14ac:dyDescent="0.25">
      <c r="A3424" s="1">
        <v>18</v>
      </c>
      <c r="B3424" s="159">
        <v>2074</v>
      </c>
      <c r="C3424" s="1" t="s">
        <v>143</v>
      </c>
      <c r="D3424" s="1"/>
      <c r="E3424" s="1" t="s">
        <v>464</v>
      </c>
      <c r="F3424" s="1" t="s">
        <v>1827</v>
      </c>
      <c r="G3424" s="1">
        <v>12</v>
      </c>
      <c r="H3424" s="1" t="s">
        <v>19</v>
      </c>
      <c r="I3424" s="1" t="s">
        <v>629</v>
      </c>
      <c r="J3424" s="1">
        <v>1.2</v>
      </c>
      <c r="K3424" s="1">
        <v>14.399999999999999</v>
      </c>
      <c r="L3424" s="42">
        <v>6</v>
      </c>
      <c r="M3424" s="43"/>
      <c r="N3424" s="1" t="e">
        <f>VLOOKUP(B3424,MICRO!E:L,8,0)</f>
        <v>#N/A</v>
      </c>
    </row>
    <row r="3425" spans="1:14" ht="20.25" x14ac:dyDescent="0.25">
      <c r="A3425" s="1">
        <v>19</v>
      </c>
      <c r="B3425" s="159">
        <v>2129</v>
      </c>
      <c r="C3425" s="1" t="s">
        <v>700</v>
      </c>
      <c r="D3425" s="1"/>
      <c r="E3425" s="1" t="s">
        <v>2</v>
      </c>
      <c r="F3425" s="1" t="s">
        <v>701</v>
      </c>
      <c r="G3425" s="1">
        <v>1</v>
      </c>
      <c r="H3425" s="1" t="s">
        <v>19</v>
      </c>
      <c r="I3425" s="1" t="s">
        <v>629</v>
      </c>
      <c r="J3425" s="1">
        <v>65.62</v>
      </c>
      <c r="K3425" s="1">
        <v>65.62</v>
      </c>
      <c r="L3425" s="42">
        <v>6</v>
      </c>
      <c r="M3425" s="43"/>
      <c r="N3425" s="1" t="e">
        <f>VLOOKUP(B3425,MICRO!E:L,8,0)</f>
        <v>#N/A</v>
      </c>
    </row>
    <row r="3426" spans="1:14" ht="20.25" x14ac:dyDescent="0.25">
      <c r="A3426" s="1">
        <v>20</v>
      </c>
      <c r="B3426" s="159">
        <v>2130</v>
      </c>
      <c r="C3426" s="1" t="s">
        <v>700</v>
      </c>
      <c r="D3426" s="1"/>
      <c r="E3426" s="1" t="s">
        <v>43</v>
      </c>
      <c r="F3426" s="1" t="s">
        <v>702</v>
      </c>
      <c r="G3426" s="1">
        <v>1</v>
      </c>
      <c r="H3426" s="1" t="s">
        <v>19</v>
      </c>
      <c r="I3426" s="1" t="s">
        <v>629</v>
      </c>
      <c r="J3426" s="1">
        <v>50.38</v>
      </c>
      <c r="K3426" s="1">
        <v>50.38</v>
      </c>
      <c r="L3426" s="42">
        <v>6</v>
      </c>
      <c r="M3426" s="43"/>
      <c r="N3426" s="1" t="e">
        <f>VLOOKUP(B3426,MICRO!E:L,8,0)</f>
        <v>#N/A</v>
      </c>
    </row>
    <row r="3427" spans="1:14" ht="20.25" x14ac:dyDescent="0.25">
      <c r="A3427" s="1">
        <v>21</v>
      </c>
      <c r="B3427" s="159">
        <v>2131</v>
      </c>
      <c r="C3427" s="1" t="s">
        <v>703</v>
      </c>
      <c r="D3427" s="1"/>
      <c r="E3427" s="1" t="s">
        <v>2</v>
      </c>
      <c r="F3427" s="1" t="s">
        <v>704</v>
      </c>
      <c r="G3427" s="1">
        <v>1</v>
      </c>
      <c r="H3427" s="1" t="s">
        <v>19</v>
      </c>
      <c r="I3427" s="1" t="s">
        <v>629</v>
      </c>
      <c r="J3427" s="1">
        <v>44.94</v>
      </c>
      <c r="K3427" s="1">
        <v>44.94</v>
      </c>
      <c r="L3427" s="42">
        <v>6</v>
      </c>
      <c r="M3427" s="43"/>
      <c r="N3427" s="1" t="e">
        <f>VLOOKUP(B3427,MICRO!E:L,8,0)</f>
        <v>#N/A</v>
      </c>
    </row>
    <row r="3428" spans="1:14" ht="20.25" x14ac:dyDescent="0.25">
      <c r="A3428" s="1">
        <v>22</v>
      </c>
      <c r="B3428" s="159">
        <v>2132</v>
      </c>
      <c r="C3428" s="1" t="s">
        <v>703</v>
      </c>
      <c r="D3428" s="1"/>
      <c r="E3428" s="1" t="s">
        <v>43</v>
      </c>
      <c r="F3428" s="1" t="s">
        <v>705</v>
      </c>
      <c r="G3428" s="1">
        <v>1</v>
      </c>
      <c r="H3428" s="1" t="s">
        <v>19</v>
      </c>
      <c r="I3428" s="1" t="s">
        <v>629</v>
      </c>
      <c r="J3428" s="1">
        <v>44.94</v>
      </c>
      <c r="K3428" s="1">
        <v>44.94</v>
      </c>
      <c r="L3428" s="42">
        <v>6</v>
      </c>
      <c r="M3428" s="43"/>
      <c r="N3428" s="1" t="e">
        <f>VLOOKUP(B3428,MICRO!E:L,8,0)</f>
        <v>#N/A</v>
      </c>
    </row>
    <row r="3429" spans="1:14" ht="20.25" x14ac:dyDescent="0.25">
      <c r="A3429" s="1">
        <v>23</v>
      </c>
      <c r="B3429" s="159">
        <v>2133</v>
      </c>
      <c r="C3429" s="1" t="s">
        <v>706</v>
      </c>
      <c r="D3429" s="1"/>
      <c r="E3429" s="1" t="s">
        <v>2</v>
      </c>
      <c r="F3429" s="1" t="s">
        <v>707</v>
      </c>
      <c r="G3429" s="1">
        <v>1</v>
      </c>
      <c r="H3429" s="1" t="s">
        <v>19</v>
      </c>
      <c r="I3429" s="1" t="s">
        <v>629</v>
      </c>
      <c r="J3429" s="1">
        <v>149.69</v>
      </c>
      <c r="K3429" s="1">
        <v>149.69</v>
      </c>
      <c r="L3429" s="42">
        <v>6</v>
      </c>
      <c r="M3429" s="43"/>
      <c r="N3429" s="1" t="e">
        <f>VLOOKUP(B3429,MICRO!E:L,8,0)</f>
        <v>#N/A</v>
      </c>
    </row>
    <row r="3430" spans="1:14" ht="20.25" x14ac:dyDescent="0.25">
      <c r="A3430" s="1">
        <v>24</v>
      </c>
      <c r="B3430" s="159">
        <v>2136</v>
      </c>
      <c r="C3430" s="1" t="s">
        <v>706</v>
      </c>
      <c r="D3430" s="1"/>
      <c r="E3430" s="1" t="s">
        <v>1101</v>
      </c>
      <c r="F3430" s="1" t="s">
        <v>710</v>
      </c>
      <c r="G3430" s="1">
        <v>1</v>
      </c>
      <c r="H3430" s="1" t="s">
        <v>19</v>
      </c>
      <c r="I3430" s="1" t="s">
        <v>629</v>
      </c>
      <c r="J3430" s="1">
        <v>45</v>
      </c>
      <c r="K3430" s="1">
        <v>45</v>
      </c>
      <c r="L3430" s="42">
        <v>6</v>
      </c>
      <c r="M3430" s="43"/>
      <c r="N3430" s="1" t="e">
        <f>VLOOKUP(B3430,MICRO!E:L,8,0)</f>
        <v>#N/A</v>
      </c>
    </row>
    <row r="3431" spans="1:14" ht="20.25" x14ac:dyDescent="0.25">
      <c r="A3431" s="1">
        <v>25</v>
      </c>
      <c r="B3431" s="159">
        <v>2139</v>
      </c>
      <c r="C3431" s="1" t="s">
        <v>712</v>
      </c>
      <c r="D3431" s="1"/>
      <c r="E3431" s="1" t="s">
        <v>43</v>
      </c>
      <c r="F3431" s="1" t="s">
        <v>713</v>
      </c>
      <c r="G3431" s="1">
        <v>1</v>
      </c>
      <c r="H3431" s="1" t="s">
        <v>19</v>
      </c>
      <c r="I3431" s="1" t="s">
        <v>629</v>
      </c>
      <c r="J3431" s="1">
        <v>63.9</v>
      </c>
      <c r="K3431" s="1">
        <v>63.9</v>
      </c>
      <c r="L3431" s="42">
        <v>6</v>
      </c>
      <c r="M3431" s="43"/>
      <c r="N3431" s="1" t="e">
        <f>VLOOKUP(B3431,MICRO!E:L,8,0)</f>
        <v>#N/A</v>
      </c>
    </row>
    <row r="3432" spans="1:14" ht="20.25" x14ac:dyDescent="0.25">
      <c r="A3432" s="1">
        <v>26</v>
      </c>
      <c r="B3432" s="159">
        <v>2140</v>
      </c>
      <c r="C3432" s="1" t="s">
        <v>712</v>
      </c>
      <c r="D3432" s="1"/>
      <c r="E3432" s="1" t="s">
        <v>746</v>
      </c>
      <c r="F3432" s="1" t="s">
        <v>714</v>
      </c>
      <c r="G3432" s="1">
        <v>1</v>
      </c>
      <c r="H3432" s="1" t="s">
        <v>19</v>
      </c>
      <c r="I3432" s="1" t="s">
        <v>629</v>
      </c>
      <c r="J3432" s="1">
        <v>57.44</v>
      </c>
      <c r="K3432" s="1">
        <v>57.44</v>
      </c>
      <c r="L3432" s="42">
        <v>6</v>
      </c>
      <c r="M3432" s="43"/>
      <c r="N3432" s="1" t="e">
        <f>VLOOKUP(B3432,MICRO!E:L,8,0)</f>
        <v>#N/A</v>
      </c>
    </row>
    <row r="3433" spans="1:14" ht="20.25" x14ac:dyDescent="0.25">
      <c r="A3433" s="1">
        <v>27</v>
      </c>
      <c r="B3433" s="159">
        <v>2141</v>
      </c>
      <c r="C3433" s="1" t="s">
        <v>712</v>
      </c>
      <c r="D3433" s="1"/>
      <c r="E3433" s="1" t="s">
        <v>1101</v>
      </c>
      <c r="F3433" s="1" t="s">
        <v>715</v>
      </c>
      <c r="G3433" s="1">
        <v>1</v>
      </c>
      <c r="H3433" s="1" t="s">
        <v>19</v>
      </c>
      <c r="I3433" s="1" t="s">
        <v>629</v>
      </c>
      <c r="J3433" s="1">
        <v>51.02</v>
      </c>
      <c r="K3433" s="1">
        <v>51.02</v>
      </c>
      <c r="L3433" s="42">
        <v>6</v>
      </c>
      <c r="M3433" s="43"/>
      <c r="N3433" s="1" t="e">
        <f>VLOOKUP(B3433,MICRO!E:L,8,0)</f>
        <v>#N/A</v>
      </c>
    </row>
    <row r="3434" spans="1:14" ht="20.25" x14ac:dyDescent="0.25">
      <c r="A3434" s="1">
        <v>28</v>
      </c>
      <c r="B3434" s="159">
        <v>2146</v>
      </c>
      <c r="C3434" s="1" t="s">
        <v>716</v>
      </c>
      <c r="D3434" s="1"/>
      <c r="E3434" s="1" t="s">
        <v>2</v>
      </c>
      <c r="F3434" s="1" t="s">
        <v>717</v>
      </c>
      <c r="G3434" s="1">
        <v>1</v>
      </c>
      <c r="H3434" s="1" t="s">
        <v>19</v>
      </c>
      <c r="I3434" s="1" t="s">
        <v>629</v>
      </c>
      <c r="J3434" s="1">
        <v>139.44999999999999</v>
      </c>
      <c r="K3434" s="1">
        <v>139.44999999999999</v>
      </c>
      <c r="L3434" s="42">
        <v>6</v>
      </c>
      <c r="M3434" s="43"/>
      <c r="N3434" s="1" t="e">
        <f>VLOOKUP(B3434,MICRO!E:L,8,0)</f>
        <v>#N/A</v>
      </c>
    </row>
    <row r="3435" spans="1:14" ht="20.25" x14ac:dyDescent="0.25">
      <c r="A3435" s="1">
        <v>29</v>
      </c>
      <c r="B3435" s="159">
        <v>2147</v>
      </c>
      <c r="C3435" s="1" t="s">
        <v>716</v>
      </c>
      <c r="D3435" s="1"/>
      <c r="E3435" s="1" t="s">
        <v>43</v>
      </c>
      <c r="F3435" s="1" t="s">
        <v>718</v>
      </c>
      <c r="G3435" s="1">
        <v>1</v>
      </c>
      <c r="H3435" s="1" t="s">
        <v>19</v>
      </c>
      <c r="I3435" s="1" t="s">
        <v>629</v>
      </c>
      <c r="J3435" s="1">
        <v>256.14999999999998</v>
      </c>
      <c r="K3435" s="1">
        <v>256.14999999999998</v>
      </c>
      <c r="L3435" s="42">
        <v>6</v>
      </c>
      <c r="M3435" s="43"/>
      <c r="N3435" s="1" t="e">
        <f>VLOOKUP(B3435,MICRO!E:L,8,0)</f>
        <v>#N/A</v>
      </c>
    </row>
    <row r="3436" spans="1:14" ht="20.25" x14ac:dyDescent="0.25">
      <c r="A3436" s="1">
        <v>30</v>
      </c>
      <c r="B3436" s="159">
        <v>2142</v>
      </c>
      <c r="C3436" s="1" t="s">
        <v>885</v>
      </c>
      <c r="D3436" s="1"/>
      <c r="E3436" s="1" t="s">
        <v>2</v>
      </c>
      <c r="F3436" s="1" t="s">
        <v>1828</v>
      </c>
      <c r="G3436" s="1">
        <v>1</v>
      </c>
      <c r="H3436" s="1" t="s">
        <v>19</v>
      </c>
      <c r="I3436" s="1" t="s">
        <v>629</v>
      </c>
      <c r="J3436" s="1">
        <v>45.45</v>
      </c>
      <c r="K3436" s="1">
        <v>45.45</v>
      </c>
      <c r="L3436" s="42">
        <v>6</v>
      </c>
      <c r="M3436" s="43"/>
      <c r="N3436" s="1" t="e">
        <f>VLOOKUP(B3436,MICRO!E:L,8,0)</f>
        <v>#N/A</v>
      </c>
    </row>
    <row r="3437" spans="1:14" ht="20.25" x14ac:dyDescent="0.25">
      <c r="A3437" s="1">
        <v>31</v>
      </c>
      <c r="B3437" s="159">
        <v>2143</v>
      </c>
      <c r="C3437" s="1" t="s">
        <v>885</v>
      </c>
      <c r="D3437" s="1"/>
      <c r="E3437" s="1" t="s">
        <v>43</v>
      </c>
      <c r="F3437" s="1" t="s">
        <v>1829</v>
      </c>
      <c r="G3437" s="1">
        <v>1</v>
      </c>
      <c r="H3437" s="1" t="s">
        <v>19</v>
      </c>
      <c r="I3437" s="1" t="s">
        <v>629</v>
      </c>
      <c r="J3437" s="1">
        <v>27.88</v>
      </c>
      <c r="K3437" s="1">
        <v>27.88</v>
      </c>
      <c r="L3437" s="42">
        <v>6</v>
      </c>
      <c r="M3437" s="43"/>
      <c r="N3437" s="1" t="e">
        <f>VLOOKUP(B3437,MICRO!E:L,8,0)</f>
        <v>#N/A</v>
      </c>
    </row>
    <row r="3438" spans="1:14" ht="20.25" x14ac:dyDescent="0.25">
      <c r="A3438" s="1">
        <v>32</v>
      </c>
      <c r="B3438" s="159">
        <v>2144</v>
      </c>
      <c r="C3438" s="1" t="s">
        <v>885</v>
      </c>
      <c r="D3438" s="1"/>
      <c r="E3438" s="1" t="s">
        <v>746</v>
      </c>
      <c r="F3438" s="1" t="s">
        <v>1830</v>
      </c>
      <c r="G3438" s="1">
        <v>1</v>
      </c>
      <c r="H3438" s="1" t="s">
        <v>19</v>
      </c>
      <c r="I3438" s="1" t="s">
        <v>629</v>
      </c>
      <c r="J3438" s="1">
        <v>40.090000000000003</v>
      </c>
      <c r="K3438" s="1">
        <v>40.090000000000003</v>
      </c>
      <c r="L3438" s="42">
        <v>6</v>
      </c>
      <c r="M3438" s="43"/>
      <c r="N3438" s="1" t="e">
        <f>VLOOKUP(B3438,MICRO!E:L,8,0)</f>
        <v>#N/A</v>
      </c>
    </row>
    <row r="3439" spans="1:14" ht="20.25" x14ac:dyDescent="0.25">
      <c r="A3439" s="1">
        <v>33</v>
      </c>
      <c r="B3439" s="159">
        <v>2145</v>
      </c>
      <c r="C3439" s="1" t="s">
        <v>885</v>
      </c>
      <c r="D3439" s="1"/>
      <c r="E3439" s="1" t="s">
        <v>1101</v>
      </c>
      <c r="F3439" s="1" t="s">
        <v>1831</v>
      </c>
      <c r="G3439" s="1">
        <v>1</v>
      </c>
      <c r="H3439" s="1" t="s">
        <v>19</v>
      </c>
      <c r="I3439" s="1" t="s">
        <v>629</v>
      </c>
      <c r="J3439" s="1">
        <v>26.36</v>
      </c>
      <c r="K3439" s="1">
        <v>26.36</v>
      </c>
      <c r="L3439" s="42">
        <v>6</v>
      </c>
      <c r="M3439" s="43"/>
      <c r="N3439" s="1" t="e">
        <f>VLOOKUP(B3439,MICRO!E:L,8,0)</f>
        <v>#N/A</v>
      </c>
    </row>
    <row r="3440" spans="1:14" ht="20.25" x14ac:dyDescent="0.25">
      <c r="A3440" s="1">
        <v>34</v>
      </c>
      <c r="B3440" s="159">
        <v>2158</v>
      </c>
      <c r="C3440" s="1" t="s">
        <v>719</v>
      </c>
      <c r="D3440" s="1"/>
      <c r="E3440" s="1" t="s">
        <v>2</v>
      </c>
      <c r="F3440" s="1" t="s">
        <v>720</v>
      </c>
      <c r="G3440" s="1">
        <v>1</v>
      </c>
      <c r="H3440" s="1" t="s">
        <v>19</v>
      </c>
      <c r="I3440" s="1" t="s">
        <v>589</v>
      </c>
      <c r="J3440" s="1">
        <v>2.94</v>
      </c>
      <c r="K3440" s="1">
        <v>2.94</v>
      </c>
      <c r="L3440" s="42">
        <v>6</v>
      </c>
      <c r="M3440" s="43"/>
      <c r="N3440" s="1" t="e">
        <f>VLOOKUP(B3440,MICRO!E:L,8,0)</f>
        <v>#N/A</v>
      </c>
    </row>
    <row r="3441" spans="1:14" ht="20.25" x14ac:dyDescent="0.25">
      <c r="A3441" s="1">
        <v>35</v>
      </c>
      <c r="B3441" s="159">
        <v>2159</v>
      </c>
      <c r="C3441" s="1" t="s">
        <v>719</v>
      </c>
      <c r="D3441" s="1"/>
      <c r="E3441" s="1" t="s">
        <v>43</v>
      </c>
      <c r="F3441" s="1" t="s">
        <v>721</v>
      </c>
      <c r="G3441" s="1">
        <v>1</v>
      </c>
      <c r="H3441" s="1" t="s">
        <v>19</v>
      </c>
      <c r="I3441" s="1" t="s">
        <v>589</v>
      </c>
      <c r="J3441" s="1">
        <v>11.79</v>
      </c>
      <c r="K3441" s="1">
        <v>11.79</v>
      </c>
      <c r="L3441" s="42">
        <v>6</v>
      </c>
      <c r="M3441" s="43"/>
      <c r="N3441" s="1" t="e">
        <f>VLOOKUP(B3441,MICRO!E:L,8,0)</f>
        <v>#N/A</v>
      </c>
    </row>
    <row r="3442" spans="1:14" ht="20.25" x14ac:dyDescent="0.25">
      <c r="A3442" s="1">
        <v>36</v>
      </c>
      <c r="B3442" s="159">
        <v>2160</v>
      </c>
      <c r="C3442" s="1" t="s">
        <v>719</v>
      </c>
      <c r="D3442" s="1"/>
      <c r="E3442" s="1" t="s">
        <v>746</v>
      </c>
      <c r="F3442" s="1" t="s">
        <v>722</v>
      </c>
      <c r="G3442" s="1">
        <v>1</v>
      </c>
      <c r="H3442" s="1" t="s">
        <v>19</v>
      </c>
      <c r="I3442" s="1" t="s">
        <v>589</v>
      </c>
      <c r="J3442" s="1">
        <v>0.61</v>
      </c>
      <c r="K3442" s="1">
        <v>0.61</v>
      </c>
      <c r="L3442" s="42">
        <v>6</v>
      </c>
      <c r="M3442" s="43"/>
      <c r="N3442" s="1" t="e">
        <f>VLOOKUP(B3442,MICRO!E:L,8,0)</f>
        <v>#N/A</v>
      </c>
    </row>
    <row r="3443" spans="1:14" ht="20.25" x14ac:dyDescent="0.25">
      <c r="A3443" s="1">
        <v>37</v>
      </c>
      <c r="B3443" s="159">
        <v>2161</v>
      </c>
      <c r="C3443" s="1" t="s">
        <v>723</v>
      </c>
      <c r="D3443" s="1"/>
      <c r="E3443" s="1" t="s">
        <v>2</v>
      </c>
      <c r="F3443" s="1" t="s">
        <v>724</v>
      </c>
      <c r="G3443" s="1">
        <v>1</v>
      </c>
      <c r="H3443" s="1" t="s">
        <v>19</v>
      </c>
      <c r="I3443" s="1" t="s">
        <v>585</v>
      </c>
      <c r="J3443" s="1">
        <v>3.2</v>
      </c>
      <c r="K3443" s="1">
        <v>3.2</v>
      </c>
      <c r="L3443" s="42">
        <v>6</v>
      </c>
      <c r="M3443" s="43"/>
      <c r="N3443" s="1" t="e">
        <f>VLOOKUP(B3443,MICRO!E:L,8,0)</f>
        <v>#N/A</v>
      </c>
    </row>
    <row r="3444" spans="1:14" ht="20.25" x14ac:dyDescent="0.25">
      <c r="A3444" s="1">
        <v>38</v>
      </c>
      <c r="B3444" s="159">
        <v>2162</v>
      </c>
      <c r="C3444" s="1" t="s">
        <v>723</v>
      </c>
      <c r="D3444" s="1"/>
      <c r="E3444" s="1" t="s">
        <v>43</v>
      </c>
      <c r="F3444" s="1" t="s">
        <v>725</v>
      </c>
      <c r="G3444" s="1">
        <v>1</v>
      </c>
      <c r="H3444" s="1" t="s">
        <v>19</v>
      </c>
      <c r="I3444" s="1" t="s">
        <v>585</v>
      </c>
      <c r="J3444" s="1">
        <v>9.91</v>
      </c>
      <c r="K3444" s="1">
        <v>9.91</v>
      </c>
      <c r="L3444" s="42">
        <v>6</v>
      </c>
      <c r="M3444" s="43"/>
      <c r="N3444" s="1" t="e">
        <f>VLOOKUP(B3444,MICRO!E:L,8,0)</f>
        <v>#N/A</v>
      </c>
    </row>
    <row r="3445" spans="1:14" ht="20.25" x14ac:dyDescent="0.25">
      <c r="A3445" s="1">
        <v>39</v>
      </c>
      <c r="B3445" s="159">
        <v>2163</v>
      </c>
      <c r="C3445" s="1" t="s">
        <v>723</v>
      </c>
      <c r="D3445" s="1"/>
      <c r="E3445" s="1" t="s">
        <v>746</v>
      </c>
      <c r="F3445" s="1" t="s">
        <v>726</v>
      </c>
      <c r="G3445" s="1">
        <v>1</v>
      </c>
      <c r="H3445" s="1" t="s">
        <v>19</v>
      </c>
      <c r="I3445" s="1" t="s">
        <v>585</v>
      </c>
      <c r="J3445" s="1">
        <v>3.2</v>
      </c>
      <c r="K3445" s="1">
        <v>3.2</v>
      </c>
      <c r="L3445" s="42">
        <v>6</v>
      </c>
      <c r="M3445" s="43"/>
      <c r="N3445" s="1" t="e">
        <f>VLOOKUP(B3445,MICRO!E:L,8,0)</f>
        <v>#N/A</v>
      </c>
    </row>
    <row r="3446" spans="1:14" ht="20.25" x14ac:dyDescent="0.25">
      <c r="A3446" s="1">
        <v>40</v>
      </c>
      <c r="B3446" s="159">
        <v>2165</v>
      </c>
      <c r="C3446" s="1" t="s">
        <v>727</v>
      </c>
      <c r="D3446" s="1"/>
      <c r="E3446" s="1" t="s">
        <v>2</v>
      </c>
      <c r="F3446" s="1" t="s">
        <v>728</v>
      </c>
      <c r="G3446" s="1">
        <v>1</v>
      </c>
      <c r="H3446" s="1" t="s">
        <v>19</v>
      </c>
      <c r="I3446" s="1" t="s">
        <v>634</v>
      </c>
      <c r="J3446" s="1">
        <v>2.94</v>
      </c>
      <c r="K3446" s="1">
        <v>2.94</v>
      </c>
      <c r="L3446" s="42">
        <v>6</v>
      </c>
      <c r="M3446" s="43"/>
      <c r="N3446" s="1" t="e">
        <f>VLOOKUP(B3446,MICRO!E:L,8,0)</f>
        <v>#N/A</v>
      </c>
    </row>
    <row r="3447" spans="1:14" ht="20.25" x14ac:dyDescent="0.25">
      <c r="A3447" s="1">
        <v>41</v>
      </c>
      <c r="B3447" s="159">
        <v>2166</v>
      </c>
      <c r="C3447" s="1" t="s">
        <v>727</v>
      </c>
      <c r="D3447" s="1"/>
      <c r="E3447" s="1" t="s">
        <v>43</v>
      </c>
      <c r="F3447" s="1" t="s">
        <v>729</v>
      </c>
      <c r="G3447" s="1">
        <v>1</v>
      </c>
      <c r="H3447" s="1" t="s">
        <v>19</v>
      </c>
      <c r="I3447" s="1" t="s">
        <v>634</v>
      </c>
      <c r="J3447" s="1">
        <v>10.6</v>
      </c>
      <c r="K3447" s="1">
        <v>10.6</v>
      </c>
      <c r="L3447" s="42">
        <v>6</v>
      </c>
      <c r="M3447" s="43"/>
      <c r="N3447" s="1" t="e">
        <f>VLOOKUP(B3447,MICRO!E:L,8,0)</f>
        <v>#N/A</v>
      </c>
    </row>
    <row r="3448" spans="1:14" ht="20.25" x14ac:dyDescent="0.25">
      <c r="A3448" s="1">
        <v>42</v>
      </c>
      <c r="B3448" s="159">
        <v>2167</v>
      </c>
      <c r="C3448" s="1" t="s">
        <v>727</v>
      </c>
      <c r="D3448" s="1"/>
      <c r="E3448" s="1" t="s">
        <v>746</v>
      </c>
      <c r="F3448" s="1" t="s">
        <v>730</v>
      </c>
      <c r="G3448" s="1">
        <v>1</v>
      </c>
      <c r="H3448" s="1" t="s">
        <v>19</v>
      </c>
      <c r="I3448" s="1" t="s">
        <v>634</v>
      </c>
      <c r="J3448" s="1">
        <v>0.61</v>
      </c>
      <c r="K3448" s="1">
        <v>0.61</v>
      </c>
      <c r="L3448" s="42">
        <v>6</v>
      </c>
      <c r="M3448" s="43"/>
      <c r="N3448" s="1" t="e">
        <f>VLOOKUP(B3448,MICRO!E:L,8,0)</f>
        <v>#N/A</v>
      </c>
    </row>
    <row r="3449" spans="1:14" ht="20.25" x14ac:dyDescent="0.25">
      <c r="A3449" s="1">
        <v>43</v>
      </c>
      <c r="B3449" s="159">
        <v>2174</v>
      </c>
      <c r="C3449" s="1" t="s">
        <v>739</v>
      </c>
      <c r="D3449" s="1"/>
      <c r="E3449" s="1" t="s">
        <v>2</v>
      </c>
      <c r="F3449" s="1" t="s">
        <v>1832</v>
      </c>
      <c r="G3449" s="1">
        <v>2</v>
      </c>
      <c r="H3449" s="1" t="s">
        <v>19</v>
      </c>
      <c r="I3449" s="1" t="s">
        <v>629</v>
      </c>
      <c r="J3449" s="1">
        <v>1.2</v>
      </c>
      <c r="K3449" s="1">
        <v>2.4</v>
      </c>
      <c r="L3449" s="42">
        <v>6</v>
      </c>
      <c r="M3449" s="43"/>
      <c r="N3449" s="1" t="e">
        <f>VLOOKUP(B3449,MICRO!E:L,8,0)</f>
        <v>#N/A</v>
      </c>
    </row>
    <row r="3450" spans="1:14" ht="20.25" x14ac:dyDescent="0.25">
      <c r="A3450" s="1">
        <v>44</v>
      </c>
      <c r="B3450" s="159">
        <v>2177</v>
      </c>
      <c r="C3450" s="1" t="s">
        <v>148</v>
      </c>
      <c r="D3450" s="1"/>
      <c r="E3450" s="1" t="s">
        <v>100</v>
      </c>
      <c r="F3450" s="1" t="s">
        <v>741</v>
      </c>
      <c r="G3450" s="1">
        <v>10</v>
      </c>
      <c r="H3450" s="1" t="s">
        <v>19</v>
      </c>
      <c r="I3450" s="1" t="s">
        <v>634</v>
      </c>
      <c r="J3450" s="1">
        <v>8.1999999999999993</v>
      </c>
      <c r="K3450" s="1">
        <v>82</v>
      </c>
      <c r="L3450" s="42">
        <v>6</v>
      </c>
      <c r="M3450" s="43"/>
      <c r="N3450" s="1" t="e">
        <f>VLOOKUP(B3450,MICRO!E:L,8,0)</f>
        <v>#N/A</v>
      </c>
    </row>
    <row r="3451" spans="1:14" ht="20.25" x14ac:dyDescent="0.25">
      <c r="A3451" s="1">
        <v>45</v>
      </c>
      <c r="B3451" s="159">
        <v>2177</v>
      </c>
      <c r="C3451" s="1" t="s">
        <v>148</v>
      </c>
      <c r="D3451" s="1"/>
      <c r="E3451" s="1" t="s">
        <v>100</v>
      </c>
      <c r="F3451" s="1" t="s">
        <v>1833</v>
      </c>
      <c r="G3451" s="1">
        <v>20</v>
      </c>
      <c r="H3451" s="1" t="s">
        <v>19</v>
      </c>
      <c r="I3451" s="1" t="s">
        <v>634</v>
      </c>
      <c r="J3451" s="1">
        <v>1.2</v>
      </c>
      <c r="K3451" s="1">
        <v>24</v>
      </c>
      <c r="L3451" s="42">
        <v>6</v>
      </c>
      <c r="M3451" s="43"/>
      <c r="N3451" s="1" t="e">
        <f>VLOOKUP(B3451,MICRO!E:L,8,0)</f>
        <v>#N/A</v>
      </c>
    </row>
    <row r="3452" spans="1:14" ht="20.25" x14ac:dyDescent="0.25">
      <c r="A3452" s="1">
        <v>46</v>
      </c>
      <c r="B3452" s="159">
        <v>2178</v>
      </c>
      <c r="C3452" s="1" t="s">
        <v>148</v>
      </c>
      <c r="D3452" s="1"/>
      <c r="E3452" s="1" t="s">
        <v>43</v>
      </c>
      <c r="F3452" s="1" t="s">
        <v>1834</v>
      </c>
      <c r="G3452" s="1">
        <v>12</v>
      </c>
      <c r="H3452" s="1" t="s">
        <v>19</v>
      </c>
      <c r="I3452" s="1" t="s">
        <v>634</v>
      </c>
      <c r="J3452" s="1">
        <v>1.2</v>
      </c>
      <c r="K3452" s="1">
        <v>14.399999999999999</v>
      </c>
      <c r="L3452" s="42">
        <v>6</v>
      </c>
      <c r="M3452" s="43"/>
      <c r="N3452" s="1" t="e">
        <f>VLOOKUP(B3452,MICRO!E:L,8,0)</f>
        <v>#N/A</v>
      </c>
    </row>
    <row r="3453" spans="1:14" ht="20.25" x14ac:dyDescent="0.25">
      <c r="A3453" s="1">
        <v>49</v>
      </c>
      <c r="B3453" s="159">
        <v>2436</v>
      </c>
      <c r="C3453" s="1" t="s">
        <v>916</v>
      </c>
      <c r="D3453" s="1"/>
      <c r="E3453" s="1" t="s">
        <v>746</v>
      </c>
      <c r="F3453" s="1" t="s">
        <v>919</v>
      </c>
      <c r="G3453" s="1">
        <v>6</v>
      </c>
      <c r="H3453" s="1" t="s">
        <v>19</v>
      </c>
      <c r="I3453" s="1" t="s">
        <v>629</v>
      </c>
      <c r="J3453" s="1">
        <v>5.92</v>
      </c>
      <c r="K3453" s="1">
        <v>35.519999999999996</v>
      </c>
      <c r="L3453" s="42">
        <v>6</v>
      </c>
      <c r="M3453" s="43"/>
      <c r="N3453" s="1" t="e">
        <f>VLOOKUP(B3453,MICRO!E:L,8,0)</f>
        <v>#N/A</v>
      </c>
    </row>
    <row r="3454" spans="1:14" ht="20.25" x14ac:dyDescent="0.25">
      <c r="A3454" s="1">
        <v>50</v>
      </c>
      <c r="B3454" s="159">
        <v>2438</v>
      </c>
      <c r="C3454" s="1" t="s">
        <v>920</v>
      </c>
      <c r="D3454" s="1"/>
      <c r="E3454" s="1" t="s">
        <v>43</v>
      </c>
      <c r="F3454" s="1" t="s">
        <v>922</v>
      </c>
      <c r="G3454" s="1">
        <v>2</v>
      </c>
      <c r="H3454" s="1"/>
      <c r="I3454" s="1" t="s">
        <v>629</v>
      </c>
      <c r="J3454" s="1">
        <v>8.67</v>
      </c>
      <c r="K3454" s="1">
        <v>17.34</v>
      </c>
      <c r="L3454" s="42">
        <v>6</v>
      </c>
      <c r="M3454" s="43"/>
      <c r="N3454" s="1" t="e">
        <f>VLOOKUP(B3454,MICRO!E:L,8,0)</f>
        <v>#N/A</v>
      </c>
    </row>
    <row r="3455" spans="1:14" ht="20.25" x14ac:dyDescent="0.25">
      <c r="A3455" s="1">
        <v>51</v>
      </c>
      <c r="B3455" s="159">
        <v>2439</v>
      </c>
      <c r="C3455" s="1" t="s">
        <v>920</v>
      </c>
      <c r="D3455" s="1"/>
      <c r="E3455" s="1" t="s">
        <v>746</v>
      </c>
      <c r="F3455" s="1" t="s">
        <v>923</v>
      </c>
      <c r="G3455" s="1">
        <v>2</v>
      </c>
      <c r="H3455" s="1"/>
      <c r="I3455" s="1" t="s">
        <v>629</v>
      </c>
      <c r="J3455" s="1">
        <v>8.85</v>
      </c>
      <c r="K3455" s="1">
        <v>17.7</v>
      </c>
      <c r="L3455" s="42">
        <v>6</v>
      </c>
      <c r="M3455" s="43"/>
      <c r="N3455" s="1" t="e">
        <f>VLOOKUP(B3455,MICRO!E:L,8,0)</f>
        <v>#N/A</v>
      </c>
    </row>
    <row r="3456" spans="1:14" ht="20.25" x14ac:dyDescent="0.25">
      <c r="A3456" s="1">
        <v>52</v>
      </c>
      <c r="B3456" s="159">
        <v>2445</v>
      </c>
      <c r="C3456" s="1" t="s">
        <v>927</v>
      </c>
      <c r="D3456" s="1"/>
      <c r="E3456" s="1" t="s">
        <v>1835</v>
      </c>
      <c r="F3456" s="1" t="s">
        <v>1836</v>
      </c>
      <c r="G3456" s="1">
        <v>2</v>
      </c>
      <c r="H3456" s="1" t="s">
        <v>19</v>
      </c>
      <c r="I3456" s="1" t="s">
        <v>629</v>
      </c>
      <c r="J3456" s="1">
        <v>1.1000000000000001</v>
      </c>
      <c r="K3456" s="1">
        <v>2.2000000000000002</v>
      </c>
      <c r="L3456" s="42">
        <v>6</v>
      </c>
      <c r="M3456" s="43"/>
      <c r="N3456" s="1" t="e">
        <f>VLOOKUP(B3456,MICRO!E:L,8,0)</f>
        <v>#N/A</v>
      </c>
    </row>
    <row r="3457" spans="1:14" ht="20.25" x14ac:dyDescent="0.25">
      <c r="A3457" s="1">
        <v>53</v>
      </c>
      <c r="B3457" s="159">
        <v>2445</v>
      </c>
      <c r="C3457" s="1" t="s">
        <v>927</v>
      </c>
      <c r="D3457" s="1"/>
      <c r="E3457" s="1" t="s">
        <v>1837</v>
      </c>
      <c r="F3457" s="1" t="s">
        <v>1838</v>
      </c>
      <c r="G3457" s="1">
        <v>2</v>
      </c>
      <c r="H3457" s="1" t="s">
        <v>19</v>
      </c>
      <c r="I3457" s="1" t="s">
        <v>629</v>
      </c>
      <c r="J3457" s="1">
        <v>0.88</v>
      </c>
      <c r="K3457" s="1">
        <v>1.76</v>
      </c>
      <c r="L3457" s="42">
        <v>6</v>
      </c>
      <c r="M3457" s="43"/>
      <c r="N3457" s="1" t="e">
        <f>VLOOKUP(B3457,MICRO!E:L,8,0)</f>
        <v>#N/A</v>
      </c>
    </row>
    <row r="3458" spans="1:14" ht="20.25" x14ac:dyDescent="0.25">
      <c r="A3458" s="1">
        <v>54</v>
      </c>
      <c r="B3458" s="159">
        <v>2446</v>
      </c>
      <c r="C3458" s="1" t="s">
        <v>927</v>
      </c>
      <c r="D3458" s="1"/>
      <c r="E3458" s="1" t="s">
        <v>43</v>
      </c>
      <c r="F3458" s="1" t="s">
        <v>930</v>
      </c>
      <c r="G3458" s="1">
        <v>1</v>
      </c>
      <c r="H3458" s="1" t="s">
        <v>19</v>
      </c>
      <c r="I3458" s="1" t="s">
        <v>629</v>
      </c>
      <c r="J3458" s="1">
        <v>31.55</v>
      </c>
      <c r="K3458" s="1">
        <v>31.55</v>
      </c>
      <c r="L3458" s="42">
        <v>6</v>
      </c>
      <c r="M3458" s="43"/>
      <c r="N3458" s="1" t="e">
        <f>VLOOKUP(B3458,MICRO!E:L,8,0)</f>
        <v>#N/A</v>
      </c>
    </row>
    <row r="3459" spans="1:14" ht="20.25" x14ac:dyDescent="0.25">
      <c r="A3459" s="1">
        <v>55</v>
      </c>
      <c r="B3459" s="159">
        <v>2447</v>
      </c>
      <c r="C3459" s="1" t="s">
        <v>929</v>
      </c>
      <c r="D3459" s="1"/>
      <c r="E3459" s="1" t="s">
        <v>2</v>
      </c>
      <c r="F3459" s="1" t="s">
        <v>931</v>
      </c>
      <c r="G3459" s="1">
        <v>1</v>
      </c>
      <c r="H3459" s="1" t="s">
        <v>19</v>
      </c>
      <c r="I3459" s="1" t="s">
        <v>629</v>
      </c>
      <c r="J3459" s="1">
        <v>109.26</v>
      </c>
      <c r="K3459" s="1">
        <v>109.26</v>
      </c>
      <c r="L3459" s="42">
        <v>6</v>
      </c>
      <c r="M3459" s="43"/>
      <c r="N3459" s="1" t="e">
        <f>VLOOKUP(B3459,MICRO!E:L,8,0)</f>
        <v>#N/A</v>
      </c>
    </row>
    <row r="3460" spans="1:14" ht="20.25" x14ac:dyDescent="0.25">
      <c r="A3460" s="1">
        <v>56</v>
      </c>
      <c r="B3460" s="159">
        <v>2448</v>
      </c>
      <c r="C3460" s="1" t="s">
        <v>929</v>
      </c>
      <c r="D3460" s="1"/>
      <c r="E3460" s="1" t="s">
        <v>43</v>
      </c>
      <c r="F3460" s="1" t="s">
        <v>1839</v>
      </c>
      <c r="G3460" s="1">
        <v>1</v>
      </c>
      <c r="H3460" s="1" t="s">
        <v>19</v>
      </c>
      <c r="I3460" s="1" t="s">
        <v>629</v>
      </c>
      <c r="J3460" s="1">
        <v>115.97</v>
      </c>
      <c r="K3460" s="1">
        <v>115.97</v>
      </c>
      <c r="L3460" s="42">
        <v>6</v>
      </c>
      <c r="M3460" s="43"/>
      <c r="N3460" s="1" t="e">
        <f>VLOOKUP(B3460,MICRO!E:L,8,0)</f>
        <v>#N/A</v>
      </c>
    </row>
    <row r="3461" spans="1:14" ht="20.25" x14ac:dyDescent="0.25">
      <c r="A3461" s="1">
        <v>57</v>
      </c>
      <c r="B3461" s="159">
        <v>2449</v>
      </c>
      <c r="C3461" s="1" t="s">
        <v>929</v>
      </c>
      <c r="D3461" s="1"/>
      <c r="E3461" s="1" t="s">
        <v>746</v>
      </c>
      <c r="F3461" s="1" t="s">
        <v>932</v>
      </c>
      <c r="G3461" s="1">
        <v>2</v>
      </c>
      <c r="H3461" s="1"/>
      <c r="I3461" s="1" t="s">
        <v>629</v>
      </c>
      <c r="J3461" s="1">
        <v>5.34</v>
      </c>
      <c r="K3461" s="1">
        <v>10.68</v>
      </c>
      <c r="L3461" s="42">
        <v>6</v>
      </c>
      <c r="M3461" s="43"/>
      <c r="N3461" s="1" t="e">
        <f>VLOOKUP(B3461,MICRO!E:L,8,0)</f>
        <v>#N/A</v>
      </c>
    </row>
    <row r="3462" spans="1:14" ht="20.25" x14ac:dyDescent="0.25">
      <c r="A3462" s="1">
        <v>58</v>
      </c>
      <c r="B3462" s="159">
        <v>2456</v>
      </c>
      <c r="C3462" s="1" t="s">
        <v>938</v>
      </c>
      <c r="D3462" s="1"/>
      <c r="E3462" s="1" t="s">
        <v>2</v>
      </c>
      <c r="F3462" s="1" t="s">
        <v>939</v>
      </c>
      <c r="G3462" s="1">
        <v>7</v>
      </c>
      <c r="H3462" s="1" t="s">
        <v>19</v>
      </c>
      <c r="I3462" s="1" t="s">
        <v>629</v>
      </c>
      <c r="J3462" s="1">
        <v>69.618571428571386</v>
      </c>
      <c r="K3462" s="1">
        <v>487.3299999999997</v>
      </c>
      <c r="L3462" s="42">
        <v>6</v>
      </c>
      <c r="M3462" s="43"/>
      <c r="N3462" s="1" t="e">
        <f>VLOOKUP(B3462,MICRO!E:L,8,0)</f>
        <v>#N/A</v>
      </c>
    </row>
    <row r="3463" spans="1:14" ht="20.25" x14ac:dyDescent="0.25">
      <c r="A3463" s="1">
        <v>59</v>
      </c>
      <c r="B3463" s="159">
        <v>2457</v>
      </c>
      <c r="C3463" s="1" t="s">
        <v>938</v>
      </c>
      <c r="D3463" s="1"/>
      <c r="E3463" s="1" t="s">
        <v>43</v>
      </c>
      <c r="F3463" s="1" t="s">
        <v>940</v>
      </c>
      <c r="G3463" s="1">
        <v>7</v>
      </c>
      <c r="H3463" s="1" t="s">
        <v>19</v>
      </c>
      <c r="I3463" s="1" t="s">
        <v>629</v>
      </c>
      <c r="J3463" s="1">
        <v>69.618571428571386</v>
      </c>
      <c r="K3463" s="1">
        <v>487.3299999999997</v>
      </c>
      <c r="L3463" s="42">
        <v>6</v>
      </c>
      <c r="M3463" s="43"/>
      <c r="N3463" s="1" t="e">
        <f>VLOOKUP(B3463,MICRO!E:L,8,0)</f>
        <v>#N/A</v>
      </c>
    </row>
    <row r="3464" spans="1:14" ht="20.25" x14ac:dyDescent="0.25">
      <c r="A3464" s="1">
        <v>60</v>
      </c>
      <c r="B3464" s="159">
        <v>2460</v>
      </c>
      <c r="C3464" s="1" t="s">
        <v>938</v>
      </c>
      <c r="D3464" s="1"/>
      <c r="E3464" s="1" t="s">
        <v>100</v>
      </c>
      <c r="F3464" s="1" t="s">
        <v>943</v>
      </c>
      <c r="G3464" s="1">
        <v>1</v>
      </c>
      <c r="H3464" s="1"/>
      <c r="I3464" s="1" t="s">
        <v>629</v>
      </c>
      <c r="J3464" s="1">
        <v>6.68</v>
      </c>
      <c r="K3464" s="1">
        <v>6.68</v>
      </c>
      <c r="L3464" s="42">
        <v>6</v>
      </c>
      <c r="M3464" s="43"/>
      <c r="N3464" s="1" t="e">
        <f>VLOOKUP(B3464,MICRO!E:L,8,0)</f>
        <v>#N/A</v>
      </c>
    </row>
    <row r="3465" spans="1:14" ht="20.25" x14ac:dyDescent="0.25">
      <c r="A3465" s="1">
        <v>61</v>
      </c>
      <c r="B3465" s="159">
        <v>2470</v>
      </c>
      <c r="C3465" s="1" t="s">
        <v>950</v>
      </c>
      <c r="D3465" s="1"/>
      <c r="E3465" s="1" t="s">
        <v>2</v>
      </c>
      <c r="F3465" s="1" t="s">
        <v>951</v>
      </c>
      <c r="G3465" s="1">
        <v>1</v>
      </c>
      <c r="H3465" s="1" t="s">
        <v>19</v>
      </c>
      <c r="I3465" s="1" t="s">
        <v>634</v>
      </c>
      <c r="J3465" s="1">
        <v>77.58</v>
      </c>
      <c r="K3465" s="1">
        <v>77.58</v>
      </c>
      <c r="L3465" s="42">
        <v>6</v>
      </c>
      <c r="M3465" s="43"/>
      <c r="N3465" s="1" t="e">
        <f>VLOOKUP(B3465,MICRO!E:L,8,0)</f>
        <v>#N/A</v>
      </c>
    </row>
    <row r="3466" spans="1:14" ht="20.25" x14ac:dyDescent="0.25">
      <c r="A3466" s="1">
        <v>62</v>
      </c>
      <c r="B3466" s="159">
        <v>2471</v>
      </c>
      <c r="C3466" s="1" t="s">
        <v>950</v>
      </c>
      <c r="D3466" s="1"/>
      <c r="E3466" s="1" t="s">
        <v>43</v>
      </c>
      <c r="F3466" s="1" t="s">
        <v>952</v>
      </c>
      <c r="G3466" s="1">
        <v>1</v>
      </c>
      <c r="H3466" s="1"/>
      <c r="I3466" s="1" t="s">
        <v>634</v>
      </c>
      <c r="J3466" s="1">
        <v>103.62</v>
      </c>
      <c r="K3466" s="1">
        <v>103.62</v>
      </c>
      <c r="L3466" s="42">
        <v>6</v>
      </c>
      <c r="M3466" s="43"/>
      <c r="N3466" s="1" t="e">
        <f>VLOOKUP(B3466,MICRO!E:L,8,0)</f>
        <v>#N/A</v>
      </c>
    </row>
    <row r="3467" spans="1:14" ht="20.25" x14ac:dyDescent="0.25">
      <c r="A3467" s="1">
        <v>63</v>
      </c>
      <c r="B3467" s="159">
        <v>2472</v>
      </c>
      <c r="C3467" s="1" t="s">
        <v>950</v>
      </c>
      <c r="D3467" s="1"/>
      <c r="E3467" s="1" t="s">
        <v>746</v>
      </c>
      <c r="F3467" s="1" t="s">
        <v>953</v>
      </c>
      <c r="G3467" s="1">
        <v>2</v>
      </c>
      <c r="H3467" s="1"/>
      <c r="I3467" s="1" t="s">
        <v>634</v>
      </c>
      <c r="J3467" s="1">
        <v>5.34</v>
      </c>
      <c r="K3467" s="1">
        <v>10.68</v>
      </c>
      <c r="L3467" s="42">
        <v>6</v>
      </c>
      <c r="M3467" s="43"/>
      <c r="N3467" s="1" t="e">
        <f>VLOOKUP(B3467,MICRO!E:L,8,0)</f>
        <v>#N/A</v>
      </c>
    </row>
    <row r="3468" spans="1:14" ht="20.25" x14ac:dyDescent="0.25">
      <c r="A3468" s="1">
        <v>64</v>
      </c>
      <c r="B3468" s="159">
        <v>2475</v>
      </c>
      <c r="C3468" s="1" t="s">
        <v>954</v>
      </c>
      <c r="D3468" s="1"/>
      <c r="E3468" s="1" t="s">
        <v>746</v>
      </c>
      <c r="F3468" s="1" t="s">
        <v>957</v>
      </c>
      <c r="G3468" s="1">
        <v>4</v>
      </c>
      <c r="H3468" s="1"/>
      <c r="I3468" s="1" t="s">
        <v>634</v>
      </c>
      <c r="J3468" s="1">
        <v>5.48</v>
      </c>
      <c r="K3468" s="1">
        <v>21.92</v>
      </c>
      <c r="L3468" s="42">
        <v>6</v>
      </c>
      <c r="M3468" s="43"/>
      <c r="N3468" s="1" t="e">
        <f>VLOOKUP(B3468,MICRO!E:L,8,0)</f>
        <v>#N/A</v>
      </c>
    </row>
    <row r="3469" spans="1:14" ht="20.25" x14ac:dyDescent="0.25">
      <c r="A3469" s="1">
        <v>65</v>
      </c>
      <c r="B3469" s="159">
        <v>2478</v>
      </c>
      <c r="C3469" s="1" t="s">
        <v>960</v>
      </c>
      <c r="D3469" s="1"/>
      <c r="E3469" s="1" t="s">
        <v>2</v>
      </c>
      <c r="F3469" s="1" t="s">
        <v>961</v>
      </c>
      <c r="G3469" s="1">
        <v>10</v>
      </c>
      <c r="H3469" s="1" t="s">
        <v>19</v>
      </c>
      <c r="I3469" s="1" t="s">
        <v>585</v>
      </c>
      <c r="J3469" s="1">
        <v>7.1</v>
      </c>
      <c r="K3469" s="1">
        <v>71</v>
      </c>
      <c r="L3469" s="42">
        <v>6</v>
      </c>
      <c r="M3469" s="43"/>
      <c r="N3469" s="1" t="e">
        <f>VLOOKUP(B3469,MICRO!E:L,8,0)</f>
        <v>#N/A</v>
      </c>
    </row>
    <row r="3470" spans="1:14" ht="20.25" x14ac:dyDescent="0.25">
      <c r="A3470" s="1">
        <v>66</v>
      </c>
      <c r="B3470" s="159">
        <v>2479</v>
      </c>
      <c r="C3470" s="1" t="s">
        <v>960</v>
      </c>
      <c r="D3470" s="1"/>
      <c r="E3470" s="1" t="s">
        <v>2</v>
      </c>
      <c r="F3470" s="1" t="s">
        <v>961</v>
      </c>
      <c r="G3470" s="1">
        <v>8</v>
      </c>
      <c r="H3470" s="1" t="s">
        <v>19</v>
      </c>
      <c r="I3470" s="1" t="s">
        <v>735</v>
      </c>
      <c r="J3470" s="1">
        <v>7.1</v>
      </c>
      <c r="K3470" s="1">
        <v>56.8</v>
      </c>
      <c r="L3470" s="42">
        <v>6</v>
      </c>
      <c r="M3470" s="43"/>
      <c r="N3470" s="1" t="e">
        <f>VLOOKUP(B3470,MICRO!E:L,8,0)</f>
        <v>#N/A</v>
      </c>
    </row>
    <row r="3471" spans="1:14" ht="20.25" x14ac:dyDescent="0.25">
      <c r="A3471" s="1">
        <v>67</v>
      </c>
      <c r="B3471" s="159">
        <v>2480</v>
      </c>
      <c r="C3471" s="1" t="s">
        <v>962</v>
      </c>
      <c r="D3471" s="1"/>
      <c r="E3471" s="1" t="s">
        <v>2</v>
      </c>
      <c r="F3471" s="1" t="s">
        <v>963</v>
      </c>
      <c r="G3471" s="1">
        <v>1</v>
      </c>
      <c r="H3471" s="1" t="s">
        <v>19</v>
      </c>
      <c r="I3471" s="1" t="s">
        <v>585</v>
      </c>
      <c r="J3471" s="1">
        <v>35.97</v>
      </c>
      <c r="K3471" s="1">
        <v>35.97</v>
      </c>
      <c r="L3471" s="42">
        <v>6</v>
      </c>
      <c r="M3471" s="43"/>
      <c r="N3471" s="1" t="e">
        <f>VLOOKUP(B3471,MICRO!E:L,8,0)</f>
        <v>#N/A</v>
      </c>
    </row>
    <row r="3472" spans="1:14" ht="20.25" x14ac:dyDescent="0.25">
      <c r="A3472" s="1">
        <v>68</v>
      </c>
      <c r="B3472" s="159">
        <v>2481</v>
      </c>
      <c r="C3472" s="1" t="s">
        <v>962</v>
      </c>
      <c r="D3472" s="1"/>
      <c r="E3472" s="1" t="s">
        <v>43</v>
      </c>
      <c r="F3472" s="1" t="s">
        <v>964</v>
      </c>
      <c r="G3472" s="1">
        <v>1</v>
      </c>
      <c r="H3472" s="1" t="s">
        <v>19</v>
      </c>
      <c r="I3472" s="1" t="s">
        <v>585</v>
      </c>
      <c r="J3472" s="1">
        <v>35.97</v>
      </c>
      <c r="K3472" s="1">
        <v>35.97</v>
      </c>
      <c r="L3472" s="42">
        <v>6</v>
      </c>
      <c r="M3472" s="43"/>
      <c r="N3472" s="1" t="e">
        <f>VLOOKUP(B3472,MICRO!E:L,8,0)</f>
        <v>#N/A</v>
      </c>
    </row>
    <row r="3473" spans="1:14" ht="20.25" x14ac:dyDescent="0.25">
      <c r="A3473" s="1">
        <v>69</v>
      </c>
      <c r="B3473" s="159">
        <v>2480</v>
      </c>
      <c r="C3473" s="1" t="s">
        <v>962</v>
      </c>
      <c r="D3473" s="1"/>
      <c r="E3473" s="1" t="s">
        <v>2</v>
      </c>
      <c r="F3473" s="1" t="s">
        <v>963</v>
      </c>
      <c r="G3473" s="1">
        <v>1</v>
      </c>
      <c r="H3473" s="1" t="s">
        <v>19</v>
      </c>
      <c r="I3473" s="1" t="s">
        <v>589</v>
      </c>
      <c r="J3473" s="1">
        <v>35.97</v>
      </c>
      <c r="K3473" s="1">
        <v>35.97</v>
      </c>
      <c r="L3473" s="42">
        <v>6</v>
      </c>
      <c r="M3473" s="43"/>
      <c r="N3473" s="1" t="e">
        <f>VLOOKUP(B3473,MICRO!E:L,8,0)</f>
        <v>#N/A</v>
      </c>
    </row>
    <row r="3474" spans="1:14" ht="20.25" x14ac:dyDescent="0.25">
      <c r="A3474" s="1">
        <v>70</v>
      </c>
      <c r="B3474" s="159">
        <v>2481</v>
      </c>
      <c r="C3474" s="1" t="s">
        <v>962</v>
      </c>
      <c r="D3474" s="1"/>
      <c r="E3474" s="1" t="s">
        <v>43</v>
      </c>
      <c r="F3474" s="1" t="s">
        <v>964</v>
      </c>
      <c r="G3474" s="1">
        <v>1</v>
      </c>
      <c r="H3474" s="1" t="s">
        <v>19</v>
      </c>
      <c r="I3474" s="1" t="s">
        <v>589</v>
      </c>
      <c r="J3474" s="1">
        <v>35.97</v>
      </c>
      <c r="K3474" s="1">
        <v>35.97</v>
      </c>
      <c r="L3474" s="42">
        <v>6</v>
      </c>
      <c r="M3474" s="43"/>
      <c r="N3474" s="1" t="e">
        <f>VLOOKUP(B3474,MICRO!E:L,8,0)</f>
        <v>#N/A</v>
      </c>
    </row>
    <row r="3475" spans="1:14" ht="20.25" x14ac:dyDescent="0.25">
      <c r="A3475" s="1">
        <v>71</v>
      </c>
      <c r="B3475" s="159">
        <v>2482</v>
      </c>
      <c r="C3475" s="1" t="s">
        <v>962</v>
      </c>
      <c r="D3475" s="1"/>
      <c r="E3475" s="1" t="s">
        <v>746</v>
      </c>
      <c r="F3475" s="1" t="s">
        <v>965</v>
      </c>
      <c r="G3475" s="1">
        <v>1</v>
      </c>
      <c r="H3475" s="1" t="s">
        <v>19</v>
      </c>
      <c r="I3475" s="1" t="s">
        <v>589</v>
      </c>
      <c r="J3475" s="1">
        <v>12.51</v>
      </c>
      <c r="K3475" s="1">
        <v>12.51</v>
      </c>
      <c r="L3475" s="42">
        <v>6</v>
      </c>
      <c r="M3475" s="43"/>
      <c r="N3475" s="1" t="e">
        <f>VLOOKUP(B3475,MICRO!E:L,8,0)</f>
        <v>#N/A</v>
      </c>
    </row>
    <row r="3476" spans="1:14" ht="20.25" x14ac:dyDescent="0.25">
      <c r="A3476" s="1">
        <v>72</v>
      </c>
      <c r="B3476" s="159">
        <v>2483</v>
      </c>
      <c r="C3476" s="1" t="s">
        <v>962</v>
      </c>
      <c r="D3476" s="1"/>
      <c r="E3476" s="1" t="s">
        <v>1101</v>
      </c>
      <c r="F3476" s="1" t="s">
        <v>966</v>
      </c>
      <c r="G3476" s="1">
        <v>1</v>
      </c>
      <c r="H3476" s="1" t="s">
        <v>19</v>
      </c>
      <c r="I3476" s="1" t="s">
        <v>589</v>
      </c>
      <c r="J3476" s="1">
        <v>12.51</v>
      </c>
      <c r="K3476" s="1">
        <v>12.51</v>
      </c>
      <c r="L3476" s="42">
        <v>6</v>
      </c>
      <c r="M3476" s="43"/>
      <c r="N3476" s="1" t="e">
        <f>VLOOKUP(B3476,MICRO!E:L,8,0)</f>
        <v>#N/A</v>
      </c>
    </row>
    <row r="3477" spans="1:14" ht="20.25" x14ac:dyDescent="0.25">
      <c r="A3477" s="1">
        <v>73</v>
      </c>
      <c r="B3477" s="159">
        <v>2486</v>
      </c>
      <c r="C3477" s="1" t="s">
        <v>962</v>
      </c>
      <c r="D3477" s="1"/>
      <c r="E3477" s="1" t="s">
        <v>461</v>
      </c>
      <c r="F3477" s="1" t="s">
        <v>969</v>
      </c>
      <c r="G3477" s="1">
        <v>1</v>
      </c>
      <c r="H3477" s="1" t="s">
        <v>19</v>
      </c>
      <c r="I3477" s="1" t="s">
        <v>589</v>
      </c>
      <c r="J3477" s="1">
        <v>10.37</v>
      </c>
      <c r="K3477" s="1">
        <v>10.37</v>
      </c>
      <c r="L3477" s="42">
        <v>6</v>
      </c>
      <c r="M3477" s="43"/>
      <c r="N3477" s="1" t="e">
        <f>VLOOKUP(B3477,MICRO!E:L,8,0)</f>
        <v>#N/A</v>
      </c>
    </row>
    <row r="3478" spans="1:14" ht="20.25" x14ac:dyDescent="0.25">
      <c r="A3478" s="1">
        <v>74</v>
      </c>
      <c r="B3478" s="159">
        <v>2494</v>
      </c>
      <c r="C3478" s="1" t="s">
        <v>962</v>
      </c>
      <c r="D3478" s="1"/>
      <c r="E3478" s="1" t="s">
        <v>1109</v>
      </c>
      <c r="F3478" s="1" t="s">
        <v>973</v>
      </c>
      <c r="G3478" s="1">
        <v>1</v>
      </c>
      <c r="H3478" s="1" t="s">
        <v>19</v>
      </c>
      <c r="I3478" s="1" t="s">
        <v>585</v>
      </c>
      <c r="J3478" s="1">
        <v>30.23</v>
      </c>
      <c r="K3478" s="1">
        <v>30.23</v>
      </c>
      <c r="L3478" s="42">
        <v>6</v>
      </c>
      <c r="M3478" s="43"/>
      <c r="N3478" s="1" t="e">
        <f>VLOOKUP(B3478,MICRO!E:L,8,0)</f>
        <v>#N/A</v>
      </c>
    </row>
    <row r="3479" spans="1:14" ht="20.25" x14ac:dyDescent="0.25">
      <c r="A3479" s="1">
        <v>75</v>
      </c>
      <c r="B3479" s="159">
        <v>2495</v>
      </c>
      <c r="C3479" s="1" t="s">
        <v>962</v>
      </c>
      <c r="D3479" s="1"/>
      <c r="E3479" s="1" t="s">
        <v>1110</v>
      </c>
      <c r="F3479" s="1" t="s">
        <v>974</v>
      </c>
      <c r="G3479" s="1">
        <v>1</v>
      </c>
      <c r="H3479" s="1" t="s">
        <v>19</v>
      </c>
      <c r="I3479" s="1" t="s">
        <v>585</v>
      </c>
      <c r="J3479" s="1">
        <v>30.23</v>
      </c>
      <c r="K3479" s="1">
        <v>30.23</v>
      </c>
      <c r="L3479" s="42">
        <v>6</v>
      </c>
      <c r="M3479" s="43"/>
      <c r="N3479" s="1" t="e">
        <f>VLOOKUP(B3479,MICRO!E:L,8,0)</f>
        <v>#N/A</v>
      </c>
    </row>
    <row r="3480" spans="1:14" ht="20.25" x14ac:dyDescent="0.25">
      <c r="A3480" s="1">
        <v>76</v>
      </c>
      <c r="B3480" s="159">
        <v>2497</v>
      </c>
      <c r="C3480" s="1" t="s">
        <v>975</v>
      </c>
      <c r="D3480" s="1"/>
      <c r="E3480" s="1" t="s">
        <v>2</v>
      </c>
      <c r="F3480" s="1" t="s">
        <v>976</v>
      </c>
      <c r="G3480" s="1">
        <v>1</v>
      </c>
      <c r="H3480" s="1" t="s">
        <v>19</v>
      </c>
      <c r="I3480" s="1" t="s">
        <v>589</v>
      </c>
      <c r="J3480" s="1">
        <v>79.2</v>
      </c>
      <c r="K3480" s="1">
        <v>79.2</v>
      </c>
      <c r="L3480" s="42">
        <v>6</v>
      </c>
      <c r="M3480" s="43"/>
      <c r="N3480" s="1" t="e">
        <f>VLOOKUP(B3480,MICRO!E:L,8,0)</f>
        <v>#N/A</v>
      </c>
    </row>
    <row r="3481" spans="1:14" ht="20.25" x14ac:dyDescent="0.25">
      <c r="A3481" s="1">
        <v>77</v>
      </c>
      <c r="B3481" s="159">
        <v>2500</v>
      </c>
      <c r="C3481" s="1" t="s">
        <v>977</v>
      </c>
      <c r="D3481" s="1"/>
      <c r="E3481" s="1" t="s">
        <v>43</v>
      </c>
      <c r="F3481" s="1" t="s">
        <v>979</v>
      </c>
      <c r="G3481" s="1">
        <v>4</v>
      </c>
      <c r="H3481" s="1"/>
      <c r="I3481" s="1" t="s">
        <v>589</v>
      </c>
      <c r="J3481" s="1">
        <v>5.92</v>
      </c>
      <c r="K3481" s="1">
        <v>23.68</v>
      </c>
      <c r="L3481" s="42">
        <v>6</v>
      </c>
      <c r="M3481" s="43"/>
      <c r="N3481" s="1" t="e">
        <f>VLOOKUP(B3481,MICRO!E:L,8,0)</f>
        <v>#N/A</v>
      </c>
    </row>
    <row r="3482" spans="1:14" ht="20.25" x14ac:dyDescent="0.25">
      <c r="A3482" s="1">
        <v>78</v>
      </c>
      <c r="B3482" s="159">
        <v>2501</v>
      </c>
      <c r="C3482" s="1" t="s">
        <v>977</v>
      </c>
      <c r="D3482" s="1"/>
      <c r="E3482" s="1" t="s">
        <v>746</v>
      </c>
      <c r="F3482" s="1" t="s">
        <v>980</v>
      </c>
      <c r="G3482" s="1">
        <v>4</v>
      </c>
      <c r="H3482" s="1" t="s">
        <v>19</v>
      </c>
      <c r="I3482" s="1" t="s">
        <v>589</v>
      </c>
      <c r="J3482" s="1">
        <v>9.52</v>
      </c>
      <c r="K3482" s="1">
        <v>38.08</v>
      </c>
      <c r="L3482" s="42">
        <v>6</v>
      </c>
      <c r="M3482" s="43"/>
      <c r="N3482" s="1" t="e">
        <f>VLOOKUP(B3482,MICRO!E:L,8,0)</f>
        <v>#N/A</v>
      </c>
    </row>
    <row r="3483" spans="1:14" ht="20.25" x14ac:dyDescent="0.25">
      <c r="A3483" s="1">
        <v>81</v>
      </c>
      <c r="B3483" s="159">
        <v>2585</v>
      </c>
      <c r="C3483" s="1" t="s">
        <v>1817</v>
      </c>
      <c r="D3483" s="1"/>
      <c r="E3483" s="1" t="s">
        <v>100</v>
      </c>
      <c r="F3483" s="1" t="s">
        <v>1020</v>
      </c>
      <c r="G3483" s="1">
        <v>1</v>
      </c>
      <c r="H3483" s="1"/>
      <c r="I3483" s="1" t="s">
        <v>634</v>
      </c>
      <c r="J3483" s="1">
        <v>12.61</v>
      </c>
      <c r="K3483" s="1">
        <v>12.61</v>
      </c>
      <c r="L3483" s="42">
        <v>6</v>
      </c>
      <c r="M3483" s="43"/>
      <c r="N3483" s="1" t="e">
        <f>VLOOKUP(B3483,MICRO!E:L,8,0)</f>
        <v>#N/A</v>
      </c>
    </row>
    <row r="3484" spans="1:14" ht="20.25" x14ac:dyDescent="0.25">
      <c r="A3484" s="1">
        <v>82</v>
      </c>
      <c r="B3484" s="159">
        <v>2616</v>
      </c>
      <c r="C3484" s="1" t="s">
        <v>1036</v>
      </c>
      <c r="D3484" s="1"/>
      <c r="E3484" s="1" t="s">
        <v>746</v>
      </c>
      <c r="F3484" s="1" t="s">
        <v>1039</v>
      </c>
      <c r="G3484" s="1">
        <v>2</v>
      </c>
      <c r="H3484" s="1"/>
      <c r="I3484" s="1" t="s">
        <v>585</v>
      </c>
      <c r="J3484" s="1">
        <v>5.19</v>
      </c>
      <c r="K3484" s="1">
        <v>10.38</v>
      </c>
      <c r="L3484" s="42">
        <v>6</v>
      </c>
      <c r="M3484" s="43"/>
      <c r="N3484" s="1" t="e">
        <f>VLOOKUP(B3484,MICRO!E:L,8,0)</f>
        <v>#N/A</v>
      </c>
    </row>
    <row r="3485" spans="1:14" ht="20.25" x14ac:dyDescent="0.25">
      <c r="A3485" s="1">
        <v>1</v>
      </c>
      <c r="B3485" s="159">
        <v>1948</v>
      </c>
      <c r="C3485" s="1" t="s">
        <v>586</v>
      </c>
      <c r="D3485" s="1"/>
      <c r="E3485" s="1" t="s">
        <v>2</v>
      </c>
      <c r="F3485" s="1" t="s">
        <v>1871</v>
      </c>
      <c r="G3485" s="1">
        <v>2</v>
      </c>
      <c r="H3485" s="1" t="s">
        <v>19</v>
      </c>
      <c r="I3485" s="1" t="s">
        <v>589</v>
      </c>
      <c r="J3485" s="1">
        <v>46.74</v>
      </c>
      <c r="K3485" s="1">
        <v>93.48</v>
      </c>
      <c r="L3485" s="42">
        <v>7</v>
      </c>
      <c r="M3485" s="43"/>
      <c r="N3485" s="1" t="e">
        <f>VLOOKUP(B3485,MICRO!E:L,8,0)</f>
        <v>#N/A</v>
      </c>
    </row>
    <row r="3486" spans="1:14" ht="20.25" x14ac:dyDescent="0.25">
      <c r="A3486" s="1">
        <v>2</v>
      </c>
      <c r="B3486" s="159">
        <v>2016</v>
      </c>
      <c r="C3486" s="1" t="s">
        <v>586</v>
      </c>
      <c r="D3486" s="1"/>
      <c r="E3486" s="1" t="s">
        <v>2</v>
      </c>
      <c r="F3486" s="1" t="s">
        <v>1871</v>
      </c>
      <c r="G3486" s="1">
        <v>2</v>
      </c>
      <c r="H3486" s="1" t="s">
        <v>19</v>
      </c>
      <c r="I3486" s="1" t="s">
        <v>634</v>
      </c>
      <c r="J3486" s="1">
        <v>46.74</v>
      </c>
      <c r="K3486" s="1">
        <v>93.48</v>
      </c>
      <c r="L3486" s="42">
        <v>7</v>
      </c>
      <c r="M3486" s="43"/>
      <c r="N3486" s="1" t="e">
        <f>VLOOKUP(B3486,MICRO!E:L,8,0)</f>
        <v>#N/A</v>
      </c>
    </row>
    <row r="3487" spans="1:14" ht="20.25" x14ac:dyDescent="0.25">
      <c r="A3487" s="1">
        <v>3</v>
      </c>
      <c r="B3487" s="159">
        <v>2434</v>
      </c>
      <c r="C3487" s="1" t="s">
        <v>916</v>
      </c>
      <c r="D3487" s="1"/>
      <c r="E3487" s="1" t="s">
        <v>2</v>
      </c>
      <c r="F3487" s="1" t="s">
        <v>917</v>
      </c>
      <c r="G3487" s="1">
        <v>1</v>
      </c>
      <c r="H3487" s="1" t="s">
        <v>19</v>
      </c>
      <c r="I3487" s="1" t="s">
        <v>629</v>
      </c>
      <c r="J3487" s="1">
        <v>47.26</v>
      </c>
      <c r="K3487" s="1">
        <v>47.26</v>
      </c>
      <c r="L3487" s="42">
        <v>7</v>
      </c>
      <c r="M3487" s="43"/>
      <c r="N3487" s="1" t="e">
        <f>VLOOKUP(B3487,MICRO!E:L,8,0)</f>
        <v>#N/A</v>
      </c>
    </row>
    <row r="3488" spans="1:14" ht="20.25" x14ac:dyDescent="0.25">
      <c r="A3488" s="1">
        <v>4</v>
      </c>
      <c r="B3488" s="159">
        <v>2435</v>
      </c>
      <c r="C3488" s="1" t="s">
        <v>916</v>
      </c>
      <c r="D3488" s="1"/>
      <c r="E3488" s="1" t="s">
        <v>43</v>
      </c>
      <c r="F3488" s="1" t="s">
        <v>918</v>
      </c>
      <c r="G3488" s="1">
        <v>1</v>
      </c>
      <c r="H3488" s="1" t="s">
        <v>19</v>
      </c>
      <c r="I3488" s="1" t="s">
        <v>629</v>
      </c>
      <c r="J3488" s="1">
        <v>50.1</v>
      </c>
      <c r="K3488" s="1">
        <v>50.1</v>
      </c>
      <c r="L3488" s="42">
        <v>7</v>
      </c>
      <c r="M3488" s="43"/>
      <c r="N3488" s="1" t="e">
        <f>VLOOKUP(B3488,MICRO!E:L,8,0)</f>
        <v>#N/A</v>
      </c>
    </row>
    <row r="3489" spans="1:14" ht="20.25" x14ac:dyDescent="0.25">
      <c r="A3489" s="1">
        <v>5</v>
      </c>
      <c r="B3489" s="159">
        <v>2447</v>
      </c>
      <c r="C3489" s="1" t="s">
        <v>929</v>
      </c>
      <c r="D3489" s="1"/>
      <c r="E3489" s="1" t="s">
        <v>2</v>
      </c>
      <c r="F3489" s="1" t="s">
        <v>931</v>
      </c>
      <c r="G3489" s="1">
        <v>1</v>
      </c>
      <c r="H3489" s="1" t="s">
        <v>19</v>
      </c>
      <c r="I3489" s="1" t="s">
        <v>629</v>
      </c>
      <c r="J3489" s="1">
        <v>109.26</v>
      </c>
      <c r="K3489" s="1">
        <v>109.26</v>
      </c>
      <c r="L3489" s="42">
        <v>7</v>
      </c>
      <c r="M3489" s="43"/>
      <c r="N3489" s="1" t="e">
        <f>VLOOKUP(B3489,MICRO!E:L,8,0)</f>
        <v>#N/A</v>
      </c>
    </row>
    <row r="3490" spans="1:14" ht="20.25" x14ac:dyDescent="0.25">
      <c r="A3490" s="1">
        <v>6</v>
      </c>
      <c r="B3490" s="159">
        <v>2447</v>
      </c>
      <c r="C3490" s="1" t="s">
        <v>929</v>
      </c>
      <c r="D3490" s="1"/>
      <c r="E3490" s="1" t="s">
        <v>1872</v>
      </c>
      <c r="F3490" s="1" t="s">
        <v>1873</v>
      </c>
      <c r="G3490" s="1">
        <v>1</v>
      </c>
      <c r="H3490" s="1" t="s">
        <v>19</v>
      </c>
      <c r="I3490" s="1" t="s">
        <v>629</v>
      </c>
      <c r="J3490" s="1">
        <v>11.6</v>
      </c>
      <c r="K3490" s="1">
        <v>11.6</v>
      </c>
      <c r="L3490" s="42">
        <v>7</v>
      </c>
      <c r="M3490" s="43"/>
      <c r="N3490" s="1" t="e">
        <f>VLOOKUP(B3490,MICRO!E:L,8,0)</f>
        <v>#N/A</v>
      </c>
    </row>
    <row r="3491" spans="1:14" ht="20.25" x14ac:dyDescent="0.25">
      <c r="A3491" s="1">
        <v>7</v>
      </c>
      <c r="B3491" s="159">
        <v>2467</v>
      </c>
      <c r="C3491" s="1" t="s">
        <v>167</v>
      </c>
      <c r="D3491" s="1"/>
      <c r="E3491" s="1" t="s">
        <v>2</v>
      </c>
      <c r="F3491" s="1" t="s">
        <v>946</v>
      </c>
      <c r="G3491" s="1">
        <v>2</v>
      </c>
      <c r="H3491" s="1"/>
      <c r="I3491" s="1" t="s">
        <v>629</v>
      </c>
      <c r="J3491" s="1">
        <v>25.96</v>
      </c>
      <c r="K3491" s="1">
        <v>51.92</v>
      </c>
      <c r="L3491" s="42">
        <v>7</v>
      </c>
      <c r="M3491" s="43"/>
      <c r="N3491" s="1" t="e">
        <f>VLOOKUP(B3491,MICRO!E:L,8,0)</f>
        <v>#N/A</v>
      </c>
    </row>
    <row r="3492" spans="1:14" ht="20.25" x14ac:dyDescent="0.25">
      <c r="A3492" s="1">
        <v>8</v>
      </c>
      <c r="B3492" s="159">
        <v>2468</v>
      </c>
      <c r="C3492" s="1" t="s">
        <v>167</v>
      </c>
      <c r="D3492" s="1"/>
      <c r="E3492" s="1" t="s">
        <v>43</v>
      </c>
      <c r="F3492" s="1" t="s">
        <v>947</v>
      </c>
      <c r="G3492" s="1">
        <v>3</v>
      </c>
      <c r="H3492" s="1"/>
      <c r="I3492" s="1" t="s">
        <v>629</v>
      </c>
      <c r="J3492" s="1">
        <v>37.76</v>
      </c>
      <c r="K3492" s="1">
        <v>113.28</v>
      </c>
      <c r="L3492" s="42">
        <v>7</v>
      </c>
      <c r="M3492" s="43"/>
      <c r="N3492" s="1" t="e">
        <f>VLOOKUP(B3492,MICRO!E:L,8,0)</f>
        <v>#N/A</v>
      </c>
    </row>
    <row r="3493" spans="1:14" ht="20.25" x14ac:dyDescent="0.25">
      <c r="A3493" s="1">
        <v>9</v>
      </c>
      <c r="B3493" s="159">
        <v>2563</v>
      </c>
      <c r="C3493" s="1" t="s">
        <v>185</v>
      </c>
      <c r="D3493" s="1"/>
      <c r="E3493" s="1" t="s">
        <v>1872</v>
      </c>
      <c r="F3493" s="1" t="s">
        <v>1010</v>
      </c>
      <c r="G3493" s="1">
        <v>17</v>
      </c>
      <c r="H3493" s="1" t="s">
        <v>19</v>
      </c>
      <c r="I3493" s="1" t="s">
        <v>629</v>
      </c>
      <c r="J3493" s="1">
        <v>21.96</v>
      </c>
      <c r="K3493" s="1">
        <v>373.32</v>
      </c>
      <c r="L3493" s="42">
        <v>7</v>
      </c>
      <c r="M3493" s="43"/>
      <c r="N3493" s="1" t="e">
        <f>VLOOKUP(B3493,MICRO!E:L,8,0)</f>
        <v>#N/A</v>
      </c>
    </row>
    <row r="3494" spans="1:14" ht="20.25" x14ac:dyDescent="0.25">
      <c r="A3494" s="1">
        <v>10</v>
      </c>
      <c r="B3494" s="159">
        <v>2563</v>
      </c>
      <c r="C3494" s="1" t="s">
        <v>185</v>
      </c>
      <c r="D3494" s="1"/>
      <c r="E3494" s="1" t="s">
        <v>1874</v>
      </c>
      <c r="F3494" s="1" t="s">
        <v>1010</v>
      </c>
      <c r="G3494" s="1">
        <v>1</v>
      </c>
      <c r="H3494" s="1" t="s">
        <v>19</v>
      </c>
      <c r="I3494" s="1" t="s">
        <v>629</v>
      </c>
      <c r="J3494" s="1">
        <v>21.96</v>
      </c>
      <c r="K3494" s="1">
        <v>21.96</v>
      </c>
      <c r="L3494" s="42">
        <v>7</v>
      </c>
      <c r="M3494" s="43"/>
      <c r="N3494" s="1" t="e">
        <f>VLOOKUP(B3494,MICRO!E:L,8,0)</f>
        <v>#N/A</v>
      </c>
    </row>
    <row r="3495" spans="1:14" ht="20.25" x14ac:dyDescent="0.25">
      <c r="A3495" s="1">
        <v>1</v>
      </c>
      <c r="B3495" s="159">
        <v>1943</v>
      </c>
      <c r="C3495" s="1" t="s">
        <v>142</v>
      </c>
      <c r="D3495" s="1"/>
      <c r="E3495" s="1" t="s">
        <v>1101</v>
      </c>
      <c r="F3495" s="1" t="s">
        <v>1965</v>
      </c>
      <c r="G3495" s="1">
        <v>1</v>
      </c>
      <c r="H3495" s="1" t="s">
        <v>19</v>
      </c>
      <c r="I3495" s="1" t="s">
        <v>585</v>
      </c>
      <c r="J3495" s="1">
        <v>15</v>
      </c>
      <c r="K3495" s="1">
        <v>15</v>
      </c>
      <c r="L3495" s="42">
        <v>8</v>
      </c>
      <c r="M3495" s="43"/>
      <c r="N3495" s="1" t="e">
        <f>VLOOKUP(B3495,MICRO!E:L,8,0)</f>
        <v>#N/A</v>
      </c>
    </row>
    <row r="3496" spans="1:14" ht="20.25" x14ac:dyDescent="0.25">
      <c r="A3496" s="1">
        <v>2</v>
      </c>
      <c r="B3496" s="159">
        <v>1955</v>
      </c>
      <c r="C3496" s="1" t="s">
        <v>142</v>
      </c>
      <c r="D3496" s="1"/>
      <c r="E3496" s="1" t="s">
        <v>1101</v>
      </c>
      <c r="F3496" s="1" t="s">
        <v>1965</v>
      </c>
      <c r="G3496" s="1">
        <v>1</v>
      </c>
      <c r="H3496" s="1" t="s">
        <v>19</v>
      </c>
      <c r="I3496" s="1" t="s">
        <v>589</v>
      </c>
      <c r="J3496" s="1">
        <v>15</v>
      </c>
      <c r="K3496" s="1">
        <v>15</v>
      </c>
      <c r="L3496" s="42">
        <v>8</v>
      </c>
      <c r="M3496" s="43"/>
      <c r="N3496" s="1" t="e">
        <f>VLOOKUP(B3496,MICRO!E:L,8,0)</f>
        <v>#N/A</v>
      </c>
    </row>
    <row r="3497" spans="1:14" ht="20.25" x14ac:dyDescent="0.25">
      <c r="A3497" s="1">
        <v>3</v>
      </c>
      <c r="B3497" s="159">
        <v>1998</v>
      </c>
      <c r="C3497" s="1" t="s">
        <v>630</v>
      </c>
      <c r="D3497" s="1"/>
      <c r="E3497" s="1" t="s">
        <v>173</v>
      </c>
      <c r="F3497" s="1" t="s">
        <v>631</v>
      </c>
      <c r="G3497" s="1">
        <v>2</v>
      </c>
      <c r="H3497" s="1" t="s">
        <v>19</v>
      </c>
      <c r="I3497" s="1" t="s">
        <v>629</v>
      </c>
      <c r="J3497" s="1">
        <v>9.5</v>
      </c>
      <c r="K3497" s="1">
        <v>19</v>
      </c>
      <c r="L3497" s="42">
        <v>8</v>
      </c>
      <c r="M3497" s="43"/>
      <c r="N3497" s="1" t="e">
        <f>VLOOKUP(B3497,MICRO!E:L,8,0)</f>
        <v>#N/A</v>
      </c>
    </row>
    <row r="3498" spans="1:14" ht="20.25" x14ac:dyDescent="0.25">
      <c r="A3498" s="1">
        <v>4</v>
      </c>
      <c r="B3498" s="159">
        <v>1999</v>
      </c>
      <c r="C3498" s="1" t="s">
        <v>142</v>
      </c>
      <c r="D3498" s="1"/>
      <c r="E3498" s="1" t="s">
        <v>43</v>
      </c>
      <c r="F3498" s="1" t="s">
        <v>632</v>
      </c>
      <c r="G3498" s="1">
        <v>1</v>
      </c>
      <c r="H3498" s="1" t="s">
        <v>19</v>
      </c>
      <c r="I3498" s="1" t="s">
        <v>629</v>
      </c>
      <c r="J3498" s="1">
        <v>15</v>
      </c>
      <c r="K3498" s="1">
        <v>15</v>
      </c>
      <c r="L3498" s="42">
        <v>8</v>
      </c>
      <c r="M3498" s="43"/>
      <c r="N3498" s="1" t="e">
        <f>VLOOKUP(B3498,MICRO!E:L,8,0)</f>
        <v>#N/A</v>
      </c>
    </row>
    <row r="3499" spans="1:14" ht="20.25" x14ac:dyDescent="0.25">
      <c r="A3499" s="1">
        <v>5</v>
      </c>
      <c r="B3499" s="159">
        <v>2011</v>
      </c>
      <c r="C3499" s="1" t="s">
        <v>142</v>
      </c>
      <c r="D3499" s="1"/>
      <c r="E3499" s="1" t="s">
        <v>2</v>
      </c>
      <c r="F3499" s="1" t="s">
        <v>635</v>
      </c>
      <c r="G3499" s="1">
        <v>1</v>
      </c>
      <c r="H3499" s="1" t="s">
        <v>19</v>
      </c>
      <c r="I3499" s="1" t="s">
        <v>634</v>
      </c>
      <c r="J3499" s="1">
        <v>15</v>
      </c>
      <c r="K3499" s="1">
        <v>15</v>
      </c>
      <c r="L3499" s="42">
        <v>8</v>
      </c>
      <c r="M3499" s="43"/>
      <c r="N3499" s="1" t="e">
        <f>VLOOKUP(B3499,MICRO!E:L,8,0)</f>
        <v>#N/A</v>
      </c>
    </row>
    <row r="3500" spans="1:14" ht="20.25" x14ac:dyDescent="0.25">
      <c r="A3500" s="1">
        <v>6</v>
      </c>
      <c r="B3500" s="159"/>
      <c r="C3500" s="1" t="s">
        <v>706</v>
      </c>
      <c r="D3500" s="1"/>
      <c r="E3500" s="1" t="s">
        <v>1966</v>
      </c>
      <c r="F3500" s="1" t="s">
        <v>1967</v>
      </c>
      <c r="G3500" s="1">
        <v>10</v>
      </c>
      <c r="H3500" s="1" t="s">
        <v>19</v>
      </c>
      <c r="I3500" s="1" t="s">
        <v>629</v>
      </c>
      <c r="J3500" s="1">
        <v>0.3</v>
      </c>
      <c r="K3500" s="1">
        <v>3</v>
      </c>
      <c r="L3500" s="42">
        <v>8</v>
      </c>
      <c r="M3500" s="43"/>
      <c r="N3500" s="1" t="e">
        <f>VLOOKUP(B3500,MICRO!E:L,8,0)</f>
        <v>#N/A</v>
      </c>
    </row>
    <row r="3501" spans="1:14" ht="20.25" x14ac:dyDescent="0.25">
      <c r="A3501" s="1">
        <v>7</v>
      </c>
      <c r="B3501" s="159"/>
      <c r="C3501" s="1" t="s">
        <v>712</v>
      </c>
      <c r="D3501" s="1"/>
      <c r="E3501" s="1" t="s">
        <v>1968</v>
      </c>
      <c r="F3501" s="1" t="s">
        <v>1969</v>
      </c>
      <c r="G3501" s="1">
        <v>6</v>
      </c>
      <c r="H3501" s="1" t="s">
        <v>19</v>
      </c>
      <c r="I3501" s="1" t="s">
        <v>629</v>
      </c>
      <c r="J3501" s="1">
        <v>0.3</v>
      </c>
      <c r="K3501" s="1">
        <v>1.7999999999999998</v>
      </c>
      <c r="L3501" s="42">
        <v>8</v>
      </c>
      <c r="M3501" s="43"/>
      <c r="N3501" s="1" t="e">
        <f>VLOOKUP(B3501,MICRO!E:L,8,0)</f>
        <v>#N/A</v>
      </c>
    </row>
    <row r="3502" spans="1:14" ht="20.25" x14ac:dyDescent="0.25">
      <c r="A3502" s="1">
        <v>8</v>
      </c>
      <c r="B3502" s="159"/>
      <c r="C3502" s="1" t="s">
        <v>147</v>
      </c>
      <c r="D3502" s="1"/>
      <c r="E3502" s="1"/>
      <c r="F3502" s="1" t="s">
        <v>1970</v>
      </c>
      <c r="G3502" s="1">
        <v>16</v>
      </c>
      <c r="H3502" s="1" t="s">
        <v>19</v>
      </c>
      <c r="I3502" s="1" t="s">
        <v>629</v>
      </c>
      <c r="J3502" s="1">
        <v>0.3</v>
      </c>
      <c r="K3502" s="1">
        <v>4.8</v>
      </c>
      <c r="L3502" s="42">
        <v>8</v>
      </c>
      <c r="M3502" s="43"/>
      <c r="N3502" s="1" t="e">
        <f>VLOOKUP(B3502,MICRO!E:L,8,0)</f>
        <v>#N/A</v>
      </c>
    </row>
    <row r="3503" spans="1:14" ht="20.25" x14ac:dyDescent="0.25">
      <c r="A3503" s="1">
        <v>9</v>
      </c>
      <c r="B3503" s="159"/>
      <c r="C3503" s="1" t="s">
        <v>936</v>
      </c>
      <c r="D3503" s="1"/>
      <c r="E3503" s="1" t="s">
        <v>1971</v>
      </c>
      <c r="F3503" s="1" t="s">
        <v>1972</v>
      </c>
      <c r="G3503" s="1">
        <v>8</v>
      </c>
      <c r="H3503" s="1" t="s">
        <v>19</v>
      </c>
      <c r="I3503" s="1" t="s">
        <v>629</v>
      </c>
      <c r="J3503" s="1">
        <v>0.3</v>
      </c>
      <c r="K3503" s="1">
        <v>2.4</v>
      </c>
      <c r="L3503" s="42">
        <v>8</v>
      </c>
      <c r="M3503" s="43"/>
      <c r="N3503" s="1" t="e">
        <f>VLOOKUP(B3503,MICRO!E:L,8,0)</f>
        <v>#N/A</v>
      </c>
    </row>
    <row r="3504" spans="1:14" ht="20.25" x14ac:dyDescent="0.25">
      <c r="A3504" s="1">
        <v>10</v>
      </c>
      <c r="B3504" s="159">
        <v>2169</v>
      </c>
      <c r="C3504" s="1" t="s">
        <v>731</v>
      </c>
      <c r="D3504" s="1"/>
      <c r="E3504" s="1" t="s">
        <v>2</v>
      </c>
      <c r="F3504" s="1" t="s">
        <v>732</v>
      </c>
      <c r="G3504" s="1">
        <v>1</v>
      </c>
      <c r="H3504" s="1" t="s">
        <v>19</v>
      </c>
      <c r="I3504" s="1" t="s">
        <v>589</v>
      </c>
      <c r="J3504" s="1">
        <v>39.32</v>
      </c>
      <c r="K3504" s="1">
        <v>32.119999999999997</v>
      </c>
      <c r="L3504" s="42">
        <v>8</v>
      </c>
      <c r="M3504" s="43"/>
      <c r="N3504" s="1" t="e">
        <f>VLOOKUP(B3504,MICRO!E:L,8,0)</f>
        <v>#N/A</v>
      </c>
    </row>
    <row r="3505" spans="1:14" ht="20.25" x14ac:dyDescent="0.25">
      <c r="A3505" s="1">
        <v>11</v>
      </c>
      <c r="B3505" s="159">
        <v>2450</v>
      </c>
      <c r="C3505" s="1" t="s">
        <v>933</v>
      </c>
      <c r="D3505" s="1"/>
      <c r="E3505" s="1" t="s">
        <v>2</v>
      </c>
      <c r="F3505" s="1" t="s">
        <v>934</v>
      </c>
      <c r="G3505" s="1">
        <v>1</v>
      </c>
      <c r="H3505" s="1" t="s">
        <v>19</v>
      </c>
      <c r="I3505" s="1" t="s">
        <v>629</v>
      </c>
      <c r="J3505" s="1">
        <v>2.94</v>
      </c>
      <c r="K3505" s="1">
        <v>2.94</v>
      </c>
      <c r="L3505" s="42">
        <v>8</v>
      </c>
      <c r="M3505" s="43"/>
      <c r="N3505" s="1" t="e">
        <f>VLOOKUP(B3505,MICRO!E:L,8,0)</f>
        <v>#N/A</v>
      </c>
    </row>
    <row r="3506" spans="1:14" ht="20.25" x14ac:dyDescent="0.25">
      <c r="A3506" s="1">
        <v>12</v>
      </c>
      <c r="B3506" s="159">
        <v>2451</v>
      </c>
      <c r="C3506" s="1" t="s">
        <v>933</v>
      </c>
      <c r="D3506" s="1"/>
      <c r="E3506" s="1" t="s">
        <v>43</v>
      </c>
      <c r="F3506" s="1" t="s">
        <v>935</v>
      </c>
      <c r="G3506" s="1">
        <v>1</v>
      </c>
      <c r="H3506" s="1" t="s">
        <v>19</v>
      </c>
      <c r="I3506" s="1" t="s">
        <v>629</v>
      </c>
      <c r="J3506" s="1">
        <v>8.1999999999999993</v>
      </c>
      <c r="K3506" s="1">
        <v>8.1999999999999993</v>
      </c>
      <c r="L3506" s="42">
        <v>8</v>
      </c>
      <c r="M3506" s="43"/>
      <c r="N3506" s="1" t="e">
        <f>VLOOKUP(B3506,MICRO!E:L,8,0)</f>
        <v>#N/A</v>
      </c>
    </row>
    <row r="3507" spans="1:14" ht="20.25" x14ac:dyDescent="0.25">
      <c r="A3507" s="1">
        <v>13</v>
      </c>
      <c r="B3507" s="159">
        <v>2487</v>
      </c>
      <c r="C3507" s="1" t="s">
        <v>962</v>
      </c>
      <c r="D3507" s="1"/>
      <c r="E3507" s="1" t="s">
        <v>464</v>
      </c>
      <c r="F3507" s="1" t="s">
        <v>970</v>
      </c>
      <c r="G3507" s="1">
        <v>4</v>
      </c>
      <c r="H3507" s="1" t="s">
        <v>19</v>
      </c>
      <c r="I3507" s="1" t="s">
        <v>589</v>
      </c>
      <c r="J3507" s="1">
        <v>5.81</v>
      </c>
      <c r="K3507" s="1">
        <v>23.24</v>
      </c>
      <c r="L3507" s="42">
        <v>8</v>
      </c>
      <c r="M3507" s="43"/>
      <c r="N3507" s="1" t="e">
        <f>VLOOKUP(B3507,MICRO!E:L,8,0)</f>
        <v>#N/A</v>
      </c>
    </row>
    <row r="3508" spans="1:14" ht="20.25" x14ac:dyDescent="0.25">
      <c r="A3508" s="1">
        <v>14</v>
      </c>
      <c r="B3508" s="159">
        <v>2487</v>
      </c>
      <c r="C3508" s="1" t="s">
        <v>962</v>
      </c>
      <c r="D3508" s="1"/>
      <c r="E3508" s="1" t="s">
        <v>464</v>
      </c>
      <c r="F3508" s="1" t="s">
        <v>970</v>
      </c>
      <c r="G3508" s="1">
        <v>6</v>
      </c>
      <c r="H3508" s="1" t="s">
        <v>19</v>
      </c>
      <c r="I3508" s="1" t="s">
        <v>585</v>
      </c>
      <c r="J3508" s="1">
        <v>5.81</v>
      </c>
      <c r="K3508" s="1">
        <v>34.86</v>
      </c>
      <c r="L3508" s="42">
        <v>8</v>
      </c>
      <c r="M3508" s="43"/>
      <c r="N3508" s="1" t="e">
        <f>VLOOKUP(B3508,MICRO!E:L,8,0)</f>
        <v>#N/A</v>
      </c>
    </row>
    <row r="3509" spans="1:14" ht="20.25" x14ac:dyDescent="0.25">
      <c r="A3509" s="1">
        <v>15</v>
      </c>
      <c r="B3509" s="159">
        <v>2488</v>
      </c>
      <c r="C3509" s="1" t="s">
        <v>962</v>
      </c>
      <c r="D3509" s="1"/>
      <c r="E3509" s="1" t="s">
        <v>1102</v>
      </c>
      <c r="F3509" s="1" t="s">
        <v>971</v>
      </c>
      <c r="G3509" s="1">
        <v>2</v>
      </c>
      <c r="H3509" s="1" t="s">
        <v>19</v>
      </c>
      <c r="I3509" s="1" t="s">
        <v>589</v>
      </c>
      <c r="J3509" s="1">
        <v>3.83</v>
      </c>
      <c r="K3509" s="1">
        <v>7.66</v>
      </c>
      <c r="L3509" s="42">
        <v>8</v>
      </c>
      <c r="M3509" s="43"/>
      <c r="N3509" s="1" t="e">
        <f>VLOOKUP(B3509,MICRO!E:L,8,0)</f>
        <v>#N/A</v>
      </c>
    </row>
    <row r="3510" spans="1:14" ht="20.25" x14ac:dyDescent="0.25">
      <c r="A3510" s="1">
        <v>16</v>
      </c>
      <c r="B3510" s="159">
        <v>2488</v>
      </c>
      <c r="C3510" s="1" t="s">
        <v>962</v>
      </c>
      <c r="D3510" s="1"/>
      <c r="E3510" s="1" t="s">
        <v>1102</v>
      </c>
      <c r="F3510" s="1" t="s">
        <v>971</v>
      </c>
      <c r="G3510" s="1">
        <v>2</v>
      </c>
      <c r="H3510" s="1" t="s">
        <v>19</v>
      </c>
      <c r="I3510" s="1" t="s">
        <v>585</v>
      </c>
      <c r="J3510" s="1">
        <v>3.83</v>
      </c>
      <c r="K3510" s="1">
        <v>7.66</v>
      </c>
      <c r="L3510" s="42">
        <v>8</v>
      </c>
      <c r="M3510" s="43"/>
      <c r="N3510" s="1" t="e">
        <f>VLOOKUP(B3510,MICRO!E:L,8,0)</f>
        <v>#N/A</v>
      </c>
    </row>
    <row r="3511" spans="1:14" ht="20.25" x14ac:dyDescent="0.25">
      <c r="A3511" s="1">
        <v>17</v>
      </c>
      <c r="B3511" s="159">
        <v>2489</v>
      </c>
      <c r="C3511" s="1" t="s">
        <v>962</v>
      </c>
      <c r="D3511" s="1"/>
      <c r="E3511" s="1" t="s">
        <v>1103</v>
      </c>
      <c r="F3511" s="1" t="s">
        <v>972</v>
      </c>
      <c r="G3511" s="1">
        <v>1</v>
      </c>
      <c r="H3511" s="1" t="s">
        <v>19</v>
      </c>
      <c r="I3511" s="1" t="s">
        <v>589</v>
      </c>
      <c r="J3511" s="1">
        <v>2.25</v>
      </c>
      <c r="K3511" s="1">
        <v>2.25</v>
      </c>
      <c r="L3511" s="42">
        <v>8</v>
      </c>
      <c r="M3511" s="43"/>
      <c r="N3511" s="1" t="e">
        <f>VLOOKUP(B3511,MICRO!E:L,8,0)</f>
        <v>#N/A</v>
      </c>
    </row>
    <row r="3512" spans="1:14" ht="20.25" x14ac:dyDescent="0.25">
      <c r="A3512" s="1">
        <v>18</v>
      </c>
      <c r="B3512" s="159">
        <v>2489</v>
      </c>
      <c r="C3512" s="1" t="s">
        <v>962</v>
      </c>
      <c r="D3512" s="1"/>
      <c r="E3512" s="1" t="s">
        <v>1103</v>
      </c>
      <c r="F3512" s="1" t="s">
        <v>972</v>
      </c>
      <c r="G3512" s="1">
        <v>1</v>
      </c>
      <c r="H3512" s="1" t="s">
        <v>19</v>
      </c>
      <c r="I3512" s="1" t="s">
        <v>585</v>
      </c>
      <c r="J3512" s="1">
        <v>2.25</v>
      </c>
      <c r="K3512" s="1">
        <v>2.25</v>
      </c>
      <c r="L3512" s="42">
        <v>8</v>
      </c>
      <c r="M3512" s="43"/>
      <c r="N3512" s="1" t="e">
        <f>VLOOKUP(B3512,MICRO!E:L,8,0)</f>
        <v>#N/A</v>
      </c>
    </row>
    <row r="3513" spans="1:14" ht="20.25" x14ac:dyDescent="0.25">
      <c r="A3513" s="1">
        <v>19</v>
      </c>
      <c r="B3513" s="159">
        <v>2499</v>
      </c>
      <c r="C3513" s="1" t="s">
        <v>977</v>
      </c>
      <c r="D3513" s="1"/>
      <c r="E3513" s="1" t="s">
        <v>2</v>
      </c>
      <c r="F3513" s="1" t="s">
        <v>978</v>
      </c>
      <c r="G3513" s="1">
        <v>1</v>
      </c>
      <c r="H3513" s="1"/>
      <c r="I3513" s="1" t="s">
        <v>589</v>
      </c>
      <c r="J3513" s="1">
        <v>74.28</v>
      </c>
      <c r="K3513" s="1">
        <v>74.28</v>
      </c>
      <c r="L3513" s="42">
        <v>8</v>
      </c>
      <c r="M3513" s="43"/>
      <c r="N3513" s="1" t="e">
        <f>VLOOKUP(B3513,MICRO!E:L,8,0)</f>
        <v>#N/A</v>
      </c>
    </row>
    <row r="3514" spans="1:14" ht="20.25" x14ac:dyDescent="0.25">
      <c r="A3514" s="1">
        <v>20</v>
      </c>
      <c r="B3514" s="159">
        <v>2502</v>
      </c>
      <c r="C3514" s="1" t="s">
        <v>977</v>
      </c>
      <c r="D3514" s="1"/>
      <c r="E3514" s="1" t="s">
        <v>1101</v>
      </c>
      <c r="F3514" s="1" t="s">
        <v>981</v>
      </c>
      <c r="G3514" s="1">
        <v>2</v>
      </c>
      <c r="H3514" s="1"/>
      <c r="I3514" s="1" t="s">
        <v>589</v>
      </c>
      <c r="J3514" s="1">
        <v>0.49</v>
      </c>
      <c r="K3514" s="1">
        <v>0.98</v>
      </c>
      <c r="L3514" s="42">
        <v>8</v>
      </c>
      <c r="M3514" s="43"/>
      <c r="N3514" s="1" t="e">
        <f>VLOOKUP(B3514,MICRO!E:L,8,0)</f>
        <v>#N/A</v>
      </c>
    </row>
    <row r="3515" spans="1:14" ht="20.25" x14ac:dyDescent="0.25">
      <c r="A3515" s="1">
        <v>21</v>
      </c>
      <c r="B3515" s="159">
        <v>2566</v>
      </c>
      <c r="C3515" s="1" t="s">
        <v>959</v>
      </c>
      <c r="D3515" s="1"/>
      <c r="E3515" s="1" t="s">
        <v>2</v>
      </c>
      <c r="F3515" s="1" t="s">
        <v>1013</v>
      </c>
      <c r="G3515" s="1">
        <v>1</v>
      </c>
      <c r="H3515" s="1"/>
      <c r="I3515" s="1" t="s">
        <v>629</v>
      </c>
      <c r="J3515" s="1">
        <v>21.96</v>
      </c>
      <c r="K3515" s="1">
        <v>21.96</v>
      </c>
      <c r="L3515" s="42">
        <v>8</v>
      </c>
      <c r="M3515" s="43"/>
      <c r="N3515" s="1" t="e">
        <f>VLOOKUP(B3515,MICRO!E:L,8,0)</f>
        <v>#N/A</v>
      </c>
    </row>
    <row r="3516" spans="1:14" ht="20.25" x14ac:dyDescent="0.25">
      <c r="A3516" s="1">
        <v>22</v>
      </c>
      <c r="B3516" s="159"/>
      <c r="C3516" s="1" t="s">
        <v>959</v>
      </c>
      <c r="D3516" s="1"/>
      <c r="E3516" s="1" t="s">
        <v>1973</v>
      </c>
      <c r="F3516" s="1" t="s">
        <v>1974</v>
      </c>
      <c r="G3516" s="1">
        <v>2</v>
      </c>
      <c r="H3516" s="1"/>
      <c r="I3516" s="1" t="s">
        <v>629</v>
      </c>
      <c r="J3516" s="1">
        <v>0.47</v>
      </c>
      <c r="K3516" s="1">
        <v>0.94</v>
      </c>
      <c r="L3516" s="42">
        <v>8</v>
      </c>
      <c r="M3516" s="43"/>
      <c r="N3516" s="1" t="e">
        <f>VLOOKUP(B3516,MICRO!E:L,8,0)</f>
        <v>#N/A</v>
      </c>
    </row>
    <row r="3517" spans="1:14" ht="20.25" x14ac:dyDescent="0.25">
      <c r="A3517" s="1">
        <v>23</v>
      </c>
      <c r="B3517" s="159"/>
      <c r="C3517" s="1" t="s">
        <v>1975</v>
      </c>
      <c r="D3517" s="1" t="s">
        <v>1976</v>
      </c>
      <c r="E3517" s="1"/>
      <c r="F3517" s="1" t="s">
        <v>1977</v>
      </c>
      <c r="G3517" s="1">
        <v>1</v>
      </c>
      <c r="H3517" s="1" t="s">
        <v>19</v>
      </c>
      <c r="I3517" s="1" t="s">
        <v>589</v>
      </c>
      <c r="J3517" s="1">
        <v>1</v>
      </c>
      <c r="K3517" s="1">
        <v>1</v>
      </c>
      <c r="L3517" s="42">
        <v>8</v>
      </c>
      <c r="M3517" s="43"/>
      <c r="N3517" s="1" t="e">
        <f>VLOOKUP(B3517,MICRO!E:L,8,0)</f>
        <v>#N/A</v>
      </c>
    </row>
    <row r="3518" spans="1:14" ht="20.25" x14ac:dyDescent="0.25">
      <c r="A3518" s="1">
        <v>24</v>
      </c>
      <c r="B3518" s="159"/>
      <c r="C3518" s="1" t="s">
        <v>1975</v>
      </c>
      <c r="D3518" s="1" t="s">
        <v>1976</v>
      </c>
      <c r="E3518" s="1"/>
      <c r="F3518" s="1" t="s">
        <v>1978</v>
      </c>
      <c r="G3518" s="1">
        <v>1</v>
      </c>
      <c r="H3518" s="1" t="s">
        <v>19</v>
      </c>
      <c r="I3518" s="1" t="s">
        <v>589</v>
      </c>
      <c r="J3518" s="1">
        <v>0.1</v>
      </c>
      <c r="K3518" s="1">
        <v>0.1</v>
      </c>
      <c r="L3518" s="42">
        <v>8</v>
      </c>
      <c r="M3518" s="43"/>
      <c r="N3518" s="1" t="e">
        <f>VLOOKUP(B3518,MICRO!E:L,8,0)</f>
        <v>#N/A</v>
      </c>
    </row>
    <row r="3519" spans="1:14" ht="20.25" x14ac:dyDescent="0.25">
      <c r="A3519" s="1">
        <v>25</v>
      </c>
      <c r="B3519" s="159"/>
      <c r="C3519" s="1" t="s">
        <v>1975</v>
      </c>
      <c r="D3519" s="1" t="s">
        <v>1976</v>
      </c>
      <c r="E3519" s="1"/>
      <c r="F3519" s="1" t="s">
        <v>1979</v>
      </c>
      <c r="G3519" s="1">
        <v>1</v>
      </c>
      <c r="H3519" s="1" t="s">
        <v>19</v>
      </c>
      <c r="I3519" s="1" t="s">
        <v>589</v>
      </c>
      <c r="J3519" s="1">
        <v>0.2</v>
      </c>
      <c r="K3519" s="1">
        <v>0.2</v>
      </c>
      <c r="L3519" s="42">
        <v>8</v>
      </c>
      <c r="M3519" s="43"/>
      <c r="N3519" s="1" t="e">
        <f>VLOOKUP(B3519,MICRO!E:L,8,0)</f>
        <v>#N/A</v>
      </c>
    </row>
    <row r="3520" spans="1:14" ht="20.25" x14ac:dyDescent="0.25">
      <c r="A3520" s="1">
        <v>26</v>
      </c>
      <c r="B3520" s="159"/>
      <c r="C3520" s="1" t="s">
        <v>1975</v>
      </c>
      <c r="D3520" s="1" t="s">
        <v>1976</v>
      </c>
      <c r="E3520" s="1"/>
      <c r="F3520" s="1" t="s">
        <v>1979</v>
      </c>
      <c r="G3520" s="1">
        <v>1</v>
      </c>
      <c r="H3520" s="1" t="s">
        <v>19</v>
      </c>
      <c r="I3520" s="1" t="s">
        <v>585</v>
      </c>
      <c r="J3520" s="1">
        <v>0.4</v>
      </c>
      <c r="K3520" s="1">
        <v>0.4</v>
      </c>
      <c r="L3520" s="42">
        <v>8</v>
      </c>
      <c r="M3520" s="43"/>
      <c r="N3520" s="1" t="e">
        <f>VLOOKUP(B3520,MICRO!E:L,8,0)</f>
        <v>#N/A</v>
      </c>
    </row>
    <row r="3521" spans="1:14" ht="20.25" x14ac:dyDescent="0.25">
      <c r="A3521" s="1">
        <v>27</v>
      </c>
      <c r="B3521" s="159"/>
      <c r="C3521" s="1" t="s">
        <v>1975</v>
      </c>
      <c r="D3521" s="1" t="s">
        <v>1976</v>
      </c>
      <c r="E3521" s="1"/>
      <c r="F3521" s="1" t="s">
        <v>1980</v>
      </c>
      <c r="G3521" s="1">
        <v>1</v>
      </c>
      <c r="H3521" s="1" t="s">
        <v>19</v>
      </c>
      <c r="I3521" s="1" t="s">
        <v>585</v>
      </c>
      <c r="J3521" s="1">
        <v>1</v>
      </c>
      <c r="K3521" s="1">
        <v>1</v>
      </c>
      <c r="L3521" s="42">
        <v>8</v>
      </c>
      <c r="M3521" s="43"/>
      <c r="N3521" s="1" t="e">
        <f>VLOOKUP(B3521,MICRO!E:L,8,0)</f>
        <v>#N/A</v>
      </c>
    </row>
    <row r="3522" spans="1:14" ht="20.25" x14ac:dyDescent="0.25">
      <c r="A3522" s="1">
        <v>28</v>
      </c>
      <c r="B3522" s="159"/>
      <c r="C3522" s="1" t="s">
        <v>1981</v>
      </c>
      <c r="D3522" s="1" t="s">
        <v>1976</v>
      </c>
      <c r="E3522" s="1"/>
      <c r="F3522" s="1" t="s">
        <v>1982</v>
      </c>
      <c r="G3522" s="1">
        <v>1</v>
      </c>
      <c r="H3522" s="1" t="s">
        <v>19</v>
      </c>
      <c r="I3522" s="1" t="s">
        <v>634</v>
      </c>
      <c r="J3522" s="1">
        <v>1</v>
      </c>
      <c r="K3522" s="1">
        <v>1</v>
      </c>
      <c r="L3522" s="42">
        <v>8</v>
      </c>
      <c r="M3522" s="43"/>
      <c r="N3522" s="1" t="e">
        <f>VLOOKUP(B3522,MICRO!E:L,8,0)</f>
        <v>#N/A</v>
      </c>
    </row>
    <row r="3523" spans="1:14" ht="20.25" x14ac:dyDescent="0.25">
      <c r="A3523" s="1">
        <v>29</v>
      </c>
      <c r="B3523" s="159"/>
      <c r="C3523" s="1" t="s">
        <v>1975</v>
      </c>
      <c r="D3523" s="1" t="s">
        <v>1983</v>
      </c>
      <c r="E3523" s="1"/>
      <c r="F3523" s="1" t="s">
        <v>1984</v>
      </c>
      <c r="G3523" s="1">
        <v>1</v>
      </c>
      <c r="H3523" s="1" t="s">
        <v>19</v>
      </c>
      <c r="I3523" s="1" t="s">
        <v>585</v>
      </c>
      <c r="J3523" s="1">
        <v>1</v>
      </c>
      <c r="K3523" s="1">
        <v>1</v>
      </c>
      <c r="L3523" s="42">
        <v>8</v>
      </c>
      <c r="M3523" s="43"/>
      <c r="N3523" s="1" t="e">
        <f>VLOOKUP(B3523,MICRO!E:L,8,0)</f>
        <v>#N/A</v>
      </c>
    </row>
    <row r="3524" spans="1:14" ht="20.25" x14ac:dyDescent="0.25">
      <c r="A3524" s="1">
        <v>30</v>
      </c>
      <c r="B3524" s="159"/>
      <c r="C3524" s="1" t="s">
        <v>1975</v>
      </c>
      <c r="D3524" s="1" t="s">
        <v>1983</v>
      </c>
      <c r="E3524" s="1"/>
      <c r="F3524" s="1" t="s">
        <v>1985</v>
      </c>
      <c r="G3524" s="1">
        <v>1</v>
      </c>
      <c r="H3524" s="1" t="s">
        <v>19</v>
      </c>
      <c r="I3524" s="1" t="s">
        <v>589</v>
      </c>
      <c r="J3524" s="1">
        <v>1.5</v>
      </c>
      <c r="K3524" s="1">
        <v>1.5</v>
      </c>
      <c r="L3524" s="42">
        <v>8</v>
      </c>
      <c r="M3524" s="43"/>
      <c r="N3524" s="1" t="e">
        <f>VLOOKUP(B3524,MICRO!E:L,8,0)</f>
        <v>#N/A</v>
      </c>
    </row>
    <row r="3525" spans="1:14" ht="20.25" x14ac:dyDescent="0.25">
      <c r="A3525" s="1">
        <v>31</v>
      </c>
      <c r="B3525" s="159"/>
      <c r="C3525" s="1" t="s">
        <v>1975</v>
      </c>
      <c r="D3525" s="1" t="s">
        <v>1976</v>
      </c>
      <c r="E3525" s="1"/>
      <c r="F3525" s="1" t="s">
        <v>1986</v>
      </c>
      <c r="G3525" s="1">
        <v>1</v>
      </c>
      <c r="H3525" s="1" t="s">
        <v>19</v>
      </c>
      <c r="I3525" s="1" t="s">
        <v>585</v>
      </c>
      <c r="J3525" s="1">
        <v>0.1</v>
      </c>
      <c r="K3525" s="1">
        <v>0.1</v>
      </c>
      <c r="L3525" s="42">
        <v>8</v>
      </c>
      <c r="M3525" s="43"/>
      <c r="N3525" s="1" t="e">
        <f>VLOOKUP(B3525,MICRO!E:L,8,0)</f>
        <v>#N/A</v>
      </c>
    </row>
    <row r="3526" spans="1:14" ht="20.25" x14ac:dyDescent="0.25">
      <c r="A3526" s="1">
        <v>32</v>
      </c>
      <c r="B3526" s="159"/>
      <c r="C3526" s="1" t="s">
        <v>1987</v>
      </c>
      <c r="D3526" s="1" t="s">
        <v>1976</v>
      </c>
      <c r="E3526" s="1"/>
      <c r="F3526" s="1" t="s">
        <v>1988</v>
      </c>
      <c r="G3526" s="1">
        <v>1</v>
      </c>
      <c r="H3526" s="1" t="s">
        <v>19</v>
      </c>
      <c r="I3526" s="1" t="s">
        <v>634</v>
      </c>
      <c r="J3526" s="1">
        <v>0.45</v>
      </c>
      <c r="K3526" s="1">
        <v>0.45</v>
      </c>
      <c r="L3526" s="42">
        <v>8</v>
      </c>
      <c r="M3526" s="43"/>
      <c r="N3526" s="1" t="e">
        <f>VLOOKUP(B3526,MICRO!E:L,8,0)</f>
        <v>#N/A</v>
      </c>
    </row>
    <row r="3527" spans="1:14" ht="20.25" x14ac:dyDescent="0.25">
      <c r="A3527" s="1">
        <v>33</v>
      </c>
      <c r="B3527" s="159"/>
      <c r="C3527" s="1" t="s">
        <v>1981</v>
      </c>
      <c r="D3527" s="1" t="s">
        <v>1976</v>
      </c>
      <c r="E3527" s="1"/>
      <c r="F3527" s="1" t="s">
        <v>1989</v>
      </c>
      <c r="G3527" s="1">
        <v>1</v>
      </c>
      <c r="H3527" s="1" t="s">
        <v>19</v>
      </c>
      <c r="I3527" s="1" t="s">
        <v>634</v>
      </c>
      <c r="J3527" s="1">
        <v>0.3</v>
      </c>
      <c r="K3527" s="1">
        <v>0.3</v>
      </c>
      <c r="L3527" s="42">
        <v>8</v>
      </c>
      <c r="M3527" s="43"/>
      <c r="N3527" s="1" t="e">
        <f>VLOOKUP(B3527,MICRO!E:L,8,0)</f>
        <v>#N/A</v>
      </c>
    </row>
    <row r="3528" spans="1:14" ht="20.25" x14ac:dyDescent="0.25">
      <c r="A3528" s="1">
        <v>34</v>
      </c>
      <c r="B3528" s="159"/>
      <c r="C3528" s="1" t="s">
        <v>1990</v>
      </c>
      <c r="D3528" s="1" t="s">
        <v>1976</v>
      </c>
      <c r="E3528" s="1"/>
      <c r="F3528" s="1" t="s">
        <v>1991</v>
      </c>
      <c r="G3528" s="1">
        <v>1</v>
      </c>
      <c r="H3528" s="1" t="s">
        <v>19</v>
      </c>
      <c r="I3528" s="1" t="s">
        <v>585</v>
      </c>
      <c r="J3528" s="1">
        <v>0.35</v>
      </c>
      <c r="K3528" s="1">
        <v>0.35</v>
      </c>
      <c r="L3528" s="42">
        <v>8</v>
      </c>
      <c r="M3528" s="43"/>
      <c r="N3528" s="1" t="e">
        <f>VLOOKUP(B3528,MICRO!E:L,8,0)</f>
        <v>#N/A</v>
      </c>
    </row>
    <row r="3529" spans="1:14" ht="20.25" x14ac:dyDescent="0.25">
      <c r="A3529" s="1">
        <v>35</v>
      </c>
      <c r="B3529" s="159"/>
      <c r="C3529" s="1" t="s">
        <v>1992</v>
      </c>
      <c r="D3529" s="1" t="s">
        <v>1976</v>
      </c>
      <c r="E3529" s="1"/>
      <c r="F3529" s="1" t="s">
        <v>1993</v>
      </c>
      <c r="G3529" s="1">
        <v>1</v>
      </c>
      <c r="H3529" s="1" t="s">
        <v>19</v>
      </c>
      <c r="I3529" s="1" t="s">
        <v>629</v>
      </c>
      <c r="J3529" s="1">
        <v>0.8</v>
      </c>
      <c r="K3529" s="1">
        <v>0.8</v>
      </c>
      <c r="L3529" s="42">
        <v>8</v>
      </c>
      <c r="M3529" s="43"/>
      <c r="N3529" s="1" t="e">
        <f>VLOOKUP(B3529,MICRO!E:L,8,0)</f>
        <v>#N/A</v>
      </c>
    </row>
    <row r="3530" spans="1:14" ht="20.25" x14ac:dyDescent="0.25">
      <c r="A3530" s="1">
        <v>36</v>
      </c>
      <c r="B3530" s="159"/>
      <c r="C3530" s="1" t="s">
        <v>1994</v>
      </c>
      <c r="D3530" s="1" t="s">
        <v>1976</v>
      </c>
      <c r="E3530" s="1"/>
      <c r="F3530" s="1" t="s">
        <v>1995</v>
      </c>
      <c r="G3530" s="1">
        <v>1</v>
      </c>
      <c r="H3530" s="1" t="s">
        <v>19</v>
      </c>
      <c r="I3530" s="1" t="s">
        <v>629</v>
      </c>
      <c r="J3530" s="1">
        <v>0.8</v>
      </c>
      <c r="K3530" s="1">
        <v>0.8</v>
      </c>
      <c r="L3530" s="42">
        <v>8</v>
      </c>
      <c r="M3530" s="43"/>
      <c r="N3530" s="1" t="e">
        <f>VLOOKUP(B3530,MICRO!E:L,8,0)</f>
        <v>#N/A</v>
      </c>
    </row>
    <row r="3531" spans="1:14" ht="20.25" x14ac:dyDescent="0.25">
      <c r="A3531" s="1">
        <v>37</v>
      </c>
      <c r="B3531" s="159"/>
      <c r="C3531" s="1" t="s">
        <v>1994</v>
      </c>
      <c r="D3531" s="1" t="s">
        <v>1976</v>
      </c>
      <c r="E3531" s="1"/>
      <c r="F3531" s="1" t="s">
        <v>1995</v>
      </c>
      <c r="G3531" s="1">
        <v>1</v>
      </c>
      <c r="H3531" s="1" t="s">
        <v>19</v>
      </c>
      <c r="I3531" s="1" t="s">
        <v>629</v>
      </c>
      <c r="J3531" s="1">
        <v>0.8</v>
      </c>
      <c r="K3531" s="1">
        <v>0.8</v>
      </c>
      <c r="L3531" s="42">
        <v>8</v>
      </c>
      <c r="M3531" s="43"/>
      <c r="N3531" s="1" t="e">
        <f>VLOOKUP(B3531,MICRO!E:L,8,0)</f>
        <v>#N/A</v>
      </c>
    </row>
    <row r="3532" spans="1:14" ht="20.25" x14ac:dyDescent="0.25">
      <c r="A3532" s="1">
        <v>38</v>
      </c>
      <c r="B3532" s="159"/>
      <c r="C3532" s="1" t="s">
        <v>1994</v>
      </c>
      <c r="D3532" s="1" t="s">
        <v>1976</v>
      </c>
      <c r="E3532" s="1"/>
      <c r="F3532" s="1" t="s">
        <v>1995</v>
      </c>
      <c r="G3532" s="1">
        <v>1</v>
      </c>
      <c r="H3532" s="1" t="s">
        <v>19</v>
      </c>
      <c r="I3532" s="1" t="s">
        <v>629</v>
      </c>
      <c r="J3532" s="1">
        <v>0.8</v>
      </c>
      <c r="K3532" s="1">
        <v>0.8</v>
      </c>
      <c r="L3532" s="42">
        <v>8</v>
      </c>
      <c r="M3532" s="43"/>
      <c r="N3532" s="1" t="e">
        <f>VLOOKUP(B3532,MICRO!E:L,8,0)</f>
        <v>#N/A</v>
      </c>
    </row>
    <row r="3533" spans="1:14" ht="20.25" x14ac:dyDescent="0.25">
      <c r="A3533" s="1">
        <v>39</v>
      </c>
      <c r="B3533" s="159"/>
      <c r="C3533" s="1" t="s">
        <v>1996</v>
      </c>
      <c r="D3533" s="1" t="s">
        <v>1976</v>
      </c>
      <c r="E3533" s="1"/>
      <c r="F3533" s="1" t="s">
        <v>1997</v>
      </c>
      <c r="G3533" s="1">
        <v>1</v>
      </c>
      <c r="H3533" s="1" t="s">
        <v>19</v>
      </c>
      <c r="I3533" s="1" t="s">
        <v>589</v>
      </c>
      <c r="J3533" s="1">
        <v>0.81</v>
      </c>
      <c r="K3533" s="1">
        <v>0.81</v>
      </c>
      <c r="L3533" s="42">
        <v>8</v>
      </c>
      <c r="M3533" s="43"/>
      <c r="N3533" s="1" t="e">
        <f>VLOOKUP(B3533,MICRO!E:L,8,0)</f>
        <v>#N/A</v>
      </c>
    </row>
    <row r="3534" spans="1:14" ht="20.25" x14ac:dyDescent="0.25">
      <c r="A3534" s="1">
        <v>40</v>
      </c>
      <c r="B3534" s="159"/>
      <c r="C3534" s="1" t="s">
        <v>1998</v>
      </c>
      <c r="D3534" s="1" t="s">
        <v>1976</v>
      </c>
      <c r="E3534" s="1"/>
      <c r="F3534" s="1" t="s">
        <v>1999</v>
      </c>
      <c r="G3534" s="1">
        <v>1</v>
      </c>
      <c r="H3534" s="1" t="s">
        <v>19</v>
      </c>
      <c r="I3534" s="1" t="s">
        <v>629</v>
      </c>
      <c r="J3534" s="1">
        <v>0.2</v>
      </c>
      <c r="K3534" s="1">
        <v>0.2</v>
      </c>
      <c r="L3534" s="42">
        <v>8</v>
      </c>
      <c r="M3534" s="43"/>
      <c r="N3534" s="1" t="e">
        <f>VLOOKUP(B3534,MICRO!E:L,8,0)</f>
        <v>#N/A</v>
      </c>
    </row>
    <row r="3535" spans="1:14" ht="20.25" x14ac:dyDescent="0.25">
      <c r="A3535" s="1">
        <v>41</v>
      </c>
      <c r="B3535" s="159"/>
      <c r="C3535" s="1" t="s">
        <v>1998</v>
      </c>
      <c r="D3535" s="1" t="s">
        <v>1976</v>
      </c>
      <c r="E3535" s="1"/>
      <c r="F3535" s="1" t="s">
        <v>2000</v>
      </c>
      <c r="G3535" s="1">
        <v>1</v>
      </c>
      <c r="H3535" s="1" t="s">
        <v>19</v>
      </c>
      <c r="I3535" s="1" t="s">
        <v>629</v>
      </c>
      <c r="J3535" s="1">
        <v>0.4</v>
      </c>
      <c r="K3535" s="1">
        <v>0.4</v>
      </c>
      <c r="L3535" s="42">
        <v>8</v>
      </c>
      <c r="M3535" s="43"/>
      <c r="N3535" s="1" t="e">
        <f>VLOOKUP(B3535,MICRO!E:L,8,0)</f>
        <v>#N/A</v>
      </c>
    </row>
    <row r="3536" spans="1:14" ht="20.25" x14ac:dyDescent="0.25">
      <c r="A3536" s="1">
        <v>42</v>
      </c>
      <c r="B3536" s="159"/>
      <c r="C3536" s="1" t="s">
        <v>1998</v>
      </c>
      <c r="D3536" s="1" t="s">
        <v>1976</v>
      </c>
      <c r="E3536" s="1"/>
      <c r="F3536" s="1" t="s">
        <v>2001</v>
      </c>
      <c r="G3536" s="1">
        <v>1</v>
      </c>
      <c r="H3536" s="1" t="s">
        <v>19</v>
      </c>
      <c r="I3536" s="1" t="s">
        <v>629</v>
      </c>
      <c r="J3536" s="1">
        <v>0.15</v>
      </c>
      <c r="K3536" s="1">
        <v>0.15</v>
      </c>
      <c r="L3536" s="42">
        <v>8</v>
      </c>
      <c r="M3536" s="43"/>
      <c r="N3536" s="1" t="e">
        <f>VLOOKUP(B3536,MICRO!E:L,8,0)</f>
        <v>#N/A</v>
      </c>
    </row>
    <row r="3537" spans="1:14" ht="20.25" x14ac:dyDescent="0.25">
      <c r="A3537" s="1">
        <v>43</v>
      </c>
      <c r="B3537" s="159"/>
      <c r="C3537" s="1"/>
      <c r="D3537" s="1"/>
      <c r="E3537" s="1"/>
      <c r="F3537" s="1" t="s">
        <v>2002</v>
      </c>
      <c r="G3537" s="1">
        <v>2</v>
      </c>
      <c r="H3537" s="1" t="s">
        <v>19</v>
      </c>
      <c r="I3537" s="1"/>
      <c r="J3537" s="1">
        <v>2.8</v>
      </c>
      <c r="K3537" s="1">
        <v>5.6</v>
      </c>
      <c r="L3537" s="42">
        <v>8</v>
      </c>
      <c r="M3537" s="43"/>
      <c r="N3537" s="1" t="e">
        <f>VLOOKUP(B3537,MICRO!E:L,8,0)</f>
        <v>#N/A</v>
      </c>
    </row>
    <row r="3538" spans="1:14" ht="20.25" x14ac:dyDescent="0.25">
      <c r="A3538" s="1">
        <v>44</v>
      </c>
      <c r="B3538" s="159"/>
      <c r="C3538" s="1"/>
      <c r="D3538" s="1"/>
      <c r="E3538" s="1"/>
      <c r="F3538" s="1" t="s">
        <v>2003</v>
      </c>
      <c r="G3538" s="1">
        <v>4</v>
      </c>
      <c r="H3538" s="1" t="s">
        <v>19</v>
      </c>
      <c r="I3538" s="1"/>
      <c r="J3538" s="1">
        <v>2.8</v>
      </c>
      <c r="K3538" s="1">
        <v>11.2</v>
      </c>
      <c r="L3538" s="42">
        <v>8</v>
      </c>
      <c r="M3538" s="43"/>
      <c r="N3538" s="1" t="e">
        <f>VLOOKUP(B3538,MICRO!E:L,8,0)</f>
        <v>#N/A</v>
      </c>
    </row>
    <row r="3539" spans="1:14" ht="20.25" x14ac:dyDescent="0.25">
      <c r="A3539" s="1">
        <v>45</v>
      </c>
      <c r="B3539" s="159"/>
      <c r="C3539" s="1"/>
      <c r="D3539" s="1"/>
      <c r="E3539" s="1"/>
      <c r="F3539" s="1" t="s">
        <v>2004</v>
      </c>
      <c r="G3539" s="1">
        <v>1</v>
      </c>
      <c r="H3539" s="1" t="s">
        <v>19</v>
      </c>
      <c r="I3539" s="1"/>
      <c r="J3539" s="1">
        <v>1</v>
      </c>
      <c r="K3539" s="1">
        <v>1</v>
      </c>
      <c r="L3539" s="42">
        <v>8</v>
      </c>
      <c r="M3539" s="43"/>
      <c r="N3539" s="1" t="e">
        <f>VLOOKUP(B3539,MICRO!E:L,8,0)</f>
        <v>#N/A</v>
      </c>
    </row>
    <row r="3540" spans="1:14" ht="20.25" x14ac:dyDescent="0.25">
      <c r="A3540" s="1">
        <v>46</v>
      </c>
      <c r="B3540" s="159"/>
      <c r="C3540" s="1"/>
      <c r="D3540" s="1"/>
      <c r="E3540" s="1"/>
      <c r="F3540" s="1" t="s">
        <v>2005</v>
      </c>
      <c r="G3540" s="1">
        <v>4</v>
      </c>
      <c r="H3540" s="1" t="s">
        <v>19</v>
      </c>
      <c r="I3540" s="1"/>
      <c r="J3540" s="1">
        <v>0.6</v>
      </c>
      <c r="K3540" s="1">
        <v>2.4</v>
      </c>
      <c r="L3540" s="42">
        <v>8</v>
      </c>
      <c r="M3540" s="43"/>
      <c r="N3540" s="1" t="e">
        <f>VLOOKUP(B3540,MICRO!E:L,8,0)</f>
        <v>#N/A</v>
      </c>
    </row>
    <row r="3541" spans="1:14" ht="20.25" x14ac:dyDescent="0.25">
      <c r="A3541" s="1">
        <v>47</v>
      </c>
      <c r="B3541" s="159"/>
      <c r="C3541" s="1"/>
      <c r="D3541" s="1"/>
      <c r="E3541" s="1"/>
      <c r="F3541" s="1" t="s">
        <v>2006</v>
      </c>
      <c r="G3541" s="1">
        <v>144</v>
      </c>
      <c r="H3541" s="1" t="s">
        <v>19</v>
      </c>
      <c r="I3541" s="1"/>
      <c r="J3541" s="1">
        <v>0.02</v>
      </c>
      <c r="K3541" s="1">
        <v>2.88</v>
      </c>
      <c r="L3541" s="42">
        <v>8</v>
      </c>
      <c r="M3541" s="43"/>
      <c r="N3541" s="1" t="e">
        <f>VLOOKUP(B3541,MICRO!E:L,8,0)</f>
        <v>#N/A</v>
      </c>
    </row>
    <row r="3542" spans="1:14" ht="20.25" x14ac:dyDescent="0.25">
      <c r="A3542" s="1">
        <v>48</v>
      </c>
      <c r="B3542" s="159"/>
      <c r="C3542" s="1"/>
      <c r="D3542" s="1"/>
      <c r="E3542" s="1"/>
      <c r="F3542" s="1" t="s">
        <v>2007</v>
      </c>
      <c r="G3542" s="1">
        <v>62</v>
      </c>
      <c r="H3542" s="1" t="s">
        <v>19</v>
      </c>
      <c r="I3542" s="1"/>
      <c r="J3542" s="1">
        <v>0.02</v>
      </c>
      <c r="K3542" s="1">
        <v>1.24</v>
      </c>
      <c r="L3542" s="42">
        <v>8</v>
      </c>
      <c r="M3542" s="43"/>
      <c r="N3542" s="1" t="e">
        <f>VLOOKUP(B3542,MICRO!E:L,8,0)</f>
        <v>#N/A</v>
      </c>
    </row>
    <row r="3543" spans="1:14" ht="20.25" x14ac:dyDescent="0.25">
      <c r="A3543" s="1">
        <v>49</v>
      </c>
      <c r="B3543" s="159"/>
      <c r="C3543" s="1"/>
      <c r="D3543" s="1"/>
      <c r="E3543" s="1"/>
      <c r="F3543" s="1" t="s">
        <v>2008</v>
      </c>
      <c r="G3543" s="1">
        <v>16</v>
      </c>
      <c r="H3543" s="1" t="s">
        <v>19</v>
      </c>
      <c r="I3543" s="1"/>
      <c r="J3543" s="1">
        <v>0.05</v>
      </c>
      <c r="K3543" s="1">
        <v>0.8</v>
      </c>
      <c r="L3543" s="42">
        <v>8</v>
      </c>
      <c r="M3543" s="43"/>
      <c r="N3543" s="1" t="e">
        <f>VLOOKUP(B3543,MICRO!E:L,8,0)</f>
        <v>#N/A</v>
      </c>
    </row>
    <row r="3544" spans="1:14" ht="20.25" x14ac:dyDescent="0.25">
      <c r="A3544" s="1">
        <v>50</v>
      </c>
      <c r="B3544" s="159"/>
      <c r="C3544" s="1"/>
      <c r="D3544" s="1"/>
      <c r="E3544" s="1"/>
      <c r="F3544" s="1" t="s">
        <v>2009</v>
      </c>
      <c r="G3544" s="1">
        <v>2</v>
      </c>
      <c r="H3544" s="1" t="s">
        <v>19</v>
      </c>
      <c r="I3544" s="1"/>
      <c r="J3544" s="1">
        <v>2.8</v>
      </c>
      <c r="K3544" s="1">
        <v>5.6</v>
      </c>
      <c r="L3544" s="42">
        <v>8</v>
      </c>
      <c r="M3544" s="43"/>
      <c r="N3544" s="1" t="e">
        <f>VLOOKUP(B3544,MICRO!E:L,8,0)</f>
        <v>#N/A</v>
      </c>
    </row>
    <row r="3545" spans="1:14" ht="20.25" x14ac:dyDescent="0.25">
      <c r="A3545" s="1">
        <v>51</v>
      </c>
      <c r="B3545" s="159"/>
      <c r="C3545" s="1"/>
      <c r="D3545" s="1"/>
      <c r="E3545" s="1"/>
      <c r="F3545" s="1" t="s">
        <v>2010</v>
      </c>
      <c r="G3545" s="1">
        <v>6</v>
      </c>
      <c r="H3545" s="1" t="s">
        <v>19</v>
      </c>
      <c r="I3545" s="1"/>
      <c r="J3545" s="1">
        <v>1.1000000000000001</v>
      </c>
      <c r="K3545" s="1">
        <v>6.6000000000000005</v>
      </c>
      <c r="L3545" s="42">
        <v>8</v>
      </c>
      <c r="M3545" s="43"/>
      <c r="N3545" s="1" t="e">
        <f>VLOOKUP(B3545,MICRO!E:L,8,0)</f>
        <v>#N/A</v>
      </c>
    </row>
    <row r="3546" spans="1:14" ht="20.25" x14ac:dyDescent="0.25">
      <c r="A3546" s="1">
        <v>52</v>
      </c>
      <c r="B3546" s="159"/>
      <c r="C3546" s="1"/>
      <c r="D3546" s="1"/>
      <c r="E3546" s="1"/>
      <c r="F3546" s="1" t="s">
        <v>2011</v>
      </c>
      <c r="G3546" s="1">
        <v>52</v>
      </c>
      <c r="H3546" s="1" t="s">
        <v>19</v>
      </c>
      <c r="I3546" s="1"/>
      <c r="J3546" s="1">
        <v>0.02</v>
      </c>
      <c r="K3546" s="1">
        <v>1.04</v>
      </c>
      <c r="L3546" s="42">
        <v>8</v>
      </c>
      <c r="M3546" s="43"/>
      <c r="N3546" s="1" t="e">
        <f>VLOOKUP(B3546,MICRO!E:L,8,0)</f>
        <v>#N/A</v>
      </c>
    </row>
    <row r="3547" spans="1:14" ht="20.25" x14ac:dyDescent="0.25">
      <c r="A3547" s="1">
        <v>53</v>
      </c>
      <c r="B3547" s="159"/>
      <c r="C3547" s="1"/>
      <c r="D3547" s="1"/>
      <c r="E3547" s="1"/>
      <c r="F3547" s="1" t="s">
        <v>2012</v>
      </c>
      <c r="G3547" s="1">
        <v>5</v>
      </c>
      <c r="H3547" s="1" t="s">
        <v>19</v>
      </c>
      <c r="I3547" s="1"/>
      <c r="J3547" s="1">
        <v>0.05</v>
      </c>
      <c r="K3547" s="1">
        <v>0.25</v>
      </c>
      <c r="L3547" s="42">
        <v>8</v>
      </c>
      <c r="M3547" s="43"/>
      <c r="N3547" s="1" t="e">
        <f>VLOOKUP(B3547,MICRO!E:L,8,0)</f>
        <v>#N/A</v>
      </c>
    </row>
    <row r="3548" spans="1:14" ht="20.25" x14ac:dyDescent="0.25">
      <c r="A3548" s="1">
        <v>54</v>
      </c>
      <c r="B3548" s="159"/>
      <c r="C3548" s="1"/>
      <c r="D3548" s="1"/>
      <c r="E3548" s="1"/>
      <c r="F3548" s="1" t="s">
        <v>2013</v>
      </c>
      <c r="G3548" s="1">
        <v>20</v>
      </c>
      <c r="H3548" s="1" t="s">
        <v>19</v>
      </c>
      <c r="I3548" s="1"/>
      <c r="J3548" s="1">
        <v>0.03</v>
      </c>
      <c r="K3548" s="1">
        <v>0.6</v>
      </c>
      <c r="L3548" s="42">
        <v>8</v>
      </c>
      <c r="M3548" s="43"/>
      <c r="N3548" s="1" t="e">
        <f>VLOOKUP(B3548,MICRO!E:L,8,0)</f>
        <v>#N/A</v>
      </c>
    </row>
    <row r="3549" spans="1:14" ht="20.25" x14ac:dyDescent="0.25">
      <c r="A3549" s="1">
        <v>55</v>
      </c>
      <c r="B3549" s="159"/>
      <c r="C3549" s="1"/>
      <c r="D3549" s="1"/>
      <c r="E3549" s="1"/>
      <c r="F3549" s="1" t="s">
        <v>2014</v>
      </c>
      <c r="G3549" s="1">
        <v>3</v>
      </c>
      <c r="H3549" s="1" t="s">
        <v>19</v>
      </c>
      <c r="I3549" s="1"/>
      <c r="J3549" s="1">
        <v>0.02</v>
      </c>
      <c r="K3549" s="1">
        <v>0.06</v>
      </c>
      <c r="L3549" s="42">
        <v>8</v>
      </c>
      <c r="M3549" s="43"/>
      <c r="N3549" s="1" t="e">
        <f>VLOOKUP(B3549,MICRO!E:L,8,0)</f>
        <v>#N/A</v>
      </c>
    </row>
    <row r="3550" spans="1:14" ht="20.25" x14ac:dyDescent="0.25">
      <c r="A3550" s="1">
        <v>56</v>
      </c>
      <c r="B3550" s="159"/>
      <c r="C3550" s="1"/>
      <c r="D3550" s="1"/>
      <c r="E3550" s="1"/>
      <c r="F3550" s="1" t="s">
        <v>2015</v>
      </c>
      <c r="G3550" s="1">
        <v>5</v>
      </c>
      <c r="H3550" s="1" t="s">
        <v>19</v>
      </c>
      <c r="I3550" s="1"/>
      <c r="J3550" s="1">
        <v>0.04</v>
      </c>
      <c r="K3550" s="1">
        <v>0.2</v>
      </c>
      <c r="L3550" s="42">
        <v>8</v>
      </c>
      <c r="M3550" s="43"/>
      <c r="N3550" s="1" t="e">
        <f>VLOOKUP(B3550,MICRO!E:L,8,0)</f>
        <v>#N/A</v>
      </c>
    </row>
    <row r="3551" spans="1:14" ht="20.25" x14ac:dyDescent="0.25">
      <c r="A3551" s="1">
        <v>57</v>
      </c>
      <c r="B3551" s="159"/>
      <c r="C3551" s="1"/>
      <c r="D3551" s="1"/>
      <c r="E3551" s="1"/>
      <c r="F3551" s="1" t="s">
        <v>2016</v>
      </c>
      <c r="G3551" s="1">
        <v>6</v>
      </c>
      <c r="H3551" s="1" t="s">
        <v>19</v>
      </c>
      <c r="I3551" s="1"/>
      <c r="J3551" s="1">
        <v>0.02</v>
      </c>
      <c r="K3551" s="1">
        <v>0.12</v>
      </c>
      <c r="L3551" s="42">
        <v>8</v>
      </c>
      <c r="M3551" s="43"/>
      <c r="N3551" s="1" t="e">
        <f>VLOOKUP(B3551,MICRO!E:L,8,0)</f>
        <v>#N/A</v>
      </c>
    </row>
    <row r="3552" spans="1:14" ht="20.25" x14ac:dyDescent="0.25">
      <c r="A3552" s="1">
        <v>58</v>
      </c>
      <c r="B3552" s="159"/>
      <c r="C3552" s="1"/>
      <c r="D3552" s="1"/>
      <c r="E3552" s="1"/>
      <c r="F3552" s="1" t="s">
        <v>2017</v>
      </c>
      <c r="G3552" s="1">
        <v>2</v>
      </c>
      <c r="H3552" s="1" t="s">
        <v>19</v>
      </c>
      <c r="I3552" s="1"/>
      <c r="J3552" s="1">
        <v>1.2</v>
      </c>
      <c r="K3552" s="1">
        <v>2.4</v>
      </c>
      <c r="L3552" s="42">
        <v>8</v>
      </c>
      <c r="M3552" s="43"/>
      <c r="N3552" s="1" t="e">
        <f>VLOOKUP(B3552,MICRO!E:L,8,0)</f>
        <v>#N/A</v>
      </c>
    </row>
    <row r="3553" spans="1:14" ht="20.25" x14ac:dyDescent="0.25">
      <c r="A3553" s="1">
        <v>59</v>
      </c>
      <c r="B3553" s="159"/>
      <c r="C3553" s="1"/>
      <c r="D3553" s="1"/>
      <c r="E3553" s="1"/>
      <c r="F3553" s="1" t="s">
        <v>2018</v>
      </c>
      <c r="G3553" s="1">
        <v>8</v>
      </c>
      <c r="H3553" s="1" t="s">
        <v>19</v>
      </c>
      <c r="I3553" s="1"/>
      <c r="J3553" s="1">
        <v>0.8</v>
      </c>
      <c r="K3553" s="1">
        <v>6.4</v>
      </c>
      <c r="L3553" s="42">
        <v>8</v>
      </c>
      <c r="M3553" s="43"/>
      <c r="N3553" s="1" t="e">
        <f>VLOOKUP(B3553,MICRO!E:L,8,0)</f>
        <v>#N/A</v>
      </c>
    </row>
    <row r="3554" spans="1:14" ht="20.25" x14ac:dyDescent="0.25">
      <c r="A3554" s="1">
        <v>60</v>
      </c>
      <c r="B3554" s="159"/>
      <c r="C3554" s="1"/>
      <c r="D3554" s="1"/>
      <c r="E3554" s="1"/>
      <c r="F3554" s="1" t="s">
        <v>2019</v>
      </c>
      <c r="G3554" s="1">
        <v>2</v>
      </c>
      <c r="H3554" s="1" t="s">
        <v>19</v>
      </c>
      <c r="I3554" s="1"/>
      <c r="J3554" s="1">
        <v>1.5</v>
      </c>
      <c r="K3554" s="1">
        <v>3</v>
      </c>
      <c r="L3554" s="42">
        <v>8</v>
      </c>
      <c r="M3554" s="43"/>
      <c r="N3554" s="1" t="e">
        <f>VLOOKUP(B3554,MICRO!E:L,8,0)</f>
        <v>#N/A</v>
      </c>
    </row>
    <row r="3555" spans="1:14" ht="20.25" x14ac:dyDescent="0.25">
      <c r="A3555" s="1">
        <v>61</v>
      </c>
      <c r="B3555" s="159"/>
      <c r="C3555" s="1"/>
      <c r="D3555" s="1"/>
      <c r="E3555" s="1"/>
      <c r="F3555" s="1" t="s">
        <v>2020</v>
      </c>
      <c r="G3555" s="1">
        <v>10</v>
      </c>
      <c r="H3555" s="1" t="s">
        <v>19</v>
      </c>
      <c r="I3555" s="1"/>
      <c r="J3555" s="1">
        <v>0.02</v>
      </c>
      <c r="K3555" s="1">
        <v>0.2</v>
      </c>
      <c r="L3555" s="42">
        <v>8</v>
      </c>
      <c r="M3555" s="43"/>
      <c r="N3555" s="1" t="e">
        <f>VLOOKUP(B3555,MICRO!E:L,8,0)</f>
        <v>#N/A</v>
      </c>
    </row>
    <row r="3556" spans="1:14" ht="20.25" x14ac:dyDescent="0.25">
      <c r="A3556" s="1">
        <v>62</v>
      </c>
      <c r="B3556" s="159"/>
      <c r="C3556" s="1"/>
      <c r="D3556" s="1"/>
      <c r="E3556" s="1"/>
      <c r="F3556" s="1" t="s">
        <v>2021</v>
      </c>
      <c r="G3556" s="1">
        <v>21</v>
      </c>
      <c r="H3556" s="1" t="s">
        <v>1253</v>
      </c>
      <c r="I3556" s="1"/>
      <c r="J3556" s="1">
        <v>0.05</v>
      </c>
      <c r="K3556" s="1">
        <v>1.05</v>
      </c>
      <c r="L3556" s="42">
        <v>8</v>
      </c>
      <c r="M3556" s="43"/>
      <c r="N3556" s="1" t="e">
        <f>VLOOKUP(B3556,MICRO!E:L,8,0)</f>
        <v>#N/A</v>
      </c>
    </row>
    <row r="3557" spans="1:14" ht="20.25" x14ac:dyDescent="0.25">
      <c r="A3557" s="1">
        <v>63</v>
      </c>
      <c r="B3557" s="159"/>
      <c r="C3557" s="1"/>
      <c r="D3557" s="1"/>
      <c r="E3557" s="1"/>
      <c r="F3557" s="1" t="s">
        <v>2022</v>
      </c>
      <c r="G3557" s="1">
        <v>71</v>
      </c>
      <c r="H3557" s="1" t="s">
        <v>19</v>
      </c>
      <c r="I3557" s="1"/>
      <c r="J3557" s="1">
        <v>0.08</v>
      </c>
      <c r="K3557" s="1">
        <v>5.68</v>
      </c>
      <c r="L3557" s="42">
        <v>8</v>
      </c>
      <c r="M3557" s="43"/>
      <c r="N3557" s="1" t="e">
        <f>VLOOKUP(B3557,MICRO!E:L,8,0)</f>
        <v>#N/A</v>
      </c>
    </row>
    <row r="3558" spans="1:14" ht="20.25" x14ac:dyDescent="0.25">
      <c r="A3558" s="1">
        <v>64</v>
      </c>
      <c r="B3558" s="159"/>
      <c r="C3558" s="1"/>
      <c r="D3558" s="1"/>
      <c r="E3558" s="1"/>
      <c r="F3558" s="1" t="s">
        <v>2023</v>
      </c>
      <c r="G3558" s="1">
        <v>6</v>
      </c>
      <c r="H3558" s="1" t="s">
        <v>19</v>
      </c>
      <c r="I3558" s="1"/>
      <c r="J3558" s="1">
        <v>0.02</v>
      </c>
      <c r="K3558" s="1">
        <v>0.12</v>
      </c>
      <c r="L3558" s="42">
        <v>8</v>
      </c>
      <c r="M3558" s="43"/>
      <c r="N3558" s="1" t="e">
        <f>VLOOKUP(B3558,MICRO!E:L,8,0)</f>
        <v>#N/A</v>
      </c>
    </row>
    <row r="3559" spans="1:14" ht="20.25" x14ac:dyDescent="0.25">
      <c r="A3559" s="1">
        <v>65</v>
      </c>
      <c r="B3559" s="159"/>
      <c r="C3559" s="1"/>
      <c r="D3559" s="1"/>
      <c r="E3559" s="1"/>
      <c r="F3559" s="1" t="s">
        <v>2024</v>
      </c>
      <c r="G3559" s="1">
        <v>6</v>
      </c>
      <c r="H3559" s="1" t="s">
        <v>19</v>
      </c>
      <c r="I3559" s="1"/>
      <c r="J3559" s="1">
        <v>0.06</v>
      </c>
      <c r="K3559" s="1">
        <v>0.36</v>
      </c>
      <c r="L3559" s="42">
        <v>8</v>
      </c>
      <c r="M3559" s="43"/>
      <c r="N3559" s="1" t="e">
        <f>VLOOKUP(B3559,MICRO!E:L,8,0)</f>
        <v>#N/A</v>
      </c>
    </row>
    <row r="3560" spans="1:14" ht="20.25" x14ac:dyDescent="0.25">
      <c r="A3560" s="1">
        <v>66</v>
      </c>
      <c r="B3560" s="159"/>
      <c r="C3560" s="1"/>
      <c r="D3560" s="1"/>
      <c r="E3560" s="1"/>
      <c r="F3560" s="1" t="s">
        <v>2025</v>
      </c>
      <c r="G3560" s="1">
        <v>7</v>
      </c>
      <c r="H3560" s="1" t="s">
        <v>19</v>
      </c>
      <c r="I3560" s="1"/>
      <c r="J3560" s="1">
        <v>1.2</v>
      </c>
      <c r="K3560" s="1">
        <v>8.4</v>
      </c>
      <c r="L3560" s="42">
        <v>8</v>
      </c>
      <c r="M3560" s="43"/>
      <c r="N3560" s="1" t="e">
        <f>VLOOKUP(B3560,MICRO!E:L,8,0)</f>
        <v>#N/A</v>
      </c>
    </row>
    <row r="3561" spans="1:14" ht="20.25" x14ac:dyDescent="0.25">
      <c r="A3561" s="1">
        <v>67</v>
      </c>
      <c r="B3561" s="159"/>
      <c r="C3561" s="1"/>
      <c r="D3561" s="1"/>
      <c r="E3561" s="1"/>
      <c r="F3561" s="1" t="s">
        <v>2026</v>
      </c>
      <c r="G3561" s="1">
        <v>4</v>
      </c>
      <c r="H3561" s="1" t="s">
        <v>19</v>
      </c>
      <c r="I3561" s="1"/>
      <c r="J3561" s="1">
        <v>2.1</v>
      </c>
      <c r="K3561" s="1">
        <v>8.4</v>
      </c>
      <c r="L3561" s="42">
        <v>8</v>
      </c>
      <c r="M3561" s="43"/>
      <c r="N3561" s="1" t="e">
        <f>VLOOKUP(B3561,MICRO!E:L,8,0)</f>
        <v>#N/A</v>
      </c>
    </row>
    <row r="3562" spans="1:14" ht="20.25" x14ac:dyDescent="0.25">
      <c r="A3562" s="1">
        <v>68</v>
      </c>
      <c r="B3562" s="159"/>
      <c r="C3562" s="1"/>
      <c r="D3562" s="1"/>
      <c r="E3562" s="1"/>
      <c r="F3562" s="1" t="s">
        <v>2027</v>
      </c>
      <c r="G3562" s="1">
        <v>5</v>
      </c>
      <c r="H3562" s="1" t="s">
        <v>1253</v>
      </c>
      <c r="I3562" s="1"/>
      <c r="J3562" s="1">
        <v>0.75</v>
      </c>
      <c r="K3562" s="1">
        <v>3.75</v>
      </c>
      <c r="L3562" s="42">
        <v>8</v>
      </c>
      <c r="M3562" s="43"/>
      <c r="N3562" s="1" t="e">
        <f>VLOOKUP(B3562,MICRO!E:L,8,0)</f>
        <v>#N/A</v>
      </c>
    </row>
    <row r="3563" spans="1:14" ht="20.25" x14ac:dyDescent="0.25">
      <c r="A3563" s="1">
        <v>69</v>
      </c>
      <c r="B3563" s="159"/>
      <c r="C3563" s="1"/>
      <c r="D3563" s="1"/>
      <c r="E3563" s="1"/>
      <c r="F3563" s="1" t="s">
        <v>2028</v>
      </c>
      <c r="G3563" s="1">
        <v>15</v>
      </c>
      <c r="H3563" s="1" t="s">
        <v>19</v>
      </c>
      <c r="I3563" s="1"/>
      <c r="J3563" s="1">
        <v>0.02</v>
      </c>
      <c r="K3563" s="1">
        <v>0.3</v>
      </c>
      <c r="L3563" s="42">
        <v>8</v>
      </c>
      <c r="M3563" s="43"/>
      <c r="N3563" s="1" t="e">
        <f>VLOOKUP(B3563,MICRO!E:L,8,0)</f>
        <v>#N/A</v>
      </c>
    </row>
    <row r="3564" spans="1:14" ht="20.25" x14ac:dyDescent="0.25">
      <c r="A3564" s="1">
        <v>70</v>
      </c>
      <c r="B3564" s="159"/>
      <c r="C3564" s="1"/>
      <c r="D3564" s="1"/>
      <c r="E3564" s="1"/>
      <c r="F3564" s="1" t="s">
        <v>2029</v>
      </c>
      <c r="G3564" s="1">
        <v>10</v>
      </c>
      <c r="H3564" s="1" t="s">
        <v>19</v>
      </c>
      <c r="I3564" s="1"/>
      <c r="J3564" s="1">
        <v>0.05</v>
      </c>
      <c r="K3564" s="1">
        <v>0.5</v>
      </c>
      <c r="L3564" s="42">
        <v>8</v>
      </c>
      <c r="M3564" s="43"/>
      <c r="N3564" s="1" t="e">
        <f>VLOOKUP(B3564,MICRO!E:L,8,0)</f>
        <v>#N/A</v>
      </c>
    </row>
    <row r="3565" spans="1:14" ht="20.25" x14ac:dyDescent="0.25">
      <c r="A3565" s="1">
        <v>71</v>
      </c>
      <c r="B3565" s="159"/>
      <c r="C3565" s="1"/>
      <c r="D3565" s="1"/>
      <c r="E3565" s="1"/>
      <c r="F3565" s="1" t="s">
        <v>2030</v>
      </c>
      <c r="G3565" s="1">
        <v>21</v>
      </c>
      <c r="H3565" s="1" t="s">
        <v>1253</v>
      </c>
      <c r="I3565" s="1"/>
      <c r="J3565" s="1">
        <v>0.05</v>
      </c>
      <c r="K3565" s="1">
        <v>1.05</v>
      </c>
      <c r="L3565" s="42">
        <v>8</v>
      </c>
      <c r="M3565" s="43"/>
      <c r="N3565" s="1" t="e">
        <f>VLOOKUP(B3565,MICRO!E:L,8,0)</f>
        <v>#N/A</v>
      </c>
    </row>
    <row r="3566" spans="1:14" ht="20.25" x14ac:dyDescent="0.25">
      <c r="A3566" s="1">
        <v>72</v>
      </c>
      <c r="B3566" s="159"/>
      <c r="C3566" s="1"/>
      <c r="D3566" s="1"/>
      <c r="E3566" s="1"/>
      <c r="F3566" s="1" t="s">
        <v>2031</v>
      </c>
      <c r="G3566" s="1">
        <v>81</v>
      </c>
      <c r="H3566" s="1" t="s">
        <v>1253</v>
      </c>
      <c r="I3566" s="1"/>
      <c r="J3566" s="1">
        <v>0.03</v>
      </c>
      <c r="K3566" s="1">
        <v>2.4299999999999997</v>
      </c>
      <c r="L3566" s="42">
        <v>8</v>
      </c>
      <c r="M3566" s="43"/>
      <c r="N3566" s="1" t="e">
        <f>VLOOKUP(B3566,MICRO!E:L,8,0)</f>
        <v>#N/A</v>
      </c>
    </row>
    <row r="3567" spans="1:14" ht="20.25" x14ac:dyDescent="0.25">
      <c r="A3567" s="1">
        <v>73</v>
      </c>
      <c r="B3567" s="159"/>
      <c r="C3567" s="1"/>
      <c r="D3567" s="1"/>
      <c r="E3567" s="1"/>
      <c r="F3567" s="1" t="s">
        <v>2032</v>
      </c>
      <c r="G3567" s="1">
        <v>3</v>
      </c>
      <c r="H3567" s="1" t="s">
        <v>19</v>
      </c>
      <c r="I3567" s="1"/>
      <c r="J3567" s="1">
        <v>0.02</v>
      </c>
      <c r="K3567" s="1">
        <v>0.06</v>
      </c>
      <c r="L3567" s="42">
        <v>8</v>
      </c>
      <c r="M3567" s="43"/>
      <c r="N3567" s="1" t="e">
        <f>VLOOKUP(B3567,MICRO!E:L,8,0)</f>
        <v>#N/A</v>
      </c>
    </row>
    <row r="3568" spans="1:14" ht="20.25" x14ac:dyDescent="0.25">
      <c r="A3568" s="1">
        <v>74</v>
      </c>
      <c r="B3568" s="159"/>
      <c r="C3568" s="1"/>
      <c r="D3568" s="1"/>
      <c r="E3568" s="1"/>
      <c r="F3568" s="1" t="s">
        <v>2033</v>
      </c>
      <c r="G3568" s="1">
        <v>6</v>
      </c>
      <c r="H3568" s="1" t="s">
        <v>19</v>
      </c>
      <c r="I3568" s="1"/>
      <c r="J3568" s="1">
        <v>0.04</v>
      </c>
      <c r="K3568" s="1">
        <v>0.24</v>
      </c>
      <c r="L3568" s="42">
        <v>8</v>
      </c>
      <c r="M3568" s="43"/>
      <c r="N3568" s="1" t="e">
        <f>VLOOKUP(B3568,MICRO!E:L,8,0)</f>
        <v>#N/A</v>
      </c>
    </row>
    <row r="3569" spans="1:14" ht="20.25" x14ac:dyDescent="0.25">
      <c r="A3569" s="1">
        <v>75</v>
      </c>
      <c r="B3569" s="159"/>
      <c r="C3569" s="1"/>
      <c r="D3569" s="1"/>
      <c r="E3569" s="1"/>
      <c r="F3569" s="1" t="s">
        <v>2034</v>
      </c>
      <c r="G3569" s="1">
        <v>6</v>
      </c>
      <c r="H3569" s="1" t="s">
        <v>1253</v>
      </c>
      <c r="I3569" s="1"/>
      <c r="J3569" s="1">
        <v>0.02</v>
      </c>
      <c r="K3569" s="1">
        <v>0.12</v>
      </c>
      <c r="L3569" s="42">
        <v>8</v>
      </c>
      <c r="M3569" s="43"/>
      <c r="N3569" s="1" t="e">
        <f>VLOOKUP(B3569,MICRO!E:L,8,0)</f>
        <v>#N/A</v>
      </c>
    </row>
    <row r="3570" spans="1:14" ht="20.25" x14ac:dyDescent="0.25">
      <c r="A3570" s="1">
        <v>76</v>
      </c>
      <c r="B3570" s="159"/>
      <c r="C3570" s="1"/>
      <c r="D3570" s="1"/>
      <c r="E3570" s="1"/>
      <c r="F3570" s="1" t="s">
        <v>2035</v>
      </c>
      <c r="G3570" s="1">
        <v>6</v>
      </c>
      <c r="H3570" s="1" t="s">
        <v>19</v>
      </c>
      <c r="I3570" s="1"/>
      <c r="J3570" s="1">
        <v>0.02</v>
      </c>
      <c r="K3570" s="1">
        <v>0.12</v>
      </c>
      <c r="L3570" s="42">
        <v>8</v>
      </c>
      <c r="M3570" s="43"/>
      <c r="N3570" s="1" t="e">
        <f>VLOOKUP(B3570,MICRO!E:L,8,0)</f>
        <v>#N/A</v>
      </c>
    </row>
    <row r="3571" spans="1:14" ht="20.25" x14ac:dyDescent="0.25">
      <c r="A3571" s="1">
        <v>77</v>
      </c>
      <c r="B3571" s="159"/>
      <c r="C3571" s="1"/>
      <c r="D3571" s="1"/>
      <c r="E3571" s="1"/>
      <c r="F3571" s="1" t="s">
        <v>2036</v>
      </c>
      <c r="G3571" s="1">
        <v>9</v>
      </c>
      <c r="H3571" s="1" t="s">
        <v>19</v>
      </c>
      <c r="I3571" s="1"/>
      <c r="J3571" s="1">
        <v>0.8</v>
      </c>
      <c r="K3571" s="1">
        <v>7.2</v>
      </c>
      <c r="L3571" s="42">
        <v>8</v>
      </c>
      <c r="M3571" s="43"/>
      <c r="N3571" s="1" t="e">
        <f>VLOOKUP(B3571,MICRO!E:L,8,0)</f>
        <v>#N/A</v>
      </c>
    </row>
    <row r="3572" spans="1:14" ht="20.25" x14ac:dyDescent="0.25">
      <c r="A3572" s="1">
        <v>78</v>
      </c>
      <c r="B3572" s="159"/>
      <c r="C3572" s="1"/>
      <c r="D3572" s="1"/>
      <c r="E3572" s="1"/>
      <c r="F3572" s="1" t="s">
        <v>2037</v>
      </c>
      <c r="G3572" s="1">
        <v>3</v>
      </c>
      <c r="H3572" s="1" t="s">
        <v>19</v>
      </c>
      <c r="I3572" s="1"/>
      <c r="J3572" s="1">
        <v>1.2</v>
      </c>
      <c r="K3572" s="1">
        <v>3.5999999999999996</v>
      </c>
      <c r="L3572" s="42">
        <v>8</v>
      </c>
      <c r="M3572" s="43"/>
      <c r="N3572" s="1" t="e">
        <f>VLOOKUP(B3572,MICRO!E:L,8,0)</f>
        <v>#N/A</v>
      </c>
    </row>
    <row r="3573" spans="1:14" ht="20.25" x14ac:dyDescent="0.25">
      <c r="A3573" s="1">
        <v>79</v>
      </c>
      <c r="B3573" s="159"/>
      <c r="C3573" s="1"/>
      <c r="D3573" s="1"/>
      <c r="E3573" s="1"/>
      <c r="F3573" s="1" t="s">
        <v>2038</v>
      </c>
      <c r="G3573" s="1">
        <v>8</v>
      </c>
      <c r="H3573" s="1" t="s">
        <v>19</v>
      </c>
      <c r="I3573" s="1"/>
      <c r="J3573" s="1">
        <v>0.03</v>
      </c>
      <c r="K3573" s="1">
        <v>0.24</v>
      </c>
      <c r="L3573" s="42">
        <v>8</v>
      </c>
      <c r="M3573" s="43"/>
      <c r="N3573" s="1" t="e">
        <f>VLOOKUP(B3573,MICRO!E:L,8,0)</f>
        <v>#N/A</v>
      </c>
    </row>
    <row r="3574" spans="1:14" ht="20.25" x14ac:dyDescent="0.25">
      <c r="A3574" s="1">
        <v>80</v>
      </c>
      <c r="B3574" s="159"/>
      <c r="C3574" s="1"/>
      <c r="D3574" s="1"/>
      <c r="E3574" s="1"/>
      <c r="F3574" s="1" t="s">
        <v>2039</v>
      </c>
      <c r="G3574" s="1">
        <v>5</v>
      </c>
      <c r="H3574" s="1" t="s">
        <v>1253</v>
      </c>
      <c r="I3574" s="1"/>
      <c r="J3574" s="1">
        <v>1.5</v>
      </c>
      <c r="K3574" s="1">
        <v>7.5</v>
      </c>
      <c r="L3574" s="42">
        <v>8</v>
      </c>
      <c r="M3574" s="43"/>
      <c r="N3574" s="1" t="e">
        <f>VLOOKUP(B3574,MICRO!E:L,8,0)</f>
        <v>#N/A</v>
      </c>
    </row>
    <row r="3575" spans="1:14" ht="20.25" x14ac:dyDescent="0.25">
      <c r="A3575" s="1">
        <v>81</v>
      </c>
      <c r="B3575" s="159"/>
      <c r="C3575" s="1"/>
      <c r="D3575" s="1"/>
      <c r="E3575" s="1"/>
      <c r="F3575" s="1" t="s">
        <v>2040</v>
      </c>
      <c r="G3575" s="1">
        <v>3</v>
      </c>
      <c r="H3575" s="1" t="s">
        <v>19</v>
      </c>
      <c r="I3575" s="1"/>
      <c r="J3575" s="1">
        <v>0.03</v>
      </c>
      <c r="K3575" s="1">
        <v>0.09</v>
      </c>
      <c r="L3575" s="42">
        <v>8</v>
      </c>
      <c r="M3575" s="43"/>
      <c r="N3575" s="1" t="e">
        <f>VLOOKUP(B3575,MICRO!E:L,8,0)</f>
        <v>#N/A</v>
      </c>
    </row>
    <row r="3576" spans="1:14" ht="20.25" x14ac:dyDescent="0.25">
      <c r="A3576" s="1">
        <v>82</v>
      </c>
      <c r="B3576" s="159"/>
      <c r="C3576" s="1"/>
      <c r="D3576" s="1"/>
      <c r="E3576" s="1"/>
      <c r="F3576" s="1" t="s">
        <v>2041</v>
      </c>
      <c r="G3576" s="1">
        <v>20</v>
      </c>
      <c r="H3576" s="1" t="s">
        <v>19</v>
      </c>
      <c r="I3576" s="1"/>
      <c r="J3576" s="1">
        <v>0.01</v>
      </c>
      <c r="K3576" s="1">
        <v>0.2</v>
      </c>
      <c r="L3576" s="42">
        <v>8</v>
      </c>
      <c r="M3576" s="43"/>
      <c r="N3576" s="1" t="e">
        <f>VLOOKUP(B3576,MICRO!E:L,8,0)</f>
        <v>#N/A</v>
      </c>
    </row>
    <row r="3577" spans="1:14" ht="20.25" x14ac:dyDescent="0.25">
      <c r="A3577" s="1">
        <v>83</v>
      </c>
      <c r="B3577" s="159"/>
      <c r="C3577" s="1"/>
      <c r="D3577" s="1"/>
      <c r="E3577" s="1"/>
      <c r="F3577" s="1" t="s">
        <v>2042</v>
      </c>
      <c r="G3577" s="1">
        <v>10</v>
      </c>
      <c r="H3577" s="1" t="s">
        <v>19</v>
      </c>
      <c r="I3577" s="1"/>
      <c r="J3577" s="1">
        <v>0.02</v>
      </c>
      <c r="K3577" s="1">
        <v>0.2</v>
      </c>
      <c r="L3577" s="42">
        <v>8</v>
      </c>
      <c r="M3577" s="43"/>
      <c r="N3577" s="1" t="e">
        <f>VLOOKUP(B3577,MICRO!E:L,8,0)</f>
        <v>#N/A</v>
      </c>
    </row>
    <row r="3578" spans="1:14" ht="20.25" x14ac:dyDescent="0.25">
      <c r="A3578" s="1">
        <v>84</v>
      </c>
      <c r="B3578" s="159"/>
      <c r="C3578" s="1"/>
      <c r="D3578" s="1"/>
      <c r="E3578" s="1"/>
      <c r="F3578" s="1" t="s">
        <v>2043</v>
      </c>
      <c r="G3578" s="1">
        <v>38</v>
      </c>
      <c r="H3578" s="1" t="s">
        <v>1253</v>
      </c>
      <c r="I3578" s="1"/>
      <c r="J3578" s="1">
        <v>0.03</v>
      </c>
      <c r="K3578" s="1">
        <v>1.1399999999999999</v>
      </c>
      <c r="L3578" s="42">
        <v>8</v>
      </c>
      <c r="M3578" s="43"/>
      <c r="N3578" s="1" t="e">
        <f>VLOOKUP(B3578,MICRO!E:L,8,0)</f>
        <v>#N/A</v>
      </c>
    </row>
    <row r="3579" spans="1:14" ht="20.25" x14ac:dyDescent="0.25">
      <c r="A3579" s="1">
        <v>85</v>
      </c>
      <c r="B3579" s="159"/>
      <c r="C3579" s="1"/>
      <c r="D3579" s="1"/>
      <c r="E3579" s="1"/>
      <c r="F3579" s="1" t="s">
        <v>2044</v>
      </c>
      <c r="G3579" s="1">
        <v>78</v>
      </c>
      <c r="H3579" s="1" t="s">
        <v>1253</v>
      </c>
      <c r="I3579" s="1"/>
      <c r="J3579" s="1">
        <v>0.05</v>
      </c>
      <c r="K3579" s="1">
        <v>3.9000000000000004</v>
      </c>
      <c r="L3579" s="42">
        <v>8</v>
      </c>
      <c r="M3579" s="43"/>
      <c r="N3579" s="1" t="e">
        <f>VLOOKUP(B3579,MICRO!E:L,8,0)</f>
        <v>#N/A</v>
      </c>
    </row>
    <row r="3580" spans="1:14" ht="20.25" x14ac:dyDescent="0.25">
      <c r="A3580" s="1">
        <v>86</v>
      </c>
      <c r="B3580" s="159"/>
      <c r="C3580" s="1"/>
      <c r="D3580" s="1"/>
      <c r="E3580" s="1"/>
      <c r="F3580" s="1" t="s">
        <v>2045</v>
      </c>
      <c r="G3580" s="1">
        <v>8</v>
      </c>
      <c r="H3580" s="1" t="s">
        <v>19</v>
      </c>
      <c r="I3580" s="1"/>
      <c r="J3580" s="1">
        <v>0.03</v>
      </c>
      <c r="K3580" s="1">
        <v>0.24</v>
      </c>
      <c r="L3580" s="42">
        <v>8</v>
      </c>
      <c r="M3580" s="43"/>
      <c r="N3580" s="1" t="e">
        <f>VLOOKUP(B3580,MICRO!E:L,8,0)</f>
        <v>#N/A</v>
      </c>
    </row>
    <row r="3581" spans="1:14" ht="20.25" x14ac:dyDescent="0.25">
      <c r="A3581" s="1">
        <v>87</v>
      </c>
      <c r="B3581" s="159"/>
      <c r="C3581" s="1"/>
      <c r="D3581" s="1"/>
      <c r="E3581" s="1"/>
      <c r="F3581" s="1" t="s">
        <v>2046</v>
      </c>
      <c r="G3581" s="1">
        <v>6</v>
      </c>
      <c r="H3581" s="1" t="s">
        <v>1253</v>
      </c>
      <c r="I3581" s="1"/>
      <c r="J3581" s="1">
        <v>0.04</v>
      </c>
      <c r="K3581" s="1">
        <v>0.24</v>
      </c>
      <c r="L3581" s="42">
        <v>8</v>
      </c>
      <c r="M3581" s="43"/>
      <c r="N3581" s="1" t="e">
        <f>VLOOKUP(B3581,MICRO!E:L,8,0)</f>
        <v>#N/A</v>
      </c>
    </row>
    <row r="3582" spans="1:14" ht="20.25" x14ac:dyDescent="0.25">
      <c r="A3582" s="1">
        <v>88</v>
      </c>
      <c r="B3582" s="159"/>
      <c r="C3582" s="1" t="s">
        <v>2047</v>
      </c>
      <c r="D3582" s="1"/>
      <c r="E3582" s="1"/>
      <c r="F3582" s="1" t="s">
        <v>2048</v>
      </c>
      <c r="G3582" s="1">
        <v>5</v>
      </c>
      <c r="H3582" s="1" t="s">
        <v>19</v>
      </c>
      <c r="I3582" s="1" t="s">
        <v>2049</v>
      </c>
      <c r="J3582" s="1">
        <v>0.02</v>
      </c>
      <c r="K3582" s="1">
        <v>0.1</v>
      </c>
      <c r="L3582" s="42">
        <v>8</v>
      </c>
      <c r="M3582" s="43"/>
      <c r="N3582" s="1" t="e">
        <f>VLOOKUP(B3582,MICRO!E:L,8,0)</f>
        <v>#N/A</v>
      </c>
    </row>
    <row r="3583" spans="1:14" ht="20.25" x14ac:dyDescent="0.25">
      <c r="A3583" s="1">
        <v>89</v>
      </c>
      <c r="B3583" s="159"/>
      <c r="C3583" s="1" t="s">
        <v>2047</v>
      </c>
      <c r="D3583" s="1"/>
      <c r="E3583" s="1"/>
      <c r="F3583" s="1" t="s">
        <v>2050</v>
      </c>
      <c r="G3583" s="1">
        <v>10</v>
      </c>
      <c r="H3583" s="1" t="s">
        <v>19</v>
      </c>
      <c r="I3583" s="1" t="s">
        <v>2049</v>
      </c>
      <c r="J3583" s="1">
        <v>0.8</v>
      </c>
      <c r="K3583" s="1">
        <v>8</v>
      </c>
      <c r="L3583" s="42">
        <v>8</v>
      </c>
      <c r="M3583" s="43"/>
      <c r="N3583" s="1" t="e">
        <f>VLOOKUP(B3583,MICRO!E:L,8,0)</f>
        <v>#N/A</v>
      </c>
    </row>
    <row r="3584" spans="1:14" ht="20.25" x14ac:dyDescent="0.25">
      <c r="A3584" s="1">
        <v>90</v>
      </c>
      <c r="B3584" s="159"/>
      <c r="C3584" s="1" t="s">
        <v>2047</v>
      </c>
      <c r="D3584" s="1"/>
      <c r="E3584" s="1"/>
      <c r="F3584" s="1" t="s">
        <v>2051</v>
      </c>
      <c r="G3584" s="1">
        <v>14</v>
      </c>
      <c r="H3584" s="1" t="s">
        <v>19</v>
      </c>
      <c r="I3584" s="1" t="s">
        <v>2049</v>
      </c>
      <c r="J3584" s="1">
        <v>1.2</v>
      </c>
      <c r="K3584" s="1">
        <v>16.8</v>
      </c>
      <c r="L3584" s="42">
        <v>8</v>
      </c>
      <c r="M3584" s="43"/>
      <c r="N3584" s="1" t="e">
        <f>VLOOKUP(B3584,MICRO!E:L,8,0)</f>
        <v>#N/A</v>
      </c>
    </row>
    <row r="3585" spans="1:14" ht="20.25" x14ac:dyDescent="0.25">
      <c r="A3585" s="1">
        <v>91</v>
      </c>
      <c r="B3585" s="159"/>
      <c r="C3585" s="1" t="s">
        <v>2047</v>
      </c>
      <c r="D3585" s="1"/>
      <c r="E3585" s="1"/>
      <c r="F3585" s="1" t="s">
        <v>2052</v>
      </c>
      <c r="G3585" s="1">
        <v>3</v>
      </c>
      <c r="H3585" s="1" t="s">
        <v>19</v>
      </c>
      <c r="I3585" s="1" t="s">
        <v>2049</v>
      </c>
      <c r="J3585" s="1">
        <v>0.03</v>
      </c>
      <c r="K3585" s="1">
        <v>0.09</v>
      </c>
      <c r="L3585" s="42">
        <v>8</v>
      </c>
      <c r="M3585" s="43"/>
      <c r="N3585" s="1" t="e">
        <f>VLOOKUP(B3585,MICRO!E:L,8,0)</f>
        <v>#N/A</v>
      </c>
    </row>
    <row r="3586" spans="1:14" ht="20.25" x14ac:dyDescent="0.25">
      <c r="A3586" s="1">
        <v>92</v>
      </c>
      <c r="B3586" s="159"/>
      <c r="C3586" s="1" t="s">
        <v>2047</v>
      </c>
      <c r="D3586" s="1"/>
      <c r="E3586" s="1"/>
      <c r="F3586" s="1" t="s">
        <v>2053</v>
      </c>
      <c r="G3586" s="1">
        <v>5</v>
      </c>
      <c r="H3586" s="1" t="s">
        <v>1253</v>
      </c>
      <c r="I3586" s="1" t="s">
        <v>2049</v>
      </c>
      <c r="J3586" s="1">
        <v>1.5</v>
      </c>
      <c r="K3586" s="1">
        <v>7.5</v>
      </c>
      <c r="L3586" s="42">
        <v>8</v>
      </c>
      <c r="M3586" s="43"/>
      <c r="N3586" s="1" t="e">
        <f>VLOOKUP(B3586,MICRO!E:L,8,0)</f>
        <v>#N/A</v>
      </c>
    </row>
    <row r="3587" spans="1:14" ht="20.25" x14ac:dyDescent="0.25">
      <c r="A3587" s="1">
        <v>93</v>
      </c>
      <c r="B3587" s="159"/>
      <c r="C3587" s="1" t="s">
        <v>2047</v>
      </c>
      <c r="D3587" s="1"/>
      <c r="E3587" s="1"/>
      <c r="F3587" s="1" t="s">
        <v>2054</v>
      </c>
      <c r="G3587" s="1">
        <v>20</v>
      </c>
      <c r="H3587" s="1" t="s">
        <v>19</v>
      </c>
      <c r="I3587" s="1" t="s">
        <v>2049</v>
      </c>
      <c r="J3587" s="1">
        <v>0.01</v>
      </c>
      <c r="K3587" s="1">
        <v>0.2</v>
      </c>
      <c r="L3587" s="42">
        <v>8</v>
      </c>
      <c r="M3587" s="43"/>
      <c r="N3587" s="1" t="e">
        <f>VLOOKUP(B3587,MICRO!E:L,8,0)</f>
        <v>#N/A</v>
      </c>
    </row>
    <row r="3588" spans="1:14" ht="20.25" x14ac:dyDescent="0.25">
      <c r="A3588" s="1">
        <v>94</v>
      </c>
      <c r="B3588" s="159"/>
      <c r="C3588" s="1" t="s">
        <v>2047</v>
      </c>
      <c r="D3588" s="1"/>
      <c r="E3588" s="1"/>
      <c r="F3588" s="1" t="s">
        <v>2055</v>
      </c>
      <c r="G3588" s="1">
        <v>10</v>
      </c>
      <c r="H3588" s="1" t="s">
        <v>19</v>
      </c>
      <c r="I3588" s="1" t="s">
        <v>2049</v>
      </c>
      <c r="J3588" s="1">
        <v>0.02</v>
      </c>
      <c r="K3588" s="1">
        <v>0.2</v>
      </c>
      <c r="L3588" s="42">
        <v>8</v>
      </c>
      <c r="M3588" s="43"/>
      <c r="N3588" s="1" t="e">
        <f>VLOOKUP(B3588,MICRO!E:L,8,0)</f>
        <v>#N/A</v>
      </c>
    </row>
    <row r="3589" spans="1:14" ht="20.25" x14ac:dyDescent="0.25">
      <c r="A3589" s="1">
        <v>95</v>
      </c>
      <c r="B3589" s="159"/>
      <c r="C3589" s="1" t="s">
        <v>2047</v>
      </c>
      <c r="D3589" s="1"/>
      <c r="E3589" s="1"/>
      <c r="F3589" s="1" t="s">
        <v>2056</v>
      </c>
      <c r="G3589" s="1">
        <v>170</v>
      </c>
      <c r="H3589" s="1" t="s">
        <v>1253</v>
      </c>
      <c r="I3589" s="1" t="s">
        <v>2049</v>
      </c>
      <c r="J3589" s="1">
        <v>0.05</v>
      </c>
      <c r="K3589" s="1">
        <v>8.5</v>
      </c>
      <c r="L3589" s="42">
        <v>8</v>
      </c>
      <c r="M3589" s="43"/>
      <c r="N3589" s="1" t="e">
        <f>VLOOKUP(B3589,MICRO!E:L,8,0)</f>
        <v>#N/A</v>
      </c>
    </row>
    <row r="3590" spans="1:14" ht="20.25" x14ac:dyDescent="0.25">
      <c r="A3590" s="1">
        <v>96</v>
      </c>
      <c r="B3590" s="159"/>
      <c r="C3590" s="1" t="s">
        <v>2047</v>
      </c>
      <c r="D3590" s="1"/>
      <c r="E3590" s="1"/>
      <c r="F3590" s="1" t="s">
        <v>2057</v>
      </c>
      <c r="G3590" s="1">
        <v>6</v>
      </c>
      <c r="H3590" s="1" t="s">
        <v>19</v>
      </c>
      <c r="I3590" s="1" t="s">
        <v>2049</v>
      </c>
      <c r="J3590" s="1">
        <v>0.03</v>
      </c>
      <c r="K3590" s="1">
        <v>0.18</v>
      </c>
      <c r="L3590" s="42">
        <v>8</v>
      </c>
      <c r="M3590" s="43"/>
      <c r="N3590" s="1" t="e">
        <f>VLOOKUP(B3590,MICRO!E:L,8,0)</f>
        <v>#N/A</v>
      </c>
    </row>
    <row r="3591" spans="1:14" ht="20.25" x14ac:dyDescent="0.25">
      <c r="A3591" s="1">
        <v>97</v>
      </c>
      <c r="B3591" s="159"/>
      <c r="C3591" s="1" t="s">
        <v>2047</v>
      </c>
      <c r="D3591" s="1"/>
      <c r="E3591" s="1"/>
      <c r="F3591" s="1" t="s">
        <v>2058</v>
      </c>
      <c r="G3591" s="1">
        <v>4</v>
      </c>
      <c r="H3591" s="1" t="s">
        <v>1253</v>
      </c>
      <c r="I3591" s="1" t="s">
        <v>2049</v>
      </c>
      <c r="J3591" s="1">
        <v>0.04</v>
      </c>
      <c r="K3591" s="1">
        <v>0.16</v>
      </c>
      <c r="L3591" s="42">
        <v>8</v>
      </c>
      <c r="M3591" s="43"/>
      <c r="N3591" s="1" t="e">
        <f>VLOOKUP(B3591,MICRO!E:L,8,0)</f>
        <v>#N/A</v>
      </c>
    </row>
    <row r="3592" spans="1:14" ht="20.25" x14ac:dyDescent="0.25">
      <c r="A3592" s="1">
        <v>1</v>
      </c>
      <c r="B3592" s="159"/>
      <c r="C3592" s="1" t="s">
        <v>588</v>
      </c>
      <c r="D3592" s="1"/>
      <c r="E3592" s="1" t="s">
        <v>1103</v>
      </c>
      <c r="F3592" s="1" t="s">
        <v>2189</v>
      </c>
      <c r="G3592" s="1">
        <v>2</v>
      </c>
      <c r="H3592" s="1" t="s">
        <v>19</v>
      </c>
      <c r="I3592" s="1" t="s">
        <v>585</v>
      </c>
      <c r="J3592" s="1">
        <v>2.8</v>
      </c>
      <c r="K3592" s="1">
        <v>5.6</v>
      </c>
      <c r="L3592" s="42">
        <v>9</v>
      </c>
      <c r="M3592" s="43"/>
      <c r="N3592" s="1" t="e">
        <f>VLOOKUP(B3592,MICRO!E:L,8,0)</f>
        <v>#N/A</v>
      </c>
    </row>
    <row r="3593" spans="1:14" ht="20.25" x14ac:dyDescent="0.25">
      <c r="A3593" s="1">
        <v>2</v>
      </c>
      <c r="B3593" s="159">
        <v>2134</v>
      </c>
      <c r="C3593" s="1" t="s">
        <v>706</v>
      </c>
      <c r="D3593" s="1"/>
      <c r="E3593" s="1" t="s">
        <v>43</v>
      </c>
      <c r="F3593" s="1" t="s">
        <v>708</v>
      </c>
      <c r="G3593" s="1">
        <v>1</v>
      </c>
      <c r="H3593" s="1" t="s">
        <v>19</v>
      </c>
      <c r="I3593" s="1" t="s">
        <v>629</v>
      </c>
      <c r="J3593" s="1">
        <v>4.01</v>
      </c>
      <c r="K3593" s="1">
        <v>4.01</v>
      </c>
      <c r="L3593" s="42">
        <v>9</v>
      </c>
      <c r="M3593" s="43"/>
      <c r="N3593" s="1" t="e">
        <f>VLOOKUP(B3593,MICRO!E:L,8,0)</f>
        <v>#N/A</v>
      </c>
    </row>
    <row r="3594" spans="1:14" ht="20.25" x14ac:dyDescent="0.25">
      <c r="A3594" s="1">
        <v>3</v>
      </c>
      <c r="B3594" s="159">
        <v>2135</v>
      </c>
      <c r="C3594" s="1" t="s">
        <v>706</v>
      </c>
      <c r="D3594" s="1"/>
      <c r="E3594" s="1" t="s">
        <v>746</v>
      </c>
      <c r="F3594" s="1" t="s">
        <v>709</v>
      </c>
      <c r="G3594" s="1">
        <v>1</v>
      </c>
      <c r="H3594" s="1" t="s">
        <v>19</v>
      </c>
      <c r="I3594" s="1" t="s">
        <v>629</v>
      </c>
      <c r="J3594" s="1">
        <v>4.01</v>
      </c>
      <c r="K3594" s="1">
        <v>4.01</v>
      </c>
      <c r="L3594" s="42">
        <v>9</v>
      </c>
      <c r="M3594" s="43"/>
      <c r="N3594" s="1" t="e">
        <f>VLOOKUP(B3594,MICRO!E:L,8,0)</f>
        <v>#N/A</v>
      </c>
    </row>
    <row r="3595" spans="1:14" ht="20.25" x14ac:dyDescent="0.25">
      <c r="A3595" s="1">
        <v>4</v>
      </c>
      <c r="B3595" s="159">
        <v>2137</v>
      </c>
      <c r="C3595" s="1" t="s">
        <v>706</v>
      </c>
      <c r="D3595" s="1"/>
      <c r="E3595" s="1" t="s">
        <v>100</v>
      </c>
      <c r="F3595" s="1" t="s">
        <v>711</v>
      </c>
      <c r="G3595" s="1">
        <v>4</v>
      </c>
      <c r="H3595" s="1" t="s">
        <v>19</v>
      </c>
      <c r="I3595" s="1" t="s">
        <v>629</v>
      </c>
      <c r="J3595" s="1">
        <v>15.97</v>
      </c>
      <c r="K3595" s="1">
        <v>63.88</v>
      </c>
      <c r="L3595" s="42">
        <v>9</v>
      </c>
      <c r="M3595" s="43"/>
      <c r="N3595" s="1" t="e">
        <f>VLOOKUP(B3595,MICRO!E:L,8,0)</f>
        <v>#N/A</v>
      </c>
    </row>
    <row r="3596" spans="1:14" ht="20.25" x14ac:dyDescent="0.25">
      <c r="A3596" s="1">
        <v>5</v>
      </c>
      <c r="B3596" s="159"/>
      <c r="C3596" s="1" t="s">
        <v>185</v>
      </c>
      <c r="D3596" s="1"/>
      <c r="E3596" s="1" t="s">
        <v>2190</v>
      </c>
      <c r="F3596" s="1" t="s">
        <v>2186</v>
      </c>
      <c r="G3596" s="1">
        <v>6</v>
      </c>
      <c r="H3596" s="1" t="s">
        <v>19</v>
      </c>
      <c r="I3596" s="1" t="s">
        <v>629</v>
      </c>
      <c r="J3596" s="1">
        <v>0.2</v>
      </c>
      <c r="K3596" s="1">
        <v>1.2000000000000002</v>
      </c>
      <c r="L3596" s="42">
        <v>9</v>
      </c>
      <c r="M3596" s="43"/>
      <c r="N3596" s="1" t="e">
        <f>VLOOKUP(B3596,MICRO!E:L,8,0)</f>
        <v>#N/A</v>
      </c>
    </row>
    <row r="3597" spans="1:14" ht="20.25" x14ac:dyDescent="0.25">
      <c r="A3597" s="1">
        <v>6</v>
      </c>
      <c r="B3597" s="159">
        <v>2564</v>
      </c>
      <c r="C3597" s="1" t="s">
        <v>183</v>
      </c>
      <c r="D3597" s="1"/>
      <c r="E3597" s="1" t="s">
        <v>43</v>
      </c>
      <c r="F3597" s="1" t="s">
        <v>2191</v>
      </c>
      <c r="G3597" s="1">
        <v>34</v>
      </c>
      <c r="H3597" s="1" t="s">
        <v>19</v>
      </c>
      <c r="I3597" s="1" t="s">
        <v>629</v>
      </c>
      <c r="J3597" s="1">
        <v>0.7</v>
      </c>
      <c r="K3597" s="1">
        <v>23.799999999999997</v>
      </c>
      <c r="L3597" s="42">
        <v>9</v>
      </c>
      <c r="M3597" s="43"/>
      <c r="N3597" s="1" t="e">
        <f>VLOOKUP(B3597,MICRO!E:L,8,0)</f>
        <v>#N/A</v>
      </c>
    </row>
    <row r="3598" spans="1:14" ht="20.25" x14ac:dyDescent="0.25">
      <c r="A3598" s="1">
        <v>7</v>
      </c>
      <c r="B3598" s="159">
        <v>2564</v>
      </c>
      <c r="C3598" s="1" t="s">
        <v>183</v>
      </c>
      <c r="D3598" s="1"/>
      <c r="E3598" s="1" t="s">
        <v>2</v>
      </c>
      <c r="F3598" s="1" t="s">
        <v>1011</v>
      </c>
      <c r="G3598" s="1">
        <v>17</v>
      </c>
      <c r="H3598" s="1" t="s">
        <v>19</v>
      </c>
      <c r="I3598" s="1" t="s">
        <v>629</v>
      </c>
      <c r="J3598" s="1">
        <v>7.5</v>
      </c>
      <c r="K3598" s="1">
        <v>127.5</v>
      </c>
      <c r="L3598" s="42">
        <v>9</v>
      </c>
      <c r="M3598" s="43"/>
      <c r="N3598" s="1" t="e">
        <f>VLOOKUP(B3598,MICRO!E:L,8,0)</f>
        <v>#N/A</v>
      </c>
    </row>
    <row r="3599" spans="1:14" ht="20.25" x14ac:dyDescent="0.25">
      <c r="A3599" s="1">
        <v>8</v>
      </c>
      <c r="B3599" s="159">
        <v>2565</v>
      </c>
      <c r="C3599" s="1" t="s">
        <v>184</v>
      </c>
      <c r="D3599" s="1"/>
      <c r="E3599" s="1" t="s">
        <v>100</v>
      </c>
      <c r="F3599" s="1" t="s">
        <v>2192</v>
      </c>
      <c r="G3599" s="1">
        <v>2</v>
      </c>
      <c r="H3599" s="1" t="s">
        <v>19</v>
      </c>
      <c r="I3599" s="1" t="s">
        <v>629</v>
      </c>
      <c r="J3599" s="1">
        <v>0.35</v>
      </c>
      <c r="K3599" s="1">
        <v>0.7</v>
      </c>
      <c r="L3599" s="42">
        <v>9</v>
      </c>
      <c r="M3599" s="43"/>
      <c r="N3599" s="1" t="e">
        <f>VLOOKUP(B3599,MICRO!E:L,8,0)</f>
        <v>#N/A</v>
      </c>
    </row>
    <row r="3600" spans="1:14" ht="20.25" x14ac:dyDescent="0.25">
      <c r="A3600" s="1">
        <v>9</v>
      </c>
      <c r="B3600" s="159">
        <v>2565</v>
      </c>
      <c r="C3600" s="1" t="s">
        <v>184</v>
      </c>
      <c r="D3600" s="1"/>
      <c r="E3600" s="1" t="s">
        <v>43</v>
      </c>
      <c r="F3600" s="1" t="s">
        <v>1012</v>
      </c>
      <c r="G3600" s="1">
        <v>1</v>
      </c>
      <c r="H3600" s="1" t="s">
        <v>19</v>
      </c>
      <c r="I3600" s="1" t="s">
        <v>629</v>
      </c>
      <c r="J3600" s="1">
        <v>18.5</v>
      </c>
      <c r="K3600" s="1">
        <v>18.5</v>
      </c>
      <c r="L3600" s="42">
        <v>9</v>
      </c>
      <c r="M3600" s="43"/>
      <c r="N3600" s="1" t="e">
        <f>VLOOKUP(B3600,MICRO!E:L,8,0)</f>
        <v>#N/A</v>
      </c>
    </row>
    <row r="3601" spans="1:14" ht="20.25" x14ac:dyDescent="0.25">
      <c r="A3601" s="1">
        <v>10</v>
      </c>
      <c r="B3601" s="159"/>
      <c r="C3601" s="1" t="s">
        <v>959</v>
      </c>
      <c r="D3601" s="1"/>
      <c r="E3601" s="1" t="s">
        <v>2193</v>
      </c>
      <c r="F3601" s="1" t="s">
        <v>2194</v>
      </c>
      <c r="G3601" s="1">
        <v>2</v>
      </c>
      <c r="H3601" s="1" t="s">
        <v>19</v>
      </c>
      <c r="I3601" s="1" t="s">
        <v>629</v>
      </c>
      <c r="J3601" s="1">
        <v>0.47</v>
      </c>
      <c r="K3601" s="1">
        <v>0.94</v>
      </c>
      <c r="L3601" s="42">
        <v>9</v>
      </c>
      <c r="M3601" s="43"/>
      <c r="N3601" s="1" t="e">
        <f>VLOOKUP(B3601,MICRO!E:L,8,0)</f>
        <v>#N/A</v>
      </c>
    </row>
    <row r="3602" spans="1:14" ht="20.25" x14ac:dyDescent="0.25">
      <c r="A3602" s="1">
        <v>11</v>
      </c>
      <c r="B3602" s="159">
        <v>2567</v>
      </c>
      <c r="C3602" s="1" t="s">
        <v>959</v>
      </c>
      <c r="D3602" s="1"/>
      <c r="E3602" s="1" t="s">
        <v>746</v>
      </c>
      <c r="F3602" s="1" t="s">
        <v>1014</v>
      </c>
      <c r="G3602" s="1">
        <v>1</v>
      </c>
      <c r="H3602" s="1" t="s">
        <v>19</v>
      </c>
      <c r="I3602" s="1" t="s">
        <v>629</v>
      </c>
      <c r="J3602" s="1">
        <v>4.5</v>
      </c>
      <c r="K3602" s="1">
        <v>4.5</v>
      </c>
      <c r="L3602" s="42">
        <v>9</v>
      </c>
      <c r="M3602" s="43"/>
      <c r="N3602" s="1" t="e">
        <f>VLOOKUP(B3602,MICRO!E:L,8,0)</f>
        <v>#N/A</v>
      </c>
    </row>
    <row r="3603" spans="1:14" ht="20.25" x14ac:dyDescent="0.25">
      <c r="A3603" s="1">
        <v>12</v>
      </c>
      <c r="B3603" s="159"/>
      <c r="C3603" s="1" t="s">
        <v>959</v>
      </c>
      <c r="D3603" s="1"/>
      <c r="E3603" s="1" t="s">
        <v>2195</v>
      </c>
      <c r="F3603" s="1" t="s">
        <v>2186</v>
      </c>
      <c r="G3603" s="1">
        <v>1</v>
      </c>
      <c r="H3603" s="1" t="s">
        <v>19</v>
      </c>
      <c r="I3603" s="1" t="s">
        <v>629</v>
      </c>
      <c r="J3603" s="1">
        <v>0.2</v>
      </c>
      <c r="K3603" s="1">
        <v>0.2</v>
      </c>
      <c r="L3603" s="42">
        <v>9</v>
      </c>
      <c r="M3603" s="43"/>
      <c r="N3603" s="1" t="e">
        <f>VLOOKUP(B3603,MICRO!E:L,8,0)</f>
        <v>#N/A</v>
      </c>
    </row>
    <row r="3604" spans="1:14" ht="20.25" x14ac:dyDescent="0.25">
      <c r="A3604" s="1">
        <v>13</v>
      </c>
      <c r="B3604" s="159">
        <v>2611</v>
      </c>
      <c r="C3604" s="1" t="s">
        <v>1033</v>
      </c>
      <c r="D3604" s="1"/>
      <c r="E3604" s="1" t="s">
        <v>2</v>
      </c>
      <c r="F3604" s="1" t="s">
        <v>1034</v>
      </c>
      <c r="G3604" s="1">
        <v>2</v>
      </c>
      <c r="H3604" s="1" t="s">
        <v>19</v>
      </c>
      <c r="I3604" s="1" t="s">
        <v>585</v>
      </c>
      <c r="J3604" s="1">
        <v>47.93</v>
      </c>
      <c r="K3604" s="1">
        <v>95.86</v>
      </c>
      <c r="L3604" s="42">
        <v>9</v>
      </c>
      <c r="M3604" s="43"/>
      <c r="N3604" s="1" t="e">
        <f>VLOOKUP(B3604,MICRO!E:L,8,0)</f>
        <v>#N/A</v>
      </c>
    </row>
    <row r="3605" spans="1:14" ht="20.25" x14ac:dyDescent="0.25">
      <c r="A3605" s="1">
        <v>14</v>
      </c>
      <c r="B3605" s="159">
        <v>2612</v>
      </c>
      <c r="C3605" s="1" t="s">
        <v>1033</v>
      </c>
      <c r="D3605" s="1"/>
      <c r="E3605" s="1" t="s">
        <v>43</v>
      </c>
      <c r="F3605" s="1" t="s">
        <v>1035</v>
      </c>
      <c r="G3605" s="1">
        <v>4</v>
      </c>
      <c r="H3605" s="1" t="s">
        <v>19</v>
      </c>
      <c r="I3605" s="1" t="s">
        <v>585</v>
      </c>
      <c r="J3605" s="1">
        <v>5.87</v>
      </c>
      <c r="K3605" s="1">
        <v>23.48</v>
      </c>
      <c r="L3605" s="42">
        <v>9</v>
      </c>
      <c r="M3605" s="43"/>
      <c r="N3605" s="1" t="e">
        <f>VLOOKUP(B3605,MICRO!E:L,8,0)</f>
        <v>#N/A</v>
      </c>
    </row>
    <row r="3606" spans="1:14" ht="20.25" x14ac:dyDescent="0.25">
      <c r="A3606" s="1">
        <v>15</v>
      </c>
      <c r="B3606" s="159"/>
      <c r="C3606" s="1"/>
      <c r="D3606" s="1" t="s">
        <v>2196</v>
      </c>
      <c r="E3606" s="1"/>
      <c r="F3606" s="1" t="s">
        <v>2197</v>
      </c>
      <c r="G3606" s="1">
        <v>12</v>
      </c>
      <c r="H3606" s="1" t="s">
        <v>19</v>
      </c>
      <c r="I3606" s="1" t="s">
        <v>589</v>
      </c>
      <c r="J3606" s="1">
        <v>0.02</v>
      </c>
      <c r="K3606" s="1">
        <v>0.24</v>
      </c>
      <c r="L3606" s="42">
        <v>9</v>
      </c>
      <c r="M3606" s="43"/>
      <c r="N3606" s="1" t="e">
        <f>VLOOKUP(B3606,MICRO!E:L,8,0)</f>
        <v>#N/A</v>
      </c>
    </row>
    <row r="3607" spans="1:14" ht="20.25" x14ac:dyDescent="0.25">
      <c r="A3607" s="1">
        <v>16</v>
      </c>
      <c r="B3607" s="159"/>
      <c r="C3607" s="1"/>
      <c r="D3607" s="1" t="s">
        <v>2196</v>
      </c>
      <c r="E3607" s="1"/>
      <c r="F3607" s="1" t="s">
        <v>2198</v>
      </c>
      <c r="G3607" s="1">
        <v>3</v>
      </c>
      <c r="H3607" s="1" t="s">
        <v>19</v>
      </c>
      <c r="I3607" s="1" t="s">
        <v>589</v>
      </c>
      <c r="J3607" s="1">
        <v>0.02</v>
      </c>
      <c r="K3607" s="1">
        <v>0.06</v>
      </c>
      <c r="L3607" s="42">
        <v>9</v>
      </c>
      <c r="M3607" s="43"/>
      <c r="N3607" s="1" t="e">
        <f>VLOOKUP(B3607,MICRO!E:L,8,0)</f>
        <v>#N/A</v>
      </c>
    </row>
    <row r="3608" spans="1:14" ht="20.25" x14ac:dyDescent="0.25">
      <c r="A3608" s="1">
        <v>17</v>
      </c>
      <c r="B3608" s="159"/>
      <c r="C3608" s="1"/>
      <c r="D3608" s="1" t="s">
        <v>2196</v>
      </c>
      <c r="E3608" s="1"/>
      <c r="F3608" s="1" t="s">
        <v>2199</v>
      </c>
      <c r="G3608" s="1">
        <v>12</v>
      </c>
      <c r="H3608" s="1" t="s">
        <v>19</v>
      </c>
      <c r="I3608" s="1" t="s">
        <v>589</v>
      </c>
      <c r="J3608" s="1">
        <v>0.03</v>
      </c>
      <c r="K3608" s="1">
        <v>0.36</v>
      </c>
      <c r="L3608" s="42">
        <v>9</v>
      </c>
      <c r="M3608" s="43"/>
      <c r="N3608" s="1" t="e">
        <f>VLOOKUP(B3608,MICRO!E:L,8,0)</f>
        <v>#N/A</v>
      </c>
    </row>
    <row r="3609" spans="1:14" ht="20.25" x14ac:dyDescent="0.25">
      <c r="A3609" s="1">
        <v>18</v>
      </c>
      <c r="B3609" s="159"/>
      <c r="C3609" s="1"/>
      <c r="D3609" s="1" t="s">
        <v>2196</v>
      </c>
      <c r="E3609" s="1"/>
      <c r="F3609" s="1" t="s">
        <v>2200</v>
      </c>
      <c r="G3609" s="1">
        <v>3</v>
      </c>
      <c r="H3609" s="1" t="s">
        <v>19</v>
      </c>
      <c r="I3609" s="1" t="s">
        <v>589</v>
      </c>
      <c r="J3609" s="1">
        <v>0.03</v>
      </c>
      <c r="K3609" s="1">
        <v>0.09</v>
      </c>
      <c r="L3609" s="42">
        <v>9</v>
      </c>
      <c r="M3609" s="43"/>
      <c r="N3609" s="1" t="e">
        <f>VLOOKUP(B3609,MICRO!E:L,8,0)</f>
        <v>#N/A</v>
      </c>
    </row>
    <row r="3610" spans="1:14" ht="20.25" x14ac:dyDescent="0.25">
      <c r="A3610" s="1">
        <v>19</v>
      </c>
      <c r="B3610" s="159"/>
      <c r="C3610" s="1" t="s">
        <v>2201</v>
      </c>
      <c r="D3610" s="1"/>
      <c r="E3610" s="1"/>
      <c r="F3610" s="1" t="s">
        <v>2202</v>
      </c>
      <c r="G3610" s="1">
        <v>3</v>
      </c>
      <c r="H3610" s="1" t="s">
        <v>19</v>
      </c>
      <c r="I3610" s="1"/>
      <c r="J3610" s="1">
        <v>0.05</v>
      </c>
      <c r="K3610" s="1">
        <v>0.15000000000000002</v>
      </c>
      <c r="L3610" s="42">
        <v>9</v>
      </c>
      <c r="M3610" s="43"/>
      <c r="N3610" s="1" t="e">
        <f>VLOOKUP(B3610,MICRO!E:L,8,0)</f>
        <v>#N/A</v>
      </c>
    </row>
    <row r="3611" spans="1:14" ht="20.25" x14ac:dyDescent="0.25">
      <c r="A3611" s="1">
        <v>20</v>
      </c>
      <c r="B3611" s="159"/>
      <c r="C3611" s="1" t="s">
        <v>2201</v>
      </c>
      <c r="D3611" s="1"/>
      <c r="E3611" s="1"/>
      <c r="F3611" s="1" t="s">
        <v>2203</v>
      </c>
      <c r="G3611" s="1">
        <v>12</v>
      </c>
      <c r="H3611" s="1" t="s">
        <v>19</v>
      </c>
      <c r="I3611" s="1"/>
      <c r="J3611" s="1">
        <v>2.8</v>
      </c>
      <c r="K3611" s="1">
        <v>33.599999999999994</v>
      </c>
      <c r="L3611" s="42">
        <v>9</v>
      </c>
      <c r="M3611" s="43"/>
      <c r="N3611" s="1" t="e">
        <f>VLOOKUP(B3611,MICRO!E:L,8,0)</f>
        <v>#N/A</v>
      </c>
    </row>
    <row r="3612" spans="1:14" ht="20.25" x14ac:dyDescent="0.25">
      <c r="A3612" s="1">
        <v>21</v>
      </c>
      <c r="B3612" s="159"/>
      <c r="C3612" s="1" t="s">
        <v>2201</v>
      </c>
      <c r="D3612" s="1"/>
      <c r="E3612" s="1"/>
      <c r="F3612" s="1" t="s">
        <v>2204</v>
      </c>
      <c r="G3612" s="1">
        <v>3</v>
      </c>
      <c r="H3612" s="1" t="s">
        <v>19</v>
      </c>
      <c r="I3612" s="1"/>
      <c r="J3612" s="1">
        <v>1.1000000000000001</v>
      </c>
      <c r="K3612" s="1">
        <v>3.3000000000000003</v>
      </c>
      <c r="L3612" s="42">
        <v>9</v>
      </c>
      <c r="M3612" s="43"/>
      <c r="N3612" s="1" t="e">
        <f>VLOOKUP(B3612,MICRO!E:L,8,0)</f>
        <v>#N/A</v>
      </c>
    </row>
    <row r="3613" spans="1:14" ht="20.25" x14ac:dyDescent="0.25">
      <c r="A3613" s="1">
        <v>22</v>
      </c>
      <c r="B3613" s="159"/>
      <c r="C3613" s="1" t="s">
        <v>2201</v>
      </c>
      <c r="D3613" s="1"/>
      <c r="E3613" s="1"/>
      <c r="F3613" s="1" t="s">
        <v>2205</v>
      </c>
      <c r="G3613" s="1">
        <v>12</v>
      </c>
      <c r="H3613" s="1" t="s">
        <v>19</v>
      </c>
      <c r="I3613" s="1"/>
      <c r="J3613" s="1">
        <v>0.02</v>
      </c>
      <c r="K3613" s="1">
        <v>0.24</v>
      </c>
      <c r="L3613" s="42">
        <v>9</v>
      </c>
      <c r="M3613" s="43"/>
      <c r="N3613" s="1" t="e">
        <f>VLOOKUP(B3613,MICRO!E:L,8,0)</f>
        <v>#N/A</v>
      </c>
    </row>
    <row r="3614" spans="1:14" ht="20.25" x14ac:dyDescent="0.25">
      <c r="A3614" s="1">
        <v>23</v>
      </c>
      <c r="B3614" s="159"/>
      <c r="C3614" s="1" t="s">
        <v>2206</v>
      </c>
      <c r="D3614" s="1"/>
      <c r="E3614" s="1"/>
      <c r="F3614" s="1" t="s">
        <v>2207</v>
      </c>
      <c r="G3614" s="1">
        <v>3</v>
      </c>
      <c r="H3614" s="1" t="s">
        <v>19</v>
      </c>
      <c r="I3614" s="1" t="s">
        <v>634</v>
      </c>
      <c r="J3614" s="1">
        <v>0.02</v>
      </c>
      <c r="K3614" s="1">
        <v>0.06</v>
      </c>
      <c r="L3614" s="42">
        <v>9</v>
      </c>
      <c r="M3614" s="43"/>
      <c r="N3614" s="1" t="e">
        <f>VLOOKUP(B3614,MICRO!E:L,8,0)</f>
        <v>#N/A</v>
      </c>
    </row>
    <row r="3615" spans="1:14" ht="20.25" x14ac:dyDescent="0.25">
      <c r="A3615" s="1">
        <v>24</v>
      </c>
      <c r="B3615" s="159"/>
      <c r="C3615" s="1" t="s">
        <v>2206</v>
      </c>
      <c r="D3615" s="1"/>
      <c r="E3615" s="1"/>
      <c r="F3615" s="1" t="s">
        <v>2208</v>
      </c>
      <c r="G3615" s="1">
        <v>12</v>
      </c>
      <c r="H3615" s="1" t="s">
        <v>19</v>
      </c>
      <c r="I3615" s="1" t="s">
        <v>634</v>
      </c>
      <c r="J3615" s="1">
        <v>0.02</v>
      </c>
      <c r="K3615" s="1">
        <v>0.24</v>
      </c>
      <c r="L3615" s="42">
        <v>9</v>
      </c>
      <c r="M3615" s="43"/>
      <c r="N3615" s="1" t="e">
        <f>VLOOKUP(B3615,MICRO!E:L,8,0)</f>
        <v>#N/A</v>
      </c>
    </row>
    <row r="3616" spans="1:14" ht="20.25" x14ac:dyDescent="0.25">
      <c r="A3616" s="1">
        <v>25</v>
      </c>
      <c r="B3616" s="159"/>
      <c r="C3616" s="1" t="s">
        <v>2206</v>
      </c>
      <c r="D3616" s="1"/>
      <c r="E3616" s="1"/>
      <c r="F3616" s="1" t="s">
        <v>2209</v>
      </c>
      <c r="G3616" s="1">
        <v>12</v>
      </c>
      <c r="H3616" s="1" t="s">
        <v>19</v>
      </c>
      <c r="I3616" s="1" t="s">
        <v>634</v>
      </c>
      <c r="J3616" s="1">
        <v>0.02</v>
      </c>
      <c r="K3616" s="1">
        <v>0.24</v>
      </c>
      <c r="L3616" s="42">
        <v>9</v>
      </c>
      <c r="M3616" s="43"/>
      <c r="N3616" s="1" t="e">
        <f>VLOOKUP(B3616,MICRO!E:L,8,0)</f>
        <v>#N/A</v>
      </c>
    </row>
    <row r="3617" spans="1:14" ht="20.25" x14ac:dyDescent="0.25">
      <c r="A3617" s="1">
        <v>26</v>
      </c>
      <c r="B3617" s="159"/>
      <c r="C3617" s="1" t="s">
        <v>2047</v>
      </c>
      <c r="D3617" s="1"/>
      <c r="E3617" s="1"/>
      <c r="F3617" s="1" t="s">
        <v>2210</v>
      </c>
      <c r="G3617" s="1">
        <v>3</v>
      </c>
      <c r="H3617" s="1" t="s">
        <v>19</v>
      </c>
      <c r="I3617" s="1" t="s">
        <v>629</v>
      </c>
      <c r="J3617" s="1">
        <v>0.02</v>
      </c>
      <c r="K3617" s="1">
        <v>0.06</v>
      </c>
      <c r="L3617" s="42">
        <v>9</v>
      </c>
      <c r="M3617" s="43"/>
      <c r="N3617" s="1" t="e">
        <f>VLOOKUP(B3617,MICRO!E:L,8,0)</f>
        <v>#N/A</v>
      </c>
    </row>
    <row r="3618" spans="1:14" ht="20.25" x14ac:dyDescent="0.25">
      <c r="A3618" s="1">
        <v>27</v>
      </c>
      <c r="B3618" s="159"/>
      <c r="C3618" s="1" t="s">
        <v>2047</v>
      </c>
      <c r="D3618" s="1"/>
      <c r="E3618" s="1"/>
      <c r="F3618" s="1" t="s">
        <v>2211</v>
      </c>
      <c r="G3618" s="1">
        <v>12</v>
      </c>
      <c r="H3618" s="1" t="s">
        <v>19</v>
      </c>
      <c r="I3618" s="1" t="s">
        <v>629</v>
      </c>
      <c r="J3618" s="1">
        <v>0.02</v>
      </c>
      <c r="K3618" s="1">
        <v>0.24</v>
      </c>
      <c r="L3618" s="42">
        <v>9</v>
      </c>
      <c r="M3618" s="43"/>
      <c r="N3618" s="1" t="e">
        <f>VLOOKUP(B3618,MICRO!E:L,8,0)</f>
        <v>#N/A</v>
      </c>
    </row>
    <row r="3619" spans="1:14" ht="20.25" x14ac:dyDescent="0.25">
      <c r="A3619" s="1">
        <v>28</v>
      </c>
      <c r="B3619" s="159"/>
      <c r="C3619" s="1" t="s">
        <v>2047</v>
      </c>
      <c r="D3619" s="1"/>
      <c r="E3619" s="1"/>
      <c r="F3619" s="1" t="s">
        <v>2212</v>
      </c>
      <c r="G3619" s="1">
        <v>3</v>
      </c>
      <c r="H3619" s="1" t="s">
        <v>19</v>
      </c>
      <c r="I3619" s="1" t="s">
        <v>629</v>
      </c>
      <c r="J3619" s="1">
        <v>0.03</v>
      </c>
      <c r="K3619" s="1">
        <v>0.09</v>
      </c>
      <c r="L3619" s="42">
        <v>9</v>
      </c>
      <c r="M3619" s="43"/>
      <c r="N3619" s="1" t="e">
        <f>VLOOKUP(B3619,MICRO!E:L,8,0)</f>
        <v>#N/A</v>
      </c>
    </row>
    <row r="3620" spans="1:14" ht="20.25" x14ac:dyDescent="0.25">
      <c r="A3620" s="1">
        <v>29</v>
      </c>
      <c r="B3620" s="159"/>
      <c r="C3620" s="1" t="s">
        <v>2047</v>
      </c>
      <c r="D3620" s="1"/>
      <c r="E3620" s="1"/>
      <c r="F3620" s="1" t="s">
        <v>2213</v>
      </c>
      <c r="G3620" s="1">
        <v>12</v>
      </c>
      <c r="H3620" s="1" t="s">
        <v>19</v>
      </c>
      <c r="I3620" s="1" t="s">
        <v>629</v>
      </c>
      <c r="J3620" s="1">
        <v>0.02</v>
      </c>
      <c r="K3620" s="1">
        <v>0.24</v>
      </c>
      <c r="L3620" s="42">
        <v>9</v>
      </c>
      <c r="M3620" s="43"/>
      <c r="N3620" s="1" t="e">
        <f>VLOOKUP(B3620,MICRO!E:L,8,0)</f>
        <v>#N/A</v>
      </c>
    </row>
    <row r="3621" spans="1:14" ht="20.25" x14ac:dyDescent="0.25">
      <c r="A3621" s="1">
        <v>30</v>
      </c>
      <c r="B3621" s="159"/>
      <c r="C3621" s="1" t="s">
        <v>2214</v>
      </c>
      <c r="D3621" s="1"/>
      <c r="E3621" s="1"/>
      <c r="F3621" s="1" t="s">
        <v>2215</v>
      </c>
      <c r="G3621" s="1">
        <v>1</v>
      </c>
      <c r="H3621" s="1" t="s">
        <v>19</v>
      </c>
      <c r="I3621" s="1" t="s">
        <v>634</v>
      </c>
      <c r="J3621" s="1">
        <v>2.8</v>
      </c>
      <c r="K3621" s="1">
        <v>2.8</v>
      </c>
      <c r="L3621" s="42">
        <v>9</v>
      </c>
      <c r="M3621" s="43"/>
      <c r="N3621" s="1" t="e">
        <f>VLOOKUP(B3621,MICRO!E:L,8,0)</f>
        <v>#N/A</v>
      </c>
    </row>
    <row r="3622" spans="1:14" ht="20.25" x14ac:dyDescent="0.25">
      <c r="A3622" s="1">
        <v>31</v>
      </c>
      <c r="B3622" s="159"/>
      <c r="C3622" s="1" t="s">
        <v>2214</v>
      </c>
      <c r="D3622" s="1"/>
      <c r="E3622" s="1"/>
      <c r="F3622" s="1" t="s">
        <v>2216</v>
      </c>
      <c r="G3622" s="1">
        <v>2</v>
      </c>
      <c r="H3622" s="1" t="s">
        <v>19</v>
      </c>
      <c r="I3622" s="1" t="s">
        <v>634</v>
      </c>
      <c r="J3622" s="1">
        <v>6.2</v>
      </c>
      <c r="K3622" s="1">
        <v>12.4</v>
      </c>
      <c r="L3622" s="42">
        <v>9</v>
      </c>
      <c r="M3622" s="43"/>
      <c r="N3622" s="1" t="e">
        <f>VLOOKUP(B3622,MICRO!E:L,8,0)</f>
        <v>#N/A</v>
      </c>
    </row>
    <row r="3623" spans="1:14" ht="20.25" x14ac:dyDescent="0.25">
      <c r="A3623" s="1">
        <v>32</v>
      </c>
      <c r="B3623" s="159"/>
      <c r="C3623" s="1" t="s">
        <v>2214</v>
      </c>
      <c r="D3623" s="1"/>
      <c r="E3623" s="1"/>
      <c r="F3623" s="1" t="s">
        <v>2217</v>
      </c>
      <c r="G3623" s="1">
        <v>30</v>
      </c>
      <c r="H3623" s="1" t="s">
        <v>19</v>
      </c>
      <c r="I3623" s="1" t="s">
        <v>634</v>
      </c>
      <c r="J3623" s="1">
        <v>0.2</v>
      </c>
      <c r="K3623" s="1">
        <v>6</v>
      </c>
      <c r="L3623" s="42">
        <v>9</v>
      </c>
      <c r="M3623" s="43"/>
      <c r="N3623" s="1" t="e">
        <f>VLOOKUP(B3623,MICRO!E:L,8,0)</f>
        <v>#N/A</v>
      </c>
    </row>
    <row r="3624" spans="1:14" ht="20.25" x14ac:dyDescent="0.25">
      <c r="A3624" s="1">
        <v>33</v>
      </c>
      <c r="B3624" s="159"/>
      <c r="C3624" s="1" t="s">
        <v>2214</v>
      </c>
      <c r="D3624" s="1"/>
      <c r="E3624" s="1"/>
      <c r="F3624" s="1" t="s">
        <v>2218</v>
      </c>
      <c r="G3624" s="1">
        <v>3</v>
      </c>
      <c r="H3624" s="1" t="s">
        <v>19</v>
      </c>
      <c r="I3624" s="1" t="s">
        <v>634</v>
      </c>
      <c r="J3624" s="1">
        <v>0.03</v>
      </c>
      <c r="K3624" s="1">
        <v>0.09</v>
      </c>
      <c r="L3624" s="42">
        <v>9</v>
      </c>
      <c r="M3624" s="43"/>
      <c r="N3624" s="1" t="e">
        <f>VLOOKUP(B3624,MICRO!E:L,8,0)</f>
        <v>#N/A</v>
      </c>
    </row>
    <row r="3625" spans="1:14" ht="20.25" x14ac:dyDescent="0.25">
      <c r="A3625" s="1">
        <v>34</v>
      </c>
      <c r="B3625" s="159"/>
      <c r="C3625" s="1" t="s">
        <v>2214</v>
      </c>
      <c r="D3625" s="1"/>
      <c r="E3625" s="1"/>
      <c r="F3625" s="1" t="s">
        <v>2219</v>
      </c>
      <c r="G3625" s="1">
        <v>6</v>
      </c>
      <c r="H3625" s="1" t="s">
        <v>1105</v>
      </c>
      <c r="I3625" s="1" t="s">
        <v>634</v>
      </c>
      <c r="J3625" s="1">
        <v>1</v>
      </c>
      <c r="K3625" s="1">
        <v>6</v>
      </c>
      <c r="L3625" s="42">
        <v>9</v>
      </c>
      <c r="M3625" s="43"/>
      <c r="N3625" s="1" t="e">
        <f>VLOOKUP(B3625,MICRO!E:L,8,0)</f>
        <v>#N/A</v>
      </c>
    </row>
    <row r="3626" spans="1:14" ht="20.25" x14ac:dyDescent="0.25">
      <c r="A3626" s="1">
        <v>35</v>
      </c>
      <c r="B3626" s="159"/>
      <c r="C3626" s="1" t="s">
        <v>2214</v>
      </c>
      <c r="D3626" s="1"/>
      <c r="E3626" s="1"/>
      <c r="F3626" s="1" t="s">
        <v>2220</v>
      </c>
      <c r="G3626" s="1">
        <v>8</v>
      </c>
      <c r="H3626" s="1" t="s">
        <v>19</v>
      </c>
      <c r="I3626" s="1" t="s">
        <v>634</v>
      </c>
      <c r="J3626" s="1">
        <v>0.03</v>
      </c>
      <c r="K3626" s="1">
        <v>0.24</v>
      </c>
      <c r="L3626" s="42">
        <v>9</v>
      </c>
      <c r="M3626" s="43"/>
      <c r="N3626" s="1" t="e">
        <f>VLOOKUP(B3626,MICRO!E:L,8,0)</f>
        <v>#N/A</v>
      </c>
    </row>
    <row r="3627" spans="1:14" ht="20.25" x14ac:dyDescent="0.25">
      <c r="A3627" s="1">
        <v>36</v>
      </c>
      <c r="B3627" s="159"/>
      <c r="C3627" s="1" t="s">
        <v>2214</v>
      </c>
      <c r="D3627" s="1"/>
      <c r="E3627" s="1"/>
      <c r="F3627" s="1" t="s">
        <v>2221</v>
      </c>
      <c r="G3627" s="1">
        <v>2</v>
      </c>
      <c r="H3627" s="1" t="s">
        <v>19</v>
      </c>
      <c r="I3627" s="1" t="s">
        <v>634</v>
      </c>
      <c r="J3627" s="1">
        <v>0.04</v>
      </c>
      <c r="K3627" s="1">
        <v>0.08</v>
      </c>
      <c r="L3627" s="42">
        <v>9</v>
      </c>
      <c r="M3627" s="43"/>
      <c r="N3627" s="1" t="e">
        <f>VLOOKUP(B3627,MICRO!E:L,8,0)</f>
        <v>#N/A</v>
      </c>
    </row>
    <row r="3628" spans="1:14" ht="20.25" x14ac:dyDescent="0.25">
      <c r="A3628" s="1">
        <v>37</v>
      </c>
      <c r="B3628" s="159"/>
      <c r="C3628" s="1" t="s">
        <v>2214</v>
      </c>
      <c r="D3628" s="1"/>
      <c r="E3628" s="1"/>
      <c r="F3628" s="1" t="s">
        <v>2222</v>
      </c>
      <c r="G3628" s="1">
        <v>2</v>
      </c>
      <c r="H3628" s="1" t="s">
        <v>19</v>
      </c>
      <c r="I3628" s="1" t="s">
        <v>634</v>
      </c>
      <c r="J3628" s="1">
        <v>0.5</v>
      </c>
      <c r="K3628" s="1">
        <v>1</v>
      </c>
      <c r="L3628" s="42">
        <v>9</v>
      </c>
      <c r="M3628" s="43"/>
      <c r="N3628" s="1" t="e">
        <f>VLOOKUP(B3628,MICRO!E:L,8,0)</f>
        <v>#N/A</v>
      </c>
    </row>
    <row r="3629" spans="1:14" ht="20.25" x14ac:dyDescent="0.25">
      <c r="A3629" s="1">
        <v>38</v>
      </c>
      <c r="B3629" s="159"/>
      <c r="C3629" s="1" t="s">
        <v>2214</v>
      </c>
      <c r="D3629" s="1"/>
      <c r="E3629" s="1"/>
      <c r="F3629" s="1" t="s">
        <v>2223</v>
      </c>
      <c r="G3629" s="1">
        <v>8</v>
      </c>
      <c r="H3629" s="1" t="s">
        <v>19</v>
      </c>
      <c r="I3629" s="1" t="s">
        <v>634</v>
      </c>
      <c r="J3629" s="1">
        <v>0.5</v>
      </c>
      <c r="K3629" s="1">
        <v>4</v>
      </c>
      <c r="L3629" s="42">
        <v>9</v>
      </c>
      <c r="M3629" s="43"/>
      <c r="N3629" s="1" t="e">
        <f>VLOOKUP(B3629,MICRO!E:L,8,0)</f>
        <v>#N/A</v>
      </c>
    </row>
    <row r="3630" spans="1:14" ht="20.25" x14ac:dyDescent="0.25">
      <c r="A3630" s="1">
        <v>39</v>
      </c>
      <c r="B3630" s="159"/>
      <c r="C3630" s="1" t="s">
        <v>2214</v>
      </c>
      <c r="D3630" s="1"/>
      <c r="E3630" s="1"/>
      <c r="F3630" s="1" t="s">
        <v>2224</v>
      </c>
      <c r="G3630" s="1">
        <v>2</v>
      </c>
      <c r="H3630" s="1" t="s">
        <v>19</v>
      </c>
      <c r="I3630" s="1" t="s">
        <v>634</v>
      </c>
      <c r="J3630" s="1">
        <v>0.03</v>
      </c>
      <c r="K3630" s="1">
        <v>0.06</v>
      </c>
      <c r="L3630" s="42">
        <v>9</v>
      </c>
      <c r="M3630" s="43"/>
      <c r="N3630" s="1" t="e">
        <f>VLOOKUP(B3630,MICRO!E:L,8,0)</f>
        <v>#N/A</v>
      </c>
    </row>
    <row r="3631" spans="1:14" ht="20.25" x14ac:dyDescent="0.25">
      <c r="A3631" s="1">
        <v>40</v>
      </c>
      <c r="B3631" s="159"/>
      <c r="C3631" s="1" t="s">
        <v>2214</v>
      </c>
      <c r="D3631" s="1"/>
      <c r="E3631" s="1"/>
      <c r="F3631" s="1" t="s">
        <v>2225</v>
      </c>
      <c r="G3631" s="1">
        <v>2</v>
      </c>
      <c r="H3631" s="1" t="s">
        <v>19</v>
      </c>
      <c r="I3631" s="1" t="s">
        <v>634</v>
      </c>
      <c r="J3631" s="1">
        <v>0.5</v>
      </c>
      <c r="K3631" s="1">
        <v>1</v>
      </c>
      <c r="L3631" s="42">
        <v>9</v>
      </c>
      <c r="M3631" s="43"/>
      <c r="N3631" s="1" t="e">
        <f>VLOOKUP(B3631,MICRO!E:L,8,0)</f>
        <v>#N/A</v>
      </c>
    </row>
    <row r="3632" spans="1:14" ht="20.25" x14ac:dyDescent="0.25">
      <c r="A3632" s="1">
        <v>41</v>
      </c>
      <c r="B3632" s="159"/>
      <c r="C3632" s="1" t="s">
        <v>2214</v>
      </c>
      <c r="D3632" s="1"/>
      <c r="E3632" s="1"/>
      <c r="F3632" s="1" t="s">
        <v>2226</v>
      </c>
      <c r="G3632" s="1">
        <v>3</v>
      </c>
      <c r="H3632" s="1" t="s">
        <v>19</v>
      </c>
      <c r="I3632" s="1" t="s">
        <v>634</v>
      </c>
      <c r="J3632" s="1">
        <v>0.05</v>
      </c>
      <c r="K3632" s="1">
        <v>0.15000000000000002</v>
      </c>
      <c r="L3632" s="42">
        <v>9</v>
      </c>
      <c r="M3632" s="43"/>
      <c r="N3632" s="1" t="e">
        <f>VLOOKUP(B3632,MICRO!E:L,8,0)</f>
        <v>#N/A</v>
      </c>
    </row>
    <row r="3633" spans="1:14" ht="20.25" x14ac:dyDescent="0.25">
      <c r="A3633" s="1">
        <v>42</v>
      </c>
      <c r="B3633" s="159"/>
      <c r="C3633" s="1" t="s">
        <v>2214</v>
      </c>
      <c r="D3633" s="1"/>
      <c r="E3633" s="1"/>
      <c r="F3633" s="1" t="s">
        <v>2227</v>
      </c>
      <c r="G3633" s="1">
        <v>3</v>
      </c>
      <c r="H3633" s="1" t="s">
        <v>19</v>
      </c>
      <c r="I3633" s="1" t="s">
        <v>634</v>
      </c>
      <c r="J3633" s="1">
        <v>0.03</v>
      </c>
      <c r="K3633" s="1">
        <v>0.09</v>
      </c>
      <c r="L3633" s="42">
        <v>9</v>
      </c>
      <c r="M3633" s="43"/>
      <c r="N3633" s="1" t="e">
        <f>VLOOKUP(B3633,MICRO!E:L,8,0)</f>
        <v>#N/A</v>
      </c>
    </row>
    <row r="3634" spans="1:14" ht="20.25" x14ac:dyDescent="0.25">
      <c r="A3634" s="1">
        <v>43</v>
      </c>
      <c r="B3634" s="159"/>
      <c r="C3634" s="1" t="s">
        <v>2214</v>
      </c>
      <c r="D3634" s="1"/>
      <c r="E3634" s="1"/>
      <c r="F3634" s="1" t="s">
        <v>2228</v>
      </c>
      <c r="G3634" s="1">
        <v>2</v>
      </c>
      <c r="H3634" s="1" t="s">
        <v>19</v>
      </c>
      <c r="I3634" s="1" t="s">
        <v>634</v>
      </c>
      <c r="J3634" s="1">
        <v>0.5</v>
      </c>
      <c r="K3634" s="1">
        <v>1</v>
      </c>
      <c r="L3634" s="42">
        <v>9</v>
      </c>
      <c r="M3634" s="43"/>
      <c r="N3634" s="1" t="e">
        <f>VLOOKUP(B3634,MICRO!E:L,8,0)</f>
        <v>#N/A</v>
      </c>
    </row>
    <row r="3635" spans="1:14" ht="20.25" x14ac:dyDescent="0.25">
      <c r="A3635" s="1">
        <v>44</v>
      </c>
      <c r="B3635" s="159"/>
      <c r="C3635" s="1" t="s">
        <v>2214</v>
      </c>
      <c r="D3635" s="1"/>
      <c r="E3635" s="1"/>
      <c r="F3635" s="1" t="s">
        <v>2229</v>
      </c>
      <c r="G3635" s="1">
        <v>8</v>
      </c>
      <c r="H3635" s="1" t="s">
        <v>19</v>
      </c>
      <c r="I3635" s="1" t="s">
        <v>634</v>
      </c>
      <c r="J3635" s="1">
        <v>0.03</v>
      </c>
      <c r="K3635" s="1">
        <v>0.24</v>
      </c>
      <c r="L3635" s="42">
        <v>9</v>
      </c>
      <c r="M3635" s="43"/>
      <c r="N3635" s="1" t="e">
        <f>VLOOKUP(B3635,MICRO!E:L,8,0)</f>
        <v>#N/A</v>
      </c>
    </row>
    <row r="3636" spans="1:14" ht="20.25" x14ac:dyDescent="0.25">
      <c r="A3636" s="1">
        <v>45</v>
      </c>
      <c r="B3636" s="159"/>
      <c r="C3636" s="1" t="s">
        <v>2214</v>
      </c>
      <c r="D3636" s="1"/>
      <c r="E3636" s="1"/>
      <c r="F3636" s="1" t="s">
        <v>2230</v>
      </c>
      <c r="G3636" s="1">
        <v>2</v>
      </c>
      <c r="H3636" s="1" t="s">
        <v>19</v>
      </c>
      <c r="I3636" s="1" t="s">
        <v>634</v>
      </c>
      <c r="J3636" s="1">
        <v>0.04</v>
      </c>
      <c r="K3636" s="1">
        <v>0.08</v>
      </c>
      <c r="L3636" s="42">
        <v>9</v>
      </c>
      <c r="M3636" s="43"/>
      <c r="N3636" s="1" t="e">
        <f>VLOOKUP(B3636,MICRO!E:L,8,0)</f>
        <v>#N/A</v>
      </c>
    </row>
    <row r="3637" spans="1:14" ht="20.25" x14ac:dyDescent="0.25">
      <c r="A3637" s="1">
        <v>46</v>
      </c>
      <c r="B3637" s="159"/>
      <c r="C3637" s="1" t="s">
        <v>2214</v>
      </c>
      <c r="D3637" s="1"/>
      <c r="E3637" s="1"/>
      <c r="F3637" s="1" t="s">
        <v>2231</v>
      </c>
      <c r="G3637" s="1">
        <v>3</v>
      </c>
      <c r="H3637" s="1" t="s">
        <v>19</v>
      </c>
      <c r="I3637" s="1" t="s">
        <v>634</v>
      </c>
      <c r="J3637" s="1">
        <v>0.5</v>
      </c>
      <c r="K3637" s="1">
        <v>1.5</v>
      </c>
      <c r="L3637" s="42">
        <v>9</v>
      </c>
      <c r="M3637" s="43"/>
      <c r="N3637" s="1" t="e">
        <f>VLOOKUP(B3637,MICRO!E:L,8,0)</f>
        <v>#N/A</v>
      </c>
    </row>
    <row r="3638" spans="1:14" ht="20.25" x14ac:dyDescent="0.25">
      <c r="A3638" s="1">
        <v>47</v>
      </c>
      <c r="B3638" s="159"/>
      <c r="C3638" s="1" t="s">
        <v>2196</v>
      </c>
      <c r="D3638" s="1"/>
      <c r="E3638" s="1"/>
      <c r="F3638" s="1" t="s">
        <v>2232</v>
      </c>
      <c r="G3638" s="1">
        <v>1</v>
      </c>
      <c r="H3638" s="1" t="s">
        <v>19</v>
      </c>
      <c r="I3638" s="1" t="s">
        <v>589</v>
      </c>
      <c r="J3638" s="1">
        <v>2.8</v>
      </c>
      <c r="K3638" s="1">
        <v>2.8</v>
      </c>
      <c r="L3638" s="42">
        <v>9</v>
      </c>
      <c r="M3638" s="43"/>
      <c r="N3638" s="1" t="e">
        <f>VLOOKUP(B3638,MICRO!E:L,8,0)</f>
        <v>#N/A</v>
      </c>
    </row>
    <row r="3639" spans="1:14" ht="20.25" x14ac:dyDescent="0.25">
      <c r="A3639" s="1">
        <v>48</v>
      </c>
      <c r="B3639" s="159"/>
      <c r="C3639" s="1" t="s">
        <v>2196</v>
      </c>
      <c r="D3639" s="1"/>
      <c r="E3639" s="1"/>
      <c r="F3639" s="1" t="s">
        <v>2233</v>
      </c>
      <c r="G3639" s="1">
        <v>2</v>
      </c>
      <c r="H3639" s="1" t="s">
        <v>19</v>
      </c>
      <c r="I3639" s="1" t="s">
        <v>589</v>
      </c>
      <c r="J3639" s="1">
        <v>0.04</v>
      </c>
      <c r="K3639" s="1">
        <v>0.08</v>
      </c>
      <c r="L3639" s="42">
        <v>9</v>
      </c>
      <c r="M3639" s="43"/>
      <c r="N3639" s="1" t="e">
        <f>VLOOKUP(B3639,MICRO!E:L,8,0)</f>
        <v>#N/A</v>
      </c>
    </row>
    <row r="3640" spans="1:14" ht="20.25" x14ac:dyDescent="0.25">
      <c r="A3640" s="1">
        <v>49</v>
      </c>
      <c r="B3640" s="159"/>
      <c r="C3640" s="1" t="s">
        <v>2196</v>
      </c>
      <c r="D3640" s="1"/>
      <c r="E3640" s="1"/>
      <c r="F3640" s="1" t="s">
        <v>2234</v>
      </c>
      <c r="G3640" s="1">
        <v>3</v>
      </c>
      <c r="H3640" s="1" t="s">
        <v>19</v>
      </c>
      <c r="I3640" s="1" t="s">
        <v>589</v>
      </c>
      <c r="J3640" s="1">
        <v>0.03</v>
      </c>
      <c r="K3640" s="1">
        <v>0.09</v>
      </c>
      <c r="L3640" s="42">
        <v>9</v>
      </c>
      <c r="M3640" s="43"/>
      <c r="N3640" s="1" t="e">
        <f>VLOOKUP(B3640,MICRO!E:L,8,0)</f>
        <v>#N/A</v>
      </c>
    </row>
    <row r="3641" spans="1:14" ht="20.25" x14ac:dyDescent="0.25">
      <c r="A3641" s="1">
        <v>50</v>
      </c>
      <c r="B3641" s="159"/>
      <c r="C3641" s="1" t="s">
        <v>2196</v>
      </c>
      <c r="D3641" s="1"/>
      <c r="E3641" s="1"/>
      <c r="F3641" s="1" t="s">
        <v>2235</v>
      </c>
      <c r="G3641" s="1">
        <v>6</v>
      </c>
      <c r="H3641" s="1" t="s">
        <v>1105</v>
      </c>
      <c r="I3641" s="1" t="s">
        <v>589</v>
      </c>
      <c r="J3641" s="1">
        <v>1</v>
      </c>
      <c r="K3641" s="1">
        <v>6</v>
      </c>
      <c r="L3641" s="42">
        <v>9</v>
      </c>
      <c r="M3641" s="43"/>
      <c r="N3641" s="1" t="e">
        <f>VLOOKUP(B3641,MICRO!E:L,8,0)</f>
        <v>#N/A</v>
      </c>
    </row>
    <row r="3642" spans="1:14" ht="20.25" x14ac:dyDescent="0.25">
      <c r="A3642" s="1">
        <v>51</v>
      </c>
      <c r="B3642" s="159"/>
      <c r="C3642" s="1" t="s">
        <v>2196</v>
      </c>
      <c r="D3642" s="1"/>
      <c r="E3642" s="1"/>
      <c r="F3642" s="1" t="s">
        <v>2236</v>
      </c>
      <c r="G3642" s="1">
        <v>1</v>
      </c>
      <c r="H3642" s="1" t="s">
        <v>19</v>
      </c>
      <c r="I3642" s="1" t="s">
        <v>589</v>
      </c>
      <c r="J3642" s="1">
        <v>6.2</v>
      </c>
      <c r="K3642" s="1">
        <v>6.2</v>
      </c>
      <c r="L3642" s="42">
        <v>9</v>
      </c>
      <c r="M3642" s="43"/>
      <c r="N3642" s="1" t="e">
        <f>VLOOKUP(B3642,MICRO!E:L,8,0)</f>
        <v>#N/A</v>
      </c>
    </row>
    <row r="3643" spans="1:14" ht="20.25" x14ac:dyDescent="0.25">
      <c r="A3643" s="1">
        <v>52</v>
      </c>
      <c r="B3643" s="159"/>
      <c r="C3643" s="1" t="s">
        <v>2196</v>
      </c>
      <c r="D3643" s="1"/>
      <c r="E3643" s="1"/>
      <c r="F3643" s="1" t="s">
        <v>2237</v>
      </c>
      <c r="G3643" s="1">
        <v>8</v>
      </c>
      <c r="H3643" s="1" t="s">
        <v>19</v>
      </c>
      <c r="I3643" s="1" t="s">
        <v>589</v>
      </c>
      <c r="J3643" s="1">
        <v>0.03</v>
      </c>
      <c r="K3643" s="1">
        <v>0.24</v>
      </c>
      <c r="L3643" s="42">
        <v>9</v>
      </c>
      <c r="M3643" s="43"/>
      <c r="N3643" s="1" t="e">
        <f>VLOOKUP(B3643,MICRO!E:L,8,0)</f>
        <v>#N/A</v>
      </c>
    </row>
    <row r="3644" spans="1:14" ht="20.25" x14ac:dyDescent="0.25">
      <c r="A3644" s="1">
        <v>53</v>
      </c>
      <c r="B3644" s="159"/>
      <c r="C3644" s="1" t="s">
        <v>2196</v>
      </c>
      <c r="D3644" s="1"/>
      <c r="E3644" s="1"/>
      <c r="F3644" s="1" t="s">
        <v>2238</v>
      </c>
      <c r="G3644" s="1">
        <v>2</v>
      </c>
      <c r="H3644" s="1" t="s">
        <v>19</v>
      </c>
      <c r="I3644" s="1" t="s">
        <v>589</v>
      </c>
      <c r="J3644" s="1">
        <v>0.04</v>
      </c>
      <c r="K3644" s="1">
        <v>0.08</v>
      </c>
      <c r="L3644" s="42">
        <v>9</v>
      </c>
      <c r="M3644" s="43"/>
      <c r="N3644" s="1" t="e">
        <f>VLOOKUP(B3644,MICRO!E:L,8,0)</f>
        <v>#N/A</v>
      </c>
    </row>
    <row r="3645" spans="1:14" ht="20.25" x14ac:dyDescent="0.25">
      <c r="A3645" s="1">
        <v>54</v>
      </c>
      <c r="B3645" s="159"/>
      <c r="C3645" s="1" t="s">
        <v>2196</v>
      </c>
      <c r="D3645" s="1"/>
      <c r="E3645" s="1"/>
      <c r="F3645" s="1" t="s">
        <v>2239</v>
      </c>
      <c r="G3645" s="1">
        <v>2</v>
      </c>
      <c r="H3645" s="1" t="s">
        <v>19</v>
      </c>
      <c r="I3645" s="1" t="s">
        <v>589</v>
      </c>
      <c r="J3645" s="1">
        <v>0.04</v>
      </c>
      <c r="K3645" s="1">
        <v>0.08</v>
      </c>
      <c r="L3645" s="42">
        <v>9</v>
      </c>
      <c r="M3645" s="43"/>
      <c r="N3645" s="1" t="e">
        <f>VLOOKUP(B3645,MICRO!E:L,8,0)</f>
        <v>#N/A</v>
      </c>
    </row>
    <row r="3646" spans="1:14" ht="20.25" x14ac:dyDescent="0.25">
      <c r="A3646" s="1">
        <v>55</v>
      </c>
      <c r="B3646" s="159"/>
      <c r="C3646" s="1" t="s">
        <v>2196</v>
      </c>
      <c r="D3646" s="1"/>
      <c r="E3646" s="1"/>
      <c r="F3646" s="1" t="s">
        <v>2240</v>
      </c>
      <c r="G3646" s="1">
        <v>2</v>
      </c>
      <c r="H3646" s="1" t="s">
        <v>19</v>
      </c>
      <c r="I3646" s="1" t="s">
        <v>589</v>
      </c>
      <c r="J3646" s="1">
        <v>0.03</v>
      </c>
      <c r="K3646" s="1">
        <v>0.06</v>
      </c>
      <c r="L3646" s="42">
        <v>9</v>
      </c>
      <c r="M3646" s="43"/>
      <c r="N3646" s="1" t="e">
        <f>VLOOKUP(B3646,MICRO!E:L,8,0)</f>
        <v>#N/A</v>
      </c>
    </row>
    <row r="3647" spans="1:14" ht="20.25" x14ac:dyDescent="0.25">
      <c r="A3647" s="1">
        <v>56</v>
      </c>
      <c r="B3647" s="159"/>
      <c r="C3647" s="1" t="s">
        <v>2196</v>
      </c>
      <c r="D3647" s="1"/>
      <c r="E3647" s="1"/>
      <c r="F3647" s="1" t="s">
        <v>2241</v>
      </c>
      <c r="G3647" s="1">
        <v>2</v>
      </c>
      <c r="H3647" s="1" t="s">
        <v>19</v>
      </c>
      <c r="I3647" s="1" t="s">
        <v>589</v>
      </c>
      <c r="J3647" s="1">
        <v>0.5</v>
      </c>
      <c r="K3647" s="1">
        <v>1</v>
      </c>
      <c r="L3647" s="42">
        <v>9</v>
      </c>
      <c r="M3647" s="43"/>
      <c r="N3647" s="1" t="e">
        <f>VLOOKUP(B3647,MICRO!E:L,8,0)</f>
        <v>#N/A</v>
      </c>
    </row>
    <row r="3648" spans="1:14" ht="20.25" x14ac:dyDescent="0.25">
      <c r="A3648" s="1">
        <v>57</v>
      </c>
      <c r="B3648" s="159"/>
      <c r="C3648" s="1" t="s">
        <v>2196</v>
      </c>
      <c r="D3648" s="1"/>
      <c r="E3648" s="1"/>
      <c r="F3648" s="1" t="s">
        <v>2242</v>
      </c>
      <c r="G3648" s="1">
        <v>3</v>
      </c>
      <c r="H3648" s="1" t="s">
        <v>19</v>
      </c>
      <c r="I3648" s="1" t="s">
        <v>589</v>
      </c>
      <c r="J3648" s="1">
        <v>0.5</v>
      </c>
      <c r="K3648" s="1">
        <v>1.5</v>
      </c>
      <c r="L3648" s="42">
        <v>9</v>
      </c>
      <c r="M3648" s="43"/>
      <c r="N3648" s="1" t="e">
        <f>VLOOKUP(B3648,MICRO!E:L,8,0)</f>
        <v>#N/A</v>
      </c>
    </row>
    <row r="3649" spans="1:14" ht="20.25" x14ac:dyDescent="0.25">
      <c r="A3649" s="1">
        <v>58</v>
      </c>
      <c r="B3649" s="159"/>
      <c r="C3649" s="1" t="s">
        <v>2196</v>
      </c>
      <c r="D3649" s="1"/>
      <c r="E3649" s="1"/>
      <c r="F3649" s="1" t="s">
        <v>2243</v>
      </c>
      <c r="G3649" s="1">
        <v>3</v>
      </c>
      <c r="H3649" s="1" t="s">
        <v>19</v>
      </c>
      <c r="I3649" s="1" t="s">
        <v>589</v>
      </c>
      <c r="J3649" s="1">
        <v>0.02</v>
      </c>
      <c r="K3649" s="1">
        <v>0.06</v>
      </c>
      <c r="L3649" s="42">
        <v>9</v>
      </c>
      <c r="M3649" s="43"/>
      <c r="N3649" s="1" t="e">
        <f>VLOOKUP(B3649,MICRO!E:L,8,0)</f>
        <v>#N/A</v>
      </c>
    </row>
    <row r="3650" spans="1:14" ht="20.25" x14ac:dyDescent="0.25">
      <c r="A3650" s="1">
        <v>59</v>
      </c>
      <c r="B3650" s="159"/>
      <c r="C3650" s="1" t="s">
        <v>2196</v>
      </c>
      <c r="D3650" s="1"/>
      <c r="E3650" s="1"/>
      <c r="F3650" s="1" t="s">
        <v>2244</v>
      </c>
      <c r="G3650" s="1">
        <v>8</v>
      </c>
      <c r="H3650" s="1" t="s">
        <v>19</v>
      </c>
      <c r="I3650" s="1" t="s">
        <v>589</v>
      </c>
      <c r="J3650" s="1">
        <v>0.2</v>
      </c>
      <c r="K3650" s="1">
        <v>1.6</v>
      </c>
      <c r="L3650" s="42">
        <v>9</v>
      </c>
      <c r="M3650" s="43"/>
      <c r="N3650" s="1" t="e">
        <f>VLOOKUP(B3650,MICRO!E:L,8,0)</f>
        <v>#N/A</v>
      </c>
    </row>
    <row r="3651" spans="1:14" ht="20.25" x14ac:dyDescent="0.25">
      <c r="A3651" s="1">
        <v>60</v>
      </c>
      <c r="B3651" s="159"/>
      <c r="C3651" s="1" t="s">
        <v>2196</v>
      </c>
      <c r="D3651" s="1"/>
      <c r="E3651" s="1"/>
      <c r="F3651" s="1" t="s">
        <v>2245</v>
      </c>
      <c r="G3651" s="1">
        <v>2</v>
      </c>
      <c r="H3651" s="1" t="s">
        <v>19</v>
      </c>
      <c r="I3651" s="1" t="s">
        <v>589</v>
      </c>
      <c r="J3651" s="1">
        <v>0.5</v>
      </c>
      <c r="K3651" s="1">
        <v>1</v>
      </c>
      <c r="L3651" s="42">
        <v>9</v>
      </c>
      <c r="M3651" s="43"/>
      <c r="N3651" s="1" t="e">
        <f>VLOOKUP(B3651,MICRO!E:L,8,0)</f>
        <v>#N/A</v>
      </c>
    </row>
    <row r="3652" spans="1:14" ht="20.25" x14ac:dyDescent="0.25">
      <c r="A3652" s="1">
        <v>61</v>
      </c>
      <c r="B3652" s="159"/>
      <c r="C3652" s="1" t="s">
        <v>2196</v>
      </c>
      <c r="D3652" s="1"/>
      <c r="E3652" s="1"/>
      <c r="F3652" s="1" t="s">
        <v>2246</v>
      </c>
      <c r="G3652" s="1">
        <v>8</v>
      </c>
      <c r="H3652" s="1" t="s">
        <v>19</v>
      </c>
      <c r="I3652" s="1" t="s">
        <v>589</v>
      </c>
      <c r="J3652" s="1">
        <v>0.02</v>
      </c>
      <c r="K3652" s="1">
        <v>0.16</v>
      </c>
      <c r="L3652" s="42">
        <v>9</v>
      </c>
      <c r="M3652" s="43"/>
      <c r="N3652" s="1" t="e">
        <f>VLOOKUP(B3652,MICRO!E:L,8,0)</f>
        <v>#N/A</v>
      </c>
    </row>
    <row r="3653" spans="1:14" ht="20.25" x14ac:dyDescent="0.25">
      <c r="A3653" s="1">
        <v>62</v>
      </c>
      <c r="B3653" s="159"/>
      <c r="C3653" s="1" t="s">
        <v>2196</v>
      </c>
      <c r="D3653" s="1"/>
      <c r="E3653" s="1"/>
      <c r="F3653" s="1" t="s">
        <v>2247</v>
      </c>
      <c r="G3653" s="1">
        <v>2</v>
      </c>
      <c r="H3653" s="1" t="s">
        <v>19</v>
      </c>
      <c r="I3653" s="1" t="s">
        <v>589</v>
      </c>
      <c r="J3653" s="1">
        <v>0.04</v>
      </c>
      <c r="K3653" s="1">
        <v>0.08</v>
      </c>
      <c r="L3653" s="42">
        <v>9</v>
      </c>
      <c r="M3653" s="43"/>
      <c r="N3653" s="1" t="e">
        <f>VLOOKUP(B3653,MICRO!E:L,8,0)</f>
        <v>#N/A</v>
      </c>
    </row>
    <row r="3654" spans="1:14" ht="20.25" x14ac:dyDescent="0.25">
      <c r="A3654" s="1">
        <v>63</v>
      </c>
      <c r="B3654" s="159"/>
      <c r="C3654" s="1" t="s">
        <v>2196</v>
      </c>
      <c r="D3654" s="1"/>
      <c r="E3654" s="1"/>
      <c r="F3654" s="1" t="s">
        <v>2248</v>
      </c>
      <c r="G3654" s="1">
        <v>3</v>
      </c>
      <c r="H3654" s="1" t="s">
        <v>19</v>
      </c>
      <c r="I3654" s="1" t="s">
        <v>589</v>
      </c>
      <c r="J3654" s="1">
        <v>0.5</v>
      </c>
      <c r="K3654" s="1">
        <v>1.5</v>
      </c>
      <c r="L3654" s="42">
        <v>9</v>
      </c>
      <c r="M3654" s="43"/>
      <c r="N3654" s="1" t="e">
        <f>VLOOKUP(B3654,MICRO!E:L,8,0)</f>
        <v>#N/A</v>
      </c>
    </row>
    <row r="3655" spans="1:14" ht="20.25" x14ac:dyDescent="0.25">
      <c r="A3655" s="1">
        <v>64</v>
      </c>
      <c r="B3655" s="159"/>
      <c r="C3655" s="1" t="s">
        <v>2196</v>
      </c>
      <c r="D3655" s="1"/>
      <c r="E3655" s="1"/>
      <c r="F3655" s="1" t="s">
        <v>2232</v>
      </c>
      <c r="G3655" s="1">
        <v>1</v>
      </c>
      <c r="H3655" s="1" t="s">
        <v>19</v>
      </c>
      <c r="I3655" s="1" t="s">
        <v>589</v>
      </c>
      <c r="J3655" s="1">
        <v>2.8</v>
      </c>
      <c r="K3655" s="1">
        <v>2.8</v>
      </c>
      <c r="L3655" s="42">
        <v>9</v>
      </c>
      <c r="M3655" s="43"/>
      <c r="N3655" s="1" t="e">
        <f>VLOOKUP(B3655,MICRO!E:L,8,0)</f>
        <v>#N/A</v>
      </c>
    </row>
    <row r="3656" spans="1:14" ht="20.25" x14ac:dyDescent="0.25">
      <c r="A3656" s="1">
        <v>65</v>
      </c>
      <c r="B3656" s="159"/>
      <c r="C3656" s="1" t="s">
        <v>2196</v>
      </c>
      <c r="D3656" s="1"/>
      <c r="E3656" s="1"/>
      <c r="F3656" s="1" t="s">
        <v>2233</v>
      </c>
      <c r="G3656" s="1">
        <v>2</v>
      </c>
      <c r="H3656" s="1" t="s">
        <v>19</v>
      </c>
      <c r="I3656" s="1" t="s">
        <v>589</v>
      </c>
      <c r="J3656" s="1">
        <v>0.04</v>
      </c>
      <c r="K3656" s="1">
        <v>0.08</v>
      </c>
      <c r="L3656" s="42">
        <v>9</v>
      </c>
      <c r="M3656" s="43"/>
      <c r="N3656" s="1" t="e">
        <f>VLOOKUP(B3656,MICRO!E:L,8,0)</f>
        <v>#N/A</v>
      </c>
    </row>
    <row r="3657" spans="1:14" ht="20.25" x14ac:dyDescent="0.25">
      <c r="A3657" s="1">
        <v>66</v>
      </c>
      <c r="B3657" s="159"/>
      <c r="C3657" s="1" t="s">
        <v>2196</v>
      </c>
      <c r="D3657" s="1"/>
      <c r="E3657" s="1"/>
      <c r="F3657" s="1" t="s">
        <v>2234</v>
      </c>
      <c r="G3657" s="1">
        <v>3</v>
      </c>
      <c r="H3657" s="1" t="s">
        <v>19</v>
      </c>
      <c r="I3657" s="1" t="s">
        <v>589</v>
      </c>
      <c r="J3657" s="1">
        <v>0.03</v>
      </c>
      <c r="K3657" s="1">
        <v>0.09</v>
      </c>
      <c r="L3657" s="42">
        <v>9</v>
      </c>
      <c r="M3657" s="43"/>
      <c r="N3657" s="1" t="e">
        <f>VLOOKUP(B3657,MICRO!E:L,8,0)</f>
        <v>#N/A</v>
      </c>
    </row>
    <row r="3658" spans="1:14" ht="20.25" x14ac:dyDescent="0.25">
      <c r="A3658" s="1">
        <v>67</v>
      </c>
      <c r="B3658" s="159"/>
      <c r="C3658" s="1" t="s">
        <v>2196</v>
      </c>
      <c r="D3658" s="1"/>
      <c r="E3658" s="1"/>
      <c r="F3658" s="1" t="s">
        <v>2235</v>
      </c>
      <c r="G3658" s="1">
        <v>6</v>
      </c>
      <c r="H3658" s="1" t="s">
        <v>1105</v>
      </c>
      <c r="I3658" s="1" t="s">
        <v>589</v>
      </c>
      <c r="J3658" s="1">
        <v>1</v>
      </c>
      <c r="K3658" s="1">
        <v>6</v>
      </c>
      <c r="L3658" s="42">
        <v>9</v>
      </c>
      <c r="M3658" s="43"/>
      <c r="N3658" s="1" t="e">
        <f>VLOOKUP(B3658,MICRO!E:L,8,0)</f>
        <v>#N/A</v>
      </c>
    </row>
    <row r="3659" spans="1:14" ht="20.25" x14ac:dyDescent="0.25">
      <c r="A3659" s="1">
        <v>68</v>
      </c>
      <c r="B3659" s="159"/>
      <c r="C3659" s="1" t="s">
        <v>2196</v>
      </c>
      <c r="D3659" s="1"/>
      <c r="E3659" s="1"/>
      <c r="F3659" s="1" t="s">
        <v>2236</v>
      </c>
      <c r="G3659" s="1">
        <v>1</v>
      </c>
      <c r="H3659" s="1" t="s">
        <v>19</v>
      </c>
      <c r="I3659" s="1" t="s">
        <v>589</v>
      </c>
      <c r="J3659" s="1">
        <v>6.2</v>
      </c>
      <c r="K3659" s="1">
        <v>6.2</v>
      </c>
      <c r="L3659" s="42">
        <v>9</v>
      </c>
      <c r="M3659" s="43"/>
      <c r="N3659" s="1" t="e">
        <f>VLOOKUP(B3659,MICRO!E:L,8,0)</f>
        <v>#N/A</v>
      </c>
    </row>
    <row r="3660" spans="1:14" ht="20.25" x14ac:dyDescent="0.25">
      <c r="A3660" s="1">
        <v>69</v>
      </c>
      <c r="B3660" s="159"/>
      <c r="C3660" s="1" t="s">
        <v>2196</v>
      </c>
      <c r="D3660" s="1"/>
      <c r="E3660" s="1"/>
      <c r="F3660" s="1" t="s">
        <v>2237</v>
      </c>
      <c r="G3660" s="1">
        <v>8</v>
      </c>
      <c r="H3660" s="1" t="s">
        <v>19</v>
      </c>
      <c r="I3660" s="1" t="s">
        <v>589</v>
      </c>
      <c r="J3660" s="1">
        <v>0.03</v>
      </c>
      <c r="K3660" s="1">
        <v>0.24</v>
      </c>
      <c r="L3660" s="42">
        <v>9</v>
      </c>
      <c r="M3660" s="43"/>
      <c r="N3660" s="1" t="e">
        <f>VLOOKUP(B3660,MICRO!E:L,8,0)</f>
        <v>#N/A</v>
      </c>
    </row>
    <row r="3661" spans="1:14" ht="20.25" x14ac:dyDescent="0.25">
      <c r="A3661" s="1">
        <v>70</v>
      </c>
      <c r="B3661" s="159"/>
      <c r="C3661" s="1" t="s">
        <v>2196</v>
      </c>
      <c r="D3661" s="1"/>
      <c r="E3661" s="1"/>
      <c r="F3661" s="1" t="s">
        <v>2238</v>
      </c>
      <c r="G3661" s="1">
        <v>2</v>
      </c>
      <c r="H3661" s="1" t="s">
        <v>19</v>
      </c>
      <c r="I3661" s="1" t="s">
        <v>589</v>
      </c>
      <c r="J3661" s="1">
        <v>0.04</v>
      </c>
      <c r="K3661" s="1">
        <v>0.08</v>
      </c>
      <c r="L3661" s="42">
        <v>9</v>
      </c>
      <c r="M3661" s="43"/>
      <c r="N3661" s="1" t="e">
        <f>VLOOKUP(B3661,MICRO!E:L,8,0)</f>
        <v>#N/A</v>
      </c>
    </row>
    <row r="3662" spans="1:14" ht="20.25" x14ac:dyDescent="0.25">
      <c r="A3662" s="1">
        <v>71</v>
      </c>
      <c r="B3662" s="159"/>
      <c r="C3662" s="1" t="s">
        <v>2196</v>
      </c>
      <c r="D3662" s="1"/>
      <c r="E3662" s="1"/>
      <c r="F3662" s="1" t="s">
        <v>2239</v>
      </c>
      <c r="G3662" s="1">
        <v>2</v>
      </c>
      <c r="H3662" s="1" t="s">
        <v>19</v>
      </c>
      <c r="I3662" s="1" t="s">
        <v>589</v>
      </c>
      <c r="J3662" s="1">
        <v>0.4</v>
      </c>
      <c r="K3662" s="1">
        <v>0.8</v>
      </c>
      <c r="L3662" s="42">
        <v>9</v>
      </c>
      <c r="M3662" s="43"/>
      <c r="N3662" s="1" t="e">
        <f>VLOOKUP(B3662,MICRO!E:L,8,0)</f>
        <v>#N/A</v>
      </c>
    </row>
    <row r="3663" spans="1:14" ht="20.25" x14ac:dyDescent="0.25">
      <c r="A3663" s="1">
        <v>72</v>
      </c>
      <c r="B3663" s="159"/>
      <c r="C3663" s="1" t="s">
        <v>2196</v>
      </c>
      <c r="D3663" s="1"/>
      <c r="E3663" s="1"/>
      <c r="F3663" s="1" t="s">
        <v>2240</v>
      </c>
      <c r="G3663" s="1">
        <v>2</v>
      </c>
      <c r="H3663" s="1" t="s">
        <v>19</v>
      </c>
      <c r="I3663" s="1" t="s">
        <v>589</v>
      </c>
      <c r="J3663" s="1">
        <v>0.03</v>
      </c>
      <c r="K3663" s="1">
        <v>0.06</v>
      </c>
      <c r="L3663" s="42">
        <v>9</v>
      </c>
      <c r="M3663" s="43"/>
      <c r="N3663" s="1" t="e">
        <f>VLOOKUP(B3663,MICRO!E:L,8,0)</f>
        <v>#N/A</v>
      </c>
    </row>
    <row r="3664" spans="1:14" ht="20.25" x14ac:dyDescent="0.25">
      <c r="A3664" s="1">
        <v>73</v>
      </c>
      <c r="B3664" s="159"/>
      <c r="C3664" s="1" t="s">
        <v>2196</v>
      </c>
      <c r="D3664" s="1"/>
      <c r="E3664" s="1"/>
      <c r="F3664" s="1" t="s">
        <v>2241</v>
      </c>
      <c r="G3664" s="1">
        <v>2</v>
      </c>
      <c r="H3664" s="1" t="s">
        <v>19</v>
      </c>
      <c r="I3664" s="1" t="s">
        <v>589</v>
      </c>
      <c r="J3664" s="1">
        <v>0.5</v>
      </c>
      <c r="K3664" s="1">
        <v>1</v>
      </c>
      <c r="L3664" s="42">
        <v>9</v>
      </c>
      <c r="M3664" s="43"/>
      <c r="N3664" s="1" t="e">
        <f>VLOOKUP(B3664,MICRO!E:L,8,0)</f>
        <v>#N/A</v>
      </c>
    </row>
    <row r="3665" spans="1:14" ht="20.25" x14ac:dyDescent="0.25">
      <c r="A3665" s="1">
        <v>74</v>
      </c>
      <c r="B3665" s="159"/>
      <c r="C3665" s="1" t="s">
        <v>2196</v>
      </c>
      <c r="D3665" s="1"/>
      <c r="E3665" s="1"/>
      <c r="F3665" s="1" t="s">
        <v>2242</v>
      </c>
      <c r="G3665" s="1">
        <v>3</v>
      </c>
      <c r="H3665" s="1" t="s">
        <v>19</v>
      </c>
      <c r="I3665" s="1" t="s">
        <v>589</v>
      </c>
      <c r="J3665" s="1">
        <v>0.5</v>
      </c>
      <c r="K3665" s="1">
        <v>1.5</v>
      </c>
      <c r="L3665" s="42">
        <v>9</v>
      </c>
      <c r="M3665" s="43"/>
      <c r="N3665" s="1" t="e">
        <f>VLOOKUP(B3665,MICRO!E:L,8,0)</f>
        <v>#N/A</v>
      </c>
    </row>
    <row r="3666" spans="1:14" ht="20.25" x14ac:dyDescent="0.25">
      <c r="A3666" s="1">
        <v>75</v>
      </c>
      <c r="B3666" s="159"/>
      <c r="C3666" s="1" t="s">
        <v>2196</v>
      </c>
      <c r="D3666" s="1"/>
      <c r="E3666" s="1"/>
      <c r="F3666" s="1" t="s">
        <v>2243</v>
      </c>
      <c r="G3666" s="1">
        <v>3</v>
      </c>
      <c r="H3666" s="1" t="s">
        <v>19</v>
      </c>
      <c r="I3666" s="1" t="s">
        <v>589</v>
      </c>
      <c r="J3666" s="1">
        <v>0.02</v>
      </c>
      <c r="K3666" s="1">
        <v>0.06</v>
      </c>
      <c r="L3666" s="42">
        <v>9</v>
      </c>
      <c r="M3666" s="43"/>
      <c r="N3666" s="1" t="e">
        <f>VLOOKUP(B3666,MICRO!E:L,8,0)</f>
        <v>#N/A</v>
      </c>
    </row>
    <row r="3667" spans="1:14" ht="20.25" x14ac:dyDescent="0.25">
      <c r="A3667" s="1">
        <v>76</v>
      </c>
      <c r="B3667" s="159"/>
      <c r="C3667" s="1" t="s">
        <v>2196</v>
      </c>
      <c r="D3667" s="1"/>
      <c r="E3667" s="1"/>
      <c r="F3667" s="1" t="s">
        <v>2244</v>
      </c>
      <c r="G3667" s="1">
        <v>8</v>
      </c>
      <c r="H3667" s="1" t="s">
        <v>19</v>
      </c>
      <c r="I3667" s="1" t="s">
        <v>589</v>
      </c>
      <c r="J3667" s="1">
        <v>0.2</v>
      </c>
      <c r="K3667" s="1">
        <v>1.6</v>
      </c>
      <c r="L3667" s="42">
        <v>9</v>
      </c>
      <c r="M3667" s="43"/>
      <c r="N3667" s="1" t="e">
        <f>VLOOKUP(B3667,MICRO!E:L,8,0)</f>
        <v>#N/A</v>
      </c>
    </row>
    <row r="3668" spans="1:14" ht="20.25" x14ac:dyDescent="0.25">
      <c r="A3668" s="1">
        <v>77</v>
      </c>
      <c r="B3668" s="159"/>
      <c r="C3668" s="1" t="s">
        <v>2196</v>
      </c>
      <c r="D3668" s="1"/>
      <c r="E3668" s="1"/>
      <c r="F3668" s="1" t="s">
        <v>2249</v>
      </c>
      <c r="G3668" s="1">
        <v>2</v>
      </c>
      <c r="H3668" s="1" t="s">
        <v>19</v>
      </c>
      <c r="I3668" s="1" t="s">
        <v>589</v>
      </c>
      <c r="J3668" s="1">
        <v>0.5</v>
      </c>
      <c r="K3668" s="1">
        <v>1</v>
      </c>
      <c r="L3668" s="42">
        <v>9</v>
      </c>
      <c r="M3668" s="43"/>
      <c r="N3668" s="1" t="e">
        <f>VLOOKUP(B3668,MICRO!E:L,8,0)</f>
        <v>#N/A</v>
      </c>
    </row>
    <row r="3669" spans="1:14" ht="20.25" x14ac:dyDescent="0.25">
      <c r="A3669" s="1">
        <v>78</v>
      </c>
      <c r="B3669" s="159"/>
      <c r="C3669" s="1" t="s">
        <v>2196</v>
      </c>
      <c r="D3669" s="1"/>
      <c r="E3669" s="1"/>
      <c r="F3669" s="1" t="s">
        <v>2246</v>
      </c>
      <c r="G3669" s="1">
        <v>8</v>
      </c>
      <c r="H3669" s="1" t="s">
        <v>19</v>
      </c>
      <c r="I3669" s="1" t="s">
        <v>589</v>
      </c>
      <c r="J3669" s="1">
        <v>0.02</v>
      </c>
      <c r="K3669" s="1">
        <v>0.16</v>
      </c>
      <c r="L3669" s="42">
        <v>9</v>
      </c>
      <c r="M3669" s="43"/>
      <c r="N3669" s="1" t="e">
        <f>VLOOKUP(B3669,MICRO!E:L,8,0)</f>
        <v>#N/A</v>
      </c>
    </row>
    <row r="3670" spans="1:14" ht="20.25" x14ac:dyDescent="0.25">
      <c r="A3670" s="1">
        <v>79</v>
      </c>
      <c r="B3670" s="159"/>
      <c r="C3670" s="1" t="s">
        <v>2196</v>
      </c>
      <c r="D3670" s="1"/>
      <c r="E3670" s="1"/>
      <c r="F3670" s="1" t="s">
        <v>2247</v>
      </c>
      <c r="G3670" s="1">
        <v>2</v>
      </c>
      <c r="H3670" s="1" t="s">
        <v>19</v>
      </c>
      <c r="I3670" s="1" t="s">
        <v>589</v>
      </c>
      <c r="J3670" s="1">
        <v>0.04</v>
      </c>
      <c r="K3670" s="1">
        <v>0.08</v>
      </c>
      <c r="L3670" s="42">
        <v>9</v>
      </c>
      <c r="M3670" s="43"/>
      <c r="N3670" s="1" t="e">
        <f>VLOOKUP(B3670,MICRO!E:L,8,0)</f>
        <v>#N/A</v>
      </c>
    </row>
    <row r="3671" spans="1:14" ht="20.25" x14ac:dyDescent="0.25">
      <c r="A3671" s="1">
        <v>80</v>
      </c>
      <c r="B3671" s="159"/>
      <c r="C3671" s="1" t="s">
        <v>2196</v>
      </c>
      <c r="D3671" s="1"/>
      <c r="E3671" s="1"/>
      <c r="F3671" s="1" t="s">
        <v>2248</v>
      </c>
      <c r="G3671" s="1">
        <v>3</v>
      </c>
      <c r="H3671" s="1" t="s">
        <v>19</v>
      </c>
      <c r="I3671" s="1" t="s">
        <v>589</v>
      </c>
      <c r="J3671" s="1">
        <v>0.5</v>
      </c>
      <c r="K3671" s="1">
        <v>1.5</v>
      </c>
      <c r="L3671" s="42">
        <v>9</v>
      </c>
      <c r="M3671" s="43"/>
      <c r="N3671" s="1" t="e">
        <f>VLOOKUP(B3671,MICRO!E:L,8,0)</f>
        <v>#N/A</v>
      </c>
    </row>
    <row r="3672" spans="1:14" ht="20.25" x14ac:dyDescent="0.25">
      <c r="A3672" s="1">
        <v>81</v>
      </c>
      <c r="B3672" s="159"/>
      <c r="C3672" s="1" t="s">
        <v>2250</v>
      </c>
      <c r="D3672" s="1"/>
      <c r="E3672" s="1"/>
      <c r="F3672" s="1" t="s">
        <v>2251</v>
      </c>
      <c r="G3672" s="1">
        <v>1</v>
      </c>
      <c r="H3672" s="1" t="s">
        <v>19</v>
      </c>
      <c r="I3672" s="1"/>
      <c r="J3672" s="1">
        <v>2.8</v>
      </c>
      <c r="K3672" s="1">
        <v>2.8</v>
      </c>
      <c r="L3672" s="42">
        <v>9</v>
      </c>
      <c r="M3672" s="43"/>
      <c r="N3672" s="1" t="e">
        <f>VLOOKUP(B3672,MICRO!E:L,8,0)</f>
        <v>#N/A</v>
      </c>
    </row>
    <row r="3673" spans="1:14" ht="20.25" x14ac:dyDescent="0.25">
      <c r="A3673" s="1">
        <v>82</v>
      </c>
      <c r="B3673" s="159"/>
      <c r="C3673" s="1" t="s">
        <v>2250</v>
      </c>
      <c r="D3673" s="1"/>
      <c r="E3673" s="1"/>
      <c r="F3673" s="1" t="s">
        <v>2252</v>
      </c>
      <c r="G3673" s="1">
        <v>10</v>
      </c>
      <c r="H3673" s="1" t="s">
        <v>19</v>
      </c>
      <c r="I3673" s="1"/>
      <c r="J3673" s="1">
        <v>0.2</v>
      </c>
      <c r="K3673" s="1">
        <v>2</v>
      </c>
      <c r="L3673" s="42">
        <v>9</v>
      </c>
      <c r="M3673" s="43"/>
      <c r="N3673" s="1" t="e">
        <f>VLOOKUP(B3673,MICRO!E:L,8,0)</f>
        <v>#N/A</v>
      </c>
    </row>
    <row r="3674" spans="1:14" ht="20.25" x14ac:dyDescent="0.25">
      <c r="A3674" s="1">
        <v>83</v>
      </c>
      <c r="B3674" s="159"/>
      <c r="C3674" s="1" t="s">
        <v>2250</v>
      </c>
      <c r="D3674" s="1"/>
      <c r="E3674" s="1"/>
      <c r="F3674" s="1" t="s">
        <v>2253</v>
      </c>
      <c r="G3674" s="1">
        <v>2</v>
      </c>
      <c r="H3674" s="1" t="s">
        <v>19</v>
      </c>
      <c r="I3674" s="1"/>
      <c r="J3674" s="1">
        <v>0.03</v>
      </c>
      <c r="K3674" s="1">
        <v>0.06</v>
      </c>
      <c r="L3674" s="42">
        <v>9</v>
      </c>
      <c r="M3674" s="43"/>
      <c r="N3674" s="1" t="e">
        <f>VLOOKUP(B3674,MICRO!E:L,8,0)</f>
        <v>#N/A</v>
      </c>
    </row>
    <row r="3675" spans="1:14" ht="20.25" x14ac:dyDescent="0.25">
      <c r="A3675" s="1">
        <v>84</v>
      </c>
      <c r="B3675" s="159"/>
      <c r="C3675" s="1" t="s">
        <v>2250</v>
      </c>
      <c r="D3675" s="1"/>
      <c r="E3675" s="1"/>
      <c r="F3675" s="1" t="s">
        <v>2254</v>
      </c>
      <c r="G3675" s="1">
        <v>8</v>
      </c>
      <c r="H3675" s="1" t="s">
        <v>19</v>
      </c>
      <c r="I3675" s="1"/>
      <c r="J3675" s="1">
        <v>2.3E-2</v>
      </c>
      <c r="K3675" s="1">
        <v>0.184</v>
      </c>
      <c r="L3675" s="42">
        <v>9</v>
      </c>
      <c r="M3675" s="43"/>
      <c r="N3675" s="1" t="e">
        <f>VLOOKUP(B3675,MICRO!E:L,8,0)</f>
        <v>#N/A</v>
      </c>
    </row>
    <row r="3676" spans="1:14" ht="20.25" x14ac:dyDescent="0.25">
      <c r="A3676" s="1">
        <v>85</v>
      </c>
      <c r="B3676" s="159"/>
      <c r="C3676" s="1" t="s">
        <v>2250</v>
      </c>
      <c r="D3676" s="1"/>
      <c r="E3676" s="1"/>
      <c r="F3676" s="1" t="s">
        <v>2255</v>
      </c>
      <c r="G3676" s="1">
        <v>6</v>
      </c>
      <c r="H3676" s="1" t="s">
        <v>1105</v>
      </c>
      <c r="I3676" s="1"/>
      <c r="J3676" s="1">
        <v>1</v>
      </c>
      <c r="K3676" s="1">
        <v>6</v>
      </c>
      <c r="L3676" s="42">
        <v>9</v>
      </c>
      <c r="M3676" s="43"/>
      <c r="N3676" s="1" t="e">
        <f>VLOOKUP(B3676,MICRO!E:L,8,0)</f>
        <v>#N/A</v>
      </c>
    </row>
    <row r="3677" spans="1:14" ht="20.25" x14ac:dyDescent="0.25">
      <c r="A3677" s="1">
        <v>86</v>
      </c>
      <c r="B3677" s="159"/>
      <c r="C3677" s="1" t="s">
        <v>2250</v>
      </c>
      <c r="D3677" s="1"/>
      <c r="E3677" s="1"/>
      <c r="F3677" s="1" t="s">
        <v>2256</v>
      </c>
      <c r="G3677" s="1">
        <v>8</v>
      </c>
      <c r="H3677" s="1" t="s">
        <v>19</v>
      </c>
      <c r="I3677" s="1"/>
      <c r="J3677" s="1">
        <v>0.02</v>
      </c>
      <c r="K3677" s="1">
        <v>0.16</v>
      </c>
      <c r="L3677" s="42">
        <v>9</v>
      </c>
      <c r="M3677" s="43"/>
      <c r="N3677" s="1" t="e">
        <f>VLOOKUP(B3677,MICRO!E:L,8,0)</f>
        <v>#N/A</v>
      </c>
    </row>
    <row r="3678" spans="1:14" ht="20.25" x14ac:dyDescent="0.25">
      <c r="A3678" s="1">
        <v>87</v>
      </c>
      <c r="B3678" s="159"/>
      <c r="C3678" s="1" t="s">
        <v>2250</v>
      </c>
      <c r="D3678" s="1"/>
      <c r="E3678" s="1"/>
      <c r="F3678" s="1" t="s">
        <v>2257</v>
      </c>
      <c r="G3678" s="1">
        <v>2</v>
      </c>
      <c r="H3678" s="1" t="s">
        <v>19</v>
      </c>
      <c r="I3678" s="1"/>
      <c r="J3678" s="1">
        <v>0.5</v>
      </c>
      <c r="K3678" s="1">
        <v>1</v>
      </c>
      <c r="L3678" s="42">
        <v>9</v>
      </c>
      <c r="M3678" s="43"/>
      <c r="N3678" s="1" t="e">
        <f>VLOOKUP(B3678,MICRO!E:L,8,0)</f>
        <v>#N/A</v>
      </c>
    </row>
    <row r="3679" spans="1:14" ht="20.25" x14ac:dyDescent="0.25">
      <c r="A3679" s="1">
        <v>88</v>
      </c>
      <c r="B3679" s="159"/>
      <c r="C3679" s="1" t="s">
        <v>2250</v>
      </c>
      <c r="D3679" s="1"/>
      <c r="E3679" s="1"/>
      <c r="F3679" s="1" t="s">
        <v>2258</v>
      </c>
      <c r="G3679" s="1">
        <v>2</v>
      </c>
      <c r="H3679" s="1" t="s">
        <v>19</v>
      </c>
      <c r="I3679" s="1"/>
      <c r="J3679" s="1">
        <v>0.04</v>
      </c>
      <c r="K3679" s="1">
        <v>0.08</v>
      </c>
      <c r="L3679" s="42">
        <v>9</v>
      </c>
      <c r="M3679" s="43"/>
      <c r="N3679" s="1" t="e">
        <f>VLOOKUP(B3679,MICRO!E:L,8,0)</f>
        <v>#N/A</v>
      </c>
    </row>
    <row r="3680" spans="1:14" ht="20.25" x14ac:dyDescent="0.25">
      <c r="A3680" s="1">
        <v>89</v>
      </c>
      <c r="B3680" s="159"/>
      <c r="C3680" s="1" t="s">
        <v>2250</v>
      </c>
      <c r="D3680" s="1"/>
      <c r="E3680" s="1"/>
      <c r="F3680" s="1" t="s">
        <v>2259</v>
      </c>
      <c r="G3680" s="1">
        <v>4</v>
      </c>
      <c r="H3680" s="1" t="s">
        <v>19</v>
      </c>
      <c r="I3680" s="1"/>
      <c r="J3680" s="1">
        <v>0.3</v>
      </c>
      <c r="K3680" s="1">
        <v>1.2</v>
      </c>
      <c r="L3680" s="42">
        <v>9</v>
      </c>
      <c r="M3680" s="43"/>
      <c r="N3680" s="1" t="e">
        <f>VLOOKUP(B3680,MICRO!E:L,8,0)</f>
        <v>#N/A</v>
      </c>
    </row>
    <row r="3681" spans="1:14" ht="20.25" x14ac:dyDescent="0.25">
      <c r="A3681" s="1">
        <v>90</v>
      </c>
      <c r="B3681" s="159"/>
      <c r="C3681" s="1" t="s">
        <v>2250</v>
      </c>
      <c r="D3681" s="1"/>
      <c r="E3681" s="1"/>
      <c r="F3681" s="1" t="s">
        <v>2260</v>
      </c>
      <c r="G3681" s="1">
        <v>3</v>
      </c>
      <c r="H3681" s="1" t="s">
        <v>19</v>
      </c>
      <c r="I3681" s="1"/>
      <c r="J3681" s="1">
        <v>0.5</v>
      </c>
      <c r="K3681" s="1">
        <v>1.5</v>
      </c>
      <c r="L3681" s="42">
        <v>9</v>
      </c>
      <c r="M3681" s="43"/>
      <c r="N3681" s="1" t="e">
        <f>VLOOKUP(B3681,MICRO!E:L,8,0)</f>
        <v>#N/A</v>
      </c>
    </row>
    <row r="3682" spans="1:14" ht="20.25" x14ac:dyDescent="0.25">
      <c r="A3682" s="1">
        <v>91</v>
      </c>
      <c r="B3682" s="159"/>
      <c r="C3682" s="1" t="s">
        <v>2250</v>
      </c>
      <c r="D3682" s="1"/>
      <c r="E3682" s="1"/>
      <c r="F3682" s="1" t="s">
        <v>2261</v>
      </c>
      <c r="G3682" s="1">
        <v>3</v>
      </c>
      <c r="H3682" s="1" t="s">
        <v>19</v>
      </c>
      <c r="I3682" s="1"/>
      <c r="J3682" s="1">
        <v>0.02</v>
      </c>
      <c r="K3682" s="1">
        <v>0.06</v>
      </c>
      <c r="L3682" s="42">
        <v>9</v>
      </c>
      <c r="M3682" s="43"/>
      <c r="N3682" s="1" t="e">
        <f>VLOOKUP(B3682,MICRO!E:L,8,0)</f>
        <v>#N/A</v>
      </c>
    </row>
    <row r="3683" spans="1:14" ht="20.25" x14ac:dyDescent="0.25">
      <c r="A3683" s="1">
        <v>92</v>
      </c>
      <c r="B3683" s="159"/>
      <c r="C3683" s="1" t="s">
        <v>2250</v>
      </c>
      <c r="D3683" s="1"/>
      <c r="E3683" s="1"/>
      <c r="F3683" s="1" t="s">
        <v>2262</v>
      </c>
      <c r="G3683" s="1">
        <v>2</v>
      </c>
      <c r="H3683" s="1" t="s">
        <v>19</v>
      </c>
      <c r="I3683" s="1"/>
      <c r="J3683" s="1">
        <v>0.5</v>
      </c>
      <c r="K3683" s="1">
        <v>1</v>
      </c>
      <c r="L3683" s="42">
        <v>9</v>
      </c>
      <c r="M3683" s="43"/>
      <c r="N3683" s="1" t="e">
        <f>VLOOKUP(B3683,MICRO!E:L,8,0)</f>
        <v>#N/A</v>
      </c>
    </row>
    <row r="3684" spans="1:14" ht="20.25" x14ac:dyDescent="0.25">
      <c r="A3684" s="1">
        <v>93</v>
      </c>
      <c r="B3684" s="159"/>
      <c r="C3684" s="1" t="s">
        <v>2250</v>
      </c>
      <c r="D3684" s="1"/>
      <c r="E3684" s="1"/>
      <c r="F3684" s="1" t="s">
        <v>2263</v>
      </c>
      <c r="G3684" s="1">
        <v>8</v>
      </c>
      <c r="H3684" s="1" t="s">
        <v>19</v>
      </c>
      <c r="I3684" s="1"/>
      <c r="J3684" s="1">
        <v>0.02</v>
      </c>
      <c r="K3684" s="1">
        <v>0.16</v>
      </c>
      <c r="L3684" s="42">
        <v>9</v>
      </c>
      <c r="M3684" s="43"/>
      <c r="N3684" s="1" t="e">
        <f>VLOOKUP(B3684,MICRO!E:L,8,0)</f>
        <v>#N/A</v>
      </c>
    </row>
    <row r="3685" spans="1:14" ht="20.25" x14ac:dyDescent="0.25">
      <c r="A3685" s="1">
        <v>94</v>
      </c>
      <c r="B3685" s="159"/>
      <c r="C3685" s="1" t="s">
        <v>2250</v>
      </c>
      <c r="D3685" s="1"/>
      <c r="E3685" s="1"/>
      <c r="F3685" s="1" t="s">
        <v>2264</v>
      </c>
      <c r="G3685" s="1">
        <v>2</v>
      </c>
      <c r="H3685" s="1" t="s">
        <v>19</v>
      </c>
      <c r="I3685" s="1"/>
      <c r="J3685" s="1">
        <v>0.03</v>
      </c>
      <c r="K3685" s="1">
        <v>0.06</v>
      </c>
      <c r="L3685" s="42">
        <v>9</v>
      </c>
      <c r="M3685" s="43"/>
      <c r="N3685" s="1" t="e">
        <f>VLOOKUP(B3685,MICRO!E:L,8,0)</f>
        <v>#N/A</v>
      </c>
    </row>
    <row r="3686" spans="1:14" ht="20.25" x14ac:dyDescent="0.25">
      <c r="A3686" s="1">
        <v>95</v>
      </c>
      <c r="B3686" s="159"/>
      <c r="C3686" s="1" t="s">
        <v>2250</v>
      </c>
      <c r="D3686" s="1"/>
      <c r="E3686" s="1"/>
      <c r="F3686" s="1" t="s">
        <v>2265</v>
      </c>
      <c r="G3686" s="1">
        <v>2</v>
      </c>
      <c r="H3686" s="1" t="s">
        <v>19</v>
      </c>
      <c r="I3686" s="1"/>
      <c r="J3686" s="1">
        <v>0.04</v>
      </c>
      <c r="K3686" s="1">
        <v>0.08</v>
      </c>
      <c r="L3686" s="42">
        <v>9</v>
      </c>
      <c r="M3686" s="43"/>
      <c r="N3686" s="1" t="e">
        <f>VLOOKUP(B3686,MICRO!E:L,8,0)</f>
        <v>#N/A</v>
      </c>
    </row>
    <row r="3687" spans="1:14" ht="20.25" x14ac:dyDescent="0.25">
      <c r="A3687" s="1">
        <v>96</v>
      </c>
      <c r="B3687" s="159"/>
      <c r="C3687" s="1" t="s">
        <v>2250</v>
      </c>
      <c r="D3687" s="1"/>
      <c r="E3687" s="1"/>
      <c r="F3687" s="1" t="s">
        <v>2266</v>
      </c>
      <c r="G3687" s="1">
        <v>3</v>
      </c>
      <c r="H3687" s="1" t="s">
        <v>19</v>
      </c>
      <c r="I3687" s="1"/>
      <c r="J3687" s="1">
        <v>0.5</v>
      </c>
      <c r="K3687" s="1">
        <v>1.5</v>
      </c>
      <c r="L3687" s="42">
        <v>9</v>
      </c>
      <c r="M3687" s="43"/>
      <c r="N3687" s="1" t="e">
        <f>VLOOKUP(B3687,MICRO!E:L,8,0)</f>
        <v>#N/A</v>
      </c>
    </row>
    <row r="3688" spans="1:14" ht="20.25" x14ac:dyDescent="0.25">
      <c r="A3688" s="1">
        <v>97</v>
      </c>
      <c r="B3688" s="159"/>
      <c r="C3688" s="1" t="s">
        <v>938</v>
      </c>
      <c r="D3688" s="1"/>
      <c r="E3688" s="1"/>
      <c r="F3688" s="1" t="s">
        <v>2267</v>
      </c>
      <c r="G3688" s="1">
        <v>1</v>
      </c>
      <c r="H3688" s="1" t="s">
        <v>19</v>
      </c>
      <c r="I3688" s="1" t="s">
        <v>629</v>
      </c>
      <c r="J3688" s="1">
        <v>0.4</v>
      </c>
      <c r="K3688" s="1">
        <v>0.4</v>
      </c>
      <c r="L3688" s="42">
        <v>9</v>
      </c>
      <c r="M3688" s="43"/>
      <c r="N3688" s="1" t="e">
        <f>VLOOKUP(B3688,MICRO!E:L,8,0)</f>
        <v>#N/A</v>
      </c>
    </row>
    <row r="3689" spans="1:14" ht="20.25" x14ac:dyDescent="0.25">
      <c r="A3689" s="1">
        <v>98</v>
      </c>
      <c r="B3689" s="159"/>
      <c r="C3689" s="1" t="s">
        <v>938</v>
      </c>
      <c r="D3689" s="1"/>
      <c r="E3689" s="1"/>
      <c r="F3689" s="1" t="s">
        <v>2268</v>
      </c>
      <c r="G3689" s="1">
        <v>1</v>
      </c>
      <c r="H3689" s="1" t="s">
        <v>19</v>
      </c>
      <c r="I3689" s="1" t="s">
        <v>629</v>
      </c>
      <c r="J3689" s="1">
        <v>2.8</v>
      </c>
      <c r="K3689" s="1">
        <v>2.8</v>
      </c>
      <c r="L3689" s="42">
        <v>9</v>
      </c>
      <c r="M3689" s="43"/>
      <c r="N3689" s="1" t="e">
        <f>VLOOKUP(B3689,MICRO!E:L,8,0)</f>
        <v>#N/A</v>
      </c>
    </row>
    <row r="3690" spans="1:14" ht="20.25" x14ac:dyDescent="0.25">
      <c r="A3690" s="1">
        <v>99</v>
      </c>
      <c r="B3690" s="159"/>
      <c r="C3690" s="1" t="s">
        <v>938</v>
      </c>
      <c r="D3690" s="1"/>
      <c r="E3690" s="1"/>
      <c r="F3690" s="1" t="s">
        <v>2269</v>
      </c>
      <c r="G3690" s="1">
        <v>1</v>
      </c>
      <c r="H3690" s="1" t="s">
        <v>19</v>
      </c>
      <c r="I3690" s="1" t="s">
        <v>629</v>
      </c>
      <c r="J3690" s="1">
        <v>0.8</v>
      </c>
      <c r="K3690" s="1">
        <v>0.8</v>
      </c>
      <c r="L3690" s="42">
        <v>9</v>
      </c>
      <c r="M3690" s="43"/>
      <c r="N3690" s="1" t="e">
        <f>VLOOKUP(B3690,MICRO!E:L,8,0)</f>
        <v>#N/A</v>
      </c>
    </row>
    <row r="3691" spans="1:14" ht="20.25" x14ac:dyDescent="0.25">
      <c r="A3691" s="1">
        <v>100</v>
      </c>
      <c r="B3691" s="159"/>
      <c r="C3691" s="1" t="s">
        <v>2187</v>
      </c>
      <c r="D3691" s="1"/>
      <c r="E3691" s="1"/>
      <c r="F3691" s="1" t="s">
        <v>2270</v>
      </c>
      <c r="G3691" s="1">
        <v>4</v>
      </c>
      <c r="H3691" s="1" t="s">
        <v>19</v>
      </c>
      <c r="I3691" s="1" t="s">
        <v>2271</v>
      </c>
      <c r="J3691" s="1">
        <v>0.5</v>
      </c>
      <c r="K3691" s="1">
        <v>2</v>
      </c>
      <c r="L3691" s="42">
        <v>9</v>
      </c>
      <c r="M3691" s="43"/>
      <c r="N3691" s="1" t="e">
        <f>VLOOKUP(B3691,MICRO!E:L,8,0)</f>
        <v>#N/A</v>
      </c>
    </row>
    <row r="3692" spans="1:14" ht="20.25" x14ac:dyDescent="0.25">
      <c r="A3692" s="1">
        <v>1</v>
      </c>
      <c r="B3692" s="159">
        <v>2493</v>
      </c>
      <c r="C3692" s="1" t="s">
        <v>962</v>
      </c>
      <c r="D3692" s="1"/>
      <c r="E3692" s="1" t="s">
        <v>1107</v>
      </c>
      <c r="F3692" s="1" t="s">
        <v>2963</v>
      </c>
      <c r="G3692" s="1">
        <v>17</v>
      </c>
      <c r="H3692" s="1" t="s">
        <v>19</v>
      </c>
      <c r="I3692" s="1" t="s">
        <v>589</v>
      </c>
      <c r="J3692" s="1">
        <v>5.48</v>
      </c>
      <c r="K3692" s="1">
        <v>93.160000000000011</v>
      </c>
      <c r="L3692" s="42">
        <v>10</v>
      </c>
      <c r="M3692" s="43"/>
      <c r="N3692" s="1" t="e">
        <f>VLOOKUP(B3692,MICRO!E:L,8,0)</f>
        <v>#N/A</v>
      </c>
    </row>
    <row r="3693" spans="1:14" ht="20.25" x14ac:dyDescent="0.25">
      <c r="A3693" s="1">
        <v>2</v>
      </c>
      <c r="B3693" s="159">
        <v>2495</v>
      </c>
      <c r="C3693" s="1" t="s">
        <v>962</v>
      </c>
      <c r="D3693" s="1"/>
      <c r="E3693" s="1" t="s">
        <v>1107</v>
      </c>
      <c r="F3693" s="1" t="s">
        <v>2963</v>
      </c>
      <c r="G3693" s="1">
        <v>23</v>
      </c>
      <c r="H3693" s="1" t="s">
        <v>19</v>
      </c>
      <c r="I3693" s="1" t="s">
        <v>585</v>
      </c>
      <c r="J3693" s="1">
        <v>5.48</v>
      </c>
      <c r="K3693" s="1">
        <v>126.04</v>
      </c>
      <c r="L3693" s="42">
        <v>10</v>
      </c>
      <c r="M3693" s="43"/>
      <c r="N3693" s="1" t="e">
        <f>VLOOKUP(B3693,MICRO!E:L,8,0)</f>
        <v>#N/A</v>
      </c>
    </row>
    <row r="3694" spans="1:14" ht="20.25" x14ac:dyDescent="0.25">
      <c r="A3694" s="1">
        <v>3</v>
      </c>
      <c r="B3694" s="159"/>
      <c r="C3694" s="1" t="s">
        <v>1276</v>
      </c>
      <c r="D3694" s="1"/>
      <c r="E3694" s="1" t="s">
        <v>1103</v>
      </c>
      <c r="F3694" s="1" t="s">
        <v>2964</v>
      </c>
      <c r="G3694" s="1">
        <v>1</v>
      </c>
      <c r="H3694" s="1" t="s">
        <v>19</v>
      </c>
      <c r="I3694" s="1" t="s">
        <v>629</v>
      </c>
      <c r="J3694" s="1">
        <v>3.77</v>
      </c>
      <c r="K3694" s="1">
        <v>3.77</v>
      </c>
      <c r="L3694" s="42">
        <v>10</v>
      </c>
      <c r="M3694" s="43"/>
      <c r="N3694" s="1" t="e">
        <f>VLOOKUP(B3694,MICRO!E:L,8,0)</f>
        <v>#N/A</v>
      </c>
    </row>
    <row r="3695" spans="1:14" ht="20.25" x14ac:dyDescent="0.25">
      <c r="A3695" s="1">
        <v>4</v>
      </c>
      <c r="B3695" s="159"/>
      <c r="C3695" s="1" t="s">
        <v>1276</v>
      </c>
      <c r="D3695" s="1"/>
      <c r="E3695" s="1" t="s">
        <v>1104</v>
      </c>
      <c r="F3695" s="1" t="s">
        <v>2965</v>
      </c>
      <c r="G3695" s="1">
        <v>84</v>
      </c>
      <c r="H3695" s="1" t="s">
        <v>19</v>
      </c>
      <c r="I3695" s="1" t="s">
        <v>629</v>
      </c>
      <c r="J3695" s="1">
        <v>4.32667</v>
      </c>
      <c r="K3695" s="1">
        <v>363.44028000000003</v>
      </c>
      <c r="L3695" s="42">
        <v>10</v>
      </c>
      <c r="M3695" s="43"/>
      <c r="N3695" s="1" t="e">
        <f>VLOOKUP(B3695,MICRO!E:L,8,0)</f>
        <v>#N/A</v>
      </c>
    </row>
    <row r="3696" spans="1:14" ht="20.25" x14ac:dyDescent="0.25">
      <c r="A3696" s="1">
        <v>5</v>
      </c>
      <c r="B3696" s="159"/>
      <c r="C3696" s="1"/>
      <c r="D3696" s="1"/>
      <c r="E3696" s="1"/>
      <c r="F3696" s="1" t="s">
        <v>2966</v>
      </c>
      <c r="G3696" s="1">
        <v>5</v>
      </c>
      <c r="H3696" s="1" t="s">
        <v>19</v>
      </c>
      <c r="I3696" s="1"/>
      <c r="J3696" s="1">
        <v>0.75</v>
      </c>
      <c r="K3696" s="1">
        <v>3.75</v>
      </c>
      <c r="L3696" s="42">
        <v>10</v>
      </c>
      <c r="M3696" s="43"/>
      <c r="N3696" s="1" t="e">
        <f>VLOOKUP(B3696,MICRO!E:L,8,0)</f>
        <v>#N/A</v>
      </c>
    </row>
    <row r="3697" spans="1:14" ht="20.25" x14ac:dyDescent="0.25">
      <c r="A3697" s="1">
        <v>6</v>
      </c>
      <c r="B3697" s="159"/>
      <c r="C3697" s="1" t="s">
        <v>2967</v>
      </c>
      <c r="D3697" s="1" t="s">
        <v>2968</v>
      </c>
      <c r="E3697" s="1" t="s">
        <v>100</v>
      </c>
      <c r="F3697" s="1" t="s">
        <v>2969</v>
      </c>
      <c r="G3697" s="1">
        <v>4</v>
      </c>
      <c r="H3697" s="1" t="s">
        <v>19</v>
      </c>
      <c r="I3697" s="1" t="s">
        <v>589</v>
      </c>
      <c r="J3697" s="1">
        <v>0.7</v>
      </c>
      <c r="K3697" s="1">
        <v>2.8</v>
      </c>
      <c r="L3697" s="42">
        <v>10</v>
      </c>
      <c r="M3697" s="43"/>
      <c r="N3697" s="1" t="e">
        <f>VLOOKUP(B3697,MICRO!E:L,8,0)</f>
        <v>#N/A</v>
      </c>
    </row>
    <row r="3698" spans="1:14" ht="20.25" x14ac:dyDescent="0.25">
      <c r="A3698" s="1">
        <v>1</v>
      </c>
      <c r="B3698" s="159"/>
      <c r="C3698" s="1" t="s">
        <v>2047</v>
      </c>
      <c r="D3698" s="1"/>
      <c r="E3698" s="1"/>
      <c r="F3698" s="1" t="s">
        <v>2970</v>
      </c>
      <c r="G3698" s="1">
        <v>1</v>
      </c>
      <c r="H3698" s="1" t="s">
        <v>19</v>
      </c>
      <c r="I3698" s="1"/>
      <c r="J3698" s="1">
        <v>10.6</v>
      </c>
      <c r="K3698" s="1">
        <v>10.6</v>
      </c>
      <c r="L3698" s="42">
        <v>11</v>
      </c>
      <c r="M3698" s="43"/>
      <c r="N3698" s="1" t="e">
        <f>VLOOKUP(B3698,MICRO!E:L,8,0)</f>
        <v>#N/A</v>
      </c>
    </row>
    <row r="3699" spans="1:14" ht="20.25" x14ac:dyDescent="0.25">
      <c r="A3699" s="1">
        <v>2</v>
      </c>
      <c r="B3699" s="159"/>
      <c r="C3699" s="1" t="s">
        <v>2971</v>
      </c>
      <c r="D3699" s="1"/>
      <c r="E3699" s="1"/>
      <c r="F3699" s="1" t="s">
        <v>2972</v>
      </c>
      <c r="G3699" s="1">
        <v>1</v>
      </c>
      <c r="H3699" s="1" t="s">
        <v>19</v>
      </c>
      <c r="I3699" s="1"/>
      <c r="J3699" s="1">
        <v>10.6</v>
      </c>
      <c r="K3699" s="1">
        <v>10.6</v>
      </c>
      <c r="L3699" s="42">
        <v>11</v>
      </c>
      <c r="M3699" s="43"/>
      <c r="N3699" s="1" t="e">
        <f>VLOOKUP(B3699,MICRO!E:L,8,0)</f>
        <v>#N/A</v>
      </c>
    </row>
    <row r="3700" spans="1:14" ht="20.25" x14ac:dyDescent="0.25">
      <c r="A3700" s="1">
        <v>3</v>
      </c>
      <c r="B3700" s="159"/>
      <c r="C3700" s="1"/>
      <c r="D3700" s="1" t="s">
        <v>2196</v>
      </c>
      <c r="E3700" s="1"/>
      <c r="F3700" s="1" t="s">
        <v>2973</v>
      </c>
      <c r="G3700" s="1">
        <v>1</v>
      </c>
      <c r="H3700" s="1" t="s">
        <v>19</v>
      </c>
      <c r="I3700" s="1"/>
      <c r="J3700" s="1">
        <v>10.6</v>
      </c>
      <c r="K3700" s="1">
        <v>10.6</v>
      </c>
      <c r="L3700" s="42">
        <v>11</v>
      </c>
      <c r="M3700" s="43"/>
      <c r="N3700" s="1" t="e">
        <f>VLOOKUP(B3700,MICRO!E:L,8,0)</f>
        <v>#N/A</v>
      </c>
    </row>
    <row r="3701" spans="1:14" ht="20.25" x14ac:dyDescent="0.25">
      <c r="A3701" s="1">
        <v>4</v>
      </c>
      <c r="B3701" s="159"/>
      <c r="C3701" s="1" t="s">
        <v>2201</v>
      </c>
      <c r="D3701" s="1"/>
      <c r="E3701" s="1"/>
      <c r="F3701" s="1" t="s">
        <v>2974</v>
      </c>
      <c r="G3701" s="1">
        <v>1</v>
      </c>
      <c r="H3701" s="1" t="s">
        <v>19</v>
      </c>
      <c r="I3701" s="1"/>
      <c r="J3701" s="1">
        <v>10.6</v>
      </c>
      <c r="K3701" s="1">
        <v>10.6</v>
      </c>
      <c r="L3701" s="42">
        <v>11</v>
      </c>
      <c r="M3701" s="43"/>
      <c r="N3701" s="1" t="e">
        <f>VLOOKUP(B3701,MICRO!E:L,8,0)</f>
        <v>#N/A</v>
      </c>
    </row>
    <row r="3702" spans="1:14" ht="20.25" x14ac:dyDescent="0.25">
      <c r="A3702" s="1">
        <v>1</v>
      </c>
      <c r="B3702" s="159">
        <v>2559</v>
      </c>
      <c r="C3702" s="1" t="s">
        <v>1006</v>
      </c>
      <c r="D3702" s="1"/>
      <c r="E3702" s="1" t="s">
        <v>2</v>
      </c>
      <c r="F3702" s="1" t="s">
        <v>1007</v>
      </c>
      <c r="G3702" s="1">
        <v>4</v>
      </c>
      <c r="H3702" s="1" t="s">
        <v>19</v>
      </c>
      <c r="I3702" s="1" t="s">
        <v>589</v>
      </c>
      <c r="J3702" s="1">
        <v>0.8</v>
      </c>
      <c r="K3702" s="1">
        <v>3.2</v>
      </c>
      <c r="L3702" s="42">
        <v>12</v>
      </c>
      <c r="M3702" s="43"/>
      <c r="N3702" s="1" t="e">
        <f>VLOOKUP(B3702,MICRO!E:L,8,0)</f>
        <v>#N/A</v>
      </c>
    </row>
    <row r="3703" spans="1:14" ht="20.25" x14ac:dyDescent="0.25">
      <c r="A3703" s="1">
        <v>2</v>
      </c>
      <c r="B3703" s="159">
        <v>2560</v>
      </c>
      <c r="C3703" s="1" t="s">
        <v>1006</v>
      </c>
      <c r="D3703" s="1"/>
      <c r="E3703" s="1" t="s">
        <v>43</v>
      </c>
      <c r="F3703" s="1" t="s">
        <v>1008</v>
      </c>
      <c r="G3703" s="1">
        <v>2</v>
      </c>
      <c r="H3703" s="1" t="s">
        <v>19</v>
      </c>
      <c r="I3703" s="1" t="s">
        <v>589</v>
      </c>
      <c r="J3703" s="1">
        <v>7.7</v>
      </c>
      <c r="K3703" s="1">
        <v>15.4</v>
      </c>
      <c r="L3703" s="42">
        <v>12</v>
      </c>
      <c r="M3703" s="43"/>
      <c r="N3703" s="1" t="e">
        <f>VLOOKUP(B3703,MICRO!E:L,8,0)</f>
        <v>#N/A</v>
      </c>
    </row>
    <row r="3704" spans="1:14" ht="20.25" x14ac:dyDescent="0.25">
      <c r="A3704" s="1">
        <v>3</v>
      </c>
      <c r="B3704" s="159">
        <v>2562</v>
      </c>
      <c r="C3704" s="1" t="s">
        <v>1006</v>
      </c>
      <c r="D3704" s="1"/>
      <c r="E3704" s="1" t="s">
        <v>43</v>
      </c>
      <c r="F3704" s="1" t="s">
        <v>1009</v>
      </c>
      <c r="G3704" s="1">
        <v>1</v>
      </c>
      <c r="H3704" s="1" t="s">
        <v>19</v>
      </c>
      <c r="I3704" s="1" t="s">
        <v>589</v>
      </c>
      <c r="J3704" s="1">
        <v>7.7</v>
      </c>
      <c r="K3704" s="1">
        <v>7.7</v>
      </c>
      <c r="L3704" s="42">
        <v>12</v>
      </c>
      <c r="M3704" s="43"/>
      <c r="N3704" s="1" t="e">
        <f>VLOOKUP(B3704,MICRO!E:L,8,0)</f>
        <v>#N/A</v>
      </c>
    </row>
    <row r="3705" spans="1:14" ht="20.25" x14ac:dyDescent="0.25">
      <c r="A3705" s="1">
        <v>4</v>
      </c>
      <c r="B3705" s="159">
        <v>2595</v>
      </c>
      <c r="C3705" s="1" t="s">
        <v>1030</v>
      </c>
      <c r="D3705" s="1"/>
      <c r="E3705" s="1" t="s">
        <v>2</v>
      </c>
      <c r="F3705" s="1" t="s">
        <v>1031</v>
      </c>
      <c r="G3705" s="1">
        <v>4</v>
      </c>
      <c r="H3705" s="1" t="s">
        <v>19</v>
      </c>
      <c r="I3705" s="1" t="s">
        <v>585</v>
      </c>
      <c r="J3705" s="1">
        <v>0.8</v>
      </c>
      <c r="K3705" s="1">
        <v>3.2</v>
      </c>
      <c r="L3705" s="42">
        <v>12</v>
      </c>
      <c r="M3705" s="43"/>
      <c r="N3705" s="1" t="e">
        <f>VLOOKUP(B3705,MICRO!E:L,8,0)</f>
        <v>#N/A</v>
      </c>
    </row>
    <row r="3706" spans="1:14" ht="20.25" x14ac:dyDescent="0.25">
      <c r="A3706" s="1">
        <v>5</v>
      </c>
      <c r="B3706" s="159">
        <v>2596</v>
      </c>
      <c r="C3706" s="1" t="s">
        <v>1030</v>
      </c>
      <c r="D3706" s="1"/>
      <c r="E3706" s="1" t="s">
        <v>43</v>
      </c>
      <c r="F3706" s="1" t="s">
        <v>1032</v>
      </c>
      <c r="G3706" s="1">
        <v>2</v>
      </c>
      <c r="H3706" s="1" t="s">
        <v>19</v>
      </c>
      <c r="I3706" s="1" t="s">
        <v>585</v>
      </c>
      <c r="J3706" s="1">
        <v>2.2999999999999998</v>
      </c>
      <c r="K3706" s="1">
        <v>4.5999999999999996</v>
      </c>
      <c r="L3706" s="42">
        <v>12</v>
      </c>
      <c r="M3706" s="43"/>
      <c r="N3706" s="1" t="e">
        <f>VLOOKUP(B3706,MICRO!E:L,8,0)</f>
        <v>#N/A</v>
      </c>
    </row>
    <row r="3707" spans="1:14" ht="20.25" x14ac:dyDescent="0.25">
      <c r="A3707" s="1">
        <v>6</v>
      </c>
      <c r="B3707" s="159">
        <v>2621</v>
      </c>
      <c r="C3707" s="1" t="s">
        <v>1045</v>
      </c>
      <c r="D3707" s="1"/>
      <c r="E3707" s="1" t="s">
        <v>2</v>
      </c>
      <c r="F3707" s="1" t="s">
        <v>1046</v>
      </c>
      <c r="G3707" s="1">
        <v>4</v>
      </c>
      <c r="H3707" s="1" t="s">
        <v>19</v>
      </c>
      <c r="I3707" s="1" t="s">
        <v>634</v>
      </c>
      <c r="J3707" s="1">
        <v>0.8</v>
      </c>
      <c r="K3707" s="1">
        <v>3.2</v>
      </c>
      <c r="L3707" s="42">
        <v>12</v>
      </c>
      <c r="M3707" s="43"/>
      <c r="N3707" s="1" t="e">
        <f>VLOOKUP(B3707,MICRO!E:L,8,0)</f>
        <v>#N/A</v>
      </c>
    </row>
    <row r="3708" spans="1:14" ht="20.25" x14ac:dyDescent="0.25">
      <c r="A3708" s="1">
        <v>7</v>
      </c>
      <c r="B3708" s="159">
        <v>2622</v>
      </c>
      <c r="C3708" s="1" t="s">
        <v>1045</v>
      </c>
      <c r="D3708" s="1"/>
      <c r="E3708" s="1" t="s">
        <v>43</v>
      </c>
      <c r="F3708" s="1" t="s">
        <v>1047</v>
      </c>
      <c r="G3708" s="1">
        <v>2</v>
      </c>
      <c r="H3708" s="1" t="s">
        <v>19</v>
      </c>
      <c r="I3708" s="1" t="s">
        <v>634</v>
      </c>
      <c r="J3708" s="1">
        <v>0.8</v>
      </c>
      <c r="K3708" s="1">
        <v>1.6</v>
      </c>
      <c r="L3708" s="42">
        <v>12</v>
      </c>
      <c r="M3708" s="43"/>
      <c r="N3708" s="1" t="e">
        <f>VLOOKUP(B3708,MICRO!E:L,8,0)</f>
        <v>#N/A</v>
      </c>
    </row>
    <row r="3709" spans="1:14" ht="20.25" x14ac:dyDescent="0.25">
      <c r="A3709" s="1">
        <v>8</v>
      </c>
      <c r="B3709" s="159"/>
      <c r="C3709" s="1" t="s">
        <v>1281</v>
      </c>
      <c r="D3709" s="1"/>
      <c r="E3709" s="1" t="s">
        <v>2</v>
      </c>
      <c r="F3709" s="1" t="s">
        <v>2975</v>
      </c>
      <c r="G3709" s="1">
        <v>1</v>
      </c>
      <c r="H3709" s="1" t="s">
        <v>19</v>
      </c>
      <c r="I3709" s="1" t="s">
        <v>629</v>
      </c>
      <c r="J3709" s="1">
        <v>6.2</v>
      </c>
      <c r="K3709" s="1">
        <v>6.2</v>
      </c>
      <c r="L3709" s="42">
        <v>12</v>
      </c>
      <c r="M3709" s="43"/>
      <c r="N3709" s="1" t="e">
        <f>VLOOKUP(B3709,MICRO!E:L,8,0)</f>
        <v>#N/A</v>
      </c>
    </row>
    <row r="3710" spans="1:14" ht="20.25" x14ac:dyDescent="0.25">
      <c r="A3710" s="1">
        <v>9</v>
      </c>
      <c r="B3710" s="159"/>
      <c r="C3710" s="1" t="s">
        <v>1281</v>
      </c>
      <c r="D3710" s="1"/>
      <c r="E3710" s="1" t="s">
        <v>2</v>
      </c>
      <c r="F3710" s="1" t="s">
        <v>2976</v>
      </c>
      <c r="G3710" s="1">
        <v>4</v>
      </c>
      <c r="H3710" s="1" t="s">
        <v>19</v>
      </c>
      <c r="I3710" s="1" t="s">
        <v>629</v>
      </c>
      <c r="J3710" s="1">
        <v>0.8</v>
      </c>
      <c r="K3710" s="1">
        <v>3.2</v>
      </c>
      <c r="L3710" s="42">
        <v>12</v>
      </c>
      <c r="M3710" s="43"/>
      <c r="N3710" s="1" t="e">
        <f>VLOOKUP(B3710,MICRO!E:L,8,0)</f>
        <v>#N/A</v>
      </c>
    </row>
    <row r="3711" spans="1:14" ht="20.25" x14ac:dyDescent="0.25">
      <c r="A3711" s="1">
        <v>10</v>
      </c>
      <c r="B3711" s="159"/>
      <c r="C3711" s="1" t="s">
        <v>927</v>
      </c>
      <c r="D3711" s="1"/>
      <c r="E3711" s="1" t="s">
        <v>1973</v>
      </c>
      <c r="F3711" s="1" t="s">
        <v>2977</v>
      </c>
      <c r="G3711" s="1">
        <v>1</v>
      </c>
      <c r="H3711" s="1" t="s">
        <v>19</v>
      </c>
      <c r="I3711" s="1" t="s">
        <v>629</v>
      </c>
      <c r="J3711" s="1">
        <v>6.11</v>
      </c>
      <c r="K3711" s="1">
        <v>6.11</v>
      </c>
      <c r="L3711" s="42">
        <v>12</v>
      </c>
      <c r="M3711" s="43"/>
      <c r="N3711" s="1" t="e">
        <f>VLOOKUP(B3711,MICRO!E:L,8,0)</f>
        <v>#N/A</v>
      </c>
    </row>
    <row r="3712" spans="1:14" ht="20.25" x14ac:dyDescent="0.25">
      <c r="A3712" s="1">
        <v>11</v>
      </c>
      <c r="B3712" s="159"/>
      <c r="C3712" s="1" t="s">
        <v>927</v>
      </c>
      <c r="D3712" s="1"/>
      <c r="E3712" s="1" t="s">
        <v>2574</v>
      </c>
      <c r="F3712" s="1" t="s">
        <v>2978</v>
      </c>
      <c r="G3712" s="1">
        <v>1</v>
      </c>
      <c r="H3712" s="1" t="s">
        <v>19</v>
      </c>
      <c r="I3712" s="1" t="s">
        <v>629</v>
      </c>
      <c r="J3712" s="1">
        <v>14.91</v>
      </c>
      <c r="K3712" s="1">
        <v>14.91</v>
      </c>
      <c r="L3712" s="42">
        <v>12</v>
      </c>
      <c r="M3712" s="43"/>
      <c r="N3712" s="1" t="e">
        <f>VLOOKUP(B3712,MICRO!E:L,8,0)</f>
        <v>#N/A</v>
      </c>
    </row>
    <row r="3713" spans="1:14" ht="20.25" x14ac:dyDescent="0.25">
      <c r="A3713" s="1">
        <v>12</v>
      </c>
      <c r="B3713" s="159"/>
      <c r="C3713" s="1" t="s">
        <v>182</v>
      </c>
      <c r="D3713" s="1"/>
      <c r="E3713" s="1" t="s">
        <v>2</v>
      </c>
      <c r="F3713" s="1" t="s">
        <v>2979</v>
      </c>
      <c r="G3713" s="1">
        <v>5</v>
      </c>
      <c r="H3713" s="1" t="s">
        <v>19</v>
      </c>
      <c r="I3713" s="1"/>
      <c r="J3713" s="1">
        <v>0.6</v>
      </c>
      <c r="K3713" s="1">
        <v>3</v>
      </c>
      <c r="L3713" s="42">
        <v>12</v>
      </c>
      <c r="M3713" s="43"/>
      <c r="N3713" s="1" t="e">
        <f>VLOOKUP(B3713,MICRO!E:L,8,0)</f>
        <v>#N/A</v>
      </c>
    </row>
    <row r="3714" spans="1:14" ht="20.25" x14ac:dyDescent="0.25">
      <c r="A3714" s="1">
        <v>13</v>
      </c>
      <c r="B3714" s="159"/>
      <c r="C3714" s="1" t="s">
        <v>182</v>
      </c>
      <c r="D3714" s="1"/>
      <c r="E3714" s="1" t="s">
        <v>43</v>
      </c>
      <c r="F3714" s="1" t="s">
        <v>2980</v>
      </c>
      <c r="G3714" s="1">
        <v>85</v>
      </c>
      <c r="H3714" s="1" t="s">
        <v>19</v>
      </c>
      <c r="I3714" s="1"/>
      <c r="J3714" s="1">
        <v>0.8</v>
      </c>
      <c r="K3714" s="1">
        <v>68</v>
      </c>
      <c r="L3714" s="42">
        <v>12</v>
      </c>
      <c r="M3714" s="43"/>
      <c r="N3714" s="1" t="e">
        <f>VLOOKUP(B3714,MICRO!E:L,8,0)</f>
        <v>#N/A</v>
      </c>
    </row>
    <row r="3715" spans="1:14" ht="20.25" x14ac:dyDescent="0.25">
      <c r="A3715" s="1">
        <v>1</v>
      </c>
      <c r="B3715" s="159">
        <v>3392</v>
      </c>
      <c r="C3715" s="1" t="s">
        <v>2272</v>
      </c>
      <c r="D3715" s="1"/>
      <c r="E3715" s="1" t="s">
        <v>2</v>
      </c>
      <c r="F3715" s="1" t="s">
        <v>2273</v>
      </c>
      <c r="G3715" s="1">
        <v>38</v>
      </c>
      <c r="H3715" s="1" t="s">
        <v>19</v>
      </c>
      <c r="I3715" s="1" t="s">
        <v>2274</v>
      </c>
      <c r="J3715" s="1">
        <v>17.559999999999999</v>
      </c>
      <c r="K3715" s="1">
        <v>667.39</v>
      </c>
      <c r="L3715" s="42">
        <v>1</v>
      </c>
      <c r="M3715" s="43">
        <v>46146</v>
      </c>
      <c r="N3715" s="1" t="str">
        <f>VLOOKUP(B3715,MICRO!E:L,8,0)</f>
        <v>P-188</v>
      </c>
    </row>
    <row r="3716" spans="1:14" ht="20.25" x14ac:dyDescent="0.25">
      <c r="A3716" s="1">
        <v>2</v>
      </c>
      <c r="B3716" s="159">
        <v>3392</v>
      </c>
      <c r="C3716" s="1" t="s">
        <v>2272</v>
      </c>
      <c r="D3716" s="1"/>
      <c r="E3716" s="1" t="s">
        <v>43</v>
      </c>
      <c r="F3716" s="1" t="s">
        <v>3290</v>
      </c>
      <c r="G3716" s="1"/>
      <c r="H3716" s="1" t="s">
        <v>19</v>
      </c>
      <c r="I3716" s="1" t="s">
        <v>2274</v>
      </c>
      <c r="J3716" s="1">
        <v>4.3</v>
      </c>
      <c r="K3716" s="1">
        <v>326.8</v>
      </c>
      <c r="L3716" s="42">
        <v>1</v>
      </c>
      <c r="M3716" s="43">
        <v>46146</v>
      </c>
      <c r="N3716" s="1" t="str">
        <f>VLOOKUP(B3716,MICRO!E:L,8,0)</f>
        <v>P-188</v>
      </c>
    </row>
    <row r="3717" spans="1:14" ht="20.25" x14ac:dyDescent="0.25">
      <c r="A3717" s="1">
        <v>3</v>
      </c>
      <c r="B3717" s="159">
        <v>3393</v>
      </c>
      <c r="C3717" s="1" t="s">
        <v>2272</v>
      </c>
      <c r="D3717" s="1"/>
      <c r="E3717" s="1" t="s">
        <v>2</v>
      </c>
      <c r="F3717" s="1" t="s">
        <v>2273</v>
      </c>
      <c r="G3717" s="1">
        <v>38</v>
      </c>
      <c r="H3717" s="1" t="s">
        <v>19</v>
      </c>
      <c r="I3717" s="1" t="s">
        <v>2276</v>
      </c>
      <c r="J3717" s="1">
        <v>17.559999999999999</v>
      </c>
      <c r="K3717" s="1">
        <v>667.39</v>
      </c>
      <c r="L3717" s="42">
        <v>1</v>
      </c>
      <c r="M3717" s="43">
        <v>46146</v>
      </c>
      <c r="N3717" s="1" t="str">
        <f>VLOOKUP(B3717,MICRO!E:L,8,0)</f>
        <v>P-188</v>
      </c>
    </row>
    <row r="3718" spans="1:14" ht="20.25" x14ac:dyDescent="0.25">
      <c r="A3718" s="1">
        <v>4</v>
      </c>
      <c r="B3718" s="159">
        <v>3393</v>
      </c>
      <c r="C3718" s="1" t="s">
        <v>2272</v>
      </c>
      <c r="D3718" s="1"/>
      <c r="E3718" s="1" t="s">
        <v>43</v>
      </c>
      <c r="F3718" s="1" t="s">
        <v>3290</v>
      </c>
      <c r="G3718" s="1"/>
      <c r="H3718" s="1" t="s">
        <v>19</v>
      </c>
      <c r="I3718" s="1" t="s">
        <v>2276</v>
      </c>
      <c r="J3718" s="1">
        <v>4.3</v>
      </c>
      <c r="K3718" s="1">
        <v>326.8</v>
      </c>
      <c r="L3718" s="42"/>
      <c r="M3718" s="43">
        <v>46146</v>
      </c>
      <c r="N3718" s="1" t="str">
        <f>VLOOKUP(B3718,MICRO!E:L,8,0)</f>
        <v>P-188</v>
      </c>
    </row>
    <row r="3719" spans="1:14" ht="20.25" x14ac:dyDescent="0.25">
      <c r="A3719" s="1">
        <v>5</v>
      </c>
      <c r="B3719" s="159">
        <v>3394</v>
      </c>
      <c r="C3719" s="1" t="s">
        <v>2275</v>
      </c>
      <c r="D3719" s="1"/>
      <c r="E3719" s="1" t="s">
        <v>2</v>
      </c>
      <c r="F3719" s="1" t="s">
        <v>2278</v>
      </c>
      <c r="G3719" s="1">
        <v>1</v>
      </c>
      <c r="H3719" s="1" t="s">
        <v>19</v>
      </c>
      <c r="I3719" s="1" t="s">
        <v>2274</v>
      </c>
      <c r="J3719" s="1">
        <v>19.2</v>
      </c>
      <c r="K3719" s="1">
        <v>19.2</v>
      </c>
      <c r="L3719" s="42">
        <v>1</v>
      </c>
      <c r="M3719" s="43">
        <v>46146</v>
      </c>
      <c r="N3719" s="1" t="str">
        <f>VLOOKUP(B3719,MICRO!E:L,8,0)</f>
        <v>P-188</v>
      </c>
    </row>
    <row r="3720" spans="1:14" ht="20.25" x14ac:dyDescent="0.25">
      <c r="A3720" s="1">
        <v>6</v>
      </c>
      <c r="B3720" s="159">
        <v>3395</v>
      </c>
      <c r="C3720" s="1" t="s">
        <v>2275</v>
      </c>
      <c r="D3720" s="1"/>
      <c r="E3720" s="1" t="s">
        <v>2</v>
      </c>
      <c r="F3720" s="1" t="s">
        <v>2278</v>
      </c>
      <c r="G3720" s="1">
        <v>1</v>
      </c>
      <c r="H3720" s="1" t="s">
        <v>19</v>
      </c>
      <c r="I3720" s="1" t="s">
        <v>2276</v>
      </c>
      <c r="J3720" s="1">
        <v>19.2</v>
      </c>
      <c r="K3720" s="1">
        <v>19.2</v>
      </c>
      <c r="L3720" s="42">
        <v>1</v>
      </c>
      <c r="M3720" s="43">
        <v>46146</v>
      </c>
      <c r="N3720" s="1" t="str">
        <f>VLOOKUP(B3720,MICRO!E:L,8,0)</f>
        <v>P-188</v>
      </c>
    </row>
    <row r="3721" spans="1:14" ht="20.25" x14ac:dyDescent="0.25">
      <c r="A3721" s="1">
        <v>7</v>
      </c>
      <c r="B3721" s="159">
        <v>3396</v>
      </c>
      <c r="C3721" s="1" t="s">
        <v>2277</v>
      </c>
      <c r="D3721" s="1"/>
      <c r="E3721" s="1" t="s">
        <v>2</v>
      </c>
      <c r="F3721" s="1" t="s">
        <v>2279</v>
      </c>
      <c r="G3721" s="1">
        <v>4</v>
      </c>
      <c r="H3721" s="1" t="s">
        <v>19</v>
      </c>
      <c r="I3721" s="1" t="s">
        <v>2274</v>
      </c>
      <c r="J3721" s="1">
        <v>2.7</v>
      </c>
      <c r="K3721" s="1">
        <v>10.8</v>
      </c>
      <c r="L3721" s="42">
        <v>1</v>
      </c>
      <c r="M3721" s="43">
        <v>46146</v>
      </c>
      <c r="N3721" s="1" t="str">
        <f>VLOOKUP(B3721,MICRO!E:L,8,0)</f>
        <v>P-188</v>
      </c>
    </row>
    <row r="3722" spans="1:14" ht="20.25" x14ac:dyDescent="0.25">
      <c r="A3722" s="1">
        <v>8</v>
      </c>
      <c r="B3722" s="159">
        <v>3397</v>
      </c>
      <c r="C3722" s="1" t="s">
        <v>2277</v>
      </c>
      <c r="D3722" s="1"/>
      <c r="E3722" s="1" t="s">
        <v>2</v>
      </c>
      <c r="F3722" s="1" t="s">
        <v>2279</v>
      </c>
      <c r="G3722" s="1">
        <v>4</v>
      </c>
      <c r="H3722" s="1" t="s">
        <v>19</v>
      </c>
      <c r="I3722" s="1" t="s">
        <v>2276</v>
      </c>
      <c r="J3722" s="1">
        <v>2.7</v>
      </c>
      <c r="K3722" s="1">
        <v>10.8</v>
      </c>
      <c r="L3722" s="42">
        <v>1</v>
      </c>
      <c r="M3722" s="43">
        <v>46146</v>
      </c>
      <c r="N3722" s="1" t="str">
        <f>VLOOKUP(B3722,MICRO!E:L,8,0)</f>
        <v>P-188</v>
      </c>
    </row>
    <row r="3723" spans="1:14" ht="20.25" x14ac:dyDescent="0.25">
      <c r="A3723" s="1">
        <v>9</v>
      </c>
      <c r="B3723" s="159">
        <v>3416</v>
      </c>
      <c r="C3723" s="1" t="s">
        <v>82</v>
      </c>
      <c r="D3723" s="1"/>
      <c r="E3723" s="1"/>
      <c r="F3723" s="1" t="s">
        <v>2290</v>
      </c>
      <c r="G3723" s="1">
        <v>10</v>
      </c>
      <c r="H3723" s="1" t="s">
        <v>19</v>
      </c>
      <c r="I3723" s="1" t="s">
        <v>2274</v>
      </c>
      <c r="J3723" s="1">
        <v>19.8</v>
      </c>
      <c r="K3723" s="1">
        <v>198</v>
      </c>
      <c r="L3723" s="42">
        <v>1</v>
      </c>
      <c r="M3723" s="43">
        <v>46146</v>
      </c>
      <c r="N3723" s="1" t="str">
        <f>VLOOKUP(B3723,MICRO!E:L,8,0)</f>
        <v>P-188</v>
      </c>
    </row>
    <row r="3724" spans="1:14" ht="20.25" x14ac:dyDescent="0.25">
      <c r="A3724" s="1">
        <v>10</v>
      </c>
      <c r="B3724" s="159">
        <v>3417</v>
      </c>
      <c r="C3724" s="1" t="s">
        <v>82</v>
      </c>
      <c r="D3724" s="1"/>
      <c r="E3724" s="1"/>
      <c r="F3724" s="1" t="s">
        <v>2290</v>
      </c>
      <c r="G3724" s="1">
        <v>10</v>
      </c>
      <c r="H3724" s="1" t="s">
        <v>19</v>
      </c>
      <c r="I3724" s="1" t="s">
        <v>2276</v>
      </c>
      <c r="J3724" s="1">
        <v>19.8</v>
      </c>
      <c r="K3724" s="1">
        <v>198</v>
      </c>
      <c r="L3724" s="42">
        <v>1</v>
      </c>
      <c r="M3724" s="43">
        <v>46146</v>
      </c>
      <c r="N3724" s="1" t="str">
        <f>VLOOKUP(B3724,MICRO!E:L,8,0)</f>
        <v>P-188</v>
      </c>
    </row>
    <row r="3725" spans="1:14" ht="20.25" x14ac:dyDescent="0.25">
      <c r="A3725" s="1">
        <v>11</v>
      </c>
      <c r="B3725" s="159">
        <v>3400</v>
      </c>
      <c r="C3725" s="1" t="s">
        <v>2282</v>
      </c>
      <c r="D3725" s="1"/>
      <c r="E3725" s="1" t="s">
        <v>2</v>
      </c>
      <c r="F3725" s="1" t="s">
        <v>2283</v>
      </c>
      <c r="G3725" s="1">
        <v>9</v>
      </c>
      <c r="H3725" s="1" t="s">
        <v>19</v>
      </c>
      <c r="I3725" s="1" t="s">
        <v>2274</v>
      </c>
      <c r="J3725" s="1">
        <v>5.7</v>
      </c>
      <c r="K3725" s="1">
        <v>51.3</v>
      </c>
      <c r="L3725" s="42">
        <v>1</v>
      </c>
      <c r="M3725" s="43">
        <v>46146</v>
      </c>
      <c r="N3725" s="1" t="str">
        <f>VLOOKUP(B3725,MICRO!E:L,8,0)</f>
        <v>P-188</v>
      </c>
    </row>
    <row r="3726" spans="1:14" ht="20.25" x14ac:dyDescent="0.25">
      <c r="A3726" s="1">
        <v>12</v>
      </c>
      <c r="B3726" s="159">
        <v>3401</v>
      </c>
      <c r="C3726" s="1" t="s">
        <v>2282</v>
      </c>
      <c r="D3726" s="1"/>
      <c r="E3726" s="1" t="s">
        <v>2</v>
      </c>
      <c r="F3726" s="1" t="s">
        <v>2283</v>
      </c>
      <c r="G3726" s="1">
        <v>9</v>
      </c>
      <c r="H3726" s="1" t="s">
        <v>19</v>
      </c>
      <c r="I3726" s="1" t="s">
        <v>2276</v>
      </c>
      <c r="J3726" s="1">
        <v>5.7</v>
      </c>
      <c r="K3726" s="1">
        <v>51.3</v>
      </c>
      <c r="L3726" s="42">
        <v>1</v>
      </c>
      <c r="M3726" s="43">
        <v>46146</v>
      </c>
      <c r="N3726" s="1" t="str">
        <f>VLOOKUP(B3726,MICRO!E:L,8,0)</f>
        <v>P-188</v>
      </c>
    </row>
    <row r="3727" spans="1:14" ht="20.25" x14ac:dyDescent="0.25">
      <c r="A3727" s="1">
        <v>13</v>
      </c>
      <c r="B3727" s="159">
        <v>3402</v>
      </c>
      <c r="C3727" s="1" t="s">
        <v>2284</v>
      </c>
      <c r="D3727" s="1"/>
      <c r="E3727" s="1" t="s">
        <v>2</v>
      </c>
      <c r="F3727" s="1" t="s">
        <v>2285</v>
      </c>
      <c r="G3727" s="1">
        <v>11</v>
      </c>
      <c r="H3727" s="1" t="s">
        <v>19</v>
      </c>
      <c r="I3727" s="1" t="s">
        <v>2274</v>
      </c>
      <c r="J3727" s="1">
        <v>19.100000000000001</v>
      </c>
      <c r="K3727" s="1">
        <v>210.1</v>
      </c>
      <c r="L3727" s="42">
        <v>1</v>
      </c>
      <c r="M3727" s="43">
        <v>46146</v>
      </c>
      <c r="N3727" s="1" t="str">
        <f>VLOOKUP(B3727,MICRO!E:L,8,0)</f>
        <v>P-188</v>
      </c>
    </row>
    <row r="3728" spans="1:14" ht="20.25" x14ac:dyDescent="0.25">
      <c r="A3728" s="1">
        <v>14</v>
      </c>
      <c r="B3728" s="159">
        <v>3403</v>
      </c>
      <c r="C3728" s="1" t="s">
        <v>2284</v>
      </c>
      <c r="D3728" s="1"/>
      <c r="E3728" s="1" t="s">
        <v>2</v>
      </c>
      <c r="F3728" s="1" t="s">
        <v>2285</v>
      </c>
      <c r="G3728" s="1">
        <v>11</v>
      </c>
      <c r="H3728" s="1" t="s">
        <v>19</v>
      </c>
      <c r="I3728" s="1" t="s">
        <v>2276</v>
      </c>
      <c r="J3728" s="1">
        <v>19.100000000000001</v>
      </c>
      <c r="K3728" s="1">
        <v>210.1</v>
      </c>
      <c r="L3728" s="42">
        <v>1</v>
      </c>
      <c r="M3728" s="43">
        <v>46146</v>
      </c>
      <c r="N3728" s="1" t="str">
        <f>VLOOKUP(B3728,MICRO!E:L,8,0)</f>
        <v>P-188</v>
      </c>
    </row>
    <row r="3729" spans="1:14" ht="20.25" x14ac:dyDescent="0.25">
      <c r="A3729" s="1">
        <v>15</v>
      </c>
      <c r="B3729" s="159">
        <v>3404</v>
      </c>
      <c r="C3729" s="1" t="s">
        <v>2286</v>
      </c>
      <c r="D3729" s="1"/>
      <c r="E3729" s="1" t="s">
        <v>2</v>
      </c>
      <c r="F3729" s="1" t="s">
        <v>2287</v>
      </c>
      <c r="G3729" s="1">
        <v>2</v>
      </c>
      <c r="H3729" s="1" t="s">
        <v>19</v>
      </c>
      <c r="I3729" s="1" t="s">
        <v>2274</v>
      </c>
      <c r="J3729" s="1">
        <v>23</v>
      </c>
      <c r="K3729" s="1">
        <v>46</v>
      </c>
      <c r="L3729" s="42">
        <v>1</v>
      </c>
      <c r="M3729" s="43">
        <v>46146</v>
      </c>
      <c r="N3729" s="1" t="str">
        <f>VLOOKUP(B3729,MICRO!E:L,8,0)</f>
        <v>P-188</v>
      </c>
    </row>
    <row r="3730" spans="1:14" ht="20.25" x14ac:dyDescent="0.25">
      <c r="A3730" s="1">
        <v>16</v>
      </c>
      <c r="B3730" s="159">
        <v>3405</v>
      </c>
      <c r="C3730" s="1" t="s">
        <v>2286</v>
      </c>
      <c r="D3730" s="1"/>
      <c r="E3730" s="1" t="s">
        <v>2</v>
      </c>
      <c r="F3730" s="1" t="s">
        <v>2287</v>
      </c>
      <c r="G3730" s="1">
        <v>2</v>
      </c>
      <c r="H3730" s="1" t="s">
        <v>19</v>
      </c>
      <c r="I3730" s="1" t="s">
        <v>2276</v>
      </c>
      <c r="J3730" s="1">
        <v>23</v>
      </c>
      <c r="K3730" s="1">
        <v>46</v>
      </c>
      <c r="L3730" s="42">
        <v>1</v>
      </c>
      <c r="M3730" s="43">
        <v>46146</v>
      </c>
      <c r="N3730" s="1" t="str">
        <f>VLOOKUP(B3730,MICRO!E:L,8,0)</f>
        <v>P-188</v>
      </c>
    </row>
    <row r="3731" spans="1:14" ht="20.25" x14ac:dyDescent="0.25">
      <c r="A3731" s="1">
        <v>17</v>
      </c>
      <c r="B3731" s="159">
        <v>3406</v>
      </c>
      <c r="C3731" s="1" t="s">
        <v>139</v>
      </c>
      <c r="D3731" s="1"/>
      <c r="E3731" s="1"/>
      <c r="F3731" s="1" t="s">
        <v>188</v>
      </c>
      <c r="G3731" s="1">
        <v>96</v>
      </c>
      <c r="H3731" s="1" t="s">
        <v>19</v>
      </c>
      <c r="I3731" s="1" t="s">
        <v>2274</v>
      </c>
      <c r="J3731" s="1">
        <v>7</v>
      </c>
      <c r="K3731" s="1">
        <v>672</v>
      </c>
      <c r="L3731" s="42">
        <v>1</v>
      </c>
      <c r="M3731" s="43">
        <v>46146</v>
      </c>
      <c r="N3731" s="1" t="str">
        <f>VLOOKUP(B3731,MICRO!E:L,8,0)</f>
        <v>P-188</v>
      </c>
    </row>
    <row r="3732" spans="1:14" ht="20.25" x14ac:dyDescent="0.25">
      <c r="A3732" s="1">
        <v>18</v>
      </c>
      <c r="B3732" s="159">
        <v>3407</v>
      </c>
      <c r="C3732" s="1" t="s">
        <v>139</v>
      </c>
      <c r="D3732" s="1"/>
      <c r="E3732" s="1"/>
      <c r="F3732" s="1" t="s">
        <v>188</v>
      </c>
      <c r="G3732" s="1">
        <v>96</v>
      </c>
      <c r="H3732" s="1" t="s">
        <v>19</v>
      </c>
      <c r="I3732" s="1" t="s">
        <v>2276</v>
      </c>
      <c r="J3732" s="1">
        <v>7</v>
      </c>
      <c r="K3732" s="1">
        <v>672</v>
      </c>
      <c r="L3732" s="42">
        <v>1</v>
      </c>
      <c r="M3732" s="43">
        <v>46146</v>
      </c>
      <c r="N3732" s="1" t="str">
        <f>VLOOKUP(B3732,MICRO!E:L,8,0)</f>
        <v>P-188</v>
      </c>
    </row>
    <row r="3733" spans="1:14" ht="20.25" x14ac:dyDescent="0.25">
      <c r="A3733" s="1">
        <v>19</v>
      </c>
      <c r="B3733" s="159">
        <v>3408</v>
      </c>
      <c r="C3733" s="1" t="s">
        <v>140</v>
      </c>
      <c r="D3733" s="1"/>
      <c r="E3733" s="1"/>
      <c r="F3733" s="1" t="s">
        <v>1190</v>
      </c>
      <c r="G3733" s="1">
        <v>39</v>
      </c>
      <c r="H3733" s="1" t="s">
        <v>19</v>
      </c>
      <c r="I3733" s="1" t="s">
        <v>2274</v>
      </c>
      <c r="J3733" s="1">
        <v>8.5</v>
      </c>
      <c r="K3733" s="1">
        <v>331.5</v>
      </c>
      <c r="L3733" s="42">
        <v>1</v>
      </c>
      <c r="M3733" s="43">
        <v>46146</v>
      </c>
      <c r="N3733" s="1" t="str">
        <f>VLOOKUP(B3733,MICRO!E:L,8,0)</f>
        <v>P-188</v>
      </c>
    </row>
    <row r="3734" spans="1:14" ht="20.25" x14ac:dyDescent="0.25">
      <c r="A3734" s="1">
        <v>20</v>
      </c>
      <c r="B3734" s="159">
        <v>3409</v>
      </c>
      <c r="C3734" s="1" t="s">
        <v>140</v>
      </c>
      <c r="D3734" s="1"/>
      <c r="E3734" s="1"/>
      <c r="F3734" s="1" t="s">
        <v>1190</v>
      </c>
      <c r="G3734" s="1">
        <v>39</v>
      </c>
      <c r="H3734" s="1" t="s">
        <v>19</v>
      </c>
      <c r="I3734" s="1" t="s">
        <v>2276</v>
      </c>
      <c r="J3734" s="1">
        <v>8.5</v>
      </c>
      <c r="K3734" s="1">
        <v>331.5</v>
      </c>
      <c r="L3734" s="42">
        <v>1</v>
      </c>
      <c r="M3734" s="43">
        <v>46146</v>
      </c>
      <c r="N3734" s="1" t="str">
        <f>VLOOKUP(B3734,MICRO!E:L,8,0)</f>
        <v>P-188</v>
      </c>
    </row>
    <row r="3735" spans="1:14" ht="20.25" x14ac:dyDescent="0.25">
      <c r="A3735" s="1">
        <v>21</v>
      </c>
      <c r="B3735" s="159">
        <v>3410</v>
      </c>
      <c r="C3735" s="1" t="s">
        <v>101</v>
      </c>
      <c r="D3735" s="1"/>
      <c r="E3735" s="1"/>
      <c r="F3735" s="1" t="s">
        <v>146</v>
      </c>
      <c r="G3735" s="1">
        <v>2</v>
      </c>
      <c r="H3735" s="1" t="s">
        <v>19</v>
      </c>
      <c r="I3735" s="1" t="s">
        <v>2274</v>
      </c>
      <c r="J3735" s="1">
        <v>1</v>
      </c>
      <c r="K3735" s="1">
        <v>2</v>
      </c>
      <c r="L3735" s="42">
        <v>1</v>
      </c>
      <c r="M3735" s="43">
        <v>46146</v>
      </c>
      <c r="N3735" s="1" t="str">
        <f>VLOOKUP(B3735,MICRO!E:L,8,0)</f>
        <v>P-188</v>
      </c>
    </row>
    <row r="3736" spans="1:14" ht="20.25" x14ac:dyDescent="0.25">
      <c r="A3736" s="1">
        <v>22</v>
      </c>
      <c r="B3736" s="159">
        <v>3411</v>
      </c>
      <c r="C3736" s="1" t="s">
        <v>101</v>
      </c>
      <c r="D3736" s="1"/>
      <c r="E3736" s="1"/>
      <c r="F3736" s="1" t="s">
        <v>146</v>
      </c>
      <c r="G3736" s="1">
        <v>2</v>
      </c>
      <c r="H3736" s="1" t="s">
        <v>19</v>
      </c>
      <c r="I3736" s="1" t="s">
        <v>2276</v>
      </c>
      <c r="J3736" s="1">
        <v>1</v>
      </c>
      <c r="K3736" s="1">
        <v>2</v>
      </c>
      <c r="L3736" s="42">
        <v>1</v>
      </c>
      <c r="M3736" s="43">
        <v>46146</v>
      </c>
      <c r="N3736" s="1" t="str">
        <f>VLOOKUP(B3736,MICRO!E:L,8,0)</f>
        <v>P-188</v>
      </c>
    </row>
    <row r="3737" spans="1:14" ht="20.25" x14ac:dyDescent="0.25">
      <c r="A3737" s="1">
        <v>23</v>
      </c>
      <c r="B3737" s="159">
        <v>3412</v>
      </c>
      <c r="C3737" s="1" t="s">
        <v>103</v>
      </c>
      <c r="D3737" s="1"/>
      <c r="E3737" s="1"/>
      <c r="F3737" s="1" t="s">
        <v>124</v>
      </c>
      <c r="G3737" s="1">
        <v>4</v>
      </c>
      <c r="H3737" s="1" t="s">
        <v>19</v>
      </c>
      <c r="I3737" s="1" t="s">
        <v>2274</v>
      </c>
      <c r="J3737" s="1">
        <v>2.5</v>
      </c>
      <c r="K3737" s="1">
        <v>10</v>
      </c>
      <c r="L3737" s="42">
        <v>1</v>
      </c>
      <c r="M3737" s="43">
        <v>46146</v>
      </c>
      <c r="N3737" s="1" t="str">
        <f>VLOOKUP(B3737,MICRO!E:L,8,0)</f>
        <v>P-188</v>
      </c>
    </row>
    <row r="3738" spans="1:14" ht="20.25" x14ac:dyDescent="0.25">
      <c r="A3738" s="1">
        <v>24</v>
      </c>
      <c r="B3738" s="159">
        <v>3413</v>
      </c>
      <c r="C3738" s="1" t="s">
        <v>103</v>
      </c>
      <c r="D3738" s="1"/>
      <c r="E3738" s="1"/>
      <c r="F3738" s="1" t="s">
        <v>124</v>
      </c>
      <c r="G3738" s="1">
        <v>4</v>
      </c>
      <c r="H3738" s="1" t="s">
        <v>19</v>
      </c>
      <c r="I3738" s="1" t="s">
        <v>2276</v>
      </c>
      <c r="J3738" s="1">
        <v>2.5</v>
      </c>
      <c r="K3738" s="1">
        <v>10</v>
      </c>
      <c r="L3738" s="42">
        <v>1</v>
      </c>
      <c r="M3738" s="43">
        <v>46146</v>
      </c>
      <c r="N3738" s="1" t="str">
        <f>VLOOKUP(B3738,MICRO!E:L,8,0)</f>
        <v>P-188</v>
      </c>
    </row>
    <row r="3739" spans="1:14" ht="20.25" x14ac:dyDescent="0.25">
      <c r="A3739" s="1">
        <v>1</v>
      </c>
      <c r="B3739" s="159">
        <v>3734</v>
      </c>
      <c r="C3739" s="1" t="s">
        <v>3035</v>
      </c>
      <c r="D3739" s="1"/>
      <c r="E3739" s="1"/>
      <c r="F3739" s="1" t="s">
        <v>3036</v>
      </c>
      <c r="G3739" s="1">
        <v>78</v>
      </c>
      <c r="H3739" s="1" t="s">
        <v>19</v>
      </c>
      <c r="I3739" s="1" t="s">
        <v>3034</v>
      </c>
      <c r="J3739" s="1">
        <v>9.5</v>
      </c>
      <c r="K3739" s="1">
        <v>741</v>
      </c>
      <c r="L3739" s="42">
        <v>1</v>
      </c>
      <c r="M3739" s="43">
        <v>46206</v>
      </c>
      <c r="N3739" s="1" t="str">
        <f>VLOOKUP(B3739,MICRO!E:L,8,0)</f>
        <v>P-198</v>
      </c>
    </row>
    <row r="3740" spans="1:14" ht="20.25" x14ac:dyDescent="0.25">
      <c r="A3740" s="1">
        <v>2</v>
      </c>
      <c r="B3740" s="159">
        <v>3735</v>
      </c>
      <c r="C3740" s="1" t="s">
        <v>3037</v>
      </c>
      <c r="D3740" s="1"/>
      <c r="E3740" s="1"/>
      <c r="F3740" s="1" t="s">
        <v>3038</v>
      </c>
      <c r="G3740" s="1">
        <v>45</v>
      </c>
      <c r="H3740" s="1" t="s">
        <v>19</v>
      </c>
      <c r="I3740" s="1" t="s">
        <v>3034</v>
      </c>
      <c r="J3740" s="1">
        <v>9</v>
      </c>
      <c r="K3740" s="1">
        <v>405</v>
      </c>
      <c r="L3740" s="42">
        <v>1</v>
      </c>
      <c r="M3740" s="43">
        <v>46206</v>
      </c>
      <c r="N3740" s="1" t="str">
        <f>VLOOKUP(B3740,MICRO!E:L,8,0)</f>
        <v>P-198</v>
      </c>
    </row>
    <row r="3741" spans="1:14" ht="20.25" x14ac:dyDescent="0.25">
      <c r="A3741" s="1">
        <v>3</v>
      </c>
      <c r="B3741" s="159">
        <v>3737</v>
      </c>
      <c r="C3741" s="1" t="s">
        <v>3041</v>
      </c>
      <c r="D3741" s="1"/>
      <c r="E3741" s="1"/>
      <c r="F3741" s="1" t="s">
        <v>3042</v>
      </c>
      <c r="G3741" s="1">
        <v>10</v>
      </c>
      <c r="H3741" s="1" t="s">
        <v>19</v>
      </c>
      <c r="I3741" s="1" t="s">
        <v>3034</v>
      </c>
      <c r="J3741" s="1">
        <v>16</v>
      </c>
      <c r="K3741" s="1">
        <v>160</v>
      </c>
      <c r="L3741" s="42">
        <v>1</v>
      </c>
      <c r="M3741" s="43">
        <v>46206</v>
      </c>
      <c r="N3741" s="1" t="str">
        <f>VLOOKUP(B3741,MICRO!E:L,8,0)</f>
        <v>P-198</v>
      </c>
    </row>
    <row r="3742" spans="1:14" ht="20.25" x14ac:dyDescent="0.25">
      <c r="A3742" s="1">
        <v>4</v>
      </c>
      <c r="B3742" s="159">
        <v>3742</v>
      </c>
      <c r="C3742" s="1" t="s">
        <v>3048</v>
      </c>
      <c r="D3742" s="1"/>
      <c r="E3742" s="1"/>
      <c r="F3742" s="1" t="s">
        <v>3049</v>
      </c>
      <c r="G3742" s="1">
        <v>6</v>
      </c>
      <c r="H3742" s="1" t="s">
        <v>19</v>
      </c>
      <c r="I3742" s="1" t="s">
        <v>3045</v>
      </c>
      <c r="J3742" s="1">
        <v>16</v>
      </c>
      <c r="K3742" s="1">
        <v>96</v>
      </c>
      <c r="L3742" s="42">
        <v>1</v>
      </c>
      <c r="M3742" s="43">
        <v>46206</v>
      </c>
      <c r="N3742" s="1" t="str">
        <f>VLOOKUP(B3742,MICRO!E:L,8,0)</f>
        <v>P-198</v>
      </c>
    </row>
    <row r="3743" spans="1:14" ht="20.25" x14ac:dyDescent="0.25">
      <c r="A3743" s="1">
        <v>5</v>
      </c>
      <c r="B3743" s="159">
        <v>3743</v>
      </c>
      <c r="C3743" s="1" t="s">
        <v>3050</v>
      </c>
      <c r="D3743" s="1"/>
      <c r="E3743" s="1"/>
      <c r="F3743" s="1" t="s">
        <v>3051</v>
      </c>
      <c r="G3743" s="1">
        <v>21</v>
      </c>
      <c r="H3743" s="1" t="s">
        <v>19</v>
      </c>
      <c r="I3743" s="1" t="s">
        <v>3045</v>
      </c>
      <c r="J3743" s="1">
        <v>17</v>
      </c>
      <c r="K3743" s="1">
        <v>357</v>
      </c>
      <c r="L3743" s="42">
        <v>1</v>
      </c>
      <c r="M3743" s="43">
        <v>46206</v>
      </c>
      <c r="N3743" s="1" t="str">
        <f>VLOOKUP(B3743,MICRO!E:L,8,0)</f>
        <v>P-198</v>
      </c>
    </row>
    <row r="3744" spans="1:14" ht="20.25" x14ac:dyDescent="0.25">
      <c r="A3744" s="1">
        <v>6</v>
      </c>
      <c r="B3744" s="159">
        <v>3744</v>
      </c>
      <c r="C3744" s="1" t="s">
        <v>122</v>
      </c>
      <c r="D3744" s="1"/>
      <c r="E3744" s="1"/>
      <c r="F3744" s="1" t="s">
        <v>3052</v>
      </c>
      <c r="G3744" s="1">
        <v>13</v>
      </c>
      <c r="H3744" s="1" t="s">
        <v>19</v>
      </c>
      <c r="I3744" s="1" t="s">
        <v>3045</v>
      </c>
      <c r="J3744" s="1">
        <v>16</v>
      </c>
      <c r="K3744" s="1">
        <v>208</v>
      </c>
      <c r="L3744" s="42">
        <v>1</v>
      </c>
      <c r="M3744" s="43">
        <v>46206</v>
      </c>
      <c r="N3744" s="1" t="str">
        <f>VLOOKUP(B3744,MICRO!E:L,8,0)</f>
        <v>P-198</v>
      </c>
    </row>
    <row r="3745" spans="1:14" ht="20.25" x14ac:dyDescent="0.25">
      <c r="A3745" s="1">
        <v>7</v>
      </c>
      <c r="B3745" s="159">
        <v>3800</v>
      </c>
      <c r="C3745" s="1" t="s">
        <v>3142</v>
      </c>
      <c r="D3745" s="1"/>
      <c r="E3745" s="1"/>
      <c r="F3745" s="1" t="s">
        <v>3143</v>
      </c>
      <c r="G3745" s="1">
        <v>6</v>
      </c>
      <c r="H3745" s="1" t="s">
        <v>19</v>
      </c>
      <c r="I3745" s="1" t="s">
        <v>3140</v>
      </c>
      <c r="J3745" s="1">
        <v>54</v>
      </c>
      <c r="K3745" s="1">
        <v>324</v>
      </c>
      <c r="L3745" s="42">
        <v>1</v>
      </c>
      <c r="M3745" s="43">
        <v>46206</v>
      </c>
      <c r="N3745" s="1" t="str">
        <f>VLOOKUP(B3745,MICRO!E:L,8,0)</f>
        <v>P-198</v>
      </c>
    </row>
    <row r="3746" spans="1:14" ht="20.25" x14ac:dyDescent="0.25">
      <c r="A3746" s="1">
        <v>8</v>
      </c>
      <c r="B3746" s="159">
        <v>3772</v>
      </c>
      <c r="C3746" s="1" t="s">
        <v>3102</v>
      </c>
      <c r="D3746" s="1"/>
      <c r="E3746" s="1"/>
      <c r="F3746" s="1" t="s">
        <v>3103</v>
      </c>
      <c r="G3746" s="1">
        <v>72</v>
      </c>
      <c r="H3746" s="1" t="s">
        <v>19</v>
      </c>
      <c r="I3746" s="1" t="s">
        <v>3093</v>
      </c>
      <c r="J3746" s="1">
        <v>12</v>
      </c>
      <c r="K3746" s="1">
        <v>864</v>
      </c>
      <c r="L3746" s="42">
        <v>1</v>
      </c>
      <c r="M3746" s="43">
        <v>46206</v>
      </c>
      <c r="N3746" s="1" t="str">
        <f>VLOOKUP(B3746,MICRO!E:L,8,0)</f>
        <v>P-198</v>
      </c>
    </row>
    <row r="3747" spans="1:14" ht="20.25" x14ac:dyDescent="0.25">
      <c r="A3747" s="1">
        <v>9</v>
      </c>
      <c r="B3747" s="159">
        <v>3756</v>
      </c>
      <c r="C3747" s="1" t="s">
        <v>3070</v>
      </c>
      <c r="D3747" s="1"/>
      <c r="E3747" s="1"/>
      <c r="F3747" s="1" t="s">
        <v>3072</v>
      </c>
      <c r="G3747" s="1">
        <v>45</v>
      </c>
      <c r="H3747" s="1" t="s">
        <v>19</v>
      </c>
      <c r="I3747" s="1" t="s">
        <v>3045</v>
      </c>
      <c r="J3747" s="1">
        <v>47.6</v>
      </c>
      <c r="K3747" s="1">
        <v>2142</v>
      </c>
      <c r="L3747" s="42">
        <v>1</v>
      </c>
      <c r="M3747" s="43">
        <v>46206</v>
      </c>
      <c r="N3747" s="1" t="str">
        <f>VLOOKUP(B3747,MICRO!E:L,8,0)</f>
        <v>P-198</v>
      </c>
    </row>
    <row r="3748" spans="1:14" ht="20.25" x14ac:dyDescent="0.25">
      <c r="A3748" s="1">
        <v>10</v>
      </c>
      <c r="B3748" s="159">
        <v>3758</v>
      </c>
      <c r="C3748" s="1" t="s">
        <v>3075</v>
      </c>
      <c r="D3748" s="1"/>
      <c r="E3748" s="1"/>
      <c r="F3748" s="1" t="s">
        <v>3076</v>
      </c>
      <c r="G3748" s="1">
        <v>15</v>
      </c>
      <c r="H3748" s="1" t="s">
        <v>19</v>
      </c>
      <c r="I3748" s="1" t="s">
        <v>3045</v>
      </c>
      <c r="J3748" s="1">
        <v>26.3</v>
      </c>
      <c r="K3748" s="1">
        <v>394.5</v>
      </c>
      <c r="L3748" s="42">
        <v>1</v>
      </c>
      <c r="M3748" s="43">
        <v>46206</v>
      </c>
      <c r="N3748" s="1" t="str">
        <f>VLOOKUP(B3748,MICRO!E:L,8,0)</f>
        <v>P-198</v>
      </c>
    </row>
    <row r="3749" spans="1:14" ht="20.25" x14ac:dyDescent="0.25">
      <c r="A3749" s="1">
        <v>11</v>
      </c>
      <c r="B3749" s="159">
        <v>3761</v>
      </c>
      <c r="C3749" s="1" t="s">
        <v>3081</v>
      </c>
      <c r="D3749" s="1"/>
      <c r="E3749" s="1" t="s">
        <v>2</v>
      </c>
      <c r="F3749" s="1" t="s">
        <v>3082</v>
      </c>
      <c r="G3749" s="1">
        <v>38</v>
      </c>
      <c r="H3749" s="1" t="s">
        <v>19</v>
      </c>
      <c r="I3749" s="1" t="s">
        <v>3034</v>
      </c>
      <c r="J3749" s="1">
        <v>28</v>
      </c>
      <c r="K3749" s="1">
        <v>1064</v>
      </c>
      <c r="L3749" s="42">
        <v>1</v>
      </c>
      <c r="M3749" s="43">
        <v>46206</v>
      </c>
      <c r="N3749" s="1" t="str">
        <f>VLOOKUP(B3749,MICRO!E:L,8,0)</f>
        <v>P-198</v>
      </c>
    </row>
    <row r="3750" spans="1:14" ht="20.25" x14ac:dyDescent="0.25">
      <c r="A3750" s="1">
        <v>12</v>
      </c>
      <c r="B3750" s="159">
        <v>3831</v>
      </c>
      <c r="C3750" s="1" t="s">
        <v>3081</v>
      </c>
      <c r="D3750" s="1"/>
      <c r="E3750" s="1" t="s">
        <v>43</v>
      </c>
      <c r="F3750" s="1" t="s">
        <v>3305</v>
      </c>
      <c r="G3750" s="1">
        <v>76</v>
      </c>
      <c r="H3750" s="1" t="s">
        <v>19</v>
      </c>
      <c r="I3750" s="1" t="s">
        <v>3034</v>
      </c>
      <c r="J3750" s="1">
        <v>7.2</v>
      </c>
      <c r="K3750" s="1">
        <v>547.20000000000005</v>
      </c>
      <c r="L3750" s="42">
        <v>1</v>
      </c>
      <c r="M3750" s="43">
        <v>46206</v>
      </c>
      <c r="N3750" s="1" t="str">
        <f>VLOOKUP(B3750,MICRO!E:L,8,0)</f>
        <v>P-198</v>
      </c>
    </row>
    <row r="3751" spans="1:14" ht="20.25" x14ac:dyDescent="0.25">
      <c r="A3751" s="1">
        <v>13</v>
      </c>
      <c r="B3751" s="159">
        <v>3763</v>
      </c>
      <c r="C3751" s="1" t="s">
        <v>3086</v>
      </c>
      <c r="D3751" s="1"/>
      <c r="E3751" s="1"/>
      <c r="F3751" s="1" t="s">
        <v>3085</v>
      </c>
      <c r="G3751" s="1">
        <v>8</v>
      </c>
      <c r="H3751" s="1" t="s">
        <v>19</v>
      </c>
      <c r="I3751" s="1" t="s">
        <v>3034</v>
      </c>
      <c r="J3751" s="1">
        <v>5.2</v>
      </c>
      <c r="K3751" s="1">
        <v>41.6</v>
      </c>
      <c r="L3751" s="42">
        <v>1</v>
      </c>
      <c r="M3751" s="43">
        <v>46206</v>
      </c>
      <c r="N3751" s="1" t="str">
        <f>VLOOKUP(B3751,MICRO!E:L,8,0)</f>
        <v>P-198</v>
      </c>
    </row>
    <row r="3752" spans="1:14" ht="20.25" x14ac:dyDescent="0.25">
      <c r="A3752" s="1">
        <v>14</v>
      </c>
      <c r="B3752" s="159">
        <v>3769</v>
      </c>
      <c r="C3752" s="1" t="s">
        <v>3097</v>
      </c>
      <c r="D3752" s="1"/>
      <c r="E3752" s="1"/>
      <c r="F3752" s="1" t="s">
        <v>3096</v>
      </c>
      <c r="G3752" s="1">
        <v>4</v>
      </c>
      <c r="H3752" s="1" t="s">
        <v>19</v>
      </c>
      <c r="I3752" s="1" t="s">
        <v>3093</v>
      </c>
      <c r="J3752" s="1">
        <v>60</v>
      </c>
      <c r="K3752" s="1">
        <v>240</v>
      </c>
      <c r="L3752" s="42">
        <v>1</v>
      </c>
      <c r="M3752" s="43">
        <v>46206</v>
      </c>
      <c r="N3752" s="1" t="str">
        <f>VLOOKUP(B3752,MICRO!E:L,8,0)</f>
        <v>P-198</v>
      </c>
    </row>
    <row r="3753" spans="1:14" ht="20.25" x14ac:dyDescent="0.25">
      <c r="A3753" s="1">
        <v>15</v>
      </c>
      <c r="B3753" s="159">
        <v>3766</v>
      </c>
      <c r="C3753" s="1" t="s">
        <v>3063</v>
      </c>
      <c r="D3753" s="1"/>
      <c r="E3753" s="1"/>
      <c r="F3753" s="1" t="s">
        <v>3091</v>
      </c>
      <c r="G3753" s="1">
        <v>4</v>
      </c>
      <c r="H3753" s="1" t="s">
        <v>19</v>
      </c>
      <c r="I3753" s="1" t="s">
        <v>3034</v>
      </c>
      <c r="J3753" s="1">
        <v>2.7</v>
      </c>
      <c r="K3753" s="1">
        <v>10.8</v>
      </c>
      <c r="L3753" s="42">
        <v>1</v>
      </c>
      <c r="M3753" s="43">
        <v>46206</v>
      </c>
      <c r="N3753" s="1" t="str">
        <f>VLOOKUP(B3753,MICRO!E:L,8,0)</f>
        <v>P-198</v>
      </c>
    </row>
    <row r="3754" spans="1:14" ht="20.25" x14ac:dyDescent="0.25">
      <c r="A3754" s="1">
        <v>16</v>
      </c>
      <c r="B3754" s="159">
        <v>3767</v>
      </c>
      <c r="C3754" s="1" t="s">
        <v>3063</v>
      </c>
      <c r="D3754" s="1"/>
      <c r="E3754" s="1"/>
      <c r="F3754" s="1" t="s">
        <v>3092</v>
      </c>
      <c r="G3754" s="1">
        <v>4</v>
      </c>
      <c r="H3754" s="1" t="s">
        <v>19</v>
      </c>
      <c r="I3754" s="1" t="s">
        <v>3093</v>
      </c>
      <c r="J3754" s="1">
        <v>2.7</v>
      </c>
      <c r="K3754" s="1">
        <v>10.8</v>
      </c>
      <c r="L3754" s="42">
        <v>1</v>
      </c>
      <c r="M3754" s="43">
        <v>46206</v>
      </c>
      <c r="N3754" s="1" t="str">
        <f>VLOOKUP(B3754,MICRO!E:L,8,0)</f>
        <v>P-198</v>
      </c>
    </row>
    <row r="3755" spans="1:14" ht="20.25" x14ac:dyDescent="0.25">
      <c r="A3755" s="1">
        <v>17</v>
      </c>
      <c r="B3755" s="159">
        <v>3752</v>
      </c>
      <c r="C3755" s="1" t="s">
        <v>3063</v>
      </c>
      <c r="D3755" s="1"/>
      <c r="E3755" s="1"/>
      <c r="F3755" s="1" t="s">
        <v>3064</v>
      </c>
      <c r="G3755" s="1">
        <v>4</v>
      </c>
      <c r="H3755" s="1" t="s">
        <v>19</v>
      </c>
      <c r="I3755" s="1" t="s">
        <v>3045</v>
      </c>
      <c r="J3755" s="1">
        <v>2.7</v>
      </c>
      <c r="K3755" s="1">
        <v>10.8</v>
      </c>
      <c r="L3755" s="42">
        <v>1</v>
      </c>
      <c r="M3755" s="43">
        <v>46206</v>
      </c>
      <c r="N3755" s="1" t="str">
        <f>VLOOKUP(B3755,MICRO!E:L,8,0)</f>
        <v>P-198</v>
      </c>
    </row>
    <row r="3756" spans="1:14" ht="20.25" x14ac:dyDescent="0.25">
      <c r="A3756" s="1">
        <v>18</v>
      </c>
      <c r="B3756" s="159">
        <v>3768</v>
      </c>
      <c r="C3756" s="1" t="s">
        <v>3094</v>
      </c>
      <c r="D3756" s="1"/>
      <c r="E3756" s="1" t="s">
        <v>2</v>
      </c>
      <c r="F3756" s="1" t="s">
        <v>3095</v>
      </c>
      <c r="G3756" s="1">
        <v>23</v>
      </c>
      <c r="H3756" s="1" t="s">
        <v>19</v>
      </c>
      <c r="I3756" s="1" t="s">
        <v>3093</v>
      </c>
      <c r="J3756" s="1">
        <v>86.2</v>
      </c>
      <c r="K3756" s="1">
        <f>J3756*G3756</f>
        <v>1982.6000000000001</v>
      </c>
      <c r="L3756" s="42">
        <v>1</v>
      </c>
      <c r="M3756" s="43">
        <v>46206</v>
      </c>
      <c r="N3756" s="1" t="str">
        <f>VLOOKUP(B3756,MICRO!E:L,8,0)</f>
        <v>P-198</v>
      </c>
    </row>
    <row r="3757" spans="1:14" ht="20.25" x14ac:dyDescent="0.25">
      <c r="A3757" s="1">
        <v>19</v>
      </c>
      <c r="B3757" s="159">
        <v>3770</v>
      </c>
      <c r="C3757" s="1" t="s">
        <v>3098</v>
      </c>
      <c r="D3757" s="1"/>
      <c r="E3757" s="1"/>
      <c r="F3757" s="1" t="s">
        <v>3099</v>
      </c>
      <c r="G3757" s="1">
        <v>2</v>
      </c>
      <c r="H3757" s="1" t="s">
        <v>19</v>
      </c>
      <c r="I3757" s="1" t="s">
        <v>3093</v>
      </c>
      <c r="J3757" s="1">
        <v>28</v>
      </c>
      <c r="K3757" s="1">
        <v>56</v>
      </c>
      <c r="L3757" s="42">
        <v>1</v>
      </c>
      <c r="M3757" s="43">
        <v>46206</v>
      </c>
      <c r="N3757" s="1" t="str">
        <f>VLOOKUP(B3757,MICRO!E:L,8,0)</f>
        <v>P-198</v>
      </c>
    </row>
    <row r="3758" spans="1:14" ht="20.25" x14ac:dyDescent="0.25">
      <c r="A3758" s="1">
        <v>20</v>
      </c>
      <c r="B3758" s="159">
        <v>3811</v>
      </c>
      <c r="C3758" s="1" t="s">
        <v>3063</v>
      </c>
      <c r="D3758" s="1"/>
      <c r="E3758" s="1"/>
      <c r="F3758" s="1" t="s">
        <v>3160</v>
      </c>
      <c r="G3758" s="1">
        <v>4</v>
      </c>
      <c r="H3758" s="1" t="s">
        <v>19</v>
      </c>
      <c r="I3758" s="1" t="s">
        <v>3140</v>
      </c>
      <c r="J3758" s="1">
        <v>2.7</v>
      </c>
      <c r="K3758" s="1">
        <v>10.8</v>
      </c>
      <c r="L3758" s="42">
        <v>1</v>
      </c>
      <c r="M3758" s="43">
        <v>46206</v>
      </c>
      <c r="N3758" s="1" t="str">
        <f>VLOOKUP(B3758,MICRO!E:L,8,0)</f>
        <v>P-198</v>
      </c>
    </row>
    <row r="3759" spans="1:14" ht="20.25" x14ac:dyDescent="0.25">
      <c r="A3759" s="1">
        <v>21</v>
      </c>
      <c r="B3759" s="159">
        <v>3757</v>
      </c>
      <c r="C3759" s="1" t="s">
        <v>3073</v>
      </c>
      <c r="D3759" s="1"/>
      <c r="E3759" s="1"/>
      <c r="F3759" s="1" t="s">
        <v>3306</v>
      </c>
      <c r="G3759" s="1">
        <v>11</v>
      </c>
      <c r="H3759" s="1" t="s">
        <v>19</v>
      </c>
      <c r="I3759" s="1" t="s">
        <v>3045</v>
      </c>
      <c r="J3759" s="1">
        <v>53.8</v>
      </c>
      <c r="K3759" s="1">
        <v>591.79999999999995</v>
      </c>
      <c r="L3759" s="42">
        <v>1</v>
      </c>
      <c r="M3759" s="43">
        <v>46206</v>
      </c>
      <c r="N3759" s="1" t="str">
        <f>VLOOKUP(B3759,MICRO!E:L,8,0)</f>
        <v>P-198</v>
      </c>
    </row>
    <row r="3760" spans="1:14" ht="20.25" x14ac:dyDescent="0.25">
      <c r="A3760" s="1">
        <v>22</v>
      </c>
      <c r="B3760" s="159">
        <v>3755</v>
      </c>
      <c r="C3760" s="1" t="s">
        <v>3068</v>
      </c>
      <c r="D3760" s="1"/>
      <c r="E3760" s="1"/>
      <c r="F3760" s="1" t="s">
        <v>3069</v>
      </c>
      <c r="G3760" s="1">
        <v>2</v>
      </c>
      <c r="H3760" s="1" t="s">
        <v>19</v>
      </c>
      <c r="I3760" s="1" t="s">
        <v>3045</v>
      </c>
      <c r="J3760" s="1">
        <v>47.6</v>
      </c>
      <c r="K3760" s="1">
        <v>95.2</v>
      </c>
      <c r="L3760" s="42">
        <v>1</v>
      </c>
      <c r="M3760" s="43">
        <v>46206</v>
      </c>
      <c r="N3760" s="1" t="str">
        <f>VLOOKUP(B3760,MICRO!E:L,8,0)</f>
        <v>P-198</v>
      </c>
    </row>
    <row r="3761" spans="1:14" ht="20.25" x14ac:dyDescent="0.25">
      <c r="A3761" s="1">
        <v>23</v>
      </c>
      <c r="B3761" s="159">
        <v>3809</v>
      </c>
      <c r="C3761" s="1" t="s">
        <v>3156</v>
      </c>
      <c r="D3761" s="1"/>
      <c r="E3761" s="1"/>
      <c r="F3761" s="1" t="s">
        <v>3159</v>
      </c>
      <c r="G3761" s="1">
        <v>14</v>
      </c>
      <c r="H3761" s="1" t="s">
        <v>19</v>
      </c>
      <c r="I3761" s="1" t="s">
        <v>3140</v>
      </c>
      <c r="J3761" s="1">
        <v>28</v>
      </c>
      <c r="K3761" s="1">
        <v>392</v>
      </c>
      <c r="L3761" s="42">
        <v>1</v>
      </c>
      <c r="M3761" s="43">
        <v>46206</v>
      </c>
      <c r="N3761" s="1" t="str">
        <f>VLOOKUP(B3761,MICRO!E:L,8,0)</f>
        <v>P-198</v>
      </c>
    </row>
    <row r="3762" spans="1:14" ht="20.25" x14ac:dyDescent="0.25">
      <c r="A3762" s="1">
        <v>1</v>
      </c>
      <c r="B3762" s="159">
        <v>3729</v>
      </c>
      <c r="C3762" s="1" t="s">
        <v>138</v>
      </c>
      <c r="D3762" s="1"/>
      <c r="E3762" s="1"/>
      <c r="F3762" s="1" t="s">
        <v>3023</v>
      </c>
      <c r="G3762" s="1">
        <v>71</v>
      </c>
      <c r="H3762" s="1" t="s">
        <v>19</v>
      </c>
      <c r="I3762" s="1" t="s">
        <v>3307</v>
      </c>
      <c r="J3762" s="1">
        <v>3.27</v>
      </c>
      <c r="K3762" s="1">
        <v>232.17</v>
      </c>
      <c r="L3762" s="42">
        <v>1</v>
      </c>
      <c r="M3762" s="43">
        <v>46203</v>
      </c>
      <c r="N3762" s="1" t="e">
        <f>VLOOKUP(B3762,MICRO!E:L,8,0)</f>
        <v>#N/A</v>
      </c>
    </row>
    <row r="3763" spans="1:14" ht="20.25" x14ac:dyDescent="0.25">
      <c r="A3763" s="1">
        <v>1</v>
      </c>
      <c r="B3763" s="159">
        <v>2259</v>
      </c>
      <c r="C3763" s="1" t="s">
        <v>854</v>
      </c>
      <c r="D3763" s="1"/>
      <c r="E3763" s="1" t="s">
        <v>2</v>
      </c>
      <c r="F3763" s="1" t="s">
        <v>825</v>
      </c>
      <c r="G3763" s="1">
        <v>1</v>
      </c>
      <c r="H3763" s="1" t="s">
        <v>19</v>
      </c>
      <c r="I3763" s="1" t="s">
        <v>424</v>
      </c>
      <c r="J3763" s="1">
        <v>9.6999999999999993</v>
      </c>
      <c r="K3763" s="1">
        <v>9.6999999999999993</v>
      </c>
      <c r="L3763" s="42">
        <v>11</v>
      </c>
      <c r="M3763" s="43">
        <v>46174</v>
      </c>
      <c r="N3763" s="1" t="e">
        <f>VLOOKUP(B3763,MICRO!E:L,8,0)</f>
        <v>#N/A</v>
      </c>
    </row>
    <row r="3764" spans="1:14" ht="20.25" x14ac:dyDescent="0.25">
      <c r="A3764" s="1">
        <v>2</v>
      </c>
      <c r="B3764" s="159">
        <v>2264</v>
      </c>
      <c r="C3764" s="1" t="s">
        <v>854</v>
      </c>
      <c r="D3764" s="1"/>
      <c r="E3764" s="1" t="s">
        <v>43</v>
      </c>
      <c r="F3764" s="1" t="s">
        <v>826</v>
      </c>
      <c r="G3764" s="1">
        <v>1</v>
      </c>
      <c r="H3764" s="1" t="s">
        <v>19</v>
      </c>
      <c r="I3764" s="1" t="s">
        <v>427</v>
      </c>
      <c r="J3764" s="1">
        <v>11.3</v>
      </c>
      <c r="K3764" s="1">
        <v>11.3</v>
      </c>
      <c r="L3764" s="42">
        <v>11</v>
      </c>
      <c r="M3764" s="43">
        <v>46174</v>
      </c>
      <c r="N3764" s="1" t="e">
        <f>VLOOKUP(B3764,MICRO!E:L,8,0)</f>
        <v>#N/A</v>
      </c>
    </row>
    <row r="3765" spans="1:14" ht="20.25" x14ac:dyDescent="0.25">
      <c r="A3765" s="1">
        <v>3</v>
      </c>
      <c r="B3765" s="159">
        <v>2265</v>
      </c>
      <c r="C3765" s="1" t="s">
        <v>854</v>
      </c>
      <c r="D3765" s="1"/>
      <c r="E3765" s="1" t="s">
        <v>746</v>
      </c>
      <c r="F3765" s="1" t="s">
        <v>827</v>
      </c>
      <c r="G3765" s="1">
        <v>1</v>
      </c>
      <c r="H3765" s="1" t="s">
        <v>19</v>
      </c>
      <c r="I3765" s="1" t="s">
        <v>423</v>
      </c>
      <c r="J3765" s="1">
        <v>9.5</v>
      </c>
      <c r="K3765" s="1">
        <v>9.5</v>
      </c>
      <c r="L3765" s="42">
        <v>11</v>
      </c>
      <c r="M3765" s="43">
        <v>46174</v>
      </c>
      <c r="N3765" s="1" t="e">
        <f>VLOOKUP(B3765,MICRO!E:L,8,0)</f>
        <v>#N/A</v>
      </c>
    </row>
    <row r="3766" spans="1:14" ht="20.25" x14ac:dyDescent="0.25">
      <c r="A3766" s="1">
        <v>4</v>
      </c>
      <c r="B3766" s="159">
        <v>2265</v>
      </c>
      <c r="C3766" s="1" t="s">
        <v>854</v>
      </c>
      <c r="D3766" s="1"/>
      <c r="E3766" s="1" t="s">
        <v>746</v>
      </c>
      <c r="F3766" s="1" t="s">
        <v>827</v>
      </c>
      <c r="G3766" s="1">
        <v>1</v>
      </c>
      <c r="H3766" s="1" t="s">
        <v>19</v>
      </c>
      <c r="I3766" s="1" t="s">
        <v>424</v>
      </c>
      <c r="J3766" s="1">
        <v>9.5</v>
      </c>
      <c r="K3766" s="1">
        <v>9.5</v>
      </c>
      <c r="L3766" s="42">
        <v>11</v>
      </c>
      <c r="M3766" s="43">
        <v>46174</v>
      </c>
      <c r="N3766" s="1" t="e">
        <f>VLOOKUP(B3766,MICRO!E:L,8,0)</f>
        <v>#N/A</v>
      </c>
    </row>
    <row r="3767" spans="1:14" ht="20.25" x14ac:dyDescent="0.25">
      <c r="A3767" s="1">
        <v>5</v>
      </c>
      <c r="B3767" s="159">
        <v>2265</v>
      </c>
      <c r="C3767" s="1" t="s">
        <v>854</v>
      </c>
      <c r="D3767" s="1"/>
      <c r="E3767" s="1" t="s">
        <v>746</v>
      </c>
      <c r="F3767" s="1" t="s">
        <v>827</v>
      </c>
      <c r="G3767" s="1">
        <v>1</v>
      </c>
      <c r="H3767" s="1" t="s">
        <v>19</v>
      </c>
      <c r="I3767" s="1" t="s">
        <v>425</v>
      </c>
      <c r="J3767" s="1">
        <v>9.5</v>
      </c>
      <c r="K3767" s="1">
        <v>9.5</v>
      </c>
      <c r="L3767" s="42">
        <v>11</v>
      </c>
      <c r="M3767" s="43">
        <v>46174</v>
      </c>
      <c r="N3767" s="1" t="e">
        <f>VLOOKUP(B3767,MICRO!E:L,8,0)</f>
        <v>#N/A</v>
      </c>
    </row>
    <row r="3768" spans="1:14" ht="20.25" x14ac:dyDescent="0.25">
      <c r="A3768" s="1">
        <v>6</v>
      </c>
      <c r="B3768" s="159">
        <v>2267</v>
      </c>
      <c r="C3768" s="1" t="s">
        <v>854</v>
      </c>
      <c r="D3768" s="1"/>
      <c r="E3768" s="1" t="s">
        <v>1101</v>
      </c>
      <c r="F3768" s="1" t="s">
        <v>828</v>
      </c>
      <c r="G3768" s="1">
        <v>2</v>
      </c>
      <c r="H3768" s="1" t="s">
        <v>19</v>
      </c>
      <c r="I3768" s="1" t="s">
        <v>423</v>
      </c>
      <c r="J3768" s="1">
        <v>7.5</v>
      </c>
      <c r="K3768" s="1">
        <v>15</v>
      </c>
      <c r="L3768" s="42">
        <v>11</v>
      </c>
      <c r="M3768" s="43">
        <v>46174</v>
      </c>
      <c r="N3768" s="1" t="e">
        <f>VLOOKUP(B3768,MICRO!E:L,8,0)</f>
        <v>#N/A</v>
      </c>
    </row>
    <row r="3769" spans="1:14" ht="20.25" x14ac:dyDescent="0.25">
      <c r="A3769" s="1">
        <v>7</v>
      </c>
      <c r="B3769" s="159">
        <v>2268</v>
      </c>
      <c r="C3769" s="1" t="s">
        <v>854</v>
      </c>
      <c r="D3769" s="1"/>
      <c r="E3769" s="1" t="s">
        <v>100</v>
      </c>
      <c r="F3769" s="1" t="s">
        <v>829</v>
      </c>
      <c r="G3769" s="1">
        <v>1</v>
      </c>
      <c r="H3769" s="1" t="s">
        <v>19</v>
      </c>
      <c r="I3769" s="1" t="s">
        <v>423</v>
      </c>
      <c r="J3769" s="1">
        <v>6.4</v>
      </c>
      <c r="K3769" s="1">
        <v>6.4</v>
      </c>
      <c r="L3769" s="42">
        <v>11</v>
      </c>
      <c r="M3769" s="43">
        <v>46174</v>
      </c>
      <c r="N3769" s="1" t="e">
        <f>VLOOKUP(B3769,MICRO!E:L,8,0)</f>
        <v>#N/A</v>
      </c>
    </row>
    <row r="3770" spans="1:14" ht="20.25" x14ac:dyDescent="0.25">
      <c r="A3770" s="1">
        <v>8</v>
      </c>
      <c r="B3770" s="159">
        <v>2269</v>
      </c>
      <c r="C3770" s="1" t="s">
        <v>854</v>
      </c>
      <c r="D3770" s="1"/>
      <c r="E3770" s="1" t="s">
        <v>173</v>
      </c>
      <c r="F3770" s="1" t="s">
        <v>830</v>
      </c>
      <c r="G3770" s="1">
        <v>1</v>
      </c>
      <c r="H3770" s="1" t="s">
        <v>19</v>
      </c>
      <c r="I3770" s="1" t="s">
        <v>423</v>
      </c>
      <c r="J3770" s="1">
        <v>5</v>
      </c>
      <c r="K3770" s="1">
        <v>5</v>
      </c>
      <c r="L3770" s="42">
        <v>11</v>
      </c>
      <c r="M3770" s="43">
        <v>46174</v>
      </c>
      <c r="N3770" s="1" t="e">
        <f>VLOOKUP(B3770,MICRO!E:L,8,0)</f>
        <v>#N/A</v>
      </c>
    </row>
    <row r="3771" spans="1:14" ht="20.25" x14ac:dyDescent="0.25">
      <c r="A3771" s="1">
        <v>9</v>
      </c>
      <c r="B3771" s="159">
        <v>2271</v>
      </c>
      <c r="C3771" s="1" t="s">
        <v>854</v>
      </c>
      <c r="D3771" s="1"/>
      <c r="E3771" s="1" t="s">
        <v>461</v>
      </c>
      <c r="F3771" s="1" t="s">
        <v>831</v>
      </c>
      <c r="G3771" s="1">
        <v>1</v>
      </c>
      <c r="H3771" s="1" t="s">
        <v>19</v>
      </c>
      <c r="I3771" s="1" t="s">
        <v>423</v>
      </c>
      <c r="J3771" s="1">
        <v>6</v>
      </c>
      <c r="K3771" s="1">
        <v>6</v>
      </c>
      <c r="L3771" s="42">
        <v>11</v>
      </c>
      <c r="M3771" s="43">
        <v>46174</v>
      </c>
      <c r="N3771" s="1" t="e">
        <f>VLOOKUP(B3771,MICRO!E:L,8,0)</f>
        <v>#N/A</v>
      </c>
    </row>
    <row r="3772" spans="1:14" ht="20.25" x14ac:dyDescent="0.25">
      <c r="A3772" s="1">
        <v>10</v>
      </c>
      <c r="B3772" s="159">
        <v>2280</v>
      </c>
      <c r="C3772" s="1" t="s">
        <v>854</v>
      </c>
      <c r="D3772" s="1"/>
      <c r="E3772" s="1" t="s">
        <v>1104</v>
      </c>
      <c r="F3772" s="1" t="s">
        <v>835</v>
      </c>
      <c r="G3772" s="1">
        <v>1</v>
      </c>
      <c r="H3772" s="1" t="s">
        <v>19</v>
      </c>
      <c r="I3772" s="1" t="s">
        <v>423</v>
      </c>
      <c r="J3772" s="1">
        <v>6</v>
      </c>
      <c r="K3772" s="1">
        <v>6</v>
      </c>
      <c r="L3772" s="42">
        <v>11</v>
      </c>
      <c r="M3772" s="43">
        <v>46174</v>
      </c>
      <c r="N3772" s="1" t="e">
        <f>VLOOKUP(B3772,MICRO!E:L,8,0)</f>
        <v>#N/A</v>
      </c>
    </row>
    <row r="3773" spans="1:14" ht="20.25" x14ac:dyDescent="0.25">
      <c r="A3773" s="1">
        <v>11</v>
      </c>
      <c r="B3773" s="159">
        <v>2281</v>
      </c>
      <c r="C3773" s="1" t="s">
        <v>854</v>
      </c>
      <c r="D3773" s="1"/>
      <c r="E3773" s="1" t="s">
        <v>1104</v>
      </c>
      <c r="F3773" s="1" t="s">
        <v>835</v>
      </c>
      <c r="G3773" s="1">
        <v>1</v>
      </c>
      <c r="H3773" s="1" t="s">
        <v>19</v>
      </c>
      <c r="I3773" s="1" t="s">
        <v>424</v>
      </c>
      <c r="J3773" s="1">
        <v>6</v>
      </c>
      <c r="K3773" s="1">
        <v>6</v>
      </c>
      <c r="L3773" s="42">
        <v>11</v>
      </c>
      <c r="M3773" s="43">
        <v>46174</v>
      </c>
      <c r="N3773" s="1" t="e">
        <f>VLOOKUP(B3773,MICRO!E:L,8,0)</f>
        <v>#N/A</v>
      </c>
    </row>
    <row r="3774" spans="1:14" ht="20.25" x14ac:dyDescent="0.25">
      <c r="A3774" s="1">
        <v>12</v>
      </c>
      <c r="B3774" s="159">
        <v>2282</v>
      </c>
      <c r="C3774" s="1" t="s">
        <v>854</v>
      </c>
      <c r="D3774" s="1"/>
      <c r="E3774" s="1" t="s">
        <v>1105</v>
      </c>
      <c r="F3774" s="1" t="s">
        <v>836</v>
      </c>
      <c r="G3774" s="1">
        <v>1</v>
      </c>
      <c r="H3774" s="1" t="s">
        <v>19</v>
      </c>
      <c r="I3774" s="1" t="s">
        <v>423</v>
      </c>
      <c r="J3774" s="1">
        <v>6</v>
      </c>
      <c r="K3774" s="1">
        <v>6</v>
      </c>
      <c r="L3774" s="42">
        <v>11</v>
      </c>
      <c r="M3774" s="43">
        <v>46174</v>
      </c>
      <c r="N3774" s="1" t="e">
        <f>VLOOKUP(B3774,MICRO!E:L,8,0)</f>
        <v>#N/A</v>
      </c>
    </row>
    <row r="3775" spans="1:14" ht="20.25" x14ac:dyDescent="0.25">
      <c r="A3775" s="1">
        <v>13</v>
      </c>
      <c r="B3775" s="159">
        <v>2283</v>
      </c>
      <c r="C3775" s="1" t="s">
        <v>854</v>
      </c>
      <c r="D3775" s="1"/>
      <c r="E3775" s="1" t="s">
        <v>1105</v>
      </c>
      <c r="F3775" s="1" t="s">
        <v>836</v>
      </c>
      <c r="G3775" s="1">
        <v>1</v>
      </c>
      <c r="H3775" s="1" t="s">
        <v>19</v>
      </c>
      <c r="I3775" s="1" t="s">
        <v>424</v>
      </c>
      <c r="J3775" s="1">
        <v>6</v>
      </c>
      <c r="K3775" s="1">
        <v>6</v>
      </c>
      <c r="L3775" s="42">
        <v>11</v>
      </c>
      <c r="M3775" s="43">
        <v>46174</v>
      </c>
      <c r="N3775" s="1" t="e">
        <f>VLOOKUP(B3775,MICRO!E:L,8,0)</f>
        <v>#N/A</v>
      </c>
    </row>
    <row r="3776" spans="1:14" ht="20.25" x14ac:dyDescent="0.25">
      <c r="A3776" s="1">
        <v>14</v>
      </c>
      <c r="B3776" s="159">
        <v>2288</v>
      </c>
      <c r="C3776" s="1" t="s">
        <v>854</v>
      </c>
      <c r="D3776" s="1"/>
      <c r="E3776" s="1" t="s">
        <v>1107</v>
      </c>
      <c r="F3776" s="1" t="s">
        <v>838</v>
      </c>
      <c r="G3776" s="1">
        <v>4</v>
      </c>
      <c r="H3776" s="1" t="s">
        <v>19</v>
      </c>
      <c r="I3776" s="1" t="s">
        <v>425</v>
      </c>
      <c r="J3776" s="1">
        <v>7.9</v>
      </c>
      <c r="K3776" s="1">
        <v>31.6</v>
      </c>
      <c r="L3776" s="42">
        <v>11</v>
      </c>
      <c r="M3776" s="43">
        <v>46174</v>
      </c>
      <c r="N3776" s="1" t="e">
        <f>VLOOKUP(B3776,MICRO!E:L,8,0)</f>
        <v>#N/A</v>
      </c>
    </row>
    <row r="3777" spans="1:14" ht="20.25" x14ac:dyDescent="0.25">
      <c r="A3777" s="1">
        <v>15</v>
      </c>
      <c r="B3777" s="159">
        <v>2302</v>
      </c>
      <c r="C3777" s="1" t="s">
        <v>854</v>
      </c>
      <c r="D3777" s="1"/>
      <c r="E3777" s="1" t="s">
        <v>1112</v>
      </c>
      <c r="F3777" s="1" t="s">
        <v>843</v>
      </c>
      <c r="G3777" s="1">
        <v>3</v>
      </c>
      <c r="H3777" s="1" t="s">
        <v>19</v>
      </c>
      <c r="I3777" s="1" t="s">
        <v>423</v>
      </c>
      <c r="J3777" s="1">
        <v>6.7</v>
      </c>
      <c r="K3777" s="1">
        <v>20.100000000000001</v>
      </c>
      <c r="L3777" s="42">
        <v>11</v>
      </c>
      <c r="M3777" s="43">
        <v>46174</v>
      </c>
      <c r="N3777" s="1" t="e">
        <f>VLOOKUP(B3777,MICRO!E:L,8,0)</f>
        <v>#N/A</v>
      </c>
    </row>
    <row r="3778" spans="1:14" ht="20.25" x14ac:dyDescent="0.25">
      <c r="A3778" s="1">
        <v>16</v>
      </c>
      <c r="B3778" s="159">
        <v>2303</v>
      </c>
      <c r="C3778" s="1" t="s">
        <v>854</v>
      </c>
      <c r="D3778" s="1"/>
      <c r="E3778" s="1" t="s">
        <v>1112</v>
      </c>
      <c r="F3778" s="1" t="s">
        <v>843</v>
      </c>
      <c r="G3778" s="1">
        <v>3</v>
      </c>
      <c r="H3778" s="1" t="s">
        <v>19</v>
      </c>
      <c r="I3778" s="1" t="s">
        <v>424</v>
      </c>
      <c r="J3778" s="1">
        <v>6.7</v>
      </c>
      <c r="K3778" s="1">
        <v>20.100000000000001</v>
      </c>
      <c r="L3778" s="42">
        <v>11</v>
      </c>
      <c r="M3778" s="43">
        <v>46174</v>
      </c>
      <c r="N3778" s="1" t="e">
        <f>VLOOKUP(B3778,MICRO!E:L,8,0)</f>
        <v>#N/A</v>
      </c>
    </row>
    <row r="3779" spans="1:14" ht="20.25" x14ac:dyDescent="0.25">
      <c r="A3779" s="1">
        <v>17</v>
      </c>
      <c r="B3779" s="159">
        <v>2306</v>
      </c>
      <c r="C3779" s="1" t="s">
        <v>854</v>
      </c>
      <c r="D3779" s="1"/>
      <c r="E3779" s="1" t="s">
        <v>1113</v>
      </c>
      <c r="F3779" s="1" t="s">
        <v>844</v>
      </c>
      <c r="G3779" s="1">
        <v>4</v>
      </c>
      <c r="H3779" s="1" t="s">
        <v>19</v>
      </c>
      <c r="I3779" s="1" t="s">
        <v>425</v>
      </c>
      <c r="J3779" s="1">
        <v>3.9</v>
      </c>
      <c r="K3779" s="1">
        <v>15.6</v>
      </c>
      <c r="L3779" s="42">
        <v>11</v>
      </c>
      <c r="M3779" s="43">
        <v>46174</v>
      </c>
      <c r="N3779" s="1" t="e">
        <f>VLOOKUP(B3779,MICRO!E:L,8,0)</f>
        <v>#N/A</v>
      </c>
    </row>
    <row r="3780" spans="1:14" ht="20.25" x14ac:dyDescent="0.25">
      <c r="A3780" s="1">
        <v>18</v>
      </c>
      <c r="B3780" s="159">
        <v>2314</v>
      </c>
      <c r="C3780" s="1" t="s">
        <v>854</v>
      </c>
      <c r="D3780" s="1"/>
      <c r="E3780" s="1" t="s">
        <v>1114</v>
      </c>
      <c r="F3780" s="1" t="s">
        <v>846</v>
      </c>
      <c r="G3780" s="1">
        <v>2</v>
      </c>
      <c r="H3780" s="1" t="s">
        <v>19</v>
      </c>
      <c r="I3780" s="1" t="s">
        <v>423</v>
      </c>
      <c r="J3780" s="1">
        <v>2.2000000000000002</v>
      </c>
      <c r="K3780" s="1">
        <v>4.4000000000000004</v>
      </c>
      <c r="L3780" s="42">
        <v>11</v>
      </c>
      <c r="M3780" s="43">
        <v>46174</v>
      </c>
      <c r="N3780" s="1" t="e">
        <f>VLOOKUP(B3780,MICRO!E:L,8,0)</f>
        <v>#N/A</v>
      </c>
    </row>
    <row r="3781" spans="1:14" ht="20.25" x14ac:dyDescent="0.25">
      <c r="A3781" s="1">
        <v>19</v>
      </c>
      <c r="B3781" s="159">
        <v>2315</v>
      </c>
      <c r="C3781" s="1" t="s">
        <v>854</v>
      </c>
      <c r="D3781" s="1"/>
      <c r="E3781" s="1" t="s">
        <v>1114</v>
      </c>
      <c r="F3781" s="1" t="s">
        <v>846</v>
      </c>
      <c r="G3781" s="1">
        <v>2</v>
      </c>
      <c r="H3781" s="1" t="s">
        <v>19</v>
      </c>
      <c r="I3781" s="1" t="s">
        <v>424</v>
      </c>
      <c r="J3781" s="1">
        <v>2.2000000000000002</v>
      </c>
      <c r="K3781" s="1">
        <v>4.4000000000000004</v>
      </c>
      <c r="L3781" s="42">
        <v>11</v>
      </c>
      <c r="M3781" s="43">
        <v>46174</v>
      </c>
      <c r="N3781" s="1" t="e">
        <f>VLOOKUP(B3781,MICRO!E:L,8,0)</f>
        <v>#N/A</v>
      </c>
    </row>
    <row r="3782" spans="1:14" ht="20.25" x14ac:dyDescent="0.25">
      <c r="A3782" s="1">
        <v>20</v>
      </c>
      <c r="B3782" s="159">
        <v>2327</v>
      </c>
      <c r="C3782" s="1" t="s">
        <v>854</v>
      </c>
      <c r="D3782" s="1"/>
      <c r="E3782" s="1" t="s">
        <v>11</v>
      </c>
      <c r="F3782" s="1" t="s">
        <v>849</v>
      </c>
      <c r="G3782" s="1">
        <v>2</v>
      </c>
      <c r="H3782" s="1" t="s">
        <v>19</v>
      </c>
      <c r="I3782" s="1" t="s">
        <v>423</v>
      </c>
      <c r="J3782" s="1">
        <v>4</v>
      </c>
      <c r="K3782" s="1">
        <v>8</v>
      </c>
      <c r="L3782" s="42">
        <v>11</v>
      </c>
      <c r="M3782" s="43">
        <v>46174</v>
      </c>
      <c r="N3782" s="1" t="e">
        <f>VLOOKUP(B3782,MICRO!E:L,8,0)</f>
        <v>#N/A</v>
      </c>
    </row>
    <row r="3783" spans="1:14" ht="20.25" x14ac:dyDescent="0.25">
      <c r="A3783" s="1">
        <v>21</v>
      </c>
      <c r="B3783" s="159">
        <v>2337</v>
      </c>
      <c r="C3783" s="1" t="s">
        <v>854</v>
      </c>
      <c r="D3783" s="1"/>
      <c r="E3783" s="1" t="s">
        <v>1117</v>
      </c>
      <c r="F3783" s="1" t="s">
        <v>851</v>
      </c>
      <c r="G3783" s="1">
        <v>1</v>
      </c>
      <c r="H3783" s="1" t="s">
        <v>19</v>
      </c>
      <c r="I3783" s="1" t="s">
        <v>424</v>
      </c>
      <c r="J3783" s="1">
        <v>5.2</v>
      </c>
      <c r="K3783" s="1">
        <v>5.2</v>
      </c>
      <c r="L3783" s="42">
        <v>11</v>
      </c>
      <c r="M3783" s="43">
        <v>46174</v>
      </c>
      <c r="N3783" s="1" t="e">
        <f>VLOOKUP(B3783,MICRO!E:L,8,0)</f>
        <v>#N/A</v>
      </c>
    </row>
    <row r="3784" spans="1:14" ht="20.25" x14ac:dyDescent="0.25">
      <c r="A3784" s="1">
        <v>22</v>
      </c>
      <c r="B3784" s="159">
        <v>2338</v>
      </c>
      <c r="C3784" s="1" t="s">
        <v>854</v>
      </c>
      <c r="D3784" s="1"/>
      <c r="E3784" s="1" t="s">
        <v>1117</v>
      </c>
      <c r="F3784" s="1" t="s">
        <v>852</v>
      </c>
      <c r="G3784" s="1">
        <v>1</v>
      </c>
      <c r="H3784" s="1" t="s">
        <v>19</v>
      </c>
      <c r="I3784" s="1" t="s">
        <v>424</v>
      </c>
      <c r="J3784" s="1">
        <v>5.2</v>
      </c>
      <c r="K3784" s="1">
        <v>5.2</v>
      </c>
      <c r="L3784" s="42">
        <v>11</v>
      </c>
      <c r="M3784" s="43">
        <v>46174</v>
      </c>
      <c r="N3784" s="1" t="e">
        <f>VLOOKUP(B3784,MICRO!E:L,8,0)</f>
        <v>#N/A</v>
      </c>
    </row>
    <row r="3785" spans="1:14" ht="20.25" x14ac:dyDescent="0.25">
      <c r="A3785" s="1">
        <v>23</v>
      </c>
      <c r="B3785" s="159">
        <v>2341</v>
      </c>
      <c r="C3785" s="1" t="s">
        <v>854</v>
      </c>
      <c r="D3785" s="1"/>
      <c r="E3785" s="1" t="s">
        <v>3333</v>
      </c>
      <c r="F3785" s="1" t="s">
        <v>3201</v>
      </c>
      <c r="G3785" s="1">
        <v>2</v>
      </c>
      <c r="H3785" s="1" t="s">
        <v>19</v>
      </c>
      <c r="I3785" s="1" t="s">
        <v>424</v>
      </c>
      <c r="J3785" s="1">
        <v>2.8</v>
      </c>
      <c r="K3785" s="1">
        <v>5.6</v>
      </c>
      <c r="L3785" s="42">
        <v>11</v>
      </c>
      <c r="M3785" s="43">
        <v>46174</v>
      </c>
      <c r="N3785" s="1" t="e">
        <f>VLOOKUP(B3785,MICRO!E:L,8,0)</f>
        <v>#N/A</v>
      </c>
    </row>
    <row r="3786" spans="1:14" ht="20.25" x14ac:dyDescent="0.25">
      <c r="A3786" s="1">
        <v>24</v>
      </c>
      <c r="B3786" s="159">
        <v>2318</v>
      </c>
      <c r="C3786" s="1" t="s">
        <v>854</v>
      </c>
      <c r="D3786" s="1"/>
      <c r="E3786" s="1" t="s">
        <v>3334</v>
      </c>
      <c r="F3786" s="1" t="s">
        <v>3197</v>
      </c>
      <c r="G3786" s="1">
        <v>2</v>
      </c>
      <c r="H3786" s="1" t="s">
        <v>19</v>
      </c>
      <c r="I3786" s="1" t="s">
        <v>423</v>
      </c>
      <c r="J3786" s="1">
        <v>3.2</v>
      </c>
      <c r="K3786" s="1">
        <v>6.4</v>
      </c>
      <c r="L3786" s="42">
        <v>11</v>
      </c>
      <c r="M3786" s="43">
        <v>46174</v>
      </c>
      <c r="N3786" s="1" t="e">
        <f>VLOOKUP(B3786,MICRO!E:L,8,0)</f>
        <v>#N/A</v>
      </c>
    </row>
    <row r="3787" spans="1:14" ht="20.25" x14ac:dyDescent="0.25">
      <c r="A3787" s="1">
        <v>25</v>
      </c>
      <c r="B3787" s="159">
        <v>2319</v>
      </c>
      <c r="C3787" s="1" t="s">
        <v>854</v>
      </c>
      <c r="D3787" s="1"/>
      <c r="E3787" s="1" t="s">
        <v>3334</v>
      </c>
      <c r="F3787" s="1" t="s">
        <v>3197</v>
      </c>
      <c r="G3787" s="1">
        <v>2</v>
      </c>
      <c r="H3787" s="1" t="s">
        <v>19</v>
      </c>
      <c r="I3787" s="1" t="s">
        <v>424</v>
      </c>
      <c r="J3787" s="1">
        <v>3.2</v>
      </c>
      <c r="K3787" s="1">
        <v>6.4</v>
      </c>
      <c r="L3787" s="42">
        <v>11</v>
      </c>
      <c r="M3787" s="43">
        <v>46174</v>
      </c>
      <c r="N3787" s="1" t="e">
        <f>VLOOKUP(B3787,MICRO!E:L,8,0)</f>
        <v>#N/A</v>
      </c>
    </row>
    <row r="3788" spans="1:14" ht="20.25" x14ac:dyDescent="0.25">
      <c r="A3788" s="1">
        <v>26</v>
      </c>
      <c r="B3788" s="159">
        <v>2320</v>
      </c>
      <c r="C3788" s="1" t="s">
        <v>854</v>
      </c>
      <c r="D3788" s="1"/>
      <c r="E3788" s="1" t="s">
        <v>3335</v>
      </c>
      <c r="F3788" s="1" t="s">
        <v>3198</v>
      </c>
      <c r="G3788" s="1">
        <v>2</v>
      </c>
      <c r="H3788" s="1" t="s">
        <v>19</v>
      </c>
      <c r="I3788" s="1" t="s">
        <v>423</v>
      </c>
      <c r="J3788" s="1">
        <v>3.2</v>
      </c>
      <c r="K3788" s="1">
        <v>6.4</v>
      </c>
      <c r="L3788" s="42">
        <v>11</v>
      </c>
      <c r="M3788" s="43">
        <v>46174</v>
      </c>
      <c r="N3788" s="1" t="e">
        <f>VLOOKUP(B3788,MICRO!E:L,8,0)</f>
        <v>#N/A</v>
      </c>
    </row>
    <row r="3789" spans="1:14" ht="20.25" x14ac:dyDescent="0.25">
      <c r="A3789" s="1">
        <v>27</v>
      </c>
      <c r="B3789" s="159">
        <v>2321</v>
      </c>
      <c r="C3789" s="1" t="s">
        <v>854</v>
      </c>
      <c r="D3789" s="1"/>
      <c r="E3789" s="1" t="s">
        <v>3335</v>
      </c>
      <c r="F3789" s="1" t="s">
        <v>3198</v>
      </c>
      <c r="G3789" s="1">
        <v>2</v>
      </c>
      <c r="H3789" s="1" t="s">
        <v>19</v>
      </c>
      <c r="I3789" s="1" t="s">
        <v>424</v>
      </c>
      <c r="J3789" s="1">
        <v>3.2</v>
      </c>
      <c r="K3789" s="1">
        <v>6.4</v>
      </c>
      <c r="L3789" s="42">
        <v>11</v>
      </c>
      <c r="M3789" s="43">
        <v>46174</v>
      </c>
      <c r="N3789" s="1" t="e">
        <f>VLOOKUP(B3789,MICRO!E:L,8,0)</f>
        <v>#N/A</v>
      </c>
    </row>
    <row r="3790" spans="1:14" ht="20.25" x14ac:dyDescent="0.25">
      <c r="A3790" s="1">
        <v>28</v>
      </c>
      <c r="B3790" s="159">
        <v>2332</v>
      </c>
      <c r="C3790" s="1" t="s">
        <v>854</v>
      </c>
      <c r="D3790" s="1"/>
      <c r="E3790" s="1" t="s">
        <v>3336</v>
      </c>
      <c r="F3790" s="1" t="s">
        <v>3199</v>
      </c>
      <c r="G3790" s="1">
        <v>1</v>
      </c>
      <c r="H3790" s="1" t="s">
        <v>19</v>
      </c>
      <c r="I3790" s="1" t="s">
        <v>423</v>
      </c>
      <c r="J3790" s="1">
        <v>2</v>
      </c>
      <c r="K3790" s="1">
        <v>2</v>
      </c>
      <c r="L3790" s="42">
        <v>11</v>
      </c>
      <c r="M3790" s="43">
        <v>46174</v>
      </c>
      <c r="N3790" s="1" t="e">
        <f>VLOOKUP(B3790,MICRO!E:L,8,0)</f>
        <v>#N/A</v>
      </c>
    </row>
    <row r="3791" spans="1:14" ht="20.25" x14ac:dyDescent="0.25">
      <c r="A3791" s="1">
        <v>29</v>
      </c>
      <c r="B3791" s="159">
        <v>2334</v>
      </c>
      <c r="C3791" s="1" t="s">
        <v>854</v>
      </c>
      <c r="D3791" s="1"/>
      <c r="E3791" s="1" t="s">
        <v>3337</v>
      </c>
      <c r="F3791" s="1" t="s">
        <v>3200</v>
      </c>
      <c r="G3791" s="1">
        <v>1</v>
      </c>
      <c r="H3791" s="1" t="s">
        <v>19</v>
      </c>
      <c r="I3791" s="1" t="s">
        <v>423</v>
      </c>
      <c r="J3791" s="1">
        <v>2</v>
      </c>
      <c r="K3791" s="1">
        <v>2</v>
      </c>
      <c r="L3791" s="42">
        <v>11</v>
      </c>
      <c r="M3791" s="43">
        <v>46174</v>
      </c>
      <c r="N3791" s="1" t="e">
        <f>VLOOKUP(B3791,MICRO!E:L,8,0)</f>
        <v>#N/A</v>
      </c>
    </row>
    <row r="3792" spans="1:14" ht="20.25" x14ac:dyDescent="0.25">
      <c r="A3792" s="1">
        <v>30</v>
      </c>
      <c r="B3792" s="159">
        <v>2655</v>
      </c>
      <c r="C3792" s="1" t="s">
        <v>854</v>
      </c>
      <c r="D3792" s="1"/>
      <c r="E3792" s="1" t="s">
        <v>3338</v>
      </c>
      <c r="F3792" s="1" t="s">
        <v>3243</v>
      </c>
      <c r="G3792" s="1">
        <v>2</v>
      </c>
      <c r="H3792" s="1" t="s">
        <v>19</v>
      </c>
      <c r="I3792" s="1" t="s">
        <v>425</v>
      </c>
      <c r="J3792" s="1">
        <v>2.8</v>
      </c>
      <c r="K3792" s="1">
        <v>5.6</v>
      </c>
      <c r="L3792" s="42">
        <v>11</v>
      </c>
      <c r="M3792" s="43">
        <v>46174</v>
      </c>
      <c r="N3792" s="1" t="e">
        <f>VLOOKUP(B3792,MICRO!E:L,8,0)</f>
        <v>#N/A</v>
      </c>
    </row>
    <row r="3793" spans="1:14" ht="20.25" x14ac:dyDescent="0.25">
      <c r="A3793" s="1">
        <v>31</v>
      </c>
      <c r="B3793" s="159">
        <v>2659</v>
      </c>
      <c r="C3793" s="1" t="s">
        <v>854</v>
      </c>
      <c r="D3793" s="1"/>
      <c r="E3793" s="1" t="s">
        <v>2438</v>
      </c>
      <c r="F3793" s="1" t="s">
        <v>1063</v>
      </c>
      <c r="G3793" s="1">
        <v>2</v>
      </c>
      <c r="H3793" s="1" t="s">
        <v>19</v>
      </c>
      <c r="I3793" s="1" t="s">
        <v>425</v>
      </c>
      <c r="J3793" s="1">
        <v>5.7</v>
      </c>
      <c r="K3793" s="1">
        <v>11.4</v>
      </c>
      <c r="L3793" s="42">
        <v>11</v>
      </c>
      <c r="M3793" s="43">
        <v>46174</v>
      </c>
      <c r="N3793" s="1" t="e">
        <f>VLOOKUP(B3793,MICRO!E:L,8,0)</f>
        <v>#N/A</v>
      </c>
    </row>
    <row r="3794" spans="1:14" ht="20.25" x14ac:dyDescent="0.25">
      <c r="A3794" s="1">
        <v>32</v>
      </c>
      <c r="B3794" s="159">
        <v>2666</v>
      </c>
      <c r="C3794" s="1" t="s">
        <v>854</v>
      </c>
      <c r="D3794" s="1"/>
      <c r="E3794" s="1" t="s">
        <v>3339</v>
      </c>
      <c r="F3794" s="1" t="s">
        <v>3244</v>
      </c>
      <c r="G3794" s="1">
        <v>1</v>
      </c>
      <c r="H3794" s="1" t="s">
        <v>19</v>
      </c>
      <c r="I3794" s="1" t="s">
        <v>425</v>
      </c>
      <c r="J3794" s="1">
        <v>9.5</v>
      </c>
      <c r="K3794" s="1">
        <v>9.5</v>
      </c>
      <c r="L3794" s="42">
        <v>11</v>
      </c>
      <c r="M3794" s="43">
        <v>46174</v>
      </c>
      <c r="N3794" s="1" t="e">
        <f>VLOOKUP(B3794,MICRO!E:L,8,0)</f>
        <v>#N/A</v>
      </c>
    </row>
    <row r="3795" spans="1:14" ht="20.25" x14ac:dyDescent="0.25">
      <c r="A3795" s="1">
        <v>33</v>
      </c>
      <c r="B3795" s="159">
        <v>2672</v>
      </c>
      <c r="C3795" s="1" t="s">
        <v>854</v>
      </c>
      <c r="D3795" s="1"/>
      <c r="E3795" s="1" t="s">
        <v>3340</v>
      </c>
      <c r="F3795" s="1" t="s">
        <v>3245</v>
      </c>
      <c r="G3795" s="1">
        <v>6</v>
      </c>
      <c r="H3795" s="1" t="s">
        <v>19</v>
      </c>
      <c r="I3795" s="1" t="s">
        <v>426</v>
      </c>
      <c r="J3795" s="1">
        <v>5.4</v>
      </c>
      <c r="K3795" s="1">
        <v>32.400000000000006</v>
      </c>
      <c r="L3795" s="42">
        <v>11</v>
      </c>
      <c r="M3795" s="43">
        <v>46174</v>
      </c>
      <c r="N3795" s="1" t="e">
        <f>VLOOKUP(B3795,MICRO!E:L,8,0)</f>
        <v>#N/A</v>
      </c>
    </row>
    <row r="3796" spans="1:14" ht="20.25" x14ac:dyDescent="0.25">
      <c r="A3796" s="1">
        <v>34</v>
      </c>
      <c r="B3796" s="159">
        <v>2673</v>
      </c>
      <c r="C3796" s="1" t="s">
        <v>854</v>
      </c>
      <c r="D3796" s="1"/>
      <c r="E3796" s="1" t="s">
        <v>3341</v>
      </c>
      <c r="F3796" s="1" t="s">
        <v>3246</v>
      </c>
      <c r="G3796" s="1">
        <v>2</v>
      </c>
      <c r="H3796" s="1" t="s">
        <v>19</v>
      </c>
      <c r="I3796" s="1" t="s">
        <v>426</v>
      </c>
      <c r="J3796" s="1">
        <v>5.3</v>
      </c>
      <c r="K3796" s="1">
        <v>10.6</v>
      </c>
      <c r="L3796" s="42">
        <v>11</v>
      </c>
      <c r="M3796" s="43">
        <v>46174</v>
      </c>
      <c r="N3796" s="1" t="e">
        <f>VLOOKUP(B3796,MICRO!E:L,8,0)</f>
        <v>#N/A</v>
      </c>
    </row>
    <row r="3797" spans="1:14" ht="20.25" x14ac:dyDescent="0.25">
      <c r="A3797" s="1">
        <v>35</v>
      </c>
      <c r="B3797" s="159">
        <v>2674</v>
      </c>
      <c r="C3797" s="1" t="s">
        <v>854</v>
      </c>
      <c r="D3797" s="1"/>
      <c r="E3797" s="1" t="s">
        <v>3342</v>
      </c>
      <c r="F3797" s="1" t="s">
        <v>3247</v>
      </c>
      <c r="G3797" s="1">
        <v>1</v>
      </c>
      <c r="H3797" s="1" t="s">
        <v>19</v>
      </c>
      <c r="I3797" s="1" t="s">
        <v>426</v>
      </c>
      <c r="J3797" s="1">
        <v>3.2</v>
      </c>
      <c r="K3797" s="1">
        <v>3.2</v>
      </c>
      <c r="L3797" s="42">
        <v>11</v>
      </c>
      <c r="M3797" s="43">
        <v>46174</v>
      </c>
      <c r="N3797" s="1" t="e">
        <f>VLOOKUP(B3797,MICRO!E:L,8,0)</f>
        <v>#N/A</v>
      </c>
    </row>
    <row r="3798" spans="1:14" ht="20.25" x14ac:dyDescent="0.25">
      <c r="A3798" s="1">
        <v>36</v>
      </c>
      <c r="B3798" s="159">
        <v>2675</v>
      </c>
      <c r="C3798" s="1" t="s">
        <v>854</v>
      </c>
      <c r="D3798" s="1"/>
      <c r="E3798" s="1" t="s">
        <v>3343</v>
      </c>
      <c r="F3798" s="1" t="s">
        <v>3248</v>
      </c>
      <c r="G3798" s="1">
        <v>1</v>
      </c>
      <c r="H3798" s="1" t="s">
        <v>19</v>
      </c>
      <c r="I3798" s="1" t="s">
        <v>426</v>
      </c>
      <c r="J3798" s="1">
        <v>1</v>
      </c>
      <c r="K3798" s="1">
        <v>1</v>
      </c>
      <c r="L3798" s="42">
        <v>11</v>
      </c>
      <c r="M3798" s="43">
        <v>46174</v>
      </c>
      <c r="N3798" s="1" t="e">
        <f>VLOOKUP(B3798,MICRO!E:L,8,0)</f>
        <v>#N/A</v>
      </c>
    </row>
    <row r="3799" spans="1:14" ht="20.25" x14ac:dyDescent="0.25">
      <c r="A3799" s="1">
        <v>37</v>
      </c>
      <c r="B3799" s="159">
        <v>2676</v>
      </c>
      <c r="C3799" s="1" t="s">
        <v>854</v>
      </c>
      <c r="D3799" s="1"/>
      <c r="E3799" s="1" t="s">
        <v>3344</v>
      </c>
      <c r="F3799" s="1" t="s">
        <v>3249</v>
      </c>
      <c r="G3799" s="1">
        <v>1</v>
      </c>
      <c r="H3799" s="1" t="s">
        <v>19</v>
      </c>
      <c r="I3799" s="1" t="s">
        <v>426</v>
      </c>
      <c r="J3799" s="1">
        <v>1</v>
      </c>
      <c r="K3799" s="1">
        <v>1</v>
      </c>
      <c r="L3799" s="42">
        <v>11</v>
      </c>
      <c r="M3799" s="43">
        <v>46174</v>
      </c>
      <c r="N3799" s="1" t="e">
        <f>VLOOKUP(B3799,MICRO!E:L,8,0)</f>
        <v>#N/A</v>
      </c>
    </row>
    <row r="3800" spans="1:14" ht="20.25" x14ac:dyDescent="0.25">
      <c r="A3800" s="1">
        <v>38</v>
      </c>
      <c r="B3800" s="159">
        <v>2677</v>
      </c>
      <c r="C3800" s="1" t="s">
        <v>854</v>
      </c>
      <c r="D3800" s="1"/>
      <c r="E3800" s="1" t="s">
        <v>3345</v>
      </c>
      <c r="F3800" s="1" t="s">
        <v>3250</v>
      </c>
      <c r="G3800" s="1">
        <v>1</v>
      </c>
      <c r="H3800" s="1" t="s">
        <v>19</v>
      </c>
      <c r="I3800" s="1" t="s">
        <v>426</v>
      </c>
      <c r="J3800" s="1">
        <v>6.3</v>
      </c>
      <c r="K3800" s="1">
        <v>6.3</v>
      </c>
      <c r="L3800" s="42">
        <v>11</v>
      </c>
      <c r="M3800" s="43">
        <v>46174</v>
      </c>
      <c r="N3800" s="1" t="e">
        <f>VLOOKUP(B3800,MICRO!E:L,8,0)</f>
        <v>#N/A</v>
      </c>
    </row>
    <row r="3801" spans="1:14" ht="20.25" x14ac:dyDescent="0.25">
      <c r="A3801" s="1">
        <v>39</v>
      </c>
      <c r="B3801" s="159">
        <v>2678</v>
      </c>
      <c r="C3801" s="1" t="s">
        <v>854</v>
      </c>
      <c r="D3801" s="1"/>
      <c r="E3801" s="1" t="s">
        <v>3346</v>
      </c>
      <c r="F3801" s="1" t="s">
        <v>3251</v>
      </c>
      <c r="G3801" s="1">
        <v>1</v>
      </c>
      <c r="H3801" s="1" t="s">
        <v>19</v>
      </c>
      <c r="I3801" s="1" t="s">
        <v>426</v>
      </c>
      <c r="J3801" s="1">
        <v>6.3</v>
      </c>
      <c r="K3801" s="1">
        <v>6.3</v>
      </c>
      <c r="L3801" s="42">
        <v>11</v>
      </c>
      <c r="M3801" s="43">
        <v>46174</v>
      </c>
      <c r="N3801" s="1" t="e">
        <f>VLOOKUP(B3801,MICRO!E:L,8,0)</f>
        <v>#N/A</v>
      </c>
    </row>
    <row r="3802" spans="1:14" ht="20.25" x14ac:dyDescent="0.25">
      <c r="A3802" s="1">
        <v>40</v>
      </c>
      <c r="B3802" s="159">
        <v>2679</v>
      </c>
      <c r="C3802" s="1" t="s">
        <v>854</v>
      </c>
      <c r="D3802" s="1"/>
      <c r="E3802" s="1" t="s">
        <v>3347</v>
      </c>
      <c r="F3802" s="1" t="s">
        <v>3252</v>
      </c>
      <c r="G3802" s="1">
        <v>1</v>
      </c>
      <c r="H3802" s="1" t="s">
        <v>19</v>
      </c>
      <c r="I3802" s="1" t="s">
        <v>426</v>
      </c>
      <c r="J3802" s="1">
        <v>0.8</v>
      </c>
      <c r="K3802" s="1">
        <v>0.8</v>
      </c>
      <c r="L3802" s="42">
        <v>11</v>
      </c>
      <c r="M3802" s="43">
        <v>46174</v>
      </c>
      <c r="N3802" s="1" t="e">
        <f>VLOOKUP(B3802,MICRO!E:L,8,0)</f>
        <v>#N/A</v>
      </c>
    </row>
    <row r="3803" spans="1:14" ht="20.25" x14ac:dyDescent="0.25">
      <c r="A3803" s="1">
        <v>41</v>
      </c>
      <c r="B3803" s="159">
        <v>2680</v>
      </c>
      <c r="C3803" s="1" t="s">
        <v>854</v>
      </c>
      <c r="D3803" s="1"/>
      <c r="E3803" s="1" t="s">
        <v>2453</v>
      </c>
      <c r="F3803" s="1" t="s">
        <v>1071</v>
      </c>
      <c r="G3803" s="1">
        <v>1</v>
      </c>
      <c r="H3803" s="1" t="s">
        <v>19</v>
      </c>
      <c r="I3803" s="1" t="s">
        <v>426</v>
      </c>
      <c r="J3803" s="1">
        <v>2</v>
      </c>
      <c r="K3803" s="1">
        <v>2</v>
      </c>
      <c r="L3803" s="42">
        <v>11</v>
      </c>
      <c r="M3803" s="43">
        <v>46174</v>
      </c>
      <c r="N3803" s="1" t="e">
        <f>VLOOKUP(B3803,MICRO!E:L,8,0)</f>
        <v>#N/A</v>
      </c>
    </row>
    <row r="3804" spans="1:14" ht="20.25" x14ac:dyDescent="0.25">
      <c r="A3804" s="1">
        <v>42</v>
      </c>
      <c r="B3804" s="159">
        <v>2681</v>
      </c>
      <c r="C3804" s="1" t="s">
        <v>854</v>
      </c>
      <c r="D3804" s="1"/>
      <c r="E3804" s="1" t="s">
        <v>3348</v>
      </c>
      <c r="F3804" s="1" t="s">
        <v>3253</v>
      </c>
      <c r="G3804" s="1">
        <v>1</v>
      </c>
      <c r="H3804" s="1" t="s">
        <v>19</v>
      </c>
      <c r="I3804" s="1" t="s">
        <v>426</v>
      </c>
      <c r="J3804" s="1">
        <v>2.2999999999999998</v>
      </c>
      <c r="K3804" s="1">
        <v>2.2999999999999998</v>
      </c>
      <c r="L3804" s="42">
        <v>11</v>
      </c>
      <c r="M3804" s="43">
        <v>46174</v>
      </c>
      <c r="N3804" s="1" t="e">
        <f>VLOOKUP(B3804,MICRO!E:L,8,0)</f>
        <v>#N/A</v>
      </c>
    </row>
    <row r="3805" spans="1:14" ht="20.25" x14ac:dyDescent="0.25">
      <c r="A3805" s="1">
        <v>43</v>
      </c>
      <c r="B3805" s="159">
        <v>2682</v>
      </c>
      <c r="C3805" s="1" t="s">
        <v>854</v>
      </c>
      <c r="D3805" s="1"/>
      <c r="E3805" s="1" t="s">
        <v>3349</v>
      </c>
      <c r="F3805" s="1" t="s">
        <v>3254</v>
      </c>
      <c r="G3805" s="1">
        <v>1</v>
      </c>
      <c r="H3805" s="1" t="s">
        <v>19</v>
      </c>
      <c r="I3805" s="1" t="s">
        <v>426</v>
      </c>
      <c r="J3805" s="1">
        <v>2.2999999999999998</v>
      </c>
      <c r="K3805" s="1">
        <v>2.2999999999999998</v>
      </c>
      <c r="L3805" s="42">
        <v>11</v>
      </c>
      <c r="M3805" s="43">
        <v>46174</v>
      </c>
      <c r="N3805" s="1" t="e">
        <f>VLOOKUP(B3805,MICRO!E:L,8,0)</f>
        <v>#N/A</v>
      </c>
    </row>
    <row r="3806" spans="1:14" ht="20.25" x14ac:dyDescent="0.25">
      <c r="A3806" s="1">
        <v>44</v>
      </c>
      <c r="B3806" s="159">
        <v>2683</v>
      </c>
      <c r="C3806" s="1" t="s">
        <v>854</v>
      </c>
      <c r="D3806" s="1"/>
      <c r="E3806" s="1" t="s">
        <v>3350</v>
      </c>
      <c r="F3806" s="1" t="s">
        <v>3255</v>
      </c>
      <c r="G3806" s="1">
        <v>1</v>
      </c>
      <c r="H3806" s="1" t="s">
        <v>19</v>
      </c>
      <c r="I3806" s="1" t="s">
        <v>426</v>
      </c>
      <c r="J3806" s="1">
        <v>6.4</v>
      </c>
      <c r="K3806" s="1">
        <v>6.4</v>
      </c>
      <c r="L3806" s="42">
        <v>11</v>
      </c>
      <c r="M3806" s="43">
        <v>46174</v>
      </c>
      <c r="N3806" s="1" t="e">
        <f>VLOOKUP(B3806,MICRO!E:L,8,0)</f>
        <v>#N/A</v>
      </c>
    </row>
    <row r="3807" spans="1:14" ht="20.25" x14ac:dyDescent="0.25">
      <c r="A3807" s="1">
        <v>45</v>
      </c>
      <c r="B3807" s="159">
        <v>2684</v>
      </c>
      <c r="C3807" s="1" t="s">
        <v>854</v>
      </c>
      <c r="D3807" s="1"/>
      <c r="E3807" s="1" t="s">
        <v>3351</v>
      </c>
      <c r="F3807" s="1" t="s">
        <v>3256</v>
      </c>
      <c r="G3807" s="1">
        <v>1</v>
      </c>
      <c r="H3807" s="1" t="s">
        <v>19</v>
      </c>
      <c r="I3807" s="1" t="s">
        <v>426</v>
      </c>
      <c r="J3807" s="1">
        <v>6.4</v>
      </c>
      <c r="K3807" s="1">
        <v>6.4</v>
      </c>
      <c r="L3807" s="42">
        <v>11</v>
      </c>
      <c r="M3807" s="43">
        <v>46174</v>
      </c>
      <c r="N3807" s="1" t="e">
        <f>VLOOKUP(B3807,MICRO!E:L,8,0)</f>
        <v>#N/A</v>
      </c>
    </row>
    <row r="3808" spans="1:14" ht="20.25" x14ac:dyDescent="0.25">
      <c r="A3808" s="1">
        <v>46</v>
      </c>
      <c r="B3808" s="159">
        <v>2689</v>
      </c>
      <c r="C3808" s="1" t="s">
        <v>854</v>
      </c>
      <c r="D3808" s="1"/>
      <c r="E3808" s="1" t="s">
        <v>3352</v>
      </c>
      <c r="F3808" s="1" t="s">
        <v>3257</v>
      </c>
      <c r="G3808" s="1">
        <v>1</v>
      </c>
      <c r="H3808" s="1" t="s">
        <v>19</v>
      </c>
      <c r="I3808" s="1" t="s">
        <v>427</v>
      </c>
      <c r="J3808" s="1">
        <v>4.9000000000000004</v>
      </c>
      <c r="K3808" s="1">
        <v>4.9000000000000004</v>
      </c>
      <c r="L3808" s="42">
        <v>11</v>
      </c>
      <c r="M3808" s="43">
        <v>46174</v>
      </c>
      <c r="N3808" s="1" t="e">
        <f>VLOOKUP(B3808,MICRO!E:L,8,0)</f>
        <v>#N/A</v>
      </c>
    </row>
    <row r="3809" spans="1:14" ht="20.25" x14ac:dyDescent="0.25">
      <c r="A3809" s="1">
        <v>47</v>
      </c>
      <c r="B3809" s="159">
        <v>2690</v>
      </c>
      <c r="C3809" s="1" t="s">
        <v>854</v>
      </c>
      <c r="D3809" s="1"/>
      <c r="E3809" s="1" t="s">
        <v>3353</v>
      </c>
      <c r="F3809" s="1" t="s">
        <v>3258</v>
      </c>
      <c r="G3809" s="1">
        <v>2</v>
      </c>
      <c r="H3809" s="1" t="s">
        <v>19</v>
      </c>
      <c r="I3809" s="1" t="s">
        <v>427</v>
      </c>
      <c r="J3809" s="1">
        <v>5</v>
      </c>
      <c r="K3809" s="1">
        <v>10</v>
      </c>
      <c r="L3809" s="42">
        <v>11</v>
      </c>
      <c r="M3809" s="43">
        <v>46174</v>
      </c>
      <c r="N3809" s="1" t="e">
        <f>VLOOKUP(B3809,MICRO!E:L,8,0)</f>
        <v>#N/A</v>
      </c>
    </row>
    <row r="3810" spans="1:14" ht="20.25" x14ac:dyDescent="0.25">
      <c r="A3810" s="1">
        <v>48</v>
      </c>
      <c r="B3810" s="159">
        <v>2691</v>
      </c>
      <c r="C3810" s="1" t="s">
        <v>854</v>
      </c>
      <c r="D3810" s="1"/>
      <c r="E3810" s="1" t="s">
        <v>3354</v>
      </c>
      <c r="F3810" s="1" t="s">
        <v>3259</v>
      </c>
      <c r="G3810" s="1">
        <v>2</v>
      </c>
      <c r="H3810" s="1" t="s">
        <v>19</v>
      </c>
      <c r="I3810" s="1" t="s">
        <v>427</v>
      </c>
      <c r="J3810" s="1">
        <v>4.4000000000000004</v>
      </c>
      <c r="K3810" s="1">
        <v>8.8000000000000007</v>
      </c>
      <c r="L3810" s="42">
        <v>11</v>
      </c>
      <c r="M3810" s="43">
        <v>46174</v>
      </c>
      <c r="N3810" s="1" t="e">
        <f>VLOOKUP(B3810,MICRO!E:L,8,0)</f>
        <v>#N/A</v>
      </c>
    </row>
    <row r="3811" spans="1:14" ht="20.25" x14ac:dyDescent="0.25">
      <c r="A3811" s="1">
        <v>49</v>
      </c>
      <c r="B3811" s="159">
        <v>2692</v>
      </c>
      <c r="C3811" s="1" t="s">
        <v>854</v>
      </c>
      <c r="D3811" s="1"/>
      <c r="E3811" s="1" t="s">
        <v>3355</v>
      </c>
      <c r="F3811" s="1" t="s">
        <v>3260</v>
      </c>
      <c r="G3811" s="1">
        <v>2</v>
      </c>
      <c r="H3811" s="1" t="s">
        <v>19</v>
      </c>
      <c r="I3811" s="1" t="s">
        <v>427</v>
      </c>
      <c r="J3811" s="1">
        <v>4.5</v>
      </c>
      <c r="K3811" s="1">
        <v>9</v>
      </c>
      <c r="L3811" s="42">
        <v>11</v>
      </c>
      <c r="M3811" s="43">
        <v>46174</v>
      </c>
      <c r="N3811" s="1" t="e">
        <f>VLOOKUP(B3811,MICRO!E:L,8,0)</f>
        <v>#N/A</v>
      </c>
    </row>
    <row r="3812" spans="1:14" ht="20.25" x14ac:dyDescent="0.25">
      <c r="A3812" s="1">
        <v>50</v>
      </c>
      <c r="B3812" s="159">
        <v>2694</v>
      </c>
      <c r="C3812" s="1" t="s">
        <v>854</v>
      </c>
      <c r="D3812" s="1"/>
      <c r="E3812" s="1" t="s">
        <v>3356</v>
      </c>
      <c r="F3812" s="1" t="s">
        <v>3262</v>
      </c>
      <c r="G3812" s="1">
        <v>1</v>
      </c>
      <c r="H3812" s="1" t="s">
        <v>19</v>
      </c>
      <c r="I3812" s="1" t="s">
        <v>427</v>
      </c>
      <c r="J3812" s="1">
        <v>4.4000000000000004</v>
      </c>
      <c r="K3812" s="1">
        <v>4.4000000000000004</v>
      </c>
      <c r="L3812" s="42">
        <v>11</v>
      </c>
      <c r="M3812" s="43">
        <v>46174</v>
      </c>
      <c r="N3812" s="1" t="e">
        <f>VLOOKUP(B3812,MICRO!E:L,8,0)</f>
        <v>#N/A</v>
      </c>
    </row>
    <row r="3813" spans="1:14" ht="20.25" x14ac:dyDescent="0.25">
      <c r="A3813" s="1">
        <v>51</v>
      </c>
      <c r="B3813" s="159">
        <v>2695</v>
      </c>
      <c r="C3813" s="1" t="s">
        <v>854</v>
      </c>
      <c r="D3813" s="1"/>
      <c r="E3813" s="1" t="s">
        <v>2448</v>
      </c>
      <c r="F3813" s="1" t="s">
        <v>1074</v>
      </c>
      <c r="G3813" s="1">
        <v>1</v>
      </c>
      <c r="H3813" s="1" t="s">
        <v>19</v>
      </c>
      <c r="I3813" s="1" t="s">
        <v>427</v>
      </c>
      <c r="J3813" s="1">
        <v>7.9</v>
      </c>
      <c r="K3813" s="1">
        <v>7.9</v>
      </c>
      <c r="L3813" s="42">
        <v>11</v>
      </c>
      <c r="M3813" s="43">
        <v>46174</v>
      </c>
      <c r="N3813" s="1" t="e">
        <f>VLOOKUP(B3813,MICRO!E:L,8,0)</f>
        <v>#N/A</v>
      </c>
    </row>
    <row r="3814" spans="1:14" ht="20.25" x14ac:dyDescent="0.25">
      <c r="A3814" s="1">
        <v>52</v>
      </c>
      <c r="B3814" s="159">
        <v>2698</v>
      </c>
      <c r="C3814" s="1" t="s">
        <v>854</v>
      </c>
      <c r="D3814" s="1"/>
      <c r="E3814" s="1" t="s">
        <v>3357</v>
      </c>
      <c r="F3814" s="1" t="s">
        <v>3263</v>
      </c>
      <c r="G3814" s="1">
        <v>1</v>
      </c>
      <c r="H3814" s="1" t="s">
        <v>19</v>
      </c>
      <c r="I3814" s="1" t="s">
        <v>427</v>
      </c>
      <c r="J3814" s="1">
        <v>3.7</v>
      </c>
      <c r="K3814" s="1">
        <v>3.7</v>
      </c>
      <c r="L3814" s="42">
        <v>11</v>
      </c>
      <c r="M3814" s="43">
        <v>46174</v>
      </c>
      <c r="N3814" s="1" t="e">
        <f>VLOOKUP(B3814,MICRO!E:L,8,0)</f>
        <v>#N/A</v>
      </c>
    </row>
    <row r="3815" spans="1:14" ht="20.25" x14ac:dyDescent="0.25">
      <c r="A3815" s="1">
        <v>53</v>
      </c>
      <c r="B3815" s="159">
        <v>2699</v>
      </c>
      <c r="C3815" s="1" t="s">
        <v>854</v>
      </c>
      <c r="D3815" s="1"/>
      <c r="E3815" s="1" t="s">
        <v>3358</v>
      </c>
      <c r="F3815" s="1" t="s">
        <v>3264</v>
      </c>
      <c r="G3815" s="1">
        <v>1</v>
      </c>
      <c r="H3815" s="1" t="s">
        <v>19</v>
      </c>
      <c r="I3815" s="1" t="s">
        <v>427</v>
      </c>
      <c r="J3815" s="1">
        <v>3.9</v>
      </c>
      <c r="K3815" s="1">
        <v>3.9</v>
      </c>
      <c r="L3815" s="42">
        <v>11</v>
      </c>
      <c r="M3815" s="43">
        <v>46174</v>
      </c>
      <c r="N3815" s="1" t="e">
        <f>VLOOKUP(B3815,MICRO!E:L,8,0)</f>
        <v>#N/A</v>
      </c>
    </row>
    <row r="3816" spans="1:14" ht="20.25" x14ac:dyDescent="0.25">
      <c r="A3816" s="1">
        <v>54</v>
      </c>
      <c r="B3816" s="159">
        <v>2700</v>
      </c>
      <c r="C3816" s="1" t="s">
        <v>854</v>
      </c>
      <c r="D3816" s="1"/>
      <c r="E3816" s="1" t="s">
        <v>3359</v>
      </c>
      <c r="F3816" s="1" t="s">
        <v>3265</v>
      </c>
      <c r="G3816" s="1">
        <v>1</v>
      </c>
      <c r="H3816" s="1" t="s">
        <v>19</v>
      </c>
      <c r="I3816" s="1" t="s">
        <v>427</v>
      </c>
      <c r="J3816" s="1">
        <v>3.9</v>
      </c>
      <c r="K3816" s="1">
        <v>3.9</v>
      </c>
      <c r="L3816" s="42">
        <v>11</v>
      </c>
      <c r="M3816" s="43">
        <v>46174</v>
      </c>
      <c r="N3816" s="1" t="e">
        <f>VLOOKUP(B3816,MICRO!E:L,8,0)</f>
        <v>#N/A</v>
      </c>
    </row>
    <row r="3817" spans="1:14" ht="20.25" x14ac:dyDescent="0.25">
      <c r="A3817" s="1">
        <v>55</v>
      </c>
      <c r="B3817" s="159">
        <v>2785</v>
      </c>
      <c r="C3817" s="1" t="s">
        <v>854</v>
      </c>
      <c r="D3817" s="1"/>
      <c r="E3817" s="1" t="s">
        <v>2451</v>
      </c>
      <c r="F3817" s="1" t="s">
        <v>1138</v>
      </c>
      <c r="G3817" s="1">
        <v>12</v>
      </c>
      <c r="H3817" s="1" t="s">
        <v>19</v>
      </c>
      <c r="I3817" s="1" t="s">
        <v>427</v>
      </c>
      <c r="J3817" s="1">
        <v>14.5</v>
      </c>
      <c r="K3817" s="1">
        <v>174</v>
      </c>
      <c r="L3817" s="42">
        <v>11</v>
      </c>
      <c r="M3817" s="43">
        <v>46174</v>
      </c>
      <c r="N3817" s="1" t="e">
        <f>VLOOKUP(B3817,MICRO!E:L,8,0)</f>
        <v>#N/A</v>
      </c>
    </row>
    <row r="3818" spans="1:14" ht="20.25" x14ac:dyDescent="0.25">
      <c r="A3818" s="1">
        <v>56</v>
      </c>
      <c r="B3818" s="159">
        <v>2548</v>
      </c>
      <c r="C3818" s="1" t="s">
        <v>3230</v>
      </c>
      <c r="D3818" s="1"/>
      <c r="E3818" s="1" t="s">
        <v>1104</v>
      </c>
      <c r="F3818" s="1" t="s">
        <v>3231</v>
      </c>
      <c r="G3818" s="1">
        <v>1</v>
      </c>
      <c r="H3818" s="1" t="s">
        <v>19</v>
      </c>
      <c r="I3818" s="1" t="s">
        <v>427</v>
      </c>
      <c r="J3818" s="1">
        <v>10</v>
      </c>
      <c r="K3818" s="1">
        <v>10</v>
      </c>
      <c r="L3818" s="42">
        <v>11</v>
      </c>
      <c r="M3818" s="43">
        <v>46174</v>
      </c>
      <c r="N3818" s="1" t="e">
        <f>VLOOKUP(B3818,MICRO!E:L,8,0)</f>
        <v>#N/A</v>
      </c>
    </row>
    <row r="3819" spans="1:14" ht="20.25" x14ac:dyDescent="0.25">
      <c r="A3819" s="1">
        <v>57</v>
      </c>
      <c r="B3819" s="159">
        <v>2551</v>
      </c>
      <c r="C3819" s="1" t="s">
        <v>998</v>
      </c>
      <c r="D3819" s="1"/>
      <c r="E3819" s="1" t="s">
        <v>746</v>
      </c>
      <c r="F3819" s="1" t="s">
        <v>999</v>
      </c>
      <c r="G3819" s="1">
        <v>8</v>
      </c>
      <c r="H3819" s="1" t="s">
        <v>19</v>
      </c>
      <c r="I3819" s="1" t="s">
        <v>427</v>
      </c>
      <c r="J3819" s="1">
        <v>11.7</v>
      </c>
      <c r="K3819" s="1">
        <v>93.6</v>
      </c>
      <c r="L3819" s="42">
        <v>11</v>
      </c>
      <c r="M3819" s="43">
        <v>46174</v>
      </c>
      <c r="N3819" s="1" t="e">
        <f>VLOOKUP(B3819,MICRO!E:L,8,0)</f>
        <v>#N/A</v>
      </c>
    </row>
    <row r="3820" spans="1:14" ht="20.25" x14ac:dyDescent="0.25">
      <c r="A3820" s="1">
        <v>58</v>
      </c>
      <c r="B3820" s="159">
        <v>2552</v>
      </c>
      <c r="C3820" s="1" t="s">
        <v>998</v>
      </c>
      <c r="D3820" s="1"/>
      <c r="E3820" s="1" t="s">
        <v>1101</v>
      </c>
      <c r="F3820" s="1" t="s">
        <v>1000</v>
      </c>
      <c r="G3820" s="1">
        <v>3</v>
      </c>
      <c r="H3820" s="1" t="s">
        <v>19</v>
      </c>
      <c r="I3820" s="1" t="s">
        <v>427</v>
      </c>
      <c r="J3820" s="1">
        <v>11.7</v>
      </c>
      <c r="K3820" s="1">
        <v>35.099999999999994</v>
      </c>
      <c r="L3820" s="42">
        <v>11</v>
      </c>
      <c r="M3820" s="43">
        <v>46174</v>
      </c>
      <c r="N3820" s="1" t="e">
        <f>VLOOKUP(B3820,MICRO!E:L,8,0)</f>
        <v>#N/A</v>
      </c>
    </row>
    <row r="3821" spans="1:14" ht="20.25" x14ac:dyDescent="0.25">
      <c r="A3821" s="1">
        <v>59</v>
      </c>
      <c r="B3821" s="159">
        <v>2553</v>
      </c>
      <c r="C3821" s="1" t="s">
        <v>998</v>
      </c>
      <c r="D3821" s="1"/>
      <c r="E3821" s="1" t="s">
        <v>100</v>
      </c>
      <c r="F3821" s="1" t="s">
        <v>3232</v>
      </c>
      <c r="G3821" s="1">
        <v>1</v>
      </c>
      <c r="H3821" s="1" t="s">
        <v>19</v>
      </c>
      <c r="I3821" s="1" t="s">
        <v>427</v>
      </c>
      <c r="J3821" s="1">
        <v>32.1</v>
      </c>
      <c r="K3821" s="1">
        <v>32.1</v>
      </c>
      <c r="L3821" s="42">
        <v>11</v>
      </c>
      <c r="M3821" s="43">
        <v>46174</v>
      </c>
      <c r="N3821" s="1" t="e">
        <f>VLOOKUP(B3821,MICRO!E:L,8,0)</f>
        <v>#N/A</v>
      </c>
    </row>
    <row r="3822" spans="1:14" ht="20.25" x14ac:dyDescent="0.25">
      <c r="A3822" s="1">
        <v>60</v>
      </c>
      <c r="B3822" s="159">
        <v>2408</v>
      </c>
      <c r="C3822" s="1" t="s">
        <v>900</v>
      </c>
      <c r="D3822" s="1"/>
      <c r="E3822" s="1" t="s">
        <v>1101</v>
      </c>
      <c r="F3822" s="1" t="s">
        <v>903</v>
      </c>
      <c r="G3822" s="1">
        <v>1</v>
      </c>
      <c r="H3822" s="1" t="s">
        <v>19</v>
      </c>
      <c r="I3822" s="1" t="s">
        <v>426</v>
      </c>
      <c r="J3822" s="1">
        <v>12.9</v>
      </c>
      <c r="K3822" s="1">
        <v>12.9</v>
      </c>
      <c r="L3822" s="42">
        <v>11</v>
      </c>
      <c r="M3822" s="43">
        <v>46174</v>
      </c>
      <c r="N3822" s="1" t="e">
        <f>VLOOKUP(B3822,MICRO!E:L,8,0)</f>
        <v>#N/A</v>
      </c>
    </row>
    <row r="3823" spans="1:14" ht="20.25" x14ac:dyDescent="0.25">
      <c r="A3823" s="1">
        <v>61</v>
      </c>
      <c r="B3823" s="159">
        <v>2409</v>
      </c>
      <c r="C3823" s="1" t="s">
        <v>900</v>
      </c>
      <c r="D3823" s="1"/>
      <c r="E3823" s="1" t="s">
        <v>100</v>
      </c>
      <c r="F3823" s="1" t="s">
        <v>904</v>
      </c>
      <c r="G3823" s="1">
        <v>1</v>
      </c>
      <c r="H3823" s="1" t="s">
        <v>19</v>
      </c>
      <c r="I3823" s="1" t="s">
        <v>426</v>
      </c>
      <c r="J3823" s="1">
        <v>16.399999999999999</v>
      </c>
      <c r="K3823" s="1">
        <v>16.399999999999999</v>
      </c>
      <c r="L3823" s="42">
        <v>11</v>
      </c>
      <c r="M3823" s="43">
        <v>46174</v>
      </c>
      <c r="N3823" s="1" t="e">
        <f>VLOOKUP(B3823,MICRO!E:L,8,0)</f>
        <v>#N/A</v>
      </c>
    </row>
    <row r="3824" spans="1:14" ht="20.25" x14ac:dyDescent="0.25">
      <c r="A3824" s="1">
        <v>62</v>
      </c>
      <c r="B3824" s="159">
        <v>2351</v>
      </c>
      <c r="C3824" s="1" t="s">
        <v>3202</v>
      </c>
      <c r="D3824" s="1"/>
      <c r="E3824" s="1" t="s">
        <v>2</v>
      </c>
      <c r="F3824" s="1" t="s">
        <v>3203</v>
      </c>
      <c r="G3824" s="1">
        <v>1</v>
      </c>
      <c r="H3824" s="1" t="s">
        <v>19</v>
      </c>
      <c r="I3824" s="1" t="s">
        <v>424</v>
      </c>
      <c r="J3824" s="1">
        <v>15</v>
      </c>
      <c r="K3824" s="1">
        <v>15</v>
      </c>
      <c r="L3824" s="42">
        <v>11</v>
      </c>
      <c r="M3824" s="43">
        <v>46174</v>
      </c>
      <c r="N3824" s="1" t="e">
        <f>VLOOKUP(B3824,MICRO!E:L,8,0)</f>
        <v>#N/A</v>
      </c>
    </row>
    <row r="3825" spans="1:14" ht="20.25" x14ac:dyDescent="0.25">
      <c r="A3825" s="1">
        <v>1</v>
      </c>
      <c r="B3825" s="159">
        <v>2259</v>
      </c>
      <c r="C3825" s="1" t="s">
        <v>854</v>
      </c>
      <c r="D3825" s="1"/>
      <c r="E3825" s="1" t="s">
        <v>2</v>
      </c>
      <c r="F3825" s="1" t="s">
        <v>825</v>
      </c>
      <c r="G3825" s="1">
        <v>1</v>
      </c>
      <c r="H3825" s="1" t="s">
        <v>19</v>
      </c>
      <c r="I3825" s="1" t="s">
        <v>424</v>
      </c>
      <c r="J3825" s="1">
        <v>9.6999999999999993</v>
      </c>
      <c r="K3825" s="1">
        <v>9.6999999999999993</v>
      </c>
      <c r="L3825" s="42">
        <v>12</v>
      </c>
      <c r="M3825" s="43">
        <v>46198</v>
      </c>
      <c r="N3825" s="1" t="e">
        <f>VLOOKUP(B3825,MICRO!E:L,8,0)</f>
        <v>#N/A</v>
      </c>
    </row>
    <row r="3826" spans="1:14" ht="20.25" x14ac:dyDescent="0.25">
      <c r="A3826" s="1">
        <v>2</v>
      </c>
      <c r="B3826" s="159">
        <v>2306</v>
      </c>
      <c r="C3826" s="1" t="s">
        <v>854</v>
      </c>
      <c r="D3826" s="1"/>
      <c r="E3826" s="1" t="s">
        <v>1113</v>
      </c>
      <c r="F3826" s="1" t="s">
        <v>844</v>
      </c>
      <c r="G3826" s="1">
        <v>4</v>
      </c>
      <c r="H3826" s="1" t="s">
        <v>19</v>
      </c>
      <c r="I3826" s="1" t="s">
        <v>425</v>
      </c>
      <c r="J3826" s="1">
        <v>3.9</v>
      </c>
      <c r="K3826" s="1">
        <v>15.6</v>
      </c>
      <c r="L3826" s="42">
        <v>12</v>
      </c>
      <c r="M3826" s="43">
        <v>46198</v>
      </c>
      <c r="N3826" s="1" t="e">
        <f>VLOOKUP(B3826,MICRO!E:L,8,0)</f>
        <v>#N/A</v>
      </c>
    </row>
    <row r="3827" spans="1:14" ht="20.25" x14ac:dyDescent="0.25">
      <c r="A3827" s="1">
        <v>3</v>
      </c>
      <c r="B3827" s="159">
        <v>2333</v>
      </c>
      <c r="C3827" s="1" t="s">
        <v>854</v>
      </c>
      <c r="D3827" s="1"/>
      <c r="E3827" s="1" t="s">
        <v>3336</v>
      </c>
      <c r="F3827" s="1" t="s">
        <v>3199</v>
      </c>
      <c r="G3827" s="1">
        <v>1</v>
      </c>
      <c r="H3827" s="1" t="s">
        <v>19</v>
      </c>
      <c r="I3827" s="1" t="s">
        <v>424</v>
      </c>
      <c r="J3827" s="1">
        <v>2</v>
      </c>
      <c r="K3827" s="1">
        <v>2</v>
      </c>
      <c r="L3827" s="42">
        <v>12</v>
      </c>
      <c r="M3827" s="43">
        <v>46198</v>
      </c>
      <c r="N3827" s="1" t="e">
        <f>VLOOKUP(B3827,MICRO!E:L,8,0)</f>
        <v>#N/A</v>
      </c>
    </row>
    <row r="3828" spans="1:14" ht="20.25" x14ac:dyDescent="0.25">
      <c r="A3828" s="1">
        <v>4</v>
      </c>
      <c r="B3828" s="159">
        <v>2341</v>
      </c>
      <c r="C3828" s="1" t="s">
        <v>854</v>
      </c>
      <c r="D3828" s="1"/>
      <c r="E3828" s="1" t="s">
        <v>3333</v>
      </c>
      <c r="F3828" s="1" t="s">
        <v>3201</v>
      </c>
      <c r="G3828" s="1">
        <v>4</v>
      </c>
      <c r="H3828" s="1" t="s">
        <v>19</v>
      </c>
      <c r="I3828" s="1" t="s">
        <v>424</v>
      </c>
      <c r="J3828" s="1">
        <v>2.8</v>
      </c>
      <c r="K3828" s="1">
        <v>11.2</v>
      </c>
      <c r="L3828" s="42">
        <v>12</v>
      </c>
      <c r="M3828" s="43">
        <v>46198</v>
      </c>
      <c r="N3828" s="1" t="e">
        <f>VLOOKUP(B3828,MICRO!E:L,8,0)</f>
        <v>#N/A</v>
      </c>
    </row>
    <row r="3829" spans="1:14" ht="20.25" x14ac:dyDescent="0.25">
      <c r="A3829" s="1">
        <v>5</v>
      </c>
      <c r="B3829" s="159">
        <v>2877</v>
      </c>
      <c r="C3829" s="1" t="s">
        <v>3276</v>
      </c>
      <c r="D3829" s="1"/>
      <c r="E3829" s="1" t="s">
        <v>2</v>
      </c>
      <c r="F3829" s="1" t="s">
        <v>3277</v>
      </c>
      <c r="G3829" s="1">
        <v>1</v>
      </c>
      <c r="H3829" s="1" t="s">
        <v>19</v>
      </c>
      <c r="I3829" s="1" t="s">
        <v>423</v>
      </c>
      <c r="J3829" s="1">
        <v>33.700000000000003</v>
      </c>
      <c r="K3829" s="1">
        <v>33.700000000000003</v>
      </c>
      <c r="L3829" s="42">
        <v>12</v>
      </c>
      <c r="M3829" s="43">
        <v>46198</v>
      </c>
      <c r="N3829" s="1" t="e">
        <f>VLOOKUP(B3829,MICRO!E:L,8,0)</f>
        <v>#N/A</v>
      </c>
    </row>
    <row r="3830" spans="1:14" ht="20.25" x14ac:dyDescent="0.25">
      <c r="A3830" s="1">
        <v>6</v>
      </c>
      <c r="B3830" s="159">
        <v>2878</v>
      </c>
      <c r="C3830" s="1" t="s">
        <v>3276</v>
      </c>
      <c r="D3830" s="1"/>
      <c r="E3830" s="1" t="s">
        <v>43</v>
      </c>
      <c r="F3830" s="1" t="s">
        <v>3278</v>
      </c>
      <c r="G3830" s="1">
        <v>1</v>
      </c>
      <c r="H3830" s="1" t="s">
        <v>19</v>
      </c>
      <c r="I3830" s="1" t="s">
        <v>424</v>
      </c>
      <c r="J3830" s="1">
        <v>33.700000000000003</v>
      </c>
      <c r="K3830" s="1">
        <v>33.700000000000003</v>
      </c>
      <c r="L3830" s="42">
        <v>12</v>
      </c>
      <c r="M3830" s="43">
        <v>46198</v>
      </c>
      <c r="N3830" s="1" t="e">
        <f>VLOOKUP(B3830,MICRO!E:L,8,0)</f>
        <v>#N/A</v>
      </c>
    </row>
    <row r="3831" spans="1:14" ht="20.25" x14ac:dyDescent="0.25">
      <c r="A3831" s="1">
        <v>7</v>
      </c>
      <c r="B3831" s="159">
        <v>2879</v>
      </c>
      <c r="C3831" s="1" t="s">
        <v>3276</v>
      </c>
      <c r="D3831" s="1"/>
      <c r="E3831" s="1" t="s">
        <v>746</v>
      </c>
      <c r="F3831" s="1" t="s">
        <v>3279</v>
      </c>
      <c r="G3831" s="1">
        <v>10</v>
      </c>
      <c r="H3831" s="1" t="s">
        <v>19</v>
      </c>
      <c r="I3831" s="1" t="s">
        <v>425</v>
      </c>
      <c r="J3831" s="1">
        <v>5.0999999999999996</v>
      </c>
      <c r="K3831" s="1">
        <v>51</v>
      </c>
      <c r="L3831" s="42">
        <v>12</v>
      </c>
      <c r="M3831" s="43">
        <v>46198</v>
      </c>
      <c r="N3831" s="1" t="e">
        <f>VLOOKUP(B3831,MICRO!E:L,8,0)</f>
        <v>#N/A</v>
      </c>
    </row>
    <row r="3832" spans="1:14" ht="20.25" x14ac:dyDescent="0.25">
      <c r="A3832" s="1">
        <v>8</v>
      </c>
      <c r="B3832" s="159">
        <v>2880</v>
      </c>
      <c r="C3832" s="1" t="s">
        <v>3276</v>
      </c>
      <c r="D3832" s="1"/>
      <c r="E3832" s="1" t="s">
        <v>1101</v>
      </c>
      <c r="F3832" s="1" t="s">
        <v>3280</v>
      </c>
      <c r="G3832" s="1">
        <v>3</v>
      </c>
      <c r="H3832" s="1" t="s">
        <v>19</v>
      </c>
      <c r="I3832" s="1" t="s">
        <v>426</v>
      </c>
      <c r="J3832" s="1">
        <v>4.2</v>
      </c>
      <c r="K3832" s="1">
        <v>12.600000000000001</v>
      </c>
      <c r="L3832" s="42">
        <v>12</v>
      </c>
      <c r="M3832" s="43">
        <v>46198</v>
      </c>
      <c r="N3832" s="1" t="e">
        <f>VLOOKUP(B3832,MICRO!E:L,8,0)</f>
        <v>#N/A</v>
      </c>
    </row>
    <row r="3833" spans="1:14" ht="20.25" x14ac:dyDescent="0.25">
      <c r="A3833" s="1">
        <v>9</v>
      </c>
      <c r="B3833" s="159">
        <v>2881</v>
      </c>
      <c r="C3833" s="1" t="s">
        <v>3276</v>
      </c>
      <c r="D3833" s="1"/>
      <c r="E3833" s="1" t="s">
        <v>2</v>
      </c>
      <c r="F3833" s="1" t="s">
        <v>3277</v>
      </c>
      <c r="G3833" s="1">
        <v>1</v>
      </c>
      <c r="H3833" s="1" t="s">
        <v>19</v>
      </c>
      <c r="I3833" s="1" t="s">
        <v>427</v>
      </c>
      <c r="J3833" s="1">
        <v>33.700000000000003</v>
      </c>
      <c r="K3833" s="1">
        <v>33.700000000000003</v>
      </c>
      <c r="L3833" s="42">
        <v>12</v>
      </c>
      <c r="M3833" s="43">
        <v>46198</v>
      </c>
      <c r="N3833" s="1" t="e">
        <f>VLOOKUP(B3833,MICRO!E:L,8,0)</f>
        <v>#N/A</v>
      </c>
    </row>
    <row r="3834" spans="1:14" ht="20.25" x14ac:dyDescent="0.25">
      <c r="A3834" s="1">
        <v>10</v>
      </c>
      <c r="B3834" s="159">
        <v>2882</v>
      </c>
      <c r="C3834" s="1" t="s">
        <v>3276</v>
      </c>
      <c r="D3834" s="1"/>
      <c r="E3834" s="1" t="s">
        <v>43</v>
      </c>
      <c r="F3834" s="1" t="s">
        <v>3278</v>
      </c>
      <c r="G3834" s="1">
        <v>1</v>
      </c>
      <c r="H3834" s="1" t="s">
        <v>19</v>
      </c>
      <c r="I3834" s="1" t="s">
        <v>423</v>
      </c>
      <c r="J3834" s="1">
        <v>33.700000000000003</v>
      </c>
      <c r="K3834" s="1">
        <v>33.700000000000003</v>
      </c>
      <c r="L3834" s="42">
        <v>12</v>
      </c>
      <c r="M3834" s="43">
        <v>46198</v>
      </c>
      <c r="N3834" s="1" t="e">
        <f>VLOOKUP(B3834,MICRO!E:L,8,0)</f>
        <v>#N/A</v>
      </c>
    </row>
    <row r="3835" spans="1:14" ht="20.25" x14ac:dyDescent="0.25">
      <c r="A3835" s="1">
        <v>11</v>
      </c>
      <c r="B3835" s="159">
        <v>2883</v>
      </c>
      <c r="C3835" s="1" t="s">
        <v>3276</v>
      </c>
      <c r="D3835" s="1"/>
      <c r="E3835" s="1" t="s">
        <v>746</v>
      </c>
      <c r="F3835" s="1" t="s">
        <v>3279</v>
      </c>
      <c r="G3835" s="1">
        <v>10</v>
      </c>
      <c r="H3835" s="1" t="s">
        <v>19</v>
      </c>
      <c r="I3835" s="1" t="s">
        <v>424</v>
      </c>
      <c r="J3835" s="1">
        <v>5.0999999999999996</v>
      </c>
      <c r="K3835" s="1">
        <v>51</v>
      </c>
      <c r="L3835" s="42">
        <v>12</v>
      </c>
      <c r="M3835" s="43">
        <v>46198</v>
      </c>
      <c r="N3835" s="1" t="e">
        <f>VLOOKUP(B3835,MICRO!E:L,8,0)</f>
        <v>#N/A</v>
      </c>
    </row>
    <row r="3836" spans="1:14" ht="20.25" x14ac:dyDescent="0.25">
      <c r="A3836" s="1">
        <v>12</v>
      </c>
      <c r="B3836" s="159">
        <v>2884</v>
      </c>
      <c r="C3836" s="1" t="s">
        <v>3276</v>
      </c>
      <c r="D3836" s="1"/>
      <c r="E3836" s="1" t="s">
        <v>1101</v>
      </c>
      <c r="F3836" s="1" t="s">
        <v>3280</v>
      </c>
      <c r="G3836" s="1">
        <v>4</v>
      </c>
      <c r="H3836" s="1" t="s">
        <v>19</v>
      </c>
      <c r="I3836" s="1" t="s">
        <v>425</v>
      </c>
      <c r="J3836" s="1">
        <v>4.2</v>
      </c>
      <c r="K3836" s="1">
        <v>16.8</v>
      </c>
      <c r="L3836" s="42">
        <v>12</v>
      </c>
      <c r="M3836" s="43">
        <v>46198</v>
      </c>
      <c r="N3836" s="1" t="e">
        <f>VLOOKUP(B3836,MICRO!E:L,8,0)</f>
        <v>#N/A</v>
      </c>
    </row>
    <row r="3837" spans="1:14" ht="20.25" x14ac:dyDescent="0.25">
      <c r="A3837" s="1">
        <v>13</v>
      </c>
      <c r="B3837" s="159">
        <v>2886</v>
      </c>
      <c r="C3837" s="1" t="s">
        <v>3276</v>
      </c>
      <c r="D3837" s="1"/>
      <c r="E3837" s="1" t="s">
        <v>43</v>
      </c>
      <c r="F3837" s="1" t="s">
        <v>3278</v>
      </c>
      <c r="G3837" s="1">
        <v>1</v>
      </c>
      <c r="H3837" s="1" t="s">
        <v>19</v>
      </c>
      <c r="I3837" s="1" t="s">
        <v>427</v>
      </c>
      <c r="J3837" s="1">
        <v>33.700000000000003</v>
      </c>
      <c r="K3837" s="1">
        <v>33.700000000000003</v>
      </c>
      <c r="L3837" s="42">
        <v>12</v>
      </c>
      <c r="M3837" s="43">
        <v>46198</v>
      </c>
      <c r="N3837" s="1" t="e">
        <f>VLOOKUP(B3837,MICRO!E:L,8,0)</f>
        <v>#N/A</v>
      </c>
    </row>
    <row r="3838" spans="1:14" ht="20.25" x14ac:dyDescent="0.25">
      <c r="A3838" s="1">
        <v>14</v>
      </c>
      <c r="B3838" s="159">
        <v>2887</v>
      </c>
      <c r="C3838" s="1" t="s">
        <v>3276</v>
      </c>
      <c r="D3838" s="1"/>
      <c r="E3838" s="1" t="s">
        <v>746</v>
      </c>
      <c r="F3838" s="1" t="s">
        <v>3279</v>
      </c>
      <c r="G3838" s="1">
        <v>10</v>
      </c>
      <c r="H3838" s="1" t="s">
        <v>19</v>
      </c>
      <c r="I3838" s="1" t="s">
        <v>423</v>
      </c>
      <c r="J3838" s="1">
        <v>5.0999999999999996</v>
      </c>
      <c r="K3838" s="1">
        <v>51</v>
      </c>
      <c r="L3838" s="42">
        <v>12</v>
      </c>
      <c r="M3838" s="43">
        <v>46198</v>
      </c>
      <c r="N3838" s="1" t="e">
        <f>VLOOKUP(B3838,MICRO!E:L,8,0)</f>
        <v>#N/A</v>
      </c>
    </row>
    <row r="3839" spans="1:14" ht="20.25" x14ac:dyDescent="0.25">
      <c r="A3839" s="1">
        <v>15</v>
      </c>
      <c r="B3839" s="159">
        <v>2888</v>
      </c>
      <c r="C3839" s="1" t="s">
        <v>3276</v>
      </c>
      <c r="D3839" s="1"/>
      <c r="E3839" s="1" t="s">
        <v>1101</v>
      </c>
      <c r="F3839" s="1" t="s">
        <v>3280</v>
      </c>
      <c r="G3839" s="1">
        <v>4</v>
      </c>
      <c r="H3839" s="1" t="s">
        <v>19</v>
      </c>
      <c r="I3839" s="1" t="s">
        <v>424</v>
      </c>
      <c r="J3839" s="1">
        <v>4.2</v>
      </c>
      <c r="K3839" s="1">
        <v>16.8</v>
      </c>
      <c r="L3839" s="42">
        <v>12</v>
      </c>
      <c r="M3839" s="43">
        <v>46198</v>
      </c>
      <c r="N3839" s="1" t="e">
        <f>VLOOKUP(B3839,MICRO!E:L,8,0)</f>
        <v>#N/A</v>
      </c>
    </row>
    <row r="3840" spans="1:14" ht="20.25" x14ac:dyDescent="0.25">
      <c r="A3840" s="1">
        <v>16</v>
      </c>
      <c r="B3840" s="159">
        <v>2888</v>
      </c>
      <c r="C3840" s="1" t="s">
        <v>3276</v>
      </c>
      <c r="D3840" s="1"/>
      <c r="E3840" s="1" t="s">
        <v>100</v>
      </c>
      <c r="F3840" s="1" t="s">
        <v>3360</v>
      </c>
      <c r="G3840" s="1">
        <v>4</v>
      </c>
      <c r="H3840" s="1" t="s">
        <v>19</v>
      </c>
      <c r="I3840" s="1" t="s">
        <v>426</v>
      </c>
      <c r="J3840" s="1">
        <v>2.9</v>
      </c>
      <c r="K3840" s="1">
        <v>11.6</v>
      </c>
      <c r="L3840" s="42">
        <v>12</v>
      </c>
      <c r="M3840" s="43">
        <v>46198</v>
      </c>
      <c r="N3840" s="1" t="e">
        <f>VLOOKUP(B3840,MICRO!E:L,8,0)</f>
        <v>#N/A</v>
      </c>
    </row>
    <row r="3841" spans="1:14" ht="20.25" x14ac:dyDescent="0.25">
      <c r="A3841" s="1">
        <v>17</v>
      </c>
      <c r="B3841" s="159">
        <v>2888</v>
      </c>
      <c r="C3841" s="1" t="s">
        <v>3276</v>
      </c>
      <c r="D3841" s="1"/>
      <c r="E3841" s="1" t="s">
        <v>173</v>
      </c>
      <c r="F3841" s="1" t="s">
        <v>3361</v>
      </c>
      <c r="G3841" s="1">
        <v>1</v>
      </c>
      <c r="H3841" s="1" t="s">
        <v>19</v>
      </c>
      <c r="I3841" s="1" t="s">
        <v>426</v>
      </c>
      <c r="J3841" s="1">
        <v>5.3</v>
      </c>
      <c r="K3841" s="1">
        <v>5.3</v>
      </c>
      <c r="L3841" s="42">
        <v>12</v>
      </c>
      <c r="M3841" s="43">
        <v>46198</v>
      </c>
      <c r="N3841" s="1" t="e">
        <f>VLOOKUP(B3841,MICRO!E:L,8,0)</f>
        <v>#N/A</v>
      </c>
    </row>
    <row r="3842" spans="1:14" ht="20.25" x14ac:dyDescent="0.25">
      <c r="A3842" s="1">
        <v>18</v>
      </c>
      <c r="B3842" s="159">
        <v>2888</v>
      </c>
      <c r="C3842" s="1" t="s">
        <v>3276</v>
      </c>
      <c r="D3842" s="1"/>
      <c r="E3842" s="1" t="s">
        <v>461</v>
      </c>
      <c r="F3842" s="1" t="s">
        <v>3362</v>
      </c>
      <c r="G3842" s="1">
        <v>1</v>
      </c>
      <c r="H3842" s="1" t="s">
        <v>19</v>
      </c>
      <c r="I3842" s="1" t="s">
        <v>426</v>
      </c>
      <c r="J3842" s="1">
        <v>4.0999999999999996</v>
      </c>
      <c r="K3842" s="1">
        <v>4.0999999999999996</v>
      </c>
      <c r="L3842" s="42">
        <v>12</v>
      </c>
      <c r="M3842" s="43">
        <v>46198</v>
      </c>
      <c r="N3842" s="1" t="e">
        <f>VLOOKUP(B3842,MICRO!E:L,8,0)</f>
        <v>#N/A</v>
      </c>
    </row>
    <row r="3843" spans="1:14" ht="20.25" x14ac:dyDescent="0.25">
      <c r="A3843" s="1">
        <v>19</v>
      </c>
      <c r="B3843" s="159">
        <v>2888</v>
      </c>
      <c r="C3843" s="1" t="s">
        <v>3276</v>
      </c>
      <c r="D3843" s="1"/>
      <c r="E3843" s="1" t="s">
        <v>464</v>
      </c>
      <c r="F3843" s="1" t="s">
        <v>3363</v>
      </c>
      <c r="G3843" s="1">
        <v>1</v>
      </c>
      <c r="H3843" s="1" t="s">
        <v>19</v>
      </c>
      <c r="I3843" s="1" t="s">
        <v>426</v>
      </c>
      <c r="J3843" s="1">
        <v>34.299999999999997</v>
      </c>
      <c r="K3843" s="1">
        <v>34.299999999999997</v>
      </c>
      <c r="L3843" s="42">
        <v>12</v>
      </c>
      <c r="M3843" s="43">
        <v>46198</v>
      </c>
      <c r="N3843" s="1" t="e">
        <f>VLOOKUP(B3843,MICRO!E:L,8,0)</f>
        <v>#N/A</v>
      </c>
    </row>
    <row r="3844" spans="1:14" ht="20.25" x14ac:dyDescent="0.25">
      <c r="A3844" s="1">
        <v>20</v>
      </c>
      <c r="B3844" s="159">
        <v>2889</v>
      </c>
      <c r="C3844" s="1" t="s">
        <v>3276</v>
      </c>
      <c r="D3844" s="1"/>
      <c r="E3844" s="1" t="s">
        <v>2</v>
      </c>
      <c r="F3844" s="1" t="s">
        <v>3277</v>
      </c>
      <c r="G3844" s="1">
        <v>1</v>
      </c>
      <c r="H3844" s="1" t="s">
        <v>19</v>
      </c>
      <c r="I3844" s="1" t="s">
        <v>425</v>
      </c>
      <c r="J3844" s="1">
        <v>33.700000000000003</v>
      </c>
      <c r="K3844" s="1">
        <v>33.700000000000003</v>
      </c>
      <c r="L3844" s="42">
        <v>12</v>
      </c>
      <c r="M3844" s="43">
        <v>46198</v>
      </c>
      <c r="N3844" s="1" t="e">
        <f>VLOOKUP(B3844,MICRO!E:L,8,0)</f>
        <v>#N/A</v>
      </c>
    </row>
    <row r="3845" spans="1:14" ht="20.25" x14ac:dyDescent="0.25">
      <c r="A3845" s="1">
        <v>21</v>
      </c>
      <c r="B3845" s="159">
        <v>2890</v>
      </c>
      <c r="C3845" s="1" t="s">
        <v>3276</v>
      </c>
      <c r="D3845" s="1"/>
      <c r="E3845" s="1" t="s">
        <v>43</v>
      </c>
      <c r="F3845" s="1" t="s">
        <v>3278</v>
      </c>
      <c r="G3845" s="1">
        <v>1</v>
      </c>
      <c r="H3845" s="1" t="s">
        <v>19</v>
      </c>
      <c r="I3845" s="1" t="s">
        <v>426</v>
      </c>
      <c r="J3845" s="1">
        <v>33.700000000000003</v>
      </c>
      <c r="K3845" s="1">
        <v>33.700000000000003</v>
      </c>
      <c r="L3845" s="42">
        <v>12</v>
      </c>
      <c r="M3845" s="43">
        <v>46198</v>
      </c>
      <c r="N3845" s="1" t="e">
        <f>VLOOKUP(B3845,MICRO!E:L,8,0)</f>
        <v>#N/A</v>
      </c>
    </row>
    <row r="3846" spans="1:14" ht="20.25" x14ac:dyDescent="0.25">
      <c r="A3846" s="1">
        <v>22</v>
      </c>
      <c r="B3846" s="159">
        <v>2891</v>
      </c>
      <c r="C3846" s="1" t="s">
        <v>3276</v>
      </c>
      <c r="D3846" s="1"/>
      <c r="E3846" s="1" t="s">
        <v>746</v>
      </c>
      <c r="F3846" s="1" t="s">
        <v>3279</v>
      </c>
      <c r="G3846" s="1">
        <v>10</v>
      </c>
      <c r="H3846" s="1" t="s">
        <v>19</v>
      </c>
      <c r="I3846" s="1" t="s">
        <v>427</v>
      </c>
      <c r="J3846" s="1">
        <v>5.0999999999999996</v>
      </c>
      <c r="K3846" s="1">
        <v>51</v>
      </c>
      <c r="L3846" s="42">
        <v>12</v>
      </c>
      <c r="M3846" s="43">
        <v>46198</v>
      </c>
      <c r="N3846" s="1" t="e">
        <f>VLOOKUP(B3846,MICRO!E:L,8,0)</f>
        <v>#N/A</v>
      </c>
    </row>
    <row r="3847" spans="1:14" ht="20.25" x14ac:dyDescent="0.25">
      <c r="A3847" s="1">
        <v>23</v>
      </c>
      <c r="B3847" s="159">
        <v>2892</v>
      </c>
      <c r="C3847" s="1" t="s">
        <v>3276</v>
      </c>
      <c r="D3847" s="1"/>
      <c r="E3847" s="1" t="s">
        <v>1101</v>
      </c>
      <c r="F3847" s="1" t="s">
        <v>3280</v>
      </c>
      <c r="G3847" s="1">
        <v>4</v>
      </c>
      <c r="H3847" s="1" t="s">
        <v>19</v>
      </c>
      <c r="I3847" s="1" t="s">
        <v>423</v>
      </c>
      <c r="J3847" s="1">
        <v>4.2</v>
      </c>
      <c r="K3847" s="1">
        <v>16.8</v>
      </c>
      <c r="L3847" s="42">
        <v>12</v>
      </c>
      <c r="M3847" s="43">
        <v>46198</v>
      </c>
      <c r="N3847" s="1" t="e">
        <f>VLOOKUP(B3847,MICRO!E:L,8,0)</f>
        <v>#N/A</v>
      </c>
    </row>
    <row r="3848" spans="1:14" ht="20.25" x14ac:dyDescent="0.25">
      <c r="A3848" s="1">
        <v>24</v>
      </c>
      <c r="B3848" s="159">
        <v>2893</v>
      </c>
      <c r="C3848" s="1" t="s">
        <v>3276</v>
      </c>
      <c r="D3848" s="1"/>
      <c r="E3848" s="1" t="s">
        <v>2</v>
      </c>
      <c r="F3848" s="1" t="s">
        <v>3277</v>
      </c>
      <c r="G3848" s="1">
        <v>1</v>
      </c>
      <c r="H3848" s="1" t="s">
        <v>19</v>
      </c>
      <c r="I3848" s="1" t="s">
        <v>424</v>
      </c>
      <c r="J3848" s="1">
        <v>33.700000000000003</v>
      </c>
      <c r="K3848" s="1">
        <v>33.700000000000003</v>
      </c>
      <c r="L3848" s="42">
        <v>12</v>
      </c>
      <c r="M3848" s="43">
        <v>46198</v>
      </c>
      <c r="N3848" s="1" t="e">
        <f>VLOOKUP(B3848,MICRO!E:L,8,0)</f>
        <v>#N/A</v>
      </c>
    </row>
    <row r="3849" spans="1:14" ht="20.25" x14ac:dyDescent="0.25">
      <c r="A3849" s="1">
        <v>25</v>
      </c>
      <c r="B3849" s="159">
        <v>2894</v>
      </c>
      <c r="C3849" s="1" t="s">
        <v>3276</v>
      </c>
      <c r="D3849" s="1"/>
      <c r="E3849" s="1" t="s">
        <v>43</v>
      </c>
      <c r="F3849" s="1" t="s">
        <v>3278</v>
      </c>
      <c r="G3849" s="1">
        <v>1</v>
      </c>
      <c r="H3849" s="1" t="s">
        <v>19</v>
      </c>
      <c r="I3849" s="1" t="s">
        <v>425</v>
      </c>
      <c r="J3849" s="1">
        <v>33.700000000000003</v>
      </c>
      <c r="K3849" s="1">
        <v>33.700000000000003</v>
      </c>
      <c r="L3849" s="42">
        <v>12</v>
      </c>
      <c r="M3849" s="43">
        <v>46198</v>
      </c>
      <c r="N3849" s="1" t="e">
        <f>VLOOKUP(B3849,MICRO!E:L,8,0)</f>
        <v>#N/A</v>
      </c>
    </row>
    <row r="3850" spans="1:14" ht="20.25" x14ac:dyDescent="0.25">
      <c r="A3850" s="1">
        <v>26</v>
      </c>
      <c r="B3850" s="159">
        <v>2895</v>
      </c>
      <c r="C3850" s="1" t="s">
        <v>3276</v>
      </c>
      <c r="D3850" s="1"/>
      <c r="E3850" s="1" t="s">
        <v>746</v>
      </c>
      <c r="F3850" s="1" t="s">
        <v>3279</v>
      </c>
      <c r="G3850" s="1">
        <v>8</v>
      </c>
      <c r="H3850" s="1" t="s">
        <v>19</v>
      </c>
      <c r="I3850" s="1" t="s">
        <v>426</v>
      </c>
      <c r="J3850" s="1">
        <v>5.0999999999999996</v>
      </c>
      <c r="K3850" s="1">
        <v>40.799999999999997</v>
      </c>
      <c r="L3850" s="42">
        <v>12</v>
      </c>
      <c r="M3850" s="43">
        <v>46198</v>
      </c>
      <c r="N3850" s="1" t="e">
        <f>VLOOKUP(B3850,MICRO!E:L,8,0)</f>
        <v>#N/A</v>
      </c>
    </row>
    <row r="3851" spans="1:14" ht="20.25" x14ac:dyDescent="0.25">
      <c r="A3851" s="1">
        <v>27</v>
      </c>
      <c r="B3851" s="159">
        <v>2896</v>
      </c>
      <c r="C3851" s="1" t="s">
        <v>3276</v>
      </c>
      <c r="D3851" s="1"/>
      <c r="E3851" s="1" t="s">
        <v>1101</v>
      </c>
      <c r="F3851" s="1" t="s">
        <v>3280</v>
      </c>
      <c r="G3851" s="1">
        <v>4</v>
      </c>
      <c r="H3851" s="1" t="s">
        <v>19</v>
      </c>
      <c r="I3851" s="1" t="s">
        <v>427</v>
      </c>
      <c r="J3851" s="1">
        <v>4.2</v>
      </c>
      <c r="K3851" s="1">
        <v>16.8</v>
      </c>
      <c r="L3851" s="42">
        <v>12</v>
      </c>
      <c r="M3851" s="43">
        <v>46198</v>
      </c>
      <c r="N3851" s="1" t="e">
        <f>VLOOKUP(B3851,MICRO!E:L,8,0)</f>
        <v>#N/A</v>
      </c>
    </row>
    <row r="3852" spans="1:14" ht="20.25" x14ac:dyDescent="0.25">
      <c r="A3852" s="1">
        <v>28</v>
      </c>
      <c r="B3852" s="159"/>
      <c r="C3852" s="1" t="s">
        <v>1158</v>
      </c>
      <c r="D3852" s="1"/>
      <c r="E3852" s="1" t="s">
        <v>173</v>
      </c>
      <c r="F3852" s="1" t="s">
        <v>2734</v>
      </c>
      <c r="G3852" s="1">
        <v>4</v>
      </c>
      <c r="H3852" s="1" t="s">
        <v>19</v>
      </c>
      <c r="I3852" s="1" t="s">
        <v>424</v>
      </c>
      <c r="J3852" s="1">
        <v>1</v>
      </c>
      <c r="K3852" s="1">
        <v>4</v>
      </c>
      <c r="L3852" s="42">
        <v>12</v>
      </c>
      <c r="M3852" s="43">
        <v>46198</v>
      </c>
      <c r="N3852" s="1" t="e">
        <f>VLOOKUP(B3852,MICRO!E:L,8,0)</f>
        <v>#N/A</v>
      </c>
    </row>
    <row r="3853" spans="1:14" ht="20.25" x14ac:dyDescent="0.25">
      <c r="A3853" s="1">
        <v>29</v>
      </c>
      <c r="B3853" s="159"/>
      <c r="C3853" s="1" t="s">
        <v>1158</v>
      </c>
      <c r="D3853" s="1"/>
      <c r="E3853" s="1" t="s">
        <v>173</v>
      </c>
      <c r="F3853" s="1" t="s">
        <v>2734</v>
      </c>
      <c r="G3853" s="1">
        <v>4</v>
      </c>
      <c r="H3853" s="1" t="s">
        <v>19</v>
      </c>
      <c r="I3853" s="1" t="s">
        <v>425</v>
      </c>
      <c r="J3853" s="1">
        <v>1</v>
      </c>
      <c r="K3853" s="1">
        <v>4</v>
      </c>
      <c r="L3853" s="42">
        <v>12</v>
      </c>
      <c r="M3853" s="43">
        <v>46198</v>
      </c>
      <c r="N3853" s="1" t="e">
        <f>VLOOKUP(B3853,MICRO!E:L,8,0)</f>
        <v>#N/A</v>
      </c>
    </row>
    <row r="3854" spans="1:14" ht="20.25" x14ac:dyDescent="0.25">
      <c r="A3854" s="1">
        <v>30</v>
      </c>
      <c r="B3854" s="159"/>
      <c r="C3854" s="1" t="s">
        <v>1158</v>
      </c>
      <c r="D3854" s="1"/>
      <c r="E3854" s="1" t="s">
        <v>173</v>
      </c>
      <c r="F3854" s="1" t="s">
        <v>2734</v>
      </c>
      <c r="G3854" s="1">
        <v>4</v>
      </c>
      <c r="H3854" s="1" t="s">
        <v>19</v>
      </c>
      <c r="I3854" s="1" t="s">
        <v>426</v>
      </c>
      <c r="J3854" s="1">
        <v>0.1</v>
      </c>
      <c r="K3854" s="1">
        <v>0.4</v>
      </c>
      <c r="L3854" s="42">
        <v>12</v>
      </c>
      <c r="M3854" s="43">
        <v>46198</v>
      </c>
      <c r="N3854" s="1" t="e">
        <f>VLOOKUP(B3854,MICRO!E:L,8,0)</f>
        <v>#N/A</v>
      </c>
    </row>
    <row r="3855" spans="1:14" ht="20.25" x14ac:dyDescent="0.25">
      <c r="A3855" s="1">
        <v>31</v>
      </c>
      <c r="B3855" s="159"/>
      <c r="C3855" s="1" t="s">
        <v>1158</v>
      </c>
      <c r="D3855" s="1"/>
      <c r="E3855" s="1" t="s">
        <v>173</v>
      </c>
      <c r="F3855" s="1" t="s">
        <v>2734</v>
      </c>
      <c r="G3855" s="1">
        <v>4</v>
      </c>
      <c r="H3855" s="1" t="s">
        <v>19</v>
      </c>
      <c r="I3855" s="1" t="s">
        <v>427</v>
      </c>
      <c r="J3855" s="1">
        <v>0.1</v>
      </c>
      <c r="K3855" s="1">
        <v>0.4</v>
      </c>
      <c r="L3855" s="42">
        <v>12</v>
      </c>
      <c r="M3855" s="43">
        <v>46198</v>
      </c>
      <c r="N3855" s="1" t="e">
        <f>VLOOKUP(B3855,MICRO!E:L,8,0)</f>
        <v>#N/A</v>
      </c>
    </row>
    <row r="3856" spans="1:14" ht="20.25" x14ac:dyDescent="0.25">
      <c r="A3856" s="1">
        <v>32</v>
      </c>
      <c r="B3856" s="159"/>
      <c r="C3856" s="1" t="s">
        <v>1158</v>
      </c>
      <c r="D3856" s="1"/>
      <c r="E3856" s="1" t="s">
        <v>746</v>
      </c>
      <c r="F3856" s="1" t="s">
        <v>3364</v>
      </c>
      <c r="G3856" s="1">
        <v>4</v>
      </c>
      <c r="H3856" s="1" t="s">
        <v>19</v>
      </c>
      <c r="I3856" s="1" t="s">
        <v>424</v>
      </c>
      <c r="J3856" s="1">
        <v>3.2</v>
      </c>
      <c r="K3856" s="1">
        <v>12.8</v>
      </c>
      <c r="L3856" s="42">
        <v>12</v>
      </c>
      <c r="M3856" s="43">
        <v>46198</v>
      </c>
      <c r="N3856" s="1" t="e">
        <f>VLOOKUP(B3856,MICRO!E:L,8,0)</f>
        <v>#N/A</v>
      </c>
    </row>
    <row r="3857" spans="1:14" ht="20.25" x14ac:dyDescent="0.25">
      <c r="A3857" s="1">
        <v>33</v>
      </c>
      <c r="B3857" s="159"/>
      <c r="C3857" s="1" t="s">
        <v>1158</v>
      </c>
      <c r="D3857" s="1"/>
      <c r="E3857" s="1" t="s">
        <v>746</v>
      </c>
      <c r="F3857" s="1" t="s">
        <v>3364</v>
      </c>
      <c r="G3857" s="1">
        <v>4</v>
      </c>
      <c r="H3857" s="1" t="s">
        <v>19</v>
      </c>
      <c r="I3857" s="1" t="s">
        <v>425</v>
      </c>
      <c r="J3857" s="1">
        <v>3.2</v>
      </c>
      <c r="K3857" s="1">
        <v>12.8</v>
      </c>
      <c r="L3857" s="42">
        <v>12</v>
      </c>
      <c r="M3857" s="43">
        <v>46198</v>
      </c>
      <c r="N3857" s="1" t="e">
        <f>VLOOKUP(B3857,MICRO!E:L,8,0)</f>
        <v>#N/A</v>
      </c>
    </row>
    <row r="3858" spans="1:14" ht="20.25" x14ac:dyDescent="0.25">
      <c r="A3858" s="1">
        <v>34</v>
      </c>
      <c r="B3858" s="159"/>
      <c r="C3858" s="1" t="s">
        <v>1158</v>
      </c>
      <c r="D3858" s="1"/>
      <c r="E3858" s="1" t="s">
        <v>746</v>
      </c>
      <c r="F3858" s="1" t="s">
        <v>3364</v>
      </c>
      <c r="G3858" s="1">
        <v>4</v>
      </c>
      <c r="H3858" s="1" t="s">
        <v>19</v>
      </c>
      <c r="I3858" s="1" t="s">
        <v>426</v>
      </c>
      <c r="J3858" s="1">
        <v>3.2</v>
      </c>
      <c r="K3858" s="1">
        <v>12.8</v>
      </c>
      <c r="L3858" s="42">
        <v>12</v>
      </c>
      <c r="M3858" s="43">
        <v>46198</v>
      </c>
      <c r="N3858" s="1" t="e">
        <f>VLOOKUP(B3858,MICRO!E:L,8,0)</f>
        <v>#N/A</v>
      </c>
    </row>
    <row r="3859" spans="1:14" ht="20.25" x14ac:dyDescent="0.25">
      <c r="A3859" s="1">
        <v>35</v>
      </c>
      <c r="B3859" s="159"/>
      <c r="C3859" s="1" t="s">
        <v>1158</v>
      </c>
      <c r="D3859" s="1"/>
      <c r="E3859" s="1" t="s">
        <v>746</v>
      </c>
      <c r="F3859" s="1" t="s">
        <v>3364</v>
      </c>
      <c r="G3859" s="1">
        <v>4</v>
      </c>
      <c r="H3859" s="1" t="s">
        <v>19</v>
      </c>
      <c r="I3859" s="1" t="s">
        <v>427</v>
      </c>
      <c r="J3859" s="1">
        <v>3.2</v>
      </c>
      <c r="K3859" s="1">
        <v>12.8</v>
      </c>
      <c r="L3859" s="42">
        <v>12</v>
      </c>
      <c r="M3859" s="43">
        <v>46198</v>
      </c>
      <c r="N3859" s="1" t="e">
        <f>VLOOKUP(B3859,MICRO!E:L,8,0)</f>
        <v>#N/A</v>
      </c>
    </row>
    <row r="3860" spans="1:14" ht="20.25" x14ac:dyDescent="0.25">
      <c r="A3860" s="1">
        <v>36</v>
      </c>
      <c r="B3860" s="159">
        <v>2271</v>
      </c>
      <c r="C3860" s="1" t="s">
        <v>854</v>
      </c>
      <c r="D3860" s="1"/>
      <c r="E3860" s="1"/>
      <c r="F3860" s="1" t="s">
        <v>831</v>
      </c>
      <c r="G3860" s="1">
        <v>1</v>
      </c>
      <c r="H3860" s="1" t="s">
        <v>19</v>
      </c>
      <c r="I3860" s="1" t="s">
        <v>423</v>
      </c>
      <c r="J3860" s="1">
        <v>6</v>
      </c>
      <c r="K3860" s="1">
        <v>6</v>
      </c>
      <c r="L3860" s="42">
        <v>12</v>
      </c>
      <c r="M3860" s="43">
        <v>46198</v>
      </c>
      <c r="N3860" s="1" t="e">
        <f>VLOOKUP(B3860,MICRO!E:L,8,0)</f>
        <v>#N/A</v>
      </c>
    </row>
    <row r="3861" spans="1:14" ht="20.25" x14ac:dyDescent="0.25">
      <c r="A3861" s="1">
        <v>37</v>
      </c>
      <c r="B3861" s="159">
        <v>2680</v>
      </c>
      <c r="C3861" s="1" t="s">
        <v>854</v>
      </c>
      <c r="D3861" s="1"/>
      <c r="E3861" s="1" t="s">
        <v>2453</v>
      </c>
      <c r="F3861" s="1" t="s">
        <v>1071</v>
      </c>
      <c r="G3861" s="1">
        <v>1</v>
      </c>
      <c r="H3861" s="1" t="s">
        <v>19</v>
      </c>
      <c r="I3861" s="1" t="s">
        <v>426</v>
      </c>
      <c r="J3861" s="1">
        <v>2</v>
      </c>
      <c r="K3861" s="1">
        <v>2</v>
      </c>
      <c r="L3861" s="42">
        <v>12</v>
      </c>
      <c r="M3861" s="43">
        <v>46198</v>
      </c>
      <c r="N3861" s="1" t="e">
        <f>VLOOKUP(B3861,MICRO!E:L,8,0)</f>
        <v>#N/A</v>
      </c>
    </row>
    <row r="3862" spans="1:14" ht="20.25" x14ac:dyDescent="0.25">
      <c r="A3862" s="1">
        <v>38</v>
      </c>
      <c r="B3862" s="159">
        <v>2681</v>
      </c>
      <c r="C3862" s="1" t="s">
        <v>854</v>
      </c>
      <c r="D3862" s="1"/>
      <c r="E3862" s="1" t="s">
        <v>3348</v>
      </c>
      <c r="F3862" s="1" t="s">
        <v>3253</v>
      </c>
      <c r="G3862" s="1">
        <v>2</v>
      </c>
      <c r="H3862" s="1" t="s">
        <v>19</v>
      </c>
      <c r="I3862" s="1" t="s">
        <v>426</v>
      </c>
      <c r="J3862" s="1">
        <v>2.2999999999999998</v>
      </c>
      <c r="K3862" s="1">
        <v>4.5999999999999996</v>
      </c>
      <c r="L3862" s="42">
        <v>12</v>
      </c>
      <c r="M3862" s="43">
        <v>46198</v>
      </c>
      <c r="N3862" s="1" t="e">
        <f>VLOOKUP(B3862,MICRO!E:L,8,0)</f>
        <v>#N/A</v>
      </c>
    </row>
    <row r="3863" spans="1:14" ht="20.25" x14ac:dyDescent="0.25">
      <c r="A3863" s="1">
        <v>39</v>
      </c>
      <c r="B3863" s="159">
        <v>2682</v>
      </c>
      <c r="C3863" s="1" t="s">
        <v>854</v>
      </c>
      <c r="D3863" s="1"/>
      <c r="E3863" s="1" t="s">
        <v>3349</v>
      </c>
      <c r="F3863" s="1" t="s">
        <v>3254</v>
      </c>
      <c r="G3863" s="1">
        <v>1</v>
      </c>
      <c r="H3863" s="1" t="s">
        <v>19</v>
      </c>
      <c r="I3863" s="1" t="s">
        <v>426</v>
      </c>
      <c r="J3863" s="1">
        <v>2.2999999999999998</v>
      </c>
      <c r="K3863" s="1">
        <v>2.2999999999999998</v>
      </c>
      <c r="L3863" s="42">
        <v>12</v>
      </c>
      <c r="M3863" s="43">
        <v>46198</v>
      </c>
      <c r="N3863" s="1" t="e">
        <f>VLOOKUP(B3863,MICRO!E:L,8,0)</f>
        <v>#N/A</v>
      </c>
    </row>
    <row r="3864" spans="1:14" ht="20.25" x14ac:dyDescent="0.25">
      <c r="A3864" s="1">
        <v>40</v>
      </c>
      <c r="B3864" s="159">
        <v>2693</v>
      </c>
      <c r="C3864" s="1" t="s">
        <v>854</v>
      </c>
      <c r="D3864" s="1"/>
      <c r="E3864" s="1"/>
      <c r="F3864" s="1" t="s">
        <v>3261</v>
      </c>
      <c r="G3864" s="1">
        <v>1</v>
      </c>
      <c r="H3864" s="1" t="s">
        <v>19</v>
      </c>
      <c r="I3864" s="1" t="s">
        <v>427</v>
      </c>
      <c r="J3864" s="1">
        <v>4.4000000000000004</v>
      </c>
      <c r="K3864" s="1">
        <v>4.4000000000000004</v>
      </c>
      <c r="L3864" s="42">
        <v>12</v>
      </c>
      <c r="M3864" s="43">
        <v>46198</v>
      </c>
      <c r="N3864" s="1" t="e">
        <f>VLOOKUP(B3864,MICRO!E:L,8,0)</f>
        <v>#N/A</v>
      </c>
    </row>
    <row r="3865" spans="1:14" ht="20.25" x14ac:dyDescent="0.25">
      <c r="A3865" s="1">
        <v>41</v>
      </c>
      <c r="B3865" s="159"/>
      <c r="C3865" s="1" t="s">
        <v>1079</v>
      </c>
      <c r="D3865" s="1"/>
      <c r="E3865" s="1"/>
      <c r="F3865" s="1" t="s">
        <v>3365</v>
      </c>
      <c r="G3865" s="1">
        <v>2504</v>
      </c>
      <c r="H3865" s="1" t="s">
        <v>19</v>
      </c>
      <c r="I3865" s="1"/>
      <c r="J3865" s="1">
        <v>0.05</v>
      </c>
      <c r="K3865" s="1">
        <v>125.2</v>
      </c>
      <c r="L3865" s="42">
        <v>12</v>
      </c>
      <c r="M3865" s="43">
        <v>46198</v>
      </c>
      <c r="N3865" s="1" t="e">
        <f>VLOOKUP(B3865,MICRO!E:L,8,0)</f>
        <v>#N/A</v>
      </c>
    </row>
    <row r="3866" spans="1:14" ht="20.25" x14ac:dyDescent="0.25">
      <c r="A3866" s="1">
        <v>42</v>
      </c>
      <c r="B3866" s="159"/>
      <c r="C3866" s="1" t="s">
        <v>1079</v>
      </c>
      <c r="D3866" s="1"/>
      <c r="E3866" s="1"/>
      <c r="F3866" s="1" t="s">
        <v>3366</v>
      </c>
      <c r="G3866" s="1">
        <v>4908</v>
      </c>
      <c r="H3866" s="1" t="s">
        <v>19</v>
      </c>
      <c r="I3866" s="1"/>
      <c r="J3866" s="1">
        <v>0.02</v>
      </c>
      <c r="K3866" s="1">
        <v>98.16</v>
      </c>
      <c r="L3866" s="42">
        <v>12</v>
      </c>
      <c r="M3866" s="43">
        <v>46198</v>
      </c>
      <c r="N3866" s="1" t="e">
        <f>VLOOKUP(B3866,MICRO!E:L,8,0)</f>
        <v>#N/A</v>
      </c>
    </row>
    <row r="3867" spans="1:14" ht="20.25" x14ac:dyDescent="0.25">
      <c r="A3867" s="1">
        <v>43</v>
      </c>
      <c r="B3867" s="159"/>
      <c r="C3867" s="1" t="s">
        <v>1079</v>
      </c>
      <c r="D3867" s="1"/>
      <c r="E3867" s="1"/>
      <c r="F3867" s="1" t="s">
        <v>3367</v>
      </c>
      <c r="G3867" s="1">
        <v>2504</v>
      </c>
      <c r="H3867" s="1" t="s">
        <v>19</v>
      </c>
      <c r="I3867" s="1"/>
      <c r="J3867" s="1">
        <v>0.01</v>
      </c>
      <c r="K3867" s="1">
        <v>25.04</v>
      </c>
      <c r="L3867" s="42">
        <v>12</v>
      </c>
      <c r="M3867" s="43">
        <v>46198</v>
      </c>
      <c r="N3867" s="1" t="e">
        <f>VLOOKUP(B3867,MICRO!E:L,8,0)</f>
        <v>#N/A</v>
      </c>
    </row>
    <row r="3868" spans="1:14" ht="20.25" x14ac:dyDescent="0.25">
      <c r="A3868" s="1">
        <v>1</v>
      </c>
      <c r="B3868" s="159"/>
      <c r="C3868" s="1" t="s">
        <v>2478</v>
      </c>
      <c r="D3868" s="1"/>
      <c r="E3868" s="1"/>
      <c r="F3868" s="1" t="s">
        <v>2479</v>
      </c>
      <c r="G3868" s="1">
        <v>2</v>
      </c>
      <c r="H3868" s="1" t="s">
        <v>19</v>
      </c>
      <c r="I3868" s="1" t="s">
        <v>570</v>
      </c>
      <c r="J3868" s="1">
        <v>0.01</v>
      </c>
      <c r="K3868" s="1">
        <v>0.02</v>
      </c>
      <c r="L3868" s="42">
        <v>10</v>
      </c>
      <c r="M3868" s="43">
        <v>46099</v>
      </c>
      <c r="N3868" s="1" t="e">
        <f>VLOOKUP(B3868,MICRO!E:L,8,0)</f>
        <v>#N/A</v>
      </c>
    </row>
    <row r="3869" spans="1:14" ht="20.25" x14ac:dyDescent="0.25">
      <c r="A3869" s="1">
        <v>2</v>
      </c>
      <c r="B3869" s="159"/>
      <c r="C3869" s="1" t="s">
        <v>2478</v>
      </c>
      <c r="D3869" s="1"/>
      <c r="E3869" s="1"/>
      <c r="F3869" s="1" t="s">
        <v>2480</v>
      </c>
      <c r="G3869" s="1">
        <v>3</v>
      </c>
      <c r="H3869" s="1" t="s">
        <v>19</v>
      </c>
      <c r="I3869" s="1" t="s">
        <v>570</v>
      </c>
      <c r="J3869" s="1">
        <v>0.02</v>
      </c>
      <c r="K3869" s="1">
        <v>0.06</v>
      </c>
      <c r="L3869" s="42">
        <v>10</v>
      </c>
      <c r="M3869" s="43">
        <v>46099</v>
      </c>
      <c r="N3869" s="1" t="e">
        <f>VLOOKUP(B3869,MICRO!E:L,8,0)</f>
        <v>#N/A</v>
      </c>
    </row>
    <row r="3870" spans="1:14" ht="20.25" x14ac:dyDescent="0.25">
      <c r="A3870" s="1">
        <v>3</v>
      </c>
      <c r="B3870" s="159"/>
      <c r="C3870" s="1" t="s">
        <v>2478</v>
      </c>
      <c r="D3870" s="1"/>
      <c r="E3870" s="1"/>
      <c r="F3870" s="1" t="s">
        <v>2481</v>
      </c>
      <c r="G3870" s="1">
        <v>3</v>
      </c>
      <c r="H3870" s="1" t="s">
        <v>19</v>
      </c>
      <c r="I3870" s="1" t="s">
        <v>570</v>
      </c>
      <c r="J3870" s="1">
        <v>0.03</v>
      </c>
      <c r="K3870" s="1">
        <v>0.09</v>
      </c>
      <c r="L3870" s="42">
        <v>10</v>
      </c>
      <c r="M3870" s="43">
        <v>46099</v>
      </c>
      <c r="N3870" s="1" t="e">
        <f>VLOOKUP(B3870,MICRO!E:L,8,0)</f>
        <v>#N/A</v>
      </c>
    </row>
    <row r="3871" spans="1:14" ht="20.25" x14ac:dyDescent="0.25">
      <c r="A3871" s="1">
        <v>4</v>
      </c>
      <c r="B3871" s="159"/>
      <c r="C3871" s="1" t="s">
        <v>2482</v>
      </c>
      <c r="D3871" s="1"/>
      <c r="E3871" s="1"/>
      <c r="F3871" s="1" t="s">
        <v>1911</v>
      </c>
      <c r="G3871" s="1">
        <v>2</v>
      </c>
      <c r="H3871" s="1" t="s">
        <v>19</v>
      </c>
      <c r="I3871" s="1" t="s">
        <v>572</v>
      </c>
      <c r="J3871" s="1">
        <v>0.02</v>
      </c>
      <c r="K3871" s="1">
        <v>0.04</v>
      </c>
      <c r="L3871" s="42">
        <v>10</v>
      </c>
      <c r="M3871" s="43">
        <v>46099</v>
      </c>
      <c r="N3871" s="1" t="e">
        <f>VLOOKUP(B3871,MICRO!E:L,8,0)</f>
        <v>#N/A</v>
      </c>
    </row>
    <row r="3872" spans="1:14" ht="20.25" x14ac:dyDescent="0.25">
      <c r="A3872" s="1">
        <v>5</v>
      </c>
      <c r="B3872" s="159"/>
      <c r="C3872" s="1" t="s">
        <v>2482</v>
      </c>
      <c r="D3872" s="1"/>
      <c r="E3872" s="1"/>
      <c r="F3872" s="1" t="s">
        <v>2479</v>
      </c>
      <c r="G3872" s="1">
        <v>2</v>
      </c>
      <c r="H3872" s="1" t="s">
        <v>19</v>
      </c>
      <c r="I3872" s="1" t="s">
        <v>572</v>
      </c>
      <c r="J3872" s="1">
        <v>0.01</v>
      </c>
      <c r="K3872" s="1">
        <v>0.02</v>
      </c>
      <c r="L3872" s="42">
        <v>10</v>
      </c>
      <c r="M3872" s="43">
        <v>46099</v>
      </c>
      <c r="N3872" s="1" t="e">
        <f>VLOOKUP(B3872,MICRO!E:L,8,0)</f>
        <v>#N/A</v>
      </c>
    </row>
    <row r="3873" spans="1:14" ht="20.25" x14ac:dyDescent="0.25">
      <c r="A3873" s="1">
        <v>6</v>
      </c>
      <c r="B3873" s="159"/>
      <c r="C3873" s="1" t="s">
        <v>2482</v>
      </c>
      <c r="D3873" s="1"/>
      <c r="E3873" s="1"/>
      <c r="F3873" s="1" t="s">
        <v>2480</v>
      </c>
      <c r="G3873" s="1">
        <v>3</v>
      </c>
      <c r="H3873" s="1" t="s">
        <v>19</v>
      </c>
      <c r="I3873" s="1" t="s">
        <v>572</v>
      </c>
      <c r="J3873" s="1">
        <v>0.02</v>
      </c>
      <c r="K3873" s="1">
        <v>0.06</v>
      </c>
      <c r="L3873" s="42">
        <v>10</v>
      </c>
      <c r="M3873" s="43">
        <v>46099</v>
      </c>
      <c r="N3873" s="1" t="e">
        <f>VLOOKUP(B3873,MICRO!E:L,8,0)</f>
        <v>#N/A</v>
      </c>
    </row>
    <row r="3874" spans="1:14" ht="20.25" x14ac:dyDescent="0.25">
      <c r="A3874" s="1">
        <v>7</v>
      </c>
      <c r="B3874" s="159"/>
      <c r="C3874" s="1" t="s">
        <v>2482</v>
      </c>
      <c r="D3874" s="1"/>
      <c r="E3874" s="1"/>
      <c r="F3874" s="1" t="s">
        <v>2481</v>
      </c>
      <c r="G3874" s="1">
        <v>3</v>
      </c>
      <c r="H3874" s="1" t="s">
        <v>19</v>
      </c>
      <c r="I3874" s="1" t="s">
        <v>572</v>
      </c>
      <c r="J3874" s="1">
        <v>0.03</v>
      </c>
      <c r="K3874" s="1">
        <v>0.09</v>
      </c>
      <c r="L3874" s="42">
        <v>10</v>
      </c>
      <c r="M3874" s="43">
        <v>46099</v>
      </c>
      <c r="N3874" s="1" t="e">
        <f>VLOOKUP(B3874,MICRO!E:L,8,0)</f>
        <v>#N/A</v>
      </c>
    </row>
    <row r="3875" spans="1:14" ht="20.25" x14ac:dyDescent="0.25">
      <c r="A3875" s="1">
        <v>8</v>
      </c>
      <c r="B3875" s="159"/>
      <c r="C3875" s="1" t="s">
        <v>2483</v>
      </c>
      <c r="D3875" s="1"/>
      <c r="E3875" s="1"/>
      <c r="F3875" s="1" t="s">
        <v>2484</v>
      </c>
      <c r="G3875" s="1">
        <v>3</v>
      </c>
      <c r="H3875" s="1" t="s">
        <v>19</v>
      </c>
      <c r="I3875" s="1" t="s">
        <v>569</v>
      </c>
      <c r="J3875" s="1">
        <v>0.01</v>
      </c>
      <c r="K3875" s="1">
        <v>0.03</v>
      </c>
      <c r="L3875" s="42">
        <v>10</v>
      </c>
      <c r="M3875" s="43">
        <v>46099</v>
      </c>
      <c r="N3875" s="1" t="e">
        <f>VLOOKUP(B3875,MICRO!E:L,8,0)</f>
        <v>#N/A</v>
      </c>
    </row>
    <row r="3876" spans="1:14" ht="20.25" x14ac:dyDescent="0.25">
      <c r="A3876" s="1">
        <v>9</v>
      </c>
      <c r="B3876" s="159"/>
      <c r="C3876" s="1" t="s">
        <v>2483</v>
      </c>
      <c r="D3876" s="1"/>
      <c r="E3876" s="1"/>
      <c r="F3876" s="1" t="s">
        <v>2485</v>
      </c>
      <c r="G3876" s="1">
        <v>3</v>
      </c>
      <c r="H3876" s="1" t="s">
        <v>19</v>
      </c>
      <c r="I3876" s="1" t="s">
        <v>569</v>
      </c>
      <c r="J3876" s="1">
        <v>0.7</v>
      </c>
      <c r="K3876" s="1">
        <v>2.0999999999999996</v>
      </c>
      <c r="L3876" s="42">
        <v>10</v>
      </c>
      <c r="M3876" s="43">
        <v>46099</v>
      </c>
      <c r="N3876" s="1" t="e">
        <f>VLOOKUP(B3876,MICRO!E:L,8,0)</f>
        <v>#N/A</v>
      </c>
    </row>
    <row r="3877" spans="1:14" ht="20.25" x14ac:dyDescent="0.25">
      <c r="A3877" s="1">
        <v>10</v>
      </c>
      <c r="B3877" s="159"/>
      <c r="C3877" s="1" t="s">
        <v>2483</v>
      </c>
      <c r="D3877" s="1"/>
      <c r="E3877" s="1"/>
      <c r="F3877" s="1" t="s">
        <v>2486</v>
      </c>
      <c r="G3877" s="1">
        <v>2</v>
      </c>
      <c r="H3877" s="1" t="s">
        <v>19</v>
      </c>
      <c r="I3877" s="1" t="s">
        <v>569</v>
      </c>
      <c r="J3877" s="1">
        <v>0.04</v>
      </c>
      <c r="K3877" s="1">
        <v>0.08</v>
      </c>
      <c r="L3877" s="42">
        <v>10</v>
      </c>
      <c r="M3877" s="43">
        <v>46099</v>
      </c>
      <c r="N3877" s="1" t="e">
        <f>VLOOKUP(B3877,MICRO!E:L,8,0)</f>
        <v>#N/A</v>
      </c>
    </row>
    <row r="3878" spans="1:14" ht="20.25" x14ac:dyDescent="0.25">
      <c r="A3878" s="1">
        <v>11</v>
      </c>
      <c r="B3878" s="159"/>
      <c r="C3878" s="1" t="s">
        <v>2483</v>
      </c>
      <c r="D3878" s="1"/>
      <c r="E3878" s="1"/>
      <c r="F3878" s="1" t="s">
        <v>2487</v>
      </c>
      <c r="G3878" s="1">
        <v>2</v>
      </c>
      <c r="H3878" s="1" t="s">
        <v>19</v>
      </c>
      <c r="I3878" s="1" t="s">
        <v>569</v>
      </c>
      <c r="J3878" s="1">
        <v>0.03</v>
      </c>
      <c r="K3878" s="1">
        <v>0.06</v>
      </c>
      <c r="L3878" s="42">
        <v>10</v>
      </c>
      <c r="M3878" s="43">
        <v>46099</v>
      </c>
      <c r="N3878" s="1" t="e">
        <f>VLOOKUP(B3878,MICRO!E:L,8,0)</f>
        <v>#N/A</v>
      </c>
    </row>
    <row r="3879" spans="1:14" ht="20.25" x14ac:dyDescent="0.25">
      <c r="A3879" s="1">
        <v>12</v>
      </c>
      <c r="B3879" s="159"/>
      <c r="C3879" s="1" t="s">
        <v>2488</v>
      </c>
      <c r="D3879" s="1"/>
      <c r="E3879" s="1"/>
      <c r="F3879" s="1" t="s">
        <v>1911</v>
      </c>
      <c r="G3879" s="1">
        <v>2</v>
      </c>
      <c r="H3879" s="1" t="s">
        <v>19</v>
      </c>
      <c r="I3879" s="1" t="s">
        <v>571</v>
      </c>
      <c r="J3879" s="1">
        <v>0.02</v>
      </c>
      <c r="K3879" s="1">
        <v>0.04</v>
      </c>
      <c r="L3879" s="42">
        <v>10</v>
      </c>
      <c r="M3879" s="43">
        <v>46099</v>
      </c>
      <c r="N3879" s="1" t="e">
        <f>VLOOKUP(B3879,MICRO!E:L,8,0)</f>
        <v>#N/A</v>
      </c>
    </row>
    <row r="3880" spans="1:14" ht="20.25" x14ac:dyDescent="0.25">
      <c r="A3880" s="1">
        <v>13</v>
      </c>
      <c r="B3880" s="159"/>
      <c r="C3880" s="1" t="s">
        <v>2488</v>
      </c>
      <c r="D3880" s="1"/>
      <c r="E3880" s="1"/>
      <c r="F3880" s="1" t="s">
        <v>2479</v>
      </c>
      <c r="G3880" s="1">
        <v>2</v>
      </c>
      <c r="H3880" s="1" t="s">
        <v>19</v>
      </c>
      <c r="I3880" s="1" t="s">
        <v>571</v>
      </c>
      <c r="J3880" s="1">
        <v>0.01</v>
      </c>
      <c r="K3880" s="1">
        <v>0.02</v>
      </c>
      <c r="L3880" s="42">
        <v>10</v>
      </c>
      <c r="M3880" s="43">
        <v>46099</v>
      </c>
      <c r="N3880" s="1" t="e">
        <f>VLOOKUP(B3880,MICRO!E:L,8,0)</f>
        <v>#N/A</v>
      </c>
    </row>
    <row r="3881" spans="1:14" ht="20.25" x14ac:dyDescent="0.25">
      <c r="A3881" s="1">
        <v>14</v>
      </c>
      <c r="B3881" s="159"/>
      <c r="C3881" s="1" t="s">
        <v>2488</v>
      </c>
      <c r="D3881" s="1"/>
      <c r="E3881" s="1"/>
      <c r="F3881" s="1" t="s">
        <v>2480</v>
      </c>
      <c r="G3881" s="1">
        <v>3</v>
      </c>
      <c r="H3881" s="1" t="s">
        <v>19</v>
      </c>
      <c r="I3881" s="1" t="s">
        <v>571</v>
      </c>
      <c r="J3881" s="1">
        <v>0.02</v>
      </c>
      <c r="K3881" s="1">
        <v>0.06</v>
      </c>
      <c r="L3881" s="42">
        <v>10</v>
      </c>
      <c r="M3881" s="43">
        <v>46099</v>
      </c>
      <c r="N3881" s="1" t="e">
        <f>VLOOKUP(B3881,MICRO!E:L,8,0)</f>
        <v>#N/A</v>
      </c>
    </row>
    <row r="3882" spans="1:14" ht="20.25" x14ac:dyDescent="0.25">
      <c r="A3882" s="1">
        <v>15</v>
      </c>
      <c r="B3882" s="159"/>
      <c r="C3882" s="1" t="s">
        <v>2488</v>
      </c>
      <c r="D3882" s="1"/>
      <c r="E3882" s="1"/>
      <c r="F3882" s="1" t="s">
        <v>2481</v>
      </c>
      <c r="G3882" s="1">
        <v>3</v>
      </c>
      <c r="H3882" s="1" t="s">
        <v>19</v>
      </c>
      <c r="I3882" s="1" t="s">
        <v>571</v>
      </c>
      <c r="J3882" s="1">
        <v>0.03</v>
      </c>
      <c r="K3882" s="1">
        <v>0.09</v>
      </c>
      <c r="L3882" s="42">
        <v>10</v>
      </c>
      <c r="M3882" s="43">
        <v>46099</v>
      </c>
      <c r="N3882" s="1" t="e">
        <f>VLOOKUP(B3882,MICRO!E:L,8,0)</f>
        <v>#N/A</v>
      </c>
    </row>
    <row r="3883" spans="1:14" ht="20.25" x14ac:dyDescent="0.25">
      <c r="A3883" s="1">
        <v>16</v>
      </c>
      <c r="B3883" s="159"/>
      <c r="C3883" s="1" t="s">
        <v>2488</v>
      </c>
      <c r="D3883" s="1"/>
      <c r="E3883" s="1"/>
      <c r="F3883" s="1" t="s">
        <v>2489</v>
      </c>
      <c r="G3883" s="1">
        <v>1</v>
      </c>
      <c r="H3883" s="1" t="s">
        <v>19</v>
      </c>
      <c r="I3883" s="1" t="s">
        <v>571</v>
      </c>
      <c r="J3883" s="1">
        <v>2.8</v>
      </c>
      <c r="K3883" s="1">
        <v>2.8</v>
      </c>
      <c r="L3883" s="42">
        <v>10</v>
      </c>
      <c r="M3883" s="43">
        <v>46099</v>
      </c>
      <c r="N3883" s="1" t="e">
        <f>VLOOKUP(B3883,MICRO!E:L,8,0)</f>
        <v>#N/A</v>
      </c>
    </row>
    <row r="3884" spans="1:14" ht="20.25" x14ac:dyDescent="0.25">
      <c r="A3884" s="1">
        <v>17</v>
      </c>
      <c r="B3884" s="159"/>
      <c r="C3884" s="1" t="s">
        <v>2488</v>
      </c>
      <c r="D3884" s="1"/>
      <c r="E3884" s="1"/>
      <c r="F3884" s="1" t="s">
        <v>2490</v>
      </c>
      <c r="G3884" s="1">
        <v>2</v>
      </c>
      <c r="H3884" s="1" t="s">
        <v>19</v>
      </c>
      <c r="I3884" s="1" t="s">
        <v>571</v>
      </c>
      <c r="J3884" s="1">
        <v>0.3</v>
      </c>
      <c r="K3884" s="1">
        <v>0.6</v>
      </c>
      <c r="L3884" s="42">
        <v>10</v>
      </c>
      <c r="M3884" s="43">
        <v>46099</v>
      </c>
      <c r="N3884" s="1" t="e">
        <f>VLOOKUP(B3884,MICRO!E:L,8,0)</f>
        <v>#N/A</v>
      </c>
    </row>
    <row r="3885" spans="1:14" ht="20.25" x14ac:dyDescent="0.25">
      <c r="A3885" s="1">
        <v>18</v>
      </c>
      <c r="B3885" s="159"/>
      <c r="C3885" s="1" t="s">
        <v>2488</v>
      </c>
      <c r="D3885" s="1"/>
      <c r="E3885" s="1"/>
      <c r="F3885" s="1" t="s">
        <v>2491</v>
      </c>
      <c r="G3885" s="1">
        <v>4</v>
      </c>
      <c r="H3885" s="1" t="s">
        <v>19</v>
      </c>
      <c r="I3885" s="1" t="s">
        <v>571</v>
      </c>
      <c r="J3885" s="1">
        <v>0.2</v>
      </c>
      <c r="K3885" s="1">
        <v>0.8</v>
      </c>
      <c r="L3885" s="42">
        <v>10</v>
      </c>
      <c r="M3885" s="43">
        <v>46099</v>
      </c>
      <c r="N3885" s="1" t="e">
        <f>VLOOKUP(B3885,MICRO!E:L,8,0)</f>
        <v>#N/A</v>
      </c>
    </row>
    <row r="3886" spans="1:14" ht="20.25" x14ac:dyDescent="0.25">
      <c r="A3886" s="1">
        <v>19</v>
      </c>
      <c r="B3886" s="159"/>
      <c r="C3886" s="1" t="s">
        <v>2488</v>
      </c>
      <c r="D3886" s="1"/>
      <c r="E3886" s="1"/>
      <c r="F3886" s="1" t="s">
        <v>2492</v>
      </c>
      <c r="G3886" s="1">
        <v>2</v>
      </c>
      <c r="H3886" s="1" t="s">
        <v>19</v>
      </c>
      <c r="I3886" s="1" t="s">
        <v>571</v>
      </c>
      <c r="J3886" s="1">
        <v>0.3</v>
      </c>
      <c r="K3886" s="1">
        <v>0.6</v>
      </c>
      <c r="L3886" s="42">
        <v>10</v>
      </c>
      <c r="M3886" s="43">
        <v>46099</v>
      </c>
      <c r="N3886" s="1" t="e">
        <f>VLOOKUP(B3886,MICRO!E:L,8,0)</f>
        <v>#N/A</v>
      </c>
    </row>
    <row r="3887" spans="1:14" ht="20.25" x14ac:dyDescent="0.25">
      <c r="A3887" s="1">
        <v>20</v>
      </c>
      <c r="B3887" s="159"/>
      <c r="C3887" s="1" t="s">
        <v>2488</v>
      </c>
      <c r="D3887" s="1"/>
      <c r="E3887" s="1"/>
      <c r="F3887" s="1" t="s">
        <v>2493</v>
      </c>
      <c r="G3887" s="1">
        <v>4</v>
      </c>
      <c r="H3887" s="1" t="s">
        <v>19</v>
      </c>
      <c r="I3887" s="1" t="s">
        <v>571</v>
      </c>
      <c r="J3887" s="1">
        <v>0.2</v>
      </c>
      <c r="K3887" s="1">
        <v>0.8</v>
      </c>
      <c r="L3887" s="42">
        <v>10</v>
      </c>
      <c r="M3887" s="43">
        <v>46099</v>
      </c>
      <c r="N3887" s="1" t="e">
        <f>VLOOKUP(B3887,MICRO!E:L,8,0)</f>
        <v>#N/A</v>
      </c>
    </row>
    <row r="3888" spans="1:14" ht="20.25" x14ac:dyDescent="0.25">
      <c r="A3888" s="1">
        <v>21</v>
      </c>
      <c r="B3888" s="159"/>
      <c r="C3888" s="1" t="s">
        <v>2488</v>
      </c>
      <c r="D3888" s="1"/>
      <c r="E3888" s="1"/>
      <c r="F3888" s="1" t="s">
        <v>2494</v>
      </c>
      <c r="G3888" s="1">
        <v>4</v>
      </c>
      <c r="H3888" s="1" t="s">
        <v>19</v>
      </c>
      <c r="I3888" s="1" t="s">
        <v>571</v>
      </c>
      <c r="J3888" s="1">
        <v>0.3</v>
      </c>
      <c r="K3888" s="1">
        <v>1.2</v>
      </c>
      <c r="L3888" s="42">
        <v>10</v>
      </c>
      <c r="M3888" s="43">
        <v>46099</v>
      </c>
      <c r="N3888" s="1" t="e">
        <f>VLOOKUP(B3888,MICRO!E:L,8,0)</f>
        <v>#N/A</v>
      </c>
    </row>
    <row r="3889" spans="1:14" ht="20.25" x14ac:dyDescent="0.25">
      <c r="A3889" s="1">
        <v>22</v>
      </c>
      <c r="B3889" s="159"/>
      <c r="C3889" s="1" t="s">
        <v>2488</v>
      </c>
      <c r="D3889" s="1"/>
      <c r="E3889" s="1"/>
      <c r="F3889" s="1" t="s">
        <v>2495</v>
      </c>
      <c r="G3889" s="1">
        <v>2</v>
      </c>
      <c r="H3889" s="1" t="s">
        <v>19</v>
      </c>
      <c r="I3889" s="1" t="s">
        <v>571</v>
      </c>
      <c r="J3889" s="1">
        <v>0.2</v>
      </c>
      <c r="K3889" s="1">
        <v>0.4</v>
      </c>
      <c r="L3889" s="42">
        <v>10</v>
      </c>
      <c r="M3889" s="43">
        <v>46099</v>
      </c>
      <c r="N3889" s="1" t="e">
        <f>VLOOKUP(B3889,MICRO!E:L,8,0)</f>
        <v>#N/A</v>
      </c>
    </row>
    <row r="3890" spans="1:14" ht="20.25" x14ac:dyDescent="0.25">
      <c r="A3890" s="1">
        <v>23</v>
      </c>
      <c r="B3890" s="159"/>
      <c r="C3890" s="1" t="s">
        <v>2488</v>
      </c>
      <c r="D3890" s="1"/>
      <c r="E3890" s="1"/>
      <c r="F3890" s="1" t="s">
        <v>2496</v>
      </c>
      <c r="G3890" s="1">
        <v>2</v>
      </c>
      <c r="H3890" s="1" t="s">
        <v>19</v>
      </c>
      <c r="I3890" s="1" t="s">
        <v>571</v>
      </c>
      <c r="J3890" s="1">
        <v>0.3</v>
      </c>
      <c r="K3890" s="1">
        <v>0.6</v>
      </c>
      <c r="L3890" s="42">
        <v>10</v>
      </c>
      <c r="M3890" s="43">
        <v>46099</v>
      </c>
      <c r="N3890" s="1" t="e">
        <f>VLOOKUP(B3890,MICRO!E:L,8,0)</f>
        <v>#N/A</v>
      </c>
    </row>
    <row r="3891" spans="1:14" ht="20.25" x14ac:dyDescent="0.25">
      <c r="A3891" s="1">
        <v>24</v>
      </c>
      <c r="B3891" s="159"/>
      <c r="C3891" s="1" t="s">
        <v>2488</v>
      </c>
      <c r="D3891" s="1"/>
      <c r="E3891" s="1"/>
      <c r="F3891" s="1" t="s">
        <v>2497</v>
      </c>
      <c r="G3891" s="1">
        <v>9</v>
      </c>
      <c r="H3891" s="1" t="s">
        <v>19</v>
      </c>
      <c r="I3891" s="1" t="s">
        <v>571</v>
      </c>
      <c r="J3891" s="1">
        <v>1.5</v>
      </c>
      <c r="K3891" s="1">
        <v>13.5</v>
      </c>
      <c r="L3891" s="42">
        <v>10</v>
      </c>
      <c r="M3891" s="43">
        <v>46099</v>
      </c>
      <c r="N3891" s="1" t="e">
        <f>VLOOKUP(B3891,MICRO!E:L,8,0)</f>
        <v>#N/A</v>
      </c>
    </row>
    <row r="3892" spans="1:14" ht="20.25" x14ac:dyDescent="0.25">
      <c r="A3892" s="1">
        <v>25</v>
      </c>
      <c r="B3892" s="159"/>
      <c r="C3892" s="1" t="s">
        <v>2478</v>
      </c>
      <c r="D3892" s="1"/>
      <c r="E3892" s="1"/>
      <c r="F3892" s="1" t="s">
        <v>2490</v>
      </c>
      <c r="G3892" s="1">
        <v>2</v>
      </c>
      <c r="H3892" s="1" t="s">
        <v>19</v>
      </c>
      <c r="I3892" s="1" t="s">
        <v>570</v>
      </c>
      <c r="J3892" s="1">
        <v>0.3</v>
      </c>
      <c r="K3892" s="1">
        <v>0.6</v>
      </c>
      <c r="L3892" s="42">
        <v>10</v>
      </c>
      <c r="M3892" s="43">
        <v>46099</v>
      </c>
      <c r="N3892" s="1" t="e">
        <f>VLOOKUP(B3892,MICRO!E:L,8,0)</f>
        <v>#N/A</v>
      </c>
    </row>
    <row r="3893" spans="1:14" ht="20.25" x14ac:dyDescent="0.25">
      <c r="A3893" s="1">
        <v>26</v>
      </c>
      <c r="B3893" s="159"/>
      <c r="C3893" s="1" t="s">
        <v>2478</v>
      </c>
      <c r="D3893" s="1"/>
      <c r="E3893" s="1"/>
      <c r="F3893" s="1" t="s">
        <v>2491</v>
      </c>
      <c r="G3893" s="1">
        <v>4</v>
      </c>
      <c r="H3893" s="1" t="s">
        <v>19</v>
      </c>
      <c r="I3893" s="1" t="s">
        <v>570</v>
      </c>
      <c r="J3893" s="1">
        <v>0.2</v>
      </c>
      <c r="K3893" s="1">
        <v>0.8</v>
      </c>
      <c r="L3893" s="42">
        <v>10</v>
      </c>
      <c r="M3893" s="43">
        <v>46099</v>
      </c>
      <c r="N3893" s="1" t="e">
        <f>VLOOKUP(B3893,MICRO!E:L,8,0)</f>
        <v>#N/A</v>
      </c>
    </row>
    <row r="3894" spans="1:14" ht="20.25" x14ac:dyDescent="0.25">
      <c r="A3894" s="1">
        <v>27</v>
      </c>
      <c r="B3894" s="159"/>
      <c r="C3894" s="1" t="s">
        <v>2478</v>
      </c>
      <c r="D3894" s="1"/>
      <c r="E3894" s="1"/>
      <c r="F3894" s="1" t="s">
        <v>2492</v>
      </c>
      <c r="G3894" s="1">
        <v>2</v>
      </c>
      <c r="H3894" s="1" t="s">
        <v>19</v>
      </c>
      <c r="I3894" s="1" t="s">
        <v>570</v>
      </c>
      <c r="J3894" s="1">
        <v>0.3</v>
      </c>
      <c r="K3894" s="1">
        <v>0.6</v>
      </c>
      <c r="L3894" s="42">
        <v>10</v>
      </c>
      <c r="M3894" s="43">
        <v>46099</v>
      </c>
      <c r="N3894" s="1" t="e">
        <f>VLOOKUP(B3894,MICRO!E:L,8,0)</f>
        <v>#N/A</v>
      </c>
    </row>
    <row r="3895" spans="1:14" ht="20.25" x14ac:dyDescent="0.25">
      <c r="A3895" s="1">
        <v>28</v>
      </c>
      <c r="B3895" s="159"/>
      <c r="C3895" s="1" t="s">
        <v>2478</v>
      </c>
      <c r="D3895" s="1"/>
      <c r="E3895" s="1"/>
      <c r="F3895" s="1" t="s">
        <v>2493</v>
      </c>
      <c r="G3895" s="1">
        <v>4</v>
      </c>
      <c r="H3895" s="1" t="s">
        <v>19</v>
      </c>
      <c r="I3895" s="1" t="s">
        <v>570</v>
      </c>
      <c r="J3895" s="1">
        <v>0.2</v>
      </c>
      <c r="K3895" s="1">
        <v>0.8</v>
      </c>
      <c r="L3895" s="42">
        <v>10</v>
      </c>
      <c r="M3895" s="43">
        <v>46099</v>
      </c>
      <c r="N3895" s="1" t="e">
        <f>VLOOKUP(B3895,MICRO!E:L,8,0)</f>
        <v>#N/A</v>
      </c>
    </row>
    <row r="3896" spans="1:14" ht="20.25" x14ac:dyDescent="0.25">
      <c r="A3896" s="1">
        <v>29</v>
      </c>
      <c r="B3896" s="159"/>
      <c r="C3896" s="1" t="s">
        <v>2478</v>
      </c>
      <c r="D3896" s="1"/>
      <c r="E3896" s="1"/>
      <c r="F3896" s="1" t="s">
        <v>2494</v>
      </c>
      <c r="G3896" s="1">
        <v>4</v>
      </c>
      <c r="H3896" s="1" t="s">
        <v>19</v>
      </c>
      <c r="I3896" s="1" t="s">
        <v>570</v>
      </c>
      <c r="J3896" s="1">
        <v>0.3</v>
      </c>
      <c r="K3896" s="1">
        <v>1.2</v>
      </c>
      <c r="L3896" s="42">
        <v>10</v>
      </c>
      <c r="M3896" s="43">
        <v>46099</v>
      </c>
      <c r="N3896" s="1" t="e">
        <f>VLOOKUP(B3896,MICRO!E:L,8,0)</f>
        <v>#N/A</v>
      </c>
    </row>
    <row r="3897" spans="1:14" ht="20.25" x14ac:dyDescent="0.25">
      <c r="A3897" s="1">
        <v>30</v>
      </c>
      <c r="B3897" s="159"/>
      <c r="C3897" s="1" t="s">
        <v>2478</v>
      </c>
      <c r="D3897" s="1"/>
      <c r="E3897" s="1"/>
      <c r="F3897" s="1" t="s">
        <v>2495</v>
      </c>
      <c r="G3897" s="1">
        <v>2</v>
      </c>
      <c r="H3897" s="1" t="s">
        <v>19</v>
      </c>
      <c r="I3897" s="1" t="s">
        <v>570</v>
      </c>
      <c r="J3897" s="1">
        <v>0.2</v>
      </c>
      <c r="K3897" s="1">
        <v>0.4</v>
      </c>
      <c r="L3897" s="42">
        <v>10</v>
      </c>
      <c r="M3897" s="43">
        <v>46099</v>
      </c>
      <c r="N3897" s="1" t="e">
        <f>VLOOKUP(B3897,MICRO!E:L,8,0)</f>
        <v>#N/A</v>
      </c>
    </row>
    <row r="3898" spans="1:14" ht="20.25" x14ac:dyDescent="0.25">
      <c r="A3898" s="1">
        <v>31</v>
      </c>
      <c r="B3898" s="159"/>
      <c r="C3898" s="1" t="s">
        <v>2478</v>
      </c>
      <c r="D3898" s="1"/>
      <c r="E3898" s="1"/>
      <c r="F3898" s="1" t="s">
        <v>2496</v>
      </c>
      <c r="G3898" s="1">
        <v>2</v>
      </c>
      <c r="H3898" s="1" t="s">
        <v>19</v>
      </c>
      <c r="I3898" s="1" t="s">
        <v>570</v>
      </c>
      <c r="J3898" s="1">
        <v>0.3</v>
      </c>
      <c r="K3898" s="1">
        <v>0.6</v>
      </c>
      <c r="L3898" s="42">
        <v>10</v>
      </c>
      <c r="M3898" s="43">
        <v>46099</v>
      </c>
      <c r="N3898" s="1" t="e">
        <f>VLOOKUP(B3898,MICRO!E:L,8,0)</f>
        <v>#N/A</v>
      </c>
    </row>
    <row r="3899" spans="1:14" ht="20.25" x14ac:dyDescent="0.25">
      <c r="A3899" s="1">
        <v>32</v>
      </c>
      <c r="B3899" s="159"/>
      <c r="C3899" s="1" t="s">
        <v>2478</v>
      </c>
      <c r="D3899" s="1"/>
      <c r="E3899" s="1"/>
      <c r="F3899" s="1" t="s">
        <v>2498</v>
      </c>
      <c r="G3899" s="1">
        <v>1</v>
      </c>
      <c r="H3899" s="1" t="s">
        <v>19</v>
      </c>
      <c r="I3899" s="1" t="s">
        <v>570</v>
      </c>
      <c r="J3899" s="1">
        <v>2.8</v>
      </c>
      <c r="K3899" s="1">
        <v>2.8</v>
      </c>
      <c r="L3899" s="42">
        <v>10</v>
      </c>
      <c r="M3899" s="43">
        <v>46099</v>
      </c>
      <c r="N3899" s="1" t="e">
        <f>VLOOKUP(B3899,MICRO!E:L,8,0)</f>
        <v>#N/A</v>
      </c>
    </row>
    <row r="3900" spans="1:14" ht="20.25" x14ac:dyDescent="0.25">
      <c r="A3900" s="1">
        <v>33</v>
      </c>
      <c r="B3900" s="159"/>
      <c r="C3900" s="1" t="s">
        <v>2478</v>
      </c>
      <c r="D3900" s="1"/>
      <c r="E3900" s="1"/>
      <c r="F3900" s="1" t="s">
        <v>2497</v>
      </c>
      <c r="G3900" s="1">
        <v>9</v>
      </c>
      <c r="H3900" s="1"/>
      <c r="I3900" s="1" t="s">
        <v>570</v>
      </c>
      <c r="J3900" s="1">
        <v>1.5</v>
      </c>
      <c r="K3900" s="1">
        <v>13.5</v>
      </c>
      <c r="L3900" s="42">
        <v>10</v>
      </c>
      <c r="M3900" s="43">
        <v>46099</v>
      </c>
      <c r="N3900" s="1" t="e">
        <f>VLOOKUP(B3900,MICRO!E:L,8,0)</f>
        <v>#N/A</v>
      </c>
    </row>
    <row r="3901" spans="1:14" ht="20.25" x14ac:dyDescent="0.25">
      <c r="A3901" s="1">
        <v>34</v>
      </c>
      <c r="B3901" s="159"/>
      <c r="C3901" s="1" t="s">
        <v>2499</v>
      </c>
      <c r="D3901" s="1"/>
      <c r="E3901" s="1"/>
      <c r="F3901" s="1" t="s">
        <v>2500</v>
      </c>
      <c r="G3901" s="1">
        <v>10</v>
      </c>
      <c r="H3901" s="1"/>
      <c r="I3901" s="1" t="s">
        <v>569</v>
      </c>
      <c r="J3901" s="1">
        <v>1.5</v>
      </c>
      <c r="K3901" s="1">
        <v>15</v>
      </c>
      <c r="L3901" s="42">
        <v>10</v>
      </c>
      <c r="M3901" s="43">
        <v>46099</v>
      </c>
      <c r="N3901" s="1" t="e">
        <f>VLOOKUP(B3901,MICRO!E:L,8,0)</f>
        <v>#N/A</v>
      </c>
    </row>
    <row r="3902" spans="1:14" ht="20.25" x14ac:dyDescent="0.25">
      <c r="A3902" s="1">
        <v>35</v>
      </c>
      <c r="B3902" s="159"/>
      <c r="C3902" s="1" t="s">
        <v>2499</v>
      </c>
      <c r="D3902" s="1"/>
      <c r="E3902" s="1"/>
      <c r="F3902" s="1" t="s">
        <v>2501</v>
      </c>
      <c r="G3902" s="1">
        <v>2</v>
      </c>
      <c r="H3902" s="1" t="s">
        <v>19</v>
      </c>
      <c r="I3902" s="1" t="s">
        <v>569</v>
      </c>
      <c r="J3902" s="1">
        <v>0.3</v>
      </c>
      <c r="K3902" s="1">
        <v>0.6</v>
      </c>
      <c r="L3902" s="42">
        <v>10</v>
      </c>
      <c r="M3902" s="43">
        <v>46099</v>
      </c>
      <c r="N3902" s="1" t="e">
        <f>VLOOKUP(B3902,MICRO!E:L,8,0)</f>
        <v>#N/A</v>
      </c>
    </row>
    <row r="3903" spans="1:14" ht="20.25" x14ac:dyDescent="0.25">
      <c r="A3903" s="1">
        <v>36</v>
      </c>
      <c r="B3903" s="159"/>
      <c r="C3903" s="1" t="s">
        <v>2499</v>
      </c>
      <c r="D3903" s="1"/>
      <c r="E3903" s="1"/>
      <c r="F3903" s="1" t="s">
        <v>2502</v>
      </c>
      <c r="G3903" s="1">
        <v>4</v>
      </c>
      <c r="H3903" s="1" t="s">
        <v>19</v>
      </c>
      <c r="I3903" s="1" t="s">
        <v>569</v>
      </c>
      <c r="J3903" s="1">
        <v>0.2</v>
      </c>
      <c r="K3903" s="1">
        <v>0.8</v>
      </c>
      <c r="L3903" s="42">
        <v>10</v>
      </c>
      <c r="M3903" s="43">
        <v>46099</v>
      </c>
      <c r="N3903" s="1" t="e">
        <f>VLOOKUP(B3903,MICRO!E:L,8,0)</f>
        <v>#N/A</v>
      </c>
    </row>
    <row r="3904" spans="1:14" ht="20.25" x14ac:dyDescent="0.25">
      <c r="A3904" s="1">
        <v>37</v>
      </c>
      <c r="B3904" s="159"/>
      <c r="C3904" s="1" t="s">
        <v>2499</v>
      </c>
      <c r="D3904" s="1"/>
      <c r="E3904" s="1"/>
      <c r="F3904" s="1" t="s">
        <v>2503</v>
      </c>
      <c r="G3904" s="1">
        <v>2</v>
      </c>
      <c r="H3904" s="1" t="s">
        <v>19</v>
      </c>
      <c r="I3904" s="1" t="s">
        <v>569</v>
      </c>
      <c r="J3904" s="1">
        <v>0.3</v>
      </c>
      <c r="K3904" s="1">
        <v>0.6</v>
      </c>
      <c r="L3904" s="42">
        <v>10</v>
      </c>
      <c r="M3904" s="43">
        <v>46099</v>
      </c>
      <c r="N3904" s="1" t="e">
        <f>VLOOKUP(B3904,MICRO!E:L,8,0)</f>
        <v>#N/A</v>
      </c>
    </row>
    <row r="3905" spans="1:14" ht="20.25" x14ac:dyDescent="0.25">
      <c r="A3905" s="1">
        <v>38</v>
      </c>
      <c r="B3905" s="159"/>
      <c r="C3905" s="1" t="s">
        <v>2499</v>
      </c>
      <c r="D3905" s="1"/>
      <c r="E3905" s="1"/>
      <c r="F3905" s="1" t="s">
        <v>2504</v>
      </c>
      <c r="G3905" s="1">
        <v>4</v>
      </c>
      <c r="H3905" s="1" t="s">
        <v>19</v>
      </c>
      <c r="I3905" s="1" t="s">
        <v>569</v>
      </c>
      <c r="J3905" s="1">
        <v>0.2</v>
      </c>
      <c r="K3905" s="1">
        <v>0.8</v>
      </c>
      <c r="L3905" s="42">
        <v>10</v>
      </c>
      <c r="M3905" s="43">
        <v>46099</v>
      </c>
      <c r="N3905" s="1" t="e">
        <f>VLOOKUP(B3905,MICRO!E:L,8,0)</f>
        <v>#N/A</v>
      </c>
    </row>
    <row r="3906" spans="1:14" ht="20.25" x14ac:dyDescent="0.25">
      <c r="A3906" s="1">
        <v>39</v>
      </c>
      <c r="B3906" s="159"/>
      <c r="C3906" s="1" t="s">
        <v>2499</v>
      </c>
      <c r="D3906" s="1"/>
      <c r="E3906" s="1"/>
      <c r="F3906" s="1" t="s">
        <v>2505</v>
      </c>
      <c r="G3906" s="1">
        <v>4</v>
      </c>
      <c r="H3906" s="1" t="s">
        <v>19</v>
      </c>
      <c r="I3906" s="1" t="s">
        <v>569</v>
      </c>
      <c r="J3906" s="1">
        <v>0.3</v>
      </c>
      <c r="K3906" s="1">
        <v>1.2</v>
      </c>
      <c r="L3906" s="42">
        <v>10</v>
      </c>
      <c r="M3906" s="43">
        <v>46099</v>
      </c>
      <c r="N3906" s="1" t="e">
        <f>VLOOKUP(B3906,MICRO!E:L,8,0)</f>
        <v>#N/A</v>
      </c>
    </row>
    <row r="3907" spans="1:14" ht="20.25" x14ac:dyDescent="0.25">
      <c r="A3907" s="1">
        <v>40</v>
      </c>
      <c r="B3907" s="159"/>
      <c r="C3907" s="1" t="s">
        <v>2499</v>
      </c>
      <c r="D3907" s="1"/>
      <c r="E3907" s="1"/>
      <c r="F3907" s="1" t="s">
        <v>2506</v>
      </c>
      <c r="G3907" s="1">
        <v>2</v>
      </c>
      <c r="H3907" s="1" t="s">
        <v>19</v>
      </c>
      <c r="I3907" s="1" t="s">
        <v>569</v>
      </c>
      <c r="J3907" s="1">
        <v>0.2</v>
      </c>
      <c r="K3907" s="1">
        <v>0.4</v>
      </c>
      <c r="L3907" s="42">
        <v>10</v>
      </c>
      <c r="M3907" s="43">
        <v>46099</v>
      </c>
      <c r="N3907" s="1" t="e">
        <f>VLOOKUP(B3907,MICRO!E:L,8,0)</f>
        <v>#N/A</v>
      </c>
    </row>
    <row r="3908" spans="1:14" ht="20.25" x14ac:dyDescent="0.25">
      <c r="A3908" s="1">
        <v>41</v>
      </c>
      <c r="B3908" s="159"/>
      <c r="C3908" s="1" t="s">
        <v>2499</v>
      </c>
      <c r="D3908" s="1"/>
      <c r="E3908" s="1"/>
      <c r="F3908" s="1" t="s">
        <v>2507</v>
      </c>
      <c r="G3908" s="1">
        <v>2</v>
      </c>
      <c r="H3908" s="1" t="s">
        <v>19</v>
      </c>
      <c r="I3908" s="1" t="s">
        <v>569</v>
      </c>
      <c r="J3908" s="1">
        <v>0.3</v>
      </c>
      <c r="K3908" s="1">
        <v>0.6</v>
      </c>
      <c r="L3908" s="42">
        <v>10</v>
      </c>
      <c r="M3908" s="43">
        <v>46099</v>
      </c>
      <c r="N3908" s="1" t="e">
        <f>VLOOKUP(B3908,MICRO!E:L,8,0)</f>
        <v>#N/A</v>
      </c>
    </row>
    <row r="3909" spans="1:14" ht="20.25" x14ac:dyDescent="0.25">
      <c r="A3909" s="1">
        <v>42</v>
      </c>
      <c r="B3909" s="159"/>
      <c r="C3909" s="1" t="s">
        <v>2499</v>
      </c>
      <c r="D3909" s="1"/>
      <c r="E3909" s="1"/>
      <c r="F3909" s="1" t="s">
        <v>2508</v>
      </c>
      <c r="G3909" s="1">
        <v>1</v>
      </c>
      <c r="H3909" s="1" t="s">
        <v>19</v>
      </c>
      <c r="I3909" s="1" t="s">
        <v>569</v>
      </c>
      <c r="J3909" s="1">
        <v>2.8</v>
      </c>
      <c r="K3909" s="1">
        <v>2.8</v>
      </c>
      <c r="L3909" s="42">
        <v>10</v>
      </c>
      <c r="M3909" s="43">
        <v>46099</v>
      </c>
      <c r="N3909" s="1" t="e">
        <f>VLOOKUP(B3909,MICRO!E:L,8,0)</f>
        <v>#N/A</v>
      </c>
    </row>
    <row r="3910" spans="1:14" ht="20.25" x14ac:dyDescent="0.25">
      <c r="A3910" s="1">
        <v>43</v>
      </c>
      <c r="B3910" s="159"/>
      <c r="C3910" s="1" t="s">
        <v>2509</v>
      </c>
      <c r="D3910" s="1"/>
      <c r="E3910" s="1"/>
      <c r="F3910" s="1" t="s">
        <v>2510</v>
      </c>
      <c r="G3910" s="1">
        <v>1</v>
      </c>
      <c r="H3910" s="1" t="s">
        <v>19</v>
      </c>
      <c r="I3910" s="1" t="s">
        <v>572</v>
      </c>
      <c r="J3910" s="1">
        <v>2.8</v>
      </c>
      <c r="K3910" s="1">
        <v>2.8</v>
      </c>
      <c r="L3910" s="42">
        <v>10</v>
      </c>
      <c r="M3910" s="43">
        <v>46099</v>
      </c>
      <c r="N3910" s="1" t="e">
        <f>VLOOKUP(B3910,MICRO!E:L,8,0)</f>
        <v>#N/A</v>
      </c>
    </row>
    <row r="3911" spans="1:14" ht="20.25" x14ac:dyDescent="0.25">
      <c r="A3911" s="1">
        <v>44</v>
      </c>
      <c r="B3911" s="159"/>
      <c r="C3911" s="1" t="s">
        <v>2509</v>
      </c>
      <c r="D3911" s="1"/>
      <c r="E3911" s="1"/>
      <c r="F3911" s="1" t="s">
        <v>2490</v>
      </c>
      <c r="G3911" s="1">
        <v>2</v>
      </c>
      <c r="H3911" s="1" t="s">
        <v>19</v>
      </c>
      <c r="I3911" s="1" t="s">
        <v>572</v>
      </c>
      <c r="J3911" s="1">
        <v>0.3</v>
      </c>
      <c r="K3911" s="1">
        <v>0.6</v>
      </c>
      <c r="L3911" s="42">
        <v>10</v>
      </c>
      <c r="M3911" s="43">
        <v>46099</v>
      </c>
      <c r="N3911" s="1" t="e">
        <f>VLOOKUP(B3911,MICRO!E:L,8,0)</f>
        <v>#N/A</v>
      </c>
    </row>
    <row r="3912" spans="1:14" ht="20.25" x14ac:dyDescent="0.25">
      <c r="A3912" s="1">
        <v>45</v>
      </c>
      <c r="B3912" s="159"/>
      <c r="C3912" s="1" t="s">
        <v>2509</v>
      </c>
      <c r="D3912" s="1"/>
      <c r="E3912" s="1"/>
      <c r="F3912" s="1" t="s">
        <v>2491</v>
      </c>
      <c r="G3912" s="1">
        <v>4</v>
      </c>
      <c r="H3912" s="1" t="s">
        <v>19</v>
      </c>
      <c r="I3912" s="1" t="s">
        <v>572</v>
      </c>
      <c r="J3912" s="1">
        <v>0.2</v>
      </c>
      <c r="K3912" s="1">
        <v>0.8</v>
      </c>
      <c r="L3912" s="42">
        <v>10</v>
      </c>
      <c r="M3912" s="43">
        <v>46099</v>
      </c>
      <c r="N3912" s="1" t="e">
        <f>VLOOKUP(B3912,MICRO!E:L,8,0)</f>
        <v>#N/A</v>
      </c>
    </row>
    <row r="3913" spans="1:14" ht="20.25" x14ac:dyDescent="0.25">
      <c r="A3913" s="1">
        <v>46</v>
      </c>
      <c r="B3913" s="159"/>
      <c r="C3913" s="1" t="s">
        <v>2509</v>
      </c>
      <c r="D3913" s="1"/>
      <c r="E3913" s="1"/>
      <c r="F3913" s="1" t="s">
        <v>2492</v>
      </c>
      <c r="G3913" s="1">
        <v>2</v>
      </c>
      <c r="H3913" s="1" t="s">
        <v>19</v>
      </c>
      <c r="I3913" s="1" t="s">
        <v>572</v>
      </c>
      <c r="J3913" s="1">
        <v>0.3</v>
      </c>
      <c r="K3913" s="1">
        <v>0.6</v>
      </c>
      <c r="L3913" s="42">
        <v>10</v>
      </c>
      <c r="M3913" s="43">
        <v>46099</v>
      </c>
      <c r="N3913" s="1" t="e">
        <f>VLOOKUP(B3913,MICRO!E:L,8,0)</f>
        <v>#N/A</v>
      </c>
    </row>
    <row r="3914" spans="1:14" ht="20.25" x14ac:dyDescent="0.25">
      <c r="A3914" s="1">
        <v>47</v>
      </c>
      <c r="B3914" s="159"/>
      <c r="C3914" s="1" t="s">
        <v>2509</v>
      </c>
      <c r="D3914" s="1"/>
      <c r="E3914" s="1"/>
      <c r="F3914" s="1" t="s">
        <v>2493</v>
      </c>
      <c r="G3914" s="1">
        <v>4</v>
      </c>
      <c r="H3914" s="1" t="s">
        <v>19</v>
      </c>
      <c r="I3914" s="1" t="s">
        <v>572</v>
      </c>
      <c r="J3914" s="1">
        <v>0.2</v>
      </c>
      <c r="K3914" s="1">
        <v>0.8</v>
      </c>
      <c r="L3914" s="42">
        <v>10</v>
      </c>
      <c r="M3914" s="43">
        <v>46099</v>
      </c>
      <c r="N3914" s="1" t="e">
        <f>VLOOKUP(B3914,MICRO!E:L,8,0)</f>
        <v>#N/A</v>
      </c>
    </row>
    <row r="3915" spans="1:14" ht="20.25" x14ac:dyDescent="0.25">
      <c r="A3915" s="1">
        <v>48</v>
      </c>
      <c r="B3915" s="159"/>
      <c r="C3915" s="1" t="s">
        <v>2509</v>
      </c>
      <c r="D3915" s="1"/>
      <c r="E3915" s="1"/>
      <c r="F3915" s="1" t="s">
        <v>2494</v>
      </c>
      <c r="G3915" s="1">
        <v>4</v>
      </c>
      <c r="H3915" s="1" t="s">
        <v>19</v>
      </c>
      <c r="I3915" s="1" t="s">
        <v>572</v>
      </c>
      <c r="J3915" s="1">
        <v>0.3</v>
      </c>
      <c r="K3915" s="1">
        <v>1.2</v>
      </c>
      <c r="L3915" s="42">
        <v>10</v>
      </c>
      <c r="M3915" s="43">
        <v>46099</v>
      </c>
      <c r="N3915" s="1" t="e">
        <f>VLOOKUP(B3915,MICRO!E:L,8,0)</f>
        <v>#N/A</v>
      </c>
    </row>
    <row r="3916" spans="1:14" ht="20.25" x14ac:dyDescent="0.25">
      <c r="A3916" s="1">
        <v>49</v>
      </c>
      <c r="B3916" s="159"/>
      <c r="C3916" s="1" t="s">
        <v>2509</v>
      </c>
      <c r="D3916" s="1"/>
      <c r="E3916" s="1"/>
      <c r="F3916" s="1" t="s">
        <v>2495</v>
      </c>
      <c r="G3916" s="1">
        <v>2</v>
      </c>
      <c r="H3916" s="1" t="s">
        <v>19</v>
      </c>
      <c r="I3916" s="1" t="s">
        <v>572</v>
      </c>
      <c r="J3916" s="1">
        <v>0.2</v>
      </c>
      <c r="K3916" s="1">
        <v>0.4</v>
      </c>
      <c r="L3916" s="42">
        <v>10</v>
      </c>
      <c r="M3916" s="43">
        <v>46099</v>
      </c>
      <c r="N3916" s="1" t="e">
        <f>VLOOKUP(B3916,MICRO!E:L,8,0)</f>
        <v>#N/A</v>
      </c>
    </row>
    <row r="3917" spans="1:14" ht="20.25" x14ac:dyDescent="0.25">
      <c r="A3917" s="1">
        <v>50</v>
      </c>
      <c r="B3917" s="159"/>
      <c r="C3917" s="1" t="s">
        <v>2509</v>
      </c>
      <c r="D3917" s="1"/>
      <c r="E3917" s="1"/>
      <c r="F3917" s="1" t="s">
        <v>2496</v>
      </c>
      <c r="G3917" s="1">
        <v>1</v>
      </c>
      <c r="H3917" s="1" t="s">
        <v>19</v>
      </c>
      <c r="I3917" s="1" t="s">
        <v>572</v>
      </c>
      <c r="J3917" s="1">
        <v>0.3</v>
      </c>
      <c r="K3917" s="1">
        <v>0.3</v>
      </c>
      <c r="L3917" s="42">
        <v>10</v>
      </c>
      <c r="M3917" s="43">
        <v>46099</v>
      </c>
      <c r="N3917" s="1" t="e">
        <f>VLOOKUP(B3917,MICRO!E:L,8,0)</f>
        <v>#N/A</v>
      </c>
    </row>
    <row r="3918" spans="1:14" ht="20.25" x14ac:dyDescent="0.25">
      <c r="A3918" s="1">
        <v>51</v>
      </c>
      <c r="B3918" s="159"/>
      <c r="C3918" s="1" t="s">
        <v>2509</v>
      </c>
      <c r="D3918" s="1"/>
      <c r="E3918" s="1"/>
      <c r="F3918" s="1" t="s">
        <v>2497</v>
      </c>
      <c r="G3918" s="1">
        <v>7</v>
      </c>
      <c r="H3918" s="1"/>
      <c r="I3918" s="1" t="s">
        <v>572</v>
      </c>
      <c r="J3918" s="1">
        <v>1.5</v>
      </c>
      <c r="K3918" s="1">
        <v>10.5</v>
      </c>
      <c r="L3918" s="42">
        <v>10</v>
      </c>
      <c r="M3918" s="43">
        <v>46099</v>
      </c>
      <c r="N3918" s="1" t="e">
        <f>VLOOKUP(B3918,MICRO!E:L,8,0)</f>
        <v>#N/A</v>
      </c>
    </row>
    <row r="3919" spans="1:14" ht="20.25" x14ac:dyDescent="0.25">
      <c r="A3919" s="1">
        <v>52</v>
      </c>
      <c r="B3919" s="159"/>
      <c r="C3919" s="1"/>
      <c r="D3919" s="1" t="s">
        <v>2135</v>
      </c>
      <c r="E3919" s="1"/>
      <c r="F3919" s="1" t="s">
        <v>2136</v>
      </c>
      <c r="G3919" s="1">
        <v>280</v>
      </c>
      <c r="H3919" s="1" t="s">
        <v>19</v>
      </c>
      <c r="I3919" s="1" t="s">
        <v>569</v>
      </c>
      <c r="J3919" s="1">
        <v>0.05</v>
      </c>
      <c r="K3919" s="1">
        <v>14</v>
      </c>
      <c r="L3919" s="42">
        <v>10</v>
      </c>
      <c r="M3919" s="43">
        <v>46099</v>
      </c>
      <c r="N3919" s="1" t="e">
        <f>VLOOKUP(B3919,MICRO!E:L,8,0)</f>
        <v>#N/A</v>
      </c>
    </row>
    <row r="3920" spans="1:14" ht="20.25" x14ac:dyDescent="0.25">
      <c r="A3920" s="1">
        <v>53</v>
      </c>
      <c r="B3920" s="159"/>
      <c r="C3920" s="1"/>
      <c r="D3920" s="1" t="s">
        <v>2135</v>
      </c>
      <c r="E3920" s="1"/>
      <c r="F3920" s="1" t="s">
        <v>2137</v>
      </c>
      <c r="G3920" s="1">
        <v>16</v>
      </c>
      <c r="H3920" s="1" t="s">
        <v>19</v>
      </c>
      <c r="I3920" s="1" t="s">
        <v>569</v>
      </c>
      <c r="J3920" s="1">
        <v>0.05</v>
      </c>
      <c r="K3920" s="1">
        <v>0.8</v>
      </c>
      <c r="L3920" s="42">
        <v>10</v>
      </c>
      <c r="M3920" s="43">
        <v>46099</v>
      </c>
      <c r="N3920" s="1" t="e">
        <f>VLOOKUP(B3920,MICRO!E:L,8,0)</f>
        <v>#N/A</v>
      </c>
    </row>
    <row r="3921" spans="1:14" ht="20.25" x14ac:dyDescent="0.25">
      <c r="A3921" s="1">
        <v>54</v>
      </c>
      <c r="B3921" s="159"/>
      <c r="C3921" s="1"/>
      <c r="D3921" s="1" t="s">
        <v>2135</v>
      </c>
      <c r="E3921" s="1"/>
      <c r="F3921" s="1" t="s">
        <v>2138</v>
      </c>
      <c r="G3921" s="1">
        <v>8</v>
      </c>
      <c r="H3921" s="1" t="s">
        <v>19</v>
      </c>
      <c r="I3921" s="1" t="s">
        <v>569</v>
      </c>
      <c r="J3921" s="1">
        <v>0.05</v>
      </c>
      <c r="K3921" s="1">
        <v>0.4</v>
      </c>
      <c r="L3921" s="42">
        <v>10</v>
      </c>
      <c r="M3921" s="43">
        <v>46099</v>
      </c>
      <c r="N3921" s="1" t="e">
        <f>VLOOKUP(B3921,MICRO!E:L,8,0)</f>
        <v>#N/A</v>
      </c>
    </row>
    <row r="3922" spans="1:14" ht="20.25" x14ac:dyDescent="0.25">
      <c r="A3922" s="1">
        <v>55</v>
      </c>
      <c r="B3922" s="159"/>
      <c r="C3922" s="1"/>
      <c r="D3922" s="1" t="s">
        <v>2135</v>
      </c>
      <c r="E3922" s="1"/>
      <c r="F3922" s="1" t="s">
        <v>2139</v>
      </c>
      <c r="G3922" s="1">
        <v>256</v>
      </c>
      <c r="H3922" s="1" t="s">
        <v>19</v>
      </c>
      <c r="I3922" s="1" t="s">
        <v>569</v>
      </c>
      <c r="J3922" s="1">
        <v>0.03</v>
      </c>
      <c r="K3922" s="1">
        <v>7.68</v>
      </c>
      <c r="L3922" s="42">
        <v>10</v>
      </c>
      <c r="M3922" s="43">
        <v>46099</v>
      </c>
      <c r="N3922" s="1" t="e">
        <f>VLOOKUP(B3922,MICRO!E:L,8,0)</f>
        <v>#N/A</v>
      </c>
    </row>
    <row r="3923" spans="1:14" ht="20.25" x14ac:dyDescent="0.25">
      <c r="A3923" s="1">
        <v>56</v>
      </c>
      <c r="B3923" s="159"/>
      <c r="C3923" s="1"/>
      <c r="D3923" s="1" t="s">
        <v>2135</v>
      </c>
      <c r="E3923" s="1"/>
      <c r="F3923" s="1" t="s">
        <v>2140</v>
      </c>
      <c r="G3923" s="1">
        <v>296</v>
      </c>
      <c r="H3923" s="1" t="s">
        <v>19</v>
      </c>
      <c r="I3923" s="1" t="s">
        <v>569</v>
      </c>
      <c r="J3923" s="1">
        <v>0.02</v>
      </c>
      <c r="K3923" s="1">
        <v>5.92</v>
      </c>
      <c r="L3923" s="42">
        <v>10</v>
      </c>
      <c r="M3923" s="43">
        <v>46099</v>
      </c>
      <c r="N3923" s="1" t="e">
        <f>VLOOKUP(B3923,MICRO!E:L,8,0)</f>
        <v>#N/A</v>
      </c>
    </row>
    <row r="3924" spans="1:14" ht="20.25" x14ac:dyDescent="0.25">
      <c r="A3924" s="1">
        <v>57</v>
      </c>
      <c r="B3924" s="159"/>
      <c r="C3924" s="1"/>
      <c r="D3924" s="1" t="s">
        <v>2141</v>
      </c>
      <c r="E3924" s="1"/>
      <c r="F3924" s="1" t="s">
        <v>2142</v>
      </c>
      <c r="G3924" s="1">
        <v>252</v>
      </c>
      <c r="H3924" s="1" t="s">
        <v>19</v>
      </c>
      <c r="I3924" s="1" t="s">
        <v>570</v>
      </c>
      <c r="J3924" s="1">
        <v>0.05</v>
      </c>
      <c r="K3924" s="1">
        <v>12.600000000000001</v>
      </c>
      <c r="L3924" s="42">
        <v>10</v>
      </c>
      <c r="M3924" s="43">
        <v>46099</v>
      </c>
      <c r="N3924" s="1" t="e">
        <f>VLOOKUP(B3924,MICRO!E:L,8,0)</f>
        <v>#N/A</v>
      </c>
    </row>
    <row r="3925" spans="1:14" ht="20.25" x14ac:dyDescent="0.25">
      <c r="A3925" s="1">
        <v>58</v>
      </c>
      <c r="B3925" s="159"/>
      <c r="C3925" s="1"/>
      <c r="D3925" s="1" t="s">
        <v>2141</v>
      </c>
      <c r="E3925" s="1"/>
      <c r="F3925" s="1" t="s">
        <v>2143</v>
      </c>
      <c r="G3925" s="1">
        <v>16</v>
      </c>
      <c r="H3925" s="1" t="s">
        <v>19</v>
      </c>
      <c r="I3925" s="1" t="s">
        <v>570</v>
      </c>
      <c r="J3925" s="1">
        <v>0.05</v>
      </c>
      <c r="K3925" s="1">
        <v>0.8</v>
      </c>
      <c r="L3925" s="42">
        <v>10</v>
      </c>
      <c r="M3925" s="43">
        <v>46099</v>
      </c>
      <c r="N3925" s="1" t="e">
        <f>VLOOKUP(B3925,MICRO!E:L,8,0)</f>
        <v>#N/A</v>
      </c>
    </row>
    <row r="3926" spans="1:14" ht="20.25" x14ac:dyDescent="0.25">
      <c r="A3926" s="1">
        <v>59</v>
      </c>
      <c r="B3926" s="159"/>
      <c r="C3926" s="1"/>
      <c r="D3926" s="1" t="s">
        <v>2141</v>
      </c>
      <c r="E3926" s="1"/>
      <c r="F3926" s="1" t="s">
        <v>2144</v>
      </c>
      <c r="G3926" s="1">
        <v>8</v>
      </c>
      <c r="H3926" s="1" t="s">
        <v>19</v>
      </c>
      <c r="I3926" s="1" t="s">
        <v>570</v>
      </c>
      <c r="J3926" s="1">
        <v>0.05</v>
      </c>
      <c r="K3926" s="1">
        <v>0.4</v>
      </c>
      <c r="L3926" s="42">
        <v>10</v>
      </c>
      <c r="M3926" s="43">
        <v>46099</v>
      </c>
      <c r="N3926" s="1" t="e">
        <f>VLOOKUP(B3926,MICRO!E:L,8,0)</f>
        <v>#N/A</v>
      </c>
    </row>
    <row r="3927" spans="1:14" ht="20.25" x14ac:dyDescent="0.25">
      <c r="A3927" s="1">
        <v>60</v>
      </c>
      <c r="B3927" s="159"/>
      <c r="C3927" s="1"/>
      <c r="D3927" s="1" t="s">
        <v>2141</v>
      </c>
      <c r="E3927" s="1"/>
      <c r="F3927" s="1" t="s">
        <v>2145</v>
      </c>
      <c r="G3927" s="1">
        <v>228</v>
      </c>
      <c r="H3927" s="1" t="s">
        <v>19</v>
      </c>
      <c r="I3927" s="1" t="s">
        <v>570</v>
      </c>
      <c r="J3927" s="1">
        <v>0.03</v>
      </c>
      <c r="K3927" s="1">
        <v>6.84</v>
      </c>
      <c r="L3927" s="42">
        <v>10</v>
      </c>
      <c r="M3927" s="43">
        <v>46099</v>
      </c>
      <c r="N3927" s="1" t="e">
        <f>VLOOKUP(B3927,MICRO!E:L,8,0)</f>
        <v>#N/A</v>
      </c>
    </row>
    <row r="3928" spans="1:14" ht="20.25" x14ac:dyDescent="0.25">
      <c r="A3928" s="1">
        <v>61</v>
      </c>
      <c r="B3928" s="159"/>
      <c r="C3928" s="1"/>
      <c r="D3928" s="1" t="s">
        <v>2141</v>
      </c>
      <c r="E3928" s="1"/>
      <c r="F3928" s="1" t="s">
        <v>2146</v>
      </c>
      <c r="G3928" s="1">
        <v>268</v>
      </c>
      <c r="H3928" s="1" t="s">
        <v>19</v>
      </c>
      <c r="I3928" s="1" t="s">
        <v>570</v>
      </c>
      <c r="J3928" s="1">
        <v>0.02</v>
      </c>
      <c r="K3928" s="1">
        <v>5.36</v>
      </c>
      <c r="L3928" s="42">
        <v>10</v>
      </c>
      <c r="M3928" s="43">
        <v>46099</v>
      </c>
      <c r="N3928" s="1" t="e">
        <f>VLOOKUP(B3928,MICRO!E:L,8,0)</f>
        <v>#N/A</v>
      </c>
    </row>
    <row r="3929" spans="1:14" ht="20.25" x14ac:dyDescent="0.25">
      <c r="A3929" s="1">
        <v>62</v>
      </c>
      <c r="B3929" s="159"/>
      <c r="C3929" s="1"/>
      <c r="D3929" s="1" t="s">
        <v>2147</v>
      </c>
      <c r="E3929" s="1"/>
      <c r="F3929" s="1" t="s">
        <v>2148</v>
      </c>
      <c r="G3929" s="1">
        <v>252</v>
      </c>
      <c r="H3929" s="1" t="s">
        <v>19</v>
      </c>
      <c r="I3929" s="1" t="s">
        <v>571</v>
      </c>
      <c r="J3929" s="1">
        <v>0.05</v>
      </c>
      <c r="K3929" s="1">
        <v>12.600000000000001</v>
      </c>
      <c r="L3929" s="42">
        <v>10</v>
      </c>
      <c r="M3929" s="43">
        <v>46099</v>
      </c>
      <c r="N3929" s="1" t="e">
        <f>VLOOKUP(B3929,MICRO!E:L,8,0)</f>
        <v>#N/A</v>
      </c>
    </row>
    <row r="3930" spans="1:14" ht="20.25" x14ac:dyDescent="0.25">
      <c r="A3930" s="1">
        <v>63</v>
      </c>
      <c r="B3930" s="159"/>
      <c r="C3930" s="1"/>
      <c r="D3930" s="1" t="s">
        <v>2147</v>
      </c>
      <c r="E3930" s="1"/>
      <c r="F3930" s="1" t="s">
        <v>2149</v>
      </c>
      <c r="G3930" s="1">
        <v>16</v>
      </c>
      <c r="H3930" s="1" t="s">
        <v>19</v>
      </c>
      <c r="I3930" s="1" t="s">
        <v>571</v>
      </c>
      <c r="J3930" s="1">
        <v>0.05</v>
      </c>
      <c r="K3930" s="1">
        <v>0.8</v>
      </c>
      <c r="L3930" s="42">
        <v>10</v>
      </c>
      <c r="M3930" s="43">
        <v>46099</v>
      </c>
      <c r="N3930" s="1" t="e">
        <f>VLOOKUP(B3930,MICRO!E:L,8,0)</f>
        <v>#N/A</v>
      </c>
    </row>
    <row r="3931" spans="1:14" ht="20.25" x14ac:dyDescent="0.25">
      <c r="A3931" s="1">
        <v>64</v>
      </c>
      <c r="B3931" s="159"/>
      <c r="C3931" s="1"/>
      <c r="D3931" s="1" t="s">
        <v>2147</v>
      </c>
      <c r="E3931" s="1"/>
      <c r="F3931" s="1" t="s">
        <v>2150</v>
      </c>
      <c r="G3931" s="1">
        <v>8</v>
      </c>
      <c r="H3931" s="1" t="s">
        <v>19</v>
      </c>
      <c r="I3931" s="1" t="s">
        <v>571</v>
      </c>
      <c r="J3931" s="1">
        <v>0.05</v>
      </c>
      <c r="K3931" s="1">
        <v>0.4</v>
      </c>
      <c r="L3931" s="42">
        <v>10</v>
      </c>
      <c r="M3931" s="43">
        <v>46099</v>
      </c>
      <c r="N3931" s="1" t="e">
        <f>VLOOKUP(B3931,MICRO!E:L,8,0)</f>
        <v>#N/A</v>
      </c>
    </row>
    <row r="3932" spans="1:14" ht="20.25" x14ac:dyDescent="0.25">
      <c r="A3932" s="1">
        <v>65</v>
      </c>
      <c r="B3932" s="159"/>
      <c r="C3932" s="1"/>
      <c r="D3932" s="1" t="s">
        <v>2147</v>
      </c>
      <c r="E3932" s="1"/>
      <c r="F3932" s="1" t="s">
        <v>2151</v>
      </c>
      <c r="G3932" s="1">
        <v>228</v>
      </c>
      <c r="H3932" s="1" t="s">
        <v>19</v>
      </c>
      <c r="I3932" s="1" t="s">
        <v>571</v>
      </c>
      <c r="J3932" s="1">
        <v>0.03</v>
      </c>
      <c r="K3932" s="1">
        <v>6.84</v>
      </c>
      <c r="L3932" s="42">
        <v>10</v>
      </c>
      <c r="M3932" s="43">
        <v>46099</v>
      </c>
      <c r="N3932" s="1" t="e">
        <f>VLOOKUP(B3932,MICRO!E:L,8,0)</f>
        <v>#N/A</v>
      </c>
    </row>
    <row r="3933" spans="1:14" ht="20.25" x14ac:dyDescent="0.25">
      <c r="A3933" s="1">
        <v>66</v>
      </c>
      <c r="B3933" s="159"/>
      <c r="C3933" s="1"/>
      <c r="D3933" s="1" t="s">
        <v>2147</v>
      </c>
      <c r="E3933" s="1"/>
      <c r="F3933" s="1" t="s">
        <v>2152</v>
      </c>
      <c r="G3933" s="1">
        <v>268</v>
      </c>
      <c r="H3933" s="1" t="s">
        <v>19</v>
      </c>
      <c r="I3933" s="1" t="s">
        <v>571</v>
      </c>
      <c r="J3933" s="1">
        <v>0.02</v>
      </c>
      <c r="K3933" s="1">
        <v>5.36</v>
      </c>
      <c r="L3933" s="42">
        <v>10</v>
      </c>
      <c r="M3933" s="43">
        <v>46099</v>
      </c>
      <c r="N3933" s="1" t="e">
        <f>VLOOKUP(B3933,MICRO!E:L,8,0)</f>
        <v>#N/A</v>
      </c>
    </row>
    <row r="3934" spans="1:14" ht="20.25" x14ac:dyDescent="0.25">
      <c r="A3934" s="1">
        <v>67</v>
      </c>
      <c r="B3934" s="159"/>
      <c r="C3934" s="1"/>
      <c r="D3934" s="1" t="s">
        <v>2153</v>
      </c>
      <c r="E3934" s="1"/>
      <c r="F3934" s="1" t="s">
        <v>2154</v>
      </c>
      <c r="G3934" s="1">
        <v>182</v>
      </c>
      <c r="H3934" s="1" t="s">
        <v>19</v>
      </c>
      <c r="I3934" s="1" t="s">
        <v>572</v>
      </c>
      <c r="J3934" s="1">
        <v>0.05</v>
      </c>
      <c r="K3934" s="1">
        <v>9.1</v>
      </c>
      <c r="L3934" s="42">
        <v>10</v>
      </c>
      <c r="M3934" s="43">
        <v>46099</v>
      </c>
      <c r="N3934" s="1" t="e">
        <f>VLOOKUP(B3934,MICRO!E:L,8,0)</f>
        <v>#N/A</v>
      </c>
    </row>
    <row r="3935" spans="1:14" ht="20.25" x14ac:dyDescent="0.25">
      <c r="A3935" s="1">
        <v>68</v>
      </c>
      <c r="B3935" s="159"/>
      <c r="C3935" s="1"/>
      <c r="D3935" s="1" t="s">
        <v>2153</v>
      </c>
      <c r="E3935" s="1"/>
      <c r="F3935" s="1" t="s">
        <v>2155</v>
      </c>
      <c r="G3935" s="1">
        <v>16</v>
      </c>
      <c r="H3935" s="1" t="s">
        <v>19</v>
      </c>
      <c r="I3935" s="1" t="s">
        <v>572</v>
      </c>
      <c r="J3935" s="1">
        <v>0.05</v>
      </c>
      <c r="K3935" s="1">
        <v>0.8</v>
      </c>
      <c r="L3935" s="42">
        <v>10</v>
      </c>
      <c r="M3935" s="43">
        <v>46099</v>
      </c>
      <c r="N3935" s="1" t="e">
        <f>VLOOKUP(B3935,MICRO!E:L,8,0)</f>
        <v>#N/A</v>
      </c>
    </row>
    <row r="3936" spans="1:14" ht="20.25" x14ac:dyDescent="0.25">
      <c r="A3936" s="1">
        <v>69</v>
      </c>
      <c r="B3936" s="159"/>
      <c r="C3936" s="1"/>
      <c r="D3936" s="1" t="s">
        <v>2153</v>
      </c>
      <c r="E3936" s="1"/>
      <c r="F3936" s="1" t="s">
        <v>2156</v>
      </c>
      <c r="G3936" s="1">
        <v>8</v>
      </c>
      <c r="H3936" s="1" t="s">
        <v>19</v>
      </c>
      <c r="I3936" s="1" t="s">
        <v>572</v>
      </c>
      <c r="J3936" s="1">
        <v>0.05</v>
      </c>
      <c r="K3936" s="1">
        <v>0.4</v>
      </c>
      <c r="L3936" s="42">
        <v>10</v>
      </c>
      <c r="M3936" s="43">
        <v>46099</v>
      </c>
      <c r="N3936" s="1" t="e">
        <f>VLOOKUP(B3936,MICRO!E:L,8,0)</f>
        <v>#N/A</v>
      </c>
    </row>
    <row r="3937" spans="1:14" ht="20.25" x14ac:dyDescent="0.25">
      <c r="A3937" s="1">
        <v>70</v>
      </c>
      <c r="B3937" s="159"/>
      <c r="C3937" s="1"/>
      <c r="D3937" s="1" t="s">
        <v>2153</v>
      </c>
      <c r="E3937" s="1"/>
      <c r="F3937" s="1" t="s">
        <v>2157</v>
      </c>
      <c r="G3937" s="1">
        <v>158</v>
      </c>
      <c r="H3937" s="1" t="s">
        <v>19</v>
      </c>
      <c r="I3937" s="1" t="s">
        <v>572</v>
      </c>
      <c r="J3937" s="1">
        <v>0.03</v>
      </c>
      <c r="K3937" s="1">
        <v>4.74</v>
      </c>
      <c r="L3937" s="42">
        <v>10</v>
      </c>
      <c r="M3937" s="43">
        <v>46099</v>
      </c>
      <c r="N3937" s="1" t="e">
        <f>VLOOKUP(B3937,MICRO!E:L,8,0)</f>
        <v>#N/A</v>
      </c>
    </row>
    <row r="3938" spans="1:14" ht="20.25" x14ac:dyDescent="0.25">
      <c r="A3938" s="1">
        <v>71</v>
      </c>
      <c r="B3938" s="159"/>
      <c r="C3938" s="1"/>
      <c r="D3938" s="1" t="s">
        <v>2153</v>
      </c>
      <c r="E3938" s="1"/>
      <c r="F3938" s="1" t="s">
        <v>2158</v>
      </c>
      <c r="G3938" s="1">
        <v>198</v>
      </c>
      <c r="H3938" s="1" t="s">
        <v>19</v>
      </c>
      <c r="I3938" s="1" t="s">
        <v>572</v>
      </c>
      <c r="J3938" s="1">
        <v>0.02</v>
      </c>
      <c r="K3938" s="1">
        <v>3.96</v>
      </c>
      <c r="L3938" s="42">
        <v>10</v>
      </c>
      <c r="M3938" s="43">
        <v>46099</v>
      </c>
      <c r="N3938" s="1" t="e">
        <f>VLOOKUP(B3938,MICRO!E:L,8,0)</f>
        <v>#N/A</v>
      </c>
    </row>
    <row r="3939" spans="1:14" ht="20.25" x14ac:dyDescent="0.25">
      <c r="A3939" s="1">
        <v>72</v>
      </c>
      <c r="B3939" s="159"/>
      <c r="C3939" s="1"/>
      <c r="D3939" s="1" t="s">
        <v>2159</v>
      </c>
      <c r="E3939" s="1"/>
      <c r="F3939" s="1" t="s">
        <v>2160</v>
      </c>
      <c r="G3939" s="1">
        <v>36</v>
      </c>
      <c r="H3939" s="1" t="s">
        <v>19</v>
      </c>
      <c r="I3939" s="1" t="s">
        <v>424</v>
      </c>
      <c r="J3939" s="1">
        <v>0.05</v>
      </c>
      <c r="K3939" s="1">
        <v>1.8</v>
      </c>
      <c r="L3939" s="42">
        <v>10</v>
      </c>
      <c r="M3939" s="43">
        <v>46099</v>
      </c>
      <c r="N3939" s="1" t="e">
        <f>VLOOKUP(B3939,MICRO!E:L,8,0)</f>
        <v>#N/A</v>
      </c>
    </row>
    <row r="3940" spans="1:14" ht="20.25" x14ac:dyDescent="0.25">
      <c r="A3940" s="1">
        <v>73</v>
      </c>
      <c r="B3940" s="159"/>
      <c r="C3940" s="1"/>
      <c r="D3940" s="1" t="s">
        <v>2159</v>
      </c>
      <c r="E3940" s="1"/>
      <c r="F3940" s="1" t="s">
        <v>2161</v>
      </c>
      <c r="G3940" s="1">
        <v>36</v>
      </c>
      <c r="H3940" s="1" t="s">
        <v>19</v>
      </c>
      <c r="I3940" s="1" t="s">
        <v>424</v>
      </c>
      <c r="J3940" s="1">
        <v>0.03</v>
      </c>
      <c r="K3940" s="1">
        <v>1.08</v>
      </c>
      <c r="L3940" s="42">
        <v>10</v>
      </c>
      <c r="M3940" s="43">
        <v>46099</v>
      </c>
      <c r="N3940" s="1" t="e">
        <f>VLOOKUP(B3940,MICRO!E:L,8,0)</f>
        <v>#N/A</v>
      </c>
    </row>
    <row r="3941" spans="1:14" ht="20.25" x14ac:dyDescent="0.25">
      <c r="A3941" s="1">
        <v>74</v>
      </c>
      <c r="B3941" s="159"/>
      <c r="C3941" s="1"/>
      <c r="D3941" s="1" t="s">
        <v>2159</v>
      </c>
      <c r="E3941" s="1"/>
      <c r="F3941" s="1" t="s">
        <v>2162</v>
      </c>
      <c r="G3941" s="1">
        <v>36</v>
      </c>
      <c r="H3941" s="1" t="s">
        <v>19</v>
      </c>
      <c r="I3941" s="1" t="s">
        <v>424</v>
      </c>
      <c r="J3941" s="1">
        <v>0.03</v>
      </c>
      <c r="K3941" s="1">
        <v>1.08</v>
      </c>
      <c r="L3941" s="42">
        <v>10</v>
      </c>
      <c r="M3941" s="43">
        <v>46099</v>
      </c>
      <c r="N3941" s="1" t="e">
        <f>VLOOKUP(B3941,MICRO!E:L,8,0)</f>
        <v>#N/A</v>
      </c>
    </row>
    <row r="3942" spans="1:14" ht="20.25" x14ac:dyDescent="0.25">
      <c r="A3942" s="1">
        <v>75</v>
      </c>
      <c r="B3942" s="159"/>
      <c r="C3942" s="1"/>
      <c r="D3942" s="1" t="s">
        <v>2159</v>
      </c>
      <c r="E3942" s="1"/>
      <c r="F3942" s="1" t="s">
        <v>2163</v>
      </c>
      <c r="G3942" s="1">
        <v>18</v>
      </c>
      <c r="H3942" s="1" t="s">
        <v>19</v>
      </c>
      <c r="I3942" s="1" t="s">
        <v>424</v>
      </c>
      <c r="J3942" s="1">
        <v>0.05</v>
      </c>
      <c r="K3942" s="1">
        <v>0.9</v>
      </c>
      <c r="L3942" s="42">
        <v>10</v>
      </c>
      <c r="M3942" s="43">
        <v>46099</v>
      </c>
      <c r="N3942" s="1" t="e">
        <f>VLOOKUP(B3942,MICRO!E:L,8,0)</f>
        <v>#N/A</v>
      </c>
    </row>
    <row r="3943" spans="1:14" ht="20.25" x14ac:dyDescent="0.25">
      <c r="A3943" s="1">
        <v>76</v>
      </c>
      <c r="B3943" s="159"/>
      <c r="C3943" s="1"/>
      <c r="D3943" s="1" t="s">
        <v>2159</v>
      </c>
      <c r="E3943" s="1"/>
      <c r="F3943" s="1" t="s">
        <v>2164</v>
      </c>
      <c r="G3943" s="1">
        <v>18</v>
      </c>
      <c r="H3943" s="1" t="s">
        <v>19</v>
      </c>
      <c r="I3943" s="1" t="s">
        <v>424</v>
      </c>
      <c r="J3943" s="1">
        <v>0.03</v>
      </c>
      <c r="K3943" s="1">
        <v>0.54</v>
      </c>
      <c r="L3943" s="42">
        <v>10</v>
      </c>
      <c r="M3943" s="43">
        <v>46099</v>
      </c>
      <c r="N3943" s="1" t="e">
        <f>VLOOKUP(B3943,MICRO!E:L,8,0)</f>
        <v>#N/A</v>
      </c>
    </row>
    <row r="3944" spans="1:14" ht="20.25" x14ac:dyDescent="0.25">
      <c r="A3944" s="1">
        <v>77</v>
      </c>
      <c r="B3944" s="159"/>
      <c r="C3944" s="1"/>
      <c r="D3944" s="1" t="s">
        <v>2159</v>
      </c>
      <c r="E3944" s="1"/>
      <c r="F3944" s="1" t="s">
        <v>2165</v>
      </c>
      <c r="G3944" s="1">
        <v>18</v>
      </c>
      <c r="H3944" s="1" t="s">
        <v>19</v>
      </c>
      <c r="I3944" s="1" t="s">
        <v>424</v>
      </c>
      <c r="J3944" s="1">
        <v>0.03</v>
      </c>
      <c r="K3944" s="1">
        <v>0.54</v>
      </c>
      <c r="L3944" s="42">
        <v>10</v>
      </c>
      <c r="M3944" s="43">
        <v>46099</v>
      </c>
      <c r="N3944" s="1" t="e">
        <f>VLOOKUP(B3944,MICRO!E:L,8,0)</f>
        <v>#N/A</v>
      </c>
    </row>
    <row r="3945" spans="1:14" ht="20.25" x14ac:dyDescent="0.25">
      <c r="A3945" s="1">
        <v>78</v>
      </c>
      <c r="B3945" s="159"/>
      <c r="C3945" s="1"/>
      <c r="D3945" s="1" t="s">
        <v>2166</v>
      </c>
      <c r="E3945" s="1"/>
      <c r="F3945" s="1" t="s">
        <v>2167</v>
      </c>
      <c r="G3945" s="1">
        <v>27</v>
      </c>
      <c r="H3945" s="1" t="s">
        <v>19</v>
      </c>
      <c r="I3945" s="1" t="s">
        <v>425</v>
      </c>
      <c r="J3945" s="1">
        <v>0.05</v>
      </c>
      <c r="K3945" s="1">
        <v>1.35</v>
      </c>
      <c r="L3945" s="42">
        <v>10</v>
      </c>
      <c r="M3945" s="43">
        <v>46099</v>
      </c>
      <c r="N3945" s="1" t="e">
        <f>VLOOKUP(B3945,MICRO!E:L,8,0)</f>
        <v>#N/A</v>
      </c>
    </row>
    <row r="3946" spans="1:14" ht="20.25" x14ac:dyDescent="0.25">
      <c r="A3946" s="1">
        <v>79</v>
      </c>
      <c r="B3946" s="159"/>
      <c r="C3946" s="1"/>
      <c r="D3946" s="1" t="s">
        <v>2166</v>
      </c>
      <c r="E3946" s="1"/>
      <c r="F3946" s="1" t="s">
        <v>2168</v>
      </c>
      <c r="G3946" s="1">
        <v>27</v>
      </c>
      <c r="H3946" s="1" t="s">
        <v>19</v>
      </c>
      <c r="I3946" s="1" t="s">
        <v>425</v>
      </c>
      <c r="J3946" s="1">
        <v>0.03</v>
      </c>
      <c r="K3946" s="1">
        <v>0.80999999999999994</v>
      </c>
      <c r="L3946" s="42">
        <v>10</v>
      </c>
      <c r="M3946" s="43">
        <v>46099</v>
      </c>
      <c r="N3946" s="1" t="e">
        <f>VLOOKUP(B3946,MICRO!E:L,8,0)</f>
        <v>#N/A</v>
      </c>
    </row>
    <row r="3947" spans="1:14" ht="20.25" x14ac:dyDescent="0.25">
      <c r="A3947" s="1">
        <v>80</v>
      </c>
      <c r="B3947" s="159"/>
      <c r="C3947" s="1"/>
      <c r="D3947" s="1" t="s">
        <v>2166</v>
      </c>
      <c r="E3947" s="1"/>
      <c r="F3947" s="1" t="s">
        <v>2169</v>
      </c>
      <c r="G3947" s="1">
        <v>27</v>
      </c>
      <c r="H3947" s="1" t="s">
        <v>19</v>
      </c>
      <c r="I3947" s="1" t="s">
        <v>425</v>
      </c>
      <c r="J3947" s="1">
        <v>0.03</v>
      </c>
      <c r="K3947" s="1">
        <v>0.80999999999999994</v>
      </c>
      <c r="L3947" s="42">
        <v>10</v>
      </c>
      <c r="M3947" s="43">
        <v>46099</v>
      </c>
      <c r="N3947" s="1" t="e">
        <f>VLOOKUP(B3947,MICRO!E:L,8,0)</f>
        <v>#N/A</v>
      </c>
    </row>
    <row r="3948" spans="1:14" ht="20.25" x14ac:dyDescent="0.25">
      <c r="A3948" s="1">
        <v>81</v>
      </c>
      <c r="B3948" s="159"/>
      <c r="C3948" s="1"/>
      <c r="D3948" s="1" t="s">
        <v>2170</v>
      </c>
      <c r="E3948" s="1"/>
      <c r="F3948" s="1" t="s">
        <v>2171</v>
      </c>
      <c r="G3948" s="1">
        <v>36</v>
      </c>
      <c r="H3948" s="1" t="s">
        <v>19</v>
      </c>
      <c r="I3948" s="1" t="s">
        <v>426</v>
      </c>
      <c r="J3948" s="1">
        <v>0.05</v>
      </c>
      <c r="K3948" s="1">
        <v>1.8</v>
      </c>
      <c r="L3948" s="42">
        <v>10</v>
      </c>
      <c r="M3948" s="43">
        <v>46099</v>
      </c>
      <c r="N3948" s="1" t="e">
        <f>VLOOKUP(B3948,MICRO!E:L,8,0)</f>
        <v>#N/A</v>
      </c>
    </row>
    <row r="3949" spans="1:14" ht="20.25" x14ac:dyDescent="0.25">
      <c r="A3949" s="1">
        <v>82</v>
      </c>
      <c r="B3949" s="159"/>
      <c r="C3949" s="1"/>
      <c r="D3949" s="1" t="s">
        <v>2170</v>
      </c>
      <c r="E3949" s="1"/>
      <c r="F3949" s="1" t="s">
        <v>2172</v>
      </c>
      <c r="G3949" s="1">
        <v>36</v>
      </c>
      <c r="H3949" s="1" t="s">
        <v>19</v>
      </c>
      <c r="I3949" s="1" t="s">
        <v>426</v>
      </c>
      <c r="J3949" s="1">
        <v>0.03</v>
      </c>
      <c r="K3949" s="1">
        <v>1.08</v>
      </c>
      <c r="L3949" s="42">
        <v>10</v>
      </c>
      <c r="M3949" s="43">
        <v>46099</v>
      </c>
      <c r="N3949" s="1" t="e">
        <f>VLOOKUP(B3949,MICRO!E:L,8,0)</f>
        <v>#N/A</v>
      </c>
    </row>
    <row r="3950" spans="1:14" ht="20.25" x14ac:dyDescent="0.25">
      <c r="A3950" s="1">
        <v>83</v>
      </c>
      <c r="B3950" s="159"/>
      <c r="C3950" s="1"/>
      <c r="D3950" s="1" t="s">
        <v>2170</v>
      </c>
      <c r="E3950" s="1"/>
      <c r="F3950" s="1" t="s">
        <v>2173</v>
      </c>
      <c r="G3950" s="1">
        <v>36</v>
      </c>
      <c r="H3950" s="1" t="s">
        <v>19</v>
      </c>
      <c r="I3950" s="1" t="s">
        <v>426</v>
      </c>
      <c r="J3950" s="1">
        <v>0.03</v>
      </c>
      <c r="K3950" s="1">
        <v>1.08</v>
      </c>
      <c r="L3950" s="42">
        <v>10</v>
      </c>
      <c r="M3950" s="43">
        <v>46099</v>
      </c>
      <c r="N3950" s="1" t="e">
        <f>VLOOKUP(B3950,MICRO!E:L,8,0)</f>
        <v>#N/A</v>
      </c>
    </row>
    <row r="3951" spans="1:14" ht="20.25" x14ac:dyDescent="0.25">
      <c r="A3951" s="1">
        <v>84</v>
      </c>
      <c r="B3951" s="159"/>
      <c r="C3951" s="1"/>
      <c r="D3951" s="1" t="s">
        <v>2174</v>
      </c>
      <c r="E3951" s="1"/>
      <c r="F3951" s="1" t="s">
        <v>2175</v>
      </c>
      <c r="G3951" s="1">
        <v>72</v>
      </c>
      <c r="H3951" s="1" t="s">
        <v>19</v>
      </c>
      <c r="I3951" s="1" t="s">
        <v>427</v>
      </c>
      <c r="J3951" s="1">
        <v>0.05</v>
      </c>
      <c r="K3951" s="1">
        <v>3.6</v>
      </c>
      <c r="L3951" s="42">
        <v>10</v>
      </c>
      <c r="M3951" s="43">
        <v>46099</v>
      </c>
      <c r="N3951" s="1" t="e">
        <f>VLOOKUP(B3951,MICRO!E:L,8,0)</f>
        <v>#N/A</v>
      </c>
    </row>
    <row r="3952" spans="1:14" ht="20.25" x14ac:dyDescent="0.25">
      <c r="A3952" s="1">
        <v>85</v>
      </c>
      <c r="B3952" s="159"/>
      <c r="C3952" s="1"/>
      <c r="D3952" s="1" t="s">
        <v>2174</v>
      </c>
      <c r="E3952" s="1"/>
      <c r="F3952" s="1" t="s">
        <v>2176</v>
      </c>
      <c r="G3952" s="1">
        <v>72</v>
      </c>
      <c r="H3952" s="1" t="s">
        <v>19</v>
      </c>
      <c r="I3952" s="1" t="s">
        <v>427</v>
      </c>
      <c r="J3952" s="1">
        <v>0.03</v>
      </c>
      <c r="K3952" s="1">
        <v>2.16</v>
      </c>
      <c r="L3952" s="42">
        <v>10</v>
      </c>
      <c r="M3952" s="43">
        <v>46099</v>
      </c>
      <c r="N3952" s="1" t="e">
        <f>VLOOKUP(B3952,MICRO!E:L,8,0)</f>
        <v>#N/A</v>
      </c>
    </row>
    <row r="3953" spans="1:14" ht="20.25" x14ac:dyDescent="0.25">
      <c r="A3953" s="1">
        <v>86</v>
      </c>
      <c r="B3953" s="159"/>
      <c r="C3953" s="1"/>
      <c r="D3953" s="1" t="s">
        <v>2174</v>
      </c>
      <c r="E3953" s="1"/>
      <c r="F3953" s="1" t="s">
        <v>2177</v>
      </c>
      <c r="G3953" s="1">
        <v>72</v>
      </c>
      <c r="H3953" s="1" t="s">
        <v>19</v>
      </c>
      <c r="I3953" s="1" t="s">
        <v>427</v>
      </c>
      <c r="J3953" s="1">
        <v>0.03</v>
      </c>
      <c r="K3953" s="1">
        <v>2.16</v>
      </c>
      <c r="L3953" s="42">
        <v>10</v>
      </c>
      <c r="M3953" s="43">
        <v>46099</v>
      </c>
      <c r="N3953" s="1" t="e">
        <f>VLOOKUP(B3953,MICRO!E:L,8,0)</f>
        <v>#N/A</v>
      </c>
    </row>
    <row r="3954" spans="1:14" ht="20.25" x14ac:dyDescent="0.25">
      <c r="A3954" s="1">
        <v>87</v>
      </c>
      <c r="B3954" s="159"/>
      <c r="C3954" s="1" t="s">
        <v>2483</v>
      </c>
      <c r="D3954" s="1" t="s">
        <v>2511</v>
      </c>
      <c r="E3954" s="1"/>
      <c r="F3954" s="1" t="s">
        <v>2121</v>
      </c>
      <c r="G3954" s="1">
        <v>8</v>
      </c>
      <c r="H3954" s="1" t="s">
        <v>19</v>
      </c>
      <c r="I3954" s="1" t="s">
        <v>569</v>
      </c>
      <c r="J3954" s="1">
        <v>1.5</v>
      </c>
      <c r="K3954" s="1">
        <v>12</v>
      </c>
      <c r="L3954" s="42">
        <v>10</v>
      </c>
      <c r="M3954" s="43">
        <v>46099</v>
      </c>
      <c r="N3954" s="1" t="e">
        <f>VLOOKUP(B3954,MICRO!E:L,8,0)</f>
        <v>#N/A</v>
      </c>
    </row>
    <row r="3955" spans="1:14" ht="20.25" x14ac:dyDescent="0.25">
      <c r="A3955" s="1">
        <v>88</v>
      </c>
      <c r="B3955" s="159"/>
      <c r="C3955" s="1" t="s">
        <v>2483</v>
      </c>
      <c r="D3955" s="1" t="s">
        <v>2511</v>
      </c>
      <c r="E3955" s="1"/>
      <c r="F3955" s="1" t="s">
        <v>2512</v>
      </c>
      <c r="G3955" s="1">
        <v>5</v>
      </c>
      <c r="H3955" s="1" t="s">
        <v>19</v>
      </c>
      <c r="I3955" s="1" t="s">
        <v>569</v>
      </c>
      <c r="J3955" s="1">
        <v>1.5</v>
      </c>
      <c r="K3955" s="1">
        <v>7.5</v>
      </c>
      <c r="L3955" s="42">
        <v>10</v>
      </c>
      <c r="M3955" s="43">
        <v>46099</v>
      </c>
      <c r="N3955" s="1" t="e">
        <f>VLOOKUP(B3955,MICRO!E:L,8,0)</f>
        <v>#N/A</v>
      </c>
    </row>
    <row r="3956" spans="1:14" ht="20.25" x14ac:dyDescent="0.25">
      <c r="A3956" s="1">
        <v>89</v>
      </c>
      <c r="B3956" s="159"/>
      <c r="C3956" s="1" t="s">
        <v>2478</v>
      </c>
      <c r="D3956" s="1" t="s">
        <v>2513</v>
      </c>
      <c r="E3956" s="1"/>
      <c r="F3956" s="1" t="s">
        <v>2121</v>
      </c>
      <c r="G3956" s="1">
        <v>7</v>
      </c>
      <c r="H3956" s="1" t="s">
        <v>19</v>
      </c>
      <c r="I3956" s="1" t="s">
        <v>570</v>
      </c>
      <c r="J3956" s="1">
        <v>1.5</v>
      </c>
      <c r="K3956" s="1">
        <v>10.5</v>
      </c>
      <c r="L3956" s="42">
        <v>10</v>
      </c>
      <c r="M3956" s="43">
        <v>46099</v>
      </c>
      <c r="N3956" s="1" t="e">
        <f>VLOOKUP(B3956,MICRO!E:L,8,0)</f>
        <v>#N/A</v>
      </c>
    </row>
    <row r="3957" spans="1:14" ht="20.25" x14ac:dyDescent="0.25">
      <c r="A3957" s="1">
        <v>90</v>
      </c>
      <c r="B3957" s="159"/>
      <c r="C3957" s="1" t="s">
        <v>2478</v>
      </c>
      <c r="D3957" s="1" t="s">
        <v>2513</v>
      </c>
      <c r="E3957" s="1"/>
      <c r="F3957" s="1" t="s">
        <v>2512</v>
      </c>
      <c r="G3957" s="1">
        <v>5</v>
      </c>
      <c r="H3957" s="1" t="s">
        <v>19</v>
      </c>
      <c r="I3957" s="1" t="s">
        <v>570</v>
      </c>
      <c r="J3957" s="1">
        <v>1.5</v>
      </c>
      <c r="K3957" s="1">
        <v>7.5</v>
      </c>
      <c r="L3957" s="42">
        <v>10</v>
      </c>
      <c r="M3957" s="43">
        <v>46099</v>
      </c>
      <c r="N3957" s="1" t="e">
        <f>VLOOKUP(B3957,MICRO!E:L,8,0)</f>
        <v>#N/A</v>
      </c>
    </row>
    <row r="3958" spans="1:14" ht="20.25" x14ac:dyDescent="0.25">
      <c r="A3958" s="1">
        <v>91</v>
      </c>
      <c r="B3958" s="159"/>
      <c r="C3958" s="1" t="s">
        <v>2488</v>
      </c>
      <c r="D3958" s="1" t="s">
        <v>2514</v>
      </c>
      <c r="E3958" s="1"/>
      <c r="F3958" s="1" t="s">
        <v>2121</v>
      </c>
      <c r="G3958" s="1">
        <v>7</v>
      </c>
      <c r="H3958" s="1" t="s">
        <v>19</v>
      </c>
      <c r="I3958" s="1" t="s">
        <v>571</v>
      </c>
      <c r="J3958" s="1">
        <v>1.5</v>
      </c>
      <c r="K3958" s="1">
        <v>10.5</v>
      </c>
      <c r="L3958" s="42">
        <v>10</v>
      </c>
      <c r="M3958" s="43">
        <v>46099</v>
      </c>
      <c r="N3958" s="1" t="e">
        <f>VLOOKUP(B3958,MICRO!E:L,8,0)</f>
        <v>#N/A</v>
      </c>
    </row>
    <row r="3959" spans="1:14" ht="20.25" x14ac:dyDescent="0.25">
      <c r="A3959" s="1">
        <v>92</v>
      </c>
      <c r="B3959" s="159"/>
      <c r="C3959" s="1" t="s">
        <v>2488</v>
      </c>
      <c r="D3959" s="1" t="s">
        <v>2514</v>
      </c>
      <c r="E3959" s="1"/>
      <c r="F3959" s="1" t="s">
        <v>2512</v>
      </c>
      <c r="G3959" s="1">
        <v>5</v>
      </c>
      <c r="H3959" s="1" t="s">
        <v>19</v>
      </c>
      <c r="I3959" s="1" t="s">
        <v>571</v>
      </c>
      <c r="J3959" s="1">
        <v>1.5</v>
      </c>
      <c r="K3959" s="1">
        <v>7.5</v>
      </c>
      <c r="L3959" s="42">
        <v>10</v>
      </c>
      <c r="M3959" s="43">
        <v>46099</v>
      </c>
      <c r="N3959" s="1" t="e">
        <f>VLOOKUP(B3959,MICRO!E:L,8,0)</f>
        <v>#N/A</v>
      </c>
    </row>
    <row r="3960" spans="1:14" ht="20.25" x14ac:dyDescent="0.25">
      <c r="A3960" s="1">
        <v>93</v>
      </c>
      <c r="B3960" s="159"/>
      <c r="C3960" s="1" t="s">
        <v>2482</v>
      </c>
      <c r="D3960" s="1" t="s">
        <v>2515</v>
      </c>
      <c r="E3960" s="1"/>
      <c r="F3960" s="1" t="s">
        <v>2121</v>
      </c>
      <c r="G3960" s="1">
        <v>5</v>
      </c>
      <c r="H3960" s="1" t="s">
        <v>19</v>
      </c>
      <c r="I3960" s="1" t="s">
        <v>572</v>
      </c>
      <c r="J3960" s="1">
        <v>1.5</v>
      </c>
      <c r="K3960" s="1">
        <v>7.5</v>
      </c>
      <c r="L3960" s="42">
        <v>10</v>
      </c>
      <c r="M3960" s="43">
        <v>46099</v>
      </c>
      <c r="N3960" s="1" t="e">
        <f>VLOOKUP(B3960,MICRO!E:L,8,0)</f>
        <v>#N/A</v>
      </c>
    </row>
    <row r="3961" spans="1:14" ht="20.25" x14ac:dyDescent="0.25">
      <c r="A3961" s="1">
        <v>94</v>
      </c>
      <c r="B3961" s="159"/>
      <c r="C3961" s="1" t="s">
        <v>2482</v>
      </c>
      <c r="D3961" s="1" t="s">
        <v>2515</v>
      </c>
      <c r="E3961" s="1"/>
      <c r="F3961" s="1" t="s">
        <v>2512</v>
      </c>
      <c r="G3961" s="1">
        <v>5</v>
      </c>
      <c r="H3961" s="1" t="s">
        <v>19</v>
      </c>
      <c r="I3961" s="1" t="s">
        <v>572</v>
      </c>
      <c r="J3961" s="1">
        <v>1.5</v>
      </c>
      <c r="K3961" s="1">
        <v>7.5</v>
      </c>
      <c r="L3961" s="42">
        <v>10</v>
      </c>
      <c r="M3961" s="43">
        <v>46099</v>
      </c>
      <c r="N3961" s="1" t="e">
        <f>VLOOKUP(B3961,MICRO!E:L,8,0)</f>
        <v>#N/A</v>
      </c>
    </row>
    <row r="3962" spans="1:14" ht="20.25" x14ac:dyDescent="0.25">
      <c r="A3962" s="1">
        <v>95</v>
      </c>
      <c r="B3962" s="159"/>
      <c r="C3962" s="1" t="s">
        <v>2482</v>
      </c>
      <c r="D3962" s="1"/>
      <c r="E3962" s="1"/>
      <c r="F3962" s="1" t="s">
        <v>2516</v>
      </c>
      <c r="G3962" s="1">
        <v>1</v>
      </c>
      <c r="H3962" s="1" t="s">
        <v>19</v>
      </c>
      <c r="I3962" s="1" t="s">
        <v>572</v>
      </c>
      <c r="J3962" s="1">
        <v>0.8</v>
      </c>
      <c r="K3962" s="1">
        <v>0.8</v>
      </c>
      <c r="L3962" s="42">
        <v>10</v>
      </c>
      <c r="M3962" s="43">
        <v>46099</v>
      </c>
      <c r="N3962" s="1" t="e">
        <f>VLOOKUP(B3962,MICRO!E:L,8,0)</f>
        <v>#N/A</v>
      </c>
    </row>
    <row r="3963" spans="1:14" ht="20.25" x14ac:dyDescent="0.25">
      <c r="A3963" s="1">
        <v>96</v>
      </c>
      <c r="B3963" s="159"/>
      <c r="C3963" s="1" t="s">
        <v>2482</v>
      </c>
      <c r="D3963" s="1"/>
      <c r="E3963" s="1"/>
      <c r="F3963" s="1" t="s">
        <v>2516</v>
      </c>
      <c r="G3963" s="1">
        <v>1</v>
      </c>
      <c r="H3963" s="1" t="s">
        <v>19</v>
      </c>
      <c r="I3963" s="1" t="s">
        <v>572</v>
      </c>
      <c r="J3963" s="1">
        <v>0.8</v>
      </c>
      <c r="K3963" s="1">
        <v>0.8</v>
      </c>
      <c r="L3963" s="42">
        <v>10</v>
      </c>
      <c r="M3963" s="43">
        <v>46099</v>
      </c>
      <c r="N3963" s="1" t="e">
        <f>VLOOKUP(B3963,MICRO!E:L,8,0)</f>
        <v>#N/A</v>
      </c>
    </row>
    <row r="3964" spans="1:14" ht="20.25" x14ac:dyDescent="0.25">
      <c r="A3964" s="1">
        <v>97</v>
      </c>
      <c r="B3964" s="159"/>
      <c r="C3964" s="1" t="s">
        <v>2482</v>
      </c>
      <c r="D3964" s="1"/>
      <c r="E3964" s="1"/>
      <c r="F3964" s="1" t="s">
        <v>2516</v>
      </c>
      <c r="G3964" s="1">
        <v>1</v>
      </c>
      <c r="H3964" s="1" t="s">
        <v>19</v>
      </c>
      <c r="I3964" s="1" t="s">
        <v>572</v>
      </c>
      <c r="J3964" s="1">
        <v>0.8</v>
      </c>
      <c r="K3964" s="1">
        <v>0.8</v>
      </c>
      <c r="L3964" s="42">
        <v>10</v>
      </c>
      <c r="M3964" s="43">
        <v>46099</v>
      </c>
      <c r="N3964" s="1" t="e">
        <f>VLOOKUP(B3964,MICRO!E:L,8,0)</f>
        <v>#N/A</v>
      </c>
    </row>
    <row r="3965" spans="1:14" ht="20.25" x14ac:dyDescent="0.25">
      <c r="A3965" s="1">
        <v>98</v>
      </c>
      <c r="B3965" s="159"/>
      <c r="C3965" s="1" t="s">
        <v>2482</v>
      </c>
      <c r="D3965" s="1"/>
      <c r="E3965" s="1"/>
      <c r="F3965" s="1" t="s">
        <v>2517</v>
      </c>
      <c r="G3965" s="1">
        <v>1</v>
      </c>
      <c r="H3965" s="1" t="s">
        <v>19</v>
      </c>
      <c r="I3965" s="1" t="s">
        <v>572</v>
      </c>
      <c r="J3965" s="1">
        <v>0.8</v>
      </c>
      <c r="K3965" s="1">
        <v>0.8</v>
      </c>
      <c r="L3965" s="42">
        <v>10</v>
      </c>
      <c r="M3965" s="43">
        <v>46099</v>
      </c>
      <c r="N3965" s="1" t="e">
        <f>VLOOKUP(B3965,MICRO!E:L,8,0)</f>
        <v>#N/A</v>
      </c>
    </row>
    <row r="3966" spans="1:14" ht="20.25" x14ac:dyDescent="0.25">
      <c r="A3966" s="1">
        <v>99</v>
      </c>
      <c r="B3966" s="159"/>
      <c r="C3966" s="1" t="s">
        <v>2482</v>
      </c>
      <c r="D3966" s="1"/>
      <c r="E3966" s="1"/>
      <c r="F3966" s="1" t="s">
        <v>2518</v>
      </c>
      <c r="G3966" s="1">
        <v>1</v>
      </c>
      <c r="H3966" s="1" t="s">
        <v>19</v>
      </c>
      <c r="I3966" s="1" t="s">
        <v>572</v>
      </c>
      <c r="J3966" s="1">
        <v>0.8</v>
      </c>
      <c r="K3966" s="1">
        <v>0.8</v>
      </c>
      <c r="L3966" s="42">
        <v>10</v>
      </c>
      <c r="M3966" s="43">
        <v>46099</v>
      </c>
      <c r="N3966" s="1" t="e">
        <f>VLOOKUP(B3966,MICRO!E:L,8,0)</f>
        <v>#N/A</v>
      </c>
    </row>
    <row r="3967" spans="1:14" ht="20.25" x14ac:dyDescent="0.25">
      <c r="A3967" s="1">
        <v>100</v>
      </c>
      <c r="B3967" s="159"/>
      <c r="C3967" s="1" t="s">
        <v>2482</v>
      </c>
      <c r="D3967" s="1"/>
      <c r="E3967" s="1"/>
      <c r="F3967" s="1" t="s">
        <v>2518</v>
      </c>
      <c r="G3967" s="1">
        <v>1</v>
      </c>
      <c r="H3967" s="1" t="s">
        <v>19</v>
      </c>
      <c r="I3967" s="1" t="s">
        <v>572</v>
      </c>
      <c r="J3967" s="1">
        <v>0.8</v>
      </c>
      <c r="K3967" s="1">
        <v>0.8</v>
      </c>
      <c r="L3967" s="42">
        <v>10</v>
      </c>
      <c r="M3967" s="43">
        <v>46099</v>
      </c>
      <c r="N3967" s="1" t="e">
        <f>VLOOKUP(B3967,MICRO!E:L,8,0)</f>
        <v>#N/A</v>
      </c>
    </row>
    <row r="3968" spans="1:14" ht="20.25" x14ac:dyDescent="0.25">
      <c r="A3968" s="1">
        <v>101</v>
      </c>
      <c r="B3968" s="159"/>
      <c r="C3968" s="1" t="s">
        <v>2187</v>
      </c>
      <c r="D3968" s="1"/>
      <c r="E3968" s="1"/>
      <c r="F3968" s="1" t="s">
        <v>2519</v>
      </c>
      <c r="G3968" s="1">
        <v>4</v>
      </c>
      <c r="H3968" s="1" t="s">
        <v>19</v>
      </c>
      <c r="I3968" s="1" t="s">
        <v>1345</v>
      </c>
      <c r="J3968" s="1">
        <v>0.5</v>
      </c>
      <c r="K3968" s="1">
        <v>2</v>
      </c>
      <c r="L3968" s="42">
        <v>10</v>
      </c>
      <c r="M3968" s="43">
        <v>46099</v>
      </c>
      <c r="N3968" s="1" t="e">
        <f>VLOOKUP(B3968,MICRO!E:L,8,0)</f>
        <v>#N/A</v>
      </c>
    </row>
    <row r="3969" spans="1:14" ht="20.25" x14ac:dyDescent="0.25">
      <c r="A3969" s="1">
        <v>1</v>
      </c>
      <c r="B3969" s="159"/>
      <c r="C3969" s="1"/>
      <c r="D3969" s="1"/>
      <c r="E3969" s="1"/>
      <c r="F3969" s="1" t="s">
        <v>2735</v>
      </c>
      <c r="G3969" s="1">
        <v>1</v>
      </c>
      <c r="H3969" s="1" t="s">
        <v>19</v>
      </c>
      <c r="I3969" s="1"/>
      <c r="J3969" s="1">
        <v>10.6</v>
      </c>
      <c r="K3969" s="1">
        <v>10.6</v>
      </c>
      <c r="L3969" s="42">
        <v>11</v>
      </c>
      <c r="M3969" s="43">
        <v>46128</v>
      </c>
      <c r="N3969" s="1" t="e">
        <f>VLOOKUP(B3969,MICRO!E:L,8,0)</f>
        <v>#N/A</v>
      </c>
    </row>
    <row r="3970" spans="1:14" ht="20.25" x14ac:dyDescent="0.25">
      <c r="A3970" s="1">
        <v>2</v>
      </c>
      <c r="B3970" s="159"/>
      <c r="C3970" s="1"/>
      <c r="D3970" s="1"/>
      <c r="E3970" s="1"/>
      <c r="F3970" s="1" t="s">
        <v>2736</v>
      </c>
      <c r="G3970" s="1">
        <v>1</v>
      </c>
      <c r="H3970" s="1" t="s">
        <v>19</v>
      </c>
      <c r="I3970" s="1"/>
      <c r="J3970" s="1">
        <v>10.6</v>
      </c>
      <c r="K3970" s="1">
        <v>10.6</v>
      </c>
      <c r="L3970" s="42">
        <v>11</v>
      </c>
      <c r="M3970" s="43">
        <v>46128</v>
      </c>
      <c r="N3970" s="1" t="e">
        <f>VLOOKUP(B3970,MICRO!E:L,8,0)</f>
        <v>#N/A</v>
      </c>
    </row>
    <row r="3971" spans="1:14" ht="20.25" x14ac:dyDescent="0.25">
      <c r="A3971" s="1">
        <v>3</v>
      </c>
      <c r="B3971" s="159"/>
      <c r="C3971" s="1"/>
      <c r="D3971" s="1"/>
      <c r="E3971" s="1"/>
      <c r="F3971" s="1" t="s">
        <v>2737</v>
      </c>
      <c r="G3971" s="1">
        <v>1</v>
      </c>
      <c r="H3971" s="1" t="s">
        <v>19</v>
      </c>
      <c r="I3971" s="1"/>
      <c r="J3971" s="1">
        <v>10.6</v>
      </c>
      <c r="K3971" s="1">
        <v>10.6</v>
      </c>
      <c r="L3971" s="42">
        <v>11</v>
      </c>
      <c r="M3971" s="43">
        <v>46128</v>
      </c>
      <c r="N3971" s="1" t="e">
        <f>VLOOKUP(B3971,MICRO!E:L,8,0)</f>
        <v>#N/A</v>
      </c>
    </row>
    <row r="3972" spans="1:14" ht="20.25" x14ac:dyDescent="0.25">
      <c r="A3972" s="1">
        <v>1</v>
      </c>
      <c r="B3972" s="159"/>
      <c r="C3972" s="1" t="s">
        <v>3368</v>
      </c>
      <c r="D3972" s="1"/>
      <c r="E3972" s="1" t="s">
        <v>746</v>
      </c>
      <c r="F3972" s="1" t="s">
        <v>3369</v>
      </c>
      <c r="G3972" s="1">
        <v>4</v>
      </c>
      <c r="H3972" s="1"/>
      <c r="I3972" s="1" t="s">
        <v>652</v>
      </c>
      <c r="J3972" s="1">
        <v>2.4</v>
      </c>
      <c r="K3972" s="1">
        <v>9.6</v>
      </c>
      <c r="L3972" s="42">
        <v>13</v>
      </c>
      <c r="M3972" s="43">
        <v>46153</v>
      </c>
      <c r="N3972" s="1" t="e">
        <f>VLOOKUP(B3972,MICRO!E:L,8,0)</f>
        <v>#N/A</v>
      </c>
    </row>
    <row r="3973" spans="1:14" ht="20.25" x14ac:dyDescent="0.25">
      <c r="A3973" s="1">
        <v>2</v>
      </c>
      <c r="B3973" s="159"/>
      <c r="C3973" s="1" t="s">
        <v>3370</v>
      </c>
      <c r="D3973" s="1"/>
      <c r="E3973" s="1" t="s">
        <v>746</v>
      </c>
      <c r="F3973" s="1" t="s">
        <v>3369</v>
      </c>
      <c r="G3973" s="1">
        <v>4</v>
      </c>
      <c r="H3973" s="1"/>
      <c r="I3973" s="1" t="s">
        <v>652</v>
      </c>
      <c r="J3973" s="1">
        <v>2.4</v>
      </c>
      <c r="K3973" s="1">
        <v>9.6</v>
      </c>
      <c r="L3973" s="42">
        <v>13</v>
      </c>
      <c r="M3973" s="43">
        <v>46153</v>
      </c>
      <c r="N3973" s="1" t="e">
        <f>VLOOKUP(B3973,MICRO!E:L,8,0)</f>
        <v>#N/A</v>
      </c>
    </row>
    <row r="3974" spans="1:14" ht="20.25" x14ac:dyDescent="0.25">
      <c r="A3974" s="1">
        <v>1</v>
      </c>
      <c r="B3974" s="159">
        <v>2188</v>
      </c>
      <c r="C3974" s="1" t="s">
        <v>769</v>
      </c>
      <c r="D3974" s="1"/>
      <c r="E3974" s="1" t="s">
        <v>746</v>
      </c>
      <c r="F3974" s="1" t="s">
        <v>1931</v>
      </c>
      <c r="G3974" s="1">
        <v>4</v>
      </c>
      <c r="H3974" s="1" t="s">
        <v>19</v>
      </c>
      <c r="I3974" s="1" t="s">
        <v>652</v>
      </c>
      <c r="J3974" s="1">
        <v>3.1</v>
      </c>
      <c r="K3974" s="1">
        <v>12.4</v>
      </c>
      <c r="L3974" s="42">
        <v>14</v>
      </c>
      <c r="M3974" s="43">
        <v>46174</v>
      </c>
      <c r="N3974" s="1" t="e">
        <f>VLOOKUP(B3974,MICRO!E:L,8,0)</f>
        <v>#N/A</v>
      </c>
    </row>
    <row r="3975" spans="1:14" ht="20.25" x14ac:dyDescent="0.25">
      <c r="A3975" s="1">
        <v>2</v>
      </c>
      <c r="B3975" s="159">
        <v>2189</v>
      </c>
      <c r="C3975" s="1" t="s">
        <v>769</v>
      </c>
      <c r="D3975" s="1"/>
      <c r="E3975" s="1" t="s">
        <v>1101</v>
      </c>
      <c r="F3975" s="1" t="s">
        <v>772</v>
      </c>
      <c r="G3975" s="1">
        <v>4</v>
      </c>
      <c r="H3975" s="1" t="s">
        <v>19</v>
      </c>
      <c r="I3975" s="1" t="s">
        <v>652</v>
      </c>
      <c r="J3975" s="1">
        <v>2.5</v>
      </c>
      <c r="K3975" s="1">
        <v>10</v>
      </c>
      <c r="L3975" s="42">
        <v>14</v>
      </c>
      <c r="M3975" s="43">
        <v>46174</v>
      </c>
      <c r="N3975" s="1" t="e">
        <f>VLOOKUP(B3975,MICRO!E:L,8,0)</f>
        <v>#N/A</v>
      </c>
    </row>
    <row r="3976" spans="1:14" ht="20.25" x14ac:dyDescent="0.25">
      <c r="A3976" s="1">
        <v>3</v>
      </c>
      <c r="B3976" s="159">
        <v>2569</v>
      </c>
      <c r="C3976" s="1" t="s">
        <v>1016</v>
      </c>
      <c r="D3976" s="1"/>
      <c r="E3976" s="1" t="s">
        <v>2</v>
      </c>
      <c r="F3976" s="1" t="s">
        <v>3233</v>
      </c>
      <c r="G3976" s="1">
        <v>20</v>
      </c>
      <c r="H3976" s="1" t="s">
        <v>19</v>
      </c>
      <c r="I3976" s="1" t="s">
        <v>652</v>
      </c>
      <c r="J3976" s="1">
        <v>9.6999999999999993</v>
      </c>
      <c r="K3976" s="1">
        <v>194</v>
      </c>
      <c r="L3976" s="42">
        <v>14</v>
      </c>
      <c r="M3976" s="43">
        <v>46174</v>
      </c>
      <c r="N3976" s="1" t="e">
        <f>VLOOKUP(B3976,MICRO!E:L,8,0)</f>
        <v>#N/A</v>
      </c>
    </row>
    <row r="3977" spans="1:14" ht="20.25" x14ac:dyDescent="0.25">
      <c r="A3977" s="1">
        <v>4</v>
      </c>
      <c r="B3977" s="159">
        <v>2573</v>
      </c>
      <c r="C3977" s="1" t="s">
        <v>1016</v>
      </c>
      <c r="D3977" s="1"/>
      <c r="E3977" s="1" t="s">
        <v>100</v>
      </c>
      <c r="F3977" s="1" t="s">
        <v>3237</v>
      </c>
      <c r="G3977" s="1">
        <v>20</v>
      </c>
      <c r="H3977" s="1" t="s">
        <v>19</v>
      </c>
      <c r="I3977" s="1" t="s">
        <v>652</v>
      </c>
      <c r="J3977" s="1">
        <v>18.100000000000001</v>
      </c>
      <c r="K3977" s="1">
        <v>362</v>
      </c>
      <c r="L3977" s="42">
        <v>14</v>
      </c>
      <c r="M3977" s="43">
        <v>46174</v>
      </c>
      <c r="N3977" s="1" t="e">
        <f>VLOOKUP(B3977,MICRO!E:L,8,0)</f>
        <v>#N/A</v>
      </c>
    </row>
    <row r="3978" spans="1:14" ht="20.25" x14ac:dyDescent="0.25">
      <c r="A3978" s="1">
        <v>1</v>
      </c>
      <c r="B3978" s="159">
        <v>2412</v>
      </c>
      <c r="C3978" s="1" t="s">
        <v>908</v>
      </c>
      <c r="D3978" s="1"/>
      <c r="E3978" s="1" t="s">
        <v>2</v>
      </c>
      <c r="F3978" s="1" t="s">
        <v>3204</v>
      </c>
      <c r="G3978" s="1">
        <v>1</v>
      </c>
      <c r="H3978" s="1" t="s">
        <v>19</v>
      </c>
      <c r="I3978" s="1" t="s">
        <v>652</v>
      </c>
      <c r="J3978" s="1">
        <v>11.2</v>
      </c>
      <c r="K3978" s="1">
        <v>11.2</v>
      </c>
      <c r="L3978" s="42">
        <v>15</v>
      </c>
      <c r="M3978" s="43">
        <v>46198</v>
      </c>
      <c r="N3978" s="1" t="e">
        <f>VLOOKUP(B3978,MICRO!E:L,8,0)</f>
        <v>#N/A</v>
      </c>
    </row>
    <row r="3979" spans="1:14" ht="20.25" x14ac:dyDescent="0.25">
      <c r="A3979" s="1">
        <v>2</v>
      </c>
      <c r="B3979" s="159">
        <v>2413</v>
      </c>
      <c r="C3979" s="1" t="s">
        <v>908</v>
      </c>
      <c r="D3979" s="1"/>
      <c r="E3979" s="1" t="s">
        <v>43</v>
      </c>
      <c r="F3979" s="1" t="s">
        <v>3205</v>
      </c>
      <c r="G3979" s="1">
        <v>1</v>
      </c>
      <c r="H3979" s="1" t="s">
        <v>19</v>
      </c>
      <c r="I3979" s="1" t="s">
        <v>652</v>
      </c>
      <c r="J3979" s="1">
        <v>11.8</v>
      </c>
      <c r="K3979" s="1">
        <v>11.8</v>
      </c>
      <c r="L3979" s="42">
        <v>15</v>
      </c>
      <c r="M3979" s="43">
        <v>46198</v>
      </c>
      <c r="N3979" s="1" t="e">
        <f>VLOOKUP(B3979,MICRO!E:L,8,0)</f>
        <v>#N/A</v>
      </c>
    </row>
    <row r="3980" spans="1:14" ht="20.25" x14ac:dyDescent="0.25">
      <c r="A3980" s="1">
        <v>3</v>
      </c>
      <c r="B3980" s="159">
        <v>2415</v>
      </c>
      <c r="C3980" s="1" t="s">
        <v>908</v>
      </c>
      <c r="D3980" s="1"/>
      <c r="E3980" s="1" t="s">
        <v>1101</v>
      </c>
      <c r="F3980" s="1" t="s">
        <v>3207</v>
      </c>
      <c r="G3980" s="1">
        <v>1</v>
      </c>
      <c r="H3980" s="1" t="s">
        <v>19</v>
      </c>
      <c r="I3980" s="1" t="s">
        <v>652</v>
      </c>
      <c r="J3980" s="1">
        <v>19.8</v>
      </c>
      <c r="K3980" s="1">
        <v>19.8</v>
      </c>
      <c r="L3980" s="42">
        <v>15</v>
      </c>
      <c r="M3980" s="43">
        <v>46198</v>
      </c>
      <c r="N3980" s="1" t="e">
        <f>VLOOKUP(B3980,MICRO!E:L,8,0)</f>
        <v>#N/A</v>
      </c>
    </row>
    <row r="3981" spans="1:14" ht="20.25" x14ac:dyDescent="0.25">
      <c r="A3981" s="1">
        <v>4</v>
      </c>
      <c r="B3981" s="159">
        <v>2416</v>
      </c>
      <c r="C3981" s="1" t="s">
        <v>908</v>
      </c>
      <c r="D3981" s="1"/>
      <c r="E3981" s="1" t="s">
        <v>100</v>
      </c>
      <c r="F3981" s="1" t="s">
        <v>909</v>
      </c>
      <c r="G3981" s="1">
        <v>1</v>
      </c>
      <c r="H3981" s="1" t="s">
        <v>19</v>
      </c>
      <c r="I3981" s="1" t="s">
        <v>652</v>
      </c>
      <c r="J3981" s="1">
        <v>22.1</v>
      </c>
      <c r="K3981" s="1">
        <v>22.1</v>
      </c>
      <c r="L3981" s="42">
        <v>15</v>
      </c>
      <c r="M3981" s="43">
        <v>46198</v>
      </c>
      <c r="N3981" s="1" t="e">
        <f>VLOOKUP(B3981,MICRO!E:L,8,0)</f>
        <v>#N/A</v>
      </c>
    </row>
    <row r="3982" spans="1:14" ht="20.25" x14ac:dyDescent="0.25">
      <c r="A3982" s="1">
        <v>5</v>
      </c>
      <c r="B3982" s="159">
        <v>2420</v>
      </c>
      <c r="C3982" s="1" t="s">
        <v>3208</v>
      </c>
      <c r="D3982" s="1"/>
      <c r="E3982" s="1" t="s">
        <v>2</v>
      </c>
      <c r="F3982" s="1" t="s">
        <v>3209</v>
      </c>
      <c r="G3982" s="1">
        <v>2</v>
      </c>
      <c r="H3982" s="1" t="s">
        <v>19</v>
      </c>
      <c r="I3982" s="1" t="s">
        <v>652</v>
      </c>
      <c r="J3982" s="1">
        <v>20.100000000000001</v>
      </c>
      <c r="K3982" s="1">
        <v>40.200000000000003</v>
      </c>
      <c r="L3982" s="42">
        <v>15</v>
      </c>
      <c r="M3982" s="43">
        <v>46198</v>
      </c>
      <c r="N3982" s="1" t="e">
        <f>VLOOKUP(B3982,MICRO!E:L,8,0)</f>
        <v>#N/A</v>
      </c>
    </row>
    <row r="3983" spans="1:14" ht="20.25" x14ac:dyDescent="0.25">
      <c r="A3983" s="1">
        <v>6</v>
      </c>
      <c r="B3983" s="159">
        <v>2421</v>
      </c>
      <c r="C3983" s="1" t="s">
        <v>3208</v>
      </c>
      <c r="D3983" s="1"/>
      <c r="E3983" s="1" t="s">
        <v>43</v>
      </c>
      <c r="F3983" s="1" t="s">
        <v>3210</v>
      </c>
      <c r="G3983" s="1">
        <v>1</v>
      </c>
      <c r="H3983" s="1" t="s">
        <v>19</v>
      </c>
      <c r="I3983" s="1" t="s">
        <v>652</v>
      </c>
      <c r="J3983" s="1">
        <v>6.1</v>
      </c>
      <c r="K3983" s="1">
        <v>6.1</v>
      </c>
      <c r="L3983" s="42">
        <v>15</v>
      </c>
      <c r="M3983" s="43">
        <v>46198</v>
      </c>
      <c r="N3983" s="1" t="e">
        <f>VLOOKUP(B3983,MICRO!E:L,8,0)</f>
        <v>#N/A</v>
      </c>
    </row>
    <row r="3984" spans="1:14" ht="20.25" x14ac:dyDescent="0.25">
      <c r="A3984" s="1">
        <v>7</v>
      </c>
      <c r="B3984" s="159">
        <v>2422</v>
      </c>
      <c r="C3984" s="1" t="s">
        <v>3208</v>
      </c>
      <c r="D3984" s="1"/>
      <c r="E3984" s="1" t="s">
        <v>746</v>
      </c>
      <c r="F3984" s="1" t="s">
        <v>3211</v>
      </c>
      <c r="G3984" s="1">
        <v>2</v>
      </c>
      <c r="H3984" s="1" t="s">
        <v>19</v>
      </c>
      <c r="I3984" s="1" t="s">
        <v>652</v>
      </c>
      <c r="J3984" s="1">
        <v>28.4</v>
      </c>
      <c r="K3984" s="1">
        <v>56.8</v>
      </c>
      <c r="L3984" s="42">
        <v>15</v>
      </c>
      <c r="M3984" s="43">
        <v>46198</v>
      </c>
      <c r="N3984" s="1" t="e">
        <f>VLOOKUP(B3984,MICRO!E:L,8,0)</f>
        <v>#N/A</v>
      </c>
    </row>
    <row r="3985" spans="1:14" ht="20.25" x14ac:dyDescent="0.25">
      <c r="A3985" s="1">
        <v>8</v>
      </c>
      <c r="B3985" s="159">
        <v>2423</v>
      </c>
      <c r="C3985" s="1" t="s">
        <v>3208</v>
      </c>
      <c r="D3985" s="1"/>
      <c r="E3985" s="1" t="s">
        <v>1101</v>
      </c>
      <c r="F3985" s="1" t="s">
        <v>3212</v>
      </c>
      <c r="G3985" s="1">
        <v>1</v>
      </c>
      <c r="H3985" s="1" t="s">
        <v>19</v>
      </c>
      <c r="I3985" s="1" t="s">
        <v>652</v>
      </c>
      <c r="J3985" s="1">
        <v>16.899999999999999</v>
      </c>
      <c r="K3985" s="1">
        <v>16.899999999999999</v>
      </c>
      <c r="L3985" s="42">
        <v>15</v>
      </c>
      <c r="M3985" s="43">
        <v>46198</v>
      </c>
      <c r="N3985" s="1" t="e">
        <f>VLOOKUP(B3985,MICRO!E:L,8,0)</f>
        <v>#N/A</v>
      </c>
    </row>
    <row r="3986" spans="1:14" ht="20.25" x14ac:dyDescent="0.25">
      <c r="A3986" s="1">
        <v>9</v>
      </c>
      <c r="B3986" s="159">
        <v>2424</v>
      </c>
      <c r="C3986" s="1" t="s">
        <v>911</v>
      </c>
      <c r="D3986" s="1"/>
      <c r="E3986" s="1" t="s">
        <v>2</v>
      </c>
      <c r="F3986" s="1" t="s">
        <v>3213</v>
      </c>
      <c r="G3986" s="1">
        <v>2</v>
      </c>
      <c r="H3986" s="1" t="s">
        <v>19</v>
      </c>
      <c r="I3986" s="1" t="s">
        <v>652</v>
      </c>
      <c r="J3986" s="1">
        <v>6.7</v>
      </c>
      <c r="K3986" s="1">
        <v>13.4</v>
      </c>
      <c r="L3986" s="42">
        <v>15</v>
      </c>
      <c r="M3986" s="43">
        <v>46198</v>
      </c>
      <c r="N3986" s="1" t="e">
        <f>VLOOKUP(B3986,MICRO!E:L,8,0)</f>
        <v>#N/A</v>
      </c>
    </row>
    <row r="3987" spans="1:14" ht="20.25" x14ac:dyDescent="0.25">
      <c r="A3987" s="1">
        <v>10</v>
      </c>
      <c r="B3987" s="159">
        <v>2425</v>
      </c>
      <c r="C3987" s="1" t="s">
        <v>911</v>
      </c>
      <c r="D3987" s="1"/>
      <c r="E3987" s="1" t="s">
        <v>43</v>
      </c>
      <c r="F3987" s="1" t="s">
        <v>912</v>
      </c>
      <c r="G3987" s="1">
        <v>2</v>
      </c>
      <c r="H3987" s="1" t="s">
        <v>19</v>
      </c>
      <c r="I3987" s="1" t="s">
        <v>652</v>
      </c>
      <c r="J3987" s="1">
        <v>6.9</v>
      </c>
      <c r="K3987" s="1">
        <v>13.8</v>
      </c>
      <c r="L3987" s="42">
        <v>15</v>
      </c>
      <c r="M3987" s="43">
        <v>46198</v>
      </c>
      <c r="N3987" s="1" t="e">
        <f>VLOOKUP(B3987,MICRO!E:L,8,0)</f>
        <v>#N/A</v>
      </c>
    </row>
    <row r="3988" spans="1:14" ht="20.25" x14ac:dyDescent="0.25">
      <c r="A3988" s="1">
        <v>11</v>
      </c>
      <c r="B3988" s="159">
        <v>2426</v>
      </c>
      <c r="C3988" s="1" t="s">
        <v>911</v>
      </c>
      <c r="D3988" s="1"/>
      <c r="E3988" s="1" t="s">
        <v>746</v>
      </c>
      <c r="F3988" s="1" t="s">
        <v>3214</v>
      </c>
      <c r="G3988" s="1">
        <v>1</v>
      </c>
      <c r="H3988" s="1" t="s">
        <v>19</v>
      </c>
      <c r="I3988" s="1" t="s">
        <v>652</v>
      </c>
      <c r="J3988" s="1">
        <v>13.8</v>
      </c>
      <c r="K3988" s="1">
        <v>13.8</v>
      </c>
      <c r="L3988" s="42">
        <v>15</v>
      </c>
      <c r="M3988" s="43">
        <v>46198</v>
      </c>
      <c r="N3988" s="1" t="e">
        <f>VLOOKUP(B3988,MICRO!E:L,8,0)</f>
        <v>#N/A</v>
      </c>
    </row>
    <row r="3989" spans="1:14" ht="20.25" x14ac:dyDescent="0.25">
      <c r="A3989" s="1">
        <v>12</v>
      </c>
      <c r="B3989" s="159">
        <v>2427</v>
      </c>
      <c r="C3989" s="1" t="s">
        <v>911</v>
      </c>
      <c r="D3989" s="1"/>
      <c r="E3989" s="1" t="s">
        <v>1101</v>
      </c>
      <c r="F3989" s="1" t="s">
        <v>1932</v>
      </c>
      <c r="G3989" s="1">
        <v>2</v>
      </c>
      <c r="H3989" s="1" t="s">
        <v>19</v>
      </c>
      <c r="I3989" s="1" t="s">
        <v>652</v>
      </c>
      <c r="J3989" s="1">
        <v>11</v>
      </c>
      <c r="K3989" s="1">
        <v>22</v>
      </c>
      <c r="L3989" s="42">
        <v>15</v>
      </c>
      <c r="M3989" s="43">
        <v>46198</v>
      </c>
      <c r="N3989" s="1" t="e">
        <f>VLOOKUP(B3989,MICRO!E:L,8,0)</f>
        <v>#N/A</v>
      </c>
    </row>
    <row r="3990" spans="1:14" ht="20.25" x14ac:dyDescent="0.25">
      <c r="A3990" s="1">
        <v>13</v>
      </c>
      <c r="B3990" s="159">
        <v>2428</v>
      </c>
      <c r="C3990" s="1" t="s">
        <v>911</v>
      </c>
      <c r="D3990" s="1"/>
      <c r="E3990" s="1" t="s">
        <v>100</v>
      </c>
      <c r="F3990" s="1" t="s">
        <v>913</v>
      </c>
      <c r="G3990" s="1">
        <v>2</v>
      </c>
      <c r="H3990" s="1" t="s">
        <v>19</v>
      </c>
      <c r="I3990" s="1" t="s">
        <v>652</v>
      </c>
      <c r="J3990" s="1">
        <v>20.3</v>
      </c>
      <c r="K3990" s="1">
        <v>40.6</v>
      </c>
      <c r="L3990" s="42">
        <v>15</v>
      </c>
      <c r="M3990" s="43">
        <v>46198</v>
      </c>
      <c r="N3990" s="1" t="e">
        <f>VLOOKUP(B3990,MICRO!E:L,8,0)</f>
        <v>#N/A</v>
      </c>
    </row>
    <row r="3991" spans="1:14" ht="20.25" x14ac:dyDescent="0.25">
      <c r="A3991" s="1">
        <v>14</v>
      </c>
      <c r="B3991" s="159">
        <v>2429</v>
      </c>
      <c r="C3991" s="1" t="s">
        <v>911</v>
      </c>
      <c r="D3991" s="1"/>
      <c r="E3991" s="1" t="s">
        <v>173</v>
      </c>
      <c r="F3991" s="1" t="s">
        <v>3215</v>
      </c>
      <c r="G3991" s="1">
        <v>1</v>
      </c>
      <c r="H3991" s="1" t="s">
        <v>19</v>
      </c>
      <c r="I3991" s="1" t="s">
        <v>652</v>
      </c>
      <c r="J3991" s="1">
        <v>29.7</v>
      </c>
      <c r="K3991" s="1">
        <v>29.7</v>
      </c>
      <c r="L3991" s="42">
        <v>15</v>
      </c>
      <c r="M3991" s="43">
        <v>46198</v>
      </c>
      <c r="N3991" s="1" t="e">
        <f>VLOOKUP(B3991,MICRO!E:L,8,0)</f>
        <v>#N/A</v>
      </c>
    </row>
    <row r="3992" spans="1:14" ht="20.25" x14ac:dyDescent="0.25">
      <c r="A3992" s="1">
        <v>15</v>
      </c>
      <c r="B3992" s="159">
        <v>2430</v>
      </c>
      <c r="C3992" s="1" t="s">
        <v>911</v>
      </c>
      <c r="D3992" s="1"/>
      <c r="E3992" s="1" t="s">
        <v>461</v>
      </c>
      <c r="F3992" s="1" t="s">
        <v>3371</v>
      </c>
      <c r="G3992" s="1">
        <v>2</v>
      </c>
      <c r="H3992" s="1" t="s">
        <v>19</v>
      </c>
      <c r="I3992" s="1" t="s">
        <v>652</v>
      </c>
      <c r="J3992" s="1">
        <v>13.9</v>
      </c>
      <c r="K3992" s="1">
        <v>27.8</v>
      </c>
      <c r="L3992" s="42">
        <v>15</v>
      </c>
      <c r="M3992" s="43">
        <v>46198</v>
      </c>
      <c r="N3992" s="1" t="e">
        <f>VLOOKUP(B3992,MICRO!E:L,8,0)</f>
        <v>#N/A</v>
      </c>
    </row>
    <row r="3993" spans="1:14" ht="20.25" x14ac:dyDescent="0.25">
      <c r="A3993" s="1">
        <v>16</v>
      </c>
      <c r="B3993" s="159">
        <v>2431</v>
      </c>
      <c r="C3993" s="1" t="s">
        <v>911</v>
      </c>
      <c r="D3993" s="1"/>
      <c r="E3993" s="1" t="s">
        <v>464</v>
      </c>
      <c r="F3993" s="1" t="s">
        <v>3372</v>
      </c>
      <c r="G3993" s="1">
        <v>2</v>
      </c>
      <c r="H3993" s="1" t="s">
        <v>19</v>
      </c>
      <c r="I3993" s="1" t="s">
        <v>652</v>
      </c>
      <c r="J3993" s="1">
        <v>23.7</v>
      </c>
      <c r="K3993" s="1">
        <v>47.4</v>
      </c>
      <c r="L3993" s="42">
        <v>15</v>
      </c>
      <c r="M3993" s="43">
        <v>46198</v>
      </c>
      <c r="N3993" s="1" t="e">
        <f>VLOOKUP(B3993,MICRO!E:L,8,0)</f>
        <v>#N/A</v>
      </c>
    </row>
    <row r="3994" spans="1:14" ht="20.25" x14ac:dyDescent="0.25">
      <c r="A3994" s="1">
        <v>17</v>
      </c>
      <c r="B3994" s="159">
        <v>2432</v>
      </c>
      <c r="C3994" s="1" t="s">
        <v>911</v>
      </c>
      <c r="D3994" s="1"/>
      <c r="E3994" s="1" t="s">
        <v>1102</v>
      </c>
      <c r="F3994" s="1" t="s">
        <v>915</v>
      </c>
      <c r="G3994" s="1">
        <v>1</v>
      </c>
      <c r="H3994" s="1" t="s">
        <v>19</v>
      </c>
      <c r="I3994" s="1" t="s">
        <v>652</v>
      </c>
      <c r="J3994" s="1">
        <v>28.9</v>
      </c>
      <c r="K3994" s="1">
        <v>28.9</v>
      </c>
      <c r="L3994" s="42">
        <v>15</v>
      </c>
      <c r="M3994" s="43">
        <v>46198</v>
      </c>
      <c r="N3994" s="1" t="e">
        <f>VLOOKUP(B3994,MICRO!E:L,8,0)</f>
        <v>#N/A</v>
      </c>
    </row>
    <row r="3995" spans="1:14" ht="20.25" x14ac:dyDescent="0.25">
      <c r="A3995" s="1">
        <v>18</v>
      </c>
      <c r="B3995" s="159">
        <v>2526</v>
      </c>
      <c r="C3995" s="1" t="s">
        <v>986</v>
      </c>
      <c r="D3995" s="1"/>
      <c r="E3995" s="1" t="s">
        <v>2</v>
      </c>
      <c r="F3995" s="1" t="s">
        <v>3220</v>
      </c>
      <c r="G3995" s="1">
        <v>4</v>
      </c>
      <c r="H3995" s="1" t="s">
        <v>19</v>
      </c>
      <c r="I3995" s="1" t="s">
        <v>652</v>
      </c>
      <c r="J3995" s="1">
        <v>18.3</v>
      </c>
      <c r="K3995" s="1">
        <v>73.2</v>
      </c>
      <c r="L3995" s="42">
        <v>15</v>
      </c>
      <c r="M3995" s="43">
        <v>46198</v>
      </c>
      <c r="N3995" s="1" t="e">
        <f>VLOOKUP(B3995,MICRO!E:L,8,0)</f>
        <v>#N/A</v>
      </c>
    </row>
    <row r="3996" spans="1:14" ht="20.25" x14ac:dyDescent="0.25">
      <c r="A3996" s="1">
        <v>19</v>
      </c>
      <c r="B3996" s="159">
        <v>2527</v>
      </c>
      <c r="C3996" s="1" t="s">
        <v>986</v>
      </c>
      <c r="D3996" s="1"/>
      <c r="E3996" s="1" t="s">
        <v>43</v>
      </c>
      <c r="F3996" s="1" t="s">
        <v>3221</v>
      </c>
      <c r="G3996" s="1">
        <v>1</v>
      </c>
      <c r="H3996" s="1" t="s">
        <v>19</v>
      </c>
      <c r="I3996" s="1" t="s">
        <v>652</v>
      </c>
      <c r="J3996" s="1">
        <v>10.1</v>
      </c>
      <c r="K3996" s="1">
        <v>10.1</v>
      </c>
      <c r="L3996" s="42">
        <v>15</v>
      </c>
      <c r="M3996" s="43">
        <v>46198</v>
      </c>
      <c r="N3996" s="1" t="e">
        <f>VLOOKUP(B3996,MICRO!E:L,8,0)</f>
        <v>#N/A</v>
      </c>
    </row>
    <row r="3997" spans="1:14" ht="20.25" x14ac:dyDescent="0.25">
      <c r="A3997" s="1">
        <v>20</v>
      </c>
      <c r="B3997" s="159">
        <v>2529</v>
      </c>
      <c r="C3997" s="1" t="s">
        <v>986</v>
      </c>
      <c r="D3997" s="1"/>
      <c r="E3997" s="1" t="s">
        <v>1101</v>
      </c>
      <c r="F3997" s="1" t="s">
        <v>987</v>
      </c>
      <c r="G3997" s="1">
        <v>4</v>
      </c>
      <c r="H3997" s="1" t="s">
        <v>19</v>
      </c>
      <c r="I3997" s="1" t="s">
        <v>652</v>
      </c>
      <c r="J3997" s="1">
        <v>26.9</v>
      </c>
      <c r="K3997" s="1">
        <v>107.6</v>
      </c>
      <c r="L3997" s="42">
        <v>15</v>
      </c>
      <c r="M3997" s="43">
        <v>46198</v>
      </c>
      <c r="N3997" s="1" t="e">
        <f>VLOOKUP(B3997,MICRO!E:L,8,0)</f>
        <v>#N/A</v>
      </c>
    </row>
    <row r="3998" spans="1:14" ht="20.25" x14ac:dyDescent="0.25">
      <c r="A3998" s="1">
        <v>21</v>
      </c>
      <c r="B3998" s="159">
        <v>2530</v>
      </c>
      <c r="C3998" s="1" t="s">
        <v>986</v>
      </c>
      <c r="D3998" s="1"/>
      <c r="E3998" s="1" t="s">
        <v>100</v>
      </c>
      <c r="F3998" s="1" t="s">
        <v>988</v>
      </c>
      <c r="G3998" s="1">
        <v>1</v>
      </c>
      <c r="H3998" s="1" t="s">
        <v>19</v>
      </c>
      <c r="I3998" s="1" t="s">
        <v>652</v>
      </c>
      <c r="J3998" s="1">
        <v>27.7</v>
      </c>
      <c r="K3998" s="1">
        <v>27.7</v>
      </c>
      <c r="L3998" s="42">
        <v>15</v>
      </c>
      <c r="M3998" s="43">
        <v>46198</v>
      </c>
      <c r="N3998" s="1" t="e">
        <f>VLOOKUP(B3998,MICRO!E:L,8,0)</f>
        <v>#N/A</v>
      </c>
    </row>
    <row r="3999" spans="1:14" ht="20.25" x14ac:dyDescent="0.25">
      <c r="A3999" s="1">
        <v>22</v>
      </c>
      <c r="B3999" s="159">
        <v>2533</v>
      </c>
      <c r="C3999" s="1" t="s">
        <v>989</v>
      </c>
      <c r="D3999" s="1"/>
      <c r="E3999" s="1" t="s">
        <v>2</v>
      </c>
      <c r="F3999" s="1" t="s">
        <v>3222</v>
      </c>
      <c r="G3999" s="1">
        <v>2</v>
      </c>
      <c r="H3999" s="1" t="s">
        <v>19</v>
      </c>
      <c r="I3999" s="1" t="s">
        <v>652</v>
      </c>
      <c r="J3999" s="1">
        <v>13.5</v>
      </c>
      <c r="K3999" s="1">
        <v>27</v>
      </c>
      <c r="L3999" s="42">
        <v>15</v>
      </c>
      <c r="M3999" s="43">
        <v>46198</v>
      </c>
      <c r="N3999" s="1" t="e">
        <f>VLOOKUP(B3999,MICRO!E:L,8,0)</f>
        <v>#N/A</v>
      </c>
    </row>
    <row r="4000" spans="1:14" ht="20.25" x14ac:dyDescent="0.25">
      <c r="A4000" s="1">
        <v>23</v>
      </c>
      <c r="B4000" s="159">
        <v>2534</v>
      </c>
      <c r="C4000" s="1" t="s">
        <v>989</v>
      </c>
      <c r="D4000" s="1"/>
      <c r="E4000" s="1" t="s">
        <v>43</v>
      </c>
      <c r="F4000" s="1" t="s">
        <v>3223</v>
      </c>
      <c r="G4000" s="1">
        <v>1</v>
      </c>
      <c r="H4000" s="1" t="s">
        <v>19</v>
      </c>
      <c r="I4000" s="1" t="s">
        <v>652</v>
      </c>
      <c r="J4000" s="1">
        <v>6.1</v>
      </c>
      <c r="K4000" s="1">
        <v>6.1</v>
      </c>
      <c r="L4000" s="42">
        <v>15</v>
      </c>
      <c r="M4000" s="43">
        <v>46198</v>
      </c>
      <c r="N4000" s="1" t="e">
        <f>VLOOKUP(B4000,MICRO!E:L,8,0)</f>
        <v>#N/A</v>
      </c>
    </row>
    <row r="4001" spans="1:14" ht="20.25" x14ac:dyDescent="0.25">
      <c r="A4001" s="1">
        <v>24</v>
      </c>
      <c r="B4001" s="159">
        <v>2536</v>
      </c>
      <c r="C4001" s="1" t="s">
        <v>989</v>
      </c>
      <c r="D4001" s="1"/>
      <c r="E4001" s="1" t="s">
        <v>1101</v>
      </c>
      <c r="F4001" s="1" t="s">
        <v>990</v>
      </c>
      <c r="G4001" s="1">
        <v>2</v>
      </c>
      <c r="H4001" s="1" t="s">
        <v>19</v>
      </c>
      <c r="I4001" s="1" t="s">
        <v>652</v>
      </c>
      <c r="J4001" s="1">
        <v>24.4</v>
      </c>
      <c r="K4001" s="1">
        <v>48.8</v>
      </c>
      <c r="L4001" s="42">
        <v>15</v>
      </c>
      <c r="M4001" s="43">
        <v>46198</v>
      </c>
      <c r="N4001" s="1" t="e">
        <f>VLOOKUP(B4001,MICRO!E:L,8,0)</f>
        <v>#N/A</v>
      </c>
    </row>
    <row r="4002" spans="1:14" ht="20.25" x14ac:dyDescent="0.25">
      <c r="A4002" s="1">
        <v>25</v>
      </c>
      <c r="B4002" s="159">
        <v>2537</v>
      </c>
      <c r="C4002" s="1" t="s">
        <v>989</v>
      </c>
      <c r="D4002" s="1"/>
      <c r="E4002" s="1" t="s">
        <v>100</v>
      </c>
      <c r="F4002" s="1" t="s">
        <v>991</v>
      </c>
      <c r="G4002" s="1">
        <v>1</v>
      </c>
      <c r="H4002" s="1" t="s">
        <v>19</v>
      </c>
      <c r="I4002" s="1" t="s">
        <v>652</v>
      </c>
      <c r="J4002" s="1">
        <v>15.3</v>
      </c>
      <c r="K4002" s="1">
        <v>15.3</v>
      </c>
      <c r="L4002" s="42">
        <v>15</v>
      </c>
      <c r="M4002" s="43">
        <v>46198</v>
      </c>
      <c r="N4002" s="1" t="e">
        <f>VLOOKUP(B4002,MICRO!E:L,8,0)</f>
        <v>#N/A</v>
      </c>
    </row>
    <row r="4003" spans="1:14" ht="20.25" x14ac:dyDescent="0.25">
      <c r="A4003" s="1">
        <v>26</v>
      </c>
      <c r="B4003" s="159">
        <v>2538</v>
      </c>
      <c r="C4003" s="1" t="s">
        <v>989</v>
      </c>
      <c r="D4003" s="1"/>
      <c r="E4003" s="1" t="s">
        <v>173</v>
      </c>
      <c r="F4003" s="1" t="s">
        <v>3373</v>
      </c>
      <c r="G4003" s="1">
        <v>1</v>
      </c>
      <c r="H4003" s="1" t="s">
        <v>19</v>
      </c>
      <c r="I4003" s="1" t="s">
        <v>652</v>
      </c>
      <c r="J4003" s="1">
        <v>22.8</v>
      </c>
      <c r="K4003" s="1">
        <v>22.8</v>
      </c>
      <c r="L4003" s="42">
        <v>15</v>
      </c>
      <c r="M4003" s="43">
        <v>46198</v>
      </c>
      <c r="N4003" s="1" t="e">
        <f>VLOOKUP(B4003,MICRO!E:L,8,0)</f>
        <v>#N/A</v>
      </c>
    </row>
    <row r="4004" spans="1:14" ht="20.25" x14ac:dyDescent="0.25">
      <c r="A4004" s="1">
        <v>27</v>
      </c>
      <c r="B4004" s="159">
        <v>2540</v>
      </c>
      <c r="C4004" s="1" t="s">
        <v>993</v>
      </c>
      <c r="D4004" s="1"/>
      <c r="E4004" s="1" t="s">
        <v>2</v>
      </c>
      <c r="F4004" s="1" t="s">
        <v>3225</v>
      </c>
      <c r="G4004" s="1">
        <v>1</v>
      </c>
      <c r="H4004" s="1" t="s">
        <v>19</v>
      </c>
      <c r="I4004" s="1" t="s">
        <v>652</v>
      </c>
      <c r="J4004" s="1">
        <v>9.6999999999999993</v>
      </c>
      <c r="K4004" s="1">
        <v>9.6999999999999993</v>
      </c>
      <c r="L4004" s="42">
        <v>15</v>
      </c>
      <c r="M4004" s="43">
        <v>46198</v>
      </c>
      <c r="N4004" s="1" t="e">
        <f>VLOOKUP(B4004,MICRO!E:L,8,0)</f>
        <v>#N/A</v>
      </c>
    </row>
    <row r="4005" spans="1:14" ht="20.25" x14ac:dyDescent="0.25">
      <c r="A4005" s="1">
        <v>28</v>
      </c>
      <c r="B4005" s="159">
        <v>2541</v>
      </c>
      <c r="C4005" s="1" t="s">
        <v>993</v>
      </c>
      <c r="D4005" s="1"/>
      <c r="E4005" s="1" t="s">
        <v>43</v>
      </c>
      <c r="F4005" s="1" t="s">
        <v>3226</v>
      </c>
      <c r="G4005" s="1">
        <v>2</v>
      </c>
      <c r="H4005" s="1" t="s">
        <v>19</v>
      </c>
      <c r="I4005" s="1" t="s">
        <v>652</v>
      </c>
      <c r="J4005" s="1">
        <v>15.5</v>
      </c>
      <c r="K4005" s="1">
        <v>31</v>
      </c>
      <c r="L4005" s="42">
        <v>15</v>
      </c>
      <c r="M4005" s="43">
        <v>46198</v>
      </c>
      <c r="N4005" s="1" t="e">
        <f>VLOOKUP(B4005,MICRO!E:L,8,0)</f>
        <v>#N/A</v>
      </c>
    </row>
    <row r="4006" spans="1:14" ht="20.25" x14ac:dyDescent="0.25">
      <c r="A4006" s="1">
        <v>29</v>
      </c>
      <c r="B4006" s="159">
        <v>2542</v>
      </c>
      <c r="C4006" s="1" t="s">
        <v>993</v>
      </c>
      <c r="D4006" s="1"/>
      <c r="E4006" s="1" t="s">
        <v>746</v>
      </c>
      <c r="F4006" s="1" t="s">
        <v>3227</v>
      </c>
      <c r="G4006" s="1">
        <v>1</v>
      </c>
      <c r="H4006" s="1" t="s">
        <v>19</v>
      </c>
      <c r="I4006" s="1" t="s">
        <v>652</v>
      </c>
      <c r="J4006" s="1">
        <v>11.1</v>
      </c>
      <c r="K4006" s="1">
        <v>11.1</v>
      </c>
      <c r="L4006" s="42">
        <v>15</v>
      </c>
      <c r="M4006" s="43">
        <v>46198</v>
      </c>
      <c r="N4006" s="1" t="e">
        <f>VLOOKUP(B4006,MICRO!E:L,8,0)</f>
        <v>#N/A</v>
      </c>
    </row>
    <row r="4007" spans="1:14" ht="20.25" x14ac:dyDescent="0.25">
      <c r="A4007" s="1">
        <v>30</v>
      </c>
      <c r="B4007" s="159">
        <v>2543</v>
      </c>
      <c r="C4007" s="1" t="s">
        <v>993</v>
      </c>
      <c r="D4007" s="1"/>
      <c r="E4007" s="1" t="s">
        <v>1101</v>
      </c>
      <c r="F4007" s="1" t="s">
        <v>994</v>
      </c>
      <c r="G4007" s="1">
        <v>1</v>
      </c>
      <c r="H4007" s="1" t="s">
        <v>19</v>
      </c>
      <c r="I4007" s="1" t="s">
        <v>652</v>
      </c>
      <c r="J4007" s="1">
        <v>16.3</v>
      </c>
      <c r="K4007" s="1">
        <v>16.3</v>
      </c>
      <c r="L4007" s="42">
        <v>15</v>
      </c>
      <c r="M4007" s="43">
        <v>46198</v>
      </c>
      <c r="N4007" s="1" t="e">
        <f>VLOOKUP(B4007,MICRO!E:L,8,0)</f>
        <v>#N/A</v>
      </c>
    </row>
    <row r="4008" spans="1:14" ht="20.25" x14ac:dyDescent="0.25">
      <c r="A4008" s="1">
        <v>31</v>
      </c>
      <c r="B4008" s="159">
        <v>2544</v>
      </c>
      <c r="C4008" s="1" t="s">
        <v>993</v>
      </c>
      <c r="D4008" s="1"/>
      <c r="E4008" s="1" t="s">
        <v>100</v>
      </c>
      <c r="F4008" s="1" t="s">
        <v>3228</v>
      </c>
      <c r="G4008" s="1">
        <v>2</v>
      </c>
      <c r="H4008" s="1" t="s">
        <v>19</v>
      </c>
      <c r="I4008" s="1" t="s">
        <v>652</v>
      </c>
      <c r="J4008" s="1">
        <v>23</v>
      </c>
      <c r="K4008" s="1">
        <v>46</v>
      </c>
      <c r="L4008" s="42">
        <v>15</v>
      </c>
      <c r="M4008" s="43">
        <v>46198</v>
      </c>
      <c r="N4008" s="1" t="e">
        <f>VLOOKUP(B4008,MICRO!E:L,8,0)</f>
        <v>#N/A</v>
      </c>
    </row>
    <row r="4009" spans="1:14" ht="20.25" x14ac:dyDescent="0.25">
      <c r="A4009" s="1">
        <v>32</v>
      </c>
      <c r="B4009" s="159">
        <v>2545</v>
      </c>
      <c r="C4009" s="1" t="s">
        <v>993</v>
      </c>
      <c r="D4009" s="1"/>
      <c r="E4009" s="1" t="s">
        <v>173</v>
      </c>
      <c r="F4009" s="1" t="s">
        <v>3229</v>
      </c>
      <c r="G4009" s="1">
        <v>1</v>
      </c>
      <c r="H4009" s="1" t="s">
        <v>19</v>
      </c>
      <c r="I4009" s="1" t="s">
        <v>652</v>
      </c>
      <c r="J4009" s="1">
        <v>36.5</v>
      </c>
      <c r="K4009" s="1">
        <v>36.5</v>
      </c>
      <c r="L4009" s="42">
        <v>15</v>
      </c>
      <c r="M4009" s="43">
        <v>46198</v>
      </c>
      <c r="N4009" s="1" t="e">
        <f>VLOOKUP(B4009,MICRO!E:L,8,0)</f>
        <v>#N/A</v>
      </c>
    </row>
    <row r="4010" spans="1:14" ht="20.25" x14ac:dyDescent="0.25">
      <c r="A4010" s="1">
        <v>33</v>
      </c>
      <c r="B4010" s="159">
        <v>2732</v>
      </c>
      <c r="C4010" s="1" t="s">
        <v>1090</v>
      </c>
      <c r="D4010" s="1"/>
      <c r="E4010" s="1" t="s">
        <v>2</v>
      </c>
      <c r="F4010" s="1" t="s">
        <v>3271</v>
      </c>
      <c r="G4010" s="1">
        <v>2</v>
      </c>
      <c r="H4010" s="1" t="s">
        <v>19</v>
      </c>
      <c r="I4010" s="1" t="s">
        <v>652</v>
      </c>
      <c r="J4010" s="1">
        <v>13.5</v>
      </c>
      <c r="K4010" s="1">
        <v>27</v>
      </c>
      <c r="L4010" s="42">
        <v>15</v>
      </c>
      <c r="M4010" s="43">
        <v>46198</v>
      </c>
      <c r="N4010" s="1" t="e">
        <f>VLOOKUP(B4010,MICRO!E:L,8,0)</f>
        <v>#N/A</v>
      </c>
    </row>
    <row r="4011" spans="1:14" ht="20.25" x14ac:dyDescent="0.25">
      <c r="A4011" s="1">
        <v>34</v>
      </c>
      <c r="B4011" s="159">
        <v>2734</v>
      </c>
      <c r="C4011" s="1" t="s">
        <v>1090</v>
      </c>
      <c r="D4011" s="1"/>
      <c r="E4011" s="1" t="s">
        <v>746</v>
      </c>
      <c r="F4011" s="1" t="s">
        <v>1091</v>
      </c>
      <c r="G4011" s="1">
        <v>1</v>
      </c>
      <c r="H4011" s="1" t="s">
        <v>19</v>
      </c>
      <c r="I4011" s="1" t="s">
        <v>652</v>
      </c>
      <c r="J4011" s="1">
        <v>7.5</v>
      </c>
      <c r="K4011" s="1">
        <v>7.5</v>
      </c>
      <c r="L4011" s="42">
        <v>15</v>
      </c>
      <c r="M4011" s="43">
        <v>46198</v>
      </c>
      <c r="N4011" s="1" t="e">
        <f>VLOOKUP(B4011,MICRO!E:L,8,0)</f>
        <v>#N/A</v>
      </c>
    </row>
    <row r="4012" spans="1:14" ht="20.25" x14ac:dyDescent="0.25">
      <c r="A4012" s="1">
        <v>35</v>
      </c>
      <c r="B4012" s="159">
        <v>2735</v>
      </c>
      <c r="C4012" s="1" t="s">
        <v>1090</v>
      </c>
      <c r="D4012" s="1"/>
      <c r="E4012" s="1" t="s">
        <v>1101</v>
      </c>
      <c r="F4012" s="1" t="s">
        <v>1092</v>
      </c>
      <c r="G4012" s="1">
        <v>2</v>
      </c>
      <c r="H4012" s="1" t="s">
        <v>19</v>
      </c>
      <c r="I4012" s="1" t="s">
        <v>652</v>
      </c>
      <c r="J4012" s="1">
        <v>24.4</v>
      </c>
      <c r="K4012" s="1">
        <v>48.8</v>
      </c>
      <c r="L4012" s="42">
        <v>15</v>
      </c>
      <c r="M4012" s="43">
        <v>46198</v>
      </c>
      <c r="N4012" s="1" t="e">
        <f>VLOOKUP(B4012,MICRO!E:L,8,0)</f>
        <v>#N/A</v>
      </c>
    </row>
    <row r="4013" spans="1:14" ht="20.25" x14ac:dyDescent="0.25">
      <c r="A4013" s="1">
        <v>36</v>
      </c>
      <c r="B4013" s="159">
        <v>2736</v>
      </c>
      <c r="C4013" s="1" t="s">
        <v>1090</v>
      </c>
      <c r="D4013" s="1"/>
      <c r="E4013" s="1" t="s">
        <v>100</v>
      </c>
      <c r="F4013" s="1" t="s">
        <v>1093</v>
      </c>
      <c r="G4013" s="1">
        <v>1</v>
      </c>
      <c r="H4013" s="1" t="s">
        <v>19</v>
      </c>
      <c r="I4013" s="1" t="s">
        <v>652</v>
      </c>
      <c r="J4013" s="1">
        <v>12.7</v>
      </c>
      <c r="K4013" s="1">
        <v>12.7</v>
      </c>
      <c r="L4013" s="42">
        <v>15</v>
      </c>
      <c r="M4013" s="43">
        <v>46198</v>
      </c>
      <c r="N4013" s="1" t="e">
        <f>VLOOKUP(B4013,MICRO!E:L,8,0)</f>
        <v>#N/A</v>
      </c>
    </row>
    <row r="4014" spans="1:14" ht="20.25" x14ac:dyDescent="0.25">
      <c r="A4014" s="1">
        <v>37</v>
      </c>
      <c r="B4014" s="159">
        <v>2737</v>
      </c>
      <c r="C4014" s="1" t="s">
        <v>1090</v>
      </c>
      <c r="D4014" s="1"/>
      <c r="E4014" s="1" t="s">
        <v>173</v>
      </c>
      <c r="F4014" s="1" t="s">
        <v>1094</v>
      </c>
      <c r="G4014" s="1">
        <v>2</v>
      </c>
      <c r="H4014" s="1" t="s">
        <v>19</v>
      </c>
      <c r="I4014" s="1" t="s">
        <v>652</v>
      </c>
      <c r="J4014" s="1">
        <v>7</v>
      </c>
      <c r="K4014" s="1">
        <v>14</v>
      </c>
      <c r="L4014" s="42">
        <v>15</v>
      </c>
      <c r="M4014" s="43">
        <v>46198</v>
      </c>
      <c r="N4014" s="1" t="e">
        <f>VLOOKUP(B4014,MICRO!E:L,8,0)</f>
        <v>#N/A</v>
      </c>
    </row>
    <row r="4015" spans="1:14" ht="20.25" x14ac:dyDescent="0.25">
      <c r="A4015" s="1">
        <v>38</v>
      </c>
      <c r="B4015" s="159">
        <v>2738</v>
      </c>
      <c r="C4015" s="1" t="s">
        <v>1090</v>
      </c>
      <c r="D4015" s="1"/>
      <c r="E4015" s="1" t="s">
        <v>461</v>
      </c>
      <c r="F4015" s="1" t="s">
        <v>3273</v>
      </c>
      <c r="G4015" s="1">
        <v>1</v>
      </c>
      <c r="H4015" s="1" t="s">
        <v>19</v>
      </c>
      <c r="I4015" s="1" t="s">
        <v>652</v>
      </c>
      <c r="J4015" s="1">
        <v>9.8000000000000007</v>
      </c>
      <c r="K4015" s="1">
        <v>9.8000000000000007</v>
      </c>
      <c r="L4015" s="42">
        <v>15</v>
      </c>
      <c r="M4015" s="43">
        <v>46198</v>
      </c>
      <c r="N4015" s="1" t="e">
        <f>VLOOKUP(B4015,MICRO!E:L,8,0)</f>
        <v>#N/A</v>
      </c>
    </row>
    <row r="4016" spans="1:14" ht="20.25" x14ac:dyDescent="0.25">
      <c r="A4016" s="1">
        <v>39</v>
      </c>
      <c r="B4016" s="159">
        <v>2570</v>
      </c>
      <c r="C4016" s="1" t="s">
        <v>1016</v>
      </c>
      <c r="D4016" s="1"/>
      <c r="E4016" s="1" t="s">
        <v>461</v>
      </c>
      <c r="F4016" s="1" t="s">
        <v>3234</v>
      </c>
      <c r="G4016" s="1">
        <v>10</v>
      </c>
      <c r="H4016" s="1" t="s">
        <v>19</v>
      </c>
      <c r="I4016" s="1" t="s">
        <v>652</v>
      </c>
      <c r="J4016" s="1">
        <v>10.7</v>
      </c>
      <c r="K4016" s="1">
        <v>107</v>
      </c>
      <c r="L4016" s="42">
        <v>15</v>
      </c>
      <c r="M4016" s="43">
        <v>46198</v>
      </c>
      <c r="N4016" s="1" t="e">
        <f>VLOOKUP(B4016,MICRO!E:L,8,0)</f>
        <v>#N/A</v>
      </c>
    </row>
    <row r="4017" spans="1:14" ht="20.25" x14ac:dyDescent="0.25">
      <c r="A4017" s="1">
        <v>40</v>
      </c>
      <c r="B4017" s="159">
        <v>2571</v>
      </c>
      <c r="C4017" s="1" t="s">
        <v>1016</v>
      </c>
      <c r="D4017" s="1"/>
      <c r="E4017" s="1" t="s">
        <v>746</v>
      </c>
      <c r="F4017" s="1" t="s">
        <v>3235</v>
      </c>
      <c r="G4017" s="1">
        <v>2</v>
      </c>
      <c r="H4017" s="1" t="s">
        <v>19</v>
      </c>
      <c r="I4017" s="1" t="s">
        <v>652</v>
      </c>
      <c r="J4017" s="1">
        <v>12.6</v>
      </c>
      <c r="K4017" s="1">
        <v>25.2</v>
      </c>
      <c r="L4017" s="42">
        <v>15</v>
      </c>
      <c r="M4017" s="43">
        <v>46198</v>
      </c>
      <c r="N4017" s="1" t="e">
        <f>VLOOKUP(B4017,MICRO!E:L,8,0)</f>
        <v>#N/A</v>
      </c>
    </row>
    <row r="4018" spans="1:14" ht="20.25" x14ac:dyDescent="0.25">
      <c r="A4018" s="1">
        <v>41</v>
      </c>
      <c r="B4018" s="159">
        <v>2572</v>
      </c>
      <c r="C4018" s="1" t="s">
        <v>1016</v>
      </c>
      <c r="D4018" s="1"/>
      <c r="E4018" s="1" t="s">
        <v>1101</v>
      </c>
      <c r="F4018" s="1" t="s">
        <v>3236</v>
      </c>
      <c r="G4018" s="1">
        <v>1</v>
      </c>
      <c r="H4018" s="1" t="s">
        <v>19</v>
      </c>
      <c r="I4018" s="1" t="s">
        <v>652</v>
      </c>
      <c r="J4018" s="1">
        <v>10.7</v>
      </c>
      <c r="K4018" s="1">
        <v>10.7</v>
      </c>
      <c r="L4018" s="42">
        <v>15</v>
      </c>
      <c r="M4018" s="43">
        <v>46198</v>
      </c>
      <c r="N4018" s="1" t="e">
        <f>VLOOKUP(B4018,MICRO!E:L,8,0)</f>
        <v>#N/A</v>
      </c>
    </row>
    <row r="4019" spans="1:14" ht="20.25" x14ac:dyDescent="0.25">
      <c r="A4019" s="1">
        <v>42</v>
      </c>
      <c r="B4019" s="159">
        <v>2574</v>
      </c>
      <c r="C4019" s="1" t="s">
        <v>1016</v>
      </c>
      <c r="D4019" s="1"/>
      <c r="E4019" s="1" t="s">
        <v>173</v>
      </c>
      <c r="F4019" s="1" t="s">
        <v>3238</v>
      </c>
      <c r="G4019" s="1">
        <v>10</v>
      </c>
      <c r="H4019" s="1" t="s">
        <v>19</v>
      </c>
      <c r="I4019" s="1" t="s">
        <v>652</v>
      </c>
      <c r="J4019" s="1">
        <v>26</v>
      </c>
      <c r="K4019" s="1">
        <v>260</v>
      </c>
      <c r="L4019" s="42">
        <v>15</v>
      </c>
      <c r="M4019" s="43">
        <v>46198</v>
      </c>
      <c r="N4019" s="1" t="e">
        <f>VLOOKUP(B4019,MICRO!E:L,8,0)</f>
        <v>#N/A</v>
      </c>
    </row>
    <row r="4020" spans="1:14" ht="20.25" x14ac:dyDescent="0.25">
      <c r="A4020" s="1">
        <v>43</v>
      </c>
      <c r="B4020" s="159">
        <v>2575</v>
      </c>
      <c r="C4020" s="1" t="s">
        <v>1016</v>
      </c>
      <c r="D4020" s="1"/>
      <c r="E4020" s="1" t="s">
        <v>461</v>
      </c>
      <c r="F4020" s="1" t="s">
        <v>3239</v>
      </c>
      <c r="G4020" s="1">
        <v>2</v>
      </c>
      <c r="H4020" s="1" t="s">
        <v>19</v>
      </c>
      <c r="I4020" s="1" t="s">
        <v>652</v>
      </c>
      <c r="J4020" s="1">
        <v>17.5</v>
      </c>
      <c r="K4020" s="1">
        <v>35</v>
      </c>
      <c r="L4020" s="42">
        <v>15</v>
      </c>
      <c r="M4020" s="43">
        <v>46198</v>
      </c>
      <c r="N4020" s="1" t="e">
        <f>VLOOKUP(B4020,MICRO!E:L,8,0)</f>
        <v>#N/A</v>
      </c>
    </row>
    <row r="4021" spans="1:14" ht="20.25" x14ac:dyDescent="0.25">
      <c r="A4021" s="1">
        <v>44</v>
      </c>
      <c r="B4021" s="159">
        <v>2576</v>
      </c>
      <c r="C4021" s="1" t="s">
        <v>1016</v>
      </c>
      <c r="D4021" s="1"/>
      <c r="E4021" s="1" t="s">
        <v>464</v>
      </c>
      <c r="F4021" s="1" t="s">
        <v>3240</v>
      </c>
      <c r="G4021" s="1">
        <v>1</v>
      </c>
      <c r="H4021" s="1" t="s">
        <v>19</v>
      </c>
      <c r="I4021" s="1" t="s">
        <v>652</v>
      </c>
      <c r="J4021" s="1">
        <v>25</v>
      </c>
      <c r="K4021" s="1">
        <v>25</v>
      </c>
      <c r="L4021" s="42">
        <v>15</v>
      </c>
      <c r="M4021" s="43">
        <v>46198</v>
      </c>
      <c r="N4021" s="1" t="e">
        <f>VLOOKUP(B4021,MICRO!E:L,8,0)</f>
        <v>#N/A</v>
      </c>
    </row>
    <row r="4022" spans="1:14" ht="20.25" x14ac:dyDescent="0.25">
      <c r="A4022" s="1">
        <v>45</v>
      </c>
      <c r="B4022" s="159"/>
      <c r="C4022" s="1" t="s">
        <v>1081</v>
      </c>
      <c r="D4022" s="1"/>
      <c r="E4022" s="1" t="s">
        <v>1101</v>
      </c>
      <c r="F4022" s="1" t="s">
        <v>3266</v>
      </c>
      <c r="G4022" s="1">
        <v>1</v>
      </c>
      <c r="H4022" s="1" t="s">
        <v>19</v>
      </c>
      <c r="I4022" s="1" t="s">
        <v>652</v>
      </c>
      <c r="J4022" s="1">
        <v>2.7</v>
      </c>
      <c r="K4022" s="1">
        <v>2.7</v>
      </c>
      <c r="L4022" s="42">
        <v>15</v>
      </c>
      <c r="M4022" s="43">
        <v>46198</v>
      </c>
      <c r="N4022" s="1" t="e">
        <f>VLOOKUP(B4022,MICRO!E:L,8,0)</f>
        <v>#N/A</v>
      </c>
    </row>
    <row r="4023" spans="1:14" ht="20.25" x14ac:dyDescent="0.25">
      <c r="A4023" s="1">
        <v>46</v>
      </c>
      <c r="B4023" s="159"/>
      <c r="C4023" s="1" t="s">
        <v>1081</v>
      </c>
      <c r="D4023" s="1"/>
      <c r="E4023" s="1" t="s">
        <v>100</v>
      </c>
      <c r="F4023" s="1" t="s">
        <v>3267</v>
      </c>
      <c r="G4023" s="1">
        <v>18</v>
      </c>
      <c r="H4023" s="1" t="s">
        <v>19</v>
      </c>
      <c r="I4023" s="1" t="s">
        <v>652</v>
      </c>
      <c r="J4023" s="1">
        <v>4.2</v>
      </c>
      <c r="K4023" s="1">
        <v>75.600000000000009</v>
      </c>
      <c r="L4023" s="42">
        <v>15</v>
      </c>
      <c r="M4023" s="43">
        <v>46198</v>
      </c>
      <c r="N4023" s="1" t="e">
        <f>VLOOKUP(B4023,MICRO!E:L,8,0)</f>
        <v>#N/A</v>
      </c>
    </row>
    <row r="4024" spans="1:14" ht="20.25" x14ac:dyDescent="0.25">
      <c r="A4024" s="1">
        <v>47</v>
      </c>
      <c r="B4024" s="159"/>
      <c r="C4024" s="1" t="s">
        <v>1081</v>
      </c>
      <c r="D4024" s="1"/>
      <c r="E4024" s="1" t="s">
        <v>173</v>
      </c>
      <c r="F4024" s="1" t="s">
        <v>3268</v>
      </c>
      <c r="G4024" s="1">
        <v>1</v>
      </c>
      <c r="H4024" s="1" t="s">
        <v>19</v>
      </c>
      <c r="I4024" s="1" t="s">
        <v>652</v>
      </c>
      <c r="J4024" s="1">
        <v>0.9</v>
      </c>
      <c r="K4024" s="1">
        <v>0.9</v>
      </c>
      <c r="L4024" s="42">
        <v>15</v>
      </c>
      <c r="M4024" s="43">
        <v>46198</v>
      </c>
      <c r="N4024" s="1" t="e">
        <f>VLOOKUP(B4024,MICRO!E:L,8,0)</f>
        <v>#N/A</v>
      </c>
    </row>
    <row r="4025" spans="1:14" ht="20.25" x14ac:dyDescent="0.25">
      <c r="A4025" s="1">
        <v>48</v>
      </c>
      <c r="B4025" s="159"/>
      <c r="C4025" s="1" t="s">
        <v>1081</v>
      </c>
      <c r="D4025" s="1"/>
      <c r="E4025" s="1" t="s">
        <v>461</v>
      </c>
      <c r="F4025" s="1" t="s">
        <v>3269</v>
      </c>
      <c r="G4025" s="1">
        <v>2</v>
      </c>
      <c r="H4025" s="1" t="s">
        <v>19</v>
      </c>
      <c r="I4025" s="1" t="s">
        <v>652</v>
      </c>
      <c r="J4025" s="1">
        <v>0.7</v>
      </c>
      <c r="K4025" s="1">
        <v>1.4</v>
      </c>
      <c r="L4025" s="42">
        <v>15</v>
      </c>
      <c r="M4025" s="43">
        <v>46198</v>
      </c>
      <c r="N4025" s="1" t="e">
        <f>VLOOKUP(B4025,MICRO!E:L,8,0)</f>
        <v>#N/A</v>
      </c>
    </row>
    <row r="4026" spans="1:14" ht="20.25" x14ac:dyDescent="0.25">
      <c r="A4026" s="1">
        <v>49</v>
      </c>
      <c r="B4026" s="159"/>
      <c r="C4026" s="1" t="s">
        <v>1081</v>
      </c>
      <c r="D4026" s="1"/>
      <c r="E4026" s="1" t="s">
        <v>464</v>
      </c>
      <c r="F4026" s="1" t="s">
        <v>3270</v>
      </c>
      <c r="G4026" s="1">
        <v>1</v>
      </c>
      <c r="H4026" s="1" t="s">
        <v>19</v>
      </c>
      <c r="I4026" s="1" t="s">
        <v>652</v>
      </c>
      <c r="J4026" s="1">
        <v>2.2999999999999998</v>
      </c>
      <c r="K4026" s="1">
        <v>2.2999999999999998</v>
      </c>
      <c r="L4026" s="42">
        <v>15</v>
      </c>
      <c r="M4026" s="43">
        <v>46198</v>
      </c>
      <c r="N4026" s="1" t="e">
        <f>VLOOKUP(B4026,MICRO!E:L,8,0)</f>
        <v>#N/A</v>
      </c>
    </row>
    <row r="4027" spans="1:14" ht="20.25" x14ac:dyDescent="0.25">
      <c r="A4027" s="1">
        <v>50</v>
      </c>
      <c r="B4027" s="159"/>
      <c r="C4027" s="1" t="s">
        <v>1095</v>
      </c>
      <c r="D4027" s="1"/>
      <c r="E4027" s="1" t="s">
        <v>173</v>
      </c>
      <c r="F4027" s="1" t="s">
        <v>3274</v>
      </c>
      <c r="G4027" s="1">
        <v>1</v>
      </c>
      <c r="H4027" s="1" t="s">
        <v>19</v>
      </c>
      <c r="I4027" s="1" t="s">
        <v>652</v>
      </c>
      <c r="J4027" s="1">
        <v>1.6</v>
      </c>
      <c r="K4027" s="1">
        <v>1.6</v>
      </c>
      <c r="L4027" s="42">
        <v>15</v>
      </c>
      <c r="M4027" s="43">
        <v>46198</v>
      </c>
      <c r="N4027" s="1" t="e">
        <f>VLOOKUP(B4027,MICRO!E:L,8,0)</f>
        <v>#N/A</v>
      </c>
    </row>
    <row r="4028" spans="1:14" ht="20.25" x14ac:dyDescent="0.25">
      <c r="A4028" s="1">
        <v>51</v>
      </c>
      <c r="B4028" s="159"/>
      <c r="C4028" s="1" t="s">
        <v>1095</v>
      </c>
      <c r="D4028" s="1"/>
      <c r="E4028" s="1" t="s">
        <v>461</v>
      </c>
      <c r="F4028" s="1" t="s">
        <v>3275</v>
      </c>
      <c r="G4028" s="1">
        <v>2</v>
      </c>
      <c r="H4028" s="1" t="s">
        <v>19</v>
      </c>
      <c r="I4028" s="1" t="s">
        <v>652</v>
      </c>
      <c r="J4028" s="1">
        <v>4.5999999999999996</v>
      </c>
      <c r="K4028" s="1">
        <v>9.1999999999999993</v>
      </c>
      <c r="L4028" s="42">
        <v>15</v>
      </c>
      <c r="M4028" s="43">
        <v>46198</v>
      </c>
      <c r="N4028" s="1" t="e">
        <f>VLOOKUP(B4028,MICRO!E:L,8,0)</f>
        <v>#N/A</v>
      </c>
    </row>
    <row r="4029" spans="1:14" ht="20.25" x14ac:dyDescent="0.25">
      <c r="A4029" s="1">
        <v>52</v>
      </c>
      <c r="B4029" s="159"/>
      <c r="C4029" s="1" t="s">
        <v>3374</v>
      </c>
      <c r="D4029" s="1"/>
      <c r="E4029" s="1"/>
      <c r="F4029" s="1" t="s">
        <v>3375</v>
      </c>
      <c r="G4029" s="1">
        <v>119</v>
      </c>
      <c r="H4029" s="1" t="s">
        <v>19</v>
      </c>
      <c r="I4029" s="1" t="s">
        <v>652</v>
      </c>
      <c r="J4029" s="1">
        <v>0.05</v>
      </c>
      <c r="K4029" s="1">
        <v>5.95</v>
      </c>
      <c r="L4029" s="42">
        <v>15</v>
      </c>
      <c r="M4029" s="43">
        <v>46198</v>
      </c>
      <c r="N4029" s="1" t="e">
        <f>VLOOKUP(B4029,MICRO!E:L,8,0)</f>
        <v>#N/A</v>
      </c>
    </row>
    <row r="4030" spans="1:14" ht="20.25" x14ac:dyDescent="0.25">
      <c r="A4030" s="1">
        <v>53</v>
      </c>
      <c r="B4030" s="159"/>
      <c r="C4030" s="1" t="s">
        <v>3374</v>
      </c>
      <c r="D4030" s="1"/>
      <c r="E4030" s="1"/>
      <c r="F4030" s="1" t="s">
        <v>3376</v>
      </c>
      <c r="G4030" s="1">
        <v>119</v>
      </c>
      <c r="H4030" s="1" t="s">
        <v>19</v>
      </c>
      <c r="I4030" s="1" t="s">
        <v>652</v>
      </c>
      <c r="J4030" s="1">
        <v>0.02</v>
      </c>
      <c r="K4030" s="1">
        <v>2.38</v>
      </c>
      <c r="L4030" s="42">
        <v>15</v>
      </c>
      <c r="M4030" s="43">
        <v>46198</v>
      </c>
      <c r="N4030" s="1" t="e">
        <f>VLOOKUP(B4030,MICRO!E:L,8,0)</f>
        <v>#N/A</v>
      </c>
    </row>
    <row r="4031" spans="1:14" ht="20.25" x14ac:dyDescent="0.25">
      <c r="A4031" s="1">
        <v>54</v>
      </c>
      <c r="B4031" s="159"/>
      <c r="C4031" s="1" t="s">
        <v>3374</v>
      </c>
      <c r="D4031" s="1"/>
      <c r="E4031" s="1"/>
      <c r="F4031" s="1" t="s">
        <v>3377</v>
      </c>
      <c r="G4031" s="1">
        <v>119</v>
      </c>
      <c r="H4031" s="1" t="s">
        <v>19</v>
      </c>
      <c r="I4031" s="1" t="s">
        <v>652</v>
      </c>
      <c r="J4031" s="1">
        <v>0.01</v>
      </c>
      <c r="K4031" s="1">
        <v>1.19</v>
      </c>
      <c r="L4031" s="42">
        <v>15</v>
      </c>
      <c r="M4031" s="43">
        <v>46198</v>
      </c>
      <c r="N4031" s="1" t="e">
        <f>VLOOKUP(B4031,MICRO!E:L,8,0)</f>
        <v>#N/A</v>
      </c>
    </row>
    <row r="4032" spans="1:14" ht="20.25" x14ac:dyDescent="0.25">
      <c r="A4032" s="1">
        <v>55</v>
      </c>
      <c r="B4032" s="159"/>
      <c r="C4032" s="1" t="s">
        <v>3378</v>
      </c>
      <c r="D4032" s="1"/>
      <c r="E4032" s="1" t="s">
        <v>2</v>
      </c>
      <c r="F4032" s="1" t="s">
        <v>3379</v>
      </c>
      <c r="G4032" s="1">
        <v>2</v>
      </c>
      <c r="H4032" s="1" t="s">
        <v>19</v>
      </c>
      <c r="I4032" s="1" t="s">
        <v>652</v>
      </c>
      <c r="J4032" s="1">
        <v>1.1000000000000001</v>
      </c>
      <c r="K4032" s="1">
        <v>2.2000000000000002</v>
      </c>
      <c r="L4032" s="42">
        <v>15</v>
      </c>
      <c r="M4032" s="43">
        <v>46198</v>
      </c>
      <c r="N4032" s="1" t="e">
        <f>VLOOKUP(B4032,MICRO!E:L,8,0)</f>
        <v>#N/A</v>
      </c>
    </row>
    <row r="4033" spans="1:14" ht="20.25" x14ac:dyDescent="0.25">
      <c r="A4033" s="1">
        <v>56</v>
      </c>
      <c r="B4033" s="159"/>
      <c r="C4033" s="1" t="s">
        <v>3378</v>
      </c>
      <c r="D4033" s="1"/>
      <c r="E4033" s="1" t="s">
        <v>43</v>
      </c>
      <c r="F4033" s="1" t="s">
        <v>3380</v>
      </c>
      <c r="G4033" s="1">
        <v>4</v>
      </c>
      <c r="H4033" s="1" t="s">
        <v>19</v>
      </c>
      <c r="I4033" s="1" t="s">
        <v>652</v>
      </c>
      <c r="J4033" s="1">
        <v>3.8</v>
      </c>
      <c r="K4033" s="1">
        <v>15.2</v>
      </c>
      <c r="L4033" s="42">
        <v>15</v>
      </c>
      <c r="M4033" s="43">
        <v>46198</v>
      </c>
      <c r="N4033" s="1" t="e">
        <f>VLOOKUP(B4033,MICRO!E:L,8,0)</f>
        <v>#N/A</v>
      </c>
    </row>
    <row r="4034" spans="1:14" ht="20.25" x14ac:dyDescent="0.25">
      <c r="A4034" s="1">
        <v>57</v>
      </c>
      <c r="B4034" s="159"/>
      <c r="C4034" s="1" t="s">
        <v>3378</v>
      </c>
      <c r="D4034" s="1"/>
      <c r="E4034" s="1" t="s">
        <v>746</v>
      </c>
      <c r="F4034" s="1" t="s">
        <v>3381</v>
      </c>
      <c r="G4034" s="1">
        <v>1</v>
      </c>
      <c r="H4034" s="1" t="s">
        <v>19</v>
      </c>
      <c r="I4034" s="1" t="s">
        <v>652</v>
      </c>
      <c r="J4034" s="1">
        <v>0.4</v>
      </c>
      <c r="K4034" s="1">
        <v>0.4</v>
      </c>
      <c r="L4034" s="42">
        <v>15</v>
      </c>
      <c r="M4034" s="43">
        <v>46198</v>
      </c>
      <c r="N4034" s="1" t="e">
        <f>VLOOKUP(B4034,MICRO!E:L,8,0)</f>
        <v>#N/A</v>
      </c>
    </row>
    <row r="4035" spans="1:14" ht="20.25" x14ac:dyDescent="0.25">
      <c r="A4035" s="1">
        <v>58</v>
      </c>
      <c r="B4035" s="159">
        <v>2535</v>
      </c>
      <c r="C4035" s="1" t="s">
        <v>989</v>
      </c>
      <c r="D4035" s="1"/>
      <c r="E4035" s="1" t="s">
        <v>746</v>
      </c>
      <c r="F4035" s="1" t="s">
        <v>3224</v>
      </c>
      <c r="G4035" s="1">
        <v>1</v>
      </c>
      <c r="H4035" s="1" t="s">
        <v>19</v>
      </c>
      <c r="I4035" s="1" t="s">
        <v>652</v>
      </c>
      <c r="J4035" s="1">
        <v>7.4</v>
      </c>
      <c r="K4035" s="1">
        <v>7.4</v>
      </c>
      <c r="L4035" s="42">
        <v>15</v>
      </c>
      <c r="M4035" s="43">
        <v>46198</v>
      </c>
      <c r="N4035" s="1" t="e">
        <f>VLOOKUP(B4035,MICRO!E:L,8,0)</f>
        <v>#N/A</v>
      </c>
    </row>
    <row r="4036" spans="1:14" ht="20.25" x14ac:dyDescent="0.25">
      <c r="A4036" s="1">
        <v>59</v>
      </c>
      <c r="B4036" s="159">
        <v>2733</v>
      </c>
      <c r="C4036" s="1" t="s">
        <v>1090</v>
      </c>
      <c r="D4036" s="1"/>
      <c r="E4036" s="1" t="s">
        <v>43</v>
      </c>
      <c r="F4036" s="1" t="s">
        <v>3272</v>
      </c>
      <c r="G4036" s="1">
        <v>1</v>
      </c>
      <c r="H4036" s="1" t="s">
        <v>19</v>
      </c>
      <c r="I4036" s="1" t="s">
        <v>652</v>
      </c>
      <c r="J4036" s="1">
        <v>6.1</v>
      </c>
      <c r="K4036" s="1">
        <v>6.1</v>
      </c>
      <c r="L4036" s="42">
        <v>15</v>
      </c>
      <c r="M4036" s="43">
        <v>46198</v>
      </c>
      <c r="N4036" s="1" t="e">
        <f>VLOOKUP(B4036,MICRO!E:L,8,0)</f>
        <v>#N/A</v>
      </c>
    </row>
    <row r="4037" spans="1:14" ht="20.25" x14ac:dyDescent="0.25">
      <c r="A4037" s="1">
        <v>60</v>
      </c>
      <c r="B4037" s="159">
        <v>2417</v>
      </c>
      <c r="C4037" s="1" t="s">
        <v>908</v>
      </c>
      <c r="D4037" s="1"/>
      <c r="E4037" s="1" t="s">
        <v>173</v>
      </c>
      <c r="F4037" s="1" t="s">
        <v>910</v>
      </c>
      <c r="G4037" s="1">
        <v>2</v>
      </c>
      <c r="H4037" s="1" t="s">
        <v>19</v>
      </c>
      <c r="I4037" s="1" t="s">
        <v>652</v>
      </c>
      <c r="J4037" s="1">
        <v>12</v>
      </c>
      <c r="K4037" s="1">
        <v>24</v>
      </c>
      <c r="L4037" s="42">
        <v>15</v>
      </c>
      <c r="M4037" s="43">
        <v>46198</v>
      </c>
      <c r="N4037" s="1" t="e">
        <f>VLOOKUP(B4037,MICRO!E:L,8,0)</f>
        <v>#N/A</v>
      </c>
    </row>
    <row r="4038" spans="1:14" ht="20.25" x14ac:dyDescent="0.25">
      <c r="A4038" s="1">
        <v>61</v>
      </c>
      <c r="B4038" s="159">
        <v>2414</v>
      </c>
      <c r="C4038" s="1" t="s">
        <v>908</v>
      </c>
      <c r="D4038" s="1"/>
      <c r="E4038" s="1" t="s">
        <v>746</v>
      </c>
      <c r="F4038" s="1" t="s">
        <v>3206</v>
      </c>
      <c r="G4038" s="1">
        <v>2</v>
      </c>
      <c r="H4038" s="1" t="s">
        <v>19</v>
      </c>
      <c r="I4038" s="1" t="s">
        <v>652</v>
      </c>
      <c r="J4038" s="1">
        <v>8.5</v>
      </c>
      <c r="K4038" s="1">
        <v>17</v>
      </c>
      <c r="L4038" s="42">
        <v>15</v>
      </c>
      <c r="M4038" s="43">
        <v>46198</v>
      </c>
      <c r="N4038" s="1" t="e">
        <f>VLOOKUP(B4038,MICRO!E:L,8,0)</f>
        <v>#N/A</v>
      </c>
    </row>
    <row r="4039" spans="1:14" ht="20.25" x14ac:dyDescent="0.25">
      <c r="A4039" s="1">
        <v>1</v>
      </c>
      <c r="B4039" s="159"/>
      <c r="C4039" s="1" t="s">
        <v>977</v>
      </c>
      <c r="D4039" s="1"/>
      <c r="E4039" s="1" t="s">
        <v>100</v>
      </c>
      <c r="F4039" s="1" t="s">
        <v>3369</v>
      </c>
      <c r="G4039" s="1">
        <v>4</v>
      </c>
      <c r="H4039" s="1" t="s">
        <v>19</v>
      </c>
      <c r="I4039" s="1" t="s">
        <v>589</v>
      </c>
      <c r="J4039" s="1">
        <v>2.4</v>
      </c>
      <c r="K4039" s="1">
        <v>9.6</v>
      </c>
      <c r="L4039" s="42">
        <v>13</v>
      </c>
      <c r="M4039" s="43">
        <v>46153</v>
      </c>
      <c r="N4039" s="1" t="e">
        <f>VLOOKUP(B4039,MICRO!E:L,8,0)</f>
        <v>#N/A</v>
      </c>
    </row>
    <row r="4040" spans="1:14" ht="20.25" x14ac:dyDescent="0.25">
      <c r="A4040" s="1">
        <v>2</v>
      </c>
      <c r="B4040" s="159"/>
      <c r="C4040" s="1" t="s">
        <v>1033</v>
      </c>
      <c r="D4040" s="1"/>
      <c r="E4040" s="1" t="s">
        <v>746</v>
      </c>
      <c r="F4040" s="1" t="s">
        <v>3369</v>
      </c>
      <c r="G4040" s="1">
        <v>4</v>
      </c>
      <c r="H4040" s="1" t="s">
        <v>19</v>
      </c>
      <c r="I4040" s="1" t="s">
        <v>585</v>
      </c>
      <c r="J4040" s="1">
        <v>2.4</v>
      </c>
      <c r="K4040" s="1">
        <v>9.6</v>
      </c>
      <c r="L4040" s="42">
        <v>13</v>
      </c>
      <c r="M4040" s="43">
        <v>46153</v>
      </c>
      <c r="N4040" s="1" t="e">
        <f>VLOOKUP(B4040,MICRO!E:L,8,0)</f>
        <v>#N/A</v>
      </c>
    </row>
    <row r="4041" spans="1:14" ht="20.25" x14ac:dyDescent="0.25">
      <c r="A4041" s="1">
        <v>3</v>
      </c>
      <c r="B4041" s="159"/>
      <c r="C4041" s="1" t="s">
        <v>719</v>
      </c>
      <c r="D4041" s="1"/>
      <c r="E4041" s="1" t="s">
        <v>746</v>
      </c>
      <c r="F4041" s="1" t="s">
        <v>3369</v>
      </c>
      <c r="G4041" s="1">
        <v>1</v>
      </c>
      <c r="H4041" s="1" t="s">
        <v>19</v>
      </c>
      <c r="I4041" s="1" t="s">
        <v>589</v>
      </c>
      <c r="J4041" s="1">
        <v>0.7</v>
      </c>
      <c r="K4041" s="1">
        <v>0.7</v>
      </c>
      <c r="L4041" s="42">
        <v>13</v>
      </c>
      <c r="M4041" s="43">
        <v>46153</v>
      </c>
      <c r="N4041" s="1" t="e">
        <f>VLOOKUP(B4041,MICRO!E:L,8,0)</f>
        <v>#N/A</v>
      </c>
    </row>
    <row r="4042" spans="1:14" ht="20.25" x14ac:dyDescent="0.25">
      <c r="A4042" s="1">
        <v>4</v>
      </c>
      <c r="B4042" s="159"/>
      <c r="C4042" s="1" t="s">
        <v>723</v>
      </c>
      <c r="D4042" s="1"/>
      <c r="E4042" s="1" t="s">
        <v>746</v>
      </c>
      <c r="F4042" s="1" t="s">
        <v>3369</v>
      </c>
      <c r="G4042" s="1">
        <v>1</v>
      </c>
      <c r="H4042" s="1" t="s">
        <v>19</v>
      </c>
      <c r="I4042" s="1" t="s">
        <v>585</v>
      </c>
      <c r="J4042" s="1">
        <v>3.2</v>
      </c>
      <c r="K4042" s="1">
        <v>3.2</v>
      </c>
      <c r="L4042" s="42">
        <v>13</v>
      </c>
      <c r="M4042" s="43">
        <v>46153</v>
      </c>
      <c r="N4042" s="1" t="e">
        <f>VLOOKUP(B4042,MICRO!E:L,8,0)</f>
        <v>#N/A</v>
      </c>
    </row>
    <row r="4043" spans="1:14" ht="20.25" x14ac:dyDescent="0.25">
      <c r="A4043" s="1">
        <v>1</v>
      </c>
      <c r="B4043" s="159"/>
      <c r="C4043" s="1" t="s">
        <v>3382</v>
      </c>
      <c r="D4043" s="1"/>
      <c r="E4043" s="1"/>
      <c r="F4043" s="1" t="s">
        <v>3383</v>
      </c>
      <c r="G4043" s="1">
        <v>48</v>
      </c>
      <c r="H4043" s="1" t="s">
        <v>19</v>
      </c>
      <c r="I4043" s="1" t="s">
        <v>629</v>
      </c>
      <c r="J4043" s="1">
        <v>0.05</v>
      </c>
      <c r="K4043" s="1">
        <v>2.4000000000000004</v>
      </c>
      <c r="L4043" s="42">
        <v>14</v>
      </c>
      <c r="M4043" s="43">
        <v>46174</v>
      </c>
      <c r="N4043" s="1" t="e">
        <f>VLOOKUP(B4043,MICRO!E:L,8,0)</f>
        <v>#N/A</v>
      </c>
    </row>
    <row r="4044" spans="1:14" ht="20.25" x14ac:dyDescent="0.25">
      <c r="A4044" s="1">
        <v>2</v>
      </c>
      <c r="B4044" s="159"/>
      <c r="C4044" s="1" t="s">
        <v>3382</v>
      </c>
      <c r="D4044" s="1"/>
      <c r="E4044" s="1"/>
      <c r="F4044" s="1" t="s">
        <v>3384</v>
      </c>
      <c r="G4044" s="1">
        <v>80</v>
      </c>
      <c r="H4044" s="1" t="s">
        <v>19</v>
      </c>
      <c r="I4044" s="1" t="s">
        <v>629</v>
      </c>
      <c r="J4044" s="1">
        <v>0.03</v>
      </c>
      <c r="K4044" s="1">
        <v>2.4</v>
      </c>
      <c r="L4044" s="42">
        <v>14</v>
      </c>
      <c r="M4044" s="43">
        <v>46174</v>
      </c>
      <c r="N4044" s="1" t="e">
        <f>VLOOKUP(B4044,MICRO!E:L,8,0)</f>
        <v>#N/A</v>
      </c>
    </row>
    <row r="4045" spans="1:14" ht="20.25" x14ac:dyDescent="0.25">
      <c r="A4045" s="1">
        <v>3</v>
      </c>
      <c r="B4045" s="159"/>
      <c r="C4045" s="1" t="s">
        <v>3382</v>
      </c>
      <c r="D4045" s="1"/>
      <c r="E4045" s="1"/>
      <c r="F4045" s="1" t="s">
        <v>3385</v>
      </c>
      <c r="G4045" s="1">
        <v>80</v>
      </c>
      <c r="H4045" s="1" t="s">
        <v>19</v>
      </c>
      <c r="I4045" s="1" t="s">
        <v>629</v>
      </c>
      <c r="J4045" s="1">
        <v>0.02</v>
      </c>
      <c r="K4045" s="1">
        <v>1.6</v>
      </c>
      <c r="L4045" s="42">
        <v>14</v>
      </c>
      <c r="M4045" s="43">
        <v>46174</v>
      </c>
      <c r="N4045" s="1" t="e">
        <f>VLOOKUP(B4045,MICRO!E:L,8,0)</f>
        <v>#N/A</v>
      </c>
    </row>
    <row r="4046" spans="1:14" ht="20.25" x14ac:dyDescent="0.25">
      <c r="A4046" s="1">
        <v>4</v>
      </c>
      <c r="B4046" s="159"/>
      <c r="C4046" s="1" t="s">
        <v>938</v>
      </c>
      <c r="D4046" s="1"/>
      <c r="E4046" s="1"/>
      <c r="F4046" s="1" t="s">
        <v>3386</v>
      </c>
      <c r="G4046" s="1">
        <v>13</v>
      </c>
      <c r="H4046" s="1" t="s">
        <v>19</v>
      </c>
      <c r="I4046" s="1" t="s">
        <v>629</v>
      </c>
      <c r="J4046" s="1">
        <v>0.05</v>
      </c>
      <c r="K4046" s="1">
        <v>0.65</v>
      </c>
      <c r="L4046" s="42">
        <v>14</v>
      </c>
      <c r="M4046" s="43">
        <v>46174</v>
      </c>
      <c r="N4046" s="1" t="e">
        <f>VLOOKUP(B4046,MICRO!E:L,8,0)</f>
        <v>#N/A</v>
      </c>
    </row>
    <row r="4047" spans="1:14" ht="20.25" x14ac:dyDescent="0.25">
      <c r="A4047" s="1">
        <v>5</v>
      </c>
      <c r="B4047" s="159"/>
      <c r="C4047" s="1" t="s">
        <v>3387</v>
      </c>
      <c r="D4047" s="1"/>
      <c r="E4047" s="1"/>
      <c r="F4047" s="1" t="s">
        <v>3388</v>
      </c>
      <c r="G4047" s="1">
        <v>32</v>
      </c>
      <c r="H4047" s="1" t="s">
        <v>19</v>
      </c>
      <c r="I4047" s="1" t="s">
        <v>589</v>
      </c>
      <c r="J4047" s="1">
        <v>0.05</v>
      </c>
      <c r="K4047" s="1">
        <v>1.6</v>
      </c>
      <c r="L4047" s="42">
        <v>14</v>
      </c>
      <c r="M4047" s="43">
        <v>46174</v>
      </c>
      <c r="N4047" s="1" t="e">
        <f>VLOOKUP(B4047,MICRO!E:L,8,0)</f>
        <v>#N/A</v>
      </c>
    </row>
    <row r="4048" spans="1:14" ht="20.25" x14ac:dyDescent="0.25">
      <c r="A4048" s="1">
        <v>6</v>
      </c>
      <c r="B4048" s="159"/>
      <c r="C4048" s="1" t="s">
        <v>3387</v>
      </c>
      <c r="D4048" s="1"/>
      <c r="E4048" s="1"/>
      <c r="F4048" s="1" t="s">
        <v>3389</v>
      </c>
      <c r="G4048" s="1">
        <v>85</v>
      </c>
      <c r="H4048" s="1" t="s">
        <v>19</v>
      </c>
      <c r="I4048" s="1" t="s">
        <v>589</v>
      </c>
      <c r="J4048" s="1">
        <v>0.03</v>
      </c>
      <c r="K4048" s="1">
        <v>2.5499999999999998</v>
      </c>
      <c r="L4048" s="42">
        <v>14</v>
      </c>
      <c r="M4048" s="43">
        <v>46174</v>
      </c>
      <c r="N4048" s="1" t="e">
        <f>VLOOKUP(B4048,MICRO!E:L,8,0)</f>
        <v>#N/A</v>
      </c>
    </row>
    <row r="4049" spans="1:14" ht="20.25" x14ac:dyDescent="0.25">
      <c r="A4049" s="1">
        <v>7</v>
      </c>
      <c r="B4049" s="159"/>
      <c r="C4049" s="1" t="s">
        <v>3387</v>
      </c>
      <c r="D4049" s="1"/>
      <c r="E4049" s="1"/>
      <c r="F4049" s="1" t="s">
        <v>3390</v>
      </c>
      <c r="G4049" s="1">
        <v>85</v>
      </c>
      <c r="H4049" s="1" t="s">
        <v>19</v>
      </c>
      <c r="I4049" s="1" t="s">
        <v>589</v>
      </c>
      <c r="J4049" s="1">
        <v>0.02</v>
      </c>
      <c r="K4049" s="1">
        <v>1.7</v>
      </c>
      <c r="L4049" s="42">
        <v>14</v>
      </c>
      <c r="M4049" s="43">
        <v>46174</v>
      </c>
      <c r="N4049" s="1" t="e">
        <f>VLOOKUP(B4049,MICRO!E:L,8,0)</f>
        <v>#N/A</v>
      </c>
    </row>
    <row r="4050" spans="1:14" ht="20.25" x14ac:dyDescent="0.25">
      <c r="A4050" s="1">
        <v>8</v>
      </c>
      <c r="B4050" s="159"/>
      <c r="C4050" s="1" t="s">
        <v>3387</v>
      </c>
      <c r="D4050" s="1"/>
      <c r="E4050" s="1"/>
      <c r="F4050" s="1" t="s">
        <v>3391</v>
      </c>
      <c r="G4050" s="1">
        <v>36</v>
      </c>
      <c r="H4050" s="1" t="s">
        <v>19</v>
      </c>
      <c r="I4050" s="1" t="s">
        <v>589</v>
      </c>
      <c r="J4050" s="1">
        <v>0.05</v>
      </c>
      <c r="K4050" s="1">
        <v>1.8</v>
      </c>
      <c r="L4050" s="42">
        <v>14</v>
      </c>
      <c r="M4050" s="43">
        <v>46174</v>
      </c>
      <c r="N4050" s="1" t="e">
        <f>VLOOKUP(B4050,MICRO!E:L,8,0)</f>
        <v>#N/A</v>
      </c>
    </row>
    <row r="4051" spans="1:14" ht="20.25" x14ac:dyDescent="0.25">
      <c r="A4051" s="1">
        <v>9</v>
      </c>
      <c r="B4051" s="159"/>
      <c r="C4051" s="1" t="s">
        <v>962</v>
      </c>
      <c r="D4051" s="1"/>
      <c r="E4051" s="1"/>
      <c r="F4051" s="1" t="s">
        <v>3392</v>
      </c>
      <c r="G4051" s="1">
        <v>27</v>
      </c>
      <c r="H4051" s="1" t="s">
        <v>19</v>
      </c>
      <c r="I4051" s="1" t="s">
        <v>589</v>
      </c>
      <c r="J4051" s="1">
        <v>0.05</v>
      </c>
      <c r="K4051" s="1">
        <v>1.35</v>
      </c>
      <c r="L4051" s="42">
        <v>14</v>
      </c>
      <c r="M4051" s="43">
        <v>46174</v>
      </c>
      <c r="N4051" s="1" t="e">
        <f>VLOOKUP(B4051,MICRO!E:L,8,0)</f>
        <v>#N/A</v>
      </c>
    </row>
    <row r="4052" spans="1:14" ht="20.25" x14ac:dyDescent="0.25">
      <c r="A4052" s="1">
        <v>10</v>
      </c>
      <c r="B4052" s="159"/>
      <c r="C4052" s="1" t="s">
        <v>3241</v>
      </c>
      <c r="D4052" s="1"/>
      <c r="E4052" s="1"/>
      <c r="F4052" s="1" t="s">
        <v>3393</v>
      </c>
      <c r="G4052" s="1">
        <v>60</v>
      </c>
      <c r="H4052" s="1" t="s">
        <v>19</v>
      </c>
      <c r="I4052" s="1" t="s">
        <v>634</v>
      </c>
      <c r="J4052" s="1">
        <v>0.05</v>
      </c>
      <c r="K4052" s="1">
        <v>3</v>
      </c>
      <c r="L4052" s="42">
        <v>14</v>
      </c>
      <c r="M4052" s="43">
        <v>46174</v>
      </c>
      <c r="N4052" s="1" t="e">
        <f>VLOOKUP(B4052,MICRO!E:L,8,0)</f>
        <v>#N/A</v>
      </c>
    </row>
    <row r="4053" spans="1:14" ht="20.25" x14ac:dyDescent="0.25">
      <c r="A4053" s="1">
        <v>11</v>
      </c>
      <c r="B4053" s="159"/>
      <c r="C4053" s="1" t="s">
        <v>3241</v>
      </c>
      <c r="D4053" s="1"/>
      <c r="E4053" s="1"/>
      <c r="F4053" s="1" t="s">
        <v>3394</v>
      </c>
      <c r="G4053" s="1">
        <v>156</v>
      </c>
      <c r="H4053" s="1" t="s">
        <v>19</v>
      </c>
      <c r="I4053" s="1" t="s">
        <v>634</v>
      </c>
      <c r="J4053" s="1">
        <v>0.03</v>
      </c>
      <c r="K4053" s="1">
        <v>4.68</v>
      </c>
      <c r="L4053" s="42">
        <v>14</v>
      </c>
      <c r="M4053" s="43">
        <v>46174</v>
      </c>
      <c r="N4053" s="1" t="e">
        <f>VLOOKUP(B4053,MICRO!E:L,8,0)</f>
        <v>#N/A</v>
      </c>
    </row>
    <row r="4054" spans="1:14" ht="20.25" x14ac:dyDescent="0.25">
      <c r="A4054" s="1">
        <v>12</v>
      </c>
      <c r="B4054" s="159"/>
      <c r="C4054" s="1" t="s">
        <v>3241</v>
      </c>
      <c r="D4054" s="1"/>
      <c r="E4054" s="1"/>
      <c r="F4054" s="1" t="s">
        <v>3395</v>
      </c>
      <c r="G4054" s="1">
        <v>156</v>
      </c>
      <c r="H4054" s="1" t="s">
        <v>19</v>
      </c>
      <c r="I4054" s="1" t="s">
        <v>634</v>
      </c>
      <c r="J4054" s="1">
        <v>0.02</v>
      </c>
      <c r="K4054" s="1">
        <v>3.12</v>
      </c>
      <c r="L4054" s="42">
        <v>14</v>
      </c>
      <c r="M4054" s="43">
        <v>46174</v>
      </c>
      <c r="N4054" s="1" t="e">
        <f>VLOOKUP(B4054,MICRO!E:L,8,0)</f>
        <v>#N/A</v>
      </c>
    </row>
    <row r="4055" spans="1:14" ht="20.25" x14ac:dyDescent="0.25">
      <c r="A4055" s="1">
        <v>13</v>
      </c>
      <c r="B4055" s="159"/>
      <c r="C4055" s="1" t="s">
        <v>3241</v>
      </c>
      <c r="D4055" s="1"/>
      <c r="E4055" s="1"/>
      <c r="F4055" s="1" t="s">
        <v>3396</v>
      </c>
      <c r="G4055" s="1">
        <v>64</v>
      </c>
      <c r="H4055" s="1" t="s">
        <v>19</v>
      </c>
      <c r="I4055" s="1" t="s">
        <v>634</v>
      </c>
      <c r="J4055" s="1">
        <v>0.05</v>
      </c>
      <c r="K4055" s="1">
        <v>3.2</v>
      </c>
      <c r="L4055" s="42">
        <v>14</v>
      </c>
      <c r="M4055" s="43">
        <v>46174</v>
      </c>
      <c r="N4055" s="1" t="e">
        <f>VLOOKUP(B4055,MICRO!E:L,8,0)</f>
        <v>#N/A</v>
      </c>
    </row>
    <row r="4056" spans="1:14" ht="20.25" x14ac:dyDescent="0.25">
      <c r="A4056" s="1">
        <v>14</v>
      </c>
      <c r="B4056" s="159"/>
      <c r="C4056" s="1" t="s">
        <v>1817</v>
      </c>
      <c r="D4056" s="1"/>
      <c r="E4056" s="1"/>
      <c r="F4056" s="1" t="s">
        <v>3397</v>
      </c>
      <c r="G4056" s="1">
        <v>12</v>
      </c>
      <c r="H4056" s="1" t="s">
        <v>19</v>
      </c>
      <c r="I4056" s="1" t="s">
        <v>634</v>
      </c>
      <c r="J4056" s="1">
        <v>0.05</v>
      </c>
      <c r="K4056" s="1">
        <v>0.60000000000000009</v>
      </c>
      <c r="L4056" s="42">
        <v>14</v>
      </c>
      <c r="M4056" s="43">
        <v>46174</v>
      </c>
      <c r="N4056" s="1" t="e">
        <f>VLOOKUP(B4056,MICRO!E:L,8,0)</f>
        <v>#N/A</v>
      </c>
    </row>
    <row r="4057" spans="1:14" ht="20.25" x14ac:dyDescent="0.25">
      <c r="A4057" s="1">
        <v>15</v>
      </c>
      <c r="B4057" s="159"/>
      <c r="C4057" s="1" t="s">
        <v>3242</v>
      </c>
      <c r="D4057" s="1"/>
      <c r="E4057" s="1"/>
      <c r="F4057" s="1" t="s">
        <v>3398</v>
      </c>
      <c r="G4057" s="1">
        <v>40</v>
      </c>
      <c r="H4057" s="1" t="s">
        <v>19</v>
      </c>
      <c r="I4057" s="1" t="s">
        <v>585</v>
      </c>
      <c r="J4057" s="1">
        <v>0.05</v>
      </c>
      <c r="K4057" s="1">
        <v>2</v>
      </c>
      <c r="L4057" s="42">
        <v>14</v>
      </c>
      <c r="M4057" s="43">
        <v>46174</v>
      </c>
      <c r="N4057" s="1" t="e">
        <f>VLOOKUP(B4057,MICRO!E:L,8,0)</f>
        <v>#N/A</v>
      </c>
    </row>
    <row r="4058" spans="1:14" ht="20.25" x14ac:dyDescent="0.25">
      <c r="A4058" s="1">
        <v>16</v>
      </c>
      <c r="B4058" s="159"/>
      <c r="C4058" s="1" t="s">
        <v>3242</v>
      </c>
      <c r="D4058" s="1"/>
      <c r="E4058" s="1"/>
      <c r="F4058" s="1" t="s">
        <v>3399</v>
      </c>
      <c r="G4058" s="1">
        <v>111</v>
      </c>
      <c r="H4058" s="1" t="s">
        <v>19</v>
      </c>
      <c r="I4058" s="1" t="s">
        <v>585</v>
      </c>
      <c r="J4058" s="1">
        <v>0.03</v>
      </c>
      <c r="K4058" s="1">
        <v>3.33</v>
      </c>
      <c r="L4058" s="42">
        <v>14</v>
      </c>
      <c r="M4058" s="43">
        <v>46174</v>
      </c>
      <c r="N4058" s="1" t="e">
        <f>VLOOKUP(B4058,MICRO!E:L,8,0)</f>
        <v>#N/A</v>
      </c>
    </row>
    <row r="4059" spans="1:14" ht="20.25" x14ac:dyDescent="0.25">
      <c r="A4059" s="1">
        <v>17</v>
      </c>
      <c r="B4059" s="159"/>
      <c r="C4059" s="1" t="s">
        <v>3242</v>
      </c>
      <c r="D4059" s="1"/>
      <c r="E4059" s="1"/>
      <c r="F4059" s="1" t="s">
        <v>3400</v>
      </c>
      <c r="G4059" s="1">
        <v>111</v>
      </c>
      <c r="H4059" s="1" t="s">
        <v>19</v>
      </c>
      <c r="I4059" s="1" t="s">
        <v>585</v>
      </c>
      <c r="J4059" s="1">
        <v>0.02</v>
      </c>
      <c r="K4059" s="1">
        <v>2.2200000000000002</v>
      </c>
      <c r="L4059" s="42">
        <v>14</v>
      </c>
      <c r="M4059" s="43">
        <v>46174</v>
      </c>
      <c r="N4059" s="1" t="e">
        <f>VLOOKUP(B4059,MICRO!E:L,8,0)</f>
        <v>#N/A</v>
      </c>
    </row>
    <row r="4060" spans="1:14" ht="20.25" x14ac:dyDescent="0.25">
      <c r="A4060" s="1">
        <v>18</v>
      </c>
      <c r="B4060" s="159"/>
      <c r="C4060" s="1" t="s">
        <v>3242</v>
      </c>
      <c r="D4060" s="1"/>
      <c r="E4060" s="1"/>
      <c r="F4060" s="1" t="s">
        <v>3401</v>
      </c>
      <c r="G4060" s="1">
        <v>48</v>
      </c>
      <c r="H4060" s="1" t="s">
        <v>19</v>
      </c>
      <c r="I4060" s="1" t="s">
        <v>585</v>
      </c>
      <c r="J4060" s="1">
        <v>0.05</v>
      </c>
      <c r="K4060" s="1">
        <v>2.4000000000000004</v>
      </c>
      <c r="L4060" s="42">
        <v>14</v>
      </c>
      <c r="M4060" s="43">
        <v>46174</v>
      </c>
      <c r="N4060" s="1" t="e">
        <f>VLOOKUP(B4060,MICRO!E:L,8,0)</f>
        <v>#N/A</v>
      </c>
    </row>
    <row r="4061" spans="1:14" ht="20.25" x14ac:dyDescent="0.25">
      <c r="A4061" s="1">
        <v>19</v>
      </c>
      <c r="B4061" s="159"/>
      <c r="C4061" s="1" t="s">
        <v>1975</v>
      </c>
      <c r="D4061" s="1"/>
      <c r="E4061" s="1"/>
      <c r="F4061" s="1" t="s">
        <v>3402</v>
      </c>
      <c r="G4061" s="1">
        <v>17</v>
      </c>
      <c r="H4061" s="1" t="s">
        <v>19</v>
      </c>
      <c r="I4061" s="1" t="s">
        <v>585</v>
      </c>
      <c r="J4061" s="1">
        <v>0.05</v>
      </c>
      <c r="K4061" s="1">
        <v>0.85000000000000009</v>
      </c>
      <c r="L4061" s="42">
        <v>14</v>
      </c>
      <c r="M4061" s="43">
        <v>46174</v>
      </c>
      <c r="N4061" s="1" t="e">
        <f>VLOOKUP(B4061,MICRO!E:L,8,0)</f>
        <v>#N/A</v>
      </c>
    </row>
    <row r="4062" spans="1:14" ht="20.25" x14ac:dyDescent="0.25">
      <c r="A4062" s="1">
        <v>1</v>
      </c>
      <c r="B4062" s="159">
        <v>2135</v>
      </c>
      <c r="C4062" s="1" t="s">
        <v>706</v>
      </c>
      <c r="D4062" s="1"/>
      <c r="E4062" s="1" t="s">
        <v>173</v>
      </c>
      <c r="F4062" s="1" t="s">
        <v>3403</v>
      </c>
      <c r="G4062" s="1">
        <v>1</v>
      </c>
      <c r="H4062" s="1" t="s">
        <v>19</v>
      </c>
      <c r="I4062" s="1" t="s">
        <v>629</v>
      </c>
      <c r="J4062" s="1">
        <v>25.78</v>
      </c>
      <c r="K4062" s="1">
        <v>25.78</v>
      </c>
      <c r="L4062" s="42">
        <v>15</v>
      </c>
      <c r="M4062" s="43">
        <v>46198</v>
      </c>
      <c r="N4062" s="1" t="e">
        <f>VLOOKUP(B4062,MICRO!E:L,8,0)</f>
        <v>#N/A</v>
      </c>
    </row>
    <row r="4063" spans="1:14" ht="20.25" x14ac:dyDescent="0.25">
      <c r="A4063" s="1">
        <v>2</v>
      </c>
      <c r="B4063" s="159">
        <v>2138</v>
      </c>
      <c r="C4063" s="1" t="s">
        <v>712</v>
      </c>
      <c r="D4063" s="1"/>
      <c r="E4063" s="1" t="s">
        <v>2</v>
      </c>
      <c r="F4063" s="1" t="s">
        <v>3196</v>
      </c>
      <c r="G4063" s="1">
        <v>1</v>
      </c>
      <c r="H4063" s="1" t="s">
        <v>19</v>
      </c>
      <c r="I4063" s="1" t="s">
        <v>629</v>
      </c>
      <c r="J4063" s="1">
        <v>258.07</v>
      </c>
      <c r="K4063" s="1">
        <v>258.07</v>
      </c>
      <c r="L4063" s="42">
        <v>15</v>
      </c>
      <c r="M4063" s="43">
        <v>46198</v>
      </c>
      <c r="N4063" s="1" t="e">
        <f>VLOOKUP(B4063,MICRO!E:L,8,0)</f>
        <v>#N/A</v>
      </c>
    </row>
    <row r="4064" spans="1:14" ht="20.25" x14ac:dyDescent="0.25">
      <c r="A4064" s="1">
        <v>3</v>
      </c>
      <c r="B4064" s="159">
        <v>2442</v>
      </c>
      <c r="C4064" s="1" t="s">
        <v>3216</v>
      </c>
      <c r="D4064" s="1"/>
      <c r="E4064" s="1" t="s">
        <v>2</v>
      </c>
      <c r="F4064" s="1" t="s">
        <v>3217</v>
      </c>
      <c r="G4064" s="1">
        <v>1</v>
      </c>
      <c r="H4064" s="1" t="s">
        <v>19</v>
      </c>
      <c r="I4064" s="1" t="s">
        <v>629</v>
      </c>
      <c r="J4064" s="1">
        <v>44.28</v>
      </c>
      <c r="K4064" s="1">
        <v>44.28</v>
      </c>
      <c r="L4064" s="42">
        <v>15</v>
      </c>
      <c r="M4064" s="43">
        <v>46198</v>
      </c>
      <c r="N4064" s="1" t="e">
        <f>VLOOKUP(B4064,MICRO!E:L,8,0)</f>
        <v>#N/A</v>
      </c>
    </row>
    <row r="4065" spans="1:14" ht="20.25" x14ac:dyDescent="0.25">
      <c r="A4065" s="1">
        <v>4</v>
      </c>
      <c r="B4065" s="159">
        <v>2504</v>
      </c>
      <c r="C4065" s="1" t="s">
        <v>3218</v>
      </c>
      <c r="D4065" s="1"/>
      <c r="E4065" s="1" t="s">
        <v>2</v>
      </c>
      <c r="F4065" s="1" t="s">
        <v>3219</v>
      </c>
      <c r="G4065" s="1">
        <v>1</v>
      </c>
      <c r="H4065" s="1" t="s">
        <v>19</v>
      </c>
      <c r="I4065" s="1" t="s">
        <v>589</v>
      </c>
      <c r="J4065" s="1">
        <v>43.26</v>
      </c>
      <c r="K4065" s="1">
        <v>43.26</v>
      </c>
      <c r="L4065" s="42">
        <v>15</v>
      </c>
      <c r="M4065" s="43">
        <v>46198</v>
      </c>
      <c r="N4065" s="1" t="e">
        <f>VLOOKUP(B4065,MICRO!E:L,8,0)</f>
        <v>#N/A</v>
      </c>
    </row>
    <row r="4066" spans="1:14" ht="20.25" x14ac:dyDescent="0.25">
      <c r="A4066" s="1">
        <v>5</v>
      </c>
      <c r="B4066" s="159">
        <v>2507</v>
      </c>
      <c r="C4066" s="1" t="s">
        <v>3218</v>
      </c>
      <c r="D4066" s="1"/>
      <c r="E4066" s="1" t="s">
        <v>2</v>
      </c>
      <c r="F4066" s="1" t="s">
        <v>3219</v>
      </c>
      <c r="G4066" s="1">
        <v>1</v>
      </c>
      <c r="H4066" s="1" t="s">
        <v>19</v>
      </c>
      <c r="I4066" s="1" t="s">
        <v>634</v>
      </c>
      <c r="J4066" s="1">
        <v>43.26</v>
      </c>
      <c r="K4066" s="1">
        <v>43.26</v>
      </c>
      <c r="L4066" s="42">
        <v>15</v>
      </c>
      <c r="M4066" s="43">
        <v>46198</v>
      </c>
      <c r="N4066" s="1" t="e">
        <f>VLOOKUP(B4066,MICRO!E:L,8,0)</f>
        <v>#N/A</v>
      </c>
    </row>
    <row r="4067" spans="1:14" ht="20.25" x14ac:dyDescent="0.25">
      <c r="A4067" s="1">
        <v>6</v>
      </c>
      <c r="B4067" s="159">
        <v>2510</v>
      </c>
      <c r="C4067" s="1" t="s">
        <v>3218</v>
      </c>
      <c r="D4067" s="1"/>
      <c r="E4067" s="1" t="s">
        <v>2</v>
      </c>
      <c r="F4067" s="1" t="s">
        <v>3219</v>
      </c>
      <c r="G4067" s="1">
        <v>1</v>
      </c>
      <c r="H4067" s="1" t="s">
        <v>19</v>
      </c>
      <c r="I4067" s="1" t="s">
        <v>585</v>
      </c>
      <c r="J4067" s="1">
        <v>43.26</v>
      </c>
      <c r="K4067" s="1">
        <v>43.26</v>
      </c>
      <c r="L4067" s="42">
        <v>15</v>
      </c>
      <c r="M4067" s="43">
        <v>46198</v>
      </c>
      <c r="N4067" s="1" t="e">
        <f>VLOOKUP(B4067,MICRO!E:L,8,0)</f>
        <v>#N/A</v>
      </c>
    </row>
    <row r="4068" spans="1:14" ht="20.25" x14ac:dyDescent="0.25">
      <c r="A4068" s="1">
        <v>7</v>
      </c>
      <c r="B4068" s="159">
        <v>2589</v>
      </c>
      <c r="C4068" s="1" t="s">
        <v>1817</v>
      </c>
      <c r="D4068" s="1"/>
      <c r="E4068" s="1" t="s">
        <v>1105</v>
      </c>
      <c r="F4068" s="1" t="s">
        <v>3404</v>
      </c>
      <c r="G4068" s="1">
        <v>1</v>
      </c>
      <c r="H4068" s="1" t="s">
        <v>19</v>
      </c>
      <c r="I4068" s="1" t="s">
        <v>634</v>
      </c>
      <c r="J4068" s="1">
        <v>5.53</v>
      </c>
      <c r="K4068" s="1">
        <v>5.53</v>
      </c>
      <c r="L4068" s="42">
        <v>15</v>
      </c>
      <c r="M4068" s="43">
        <v>46198</v>
      </c>
      <c r="N4068" s="1" t="e">
        <f>VLOOKUP(B4068,MICRO!E:L,8,0)</f>
        <v>#N/A</v>
      </c>
    </row>
    <row r="4069" spans="1:14" ht="20.25" x14ac:dyDescent="0.25">
      <c r="A4069" s="1">
        <v>8</v>
      </c>
      <c r="B4069" s="159">
        <v>2590</v>
      </c>
      <c r="C4069" s="1" t="s">
        <v>1817</v>
      </c>
      <c r="D4069" s="1"/>
      <c r="E4069" s="1" t="s">
        <v>1106</v>
      </c>
      <c r="F4069" s="1" t="s">
        <v>3405</v>
      </c>
      <c r="G4069" s="1">
        <v>1</v>
      </c>
      <c r="H4069" s="1" t="s">
        <v>19</v>
      </c>
      <c r="I4069" s="1" t="s">
        <v>634</v>
      </c>
      <c r="J4069" s="1">
        <v>5.53</v>
      </c>
      <c r="K4069" s="1">
        <v>5.53</v>
      </c>
      <c r="L4069" s="42">
        <v>15</v>
      </c>
      <c r="M4069" s="43">
        <v>46198</v>
      </c>
      <c r="N4069" s="1" t="e">
        <f>VLOOKUP(B4069,MICRO!E:L,8,0)</f>
        <v>#N/A</v>
      </c>
    </row>
    <row r="4070" spans="1:14" ht="20.25" x14ac:dyDescent="0.25">
      <c r="A4070" s="1">
        <v>9</v>
      </c>
      <c r="B4070" s="159">
        <v>3221</v>
      </c>
      <c r="C4070" s="1" t="s">
        <v>3281</v>
      </c>
      <c r="D4070" s="1"/>
      <c r="E4070" s="1" t="s">
        <v>2</v>
      </c>
      <c r="F4070" s="1" t="s">
        <v>3282</v>
      </c>
      <c r="G4070" s="1">
        <v>1</v>
      </c>
      <c r="H4070" s="1" t="s">
        <v>19</v>
      </c>
      <c r="I4070" s="1" t="s">
        <v>629</v>
      </c>
      <c r="J4070" s="1">
        <v>1.1000000000000001</v>
      </c>
      <c r="K4070" s="1">
        <v>1.1000000000000001</v>
      </c>
      <c r="L4070" s="42">
        <v>15</v>
      </c>
      <c r="M4070" s="43">
        <v>46198</v>
      </c>
      <c r="N4070" s="1" t="e">
        <f>VLOOKUP(B4070,MICRO!E:L,8,0)</f>
        <v>#N/A</v>
      </c>
    </row>
    <row r="4071" spans="1:14" ht="20.25" x14ac:dyDescent="0.25">
      <c r="A4071" s="1">
        <v>10</v>
      </c>
      <c r="B4071" s="159">
        <v>3222</v>
      </c>
      <c r="C4071" s="1" t="s">
        <v>3281</v>
      </c>
      <c r="D4071" s="1"/>
      <c r="E4071" s="1" t="s">
        <v>43</v>
      </c>
      <c r="F4071" s="1" t="s">
        <v>3283</v>
      </c>
      <c r="G4071" s="1">
        <v>4</v>
      </c>
      <c r="H4071" s="1" t="s">
        <v>19</v>
      </c>
      <c r="I4071" s="1" t="s">
        <v>629</v>
      </c>
      <c r="J4071" s="1">
        <v>5.4</v>
      </c>
      <c r="K4071" s="1">
        <v>21.6</v>
      </c>
      <c r="L4071" s="42">
        <v>15</v>
      </c>
      <c r="M4071" s="43">
        <v>46198</v>
      </c>
      <c r="N4071" s="1" t="e">
        <f>VLOOKUP(B4071,MICRO!E:L,8,0)</f>
        <v>#N/A</v>
      </c>
    </row>
    <row r="4072" spans="1:14" ht="20.25" x14ac:dyDescent="0.25">
      <c r="A4072" s="1">
        <v>11</v>
      </c>
      <c r="B4072" s="159">
        <v>3223</v>
      </c>
      <c r="C4072" s="1" t="s">
        <v>3281</v>
      </c>
      <c r="D4072" s="1"/>
      <c r="E4072" s="1" t="s">
        <v>1101</v>
      </c>
      <c r="F4072" s="1" t="s">
        <v>3284</v>
      </c>
      <c r="G4072" s="1">
        <v>2</v>
      </c>
      <c r="H4072" s="1" t="s">
        <v>19</v>
      </c>
      <c r="I4072" s="1" t="s">
        <v>629</v>
      </c>
      <c r="J4072" s="1">
        <v>12.7</v>
      </c>
      <c r="K4072" s="1">
        <v>25.4</v>
      </c>
      <c r="L4072" s="42">
        <v>15</v>
      </c>
      <c r="M4072" s="43">
        <v>46198</v>
      </c>
      <c r="N4072" s="1" t="e">
        <f>VLOOKUP(B4072,MICRO!E:L,8,0)</f>
        <v>#N/A</v>
      </c>
    </row>
    <row r="4073" spans="1:14" ht="20.25" x14ac:dyDescent="0.25">
      <c r="A4073" s="1">
        <v>12</v>
      </c>
      <c r="B4073" s="159">
        <v>3224</v>
      </c>
      <c r="C4073" s="1" t="s">
        <v>3281</v>
      </c>
      <c r="D4073" s="1"/>
      <c r="E4073" s="1" t="s">
        <v>100</v>
      </c>
      <c r="F4073" s="1" t="s">
        <v>3285</v>
      </c>
      <c r="G4073" s="1">
        <v>1</v>
      </c>
      <c r="H4073" s="1" t="s">
        <v>19</v>
      </c>
      <c r="I4073" s="1" t="s">
        <v>629</v>
      </c>
      <c r="J4073" s="1">
        <v>0.5</v>
      </c>
      <c r="K4073" s="1">
        <v>0.5</v>
      </c>
      <c r="L4073" s="42">
        <v>15</v>
      </c>
      <c r="M4073" s="43">
        <v>46198</v>
      </c>
      <c r="N4073" s="1" t="e">
        <f>VLOOKUP(B4073,MICRO!E:L,8,0)</f>
        <v>#N/A</v>
      </c>
    </row>
    <row r="4074" spans="1:14" ht="20.25" x14ac:dyDescent="0.25">
      <c r="A4074" s="1">
        <v>13</v>
      </c>
      <c r="B4074" s="159">
        <v>3225</v>
      </c>
      <c r="C4074" s="1" t="s">
        <v>3281</v>
      </c>
      <c r="D4074" s="1"/>
      <c r="E4074" s="1" t="s">
        <v>173</v>
      </c>
      <c r="F4074" s="1" t="s">
        <v>3286</v>
      </c>
      <c r="G4074" s="1">
        <v>1</v>
      </c>
      <c r="H4074" s="1" t="s">
        <v>19</v>
      </c>
      <c r="I4074" s="1" t="s">
        <v>629</v>
      </c>
      <c r="J4074" s="1">
        <v>0.1</v>
      </c>
      <c r="K4074" s="1">
        <v>0.1</v>
      </c>
      <c r="L4074" s="42">
        <v>15</v>
      </c>
      <c r="M4074" s="43">
        <v>46198</v>
      </c>
      <c r="N4074" s="1" t="e">
        <f>VLOOKUP(B4074,MICRO!E:L,8,0)</f>
        <v>#N/A</v>
      </c>
    </row>
    <row r="4075" spans="1:14" ht="20.25" x14ac:dyDescent="0.25">
      <c r="A4075" s="1">
        <v>14</v>
      </c>
      <c r="B4075" s="159">
        <v>3226</v>
      </c>
      <c r="C4075" s="1" t="s">
        <v>3281</v>
      </c>
      <c r="D4075" s="1"/>
      <c r="E4075" s="1" t="s">
        <v>2</v>
      </c>
      <c r="F4075" s="1" t="s">
        <v>3282</v>
      </c>
      <c r="G4075" s="1">
        <v>1</v>
      </c>
      <c r="H4075" s="1" t="s">
        <v>19</v>
      </c>
      <c r="I4075" s="1" t="s">
        <v>634</v>
      </c>
      <c r="J4075" s="1">
        <v>1.1000000000000001</v>
      </c>
      <c r="K4075" s="1">
        <v>1.1000000000000001</v>
      </c>
      <c r="L4075" s="42">
        <v>15</v>
      </c>
      <c r="M4075" s="43">
        <v>46198</v>
      </c>
      <c r="N4075" s="1" t="e">
        <f>VLOOKUP(B4075,MICRO!E:L,8,0)</f>
        <v>#N/A</v>
      </c>
    </row>
    <row r="4076" spans="1:14" ht="20.25" x14ac:dyDescent="0.25">
      <c r="A4076" s="1">
        <v>15</v>
      </c>
      <c r="B4076" s="159">
        <v>3227</v>
      </c>
      <c r="C4076" s="1" t="s">
        <v>3281</v>
      </c>
      <c r="D4076" s="1"/>
      <c r="E4076" s="1" t="s">
        <v>43</v>
      </c>
      <c r="F4076" s="1" t="s">
        <v>3283</v>
      </c>
      <c r="G4076" s="1">
        <v>4</v>
      </c>
      <c r="H4076" s="1" t="s">
        <v>19</v>
      </c>
      <c r="I4076" s="1" t="s">
        <v>634</v>
      </c>
      <c r="J4076" s="1">
        <v>5.4</v>
      </c>
      <c r="K4076" s="1">
        <v>21.6</v>
      </c>
      <c r="L4076" s="42">
        <v>15</v>
      </c>
      <c r="M4076" s="43">
        <v>46198</v>
      </c>
      <c r="N4076" s="1" t="e">
        <f>VLOOKUP(B4076,MICRO!E:L,8,0)</f>
        <v>#N/A</v>
      </c>
    </row>
    <row r="4077" spans="1:14" ht="20.25" x14ac:dyDescent="0.25">
      <c r="A4077" s="1">
        <v>16</v>
      </c>
      <c r="B4077" s="159">
        <v>3228</v>
      </c>
      <c r="C4077" s="1" t="s">
        <v>3281</v>
      </c>
      <c r="D4077" s="1"/>
      <c r="E4077" s="1" t="s">
        <v>746</v>
      </c>
      <c r="F4077" s="1" t="s">
        <v>3287</v>
      </c>
      <c r="G4077" s="1">
        <v>2</v>
      </c>
      <c r="H4077" s="1" t="s">
        <v>19</v>
      </c>
      <c r="I4077" s="1" t="s">
        <v>634</v>
      </c>
      <c r="J4077" s="1">
        <v>6.6</v>
      </c>
      <c r="K4077" s="1">
        <v>13.2</v>
      </c>
      <c r="L4077" s="42">
        <v>15</v>
      </c>
      <c r="M4077" s="43">
        <v>46198</v>
      </c>
      <c r="N4077" s="1" t="e">
        <f>VLOOKUP(B4077,MICRO!E:L,8,0)</f>
        <v>#N/A</v>
      </c>
    </row>
    <row r="4078" spans="1:14" ht="20.25" x14ac:dyDescent="0.25">
      <c r="A4078" s="1">
        <v>17</v>
      </c>
      <c r="B4078" s="159">
        <v>3229</v>
      </c>
      <c r="C4078" s="1" t="s">
        <v>3281</v>
      </c>
      <c r="D4078" s="1"/>
      <c r="E4078" s="1" t="s">
        <v>100</v>
      </c>
      <c r="F4078" s="1" t="s">
        <v>3285</v>
      </c>
      <c r="G4078" s="1">
        <v>1</v>
      </c>
      <c r="H4078" s="1" t="s">
        <v>19</v>
      </c>
      <c r="I4078" s="1" t="s">
        <v>634</v>
      </c>
      <c r="J4078" s="1">
        <v>0.5</v>
      </c>
      <c r="K4078" s="1">
        <v>0.5</v>
      </c>
      <c r="L4078" s="42">
        <v>15</v>
      </c>
      <c r="M4078" s="43">
        <v>46198</v>
      </c>
      <c r="N4078" s="1" t="e">
        <f>VLOOKUP(B4078,MICRO!E:L,8,0)</f>
        <v>#N/A</v>
      </c>
    </row>
    <row r="4079" spans="1:14" ht="20.25" x14ac:dyDescent="0.25">
      <c r="A4079" s="1">
        <v>18</v>
      </c>
      <c r="B4079" s="159">
        <v>3230</v>
      </c>
      <c r="C4079" s="1" t="s">
        <v>3281</v>
      </c>
      <c r="D4079" s="1"/>
      <c r="E4079" s="1" t="s">
        <v>173</v>
      </c>
      <c r="F4079" s="1" t="s">
        <v>3286</v>
      </c>
      <c r="G4079" s="1">
        <v>1</v>
      </c>
      <c r="H4079" s="1" t="s">
        <v>19</v>
      </c>
      <c r="I4079" s="1" t="s">
        <v>634</v>
      </c>
      <c r="J4079" s="1">
        <v>0.1</v>
      </c>
      <c r="K4079" s="1">
        <v>0.1</v>
      </c>
      <c r="L4079" s="42">
        <v>15</v>
      </c>
      <c r="M4079" s="43">
        <v>46198</v>
      </c>
      <c r="N4079" s="1" t="e">
        <f>VLOOKUP(B4079,MICRO!E:L,8,0)</f>
        <v>#N/A</v>
      </c>
    </row>
    <row r="4080" spans="1:14" ht="20.25" x14ac:dyDescent="0.25">
      <c r="A4080" s="1">
        <v>19</v>
      </c>
      <c r="B4080" s="159">
        <v>3231</v>
      </c>
      <c r="C4080" s="1" t="s">
        <v>3281</v>
      </c>
      <c r="D4080" s="1"/>
      <c r="E4080" s="1" t="s">
        <v>43</v>
      </c>
      <c r="F4080" s="1" t="s">
        <v>3283</v>
      </c>
      <c r="G4080" s="1">
        <v>4</v>
      </c>
      <c r="H4080" s="1" t="s">
        <v>19</v>
      </c>
      <c r="I4080" s="1" t="s">
        <v>589</v>
      </c>
      <c r="J4080" s="1">
        <v>5.4</v>
      </c>
      <c r="K4080" s="1">
        <v>21.6</v>
      </c>
      <c r="L4080" s="42">
        <v>15</v>
      </c>
      <c r="M4080" s="43">
        <v>46198</v>
      </c>
      <c r="N4080" s="1" t="e">
        <f>VLOOKUP(B4080,MICRO!E:L,8,0)</f>
        <v>#N/A</v>
      </c>
    </row>
    <row r="4081" spans="1:14" ht="20.25" x14ac:dyDescent="0.25">
      <c r="A4081" s="1">
        <v>20</v>
      </c>
      <c r="B4081" s="159">
        <v>3232</v>
      </c>
      <c r="C4081" s="1" t="s">
        <v>3281</v>
      </c>
      <c r="D4081" s="1"/>
      <c r="E4081" s="1" t="s">
        <v>746</v>
      </c>
      <c r="F4081" s="1" t="s">
        <v>3287</v>
      </c>
      <c r="G4081" s="1">
        <v>2</v>
      </c>
      <c r="H4081" s="1" t="s">
        <v>19</v>
      </c>
      <c r="I4081" s="1" t="s">
        <v>589</v>
      </c>
      <c r="J4081" s="1">
        <v>6.6</v>
      </c>
      <c r="K4081" s="1">
        <v>13.2</v>
      </c>
      <c r="L4081" s="42">
        <v>15</v>
      </c>
      <c r="M4081" s="43">
        <v>46198</v>
      </c>
      <c r="N4081" s="1" t="e">
        <f>VLOOKUP(B4081,MICRO!E:L,8,0)</f>
        <v>#N/A</v>
      </c>
    </row>
    <row r="4082" spans="1:14" ht="20.25" x14ac:dyDescent="0.25">
      <c r="A4082" s="1">
        <v>21</v>
      </c>
      <c r="B4082" s="159">
        <v>3233</v>
      </c>
      <c r="C4082" s="1" t="s">
        <v>3281</v>
      </c>
      <c r="D4082" s="1"/>
      <c r="E4082" s="1" t="s">
        <v>100</v>
      </c>
      <c r="F4082" s="1" t="s">
        <v>3285</v>
      </c>
      <c r="G4082" s="1">
        <v>1</v>
      </c>
      <c r="H4082" s="1" t="s">
        <v>19</v>
      </c>
      <c r="I4082" s="1" t="s">
        <v>589</v>
      </c>
      <c r="J4082" s="1">
        <v>0.5</v>
      </c>
      <c r="K4082" s="1">
        <v>0.5</v>
      </c>
      <c r="L4082" s="42">
        <v>15</v>
      </c>
      <c r="M4082" s="43">
        <v>46198</v>
      </c>
      <c r="N4082" s="1" t="e">
        <f>VLOOKUP(B4082,MICRO!E:L,8,0)</f>
        <v>#N/A</v>
      </c>
    </row>
    <row r="4083" spans="1:14" ht="20.25" x14ac:dyDescent="0.25">
      <c r="A4083" s="1">
        <v>22</v>
      </c>
      <c r="B4083" s="159">
        <v>3234</v>
      </c>
      <c r="C4083" s="1" t="s">
        <v>3281</v>
      </c>
      <c r="D4083" s="1"/>
      <c r="E4083" s="1" t="s">
        <v>173</v>
      </c>
      <c r="F4083" s="1" t="s">
        <v>3286</v>
      </c>
      <c r="G4083" s="1">
        <v>1</v>
      </c>
      <c r="H4083" s="1" t="s">
        <v>19</v>
      </c>
      <c r="I4083" s="1" t="s">
        <v>589</v>
      </c>
      <c r="J4083" s="1">
        <v>0.1</v>
      </c>
      <c r="K4083" s="1">
        <v>0.1</v>
      </c>
      <c r="L4083" s="42">
        <v>15</v>
      </c>
      <c r="M4083" s="43">
        <v>46198</v>
      </c>
      <c r="N4083" s="1" t="e">
        <f>VLOOKUP(B4083,MICRO!E:L,8,0)</f>
        <v>#N/A</v>
      </c>
    </row>
    <row r="4084" spans="1:14" ht="20.25" x14ac:dyDescent="0.25">
      <c r="A4084" s="1">
        <v>23</v>
      </c>
      <c r="B4084" s="159">
        <v>3235</v>
      </c>
      <c r="C4084" s="1" t="s">
        <v>3281</v>
      </c>
      <c r="D4084" s="1"/>
      <c r="E4084" s="1" t="s">
        <v>43</v>
      </c>
      <c r="F4084" s="1" t="s">
        <v>3283</v>
      </c>
      <c r="G4084" s="1">
        <v>4</v>
      </c>
      <c r="H4084" s="1" t="s">
        <v>19</v>
      </c>
      <c r="I4084" s="1" t="s">
        <v>585</v>
      </c>
      <c r="J4084" s="1">
        <v>5.4</v>
      </c>
      <c r="K4084" s="1">
        <v>21.6</v>
      </c>
      <c r="L4084" s="42">
        <v>15</v>
      </c>
      <c r="M4084" s="43">
        <v>46198</v>
      </c>
      <c r="N4084" s="1" t="e">
        <f>VLOOKUP(B4084,MICRO!E:L,8,0)</f>
        <v>#N/A</v>
      </c>
    </row>
    <row r="4085" spans="1:14" ht="20.25" x14ac:dyDescent="0.25">
      <c r="A4085" s="1">
        <v>24</v>
      </c>
      <c r="B4085" s="159">
        <v>3236</v>
      </c>
      <c r="C4085" s="1" t="s">
        <v>3281</v>
      </c>
      <c r="D4085" s="1"/>
      <c r="E4085" s="1" t="s">
        <v>746</v>
      </c>
      <c r="F4085" s="1" t="s">
        <v>3287</v>
      </c>
      <c r="G4085" s="1">
        <v>2</v>
      </c>
      <c r="H4085" s="1" t="s">
        <v>19</v>
      </c>
      <c r="I4085" s="1" t="s">
        <v>585</v>
      </c>
      <c r="J4085" s="1">
        <v>6.6</v>
      </c>
      <c r="K4085" s="1">
        <v>13.2</v>
      </c>
      <c r="L4085" s="42">
        <v>15</v>
      </c>
      <c r="M4085" s="43">
        <v>46198</v>
      </c>
      <c r="N4085" s="1" t="e">
        <f>VLOOKUP(B4085,MICRO!E:L,8,0)</f>
        <v>#N/A</v>
      </c>
    </row>
    <row r="4086" spans="1:14" ht="20.25" x14ac:dyDescent="0.25">
      <c r="A4086" s="1">
        <v>25</v>
      </c>
      <c r="B4086" s="159">
        <v>3237</v>
      </c>
      <c r="C4086" s="1" t="s">
        <v>3281</v>
      </c>
      <c r="D4086" s="1"/>
      <c r="E4086" s="1" t="s">
        <v>100</v>
      </c>
      <c r="F4086" s="1" t="s">
        <v>3285</v>
      </c>
      <c r="G4086" s="1">
        <v>1</v>
      </c>
      <c r="H4086" s="1" t="s">
        <v>19</v>
      </c>
      <c r="I4086" s="1" t="s">
        <v>585</v>
      </c>
      <c r="J4086" s="1">
        <v>0.5</v>
      </c>
      <c r="K4086" s="1">
        <v>0.5</v>
      </c>
      <c r="L4086" s="42">
        <v>15</v>
      </c>
      <c r="M4086" s="43">
        <v>46198</v>
      </c>
      <c r="N4086" s="1" t="e">
        <f>VLOOKUP(B4086,MICRO!E:L,8,0)</f>
        <v>#N/A</v>
      </c>
    </row>
    <row r="4087" spans="1:14" ht="20.25" x14ac:dyDescent="0.25">
      <c r="A4087" s="1">
        <v>26</v>
      </c>
      <c r="B4087" s="159">
        <v>3238</v>
      </c>
      <c r="C4087" s="1" t="s">
        <v>3281</v>
      </c>
      <c r="D4087" s="1"/>
      <c r="E4087" s="1" t="s">
        <v>173</v>
      </c>
      <c r="F4087" s="1" t="s">
        <v>3286</v>
      </c>
      <c r="G4087" s="1">
        <v>1</v>
      </c>
      <c r="H4087" s="1" t="s">
        <v>19</v>
      </c>
      <c r="I4087" s="1" t="s">
        <v>585</v>
      </c>
      <c r="J4087" s="1">
        <v>0.1</v>
      </c>
      <c r="K4087" s="1">
        <v>0.1</v>
      </c>
      <c r="L4087" s="42">
        <v>15</v>
      </c>
      <c r="M4087" s="43">
        <v>46198</v>
      </c>
      <c r="N4087" s="1" t="e">
        <f>VLOOKUP(B4087,MICRO!E:L,8,0)</f>
        <v>#N/A</v>
      </c>
    </row>
    <row r="4088" spans="1:14" ht="20.25" x14ac:dyDescent="0.25">
      <c r="A4088" s="1">
        <v>27</v>
      </c>
      <c r="B4088" s="159">
        <v>3390</v>
      </c>
      <c r="C4088" s="1" t="s">
        <v>3281</v>
      </c>
      <c r="D4088" s="1"/>
      <c r="E4088" s="1" t="s">
        <v>461</v>
      </c>
      <c r="F4088" s="1" t="s">
        <v>3288</v>
      </c>
      <c r="G4088" s="1">
        <v>4</v>
      </c>
      <c r="H4088" s="1" t="s">
        <v>19</v>
      </c>
      <c r="I4088" s="1" t="s">
        <v>589</v>
      </c>
      <c r="J4088" s="1">
        <v>2</v>
      </c>
      <c r="K4088" s="1">
        <v>8</v>
      </c>
      <c r="L4088" s="42">
        <v>15</v>
      </c>
      <c r="M4088" s="43">
        <v>46198</v>
      </c>
      <c r="N4088" s="1" t="e">
        <f>VLOOKUP(B4088,MICRO!E:L,8,0)</f>
        <v>#N/A</v>
      </c>
    </row>
    <row r="4089" spans="1:14" ht="20.25" x14ac:dyDescent="0.25">
      <c r="A4089" s="1">
        <v>28</v>
      </c>
      <c r="B4089" s="159">
        <v>3391</v>
      </c>
      <c r="C4089" s="1" t="s">
        <v>3281</v>
      </c>
      <c r="D4089" s="1"/>
      <c r="E4089" s="1" t="s">
        <v>461</v>
      </c>
      <c r="F4089" s="1" t="s">
        <v>3288</v>
      </c>
      <c r="G4089" s="1">
        <v>4</v>
      </c>
      <c r="H4089" s="1" t="s">
        <v>19</v>
      </c>
      <c r="I4089" s="1" t="s">
        <v>585</v>
      </c>
      <c r="J4089" s="1">
        <v>2</v>
      </c>
      <c r="K4089" s="1">
        <v>8</v>
      </c>
      <c r="L4089" s="42">
        <v>15</v>
      </c>
      <c r="M4089" s="43">
        <v>46198</v>
      </c>
      <c r="N4089" s="1" t="e">
        <f>VLOOKUP(B4089,MICRO!E:L,8,0)</f>
        <v>#N/A</v>
      </c>
    </row>
    <row r="4090" spans="1:14" ht="20.25" x14ac:dyDescent="0.25">
      <c r="A4090" s="1">
        <v>29</v>
      </c>
      <c r="B4090" s="159"/>
      <c r="C4090" s="1"/>
      <c r="D4090" s="1"/>
      <c r="E4090" s="1"/>
      <c r="F4090" s="1" t="s">
        <v>2002</v>
      </c>
      <c r="G4090" s="1">
        <v>6</v>
      </c>
      <c r="H4090" s="1" t="s">
        <v>19</v>
      </c>
      <c r="I4090" s="1"/>
      <c r="J4090" s="1">
        <v>2.8</v>
      </c>
      <c r="K4090" s="1">
        <v>16.799999999999997</v>
      </c>
      <c r="L4090" s="42">
        <v>15</v>
      </c>
      <c r="M4090" s="43">
        <v>46198</v>
      </c>
      <c r="N4090" s="1" t="e">
        <f>VLOOKUP(B4090,MICRO!E:L,8,0)</f>
        <v>#N/A</v>
      </c>
    </row>
    <row r="4091" spans="1:14" ht="20.25" x14ac:dyDescent="0.25">
      <c r="A4091" s="1">
        <v>30</v>
      </c>
      <c r="B4091" s="159"/>
      <c r="C4091" s="1"/>
      <c r="D4091" s="1"/>
      <c r="E4091" s="1"/>
      <c r="F4091" s="1" t="s">
        <v>2003</v>
      </c>
      <c r="G4091" s="1">
        <v>12</v>
      </c>
      <c r="H4091" s="1" t="s">
        <v>19</v>
      </c>
      <c r="I4091" s="1"/>
      <c r="J4091" s="1">
        <v>2.8</v>
      </c>
      <c r="K4091" s="1">
        <v>33.599999999999994</v>
      </c>
      <c r="L4091" s="42">
        <v>15</v>
      </c>
      <c r="M4091" s="43">
        <v>46198</v>
      </c>
      <c r="N4091" s="1" t="e">
        <f>VLOOKUP(B4091,MICRO!E:L,8,0)</f>
        <v>#N/A</v>
      </c>
    </row>
    <row r="4092" spans="1:14" ht="20.25" x14ac:dyDescent="0.25">
      <c r="A4092" s="1">
        <v>31</v>
      </c>
      <c r="B4092" s="159"/>
      <c r="C4092" s="1"/>
      <c r="D4092" s="1"/>
      <c r="E4092" s="1"/>
      <c r="F4092" s="1" t="s">
        <v>2004</v>
      </c>
      <c r="G4092" s="1">
        <v>3</v>
      </c>
      <c r="H4092" s="1" t="s">
        <v>19</v>
      </c>
      <c r="I4092" s="1"/>
      <c r="J4092" s="1">
        <v>1</v>
      </c>
      <c r="K4092" s="1">
        <v>3</v>
      </c>
      <c r="L4092" s="42">
        <v>15</v>
      </c>
      <c r="M4092" s="43">
        <v>46198</v>
      </c>
      <c r="N4092" s="1" t="e">
        <f>VLOOKUP(B4092,MICRO!E:L,8,0)</f>
        <v>#N/A</v>
      </c>
    </row>
    <row r="4093" spans="1:14" ht="20.25" x14ac:dyDescent="0.25">
      <c r="A4093" s="1">
        <v>32</v>
      </c>
      <c r="B4093" s="159"/>
      <c r="C4093" s="1"/>
      <c r="D4093" s="1"/>
      <c r="E4093" s="1"/>
      <c r="F4093" s="1" t="s">
        <v>2005</v>
      </c>
      <c r="G4093" s="1">
        <v>12</v>
      </c>
      <c r="H4093" s="1" t="s">
        <v>19</v>
      </c>
      <c r="I4093" s="1"/>
      <c r="J4093" s="1">
        <v>0.6</v>
      </c>
      <c r="K4093" s="1">
        <v>7.1999999999999993</v>
      </c>
      <c r="L4093" s="42">
        <v>15</v>
      </c>
      <c r="M4093" s="43">
        <v>46198</v>
      </c>
      <c r="N4093" s="1" t="e">
        <f>VLOOKUP(B4093,MICRO!E:L,8,0)</f>
        <v>#N/A</v>
      </c>
    </row>
    <row r="4094" spans="1:14" ht="20.25" x14ac:dyDescent="0.25">
      <c r="A4094" s="1">
        <v>1</v>
      </c>
      <c r="B4094" s="159"/>
      <c r="C4094" s="1" t="s">
        <v>1901</v>
      </c>
      <c r="D4094" s="1"/>
      <c r="E4094" s="1" t="s">
        <v>3406</v>
      </c>
      <c r="F4094" s="1" t="s">
        <v>3407</v>
      </c>
      <c r="G4094" s="1">
        <v>1</v>
      </c>
      <c r="H4094" s="1" t="s">
        <v>19</v>
      </c>
      <c r="I4094" s="1" t="s">
        <v>1301</v>
      </c>
      <c r="J4094" s="1">
        <v>20.399999999999999</v>
      </c>
      <c r="K4094" s="1">
        <v>20.399999999999999</v>
      </c>
      <c r="L4094" s="42">
        <v>7</v>
      </c>
      <c r="M4094" s="43">
        <v>46153</v>
      </c>
      <c r="N4094" s="1" t="e">
        <f>VLOOKUP(B4094,MICRO!E:L,8,0)</f>
        <v>#N/A</v>
      </c>
    </row>
    <row r="4095" spans="1:14" ht="20.25" x14ac:dyDescent="0.25">
      <c r="A4095" s="1">
        <v>3</v>
      </c>
      <c r="B4095" s="159">
        <v>3312</v>
      </c>
      <c r="C4095" s="1" t="s">
        <v>1889</v>
      </c>
      <c r="D4095" s="1"/>
      <c r="E4095" s="1" t="s">
        <v>3409</v>
      </c>
      <c r="F4095" s="1" t="s">
        <v>3410</v>
      </c>
      <c r="G4095" s="1">
        <v>1</v>
      </c>
      <c r="H4095" s="1" t="s">
        <v>19</v>
      </c>
      <c r="I4095" s="1" t="s">
        <v>1300</v>
      </c>
      <c r="J4095" s="1">
        <v>143.1</v>
      </c>
      <c r="K4095" s="1">
        <v>143.1</v>
      </c>
      <c r="L4095" s="42">
        <v>7</v>
      </c>
      <c r="M4095" s="43">
        <v>46153</v>
      </c>
      <c r="N4095" s="1" t="e">
        <f>VLOOKUP(B4095,MICRO!E:L,8,0)</f>
        <v>#N/A</v>
      </c>
    </row>
    <row r="4096" spans="1:14" ht="20.25" x14ac:dyDescent="0.25">
      <c r="A4096" s="1">
        <v>6</v>
      </c>
      <c r="B4096" s="159">
        <v>3313</v>
      </c>
      <c r="C4096" s="1" t="s">
        <v>1889</v>
      </c>
      <c r="D4096" s="1"/>
      <c r="E4096" s="1" t="s">
        <v>3412</v>
      </c>
      <c r="F4096" s="1" t="s">
        <v>3413</v>
      </c>
      <c r="G4096" s="1">
        <v>1</v>
      </c>
      <c r="H4096" s="1" t="s">
        <v>19</v>
      </c>
      <c r="I4096" s="1" t="s">
        <v>1300</v>
      </c>
      <c r="J4096" s="1">
        <v>217.8</v>
      </c>
      <c r="K4096" s="1">
        <v>217.8</v>
      </c>
      <c r="L4096" s="42">
        <v>7</v>
      </c>
      <c r="M4096" s="43">
        <v>46153</v>
      </c>
      <c r="N4096" s="1" t="e">
        <f>VLOOKUP(B4096,MICRO!E:L,8,0)</f>
        <v>#N/A</v>
      </c>
    </row>
    <row r="4097" spans="1:14" ht="20.25" x14ac:dyDescent="0.25">
      <c r="A4097" s="1">
        <v>7</v>
      </c>
      <c r="B4097" s="159">
        <v>3314</v>
      </c>
      <c r="C4097" s="1" t="s">
        <v>1889</v>
      </c>
      <c r="D4097" s="1"/>
      <c r="E4097" s="1" t="s">
        <v>3414</v>
      </c>
      <c r="F4097" s="1" t="s">
        <v>3415</v>
      </c>
      <c r="G4097" s="1">
        <v>3</v>
      </c>
      <c r="H4097" s="1" t="s">
        <v>19</v>
      </c>
      <c r="I4097" s="1" t="s">
        <v>1300</v>
      </c>
      <c r="J4097" s="1">
        <v>3.5</v>
      </c>
      <c r="K4097" s="1">
        <v>10.5</v>
      </c>
      <c r="L4097" s="42">
        <v>7</v>
      </c>
      <c r="M4097" s="43">
        <v>46153</v>
      </c>
      <c r="N4097" s="1" t="e">
        <f>VLOOKUP(B4097,MICRO!E:L,8,0)</f>
        <v>#N/A</v>
      </c>
    </row>
    <row r="4098" spans="1:14" ht="20.25" x14ac:dyDescent="0.25">
      <c r="A4098" s="1">
        <v>8</v>
      </c>
      <c r="B4098" s="159">
        <v>3327</v>
      </c>
      <c r="C4098" s="1" t="s">
        <v>1900</v>
      </c>
      <c r="D4098" s="1"/>
      <c r="E4098" s="1" t="s">
        <v>3409</v>
      </c>
      <c r="F4098" s="1" t="s">
        <v>3410</v>
      </c>
      <c r="G4098" s="1">
        <v>1</v>
      </c>
      <c r="H4098" s="1" t="s">
        <v>19</v>
      </c>
      <c r="I4098" s="1" t="s">
        <v>1301</v>
      </c>
      <c r="J4098" s="1">
        <v>150.1</v>
      </c>
      <c r="K4098" s="1">
        <v>150.1</v>
      </c>
      <c r="L4098" s="42">
        <v>7</v>
      </c>
      <c r="M4098" s="43">
        <v>46153</v>
      </c>
      <c r="N4098" s="1" t="e">
        <f>VLOOKUP(B4098,MICRO!E:L,8,0)</f>
        <v>#N/A</v>
      </c>
    </row>
    <row r="4099" spans="1:14" ht="20.25" x14ac:dyDescent="0.25">
      <c r="A4099" s="1">
        <v>11</v>
      </c>
      <c r="B4099" s="159">
        <v>3328</v>
      </c>
      <c r="C4099" s="1" t="s">
        <v>1900</v>
      </c>
      <c r="D4099" s="1"/>
      <c r="E4099" s="1" t="s">
        <v>3412</v>
      </c>
      <c r="F4099" s="1" t="s">
        <v>3416</v>
      </c>
      <c r="G4099" s="1">
        <v>1</v>
      </c>
      <c r="H4099" s="1" t="s">
        <v>19</v>
      </c>
      <c r="I4099" s="1" t="s">
        <v>1301</v>
      </c>
      <c r="J4099" s="1">
        <v>195.5</v>
      </c>
      <c r="K4099" s="1">
        <v>195.5</v>
      </c>
      <c r="L4099" s="42">
        <v>7</v>
      </c>
      <c r="M4099" s="43">
        <v>46153</v>
      </c>
      <c r="N4099" s="1" t="e">
        <f>VLOOKUP(B4099,MICRO!E:L,8,0)</f>
        <v>#N/A</v>
      </c>
    </row>
    <row r="4100" spans="1:14" ht="20.25" x14ac:dyDescent="0.25">
      <c r="A4100" s="1">
        <v>12</v>
      </c>
      <c r="B4100" s="159">
        <v>3329</v>
      </c>
      <c r="C4100" s="1" t="s">
        <v>1900</v>
      </c>
      <c r="D4100" s="1"/>
      <c r="E4100" s="1" t="s">
        <v>3414</v>
      </c>
      <c r="F4100" s="1" t="s">
        <v>3413</v>
      </c>
      <c r="G4100" s="1">
        <v>1</v>
      </c>
      <c r="H4100" s="1" t="s">
        <v>19</v>
      </c>
      <c r="I4100" s="1" t="s">
        <v>1301</v>
      </c>
      <c r="J4100" s="1">
        <v>75</v>
      </c>
      <c r="K4100" s="1">
        <v>75</v>
      </c>
      <c r="L4100" s="42">
        <v>7</v>
      </c>
      <c r="M4100" s="43">
        <v>46153</v>
      </c>
      <c r="N4100" s="1" t="e">
        <f>VLOOKUP(B4100,MICRO!E:L,8,0)</f>
        <v>#N/A</v>
      </c>
    </row>
    <row r="4101" spans="1:14" ht="20.25" x14ac:dyDescent="0.25">
      <c r="A4101" s="1">
        <v>13</v>
      </c>
      <c r="B4101" s="159">
        <v>3338</v>
      </c>
      <c r="C4101" s="1" t="s">
        <v>1904</v>
      </c>
      <c r="D4101" s="1"/>
      <c r="E4101" s="1" t="s">
        <v>3417</v>
      </c>
      <c r="F4101" s="1" t="s">
        <v>3418</v>
      </c>
      <c r="G4101" s="1">
        <v>1</v>
      </c>
      <c r="H4101" s="1" t="s">
        <v>19</v>
      </c>
      <c r="I4101" s="1" t="s">
        <v>1301</v>
      </c>
      <c r="J4101" s="1">
        <v>908.6</v>
      </c>
      <c r="K4101" s="1">
        <v>908.6</v>
      </c>
      <c r="L4101" s="42">
        <v>7</v>
      </c>
      <c r="M4101" s="43">
        <v>46153</v>
      </c>
      <c r="N4101" s="1" t="e">
        <f>VLOOKUP(B4101,MICRO!E:L,8,0)</f>
        <v>#N/A</v>
      </c>
    </row>
    <row r="4102" spans="1:14" ht="20.25" x14ac:dyDescent="0.25">
      <c r="A4102" s="1">
        <v>14</v>
      </c>
      <c r="B4102" s="159">
        <v>3342</v>
      </c>
      <c r="C4102" s="1" t="s">
        <v>1908</v>
      </c>
      <c r="D4102" s="1"/>
      <c r="E4102" s="1" t="s">
        <v>3419</v>
      </c>
      <c r="F4102" s="1" t="s">
        <v>3420</v>
      </c>
      <c r="G4102" s="1">
        <v>1</v>
      </c>
      <c r="H4102" s="1" t="s">
        <v>19</v>
      </c>
      <c r="I4102" s="1" t="s">
        <v>1290</v>
      </c>
      <c r="J4102" s="1">
        <v>145.19999999999999</v>
      </c>
      <c r="K4102" s="1">
        <v>145.19999999999999</v>
      </c>
      <c r="L4102" s="42">
        <v>7</v>
      </c>
      <c r="M4102" s="43">
        <v>46153</v>
      </c>
      <c r="N4102" s="1" t="e">
        <f>VLOOKUP(B4102,MICRO!E:L,8,0)</f>
        <v>#N/A</v>
      </c>
    </row>
    <row r="4103" spans="1:14" ht="20.25" x14ac:dyDescent="0.25">
      <c r="A4103" s="1">
        <v>17</v>
      </c>
      <c r="B4103" s="159">
        <v>3343</v>
      </c>
      <c r="C4103" s="1" t="s">
        <v>1908</v>
      </c>
      <c r="D4103" s="1"/>
      <c r="E4103" s="1" t="s">
        <v>3421</v>
      </c>
      <c r="F4103" s="1" t="s">
        <v>3413</v>
      </c>
      <c r="G4103" s="1">
        <v>1</v>
      </c>
      <c r="H4103" s="1" t="s">
        <v>19</v>
      </c>
      <c r="I4103" s="1" t="s">
        <v>1290</v>
      </c>
      <c r="J4103" s="1">
        <v>143</v>
      </c>
      <c r="K4103" s="1">
        <v>143</v>
      </c>
      <c r="L4103" s="42">
        <v>7</v>
      </c>
      <c r="M4103" s="43">
        <v>46153</v>
      </c>
      <c r="N4103" s="1" t="e">
        <f>VLOOKUP(B4103,MICRO!E:L,8,0)</f>
        <v>#N/A</v>
      </c>
    </row>
    <row r="4104" spans="1:14" ht="20.25" x14ac:dyDescent="0.25">
      <c r="A4104" s="1">
        <v>18</v>
      </c>
      <c r="B4104" s="159">
        <v>3331</v>
      </c>
      <c r="C4104" s="1" t="s">
        <v>1902</v>
      </c>
      <c r="D4104" s="1"/>
      <c r="E4104" s="1" t="s">
        <v>3422</v>
      </c>
      <c r="F4104" s="1" t="s">
        <v>3423</v>
      </c>
      <c r="G4104" s="1">
        <v>1</v>
      </c>
      <c r="H4104" s="1" t="s">
        <v>19</v>
      </c>
      <c r="I4104" s="1" t="s">
        <v>1290</v>
      </c>
      <c r="J4104" s="1">
        <v>51</v>
      </c>
      <c r="K4104" s="1">
        <v>51</v>
      </c>
      <c r="L4104" s="42">
        <v>7</v>
      </c>
      <c r="M4104" s="43">
        <v>46153</v>
      </c>
      <c r="N4104" s="1" t="e">
        <f>VLOOKUP(B4104,MICRO!E:L,8,0)</f>
        <v>#N/A</v>
      </c>
    </row>
    <row r="4105" spans="1:14" ht="20.25" x14ac:dyDescent="0.25">
      <c r="A4105" s="1">
        <v>19</v>
      </c>
      <c r="B4105" s="159">
        <v>3332</v>
      </c>
      <c r="C4105" s="1" t="s">
        <v>1902</v>
      </c>
      <c r="D4105" s="1"/>
      <c r="E4105" s="1" t="s">
        <v>3424</v>
      </c>
      <c r="F4105" s="1" t="s">
        <v>3425</v>
      </c>
      <c r="G4105" s="1">
        <v>1</v>
      </c>
      <c r="H4105" s="1" t="s">
        <v>19</v>
      </c>
      <c r="I4105" s="1" t="s">
        <v>1290</v>
      </c>
      <c r="J4105" s="1">
        <v>46.7</v>
      </c>
      <c r="K4105" s="1">
        <v>46.7</v>
      </c>
      <c r="L4105" s="42">
        <v>7</v>
      </c>
      <c r="M4105" s="43">
        <v>46153</v>
      </c>
      <c r="N4105" s="1" t="e">
        <f>VLOOKUP(B4105,MICRO!E:L,8,0)</f>
        <v>#N/A</v>
      </c>
    </row>
    <row r="4106" spans="1:14" ht="20.25" x14ac:dyDescent="0.25">
      <c r="A4106" s="1">
        <v>20</v>
      </c>
      <c r="B4106" s="159">
        <v>3333</v>
      </c>
      <c r="C4106" s="1" t="s">
        <v>1902</v>
      </c>
      <c r="D4106" s="1"/>
      <c r="E4106" s="1" t="s">
        <v>3426</v>
      </c>
      <c r="F4106" s="1" t="s">
        <v>3427</v>
      </c>
      <c r="G4106" s="1">
        <v>1</v>
      </c>
      <c r="H4106" s="1" t="s">
        <v>19</v>
      </c>
      <c r="I4106" s="1" t="s">
        <v>1290</v>
      </c>
      <c r="J4106" s="1">
        <v>59.5</v>
      </c>
      <c r="K4106" s="1">
        <v>59.5</v>
      </c>
      <c r="L4106" s="42">
        <v>7</v>
      </c>
      <c r="M4106" s="43">
        <v>46153</v>
      </c>
      <c r="N4106" s="1" t="e">
        <f>VLOOKUP(B4106,MICRO!E:L,8,0)</f>
        <v>#N/A</v>
      </c>
    </row>
    <row r="4107" spans="1:14" ht="20.25" x14ac:dyDescent="0.25">
      <c r="A4107" s="1">
        <v>21</v>
      </c>
      <c r="B4107" s="159">
        <v>3334</v>
      </c>
      <c r="C4107" s="1" t="s">
        <v>1902</v>
      </c>
      <c r="D4107" s="1"/>
      <c r="E4107" s="1" t="s">
        <v>3428</v>
      </c>
      <c r="F4107" s="1" t="s">
        <v>3429</v>
      </c>
      <c r="G4107" s="1">
        <v>1</v>
      </c>
      <c r="H4107" s="1" t="s">
        <v>19</v>
      </c>
      <c r="I4107" s="1" t="s">
        <v>1290</v>
      </c>
      <c r="J4107" s="1">
        <v>59.5</v>
      </c>
      <c r="K4107" s="1">
        <v>59.5</v>
      </c>
      <c r="L4107" s="42">
        <v>7</v>
      </c>
      <c r="M4107" s="43">
        <v>46153</v>
      </c>
      <c r="N4107" s="1" t="e">
        <f>VLOOKUP(B4107,MICRO!E:L,8,0)</f>
        <v>#N/A</v>
      </c>
    </row>
    <row r="4108" spans="1:14" ht="20.25" x14ac:dyDescent="0.25">
      <c r="A4108" s="1">
        <v>22</v>
      </c>
      <c r="B4108" s="159">
        <v>3335</v>
      </c>
      <c r="C4108" s="1" t="s">
        <v>1902</v>
      </c>
      <c r="D4108" s="1"/>
      <c r="E4108" s="1" t="s">
        <v>3430</v>
      </c>
      <c r="F4108" s="1" t="s">
        <v>3431</v>
      </c>
      <c r="G4108" s="1">
        <v>1</v>
      </c>
      <c r="H4108" s="1" t="s">
        <v>19</v>
      </c>
      <c r="I4108" s="1" t="s">
        <v>1290</v>
      </c>
      <c r="J4108" s="1">
        <v>59.5</v>
      </c>
      <c r="K4108" s="1">
        <v>59.5</v>
      </c>
      <c r="L4108" s="42">
        <v>7</v>
      </c>
      <c r="M4108" s="43">
        <v>46153</v>
      </c>
      <c r="N4108" s="1" t="e">
        <f>VLOOKUP(B4108,MICRO!E:L,8,0)</f>
        <v>#N/A</v>
      </c>
    </row>
    <row r="4109" spans="1:14" ht="20.25" x14ac:dyDescent="0.25">
      <c r="A4109" s="1">
        <v>23</v>
      </c>
      <c r="B4109" s="159">
        <v>3388</v>
      </c>
      <c r="C4109" s="1" t="s">
        <v>1902</v>
      </c>
      <c r="D4109" s="1"/>
      <c r="E4109" s="1" t="s">
        <v>3432</v>
      </c>
      <c r="F4109" s="1" t="s">
        <v>3433</v>
      </c>
      <c r="G4109" s="1">
        <v>1</v>
      </c>
      <c r="H4109" s="1" t="s">
        <v>19</v>
      </c>
      <c r="I4109" s="1" t="s">
        <v>1290</v>
      </c>
      <c r="J4109" s="1">
        <v>48.3</v>
      </c>
      <c r="K4109" s="1">
        <v>48.3</v>
      </c>
      <c r="L4109" s="42">
        <v>7</v>
      </c>
      <c r="M4109" s="43">
        <v>46153</v>
      </c>
      <c r="N4109" s="1" t="e">
        <f>VLOOKUP(B4109,MICRO!E:L,8,0)</f>
        <v>#N/A</v>
      </c>
    </row>
    <row r="4110" spans="1:14" ht="20.25" x14ac:dyDescent="0.25">
      <c r="A4110" s="1">
        <v>24</v>
      </c>
      <c r="B4110" s="159">
        <v>3389</v>
      </c>
      <c r="C4110" s="1" t="s">
        <v>1902</v>
      </c>
      <c r="D4110" s="1"/>
      <c r="E4110" s="1" t="s">
        <v>3434</v>
      </c>
      <c r="F4110" s="1" t="s">
        <v>3435</v>
      </c>
      <c r="G4110" s="1">
        <v>1</v>
      </c>
      <c r="H4110" s="1" t="s">
        <v>19</v>
      </c>
      <c r="I4110" s="1" t="s">
        <v>1290</v>
      </c>
      <c r="J4110" s="1">
        <v>21.3</v>
      </c>
      <c r="K4110" s="1">
        <v>21.3</v>
      </c>
      <c r="L4110" s="42">
        <v>7</v>
      </c>
      <c r="M4110" s="43">
        <v>46153</v>
      </c>
      <c r="N4110" s="1" t="e">
        <f>VLOOKUP(B4110,MICRO!E:L,8,0)</f>
        <v>#N/A</v>
      </c>
    </row>
    <row r="4111" spans="1:14" ht="20.25" x14ac:dyDescent="0.25">
      <c r="A4111" s="1">
        <v>25</v>
      </c>
      <c r="B4111" s="159">
        <v>3286</v>
      </c>
      <c r="C4111" s="1" t="s">
        <v>1883</v>
      </c>
      <c r="D4111" s="1"/>
      <c r="E4111" s="1" t="s">
        <v>3436</v>
      </c>
      <c r="F4111" s="1" t="s">
        <v>3410</v>
      </c>
      <c r="G4111" s="1">
        <v>1</v>
      </c>
      <c r="H4111" s="1" t="s">
        <v>19</v>
      </c>
      <c r="I4111" s="1" t="s">
        <v>1295</v>
      </c>
      <c r="J4111" s="1">
        <v>159.4</v>
      </c>
      <c r="K4111" s="1">
        <v>159.4</v>
      </c>
      <c r="L4111" s="42">
        <v>7</v>
      </c>
      <c r="M4111" s="43">
        <v>46153</v>
      </c>
      <c r="N4111" s="1" t="e">
        <f>VLOOKUP(B4111,MICRO!E:L,8,0)</f>
        <v>#N/A</v>
      </c>
    </row>
    <row r="4112" spans="1:14" ht="20.25" x14ac:dyDescent="0.25">
      <c r="A4112" s="1">
        <v>26</v>
      </c>
      <c r="B4112" s="159">
        <v>3287</v>
      </c>
      <c r="C4112" s="1" t="s">
        <v>1883</v>
      </c>
      <c r="D4112" s="1"/>
      <c r="E4112" s="1" t="s">
        <v>3437</v>
      </c>
      <c r="F4112" s="1" t="s">
        <v>3413</v>
      </c>
      <c r="G4112" s="1">
        <v>1</v>
      </c>
      <c r="H4112" s="1" t="s">
        <v>19</v>
      </c>
      <c r="I4112" s="1" t="s">
        <v>1295</v>
      </c>
      <c r="J4112" s="1">
        <v>194.2</v>
      </c>
      <c r="K4112" s="1">
        <v>194.2</v>
      </c>
      <c r="L4112" s="42">
        <v>7</v>
      </c>
      <c r="M4112" s="43">
        <v>46153</v>
      </c>
      <c r="N4112" s="1" t="e">
        <f>VLOOKUP(B4112,MICRO!E:L,8,0)</f>
        <v>#N/A</v>
      </c>
    </row>
    <row r="4113" spans="1:14" ht="20.25" x14ac:dyDescent="0.25">
      <c r="A4113" s="1">
        <v>42</v>
      </c>
      <c r="B4113" s="159">
        <v>3288</v>
      </c>
      <c r="C4113" s="1" t="s">
        <v>1883</v>
      </c>
      <c r="D4113" s="1"/>
      <c r="E4113" s="1" t="s">
        <v>3466</v>
      </c>
      <c r="F4113" s="1" t="s">
        <v>3467</v>
      </c>
      <c r="G4113" s="1">
        <v>1</v>
      </c>
      <c r="H4113" s="1" t="s">
        <v>19</v>
      </c>
      <c r="I4113" s="1" t="s">
        <v>1295</v>
      </c>
      <c r="J4113" s="1">
        <v>10.8</v>
      </c>
      <c r="K4113" s="1">
        <v>10.8</v>
      </c>
      <c r="L4113" s="42">
        <v>7</v>
      </c>
      <c r="M4113" s="43">
        <v>46153</v>
      </c>
      <c r="N4113" s="1" t="e">
        <f>VLOOKUP(B4113,MICRO!E:L,8,0)</f>
        <v>#N/A</v>
      </c>
    </row>
    <row r="4114" spans="1:14" ht="20.25" x14ac:dyDescent="0.25">
      <c r="A4114" s="1">
        <v>43</v>
      </c>
      <c r="B4114" s="159">
        <v>3289</v>
      </c>
      <c r="C4114" s="1" t="s">
        <v>1883</v>
      </c>
      <c r="D4114" s="1"/>
      <c r="E4114" s="1" t="s">
        <v>3468</v>
      </c>
      <c r="F4114" s="1" t="s">
        <v>3469</v>
      </c>
      <c r="G4114" s="1">
        <v>1</v>
      </c>
      <c r="H4114" s="1"/>
      <c r="I4114" s="1" t="s">
        <v>1295</v>
      </c>
      <c r="J4114" s="1">
        <v>10.1</v>
      </c>
      <c r="K4114" s="1">
        <v>10.1</v>
      </c>
      <c r="L4114" s="42">
        <v>7</v>
      </c>
      <c r="M4114" s="43">
        <v>46153</v>
      </c>
      <c r="N4114" s="1" t="e">
        <f>VLOOKUP(B4114,MICRO!E:L,8,0)</f>
        <v>#N/A</v>
      </c>
    </row>
    <row r="4115" spans="1:14" ht="20.25" x14ac:dyDescent="0.25">
      <c r="A4115" s="1">
        <v>44</v>
      </c>
      <c r="B4115" s="159">
        <v>3290</v>
      </c>
      <c r="C4115" s="1" t="s">
        <v>1883</v>
      </c>
      <c r="D4115" s="1"/>
      <c r="E4115" s="1" t="s">
        <v>3444</v>
      </c>
      <c r="F4115" s="1" t="s">
        <v>3470</v>
      </c>
      <c r="G4115" s="1">
        <v>1</v>
      </c>
      <c r="H4115" s="1"/>
      <c r="I4115" s="1" t="s">
        <v>1295</v>
      </c>
      <c r="J4115" s="1">
        <v>9.1</v>
      </c>
      <c r="K4115" s="1">
        <v>9.1</v>
      </c>
      <c r="L4115" s="42">
        <v>7</v>
      </c>
      <c r="M4115" s="43">
        <v>46153</v>
      </c>
      <c r="N4115" s="1" t="e">
        <f>VLOOKUP(B4115,MICRO!E:L,8,0)</f>
        <v>#N/A</v>
      </c>
    </row>
    <row r="4116" spans="1:14" ht="20.25" x14ac:dyDescent="0.25">
      <c r="A4116" s="1">
        <v>45</v>
      </c>
      <c r="B4116" s="159">
        <v>3291</v>
      </c>
      <c r="C4116" s="1" t="s">
        <v>1883</v>
      </c>
      <c r="D4116" s="1"/>
      <c r="E4116" s="1" t="s">
        <v>3446</v>
      </c>
      <c r="F4116" s="1" t="s">
        <v>3471</v>
      </c>
      <c r="G4116" s="1">
        <v>1</v>
      </c>
      <c r="H4116" s="1"/>
      <c r="I4116" s="1" t="s">
        <v>1295</v>
      </c>
      <c r="J4116" s="1">
        <v>6.3</v>
      </c>
      <c r="K4116" s="1">
        <v>6.3</v>
      </c>
      <c r="L4116" s="42">
        <v>7</v>
      </c>
      <c r="M4116" s="43">
        <v>46153</v>
      </c>
      <c r="N4116" s="1" t="e">
        <f>VLOOKUP(B4116,MICRO!E:L,8,0)</f>
        <v>#N/A</v>
      </c>
    </row>
    <row r="4117" spans="1:14" ht="20.25" x14ac:dyDescent="0.25">
      <c r="A4117" s="1">
        <v>46</v>
      </c>
      <c r="B4117" s="159">
        <v>3292</v>
      </c>
      <c r="C4117" s="1" t="s">
        <v>1883</v>
      </c>
      <c r="D4117" s="1"/>
      <c r="E4117" s="1" t="s">
        <v>3448</v>
      </c>
      <c r="F4117" s="1" t="s">
        <v>3472</v>
      </c>
      <c r="G4117" s="1">
        <v>1</v>
      </c>
      <c r="H4117" s="1"/>
      <c r="I4117" s="1" t="s">
        <v>1295</v>
      </c>
      <c r="J4117" s="1">
        <v>5.0999999999999996</v>
      </c>
      <c r="K4117" s="1">
        <v>5.0999999999999996</v>
      </c>
      <c r="L4117" s="42">
        <v>7</v>
      </c>
      <c r="M4117" s="43">
        <v>46153</v>
      </c>
      <c r="N4117" s="1" t="e">
        <f>VLOOKUP(B4117,MICRO!E:L,8,0)</f>
        <v>#N/A</v>
      </c>
    </row>
    <row r="4118" spans="1:14" ht="20.25" x14ac:dyDescent="0.25">
      <c r="A4118" s="1">
        <v>47</v>
      </c>
      <c r="B4118" s="159">
        <v>3293</v>
      </c>
      <c r="C4118" s="1" t="s">
        <v>1883</v>
      </c>
      <c r="D4118" s="1"/>
      <c r="E4118" s="1" t="s">
        <v>3473</v>
      </c>
      <c r="F4118" s="1" t="s">
        <v>3474</v>
      </c>
      <c r="G4118" s="1">
        <v>2</v>
      </c>
      <c r="H4118" s="1"/>
      <c r="I4118" s="1" t="s">
        <v>1295</v>
      </c>
      <c r="J4118" s="1">
        <v>2.8</v>
      </c>
      <c r="K4118" s="1">
        <v>5.6</v>
      </c>
      <c r="L4118" s="42">
        <v>7</v>
      </c>
      <c r="M4118" s="43">
        <v>46153</v>
      </c>
      <c r="N4118" s="1" t="e">
        <f>VLOOKUP(B4118,MICRO!E:L,8,0)</f>
        <v>#N/A</v>
      </c>
    </row>
    <row r="4119" spans="1:14" ht="20.25" x14ac:dyDescent="0.25">
      <c r="A4119" s="1">
        <v>1</v>
      </c>
      <c r="B4119" s="159">
        <v>3322</v>
      </c>
      <c r="C4119" s="1" t="s">
        <v>1899</v>
      </c>
      <c r="D4119" s="1"/>
      <c r="E4119" s="1" t="s">
        <v>3475</v>
      </c>
      <c r="F4119" s="1" t="s">
        <v>3476</v>
      </c>
      <c r="G4119" s="1">
        <v>5</v>
      </c>
      <c r="H4119" s="1" t="s">
        <v>19</v>
      </c>
      <c r="I4119" s="1" t="s">
        <v>1899</v>
      </c>
      <c r="J4119" s="1">
        <v>36</v>
      </c>
      <c r="K4119" s="1">
        <v>180</v>
      </c>
      <c r="L4119" s="42">
        <v>8</v>
      </c>
      <c r="M4119" s="43">
        <v>46175</v>
      </c>
      <c r="N4119" s="1" t="e">
        <f>VLOOKUP(B4119,MICRO!E:L,8,0)</f>
        <v>#N/A</v>
      </c>
    </row>
    <row r="4120" spans="1:14" ht="20.25" x14ac:dyDescent="0.25">
      <c r="A4120" s="1">
        <v>2</v>
      </c>
      <c r="B4120" s="159">
        <v>3323</v>
      </c>
      <c r="C4120" s="1" t="s">
        <v>1899</v>
      </c>
      <c r="D4120" s="1"/>
      <c r="E4120" s="1" t="s">
        <v>3477</v>
      </c>
      <c r="F4120" s="1" t="s">
        <v>3478</v>
      </c>
      <c r="G4120" s="1">
        <v>2</v>
      </c>
      <c r="H4120" s="1" t="s">
        <v>19</v>
      </c>
      <c r="I4120" s="1" t="s">
        <v>1899</v>
      </c>
      <c r="J4120" s="1">
        <v>31.9</v>
      </c>
      <c r="K4120" s="1">
        <v>63.8</v>
      </c>
      <c r="L4120" s="42">
        <v>8</v>
      </c>
      <c r="M4120" s="43">
        <v>46175</v>
      </c>
      <c r="N4120" s="1" t="e">
        <f>VLOOKUP(B4120,MICRO!E:L,8,0)</f>
        <v>#N/A</v>
      </c>
    </row>
    <row r="4121" spans="1:14" ht="20.25" x14ac:dyDescent="0.25">
      <c r="A4121" s="1">
        <v>3</v>
      </c>
      <c r="B4121" s="159">
        <v>3324</v>
      </c>
      <c r="C4121" s="1" t="s">
        <v>1899</v>
      </c>
      <c r="D4121" s="1"/>
      <c r="E4121" s="1" t="s">
        <v>3479</v>
      </c>
      <c r="F4121" s="1" t="s">
        <v>3480</v>
      </c>
      <c r="G4121" s="1">
        <v>1</v>
      </c>
      <c r="H4121" s="1" t="s">
        <v>19</v>
      </c>
      <c r="I4121" s="1" t="s">
        <v>1899</v>
      </c>
      <c r="J4121" s="1">
        <v>32.6</v>
      </c>
      <c r="K4121" s="1">
        <v>32.6</v>
      </c>
      <c r="L4121" s="42">
        <v>8</v>
      </c>
      <c r="M4121" s="43">
        <v>46175</v>
      </c>
      <c r="N4121" s="1" t="e">
        <f>VLOOKUP(B4121,MICRO!E:L,8,0)</f>
        <v>#N/A</v>
      </c>
    </row>
    <row r="4122" spans="1:14" ht="20.25" x14ac:dyDescent="0.25">
      <c r="A4122" s="1">
        <v>4</v>
      </c>
      <c r="B4122" s="159">
        <v>3325</v>
      </c>
      <c r="C4122" s="1" t="s">
        <v>1899</v>
      </c>
      <c r="D4122" s="1"/>
      <c r="E4122" s="1" t="s">
        <v>3481</v>
      </c>
      <c r="F4122" s="1" t="s">
        <v>3482</v>
      </c>
      <c r="G4122" s="1">
        <v>1</v>
      </c>
      <c r="H4122" s="1" t="s">
        <v>19</v>
      </c>
      <c r="I4122" s="1" t="s">
        <v>1899</v>
      </c>
      <c r="J4122" s="1">
        <v>40</v>
      </c>
      <c r="K4122" s="1">
        <v>40</v>
      </c>
      <c r="L4122" s="42">
        <v>8</v>
      </c>
      <c r="M4122" s="43">
        <v>46175</v>
      </c>
      <c r="N4122" s="1" t="e">
        <f>VLOOKUP(B4122,MICRO!E:L,8,0)</f>
        <v>#N/A</v>
      </c>
    </row>
    <row r="4123" spans="1:14" ht="20.25" x14ac:dyDescent="0.25">
      <c r="A4123" s="1">
        <v>5</v>
      </c>
      <c r="B4123" s="159">
        <v>3381</v>
      </c>
      <c r="C4123" s="1" t="s">
        <v>2063</v>
      </c>
      <c r="D4123" s="1"/>
      <c r="E4123" s="1" t="s">
        <v>3483</v>
      </c>
      <c r="F4123" s="1" t="s">
        <v>3484</v>
      </c>
      <c r="G4123" s="1">
        <v>7</v>
      </c>
      <c r="H4123" s="1" t="s">
        <v>19</v>
      </c>
      <c r="I4123" s="1" t="s">
        <v>2063</v>
      </c>
      <c r="J4123" s="1">
        <v>33</v>
      </c>
      <c r="K4123" s="1">
        <v>231</v>
      </c>
      <c r="L4123" s="42">
        <v>8</v>
      </c>
      <c r="M4123" s="43">
        <v>46175</v>
      </c>
      <c r="N4123" s="1" t="e">
        <f>VLOOKUP(B4123,MICRO!E:L,8,0)</f>
        <v>#N/A</v>
      </c>
    </row>
    <row r="4124" spans="1:14" ht="20.25" x14ac:dyDescent="0.25">
      <c r="A4124" s="1">
        <v>6</v>
      </c>
      <c r="B4124" s="159">
        <v>3382</v>
      </c>
      <c r="C4124" s="1" t="s">
        <v>2063</v>
      </c>
      <c r="D4124" s="1"/>
      <c r="E4124" s="1" t="s">
        <v>3485</v>
      </c>
      <c r="F4124" s="1" t="s">
        <v>3484</v>
      </c>
      <c r="G4124" s="1">
        <v>1</v>
      </c>
      <c r="H4124" s="1" t="s">
        <v>19</v>
      </c>
      <c r="I4124" s="1" t="s">
        <v>2063</v>
      </c>
      <c r="J4124" s="1">
        <v>33</v>
      </c>
      <c r="K4124" s="1">
        <v>33</v>
      </c>
      <c r="L4124" s="42">
        <v>8</v>
      </c>
      <c r="M4124" s="43">
        <v>46175</v>
      </c>
      <c r="N4124" s="1" t="e">
        <f>VLOOKUP(B4124,MICRO!E:L,8,0)</f>
        <v>#N/A</v>
      </c>
    </row>
    <row r="4125" spans="1:14" ht="20.25" x14ac:dyDescent="0.25">
      <c r="A4125" s="1">
        <v>7</v>
      </c>
      <c r="B4125" s="159">
        <v>3383</v>
      </c>
      <c r="C4125" s="1" t="s">
        <v>2063</v>
      </c>
      <c r="D4125" s="1"/>
      <c r="E4125" s="1" t="s">
        <v>3486</v>
      </c>
      <c r="F4125" s="1" t="s">
        <v>3484</v>
      </c>
      <c r="G4125" s="1">
        <v>1</v>
      </c>
      <c r="H4125" s="1" t="s">
        <v>19</v>
      </c>
      <c r="I4125" s="1" t="s">
        <v>2063</v>
      </c>
      <c r="J4125" s="1">
        <v>36.200000000000003</v>
      </c>
      <c r="K4125" s="1">
        <v>36.200000000000003</v>
      </c>
      <c r="L4125" s="42">
        <v>8</v>
      </c>
      <c r="M4125" s="43">
        <v>46175</v>
      </c>
      <c r="N4125" s="1" t="e">
        <f>VLOOKUP(B4125,MICRO!E:L,8,0)</f>
        <v>#N/A</v>
      </c>
    </row>
    <row r="4126" spans="1:14" ht="20.25" x14ac:dyDescent="0.25">
      <c r="A4126" s="1">
        <v>8</v>
      </c>
      <c r="B4126" s="159">
        <v>3372</v>
      </c>
      <c r="C4126" s="1" t="s">
        <v>2062</v>
      </c>
      <c r="D4126" s="1"/>
      <c r="E4126" s="1" t="s">
        <v>3487</v>
      </c>
      <c r="F4126" s="1" t="s">
        <v>3488</v>
      </c>
      <c r="G4126" s="1">
        <v>2</v>
      </c>
      <c r="H4126" s="1" t="s">
        <v>19</v>
      </c>
      <c r="I4126" s="1" t="s">
        <v>2062</v>
      </c>
      <c r="J4126" s="1">
        <v>10.199999999999999</v>
      </c>
      <c r="K4126" s="1">
        <v>20.399999999999999</v>
      </c>
      <c r="L4126" s="42">
        <v>8</v>
      </c>
      <c r="M4126" s="43">
        <v>46175</v>
      </c>
      <c r="N4126" s="1" t="e">
        <f>VLOOKUP(B4126,MICRO!E:L,8,0)</f>
        <v>#N/A</v>
      </c>
    </row>
    <row r="4127" spans="1:14" ht="20.25" x14ac:dyDescent="0.25">
      <c r="A4127" s="1">
        <v>9</v>
      </c>
      <c r="B4127" s="159">
        <v>3373</v>
      </c>
      <c r="C4127" s="1" t="s">
        <v>2062</v>
      </c>
      <c r="D4127" s="1"/>
      <c r="E4127" s="1" t="s">
        <v>3489</v>
      </c>
      <c r="F4127" s="1" t="s">
        <v>3488</v>
      </c>
      <c r="G4127" s="1">
        <v>2</v>
      </c>
      <c r="H4127" s="1" t="s">
        <v>19</v>
      </c>
      <c r="I4127" s="1" t="s">
        <v>2062</v>
      </c>
      <c r="J4127" s="1">
        <v>10.1</v>
      </c>
      <c r="K4127" s="1">
        <v>20.2</v>
      </c>
      <c r="L4127" s="42">
        <v>8</v>
      </c>
      <c r="M4127" s="43">
        <v>46175</v>
      </c>
      <c r="N4127" s="1" t="e">
        <f>VLOOKUP(B4127,MICRO!E:L,8,0)</f>
        <v>#N/A</v>
      </c>
    </row>
    <row r="4128" spans="1:14" ht="20.25" x14ac:dyDescent="0.25">
      <c r="A4128" s="1">
        <v>10</v>
      </c>
      <c r="B4128" s="159">
        <v>3358</v>
      </c>
      <c r="C4128" s="1" t="s">
        <v>2061</v>
      </c>
      <c r="D4128" s="1"/>
      <c r="E4128" s="1" t="s">
        <v>3490</v>
      </c>
      <c r="F4128" s="1" t="s">
        <v>3488</v>
      </c>
      <c r="G4128" s="1">
        <v>1</v>
      </c>
      <c r="H4128" s="1" t="s">
        <v>19</v>
      </c>
      <c r="I4128" s="1" t="s">
        <v>2061</v>
      </c>
      <c r="J4128" s="1">
        <v>10.199999999999999</v>
      </c>
      <c r="K4128" s="1">
        <v>10.199999999999999</v>
      </c>
      <c r="L4128" s="42">
        <v>8</v>
      </c>
      <c r="M4128" s="43">
        <v>46175</v>
      </c>
      <c r="N4128" s="1" t="e">
        <f>VLOOKUP(B4128,MICRO!E:L,8,0)</f>
        <v>#N/A</v>
      </c>
    </row>
    <row r="4129" spans="1:14" ht="20.25" x14ac:dyDescent="0.25">
      <c r="A4129" s="1">
        <v>15</v>
      </c>
      <c r="B4129" s="159">
        <v>3321</v>
      </c>
      <c r="C4129" s="1" t="s">
        <v>1899</v>
      </c>
      <c r="D4129" s="1"/>
      <c r="E4129" s="1" t="s">
        <v>3496</v>
      </c>
      <c r="F4129" s="1" t="s">
        <v>3497</v>
      </c>
      <c r="G4129" s="1">
        <v>36</v>
      </c>
      <c r="H4129" s="1" t="s">
        <v>19</v>
      </c>
      <c r="I4129" s="1" t="s">
        <v>1899</v>
      </c>
      <c r="J4129" s="1">
        <v>1.4</v>
      </c>
      <c r="K4129" s="1">
        <v>50.4</v>
      </c>
      <c r="L4129" s="42">
        <v>8</v>
      </c>
      <c r="M4129" s="43">
        <v>46175</v>
      </c>
      <c r="N4129" s="1" t="e">
        <f>VLOOKUP(B4129,MICRO!E:L,8,0)</f>
        <v>#N/A</v>
      </c>
    </row>
    <row r="4130" spans="1:14" ht="20.25" x14ac:dyDescent="0.25">
      <c r="A4130" s="1">
        <v>16</v>
      </c>
      <c r="B4130" s="159">
        <v>3326</v>
      </c>
      <c r="C4130" s="1" t="s">
        <v>1899</v>
      </c>
      <c r="D4130" s="1"/>
      <c r="E4130" s="1" t="s">
        <v>3498</v>
      </c>
      <c r="F4130" s="1" t="s">
        <v>3499</v>
      </c>
      <c r="G4130" s="1">
        <v>1</v>
      </c>
      <c r="H4130" s="1" t="s">
        <v>19</v>
      </c>
      <c r="I4130" s="1" t="s">
        <v>1899</v>
      </c>
      <c r="J4130" s="1">
        <v>8</v>
      </c>
      <c r="K4130" s="1">
        <v>8</v>
      </c>
      <c r="L4130" s="42">
        <v>8</v>
      </c>
      <c r="M4130" s="43">
        <v>46175</v>
      </c>
      <c r="N4130" s="1" t="e">
        <f>VLOOKUP(B4130,MICRO!E:L,8,0)</f>
        <v>#N/A</v>
      </c>
    </row>
    <row r="4131" spans="1:14" ht="20.25" x14ac:dyDescent="0.25">
      <c r="A4131" s="1">
        <v>17</v>
      </c>
      <c r="B4131" s="159">
        <v>3384</v>
      </c>
      <c r="C4131" s="1" t="s">
        <v>2063</v>
      </c>
      <c r="D4131" s="1"/>
      <c r="E4131" s="1" t="s">
        <v>3500</v>
      </c>
      <c r="F4131" s="1" t="s">
        <v>3497</v>
      </c>
      <c r="G4131" s="1">
        <v>36</v>
      </c>
      <c r="H4131" s="1" t="s">
        <v>19</v>
      </c>
      <c r="I4131" s="1" t="s">
        <v>2063</v>
      </c>
      <c r="J4131" s="1">
        <v>1.1000000000000001</v>
      </c>
      <c r="K4131" s="1">
        <v>39.6</v>
      </c>
      <c r="L4131" s="42">
        <v>8</v>
      </c>
      <c r="M4131" s="43">
        <v>46175</v>
      </c>
      <c r="N4131" s="1" t="e">
        <f>VLOOKUP(B4131,MICRO!E:L,8,0)</f>
        <v>#N/A</v>
      </c>
    </row>
    <row r="4132" spans="1:14" ht="20.25" x14ac:dyDescent="0.25">
      <c r="A4132" s="1">
        <v>18</v>
      </c>
      <c r="B4132" s="159">
        <v>3385</v>
      </c>
      <c r="C4132" s="1" t="s">
        <v>2063</v>
      </c>
      <c r="D4132" s="1"/>
      <c r="E4132" s="1" t="s">
        <v>3501</v>
      </c>
      <c r="F4132" s="1" t="s">
        <v>3484</v>
      </c>
      <c r="G4132" s="1">
        <v>1</v>
      </c>
      <c r="H4132" s="1" t="s">
        <v>19</v>
      </c>
      <c r="I4132" s="1" t="s">
        <v>2063</v>
      </c>
      <c r="J4132" s="1">
        <v>6.6</v>
      </c>
      <c r="K4132" s="1">
        <v>6.6</v>
      </c>
      <c r="L4132" s="42">
        <v>8</v>
      </c>
      <c r="M4132" s="43">
        <v>46175</v>
      </c>
      <c r="N4132" s="1" t="e">
        <f>VLOOKUP(B4132,MICRO!E:L,8,0)</f>
        <v>#N/A</v>
      </c>
    </row>
    <row r="4133" spans="1:14" ht="20.25" x14ac:dyDescent="0.25">
      <c r="A4133" s="1">
        <v>19</v>
      </c>
      <c r="B4133" s="159">
        <v>3316</v>
      </c>
      <c r="C4133" s="1" t="s">
        <v>1892</v>
      </c>
      <c r="D4133" s="1"/>
      <c r="E4133" s="1" t="s">
        <v>3502</v>
      </c>
      <c r="F4133" s="1" t="s">
        <v>1893</v>
      </c>
      <c r="G4133" s="1">
        <v>1</v>
      </c>
      <c r="H4133" s="1" t="s">
        <v>19</v>
      </c>
      <c r="I4133" s="1" t="s">
        <v>1892</v>
      </c>
      <c r="J4133" s="1">
        <v>38.799999999999997</v>
      </c>
      <c r="K4133" s="1">
        <v>38.799999999999997</v>
      </c>
      <c r="L4133" s="42">
        <v>8</v>
      </c>
      <c r="M4133" s="43">
        <v>46175</v>
      </c>
      <c r="N4133" s="1" t="e">
        <f>VLOOKUP(B4133,MICRO!E:L,8,0)</f>
        <v>#N/A</v>
      </c>
    </row>
    <row r="4134" spans="1:14" ht="20.25" x14ac:dyDescent="0.25">
      <c r="A4134" s="1">
        <v>20</v>
      </c>
      <c r="B4134" s="159">
        <v>3317</v>
      </c>
      <c r="C4134" s="1" t="s">
        <v>1892</v>
      </c>
      <c r="D4134" s="1"/>
      <c r="E4134" s="1" t="s">
        <v>3503</v>
      </c>
      <c r="F4134" s="1" t="s">
        <v>1894</v>
      </c>
      <c r="G4134" s="1">
        <v>1</v>
      </c>
      <c r="H4134" s="1" t="s">
        <v>19</v>
      </c>
      <c r="I4134" s="1" t="s">
        <v>1892</v>
      </c>
      <c r="J4134" s="1">
        <v>68.599999999999994</v>
      </c>
      <c r="K4134" s="1">
        <v>68.599999999999994</v>
      </c>
      <c r="L4134" s="42">
        <v>8</v>
      </c>
      <c r="M4134" s="43">
        <v>46175</v>
      </c>
      <c r="N4134" s="1" t="e">
        <f>VLOOKUP(B4134,MICRO!E:L,8,0)</f>
        <v>#N/A</v>
      </c>
    </row>
    <row r="4135" spans="1:14" ht="20.25" x14ac:dyDescent="0.25">
      <c r="A4135" s="1">
        <v>21</v>
      </c>
      <c r="B4135" s="159">
        <v>3318</v>
      </c>
      <c r="C4135" s="1" t="s">
        <v>1892</v>
      </c>
      <c r="D4135" s="1"/>
      <c r="E4135" s="1" t="s">
        <v>3504</v>
      </c>
      <c r="F4135" s="1" t="s">
        <v>1895</v>
      </c>
      <c r="G4135" s="1">
        <v>1</v>
      </c>
      <c r="H4135" s="1" t="s">
        <v>19</v>
      </c>
      <c r="I4135" s="1" t="s">
        <v>1892</v>
      </c>
      <c r="J4135" s="1">
        <v>62.7</v>
      </c>
      <c r="K4135" s="1">
        <v>62.7</v>
      </c>
      <c r="L4135" s="42">
        <v>8</v>
      </c>
      <c r="M4135" s="43">
        <v>46175</v>
      </c>
      <c r="N4135" s="1" t="e">
        <f>VLOOKUP(B4135,MICRO!E:L,8,0)</f>
        <v>#N/A</v>
      </c>
    </row>
    <row r="4136" spans="1:14" ht="20.25" x14ac:dyDescent="0.25">
      <c r="A4136" s="1">
        <v>22</v>
      </c>
      <c r="B4136" s="159">
        <v>3319</v>
      </c>
      <c r="C4136" s="1" t="s">
        <v>1896</v>
      </c>
      <c r="D4136" s="1"/>
      <c r="E4136" s="1" t="s">
        <v>3505</v>
      </c>
      <c r="F4136" s="1" t="s">
        <v>1897</v>
      </c>
      <c r="G4136" s="1">
        <v>1</v>
      </c>
      <c r="H4136" s="1" t="s">
        <v>19</v>
      </c>
      <c r="I4136" s="1" t="s">
        <v>1896</v>
      </c>
      <c r="J4136" s="1">
        <v>43.5</v>
      </c>
      <c r="K4136" s="1">
        <v>43.5</v>
      </c>
      <c r="L4136" s="42">
        <v>8</v>
      </c>
      <c r="M4136" s="43">
        <v>46175</v>
      </c>
      <c r="N4136" s="1" t="e">
        <f>VLOOKUP(B4136,MICRO!E:L,8,0)</f>
        <v>#N/A</v>
      </c>
    </row>
    <row r="4137" spans="1:14" ht="20.25" x14ac:dyDescent="0.25">
      <c r="A4137" s="1">
        <v>23</v>
      </c>
      <c r="B4137" s="159">
        <v>3320</v>
      </c>
      <c r="C4137" s="1" t="s">
        <v>1896</v>
      </c>
      <c r="D4137" s="1"/>
      <c r="E4137" s="1" t="s">
        <v>3506</v>
      </c>
      <c r="F4137" s="1" t="s">
        <v>1898</v>
      </c>
      <c r="G4137" s="1">
        <v>1</v>
      </c>
      <c r="H4137" s="1" t="s">
        <v>19</v>
      </c>
      <c r="I4137" s="1" t="s">
        <v>1896</v>
      </c>
      <c r="J4137" s="1">
        <v>69.7</v>
      </c>
      <c r="K4137" s="1">
        <v>69.7</v>
      </c>
      <c r="L4137" s="42">
        <v>8</v>
      </c>
      <c r="M4137" s="43">
        <v>46175</v>
      </c>
      <c r="N4137" s="1" t="e">
        <f>VLOOKUP(B4137,MICRO!E:L,8,0)</f>
        <v>#N/A</v>
      </c>
    </row>
    <row r="4138" spans="1:14" ht="20.25" x14ac:dyDescent="0.25">
      <c r="A4138" s="1">
        <v>26</v>
      </c>
      <c r="B4138" s="159">
        <v>3336</v>
      </c>
      <c r="C4138" s="1" t="s">
        <v>1902</v>
      </c>
      <c r="D4138" s="1"/>
      <c r="E4138" s="1" t="s">
        <v>3512</v>
      </c>
      <c r="F4138" s="1" t="s">
        <v>3415</v>
      </c>
      <c r="G4138" s="1">
        <v>1</v>
      </c>
      <c r="H4138" s="1" t="s">
        <v>19</v>
      </c>
      <c r="I4138" s="1" t="s">
        <v>1902</v>
      </c>
      <c r="J4138" s="1">
        <v>6.4</v>
      </c>
      <c r="K4138" s="1">
        <v>6.4</v>
      </c>
      <c r="L4138" s="42">
        <v>8</v>
      </c>
      <c r="M4138" s="43">
        <v>46175</v>
      </c>
      <c r="N4138" s="1" t="e">
        <f>VLOOKUP(B4138,MICRO!E:L,8,0)</f>
        <v>#N/A</v>
      </c>
    </row>
    <row r="4139" spans="1:14" ht="20.25" x14ac:dyDescent="0.25">
      <c r="A4139" s="1">
        <v>42</v>
      </c>
      <c r="B4139" s="159">
        <v>3374</v>
      </c>
      <c r="C4139" s="1" t="s">
        <v>2062</v>
      </c>
      <c r="D4139" s="1"/>
      <c r="E4139" s="1" t="s">
        <v>3541</v>
      </c>
      <c r="F4139" s="1" t="s">
        <v>3488</v>
      </c>
      <c r="G4139" s="1">
        <v>2</v>
      </c>
      <c r="H4139" s="1" t="s">
        <v>19</v>
      </c>
      <c r="I4139" s="1" t="s">
        <v>2062</v>
      </c>
      <c r="J4139" s="1">
        <v>9.65</v>
      </c>
      <c r="K4139" s="1">
        <v>19.3</v>
      </c>
      <c r="L4139" s="42">
        <v>8</v>
      </c>
      <c r="M4139" s="43">
        <v>46175</v>
      </c>
      <c r="N4139" s="1" t="e">
        <f>VLOOKUP(B4139,MICRO!E:L,8,0)</f>
        <v>#N/A</v>
      </c>
    </row>
    <row r="4140" spans="1:14" ht="20.25" x14ac:dyDescent="0.25">
      <c r="A4140" s="1">
        <v>43</v>
      </c>
      <c r="B4140" s="159">
        <v>3375</v>
      </c>
      <c r="C4140" s="1" t="s">
        <v>2062</v>
      </c>
      <c r="D4140" s="1"/>
      <c r="E4140" s="1" t="s">
        <v>3542</v>
      </c>
      <c r="F4140" s="1" t="s">
        <v>3488</v>
      </c>
      <c r="G4140" s="1">
        <v>2</v>
      </c>
      <c r="H4140" s="1" t="s">
        <v>19</v>
      </c>
      <c r="I4140" s="1" t="s">
        <v>2062</v>
      </c>
      <c r="J4140" s="1">
        <v>11.8</v>
      </c>
      <c r="K4140" s="1">
        <v>23.6</v>
      </c>
      <c r="L4140" s="42">
        <v>8</v>
      </c>
      <c r="M4140" s="43">
        <v>46175</v>
      </c>
      <c r="N4140" s="1" t="e">
        <f>VLOOKUP(B4140,MICRO!E:L,8,0)</f>
        <v>#N/A</v>
      </c>
    </row>
    <row r="4141" spans="1:14" ht="20.25" x14ac:dyDescent="0.25">
      <c r="A4141" s="1">
        <v>44</v>
      </c>
      <c r="B4141" s="159">
        <v>3376</v>
      </c>
      <c r="C4141" s="1" t="s">
        <v>2062</v>
      </c>
      <c r="D4141" s="1"/>
      <c r="E4141" s="1" t="s">
        <v>3543</v>
      </c>
      <c r="F4141" s="1" t="s">
        <v>3488</v>
      </c>
      <c r="G4141" s="1">
        <v>2</v>
      </c>
      <c r="H4141" s="1" t="s">
        <v>19</v>
      </c>
      <c r="I4141" s="1" t="s">
        <v>2062</v>
      </c>
      <c r="J4141" s="1">
        <v>12.3</v>
      </c>
      <c r="K4141" s="1">
        <v>24.6</v>
      </c>
      <c r="L4141" s="42">
        <v>8</v>
      </c>
      <c r="M4141" s="43">
        <v>46175</v>
      </c>
      <c r="N4141" s="1" t="e">
        <f>VLOOKUP(B4141,MICRO!E:L,8,0)</f>
        <v>#N/A</v>
      </c>
    </row>
    <row r="4142" spans="1:14" ht="20.25" x14ac:dyDescent="0.25">
      <c r="A4142" s="1">
        <v>45</v>
      </c>
      <c r="B4142" s="159">
        <v>3377</v>
      </c>
      <c r="C4142" s="1" t="s">
        <v>2062</v>
      </c>
      <c r="D4142" s="1"/>
      <c r="E4142" s="1" t="s">
        <v>3544</v>
      </c>
      <c r="F4142" s="1" t="s">
        <v>3488</v>
      </c>
      <c r="G4142" s="1">
        <v>2</v>
      </c>
      <c r="H4142" s="1" t="s">
        <v>19</v>
      </c>
      <c r="I4142" s="1" t="s">
        <v>2062</v>
      </c>
      <c r="J4142" s="1">
        <v>12.3</v>
      </c>
      <c r="K4142" s="1">
        <v>24.6</v>
      </c>
      <c r="L4142" s="42">
        <v>8</v>
      </c>
      <c r="M4142" s="43">
        <v>46175</v>
      </c>
      <c r="N4142" s="1" t="e">
        <f>VLOOKUP(B4142,MICRO!E:L,8,0)</f>
        <v>#N/A</v>
      </c>
    </row>
    <row r="4143" spans="1:14" ht="20.25" x14ac:dyDescent="0.25">
      <c r="A4143" s="1">
        <v>46</v>
      </c>
      <c r="B4143" s="159">
        <v>3378</v>
      </c>
      <c r="C4143" s="1" t="s">
        <v>2062</v>
      </c>
      <c r="D4143" s="1"/>
      <c r="E4143" s="1" t="s">
        <v>3545</v>
      </c>
      <c r="F4143" s="1" t="s">
        <v>3488</v>
      </c>
      <c r="G4143" s="1">
        <v>2</v>
      </c>
      <c r="H4143" s="1" t="s">
        <v>19</v>
      </c>
      <c r="I4143" s="1" t="s">
        <v>2062</v>
      </c>
      <c r="J4143" s="1">
        <v>12.3</v>
      </c>
      <c r="K4143" s="1">
        <v>24.6</v>
      </c>
      <c r="L4143" s="42">
        <v>8</v>
      </c>
      <c r="M4143" s="43">
        <v>46175</v>
      </c>
      <c r="N4143" s="1" t="e">
        <f>VLOOKUP(B4143,MICRO!E:L,8,0)</f>
        <v>#N/A</v>
      </c>
    </row>
    <row r="4144" spans="1:14" ht="20.25" x14ac:dyDescent="0.25">
      <c r="A4144" s="1">
        <v>47</v>
      </c>
      <c r="B4144" s="159">
        <v>3379</v>
      </c>
      <c r="C4144" s="1" t="s">
        <v>2062</v>
      </c>
      <c r="D4144" s="1"/>
      <c r="E4144" s="1" t="s">
        <v>3546</v>
      </c>
      <c r="F4144" s="1" t="s">
        <v>3488</v>
      </c>
      <c r="G4144" s="1">
        <v>2</v>
      </c>
      <c r="H4144" s="1" t="s">
        <v>19</v>
      </c>
      <c r="I4144" s="1" t="s">
        <v>2062</v>
      </c>
      <c r="J4144" s="1">
        <v>11.6</v>
      </c>
      <c r="K4144" s="1">
        <v>23.2</v>
      </c>
      <c r="L4144" s="42">
        <v>8</v>
      </c>
      <c r="M4144" s="43">
        <v>46175</v>
      </c>
      <c r="N4144" s="1" t="e">
        <f>VLOOKUP(B4144,MICRO!E:L,8,0)</f>
        <v>#N/A</v>
      </c>
    </row>
    <row r="4145" spans="1:14" ht="20.25" x14ac:dyDescent="0.25">
      <c r="A4145" s="1">
        <v>48</v>
      </c>
      <c r="B4145" s="159">
        <v>3380</v>
      </c>
      <c r="C4145" s="1" t="s">
        <v>2062</v>
      </c>
      <c r="D4145" s="1"/>
      <c r="E4145" s="1" t="s">
        <v>3547</v>
      </c>
      <c r="F4145" s="1" t="s">
        <v>3488</v>
      </c>
      <c r="G4145" s="1">
        <v>2</v>
      </c>
      <c r="H4145" s="1" t="s">
        <v>19</v>
      </c>
      <c r="I4145" s="1" t="s">
        <v>2062</v>
      </c>
      <c r="J4145" s="1">
        <v>6.6</v>
      </c>
      <c r="K4145" s="1">
        <v>13.2</v>
      </c>
      <c r="L4145" s="42">
        <v>8</v>
      </c>
      <c r="M4145" s="43">
        <v>46175</v>
      </c>
      <c r="N4145" s="1" t="e">
        <f>VLOOKUP(B4145,MICRO!E:L,8,0)</f>
        <v>#N/A</v>
      </c>
    </row>
    <row r="4146" spans="1:14" ht="20.25" x14ac:dyDescent="0.25">
      <c r="A4146" s="1">
        <v>49</v>
      </c>
      <c r="B4146" s="159">
        <v>3359</v>
      </c>
      <c r="C4146" s="1" t="s">
        <v>2061</v>
      </c>
      <c r="D4146" s="1"/>
      <c r="E4146" s="1" t="s">
        <v>3548</v>
      </c>
      <c r="F4146" s="1" t="s">
        <v>3488</v>
      </c>
      <c r="G4146" s="1">
        <v>2</v>
      </c>
      <c r="H4146" s="1" t="s">
        <v>19</v>
      </c>
      <c r="I4146" s="1" t="s">
        <v>2061</v>
      </c>
      <c r="J4146" s="1">
        <v>7.8</v>
      </c>
      <c r="K4146" s="1">
        <v>15.6</v>
      </c>
      <c r="L4146" s="42">
        <v>8</v>
      </c>
      <c r="M4146" s="43">
        <v>46175</v>
      </c>
      <c r="N4146" s="1" t="e">
        <f>VLOOKUP(B4146,MICRO!E:L,8,0)</f>
        <v>#N/A</v>
      </c>
    </row>
    <row r="4147" spans="1:14" ht="20.25" x14ac:dyDescent="0.25">
      <c r="A4147" s="1">
        <v>50</v>
      </c>
      <c r="B4147" s="159">
        <v>3360</v>
      </c>
      <c r="C4147" s="1" t="s">
        <v>2061</v>
      </c>
      <c r="D4147" s="1"/>
      <c r="E4147" s="1" t="s">
        <v>3549</v>
      </c>
      <c r="F4147" s="1" t="s">
        <v>3488</v>
      </c>
      <c r="G4147" s="1">
        <v>2</v>
      </c>
      <c r="H4147" s="1" t="s">
        <v>19</v>
      </c>
      <c r="I4147" s="1" t="s">
        <v>2061</v>
      </c>
      <c r="J4147" s="1">
        <v>5.5</v>
      </c>
      <c r="K4147" s="1">
        <v>11</v>
      </c>
      <c r="L4147" s="42">
        <v>8</v>
      </c>
      <c r="M4147" s="43">
        <v>46175</v>
      </c>
      <c r="N4147" s="1" t="e">
        <f>VLOOKUP(B4147,MICRO!E:L,8,0)</f>
        <v>#N/A</v>
      </c>
    </row>
    <row r="4148" spans="1:14" ht="20.25" x14ac:dyDescent="0.25">
      <c r="A4148" s="1">
        <v>51</v>
      </c>
      <c r="B4148" s="159">
        <v>3361</v>
      </c>
      <c r="C4148" s="1" t="s">
        <v>2061</v>
      </c>
      <c r="D4148" s="1"/>
      <c r="E4148" s="1" t="s">
        <v>3550</v>
      </c>
      <c r="F4148" s="1" t="s">
        <v>3488</v>
      </c>
      <c r="G4148" s="1">
        <v>2</v>
      </c>
      <c r="H4148" s="1" t="s">
        <v>19</v>
      </c>
      <c r="I4148" s="1" t="s">
        <v>2061</v>
      </c>
      <c r="J4148" s="1">
        <v>3.8</v>
      </c>
      <c r="K4148" s="1">
        <v>7.6</v>
      </c>
      <c r="L4148" s="42">
        <v>8</v>
      </c>
      <c r="M4148" s="43">
        <v>46175</v>
      </c>
      <c r="N4148" s="1" t="e">
        <f>VLOOKUP(B4148,MICRO!E:L,8,0)</f>
        <v>#N/A</v>
      </c>
    </row>
    <row r="4149" spans="1:14" ht="20.25" x14ac:dyDescent="0.25">
      <c r="A4149" s="1">
        <v>52</v>
      </c>
      <c r="B4149" s="159">
        <v>3362</v>
      </c>
      <c r="C4149" s="1" t="s">
        <v>2061</v>
      </c>
      <c r="D4149" s="1"/>
      <c r="E4149" s="1" t="s">
        <v>3551</v>
      </c>
      <c r="F4149" s="1" t="s">
        <v>3488</v>
      </c>
      <c r="G4149" s="1">
        <v>1</v>
      </c>
      <c r="H4149" s="1" t="s">
        <v>19</v>
      </c>
      <c r="I4149" s="1" t="s">
        <v>2061</v>
      </c>
      <c r="J4149" s="1">
        <v>7.1</v>
      </c>
      <c r="K4149" s="1">
        <v>7.1</v>
      </c>
      <c r="L4149" s="42">
        <v>8</v>
      </c>
      <c r="M4149" s="43">
        <v>46175</v>
      </c>
      <c r="N4149" s="1" t="e">
        <f>VLOOKUP(B4149,MICRO!E:L,8,0)</f>
        <v>#N/A</v>
      </c>
    </row>
    <row r="4150" spans="1:14" ht="20.25" x14ac:dyDescent="0.25">
      <c r="A4150" s="1">
        <v>53</v>
      </c>
      <c r="B4150" s="159">
        <v>3245</v>
      </c>
      <c r="C4150" s="1" t="s">
        <v>1398</v>
      </c>
      <c r="D4150" s="1"/>
      <c r="E4150" s="1" t="s">
        <v>3552</v>
      </c>
      <c r="F4150" s="1" t="s">
        <v>3418</v>
      </c>
      <c r="G4150" s="1">
        <v>1</v>
      </c>
      <c r="H4150" s="1" t="s">
        <v>19</v>
      </c>
      <c r="I4150" s="1" t="s">
        <v>1398</v>
      </c>
      <c r="J4150" s="1">
        <v>945</v>
      </c>
      <c r="K4150" s="1">
        <v>945</v>
      </c>
      <c r="L4150" s="42">
        <v>8</v>
      </c>
      <c r="M4150" s="43">
        <v>46175</v>
      </c>
      <c r="N4150" s="1" t="e">
        <f>VLOOKUP(B4150,MICRO!E:L,8,0)</f>
        <v>#N/A</v>
      </c>
    </row>
    <row r="4151" spans="1:14" ht="20.25" x14ac:dyDescent="0.25">
      <c r="A4151" s="1">
        <v>54</v>
      </c>
      <c r="B4151" s="159">
        <v>3337</v>
      </c>
      <c r="C4151" s="1" t="s">
        <v>1903</v>
      </c>
      <c r="D4151" s="1"/>
      <c r="E4151" s="1" t="s">
        <v>3553</v>
      </c>
      <c r="F4151" s="1" t="s">
        <v>3418</v>
      </c>
      <c r="G4151" s="1">
        <v>1</v>
      </c>
      <c r="H4151" s="1" t="s">
        <v>19</v>
      </c>
      <c r="I4151" s="1" t="s">
        <v>1903</v>
      </c>
      <c r="J4151" s="1">
        <v>678.6</v>
      </c>
      <c r="K4151" s="1">
        <v>678.6</v>
      </c>
      <c r="L4151" s="42">
        <v>8</v>
      </c>
      <c r="M4151" s="43">
        <v>46175</v>
      </c>
      <c r="N4151" s="1" t="e">
        <f>VLOOKUP(B4151,MICRO!E:L,8,0)</f>
        <v>#N/A</v>
      </c>
    </row>
    <row r="4152" spans="1:14" ht="20.25" x14ac:dyDescent="0.25">
      <c r="A4152" s="1">
        <v>1</v>
      </c>
      <c r="B4152" s="159">
        <v>2967</v>
      </c>
      <c r="C4152" s="1" t="s">
        <v>1288</v>
      </c>
      <c r="D4152" s="1"/>
      <c r="E4152" s="1" t="s">
        <v>2</v>
      </c>
      <c r="F4152" s="1" t="s">
        <v>1289</v>
      </c>
      <c r="G4152" s="1">
        <v>32</v>
      </c>
      <c r="H4152" s="1" t="s">
        <v>19</v>
      </c>
      <c r="I4152" s="1" t="s">
        <v>1290</v>
      </c>
      <c r="J4152" s="1">
        <v>14.8</v>
      </c>
      <c r="K4152" s="1">
        <v>473.6</v>
      </c>
      <c r="L4152" s="42">
        <v>9</v>
      </c>
      <c r="M4152" s="43">
        <v>46174</v>
      </c>
      <c r="N4152" s="1" t="e">
        <f>VLOOKUP(B4152,MICRO!E:L,8,0)</f>
        <v>#N/A</v>
      </c>
    </row>
    <row r="4153" spans="1:14" ht="20.25" x14ac:dyDescent="0.25">
      <c r="A4153" s="1">
        <v>2</v>
      </c>
      <c r="B4153" s="159">
        <v>2967</v>
      </c>
      <c r="C4153" s="1" t="s">
        <v>1288</v>
      </c>
      <c r="D4153" s="1"/>
      <c r="E4153" s="1" t="s">
        <v>2</v>
      </c>
      <c r="F4153" s="1" t="s">
        <v>1289</v>
      </c>
      <c r="G4153" s="1">
        <v>32</v>
      </c>
      <c r="H4153" s="1" t="s">
        <v>19</v>
      </c>
      <c r="I4153" s="1" t="s">
        <v>1290</v>
      </c>
      <c r="J4153" s="1">
        <v>14.8</v>
      </c>
      <c r="K4153" s="1">
        <v>473.6</v>
      </c>
      <c r="L4153" s="42">
        <v>9</v>
      </c>
      <c r="M4153" s="43">
        <v>46174</v>
      </c>
      <c r="N4153" s="1" t="e">
        <f>VLOOKUP(B4153,MICRO!E:L,8,0)</f>
        <v>#N/A</v>
      </c>
    </row>
    <row r="4154" spans="1:14" ht="20.25" x14ac:dyDescent="0.25">
      <c r="A4154" s="1">
        <v>3</v>
      </c>
      <c r="B4154" s="159">
        <v>2967</v>
      </c>
      <c r="C4154" s="1" t="s">
        <v>1288</v>
      </c>
      <c r="D4154" s="1"/>
      <c r="E4154" s="1" t="s">
        <v>2</v>
      </c>
      <c r="F4154" s="1" t="s">
        <v>1289</v>
      </c>
      <c r="G4154" s="1">
        <v>32</v>
      </c>
      <c r="H4154" s="1" t="s">
        <v>19</v>
      </c>
      <c r="I4154" s="1" t="s">
        <v>1290</v>
      </c>
      <c r="J4154" s="1">
        <v>14.8</v>
      </c>
      <c r="K4154" s="1">
        <v>473.6</v>
      </c>
      <c r="L4154" s="42">
        <v>9</v>
      </c>
      <c r="M4154" s="43">
        <v>46174</v>
      </c>
      <c r="N4154" s="1" t="e">
        <f>VLOOKUP(B4154,MICRO!E:L,8,0)</f>
        <v>#N/A</v>
      </c>
    </row>
    <row r="4155" spans="1:14" ht="20.25" x14ac:dyDescent="0.25">
      <c r="A4155" s="1">
        <v>4</v>
      </c>
      <c r="B4155" s="159">
        <v>2967</v>
      </c>
      <c r="C4155" s="1" t="s">
        <v>1288</v>
      </c>
      <c r="D4155" s="1"/>
      <c r="E4155" s="1" t="s">
        <v>2</v>
      </c>
      <c r="F4155" s="1" t="s">
        <v>1289</v>
      </c>
      <c r="G4155" s="1">
        <v>9</v>
      </c>
      <c r="H4155" s="1" t="s">
        <v>19</v>
      </c>
      <c r="I4155" s="1" t="s">
        <v>1290</v>
      </c>
      <c r="J4155" s="1">
        <v>14.8</v>
      </c>
      <c r="K4155" s="1">
        <v>133.20000000000002</v>
      </c>
      <c r="L4155" s="42">
        <v>9</v>
      </c>
      <c r="M4155" s="43">
        <v>46174</v>
      </c>
      <c r="N4155" s="1" t="e">
        <f>VLOOKUP(B4155,MICRO!E:L,8,0)</f>
        <v>#N/A</v>
      </c>
    </row>
    <row r="4156" spans="1:14" ht="20.25" x14ac:dyDescent="0.25">
      <c r="A4156" s="1">
        <v>5</v>
      </c>
      <c r="B4156" s="159">
        <v>2968</v>
      </c>
      <c r="C4156" s="1" t="s">
        <v>1291</v>
      </c>
      <c r="D4156" s="1"/>
      <c r="E4156" s="1" t="s">
        <v>2</v>
      </c>
      <c r="F4156" s="1" t="s">
        <v>1292</v>
      </c>
      <c r="G4156" s="1">
        <v>27</v>
      </c>
      <c r="H4156" s="1" t="s">
        <v>19</v>
      </c>
      <c r="I4156" s="1" t="s">
        <v>1290</v>
      </c>
      <c r="J4156" s="1">
        <v>16.8</v>
      </c>
      <c r="K4156" s="1">
        <v>453.6</v>
      </c>
      <c r="L4156" s="42">
        <v>9</v>
      </c>
      <c r="M4156" s="43">
        <v>46174</v>
      </c>
      <c r="N4156" s="1" t="e">
        <f>VLOOKUP(B4156,MICRO!E:L,8,0)</f>
        <v>#N/A</v>
      </c>
    </row>
    <row r="4157" spans="1:14" ht="20.25" x14ac:dyDescent="0.25">
      <c r="A4157" s="1">
        <v>6</v>
      </c>
      <c r="B4157" s="159">
        <v>2970</v>
      </c>
      <c r="C4157" s="1" t="s">
        <v>1296</v>
      </c>
      <c r="D4157" s="1"/>
      <c r="E4157" s="1" t="s">
        <v>2</v>
      </c>
      <c r="F4157" s="1" t="s">
        <v>1297</v>
      </c>
      <c r="G4157" s="1">
        <v>13</v>
      </c>
      <c r="H4157" s="1" t="s">
        <v>19</v>
      </c>
      <c r="I4157" s="1" t="s">
        <v>1295</v>
      </c>
      <c r="J4157" s="1">
        <v>13.5</v>
      </c>
      <c r="K4157" s="1">
        <v>175.5</v>
      </c>
      <c r="L4157" s="42">
        <v>9</v>
      </c>
      <c r="M4157" s="43">
        <v>46174</v>
      </c>
      <c r="N4157" s="1" t="e">
        <f>VLOOKUP(B4157,MICRO!E:L,8,0)</f>
        <v>#N/A</v>
      </c>
    </row>
    <row r="4158" spans="1:14" ht="20.25" x14ac:dyDescent="0.25">
      <c r="A4158" s="1">
        <v>7</v>
      </c>
      <c r="B4158" s="159">
        <v>2971</v>
      </c>
      <c r="C4158" s="1" t="s">
        <v>1298</v>
      </c>
      <c r="D4158" s="1"/>
      <c r="E4158" s="1" t="s">
        <v>2</v>
      </c>
      <c r="F4158" s="1" t="s">
        <v>1299</v>
      </c>
      <c r="G4158" s="1">
        <v>25</v>
      </c>
      <c r="H4158" s="1" t="s">
        <v>19</v>
      </c>
      <c r="I4158" s="1" t="s">
        <v>1300</v>
      </c>
      <c r="J4158" s="1">
        <v>12.7</v>
      </c>
      <c r="K4158" s="1">
        <v>317.5</v>
      </c>
      <c r="L4158" s="42">
        <v>9</v>
      </c>
      <c r="M4158" s="43">
        <v>46174</v>
      </c>
      <c r="N4158" s="1" t="e">
        <f>VLOOKUP(B4158,MICRO!E:L,8,0)</f>
        <v>#N/A</v>
      </c>
    </row>
    <row r="4159" spans="1:14" ht="20.25" x14ac:dyDescent="0.25">
      <c r="A4159" s="1">
        <v>8</v>
      </c>
      <c r="B4159" s="159">
        <v>2974</v>
      </c>
      <c r="C4159" s="1" t="s">
        <v>1302</v>
      </c>
      <c r="D4159" s="1"/>
      <c r="E4159" s="1" t="s">
        <v>2</v>
      </c>
      <c r="F4159" s="1" t="s">
        <v>1303</v>
      </c>
      <c r="G4159" s="1">
        <v>27</v>
      </c>
      <c r="H4159" s="1" t="s">
        <v>19</v>
      </c>
      <c r="I4159" s="1" t="s">
        <v>1301</v>
      </c>
      <c r="J4159" s="1">
        <v>14.7</v>
      </c>
      <c r="K4159" s="1">
        <v>396.9</v>
      </c>
      <c r="L4159" s="42">
        <v>9</v>
      </c>
      <c r="M4159" s="43">
        <v>46174</v>
      </c>
      <c r="N4159" s="1" t="e">
        <f>VLOOKUP(B4159,MICRO!E:L,8,0)</f>
        <v>#N/A</v>
      </c>
    </row>
    <row r="4160" spans="1:14" ht="20.25" x14ac:dyDescent="0.25">
      <c r="A4160" s="1">
        <v>9</v>
      </c>
      <c r="B4160" s="159">
        <v>3179</v>
      </c>
      <c r="C4160" s="1" t="s">
        <v>1382</v>
      </c>
      <c r="D4160" s="1"/>
      <c r="E4160" s="1" t="s">
        <v>2</v>
      </c>
      <c r="F4160" s="1" t="s">
        <v>1383</v>
      </c>
      <c r="G4160" s="1">
        <v>2</v>
      </c>
      <c r="H4160" s="1" t="s">
        <v>19</v>
      </c>
      <c r="I4160" s="1" t="s">
        <v>1300</v>
      </c>
      <c r="J4160" s="1">
        <v>159.6</v>
      </c>
      <c r="K4160" s="1">
        <v>319.2</v>
      </c>
      <c r="L4160" s="42">
        <v>9</v>
      </c>
      <c r="M4160" s="43">
        <v>46174</v>
      </c>
      <c r="N4160" s="1" t="e">
        <f>VLOOKUP(B4160,MICRO!E:L,8,0)</f>
        <v>#N/A</v>
      </c>
    </row>
    <row r="4161" spans="1:14" ht="20.25" x14ac:dyDescent="0.25">
      <c r="A4161" s="1">
        <v>10</v>
      </c>
      <c r="B4161" s="159">
        <v>3180</v>
      </c>
      <c r="C4161" s="1" t="s">
        <v>1382</v>
      </c>
      <c r="D4161" s="1"/>
      <c r="E4161" s="1" t="s">
        <v>43</v>
      </c>
      <c r="F4161" s="1" t="s">
        <v>1384</v>
      </c>
      <c r="G4161" s="1">
        <v>8</v>
      </c>
      <c r="H4161" s="1" t="s">
        <v>19</v>
      </c>
      <c r="I4161" s="1" t="s">
        <v>1300</v>
      </c>
      <c r="J4161" s="1">
        <v>6.6</v>
      </c>
      <c r="K4161" s="1">
        <v>52.8</v>
      </c>
      <c r="L4161" s="42">
        <v>9</v>
      </c>
      <c r="M4161" s="43">
        <v>46174</v>
      </c>
      <c r="N4161" s="1" t="e">
        <f>VLOOKUP(B4161,MICRO!E:L,8,0)</f>
        <v>#N/A</v>
      </c>
    </row>
    <row r="4162" spans="1:14" ht="20.25" x14ac:dyDescent="0.25">
      <c r="A4162" s="1">
        <v>11</v>
      </c>
      <c r="B4162" s="159">
        <v>3182</v>
      </c>
      <c r="C4162" s="1" t="s">
        <v>1386</v>
      </c>
      <c r="D4162" s="1"/>
      <c r="E4162" s="1" t="s">
        <v>2</v>
      </c>
      <c r="F4162" s="1" t="s">
        <v>1387</v>
      </c>
      <c r="G4162" s="1">
        <v>1</v>
      </c>
      <c r="H4162" s="1" t="s">
        <v>19</v>
      </c>
      <c r="I4162" s="1" t="s">
        <v>1300</v>
      </c>
      <c r="J4162" s="1">
        <v>221.6</v>
      </c>
      <c r="K4162" s="1">
        <v>221.6</v>
      </c>
      <c r="L4162" s="42">
        <v>9</v>
      </c>
      <c r="M4162" s="43">
        <v>46174</v>
      </c>
      <c r="N4162" s="1" t="e">
        <f>VLOOKUP(B4162,MICRO!E:L,8,0)</f>
        <v>#N/A</v>
      </c>
    </row>
    <row r="4163" spans="1:14" ht="20.25" x14ac:dyDescent="0.25">
      <c r="A4163" s="1">
        <v>12</v>
      </c>
      <c r="B4163" s="159">
        <v>3183</v>
      </c>
      <c r="C4163" s="1" t="s">
        <v>1386</v>
      </c>
      <c r="D4163" s="1"/>
      <c r="E4163" s="1" t="s">
        <v>43</v>
      </c>
      <c r="F4163" s="1" t="s">
        <v>1388</v>
      </c>
      <c r="G4163" s="1">
        <v>4</v>
      </c>
      <c r="H4163" s="1" t="s">
        <v>19</v>
      </c>
      <c r="I4163" s="1" t="s">
        <v>1300</v>
      </c>
      <c r="J4163" s="1">
        <v>13.2</v>
      </c>
      <c r="K4163" s="1">
        <v>52.8</v>
      </c>
      <c r="L4163" s="42">
        <v>9</v>
      </c>
      <c r="M4163" s="43">
        <v>46174</v>
      </c>
      <c r="N4163" s="1" t="e">
        <f>VLOOKUP(B4163,MICRO!E:L,8,0)</f>
        <v>#N/A</v>
      </c>
    </row>
    <row r="4164" spans="1:14" ht="20.25" x14ac:dyDescent="0.25">
      <c r="A4164" s="1">
        <v>13</v>
      </c>
      <c r="B4164" s="159">
        <v>3315</v>
      </c>
      <c r="C4164" s="1" t="s">
        <v>1890</v>
      </c>
      <c r="D4164" s="1"/>
      <c r="E4164" s="1" t="s">
        <v>2</v>
      </c>
      <c r="F4164" s="1" t="s">
        <v>1891</v>
      </c>
      <c r="G4164" s="1">
        <v>1</v>
      </c>
      <c r="H4164" s="1" t="s">
        <v>19</v>
      </c>
      <c r="I4164" s="1" t="s">
        <v>1301</v>
      </c>
      <c r="J4164" s="1">
        <v>32.4</v>
      </c>
      <c r="K4164" s="1">
        <v>32.4</v>
      </c>
      <c r="L4164" s="42">
        <v>9</v>
      </c>
      <c r="M4164" s="43">
        <v>46174</v>
      </c>
      <c r="N4164" s="1" t="e">
        <f>VLOOKUP(B4164,MICRO!E:L,8,0)</f>
        <v>#N/A</v>
      </c>
    </row>
    <row r="4165" spans="1:14" ht="20.25" x14ac:dyDescent="0.25">
      <c r="A4165" s="1">
        <v>14</v>
      </c>
      <c r="B4165" s="159">
        <v>3386</v>
      </c>
      <c r="C4165" s="1" t="s">
        <v>2064</v>
      </c>
      <c r="D4165" s="1"/>
      <c r="E4165" s="1" t="s">
        <v>2</v>
      </c>
      <c r="F4165" s="1" t="s">
        <v>2065</v>
      </c>
      <c r="G4165" s="1">
        <v>1</v>
      </c>
      <c r="H4165" s="1" t="s">
        <v>19</v>
      </c>
      <c r="I4165" s="1" t="s">
        <v>1295</v>
      </c>
      <c r="J4165" s="1">
        <v>30</v>
      </c>
      <c r="K4165" s="1">
        <v>30</v>
      </c>
      <c r="L4165" s="42">
        <v>9</v>
      </c>
      <c r="M4165" s="43">
        <v>46174</v>
      </c>
      <c r="N4165" s="1" t="e">
        <f>VLOOKUP(B4165,MICRO!E:L,8,0)</f>
        <v>#N/A</v>
      </c>
    </row>
    <row r="4166" spans="1:14" ht="20.25" x14ac:dyDescent="0.25">
      <c r="A4166" s="1">
        <v>15</v>
      </c>
      <c r="B4166" s="159">
        <v>3285</v>
      </c>
      <c r="C4166" s="1" t="s">
        <v>1881</v>
      </c>
      <c r="D4166" s="1"/>
      <c r="E4166" s="1" t="s">
        <v>2</v>
      </c>
      <c r="F4166" s="1" t="s">
        <v>1882</v>
      </c>
      <c r="G4166" s="1">
        <v>1</v>
      </c>
      <c r="H4166" s="1" t="s">
        <v>19</v>
      </c>
      <c r="I4166" s="1" t="s">
        <v>1290</v>
      </c>
      <c r="J4166" s="1">
        <v>31.5</v>
      </c>
      <c r="K4166" s="1">
        <v>31.5</v>
      </c>
      <c r="L4166" s="42">
        <v>9</v>
      </c>
      <c r="M4166" s="43">
        <v>46174</v>
      </c>
      <c r="N4166" s="1" t="e">
        <f>VLOOKUP(B4166,MICRO!E:L,8,0)</f>
        <v>#N/A</v>
      </c>
    </row>
    <row r="4167" spans="1:14" ht="20.25" x14ac:dyDescent="0.25">
      <c r="A4167" s="1">
        <v>16</v>
      </c>
      <c r="B4167" s="159">
        <v>3387</v>
      </c>
      <c r="C4167" s="1" t="s">
        <v>2066</v>
      </c>
      <c r="D4167" s="1"/>
      <c r="E4167" s="1" t="s">
        <v>2</v>
      </c>
      <c r="F4167" s="1" t="s">
        <v>2067</v>
      </c>
      <c r="G4167" s="1">
        <v>1</v>
      </c>
      <c r="H4167" s="1" t="s">
        <v>19</v>
      </c>
      <c r="I4167" s="1" t="s">
        <v>1300</v>
      </c>
      <c r="J4167" s="1">
        <v>36.1</v>
      </c>
      <c r="K4167" s="1">
        <v>36.1</v>
      </c>
      <c r="L4167" s="42">
        <v>9</v>
      </c>
      <c r="M4167" s="43">
        <v>46174</v>
      </c>
      <c r="N4167" s="1" t="e">
        <f>VLOOKUP(B4167,MICRO!E:L,8,0)</f>
        <v>#N/A</v>
      </c>
    </row>
    <row r="4168" spans="1:14" ht="20.25" x14ac:dyDescent="0.25">
      <c r="A4168" s="1">
        <v>17</v>
      </c>
      <c r="B4168" s="159">
        <v>3339</v>
      </c>
      <c r="C4168" s="1" t="s">
        <v>1905</v>
      </c>
      <c r="D4168" s="1"/>
      <c r="E4168" s="1" t="s">
        <v>2</v>
      </c>
      <c r="F4168" s="1" t="s">
        <v>1906</v>
      </c>
      <c r="G4168" s="1">
        <v>2</v>
      </c>
      <c r="H4168" s="1" t="s">
        <v>19</v>
      </c>
      <c r="I4168" s="1" t="s">
        <v>1301</v>
      </c>
      <c r="J4168" s="1">
        <v>24.6</v>
      </c>
      <c r="K4168" s="1">
        <v>49.2</v>
      </c>
      <c r="L4168" s="42">
        <v>9</v>
      </c>
      <c r="M4168" s="43">
        <v>46174</v>
      </c>
      <c r="N4168" s="1" t="e">
        <f>VLOOKUP(B4168,MICRO!E:L,8,0)</f>
        <v>#N/A</v>
      </c>
    </row>
    <row r="4169" spans="1:14" ht="20.25" x14ac:dyDescent="0.25">
      <c r="A4169" s="1">
        <v>18</v>
      </c>
      <c r="B4169" s="159">
        <v>3340</v>
      </c>
      <c r="C4169" s="1" t="s">
        <v>1905</v>
      </c>
      <c r="D4169" s="1"/>
      <c r="E4169" s="1" t="s">
        <v>43</v>
      </c>
      <c r="F4169" s="1" t="s">
        <v>1907</v>
      </c>
      <c r="G4169" s="1">
        <v>2</v>
      </c>
      <c r="H4169" s="1" t="s">
        <v>19</v>
      </c>
      <c r="I4169" s="1" t="s">
        <v>1301</v>
      </c>
      <c r="J4169" s="1">
        <v>25.6</v>
      </c>
      <c r="K4169" s="1">
        <v>51.2</v>
      </c>
      <c r="L4169" s="42">
        <v>9</v>
      </c>
      <c r="M4169" s="43">
        <v>46174</v>
      </c>
      <c r="N4169" s="1" t="e">
        <f>VLOOKUP(B4169,MICRO!E:L,8,0)</f>
        <v>#N/A</v>
      </c>
    </row>
    <row r="4170" spans="1:14" ht="20.25" x14ac:dyDescent="0.25">
      <c r="A4170" s="1">
        <v>1</v>
      </c>
      <c r="B4170" s="159">
        <v>2973</v>
      </c>
      <c r="C4170" s="1" t="s">
        <v>1302</v>
      </c>
      <c r="D4170" s="1"/>
      <c r="E4170" s="1" t="s">
        <v>2</v>
      </c>
      <c r="F4170" s="1" t="s">
        <v>1303</v>
      </c>
      <c r="G4170" s="1">
        <v>39</v>
      </c>
      <c r="H4170" s="1" t="s">
        <v>19</v>
      </c>
      <c r="I4170" s="1" t="s">
        <v>1300</v>
      </c>
      <c r="J4170" s="1">
        <v>14.7</v>
      </c>
      <c r="K4170" s="1">
        <v>573.29999999999995</v>
      </c>
      <c r="L4170" s="42">
        <v>10</v>
      </c>
      <c r="M4170" s="43">
        <v>46198</v>
      </c>
      <c r="N4170" s="1" t="e">
        <f>VLOOKUP(B4170,MICRO!E:L,8,0)</f>
        <v>#N/A</v>
      </c>
    </row>
    <row r="4171" spans="1:14" ht="20.25" x14ac:dyDescent="0.25">
      <c r="A4171" s="1">
        <v>2</v>
      </c>
      <c r="B4171" s="159">
        <v>3093</v>
      </c>
      <c r="C4171" s="1" t="s">
        <v>1360</v>
      </c>
      <c r="D4171" s="1"/>
      <c r="E4171" s="1" t="s">
        <v>2</v>
      </c>
      <c r="F4171" s="1" t="s">
        <v>2544</v>
      </c>
      <c r="G4171" s="1">
        <v>2</v>
      </c>
      <c r="H4171" s="1" t="s">
        <v>19</v>
      </c>
      <c r="I4171" s="1" t="s">
        <v>1301</v>
      </c>
      <c r="J4171" s="1">
        <v>4.0999999999999996</v>
      </c>
      <c r="K4171" s="1">
        <v>8.1999999999999993</v>
      </c>
      <c r="L4171" s="42">
        <v>10</v>
      </c>
      <c r="M4171" s="43">
        <v>46198</v>
      </c>
      <c r="N4171" s="1" t="e">
        <f>VLOOKUP(B4171,MICRO!E:L,8,0)</f>
        <v>#N/A</v>
      </c>
    </row>
    <row r="4172" spans="1:14" ht="20.25" x14ac:dyDescent="0.25">
      <c r="A4172" s="1">
        <v>3</v>
      </c>
      <c r="B4172" s="159">
        <v>3181</v>
      </c>
      <c r="C4172" s="1" t="s">
        <v>1382</v>
      </c>
      <c r="D4172" s="1"/>
      <c r="E4172" s="1" t="s">
        <v>746</v>
      </c>
      <c r="F4172" s="1" t="s">
        <v>1385</v>
      </c>
      <c r="G4172" s="1">
        <v>1</v>
      </c>
      <c r="H4172" s="1" t="s">
        <v>19</v>
      </c>
      <c r="I4172" s="1" t="s">
        <v>1300</v>
      </c>
      <c r="J4172" s="1">
        <v>15.2</v>
      </c>
      <c r="K4172" s="1">
        <v>15.2</v>
      </c>
      <c r="L4172" s="42">
        <v>10</v>
      </c>
      <c r="M4172" s="43">
        <v>46198</v>
      </c>
      <c r="N4172" s="1" t="e">
        <f>VLOOKUP(B4172,MICRO!E:L,8,0)</f>
        <v>#N/A</v>
      </c>
    </row>
    <row r="4173" spans="1:14" ht="20.25" x14ac:dyDescent="0.25">
      <c r="A4173" s="1">
        <v>4</v>
      </c>
      <c r="B4173" s="159">
        <v>3358</v>
      </c>
      <c r="C4173" s="1" t="s">
        <v>2061</v>
      </c>
      <c r="D4173" s="1"/>
      <c r="E4173" s="1" t="s">
        <v>3490</v>
      </c>
      <c r="F4173" s="1" t="s">
        <v>3488</v>
      </c>
      <c r="G4173" s="1">
        <v>1</v>
      </c>
      <c r="H4173" s="1" t="s">
        <v>19</v>
      </c>
      <c r="I4173" s="1" t="s">
        <v>1300</v>
      </c>
      <c r="J4173" s="1">
        <v>10.199999999999999</v>
      </c>
      <c r="K4173" s="1">
        <v>10.199999999999999</v>
      </c>
      <c r="L4173" s="42">
        <v>10</v>
      </c>
      <c r="M4173" s="43">
        <v>46198</v>
      </c>
      <c r="N4173" s="1" t="e">
        <f>VLOOKUP(B4173,MICRO!E:L,8,0)</f>
        <v>#N/A</v>
      </c>
    </row>
    <row r="4174" spans="1:14" ht="20.25" x14ac:dyDescent="0.25">
      <c r="A4174" s="1">
        <v>5</v>
      </c>
      <c r="B4174" s="159">
        <v>3363</v>
      </c>
      <c r="C4174" s="1" t="s">
        <v>2061</v>
      </c>
      <c r="D4174" s="1"/>
      <c r="E4174" s="1" t="s">
        <v>3624</v>
      </c>
      <c r="F4174" s="1" t="s">
        <v>3488</v>
      </c>
      <c r="G4174" s="1">
        <v>1</v>
      </c>
      <c r="H4174" s="1" t="s">
        <v>19</v>
      </c>
      <c r="I4174" s="1" t="s">
        <v>1300</v>
      </c>
      <c r="J4174" s="1">
        <v>10.4</v>
      </c>
      <c r="K4174" s="1">
        <v>10.4</v>
      </c>
      <c r="L4174" s="42">
        <v>10</v>
      </c>
      <c r="M4174" s="43">
        <v>46198</v>
      </c>
      <c r="N4174" s="1" t="e">
        <f>VLOOKUP(B4174,MICRO!E:L,8,0)</f>
        <v>#N/A</v>
      </c>
    </row>
    <row r="4175" spans="1:14" ht="20.25" x14ac:dyDescent="0.25">
      <c r="A4175" s="1">
        <v>6</v>
      </c>
      <c r="B4175" s="159">
        <v>3364</v>
      </c>
      <c r="C4175" s="1" t="s">
        <v>2061</v>
      </c>
      <c r="D4175" s="1"/>
      <c r="E4175" s="1" t="s">
        <v>3625</v>
      </c>
      <c r="F4175" s="1" t="s">
        <v>3415</v>
      </c>
      <c r="G4175" s="1">
        <v>4</v>
      </c>
      <c r="H4175" s="1" t="s">
        <v>19</v>
      </c>
      <c r="I4175" s="1" t="s">
        <v>1300</v>
      </c>
      <c r="J4175" s="1">
        <v>0.5</v>
      </c>
      <c r="K4175" s="1">
        <v>2</v>
      </c>
      <c r="L4175" s="42">
        <v>10</v>
      </c>
      <c r="M4175" s="43">
        <v>46198</v>
      </c>
      <c r="N4175" s="1" t="e">
        <f>VLOOKUP(B4175,MICRO!E:L,8,0)</f>
        <v>#N/A</v>
      </c>
    </row>
    <row r="4176" spans="1:14" ht="20.25" x14ac:dyDescent="0.25">
      <c r="A4176" s="1">
        <v>7</v>
      </c>
      <c r="B4176" s="159">
        <v>3365</v>
      </c>
      <c r="C4176" s="1" t="s">
        <v>2061</v>
      </c>
      <c r="D4176" s="1"/>
      <c r="E4176" s="1" t="s">
        <v>3626</v>
      </c>
      <c r="F4176" s="1" t="s">
        <v>3415</v>
      </c>
      <c r="G4176" s="1">
        <v>12</v>
      </c>
      <c r="H4176" s="1" t="s">
        <v>19</v>
      </c>
      <c r="I4176" s="1" t="s">
        <v>1300</v>
      </c>
      <c r="J4176" s="1">
        <v>0.5</v>
      </c>
      <c r="K4176" s="1">
        <v>6</v>
      </c>
      <c r="L4176" s="42">
        <v>10</v>
      </c>
      <c r="M4176" s="43">
        <v>46198</v>
      </c>
      <c r="N4176" s="1" t="e">
        <f>VLOOKUP(B4176,MICRO!E:L,8,0)</f>
        <v>#N/A</v>
      </c>
    </row>
    <row r="4177" spans="1:14" ht="20.25" x14ac:dyDescent="0.25">
      <c r="A4177" s="1">
        <v>8</v>
      </c>
      <c r="B4177" s="159">
        <v>3366</v>
      </c>
      <c r="C4177" s="1" t="s">
        <v>2061</v>
      </c>
      <c r="D4177" s="1"/>
      <c r="E4177" s="1" t="s">
        <v>3627</v>
      </c>
      <c r="F4177" s="1" t="s">
        <v>3415</v>
      </c>
      <c r="G4177" s="1">
        <v>6</v>
      </c>
      <c r="H4177" s="1" t="s">
        <v>19</v>
      </c>
      <c r="I4177" s="1" t="s">
        <v>1300</v>
      </c>
      <c r="J4177" s="1">
        <v>0.4</v>
      </c>
      <c r="K4177" s="1">
        <v>2.4000000000000004</v>
      </c>
      <c r="L4177" s="42">
        <v>10</v>
      </c>
      <c r="M4177" s="43">
        <v>46198</v>
      </c>
      <c r="N4177" s="1" t="e">
        <f>VLOOKUP(B4177,MICRO!E:L,8,0)</f>
        <v>#N/A</v>
      </c>
    </row>
    <row r="4178" spans="1:14" ht="20.25" x14ac:dyDescent="0.25">
      <c r="A4178" s="1">
        <v>9</v>
      </c>
      <c r="B4178" s="159">
        <v>3367</v>
      </c>
      <c r="C4178" s="1" t="s">
        <v>2061</v>
      </c>
      <c r="D4178" s="1"/>
      <c r="E4178" s="1" t="s">
        <v>3628</v>
      </c>
      <c r="F4178" s="1" t="s">
        <v>3415</v>
      </c>
      <c r="G4178" s="1">
        <v>16</v>
      </c>
      <c r="H4178" s="1" t="s">
        <v>19</v>
      </c>
      <c r="I4178" s="1" t="s">
        <v>1300</v>
      </c>
      <c r="J4178" s="1">
        <v>0.4</v>
      </c>
      <c r="K4178" s="1">
        <v>6.4</v>
      </c>
      <c r="L4178" s="42">
        <v>10</v>
      </c>
      <c r="M4178" s="43">
        <v>46198</v>
      </c>
      <c r="N4178" s="1" t="e">
        <f>VLOOKUP(B4178,MICRO!E:L,8,0)</f>
        <v>#N/A</v>
      </c>
    </row>
    <row r="4179" spans="1:14" ht="20.25" x14ac:dyDescent="0.25">
      <c r="A4179" s="1">
        <v>10</v>
      </c>
      <c r="B4179" s="159">
        <v>3368</v>
      </c>
      <c r="C4179" s="1" t="s">
        <v>2061</v>
      </c>
      <c r="D4179" s="1"/>
      <c r="E4179" s="1" t="s">
        <v>3629</v>
      </c>
      <c r="F4179" s="1" t="s">
        <v>3415</v>
      </c>
      <c r="G4179" s="1">
        <v>4</v>
      </c>
      <c r="H4179" s="1" t="s">
        <v>19</v>
      </c>
      <c r="I4179" s="1" t="s">
        <v>1300</v>
      </c>
      <c r="J4179" s="1">
        <v>0.4</v>
      </c>
      <c r="K4179" s="1">
        <v>1.6</v>
      </c>
      <c r="L4179" s="42">
        <v>10</v>
      </c>
      <c r="M4179" s="43">
        <v>46198</v>
      </c>
      <c r="N4179" s="1" t="e">
        <f>VLOOKUP(B4179,MICRO!E:L,8,0)</f>
        <v>#N/A</v>
      </c>
    </row>
    <row r="4180" spans="1:14" ht="20.25" x14ac:dyDescent="0.25">
      <c r="A4180" s="1">
        <v>11</v>
      </c>
      <c r="B4180" s="159">
        <v>3369</v>
      </c>
      <c r="C4180" s="1" t="s">
        <v>2061</v>
      </c>
      <c r="D4180" s="1"/>
      <c r="E4180" s="1" t="s">
        <v>3630</v>
      </c>
      <c r="F4180" s="1" t="s">
        <v>3415</v>
      </c>
      <c r="G4180" s="1">
        <v>12</v>
      </c>
      <c r="H4180" s="1" t="s">
        <v>19</v>
      </c>
      <c r="I4180" s="1" t="s">
        <v>1300</v>
      </c>
      <c r="J4180" s="1">
        <v>0.4</v>
      </c>
      <c r="K4180" s="1">
        <v>4.8000000000000007</v>
      </c>
      <c r="L4180" s="42">
        <v>10</v>
      </c>
      <c r="M4180" s="43">
        <v>46198</v>
      </c>
      <c r="N4180" s="1" t="e">
        <f>VLOOKUP(B4180,MICRO!E:L,8,0)</f>
        <v>#N/A</v>
      </c>
    </row>
    <row r="4181" spans="1:14" ht="20.25" x14ac:dyDescent="0.25">
      <c r="A4181" s="1">
        <v>12</v>
      </c>
      <c r="B4181" s="159">
        <v>3370</v>
      </c>
      <c r="C4181" s="1" t="s">
        <v>2061</v>
      </c>
      <c r="D4181" s="1"/>
      <c r="E4181" s="1" t="s">
        <v>3631</v>
      </c>
      <c r="F4181" s="1" t="s">
        <v>3415</v>
      </c>
      <c r="G4181" s="1">
        <v>4</v>
      </c>
      <c r="H4181" s="1" t="s">
        <v>19</v>
      </c>
      <c r="I4181" s="1" t="s">
        <v>1300</v>
      </c>
      <c r="J4181" s="1">
        <v>0.4</v>
      </c>
      <c r="K4181" s="1">
        <v>1.6</v>
      </c>
      <c r="L4181" s="42">
        <v>10</v>
      </c>
      <c r="M4181" s="43">
        <v>46198</v>
      </c>
      <c r="N4181" s="1" t="e">
        <f>VLOOKUP(B4181,MICRO!E:L,8,0)</f>
        <v>#N/A</v>
      </c>
    </row>
    <row r="4182" spans="1:14" ht="20.25" x14ac:dyDescent="0.25">
      <c r="A4182" s="1">
        <v>13</v>
      </c>
      <c r="B4182" s="159">
        <v>3371</v>
      </c>
      <c r="C4182" s="1" t="s">
        <v>2061</v>
      </c>
      <c r="D4182" s="1"/>
      <c r="E4182" s="1" t="s">
        <v>3632</v>
      </c>
      <c r="F4182" s="1" t="s">
        <v>3415</v>
      </c>
      <c r="G4182" s="1">
        <v>2</v>
      </c>
      <c r="H4182" s="1" t="s">
        <v>19</v>
      </c>
      <c r="I4182" s="1" t="s">
        <v>1300</v>
      </c>
      <c r="J4182" s="1">
        <v>0.6</v>
      </c>
      <c r="K4182" s="1">
        <v>1.2</v>
      </c>
      <c r="L4182" s="42">
        <v>10</v>
      </c>
      <c r="M4182" s="43">
        <v>46198</v>
      </c>
      <c r="N4182" s="1" t="e">
        <f>VLOOKUP(B4182,MICRO!E:L,8,0)</f>
        <v>#N/A</v>
      </c>
    </row>
    <row r="4183" spans="1:14" ht="20.25" x14ac:dyDescent="0.25">
      <c r="A4183" s="1">
        <v>14</v>
      </c>
      <c r="B4183" s="159">
        <v>3330</v>
      </c>
      <c r="C4183" s="1" t="s">
        <v>1901</v>
      </c>
      <c r="D4183" s="1"/>
      <c r="E4183" s="1" t="s">
        <v>3406</v>
      </c>
      <c r="F4183" s="1" t="s">
        <v>3407</v>
      </c>
      <c r="G4183" s="1">
        <v>1</v>
      </c>
      <c r="H4183" s="1" t="s">
        <v>19</v>
      </c>
      <c r="I4183" s="1" t="s">
        <v>1301</v>
      </c>
      <c r="J4183" s="1">
        <v>20.399999999999999</v>
      </c>
      <c r="K4183" s="1">
        <v>20.399999999999999</v>
      </c>
      <c r="L4183" s="42">
        <v>10</v>
      </c>
      <c r="M4183" s="43">
        <v>46198</v>
      </c>
      <c r="N4183" s="1" t="e">
        <f>VLOOKUP(B4183,MICRO!E:L,8,0)</f>
        <v>#N/A</v>
      </c>
    </row>
    <row r="4184" spans="1:14" ht="20.25" x14ac:dyDescent="0.25">
      <c r="A4184" s="1">
        <v>16</v>
      </c>
      <c r="B4184" s="159">
        <v>3153</v>
      </c>
      <c r="C4184" s="1" t="s">
        <v>1376</v>
      </c>
      <c r="D4184" s="1"/>
      <c r="E4184" s="1" t="s">
        <v>3633</v>
      </c>
      <c r="F4184" s="1" t="s">
        <v>3634</v>
      </c>
      <c r="G4184" s="1">
        <v>2</v>
      </c>
      <c r="H4184" s="1" t="s">
        <v>19</v>
      </c>
      <c r="I4184" s="1" t="s">
        <v>1295</v>
      </c>
      <c r="J4184" s="1">
        <v>5.5</v>
      </c>
      <c r="K4184" s="1">
        <v>11</v>
      </c>
      <c r="L4184" s="42">
        <v>10</v>
      </c>
      <c r="M4184" s="43">
        <v>46198</v>
      </c>
      <c r="N4184" s="1" t="e">
        <f>VLOOKUP(B4184,MICRO!E:L,8,0)</f>
        <v>#N/A</v>
      </c>
    </row>
    <row r="4185" spans="1:14" ht="20.25" x14ac:dyDescent="0.25">
      <c r="A4185" s="1">
        <v>17</v>
      </c>
      <c r="B4185" s="159">
        <v>3154</v>
      </c>
      <c r="C4185" s="1" t="s">
        <v>1376</v>
      </c>
      <c r="D4185" s="1"/>
      <c r="E4185" s="1" t="s">
        <v>3635</v>
      </c>
      <c r="F4185" s="1" t="s">
        <v>3636</v>
      </c>
      <c r="G4185" s="1">
        <v>2</v>
      </c>
      <c r="H4185" s="1" t="s">
        <v>19</v>
      </c>
      <c r="I4185" s="1" t="s">
        <v>1295</v>
      </c>
      <c r="J4185" s="1">
        <v>7.3</v>
      </c>
      <c r="K4185" s="1">
        <v>14.6</v>
      </c>
      <c r="L4185" s="42">
        <v>10</v>
      </c>
      <c r="M4185" s="43">
        <v>46198</v>
      </c>
      <c r="N4185" s="1" t="e">
        <f>VLOOKUP(B4185,MICRO!E:L,8,0)</f>
        <v>#N/A</v>
      </c>
    </row>
    <row r="4186" spans="1:14" ht="20.25" x14ac:dyDescent="0.25">
      <c r="A4186" s="1">
        <v>18</v>
      </c>
      <c r="B4186" s="159">
        <v>3157</v>
      </c>
      <c r="C4186" s="1" t="s">
        <v>1376</v>
      </c>
      <c r="D4186" s="1"/>
      <c r="E4186" s="1" t="s">
        <v>3633</v>
      </c>
      <c r="F4186" s="1" t="s">
        <v>3634</v>
      </c>
      <c r="G4186" s="1">
        <v>2</v>
      </c>
      <c r="H4186" s="1" t="s">
        <v>19</v>
      </c>
      <c r="I4186" s="1" t="s">
        <v>1301</v>
      </c>
      <c r="J4186" s="1">
        <v>5.5</v>
      </c>
      <c r="K4186" s="1">
        <v>11</v>
      </c>
      <c r="L4186" s="42">
        <v>10</v>
      </c>
      <c r="M4186" s="43">
        <v>46198</v>
      </c>
      <c r="N4186" s="1" t="e">
        <f>VLOOKUP(B4186,MICRO!E:L,8,0)</f>
        <v>#N/A</v>
      </c>
    </row>
    <row r="4187" spans="1:14" ht="20.25" x14ac:dyDescent="0.25">
      <c r="A4187" s="1">
        <v>19</v>
      </c>
      <c r="B4187" s="159">
        <v>3158</v>
      </c>
      <c r="C4187" s="1" t="s">
        <v>1376</v>
      </c>
      <c r="D4187" s="1"/>
      <c r="E4187" s="1" t="s">
        <v>3635</v>
      </c>
      <c r="F4187" s="1" t="s">
        <v>3636</v>
      </c>
      <c r="G4187" s="1">
        <v>2</v>
      </c>
      <c r="H4187" s="1" t="s">
        <v>19</v>
      </c>
      <c r="I4187" s="1" t="s">
        <v>1301</v>
      </c>
      <c r="J4187" s="1">
        <v>7.3</v>
      </c>
      <c r="K4187" s="1">
        <v>14.6</v>
      </c>
      <c r="L4187" s="42">
        <v>10</v>
      </c>
      <c r="M4187" s="43">
        <v>46198</v>
      </c>
      <c r="N4187" s="1" t="e">
        <f>VLOOKUP(B4187,MICRO!E:L,8,0)</f>
        <v>#N/A</v>
      </c>
    </row>
    <row r="4188" spans="1:14" ht="20.25" x14ac:dyDescent="0.25">
      <c r="A4188" s="1">
        <v>20</v>
      </c>
      <c r="B4188" s="159">
        <v>3341</v>
      </c>
      <c r="C4188" s="1" t="s">
        <v>1908</v>
      </c>
      <c r="D4188" s="1"/>
      <c r="E4188" s="1" t="s">
        <v>3637</v>
      </c>
      <c r="F4188" s="1" t="s">
        <v>3638</v>
      </c>
      <c r="G4188" s="1">
        <v>1</v>
      </c>
      <c r="H4188" s="1" t="s">
        <v>19</v>
      </c>
      <c r="I4188" s="1" t="s">
        <v>1290</v>
      </c>
      <c r="J4188" s="1">
        <v>19</v>
      </c>
      <c r="K4188" s="1">
        <v>19</v>
      </c>
      <c r="L4188" s="42">
        <v>10</v>
      </c>
      <c r="M4188" s="43">
        <v>46198</v>
      </c>
      <c r="N4188" s="1" t="e">
        <f>VLOOKUP(B4188,MICRO!E:L,8,0)</f>
        <v>#N/A</v>
      </c>
    </row>
    <row r="4189" spans="1:14" ht="20.25" x14ac:dyDescent="0.25">
      <c r="A4189" s="1">
        <v>21</v>
      </c>
      <c r="B4189" s="159">
        <v>3336</v>
      </c>
      <c r="C4189" s="1" t="s">
        <v>1902</v>
      </c>
      <c r="D4189" s="1"/>
      <c r="E4189" s="1" t="s">
        <v>3512</v>
      </c>
      <c r="F4189" s="1" t="s">
        <v>3415</v>
      </c>
      <c r="G4189" s="1">
        <v>1</v>
      </c>
      <c r="H4189" s="1" t="s">
        <v>19</v>
      </c>
      <c r="I4189" s="1" t="s">
        <v>1290</v>
      </c>
      <c r="J4189" s="1">
        <v>6.4</v>
      </c>
      <c r="K4189" s="1">
        <v>6.4</v>
      </c>
      <c r="L4189" s="42">
        <v>10</v>
      </c>
      <c r="M4189" s="43">
        <v>46198</v>
      </c>
      <c r="N4189" s="1" t="e">
        <f>VLOOKUP(B4189,MICRO!E:L,8,0)</f>
        <v>#N/A</v>
      </c>
    </row>
    <row r="4190" spans="1:14" ht="20.25" x14ac:dyDescent="0.25">
      <c r="A4190" s="1">
        <v>22</v>
      </c>
      <c r="B4190" s="159">
        <v>3155</v>
      </c>
      <c r="C4190" s="1" t="s">
        <v>1375</v>
      </c>
      <c r="D4190" s="1"/>
      <c r="E4190" s="1" t="s">
        <v>3639</v>
      </c>
      <c r="F4190" s="1" t="s">
        <v>3640</v>
      </c>
      <c r="G4190" s="1">
        <v>2</v>
      </c>
      <c r="H4190" s="1" t="s">
        <v>19</v>
      </c>
      <c r="I4190" s="1" t="s">
        <v>1295</v>
      </c>
      <c r="J4190" s="1">
        <v>6.6</v>
      </c>
      <c r="K4190" s="1">
        <v>13.2</v>
      </c>
      <c r="L4190" s="42">
        <v>10</v>
      </c>
      <c r="M4190" s="43">
        <v>46198</v>
      </c>
      <c r="N4190" s="1" t="e">
        <f>VLOOKUP(B4190,MICRO!E:L,8,0)</f>
        <v>#N/A</v>
      </c>
    </row>
    <row r="4191" spans="1:14" ht="20.25" x14ac:dyDescent="0.25">
      <c r="A4191" s="1">
        <v>24</v>
      </c>
      <c r="B4191" s="159">
        <v>3156</v>
      </c>
      <c r="C4191" s="1" t="s">
        <v>1375</v>
      </c>
      <c r="D4191" s="1"/>
      <c r="E4191" s="1" t="s">
        <v>3641</v>
      </c>
      <c r="F4191" s="1" t="s">
        <v>3642</v>
      </c>
      <c r="G4191" s="1">
        <v>2</v>
      </c>
      <c r="H4191" s="1" t="s">
        <v>19</v>
      </c>
      <c r="I4191" s="1" t="s">
        <v>1295</v>
      </c>
      <c r="J4191" s="1">
        <v>9.4</v>
      </c>
      <c r="K4191" s="1">
        <v>18.8</v>
      </c>
      <c r="L4191" s="42">
        <v>10</v>
      </c>
      <c r="M4191" s="43">
        <v>46198</v>
      </c>
      <c r="N4191" s="1" t="e">
        <f>VLOOKUP(B4191,MICRO!E:L,8,0)</f>
        <v>#N/A</v>
      </c>
    </row>
    <row r="4192" spans="1:14" ht="20.25" x14ac:dyDescent="0.25">
      <c r="A4192" s="1">
        <v>26</v>
      </c>
      <c r="B4192" s="159">
        <v>3159</v>
      </c>
      <c r="C4192" s="1" t="s">
        <v>1375</v>
      </c>
      <c r="D4192" s="1"/>
      <c r="E4192" s="1" t="s">
        <v>3639</v>
      </c>
      <c r="F4192" s="1" t="s">
        <v>3640</v>
      </c>
      <c r="G4192" s="1">
        <v>2</v>
      </c>
      <c r="H4192" s="1" t="s">
        <v>19</v>
      </c>
      <c r="I4192" s="1" t="s">
        <v>1301</v>
      </c>
      <c r="J4192" s="1">
        <v>6.6</v>
      </c>
      <c r="K4192" s="1">
        <v>13.2</v>
      </c>
      <c r="L4192" s="42">
        <v>10</v>
      </c>
      <c r="M4192" s="43">
        <v>46198</v>
      </c>
      <c r="N4192" s="1" t="e">
        <f>VLOOKUP(B4192,MICRO!E:L,8,0)</f>
        <v>#N/A</v>
      </c>
    </row>
    <row r="4193" spans="1:14" ht="20.25" x14ac:dyDescent="0.25">
      <c r="A4193" s="1">
        <v>28</v>
      </c>
      <c r="B4193" s="159">
        <v>3160</v>
      </c>
      <c r="C4193" s="1" t="s">
        <v>1375</v>
      </c>
      <c r="D4193" s="1"/>
      <c r="E4193" s="1" t="s">
        <v>3641</v>
      </c>
      <c r="F4193" s="1" t="s">
        <v>3642</v>
      </c>
      <c r="G4193" s="1">
        <v>2</v>
      </c>
      <c r="H4193" s="1" t="s">
        <v>19</v>
      </c>
      <c r="I4193" s="1" t="s">
        <v>1301</v>
      </c>
      <c r="J4193" s="1">
        <v>9.4</v>
      </c>
      <c r="K4193" s="1">
        <v>18.8</v>
      </c>
      <c r="L4193" s="42">
        <v>10</v>
      </c>
      <c r="M4193" s="43">
        <v>46198</v>
      </c>
      <c r="N4193" s="1" t="e">
        <f>VLOOKUP(B4193,MICRO!E:L,8,0)</f>
        <v>#N/A</v>
      </c>
    </row>
    <row r="4194" spans="1:14" ht="20.25" x14ac:dyDescent="0.25">
      <c r="A4194" s="1">
        <v>2</v>
      </c>
      <c r="B4194" s="159">
        <v>3851</v>
      </c>
      <c r="C4194" s="1" t="s">
        <v>1901</v>
      </c>
      <c r="D4194" s="1"/>
      <c r="E4194" s="1" t="s">
        <v>2996</v>
      </c>
      <c r="F4194" s="1" t="s">
        <v>3408</v>
      </c>
      <c r="G4194" s="1">
        <v>1</v>
      </c>
      <c r="H4194" s="1" t="s">
        <v>19</v>
      </c>
      <c r="I4194" s="1" t="s">
        <v>1301</v>
      </c>
      <c r="J4194" s="1">
        <v>1</v>
      </c>
      <c r="K4194" s="1">
        <v>1</v>
      </c>
      <c r="L4194" s="42">
        <v>7</v>
      </c>
      <c r="M4194" s="43">
        <v>46153</v>
      </c>
      <c r="N4194" s="1" t="e">
        <f>VLOOKUP(B4194,MICRO!E:L,8,0)</f>
        <v>#N/A</v>
      </c>
    </row>
    <row r="4195" spans="1:14" ht="20.25" x14ac:dyDescent="0.25">
      <c r="A4195" s="1">
        <v>4</v>
      </c>
      <c r="B4195" s="159">
        <v>3852</v>
      </c>
      <c r="C4195" s="1" t="s">
        <v>1889</v>
      </c>
      <c r="D4195" s="1"/>
      <c r="E4195" s="1" t="s">
        <v>3406</v>
      </c>
      <c r="F4195" s="1" t="s">
        <v>3407</v>
      </c>
      <c r="G4195" s="1">
        <v>1</v>
      </c>
      <c r="H4195" s="1" t="s">
        <v>19</v>
      </c>
      <c r="I4195" s="1" t="s">
        <v>1301</v>
      </c>
      <c r="J4195" s="1">
        <v>20.399999999999999</v>
      </c>
      <c r="K4195" s="1">
        <v>20.399999999999999</v>
      </c>
      <c r="L4195" s="42">
        <v>7</v>
      </c>
      <c r="M4195" s="43">
        <v>46153</v>
      </c>
      <c r="N4195" s="1" t="e">
        <f>VLOOKUP(B4195,MICRO!E:L,8,0)</f>
        <v>#N/A</v>
      </c>
    </row>
    <row r="4196" spans="1:14" ht="20.25" x14ac:dyDescent="0.25">
      <c r="A4196" s="1">
        <v>5</v>
      </c>
      <c r="B4196" s="159">
        <v>3853</v>
      </c>
      <c r="C4196" s="1" t="s">
        <v>1889</v>
      </c>
      <c r="D4196" s="1"/>
      <c r="E4196" s="1" t="s">
        <v>3406</v>
      </c>
      <c r="F4196" s="1" t="s">
        <v>3411</v>
      </c>
      <c r="G4196" s="1">
        <v>1</v>
      </c>
      <c r="H4196" s="1" t="s">
        <v>19</v>
      </c>
      <c r="I4196" s="1" t="s">
        <v>1301</v>
      </c>
      <c r="J4196" s="1">
        <v>1</v>
      </c>
      <c r="K4196" s="1">
        <v>1</v>
      </c>
      <c r="L4196" s="42">
        <v>7</v>
      </c>
      <c r="M4196" s="43">
        <v>46153</v>
      </c>
      <c r="N4196" s="1" t="e">
        <f>VLOOKUP(B4196,MICRO!E:L,8,0)</f>
        <v>#N/A</v>
      </c>
    </row>
    <row r="4197" spans="1:14" ht="20.25" x14ac:dyDescent="0.25">
      <c r="A4197" s="1">
        <v>9</v>
      </c>
      <c r="B4197" s="159">
        <v>3854</v>
      </c>
      <c r="C4197" s="1" t="s">
        <v>1900</v>
      </c>
      <c r="D4197" s="1"/>
      <c r="E4197" s="1" t="s">
        <v>3406</v>
      </c>
      <c r="F4197" s="1" t="s">
        <v>3407</v>
      </c>
      <c r="G4197" s="1">
        <v>1</v>
      </c>
      <c r="H4197" s="1" t="s">
        <v>19</v>
      </c>
      <c r="I4197" s="1" t="s">
        <v>1301</v>
      </c>
      <c r="J4197" s="1">
        <v>20.399999999999999</v>
      </c>
      <c r="K4197" s="1">
        <v>20.399999999999999</v>
      </c>
      <c r="L4197" s="42">
        <v>7</v>
      </c>
      <c r="M4197" s="43">
        <v>46153</v>
      </c>
      <c r="N4197" s="1" t="e">
        <f>VLOOKUP(B4197,MICRO!E:L,8,0)</f>
        <v>#N/A</v>
      </c>
    </row>
    <row r="4198" spans="1:14" ht="20.25" x14ac:dyDescent="0.25">
      <c r="A4198" s="1">
        <v>10</v>
      </c>
      <c r="B4198" s="159">
        <v>3855</v>
      </c>
      <c r="C4198" s="1" t="s">
        <v>1900</v>
      </c>
      <c r="D4198" s="1"/>
      <c r="E4198" s="1" t="s">
        <v>3406</v>
      </c>
      <c r="F4198" s="1" t="s">
        <v>3411</v>
      </c>
      <c r="G4198" s="1">
        <v>1</v>
      </c>
      <c r="H4198" s="1" t="s">
        <v>19</v>
      </c>
      <c r="I4198" s="1" t="s">
        <v>1301</v>
      </c>
      <c r="J4198" s="1">
        <v>1</v>
      </c>
      <c r="K4198" s="1">
        <v>1</v>
      </c>
      <c r="L4198" s="42">
        <v>7</v>
      </c>
      <c r="M4198" s="43">
        <v>46153</v>
      </c>
      <c r="N4198" s="1" t="e">
        <f>VLOOKUP(B4198,MICRO!E:L,8,0)</f>
        <v>#N/A</v>
      </c>
    </row>
    <row r="4199" spans="1:14" ht="20.25" x14ac:dyDescent="0.25">
      <c r="A4199" s="1">
        <v>15</v>
      </c>
      <c r="B4199" s="159">
        <v>3856</v>
      </c>
      <c r="C4199" s="1" t="s">
        <v>1908</v>
      </c>
      <c r="D4199" s="1"/>
      <c r="E4199" s="1" t="s">
        <v>3406</v>
      </c>
      <c r="F4199" s="1" t="s">
        <v>3407</v>
      </c>
      <c r="G4199" s="1">
        <v>1</v>
      </c>
      <c r="H4199" s="1" t="s">
        <v>19</v>
      </c>
      <c r="I4199" s="1" t="s">
        <v>1290</v>
      </c>
      <c r="J4199" s="1">
        <v>20.399999999999999</v>
      </c>
      <c r="K4199" s="1">
        <v>20.399999999999999</v>
      </c>
      <c r="L4199" s="42">
        <v>7</v>
      </c>
      <c r="M4199" s="43">
        <v>46153</v>
      </c>
      <c r="N4199" s="1" t="e">
        <f>VLOOKUP(B4199,MICRO!E:L,8,0)</f>
        <v>#N/A</v>
      </c>
    </row>
    <row r="4200" spans="1:14" ht="20.25" x14ac:dyDescent="0.25">
      <c r="A4200" s="1">
        <v>16</v>
      </c>
      <c r="B4200" s="159">
        <v>3857</v>
      </c>
      <c r="C4200" s="1" t="s">
        <v>1908</v>
      </c>
      <c r="D4200" s="1"/>
      <c r="E4200" s="1" t="s">
        <v>3406</v>
      </c>
      <c r="F4200" s="1" t="s">
        <v>3411</v>
      </c>
      <c r="G4200" s="1">
        <v>1</v>
      </c>
      <c r="H4200" s="1" t="s">
        <v>19</v>
      </c>
      <c r="I4200" s="1" t="s">
        <v>1290</v>
      </c>
      <c r="J4200" s="1">
        <v>1</v>
      </c>
      <c r="K4200" s="1">
        <v>1</v>
      </c>
      <c r="L4200" s="42">
        <v>7</v>
      </c>
      <c r="M4200" s="43">
        <v>46153</v>
      </c>
      <c r="N4200" s="1" t="e">
        <f>VLOOKUP(B4200,MICRO!E:L,8,0)</f>
        <v>#N/A</v>
      </c>
    </row>
    <row r="4201" spans="1:14" ht="20.25" x14ac:dyDescent="0.25">
      <c r="A4201" s="1">
        <v>27</v>
      </c>
      <c r="B4201" s="159">
        <v>3858</v>
      </c>
      <c r="C4201" s="1" t="s">
        <v>3438</v>
      </c>
      <c r="D4201" s="1"/>
      <c r="E4201" s="1"/>
      <c r="F4201" s="1" t="s">
        <v>3439</v>
      </c>
      <c r="G4201" s="1">
        <v>1</v>
      </c>
      <c r="H4201" s="1" t="s">
        <v>19</v>
      </c>
      <c r="I4201" s="1" t="s">
        <v>1295</v>
      </c>
      <c r="J4201" s="1">
        <v>340</v>
      </c>
      <c r="K4201" s="1">
        <v>340</v>
      </c>
      <c r="L4201" s="42">
        <v>7</v>
      </c>
      <c r="M4201" s="43">
        <v>46153</v>
      </c>
      <c r="N4201" s="1" t="e">
        <f>VLOOKUP(B4201,MICRO!E:L,8,0)</f>
        <v>#N/A</v>
      </c>
    </row>
    <row r="4202" spans="1:14" ht="20.25" x14ac:dyDescent="0.25">
      <c r="A4202" s="1">
        <v>28</v>
      </c>
      <c r="B4202" s="159">
        <v>3859</v>
      </c>
      <c r="C4202" s="1" t="s">
        <v>3438</v>
      </c>
      <c r="D4202" s="1"/>
      <c r="E4202" s="1"/>
      <c r="F4202" s="1" t="s">
        <v>3440</v>
      </c>
      <c r="G4202" s="1">
        <v>1</v>
      </c>
      <c r="H4202" s="1" t="s">
        <v>19</v>
      </c>
      <c r="I4202" s="1" t="s">
        <v>1301</v>
      </c>
      <c r="J4202" s="1">
        <v>460</v>
      </c>
      <c r="K4202" s="1">
        <v>460</v>
      </c>
      <c r="L4202" s="42">
        <v>7</v>
      </c>
      <c r="M4202" s="43">
        <v>46153</v>
      </c>
      <c r="N4202" s="1" t="e">
        <f>VLOOKUP(B4202,MICRO!E:L,8,0)</f>
        <v>#N/A</v>
      </c>
    </row>
    <row r="4203" spans="1:14" ht="20.25" x14ac:dyDescent="0.25">
      <c r="A4203" s="1">
        <v>29</v>
      </c>
      <c r="B4203" s="159">
        <v>3860</v>
      </c>
      <c r="C4203" s="1" t="s">
        <v>3438</v>
      </c>
      <c r="D4203" s="1"/>
      <c r="E4203" s="1"/>
      <c r="F4203" s="1" t="s">
        <v>3441</v>
      </c>
      <c r="G4203" s="1">
        <v>1</v>
      </c>
      <c r="H4203" s="1" t="s">
        <v>19</v>
      </c>
      <c r="I4203" s="1" t="s">
        <v>3442</v>
      </c>
      <c r="J4203" s="1">
        <v>340</v>
      </c>
      <c r="K4203" s="1">
        <v>340</v>
      </c>
      <c r="L4203" s="42">
        <v>7</v>
      </c>
      <c r="M4203" s="43">
        <v>46153</v>
      </c>
      <c r="N4203" s="1" t="e">
        <f>VLOOKUP(B4203,MICRO!E:L,8,0)</f>
        <v>#N/A</v>
      </c>
    </row>
    <row r="4204" spans="1:14" ht="20.25" x14ac:dyDescent="0.25">
      <c r="A4204" s="1">
        <v>30</v>
      </c>
      <c r="B4204" s="159">
        <v>3861</v>
      </c>
      <c r="C4204" s="1" t="s">
        <v>3438</v>
      </c>
      <c r="D4204" s="1"/>
      <c r="E4204" s="1"/>
      <c r="F4204" s="1" t="s">
        <v>3443</v>
      </c>
      <c r="G4204" s="1">
        <v>1</v>
      </c>
      <c r="H4204" s="1" t="s">
        <v>19</v>
      </c>
      <c r="I4204" s="1" t="s">
        <v>1300</v>
      </c>
      <c r="J4204" s="1">
        <v>460</v>
      </c>
      <c r="K4204" s="1">
        <v>460</v>
      </c>
      <c r="L4204" s="42">
        <v>7</v>
      </c>
      <c r="M4204" s="43">
        <v>46153</v>
      </c>
      <c r="N4204" s="1" t="e">
        <f>VLOOKUP(B4204,MICRO!E:L,8,0)</f>
        <v>#N/A</v>
      </c>
    </row>
    <row r="4205" spans="1:14" ht="20.25" x14ac:dyDescent="0.25">
      <c r="A4205" s="1">
        <v>31</v>
      </c>
      <c r="B4205" s="159">
        <v>3862</v>
      </c>
      <c r="C4205" s="1" t="s">
        <v>1900</v>
      </c>
      <c r="D4205" s="1"/>
      <c r="E4205" s="1" t="s">
        <v>3444</v>
      </c>
      <c r="F4205" s="1" t="s">
        <v>3445</v>
      </c>
      <c r="G4205" s="1">
        <v>2</v>
      </c>
      <c r="H4205" s="1" t="s">
        <v>19</v>
      </c>
      <c r="I4205" s="1" t="s">
        <v>1301</v>
      </c>
      <c r="J4205" s="1">
        <v>4.8</v>
      </c>
      <c r="K4205" s="1">
        <v>9.6</v>
      </c>
      <c r="L4205" s="42">
        <v>7</v>
      </c>
      <c r="M4205" s="43">
        <v>46153</v>
      </c>
      <c r="N4205" s="1" t="e">
        <f>VLOOKUP(B4205,MICRO!E:L,8,0)</f>
        <v>#N/A</v>
      </c>
    </row>
    <row r="4206" spans="1:14" ht="20.25" x14ac:dyDescent="0.25">
      <c r="A4206" s="1">
        <v>32</v>
      </c>
      <c r="B4206" s="159">
        <v>3863</v>
      </c>
      <c r="C4206" s="1" t="s">
        <v>1900</v>
      </c>
      <c r="D4206" s="1"/>
      <c r="E4206" s="1" t="s">
        <v>3446</v>
      </c>
      <c r="F4206" s="1" t="s">
        <v>3447</v>
      </c>
      <c r="G4206" s="1">
        <v>1</v>
      </c>
      <c r="H4206" s="1" t="s">
        <v>19</v>
      </c>
      <c r="I4206" s="1" t="s">
        <v>1301</v>
      </c>
      <c r="J4206" s="1">
        <v>3.9</v>
      </c>
      <c r="K4206" s="1">
        <v>3.9</v>
      </c>
      <c r="L4206" s="42">
        <v>7</v>
      </c>
      <c r="M4206" s="43">
        <v>46153</v>
      </c>
      <c r="N4206" s="1" t="e">
        <f>VLOOKUP(B4206,MICRO!E:L,8,0)</f>
        <v>#N/A</v>
      </c>
    </row>
    <row r="4207" spans="1:14" ht="20.25" x14ac:dyDescent="0.25">
      <c r="A4207" s="1">
        <v>33</v>
      </c>
      <c r="B4207" s="159">
        <v>3864</v>
      </c>
      <c r="C4207" s="1" t="s">
        <v>1900</v>
      </c>
      <c r="D4207" s="1"/>
      <c r="E4207" s="1" t="s">
        <v>3448</v>
      </c>
      <c r="F4207" s="1" t="s">
        <v>3449</v>
      </c>
      <c r="G4207" s="1">
        <v>1</v>
      </c>
      <c r="H4207" s="1" t="s">
        <v>19</v>
      </c>
      <c r="I4207" s="1" t="s">
        <v>1301</v>
      </c>
      <c r="J4207" s="1">
        <v>4.4000000000000004</v>
      </c>
      <c r="K4207" s="1">
        <v>4.4000000000000004</v>
      </c>
      <c r="L4207" s="42">
        <v>7</v>
      </c>
      <c r="M4207" s="43">
        <v>46153</v>
      </c>
      <c r="N4207" s="1" t="e">
        <f>VLOOKUP(B4207,MICRO!E:L,8,0)</f>
        <v>#N/A</v>
      </c>
    </row>
    <row r="4208" spans="1:14" ht="20.25" x14ac:dyDescent="0.25">
      <c r="A4208" s="1">
        <v>34</v>
      </c>
      <c r="B4208" s="159">
        <v>3865</v>
      </c>
      <c r="C4208" s="1" t="s">
        <v>1900</v>
      </c>
      <c r="D4208" s="1"/>
      <c r="E4208" s="1" t="s">
        <v>3450</v>
      </c>
      <c r="F4208" s="1" t="s">
        <v>3451</v>
      </c>
      <c r="G4208" s="1">
        <v>1</v>
      </c>
      <c r="H4208" s="1" t="s">
        <v>19</v>
      </c>
      <c r="I4208" s="1" t="s">
        <v>1301</v>
      </c>
      <c r="J4208" s="1">
        <v>2.1</v>
      </c>
      <c r="K4208" s="1">
        <v>2.1</v>
      </c>
      <c r="L4208" s="42">
        <v>7</v>
      </c>
      <c r="M4208" s="43">
        <v>46153</v>
      </c>
      <c r="N4208" s="1" t="e">
        <f>VLOOKUP(B4208,MICRO!E:L,8,0)</f>
        <v>#N/A</v>
      </c>
    </row>
    <row r="4209" spans="1:14" ht="20.25" x14ac:dyDescent="0.25">
      <c r="A4209" s="1">
        <v>35</v>
      </c>
      <c r="B4209" s="159">
        <v>3866</v>
      </c>
      <c r="C4209" s="1" t="s">
        <v>1900</v>
      </c>
      <c r="D4209" s="1"/>
      <c r="E4209" s="1" t="s">
        <v>3452</v>
      </c>
      <c r="F4209" s="1" t="s">
        <v>3453</v>
      </c>
      <c r="G4209" s="1">
        <v>2</v>
      </c>
      <c r="H4209" s="1" t="s">
        <v>19</v>
      </c>
      <c r="I4209" s="1" t="s">
        <v>1301</v>
      </c>
      <c r="J4209" s="1">
        <v>1.9</v>
      </c>
      <c r="K4209" s="1">
        <v>3.8</v>
      </c>
      <c r="L4209" s="42">
        <v>7</v>
      </c>
      <c r="M4209" s="43">
        <v>46153</v>
      </c>
      <c r="N4209" s="1" t="e">
        <f>VLOOKUP(B4209,MICRO!E:L,8,0)</f>
        <v>#N/A</v>
      </c>
    </row>
    <row r="4210" spans="1:14" ht="20.25" x14ac:dyDescent="0.25">
      <c r="A4210" s="1">
        <v>36</v>
      </c>
      <c r="B4210" s="159">
        <v>3867</v>
      </c>
      <c r="C4210" s="1" t="s">
        <v>1900</v>
      </c>
      <c r="D4210" s="1"/>
      <c r="E4210" s="1" t="s">
        <v>3454</v>
      </c>
      <c r="F4210" s="1" t="s">
        <v>3455</v>
      </c>
      <c r="G4210" s="1">
        <v>1</v>
      </c>
      <c r="H4210" s="1" t="s">
        <v>19</v>
      </c>
      <c r="I4210" s="1" t="s">
        <v>1301</v>
      </c>
      <c r="J4210" s="1">
        <v>1.8</v>
      </c>
      <c r="K4210" s="1">
        <v>1.8</v>
      </c>
      <c r="L4210" s="42">
        <v>7</v>
      </c>
      <c r="M4210" s="43">
        <v>46153</v>
      </c>
      <c r="N4210" s="1" t="e">
        <f>VLOOKUP(B4210,MICRO!E:L,8,0)</f>
        <v>#N/A</v>
      </c>
    </row>
    <row r="4211" spans="1:14" ht="20.25" x14ac:dyDescent="0.25">
      <c r="A4211" s="1">
        <v>37</v>
      </c>
      <c r="B4211" s="159">
        <v>3868</v>
      </c>
      <c r="C4211" s="1" t="s">
        <v>1900</v>
      </c>
      <c r="D4211" s="1"/>
      <c r="E4211" s="1" t="s">
        <v>3456</v>
      </c>
      <c r="F4211" s="1" t="s">
        <v>3457</v>
      </c>
      <c r="G4211" s="1">
        <v>2</v>
      </c>
      <c r="H4211" s="1" t="s">
        <v>19</v>
      </c>
      <c r="I4211" s="1" t="s">
        <v>1301</v>
      </c>
      <c r="J4211" s="1">
        <v>8.6</v>
      </c>
      <c r="K4211" s="1">
        <v>17.2</v>
      </c>
      <c r="L4211" s="42">
        <v>7</v>
      </c>
      <c r="M4211" s="43">
        <v>46153</v>
      </c>
      <c r="N4211" s="1" t="e">
        <f>VLOOKUP(B4211,MICRO!E:L,8,0)</f>
        <v>#N/A</v>
      </c>
    </row>
    <row r="4212" spans="1:14" ht="20.25" x14ac:dyDescent="0.25">
      <c r="A4212" s="1">
        <v>38</v>
      </c>
      <c r="B4212" s="159">
        <v>3869</v>
      </c>
      <c r="C4212" s="1" t="s">
        <v>1900</v>
      </c>
      <c r="D4212" s="1"/>
      <c r="E4212" s="1" t="s">
        <v>3458</v>
      </c>
      <c r="F4212" s="1" t="s">
        <v>3459</v>
      </c>
      <c r="G4212" s="1">
        <v>1</v>
      </c>
      <c r="H4212" s="1" t="s">
        <v>19</v>
      </c>
      <c r="I4212" s="1" t="s">
        <v>1301</v>
      </c>
      <c r="J4212" s="1">
        <v>9.9</v>
      </c>
      <c r="K4212" s="1">
        <v>9.9</v>
      </c>
      <c r="L4212" s="42">
        <v>7</v>
      </c>
      <c r="M4212" s="43">
        <v>46153</v>
      </c>
      <c r="N4212" s="1" t="e">
        <f>VLOOKUP(B4212,MICRO!E:L,8,0)</f>
        <v>#N/A</v>
      </c>
    </row>
    <row r="4213" spans="1:14" ht="20.25" x14ac:dyDescent="0.25">
      <c r="A4213" s="1">
        <v>39</v>
      </c>
      <c r="B4213" s="159">
        <v>3870</v>
      </c>
      <c r="C4213" s="1" t="s">
        <v>1900</v>
      </c>
      <c r="D4213" s="1"/>
      <c r="E4213" s="1" t="s">
        <v>3460</v>
      </c>
      <c r="F4213" s="1" t="s">
        <v>3461</v>
      </c>
      <c r="G4213" s="1">
        <v>1</v>
      </c>
      <c r="H4213" s="1" t="s">
        <v>19</v>
      </c>
      <c r="I4213" s="1" t="s">
        <v>1301</v>
      </c>
      <c r="J4213" s="1">
        <v>9.3000000000000007</v>
      </c>
      <c r="K4213" s="1">
        <v>9.3000000000000007</v>
      </c>
      <c r="L4213" s="42">
        <v>7</v>
      </c>
      <c r="M4213" s="43">
        <v>46153</v>
      </c>
      <c r="N4213" s="1" t="e">
        <f>VLOOKUP(B4213,MICRO!E:L,8,0)</f>
        <v>#N/A</v>
      </c>
    </row>
    <row r="4214" spans="1:14" ht="20.25" x14ac:dyDescent="0.25">
      <c r="A4214" s="1">
        <v>40</v>
      </c>
      <c r="B4214" s="159">
        <v>3871</v>
      </c>
      <c r="C4214" s="1" t="s">
        <v>1900</v>
      </c>
      <c r="D4214" s="1"/>
      <c r="E4214" s="1" t="s">
        <v>3462</v>
      </c>
      <c r="F4214" s="1" t="s">
        <v>3463</v>
      </c>
      <c r="G4214" s="1">
        <v>2</v>
      </c>
      <c r="H4214" s="1" t="s">
        <v>19</v>
      </c>
      <c r="I4214" s="1" t="s">
        <v>1301</v>
      </c>
      <c r="J4214" s="1">
        <v>1</v>
      </c>
      <c r="K4214" s="1">
        <v>2</v>
      </c>
      <c r="L4214" s="42">
        <v>7</v>
      </c>
      <c r="M4214" s="43">
        <v>46153</v>
      </c>
      <c r="N4214" s="1" t="e">
        <f>VLOOKUP(B4214,MICRO!E:L,8,0)</f>
        <v>#N/A</v>
      </c>
    </row>
    <row r="4215" spans="1:14" ht="20.25" x14ac:dyDescent="0.25">
      <c r="A4215" s="1">
        <v>41</v>
      </c>
      <c r="B4215" s="159">
        <v>3872</v>
      </c>
      <c r="C4215" s="1" t="s">
        <v>1900</v>
      </c>
      <c r="D4215" s="1"/>
      <c r="E4215" s="1" t="s">
        <v>3464</v>
      </c>
      <c r="F4215" s="1" t="s">
        <v>3465</v>
      </c>
      <c r="G4215" s="1">
        <v>1</v>
      </c>
      <c r="H4215" s="1" t="s">
        <v>19</v>
      </c>
      <c r="I4215" s="1" t="s">
        <v>1301</v>
      </c>
      <c r="J4215" s="1">
        <v>1.1000000000000001</v>
      </c>
      <c r="K4215" s="1">
        <v>1.1000000000000001</v>
      </c>
      <c r="L4215" s="42">
        <v>7</v>
      </c>
      <c r="M4215" s="43">
        <v>46153</v>
      </c>
      <c r="N4215" s="1" t="e">
        <f>VLOOKUP(B4215,MICRO!E:L,8,0)</f>
        <v>#N/A</v>
      </c>
    </row>
    <row r="4216" spans="1:14" ht="20.25" x14ac:dyDescent="0.25">
      <c r="A4216" s="1">
        <v>11</v>
      </c>
      <c r="B4216" s="159">
        <v>3873</v>
      </c>
      <c r="C4216" s="1" t="s">
        <v>2622</v>
      </c>
      <c r="D4216" s="1"/>
      <c r="E4216" s="1" t="s">
        <v>3491</v>
      </c>
      <c r="F4216" s="1" t="s">
        <v>3492</v>
      </c>
      <c r="G4216" s="1">
        <v>1</v>
      </c>
      <c r="H4216" s="1" t="s">
        <v>19</v>
      </c>
      <c r="I4216" s="1" t="s">
        <v>2622</v>
      </c>
      <c r="J4216" s="1">
        <v>17</v>
      </c>
      <c r="K4216" s="1">
        <v>17</v>
      </c>
      <c r="L4216" s="42">
        <v>8</v>
      </c>
      <c r="M4216" s="43">
        <v>46175</v>
      </c>
      <c r="N4216" s="1" t="e">
        <f>VLOOKUP(B4216,MICRO!E:L,8,0)</f>
        <v>#N/A</v>
      </c>
    </row>
    <row r="4217" spans="1:14" ht="20.25" x14ac:dyDescent="0.25">
      <c r="A4217" s="1">
        <v>12</v>
      </c>
      <c r="B4217" s="159">
        <v>3874</v>
      </c>
      <c r="C4217" s="1" t="s">
        <v>2622</v>
      </c>
      <c r="D4217" s="1"/>
      <c r="E4217" s="1" t="s">
        <v>3493</v>
      </c>
      <c r="F4217" s="1" t="s">
        <v>3492</v>
      </c>
      <c r="G4217" s="1">
        <v>2</v>
      </c>
      <c r="H4217" s="1" t="s">
        <v>19</v>
      </c>
      <c r="I4217" s="1" t="s">
        <v>2622</v>
      </c>
      <c r="J4217" s="1">
        <v>16.2</v>
      </c>
      <c r="K4217" s="1">
        <v>32.4</v>
      </c>
      <c r="L4217" s="42">
        <v>8</v>
      </c>
      <c r="M4217" s="43">
        <v>46175</v>
      </c>
      <c r="N4217" s="1" t="e">
        <f>VLOOKUP(B4217,MICRO!E:L,8,0)</f>
        <v>#N/A</v>
      </c>
    </row>
    <row r="4218" spans="1:14" ht="20.25" x14ac:dyDescent="0.25">
      <c r="A4218" s="1">
        <v>13</v>
      </c>
      <c r="B4218" s="159">
        <v>3875</v>
      </c>
      <c r="C4218" s="1" t="s">
        <v>2622</v>
      </c>
      <c r="D4218" s="1"/>
      <c r="E4218" s="1" t="s">
        <v>3494</v>
      </c>
      <c r="F4218" s="1" t="s">
        <v>3492</v>
      </c>
      <c r="G4218" s="1">
        <v>4</v>
      </c>
      <c r="H4218" s="1" t="s">
        <v>19</v>
      </c>
      <c r="I4218" s="1" t="s">
        <v>2622</v>
      </c>
      <c r="J4218" s="1">
        <v>16.399999999999999</v>
      </c>
      <c r="K4218" s="1">
        <v>65.599999999999994</v>
      </c>
      <c r="L4218" s="42">
        <v>8</v>
      </c>
      <c r="M4218" s="43">
        <v>46175</v>
      </c>
      <c r="N4218" s="1" t="e">
        <f>VLOOKUP(B4218,MICRO!E:L,8,0)</f>
        <v>#N/A</v>
      </c>
    </row>
    <row r="4219" spans="1:14" ht="20.25" x14ac:dyDescent="0.25">
      <c r="A4219" s="1">
        <v>14</v>
      </c>
      <c r="B4219" s="159">
        <v>3876</v>
      </c>
      <c r="C4219" s="1" t="s">
        <v>2622</v>
      </c>
      <c r="D4219" s="1"/>
      <c r="E4219" s="1" t="s">
        <v>3495</v>
      </c>
      <c r="F4219" s="1" t="s">
        <v>3492</v>
      </c>
      <c r="G4219" s="1">
        <v>16</v>
      </c>
      <c r="H4219" s="1" t="s">
        <v>19</v>
      </c>
      <c r="I4219" s="1" t="s">
        <v>2622</v>
      </c>
      <c r="J4219" s="1">
        <v>14.8</v>
      </c>
      <c r="K4219" s="1">
        <v>236.8</v>
      </c>
      <c r="L4219" s="42">
        <v>8</v>
      </c>
      <c r="M4219" s="43">
        <v>46175</v>
      </c>
      <c r="N4219" s="1" t="e">
        <f>VLOOKUP(B4219,MICRO!E:L,8,0)</f>
        <v>#N/A</v>
      </c>
    </row>
    <row r="4220" spans="1:14" ht="20.25" x14ac:dyDescent="0.25">
      <c r="A4220" s="1">
        <v>24</v>
      </c>
      <c r="B4220" s="159">
        <v>3877</v>
      </c>
      <c r="C4220" s="1" t="s">
        <v>3507</v>
      </c>
      <c r="D4220" s="1"/>
      <c r="E4220" s="1" t="s">
        <v>3508</v>
      </c>
      <c r="F4220" s="1" t="s">
        <v>3509</v>
      </c>
      <c r="G4220" s="1">
        <v>1</v>
      </c>
      <c r="H4220" s="1" t="s">
        <v>19</v>
      </c>
      <c r="I4220" s="1" t="s">
        <v>3507</v>
      </c>
      <c r="J4220" s="1">
        <v>27.3</v>
      </c>
      <c r="K4220" s="1">
        <v>27.3</v>
      </c>
      <c r="L4220" s="42">
        <v>8</v>
      </c>
      <c r="M4220" s="43">
        <v>46175</v>
      </c>
      <c r="N4220" s="1" t="e">
        <f>VLOOKUP(B4220,MICRO!E:L,8,0)</f>
        <v>#N/A</v>
      </c>
    </row>
    <row r="4221" spans="1:14" ht="20.25" x14ac:dyDescent="0.25">
      <c r="A4221" s="1">
        <v>25</v>
      </c>
      <c r="B4221" s="159">
        <v>3878</v>
      </c>
      <c r="C4221" s="1" t="s">
        <v>3507</v>
      </c>
      <c r="D4221" s="1"/>
      <c r="E4221" s="1" t="s">
        <v>3510</v>
      </c>
      <c r="F4221" s="1" t="s">
        <v>3511</v>
      </c>
      <c r="G4221" s="1">
        <v>1</v>
      </c>
      <c r="H4221" s="1" t="s">
        <v>19</v>
      </c>
      <c r="I4221" s="1" t="s">
        <v>3507</v>
      </c>
      <c r="J4221" s="1">
        <v>23</v>
      </c>
      <c r="K4221" s="1">
        <v>23</v>
      </c>
      <c r="L4221" s="42">
        <v>8</v>
      </c>
      <c r="M4221" s="43">
        <v>46175</v>
      </c>
      <c r="N4221" s="1" t="e">
        <f>VLOOKUP(B4221,MICRO!E:L,8,0)</f>
        <v>#N/A</v>
      </c>
    </row>
    <row r="4222" spans="1:14" ht="20.25" x14ac:dyDescent="0.25">
      <c r="A4222" s="1">
        <v>27</v>
      </c>
      <c r="B4222" s="159">
        <v>3879</v>
      </c>
      <c r="C4222" s="1" t="s">
        <v>3513</v>
      </c>
      <c r="D4222" s="1"/>
      <c r="E4222" s="1" t="s">
        <v>3514</v>
      </c>
      <c r="F4222" s="1" t="s">
        <v>3515</v>
      </c>
      <c r="G4222" s="1">
        <v>1</v>
      </c>
      <c r="H4222" s="1" t="s">
        <v>19</v>
      </c>
      <c r="I4222" s="1" t="s">
        <v>3513</v>
      </c>
      <c r="J4222" s="1">
        <v>34.6</v>
      </c>
      <c r="K4222" s="1">
        <v>34.6</v>
      </c>
      <c r="L4222" s="42">
        <v>8</v>
      </c>
      <c r="M4222" s="43">
        <v>46175</v>
      </c>
      <c r="N4222" s="1" t="e">
        <f>VLOOKUP(B4222,MICRO!E:L,8,0)</f>
        <v>#N/A</v>
      </c>
    </row>
    <row r="4223" spans="1:14" ht="20.25" x14ac:dyDescent="0.25">
      <c r="A4223" s="1">
        <v>28</v>
      </c>
      <c r="B4223" s="159">
        <v>3880</v>
      </c>
      <c r="C4223" s="1" t="s">
        <v>3513</v>
      </c>
      <c r="D4223" s="1"/>
      <c r="E4223" s="1" t="s">
        <v>3516</v>
      </c>
      <c r="F4223" s="1" t="s">
        <v>3517</v>
      </c>
      <c r="G4223" s="1">
        <v>1</v>
      </c>
      <c r="H4223" s="1" t="s">
        <v>19</v>
      </c>
      <c r="I4223" s="1" t="s">
        <v>3513</v>
      </c>
      <c r="J4223" s="1">
        <v>8</v>
      </c>
      <c r="K4223" s="1">
        <v>8</v>
      </c>
      <c r="L4223" s="42">
        <v>8</v>
      </c>
      <c r="M4223" s="43">
        <v>46175</v>
      </c>
      <c r="N4223" s="1" t="e">
        <f>VLOOKUP(B4223,MICRO!E:L,8,0)</f>
        <v>#N/A</v>
      </c>
    </row>
    <row r="4224" spans="1:14" ht="20.25" x14ac:dyDescent="0.25">
      <c r="A4224" s="1">
        <v>29</v>
      </c>
      <c r="B4224" s="159">
        <v>3881</v>
      </c>
      <c r="C4224" s="1" t="s">
        <v>3513</v>
      </c>
      <c r="D4224" s="1"/>
      <c r="E4224" s="1" t="s">
        <v>3518</v>
      </c>
      <c r="F4224" s="1" t="s">
        <v>3519</v>
      </c>
      <c r="G4224" s="1">
        <v>1</v>
      </c>
      <c r="H4224" s="1" t="s">
        <v>19</v>
      </c>
      <c r="I4224" s="1" t="s">
        <v>3513</v>
      </c>
      <c r="J4224" s="1">
        <v>31.6</v>
      </c>
      <c r="K4224" s="1">
        <v>31.6</v>
      </c>
      <c r="L4224" s="42">
        <v>8</v>
      </c>
      <c r="M4224" s="43">
        <v>46175</v>
      </c>
      <c r="N4224" s="1" t="e">
        <f>VLOOKUP(B4224,MICRO!E:L,8,0)</f>
        <v>#N/A</v>
      </c>
    </row>
    <row r="4225" spans="1:14" ht="20.25" x14ac:dyDescent="0.25">
      <c r="A4225" s="1">
        <v>30</v>
      </c>
      <c r="B4225" s="159">
        <v>3882</v>
      </c>
      <c r="C4225" s="1" t="s">
        <v>3520</v>
      </c>
      <c r="D4225" s="1"/>
      <c r="E4225" s="1" t="s">
        <v>3521</v>
      </c>
      <c r="F4225" s="1" t="s">
        <v>3519</v>
      </c>
      <c r="G4225" s="1">
        <v>1</v>
      </c>
      <c r="H4225" s="1" t="s">
        <v>19</v>
      </c>
      <c r="I4225" s="1" t="s">
        <v>3520</v>
      </c>
      <c r="J4225" s="1">
        <v>41.1</v>
      </c>
      <c r="K4225" s="1">
        <v>41.1</v>
      </c>
      <c r="L4225" s="42">
        <v>8</v>
      </c>
      <c r="M4225" s="43">
        <v>46175</v>
      </c>
      <c r="N4225" s="1" t="e">
        <f>VLOOKUP(B4225,MICRO!E:L,8,0)</f>
        <v>#N/A</v>
      </c>
    </row>
    <row r="4226" spans="1:14" ht="20.25" x14ac:dyDescent="0.25">
      <c r="A4226" s="1">
        <v>31</v>
      </c>
      <c r="B4226" s="159">
        <v>3883</v>
      </c>
      <c r="C4226" s="1" t="s">
        <v>3520</v>
      </c>
      <c r="D4226" s="1"/>
      <c r="E4226" s="1" t="s">
        <v>3522</v>
      </c>
      <c r="F4226" s="1" t="s">
        <v>3523</v>
      </c>
      <c r="G4226" s="1">
        <v>1</v>
      </c>
      <c r="H4226" s="1" t="s">
        <v>19</v>
      </c>
      <c r="I4226" s="1" t="s">
        <v>3520</v>
      </c>
      <c r="J4226" s="1">
        <v>16.2</v>
      </c>
      <c r="K4226" s="1">
        <v>16.2</v>
      </c>
      <c r="L4226" s="42">
        <v>8</v>
      </c>
      <c r="M4226" s="43">
        <v>46175</v>
      </c>
      <c r="N4226" s="1" t="e">
        <f>VLOOKUP(B4226,MICRO!E:L,8,0)</f>
        <v>#N/A</v>
      </c>
    </row>
    <row r="4227" spans="1:14" ht="20.25" x14ac:dyDescent="0.25">
      <c r="A4227" s="1">
        <v>32</v>
      </c>
      <c r="B4227" s="159">
        <v>3884</v>
      </c>
      <c r="C4227" s="1" t="s">
        <v>3520</v>
      </c>
      <c r="D4227" s="1"/>
      <c r="E4227" s="1" t="s">
        <v>3524</v>
      </c>
      <c r="F4227" s="1" t="s">
        <v>3523</v>
      </c>
      <c r="G4227" s="1">
        <v>1</v>
      </c>
      <c r="H4227" s="1" t="s">
        <v>19</v>
      </c>
      <c r="I4227" s="1" t="s">
        <v>3520</v>
      </c>
      <c r="J4227" s="1">
        <v>10.4</v>
      </c>
      <c r="K4227" s="1">
        <v>10.4</v>
      </c>
      <c r="L4227" s="42">
        <v>8</v>
      </c>
      <c r="M4227" s="43">
        <v>46175</v>
      </c>
      <c r="N4227" s="1" t="e">
        <f>VLOOKUP(B4227,MICRO!E:L,8,0)</f>
        <v>#N/A</v>
      </c>
    </row>
    <row r="4228" spans="1:14" ht="20.25" x14ac:dyDescent="0.25">
      <c r="A4228" s="1">
        <v>33</v>
      </c>
      <c r="B4228" s="159">
        <v>3885</v>
      </c>
      <c r="C4228" s="1" t="s">
        <v>3525</v>
      </c>
      <c r="D4228" s="1"/>
      <c r="E4228" s="1" t="s">
        <v>3526</v>
      </c>
      <c r="F4228" s="1" t="s">
        <v>3527</v>
      </c>
      <c r="G4228" s="1">
        <v>1</v>
      </c>
      <c r="H4228" s="1" t="s">
        <v>19</v>
      </c>
      <c r="I4228" s="1" t="s">
        <v>3525</v>
      </c>
      <c r="J4228" s="1">
        <v>35.700000000000003</v>
      </c>
      <c r="K4228" s="1">
        <v>35.700000000000003</v>
      </c>
      <c r="L4228" s="42">
        <v>8</v>
      </c>
      <c r="M4228" s="43">
        <v>46175</v>
      </c>
      <c r="N4228" s="1" t="e">
        <f>VLOOKUP(B4228,MICRO!E:L,8,0)</f>
        <v>#N/A</v>
      </c>
    </row>
    <row r="4229" spans="1:14" ht="20.25" x14ac:dyDescent="0.25">
      <c r="A4229" s="1">
        <v>34</v>
      </c>
      <c r="B4229" s="159">
        <v>3886</v>
      </c>
      <c r="C4229" s="1" t="s">
        <v>3528</v>
      </c>
      <c r="D4229" s="1"/>
      <c r="E4229" s="1" t="s">
        <v>3529</v>
      </c>
      <c r="F4229" s="1" t="s">
        <v>3523</v>
      </c>
      <c r="G4229" s="1">
        <v>1</v>
      </c>
      <c r="H4229" s="1" t="s">
        <v>19</v>
      </c>
      <c r="I4229" s="1" t="s">
        <v>3528</v>
      </c>
      <c r="J4229" s="1">
        <v>16.2</v>
      </c>
      <c r="K4229" s="1">
        <v>16.2</v>
      </c>
      <c r="L4229" s="42">
        <v>8</v>
      </c>
      <c r="M4229" s="43">
        <v>46175</v>
      </c>
      <c r="N4229" s="1" t="e">
        <f>VLOOKUP(B4229,MICRO!E:L,8,0)</f>
        <v>#N/A</v>
      </c>
    </row>
    <row r="4230" spans="1:14" ht="20.25" x14ac:dyDescent="0.25">
      <c r="A4230" s="1">
        <v>35</v>
      </c>
      <c r="B4230" s="159">
        <v>3887</v>
      </c>
      <c r="C4230" s="1" t="s">
        <v>3528</v>
      </c>
      <c r="D4230" s="1"/>
      <c r="E4230" s="1" t="s">
        <v>3530</v>
      </c>
      <c r="F4230" s="1" t="s">
        <v>3523</v>
      </c>
      <c r="G4230" s="1">
        <v>1</v>
      </c>
      <c r="H4230" s="1" t="s">
        <v>19</v>
      </c>
      <c r="I4230" s="1" t="s">
        <v>3528</v>
      </c>
      <c r="J4230" s="1">
        <v>10.4</v>
      </c>
      <c r="K4230" s="1">
        <v>10.4</v>
      </c>
      <c r="L4230" s="42">
        <v>8</v>
      </c>
      <c r="M4230" s="43">
        <v>46175</v>
      </c>
      <c r="N4230" s="1" t="e">
        <f>VLOOKUP(B4230,MICRO!E:L,8,0)</f>
        <v>#N/A</v>
      </c>
    </row>
    <row r="4231" spans="1:14" ht="20.25" x14ac:dyDescent="0.25">
      <c r="A4231" s="1">
        <v>36</v>
      </c>
      <c r="B4231" s="159">
        <v>3888</v>
      </c>
      <c r="C4231" s="1" t="s">
        <v>3531</v>
      </c>
      <c r="D4231" s="1"/>
      <c r="E4231" s="1" t="s">
        <v>3532</v>
      </c>
      <c r="F4231" s="1" t="s">
        <v>3533</v>
      </c>
      <c r="G4231" s="1">
        <v>1</v>
      </c>
      <c r="H4231" s="1" t="s">
        <v>19</v>
      </c>
      <c r="I4231" s="1" t="s">
        <v>3531</v>
      </c>
      <c r="J4231" s="1">
        <v>12.8</v>
      </c>
      <c r="K4231" s="1">
        <v>12.8</v>
      </c>
      <c r="L4231" s="42">
        <v>8</v>
      </c>
      <c r="M4231" s="43">
        <v>46175</v>
      </c>
      <c r="N4231" s="1" t="e">
        <f>VLOOKUP(B4231,MICRO!E:L,8,0)</f>
        <v>#N/A</v>
      </c>
    </row>
    <row r="4232" spans="1:14" ht="20.25" x14ac:dyDescent="0.25">
      <c r="A4232" s="1">
        <v>37</v>
      </c>
      <c r="B4232" s="159">
        <v>3889</v>
      </c>
      <c r="C4232" s="1" t="s">
        <v>3531</v>
      </c>
      <c r="D4232" s="1"/>
      <c r="E4232" s="1" t="s">
        <v>3534</v>
      </c>
      <c r="F4232" s="1" t="s">
        <v>3535</v>
      </c>
      <c r="G4232" s="1">
        <v>1</v>
      </c>
      <c r="H4232" s="1" t="s">
        <v>19</v>
      </c>
      <c r="I4232" s="1" t="s">
        <v>3531</v>
      </c>
      <c r="J4232" s="1">
        <v>9.9</v>
      </c>
      <c r="K4232" s="1">
        <v>9.9</v>
      </c>
      <c r="L4232" s="42">
        <v>8</v>
      </c>
      <c r="M4232" s="43">
        <v>46175</v>
      </c>
      <c r="N4232" s="1" t="e">
        <f>VLOOKUP(B4232,MICRO!E:L,8,0)</f>
        <v>#N/A</v>
      </c>
    </row>
    <row r="4233" spans="1:14" ht="20.25" x14ac:dyDescent="0.25">
      <c r="A4233" s="1">
        <v>38</v>
      </c>
      <c r="B4233" s="159">
        <v>3890</v>
      </c>
      <c r="C4233" s="1" t="s">
        <v>3531</v>
      </c>
      <c r="D4233" s="1"/>
      <c r="E4233" s="1" t="s">
        <v>3536</v>
      </c>
      <c r="F4233" s="1" t="s">
        <v>3537</v>
      </c>
      <c r="G4233" s="1">
        <v>1</v>
      </c>
      <c r="H4233" s="1" t="s">
        <v>19</v>
      </c>
      <c r="I4233" s="1" t="s">
        <v>3531</v>
      </c>
      <c r="J4233" s="1">
        <v>8.6999999999999993</v>
      </c>
      <c r="K4233" s="1">
        <v>8.6999999999999993</v>
      </c>
      <c r="L4233" s="42">
        <v>8</v>
      </c>
      <c r="M4233" s="43">
        <v>46175</v>
      </c>
      <c r="N4233" s="1" t="e">
        <f>VLOOKUP(B4233,MICRO!E:L,8,0)</f>
        <v>#N/A</v>
      </c>
    </row>
    <row r="4234" spans="1:14" ht="20.25" x14ac:dyDescent="0.25">
      <c r="A4234" s="1">
        <v>39</v>
      </c>
      <c r="B4234" s="159">
        <v>3891</v>
      </c>
      <c r="C4234" s="1" t="s">
        <v>3531</v>
      </c>
      <c r="D4234" s="1"/>
      <c r="E4234" s="1" t="s">
        <v>3538</v>
      </c>
      <c r="F4234" s="1" t="s">
        <v>3535</v>
      </c>
      <c r="G4234" s="1">
        <v>1</v>
      </c>
      <c r="H4234" s="1" t="s">
        <v>19</v>
      </c>
      <c r="I4234" s="1" t="s">
        <v>3531</v>
      </c>
      <c r="J4234" s="1">
        <v>5.2</v>
      </c>
      <c r="K4234" s="1">
        <v>5.2</v>
      </c>
      <c r="L4234" s="42">
        <v>8</v>
      </c>
      <c r="M4234" s="43">
        <v>46175</v>
      </c>
      <c r="N4234" s="1" t="e">
        <f>VLOOKUP(B4234,MICRO!E:L,8,0)</f>
        <v>#N/A</v>
      </c>
    </row>
    <row r="4235" spans="1:14" ht="20.25" x14ac:dyDescent="0.25">
      <c r="A4235" s="1">
        <v>40</v>
      </c>
      <c r="B4235" s="159">
        <v>3892</v>
      </c>
      <c r="C4235" s="1" t="s">
        <v>3531</v>
      </c>
      <c r="D4235" s="1"/>
      <c r="E4235" s="1" t="s">
        <v>3539</v>
      </c>
      <c r="F4235" s="1" t="s">
        <v>3535</v>
      </c>
      <c r="G4235" s="1">
        <v>1</v>
      </c>
      <c r="H4235" s="1" t="s">
        <v>19</v>
      </c>
      <c r="I4235" s="1" t="s">
        <v>3531</v>
      </c>
      <c r="J4235" s="1">
        <v>10.6</v>
      </c>
      <c r="K4235" s="1">
        <v>10.6</v>
      </c>
      <c r="L4235" s="42">
        <v>8</v>
      </c>
      <c r="M4235" s="43">
        <v>46175</v>
      </c>
      <c r="N4235" s="1" t="e">
        <f>VLOOKUP(B4235,MICRO!E:L,8,0)</f>
        <v>#N/A</v>
      </c>
    </row>
    <row r="4236" spans="1:14" ht="20.25" x14ac:dyDescent="0.25">
      <c r="A4236" s="1">
        <v>41</v>
      </c>
      <c r="B4236" s="159">
        <v>3893</v>
      </c>
      <c r="C4236" s="1" t="s">
        <v>3507</v>
      </c>
      <c r="D4236" s="1"/>
      <c r="E4236" s="1" t="s">
        <v>3540</v>
      </c>
      <c r="F4236" s="1" t="s">
        <v>3523</v>
      </c>
      <c r="G4236" s="1">
        <v>1</v>
      </c>
      <c r="H4236" s="1" t="s">
        <v>19</v>
      </c>
      <c r="I4236" s="1" t="s">
        <v>3507</v>
      </c>
      <c r="J4236" s="1">
        <v>12.8</v>
      </c>
      <c r="K4236" s="1">
        <v>12.8</v>
      </c>
      <c r="L4236" s="42">
        <v>8</v>
      </c>
      <c r="M4236" s="43">
        <v>46175</v>
      </c>
      <c r="N4236" s="1" t="e">
        <f>VLOOKUP(B4236,MICRO!E:L,8,0)</f>
        <v>#N/A</v>
      </c>
    </row>
    <row r="4237" spans="1:14" ht="20.25" x14ac:dyDescent="0.25">
      <c r="A4237" s="1">
        <v>55</v>
      </c>
      <c r="B4237" s="159">
        <v>3894</v>
      </c>
      <c r="C4237" s="1" t="s">
        <v>2622</v>
      </c>
      <c r="D4237" s="1"/>
      <c r="E4237" s="1" t="s">
        <v>3554</v>
      </c>
      <c r="F4237" s="1" t="s">
        <v>3492</v>
      </c>
      <c r="G4237" s="1">
        <v>2</v>
      </c>
      <c r="H4237" s="1" t="s">
        <v>19</v>
      </c>
      <c r="I4237" s="1" t="s">
        <v>2622</v>
      </c>
      <c r="J4237" s="1">
        <v>6.1</v>
      </c>
      <c r="K4237" s="1">
        <v>12.2</v>
      </c>
      <c r="L4237" s="42">
        <v>8</v>
      </c>
      <c r="M4237" s="43">
        <v>46175</v>
      </c>
      <c r="N4237" s="1" t="e">
        <f>VLOOKUP(B4237,MICRO!E:L,8,0)</f>
        <v>#N/A</v>
      </c>
    </row>
    <row r="4238" spans="1:14" ht="20.25" x14ac:dyDescent="0.25">
      <c r="A4238" s="1">
        <v>19</v>
      </c>
      <c r="B4238" s="159">
        <v>3895</v>
      </c>
      <c r="C4238" s="1" t="s">
        <v>3555</v>
      </c>
      <c r="D4238" s="1" t="s">
        <v>3556</v>
      </c>
      <c r="E4238" s="1" t="s">
        <v>3557</v>
      </c>
      <c r="F4238" s="1" t="s">
        <v>3558</v>
      </c>
      <c r="G4238" s="1">
        <v>64</v>
      </c>
      <c r="H4238" s="1" t="s">
        <v>19</v>
      </c>
      <c r="I4238" s="1" t="s">
        <v>1295</v>
      </c>
      <c r="J4238" s="1">
        <v>0.3</v>
      </c>
      <c r="K4238" s="1">
        <v>19.2</v>
      </c>
      <c r="L4238" s="42">
        <v>9</v>
      </c>
      <c r="M4238" s="43">
        <v>46174</v>
      </c>
      <c r="N4238" s="1" t="e">
        <f>VLOOKUP(B4238,MICRO!E:L,8,0)</f>
        <v>#N/A</v>
      </c>
    </row>
    <row r="4239" spans="1:14" ht="20.25" x14ac:dyDescent="0.25">
      <c r="A4239" s="1">
        <v>20</v>
      </c>
      <c r="B4239" s="159">
        <v>3896</v>
      </c>
      <c r="C4239" s="1" t="s">
        <v>3559</v>
      </c>
      <c r="D4239" s="1" t="s">
        <v>3560</v>
      </c>
      <c r="E4239" s="1" t="s">
        <v>3557</v>
      </c>
      <c r="F4239" s="1" t="s">
        <v>3558</v>
      </c>
      <c r="G4239" s="1">
        <v>140</v>
      </c>
      <c r="H4239" s="1" t="s">
        <v>19</v>
      </c>
      <c r="I4239" s="1" t="s">
        <v>1301</v>
      </c>
      <c r="J4239" s="1">
        <v>0.3</v>
      </c>
      <c r="K4239" s="1">
        <v>42</v>
      </c>
      <c r="L4239" s="42">
        <v>9</v>
      </c>
      <c r="M4239" s="43">
        <v>46174</v>
      </c>
      <c r="N4239" s="1" t="e">
        <f>VLOOKUP(B4239,MICRO!E:L,8,0)</f>
        <v>#N/A</v>
      </c>
    </row>
    <row r="4240" spans="1:14" ht="20.25" x14ac:dyDescent="0.25">
      <c r="A4240" s="1">
        <v>21</v>
      </c>
      <c r="B4240" s="159">
        <v>3897</v>
      </c>
      <c r="C4240" s="1" t="s">
        <v>3520</v>
      </c>
      <c r="D4240" s="1"/>
      <c r="E4240" s="1" t="s">
        <v>1107</v>
      </c>
      <c r="F4240" s="1" t="s">
        <v>3561</v>
      </c>
      <c r="G4240" s="1">
        <v>1</v>
      </c>
      <c r="H4240" s="1" t="s">
        <v>19</v>
      </c>
      <c r="I4240" s="1" t="s">
        <v>1301</v>
      </c>
      <c r="J4240" s="1">
        <v>0.7</v>
      </c>
      <c r="K4240" s="1">
        <v>0.7</v>
      </c>
      <c r="L4240" s="42">
        <v>9</v>
      </c>
      <c r="M4240" s="43">
        <v>46174</v>
      </c>
      <c r="N4240" s="1" t="e">
        <f>VLOOKUP(B4240,MICRO!E:L,8,0)</f>
        <v>#N/A</v>
      </c>
    </row>
    <row r="4241" spans="1:14" ht="20.25" x14ac:dyDescent="0.25">
      <c r="A4241" s="1">
        <v>22</v>
      </c>
      <c r="B4241" s="159">
        <v>3898</v>
      </c>
      <c r="C4241" s="1" t="s">
        <v>3520</v>
      </c>
      <c r="D4241" s="1"/>
      <c r="E4241" s="1" t="s">
        <v>1108</v>
      </c>
      <c r="F4241" s="1" t="s">
        <v>3562</v>
      </c>
      <c r="G4241" s="1">
        <v>1</v>
      </c>
      <c r="H4241" s="1">
        <v>0.6</v>
      </c>
      <c r="I4241" s="1" t="s">
        <v>1301</v>
      </c>
      <c r="J4241" s="1">
        <v>0.6</v>
      </c>
      <c r="K4241" s="1">
        <v>0.6</v>
      </c>
      <c r="L4241" s="42">
        <v>9</v>
      </c>
      <c r="M4241" s="43">
        <v>46174</v>
      </c>
      <c r="N4241" s="1" t="e">
        <f>VLOOKUP(B4241,MICRO!E:L,8,0)</f>
        <v>#N/A</v>
      </c>
    </row>
    <row r="4242" spans="1:14" ht="20.25" x14ac:dyDescent="0.25">
      <c r="A4242" s="1">
        <v>23</v>
      </c>
      <c r="B4242" s="159">
        <v>3899</v>
      </c>
      <c r="C4242" s="1" t="s">
        <v>3520</v>
      </c>
      <c r="D4242" s="1"/>
      <c r="E4242" s="1" t="s">
        <v>1109</v>
      </c>
      <c r="F4242" s="1" t="s">
        <v>3563</v>
      </c>
      <c r="G4242" s="1">
        <v>1</v>
      </c>
      <c r="H4242" s="1" t="s">
        <v>19</v>
      </c>
      <c r="I4242" s="1" t="s">
        <v>1301</v>
      </c>
      <c r="J4242" s="1">
        <v>0.9</v>
      </c>
      <c r="K4242" s="1">
        <v>0.9</v>
      </c>
      <c r="L4242" s="42">
        <v>9</v>
      </c>
      <c r="M4242" s="43">
        <v>46174</v>
      </c>
      <c r="N4242" s="1" t="e">
        <f>VLOOKUP(B4242,MICRO!E:L,8,0)</f>
        <v>#N/A</v>
      </c>
    </row>
    <row r="4243" spans="1:14" ht="20.25" x14ac:dyDescent="0.25">
      <c r="A4243" s="1">
        <v>24</v>
      </c>
      <c r="B4243" s="159">
        <v>3900</v>
      </c>
      <c r="C4243" s="1" t="s">
        <v>3520</v>
      </c>
      <c r="D4243" s="1"/>
      <c r="E4243" s="1" t="s">
        <v>1110</v>
      </c>
      <c r="F4243" s="1" t="s">
        <v>3564</v>
      </c>
      <c r="G4243" s="1">
        <v>1</v>
      </c>
      <c r="H4243" s="1" t="s">
        <v>19</v>
      </c>
      <c r="I4243" s="1" t="s">
        <v>1301</v>
      </c>
      <c r="J4243" s="1">
        <v>0.2</v>
      </c>
      <c r="K4243" s="1">
        <v>0.2</v>
      </c>
      <c r="L4243" s="42">
        <v>9</v>
      </c>
      <c r="M4243" s="43">
        <v>46174</v>
      </c>
      <c r="N4243" s="1" t="e">
        <f>VLOOKUP(B4243,MICRO!E:L,8,0)</f>
        <v>#N/A</v>
      </c>
    </row>
    <row r="4244" spans="1:14" ht="20.25" x14ac:dyDescent="0.25">
      <c r="A4244" s="1">
        <v>25</v>
      </c>
      <c r="B4244" s="159">
        <v>3901</v>
      </c>
      <c r="C4244" s="1" t="s">
        <v>3520</v>
      </c>
      <c r="D4244" s="1"/>
      <c r="E4244" s="1" t="s">
        <v>1111</v>
      </c>
      <c r="F4244" s="1" t="s">
        <v>3565</v>
      </c>
      <c r="G4244" s="1">
        <v>1</v>
      </c>
      <c r="H4244" s="1" t="s">
        <v>19</v>
      </c>
      <c r="I4244" s="1" t="s">
        <v>1301</v>
      </c>
      <c r="J4244" s="1">
        <v>0.6</v>
      </c>
      <c r="K4244" s="1">
        <v>0.6</v>
      </c>
      <c r="L4244" s="42">
        <v>9</v>
      </c>
      <c r="M4244" s="43">
        <v>46174</v>
      </c>
      <c r="N4244" s="1" t="e">
        <f>VLOOKUP(B4244,MICRO!E:L,8,0)</f>
        <v>#N/A</v>
      </c>
    </row>
    <row r="4245" spans="1:14" ht="20.25" x14ac:dyDescent="0.25">
      <c r="A4245" s="1">
        <v>26</v>
      </c>
      <c r="B4245" s="159">
        <v>3902</v>
      </c>
      <c r="C4245" s="1" t="s">
        <v>3520</v>
      </c>
      <c r="D4245" s="1"/>
      <c r="E4245" s="1" t="s">
        <v>1113</v>
      </c>
      <c r="F4245" s="1" t="s">
        <v>3566</v>
      </c>
      <c r="G4245" s="1">
        <v>1</v>
      </c>
      <c r="H4245" s="1" t="s">
        <v>19</v>
      </c>
      <c r="I4245" s="1" t="s">
        <v>1301</v>
      </c>
      <c r="J4245" s="1">
        <v>0.2</v>
      </c>
      <c r="K4245" s="1">
        <v>0.2</v>
      </c>
      <c r="L4245" s="42">
        <v>9</v>
      </c>
      <c r="M4245" s="43">
        <v>46174</v>
      </c>
      <c r="N4245" s="1" t="e">
        <f>VLOOKUP(B4245,MICRO!E:L,8,0)</f>
        <v>#N/A</v>
      </c>
    </row>
    <row r="4246" spans="1:14" ht="20.25" x14ac:dyDescent="0.25">
      <c r="A4246" s="1">
        <v>27</v>
      </c>
      <c r="B4246" s="159">
        <v>3903</v>
      </c>
      <c r="C4246" s="1" t="s">
        <v>3520</v>
      </c>
      <c r="D4246" s="1"/>
      <c r="E4246" s="1" t="s">
        <v>1115</v>
      </c>
      <c r="F4246" s="1" t="s">
        <v>3567</v>
      </c>
      <c r="G4246" s="1">
        <v>1</v>
      </c>
      <c r="H4246" s="1" t="s">
        <v>19</v>
      </c>
      <c r="I4246" s="1" t="s">
        <v>1301</v>
      </c>
      <c r="J4246" s="1">
        <v>0.6</v>
      </c>
      <c r="K4246" s="1">
        <v>0.6</v>
      </c>
      <c r="L4246" s="42">
        <v>9</v>
      </c>
      <c r="M4246" s="43">
        <v>46174</v>
      </c>
      <c r="N4246" s="1" t="e">
        <f>VLOOKUP(B4246,MICRO!E:L,8,0)</f>
        <v>#N/A</v>
      </c>
    </row>
    <row r="4247" spans="1:14" ht="20.25" x14ac:dyDescent="0.25">
      <c r="A4247" s="1">
        <v>28</v>
      </c>
      <c r="B4247" s="159">
        <v>3904</v>
      </c>
      <c r="C4247" s="1" t="s">
        <v>3520</v>
      </c>
      <c r="D4247" s="1"/>
      <c r="E4247" s="1" t="s">
        <v>2435</v>
      </c>
      <c r="F4247" s="1" t="s">
        <v>3568</v>
      </c>
      <c r="G4247" s="1">
        <v>1</v>
      </c>
      <c r="H4247" s="1" t="s">
        <v>19</v>
      </c>
      <c r="I4247" s="1" t="s">
        <v>1301</v>
      </c>
      <c r="J4247" s="1">
        <v>1.3</v>
      </c>
      <c r="K4247" s="1">
        <v>1.3</v>
      </c>
      <c r="L4247" s="42">
        <v>9</v>
      </c>
      <c r="M4247" s="43">
        <v>46174</v>
      </c>
      <c r="N4247" s="1" t="e">
        <f>VLOOKUP(B4247,MICRO!E:L,8,0)</f>
        <v>#N/A</v>
      </c>
    </row>
    <row r="4248" spans="1:14" ht="20.25" x14ac:dyDescent="0.25">
      <c r="A4248" s="1">
        <v>29</v>
      </c>
      <c r="B4248" s="159">
        <v>3905</v>
      </c>
      <c r="C4248" s="1" t="s">
        <v>3520</v>
      </c>
      <c r="D4248" s="1"/>
      <c r="E4248" s="1" t="s">
        <v>11</v>
      </c>
      <c r="F4248" s="1" t="s">
        <v>3569</v>
      </c>
      <c r="G4248" s="1">
        <v>1</v>
      </c>
      <c r="H4248" s="1" t="s">
        <v>19</v>
      </c>
      <c r="I4248" s="1" t="s">
        <v>1301</v>
      </c>
      <c r="J4248" s="1">
        <v>1.5</v>
      </c>
      <c r="K4248" s="1">
        <v>1.5</v>
      </c>
      <c r="L4248" s="42">
        <v>9</v>
      </c>
      <c r="M4248" s="43">
        <v>46174</v>
      </c>
      <c r="N4248" s="1" t="e">
        <f>VLOOKUP(B4248,MICRO!E:L,8,0)</f>
        <v>#N/A</v>
      </c>
    </row>
    <row r="4249" spans="1:14" ht="20.25" x14ac:dyDescent="0.25">
      <c r="A4249" s="1">
        <v>30</v>
      </c>
      <c r="B4249" s="159">
        <v>3906</v>
      </c>
      <c r="C4249" s="1" t="s">
        <v>3520</v>
      </c>
      <c r="D4249" s="1"/>
      <c r="E4249" s="1" t="s">
        <v>2185</v>
      </c>
      <c r="F4249" s="1" t="s">
        <v>3570</v>
      </c>
      <c r="G4249" s="1">
        <v>1</v>
      </c>
      <c r="H4249" s="1" t="s">
        <v>19</v>
      </c>
      <c r="I4249" s="1" t="s">
        <v>1301</v>
      </c>
      <c r="J4249" s="1">
        <v>1.2</v>
      </c>
      <c r="K4249" s="1">
        <v>1.2</v>
      </c>
      <c r="L4249" s="42">
        <v>9</v>
      </c>
      <c r="M4249" s="43">
        <v>46174</v>
      </c>
      <c r="N4249" s="1" t="e">
        <f>VLOOKUP(B4249,MICRO!E:L,8,0)</f>
        <v>#N/A</v>
      </c>
    </row>
    <row r="4250" spans="1:14" ht="20.25" x14ac:dyDescent="0.25">
      <c r="A4250" s="1">
        <v>31</v>
      </c>
      <c r="B4250" s="159">
        <v>3907</v>
      </c>
      <c r="C4250" s="1" t="s">
        <v>3520</v>
      </c>
      <c r="D4250" s="1"/>
      <c r="E4250" s="1" t="s">
        <v>1835</v>
      </c>
      <c r="F4250" s="1" t="s">
        <v>3571</v>
      </c>
      <c r="G4250" s="1">
        <v>1</v>
      </c>
      <c r="H4250" s="1" t="s">
        <v>19</v>
      </c>
      <c r="I4250" s="1" t="s">
        <v>1301</v>
      </c>
      <c r="J4250" s="1">
        <v>0.3</v>
      </c>
      <c r="K4250" s="1">
        <v>0.3</v>
      </c>
      <c r="L4250" s="42">
        <v>9</v>
      </c>
      <c r="M4250" s="43">
        <v>46174</v>
      </c>
      <c r="N4250" s="1" t="e">
        <f>VLOOKUP(B4250,MICRO!E:L,8,0)</f>
        <v>#N/A</v>
      </c>
    </row>
    <row r="4251" spans="1:14" ht="20.25" x14ac:dyDescent="0.25">
      <c r="A4251" s="1">
        <v>32</v>
      </c>
      <c r="B4251" s="159">
        <v>3908</v>
      </c>
      <c r="C4251" s="1" t="s">
        <v>3520</v>
      </c>
      <c r="D4251" s="1"/>
      <c r="E4251" s="1" t="s">
        <v>1837</v>
      </c>
      <c r="F4251" s="1" t="s">
        <v>3572</v>
      </c>
      <c r="G4251" s="1">
        <v>2</v>
      </c>
      <c r="H4251" s="1" t="s">
        <v>19</v>
      </c>
      <c r="I4251" s="1" t="s">
        <v>1301</v>
      </c>
      <c r="J4251" s="1">
        <v>1.6</v>
      </c>
      <c r="K4251" s="1">
        <v>3.2</v>
      </c>
      <c r="L4251" s="42">
        <v>9</v>
      </c>
      <c r="M4251" s="43">
        <v>46174</v>
      </c>
      <c r="N4251" s="1" t="e">
        <f>VLOOKUP(B4251,MICRO!E:L,8,0)</f>
        <v>#N/A</v>
      </c>
    </row>
    <row r="4252" spans="1:14" ht="20.25" x14ac:dyDescent="0.25">
      <c r="A4252" s="1">
        <v>33</v>
      </c>
      <c r="B4252" s="159">
        <v>3909</v>
      </c>
      <c r="C4252" s="1" t="s">
        <v>3520</v>
      </c>
      <c r="D4252" s="1"/>
      <c r="E4252" s="1" t="s">
        <v>2574</v>
      </c>
      <c r="F4252" s="1" t="s">
        <v>3573</v>
      </c>
      <c r="G4252" s="1">
        <v>2</v>
      </c>
      <c r="H4252" s="1" t="s">
        <v>19</v>
      </c>
      <c r="I4252" s="1" t="s">
        <v>1301</v>
      </c>
      <c r="J4252" s="1">
        <v>0.8</v>
      </c>
      <c r="K4252" s="1">
        <v>1.6</v>
      </c>
      <c r="L4252" s="42">
        <v>9</v>
      </c>
      <c r="M4252" s="43">
        <v>46174</v>
      </c>
      <c r="N4252" s="1" t="e">
        <f>VLOOKUP(B4252,MICRO!E:L,8,0)</f>
        <v>#N/A</v>
      </c>
    </row>
    <row r="4253" spans="1:14" ht="20.25" x14ac:dyDescent="0.25">
      <c r="A4253" s="1">
        <v>34</v>
      </c>
      <c r="B4253" s="159">
        <v>3910</v>
      </c>
      <c r="C4253" s="1" t="s">
        <v>3525</v>
      </c>
      <c r="D4253" s="1"/>
      <c r="E4253" s="1" t="s">
        <v>746</v>
      </c>
      <c r="F4253" s="1" t="s">
        <v>3574</v>
      </c>
      <c r="G4253" s="1">
        <v>1</v>
      </c>
      <c r="H4253" s="1" t="s">
        <v>19</v>
      </c>
      <c r="I4253" s="1" t="s">
        <v>1301</v>
      </c>
      <c r="J4253" s="1">
        <v>0.9</v>
      </c>
      <c r="K4253" s="1">
        <v>0.9</v>
      </c>
      <c r="L4253" s="42">
        <v>9</v>
      </c>
      <c r="M4253" s="43">
        <v>46174</v>
      </c>
      <c r="N4253" s="1" t="e">
        <f>VLOOKUP(B4253,MICRO!E:L,8,0)</f>
        <v>#N/A</v>
      </c>
    </row>
    <row r="4254" spans="1:14" ht="20.25" x14ac:dyDescent="0.25">
      <c r="A4254" s="1">
        <v>35</v>
      </c>
      <c r="B4254" s="159">
        <v>3911</v>
      </c>
      <c r="C4254" s="1" t="s">
        <v>3525</v>
      </c>
      <c r="D4254" s="1"/>
      <c r="E4254" s="1" t="s">
        <v>1101</v>
      </c>
      <c r="F4254" s="1" t="s">
        <v>3575</v>
      </c>
      <c r="G4254" s="1">
        <v>1</v>
      </c>
      <c r="H4254" s="1" t="s">
        <v>19</v>
      </c>
      <c r="I4254" s="1" t="s">
        <v>1301</v>
      </c>
      <c r="J4254" s="1">
        <v>1.1000000000000001</v>
      </c>
      <c r="K4254" s="1">
        <v>1.1000000000000001</v>
      </c>
      <c r="L4254" s="42">
        <v>9</v>
      </c>
      <c r="M4254" s="43">
        <v>46174</v>
      </c>
      <c r="N4254" s="1" t="e">
        <f>VLOOKUP(B4254,MICRO!E:L,8,0)</f>
        <v>#N/A</v>
      </c>
    </row>
    <row r="4255" spans="1:14" ht="20.25" x14ac:dyDescent="0.25">
      <c r="A4255" s="1">
        <v>36</v>
      </c>
      <c r="B4255" s="159">
        <v>3912</v>
      </c>
      <c r="C4255" s="1" t="s">
        <v>3525</v>
      </c>
      <c r="D4255" s="1"/>
      <c r="E4255" s="1" t="s">
        <v>100</v>
      </c>
      <c r="F4255" s="1" t="s">
        <v>3576</v>
      </c>
      <c r="G4255" s="1">
        <v>1</v>
      </c>
      <c r="H4255" s="1" t="s">
        <v>19</v>
      </c>
      <c r="I4255" s="1" t="s">
        <v>1301</v>
      </c>
      <c r="J4255" s="1">
        <v>0.4</v>
      </c>
      <c r="K4255" s="1">
        <v>0.4</v>
      </c>
      <c r="L4255" s="42">
        <v>9</v>
      </c>
      <c r="M4255" s="43">
        <v>46174</v>
      </c>
      <c r="N4255" s="1" t="e">
        <f>VLOOKUP(B4255,MICRO!E:L,8,0)</f>
        <v>#N/A</v>
      </c>
    </row>
    <row r="4256" spans="1:14" ht="20.25" x14ac:dyDescent="0.25">
      <c r="A4256" s="1">
        <v>37</v>
      </c>
      <c r="B4256" s="159">
        <v>3913</v>
      </c>
      <c r="C4256" s="1" t="s">
        <v>3525</v>
      </c>
      <c r="D4256" s="1"/>
      <c r="E4256" s="1" t="s">
        <v>173</v>
      </c>
      <c r="F4256" s="1" t="s">
        <v>3577</v>
      </c>
      <c r="G4256" s="1">
        <v>1</v>
      </c>
      <c r="H4256" s="1" t="s">
        <v>19</v>
      </c>
      <c r="I4256" s="1" t="s">
        <v>1301</v>
      </c>
      <c r="J4256" s="1">
        <v>0.7</v>
      </c>
      <c r="K4256" s="1">
        <v>0.7</v>
      </c>
      <c r="L4256" s="42">
        <v>9</v>
      </c>
      <c r="M4256" s="43">
        <v>46174</v>
      </c>
      <c r="N4256" s="1" t="e">
        <f>VLOOKUP(B4256,MICRO!E:L,8,0)</f>
        <v>#N/A</v>
      </c>
    </row>
    <row r="4257" spans="1:14" ht="20.25" x14ac:dyDescent="0.25">
      <c r="A4257" s="1">
        <v>38</v>
      </c>
      <c r="B4257" s="159">
        <v>3914</v>
      </c>
      <c r="C4257" s="1" t="s">
        <v>3525</v>
      </c>
      <c r="D4257" s="1"/>
      <c r="E4257" s="1" t="s">
        <v>461</v>
      </c>
      <c r="F4257" s="1" t="s">
        <v>3578</v>
      </c>
      <c r="G4257" s="1">
        <v>1</v>
      </c>
      <c r="H4257" s="1" t="s">
        <v>19</v>
      </c>
      <c r="I4257" s="1" t="s">
        <v>1301</v>
      </c>
      <c r="J4257" s="1">
        <v>0.4</v>
      </c>
      <c r="K4257" s="1">
        <v>0.4</v>
      </c>
      <c r="L4257" s="42">
        <v>9</v>
      </c>
      <c r="M4257" s="43">
        <v>46174</v>
      </c>
      <c r="N4257" s="1" t="e">
        <f>VLOOKUP(B4257,MICRO!E:L,8,0)</f>
        <v>#N/A</v>
      </c>
    </row>
    <row r="4258" spans="1:14" ht="20.25" x14ac:dyDescent="0.25">
      <c r="A4258" s="1">
        <v>39</v>
      </c>
      <c r="B4258" s="159">
        <v>3915</v>
      </c>
      <c r="C4258" s="1" t="s">
        <v>3525</v>
      </c>
      <c r="D4258" s="1"/>
      <c r="E4258" s="1" t="s">
        <v>464</v>
      </c>
      <c r="F4258" s="1" t="s">
        <v>3579</v>
      </c>
      <c r="G4258" s="1">
        <v>1</v>
      </c>
      <c r="H4258" s="1" t="s">
        <v>19</v>
      </c>
      <c r="I4258" s="1" t="s">
        <v>1301</v>
      </c>
      <c r="J4258" s="1">
        <v>1.5</v>
      </c>
      <c r="K4258" s="1">
        <v>1.5</v>
      </c>
      <c r="L4258" s="42">
        <v>9</v>
      </c>
      <c r="M4258" s="43">
        <v>46174</v>
      </c>
      <c r="N4258" s="1" t="e">
        <f>VLOOKUP(B4258,MICRO!E:L,8,0)</f>
        <v>#N/A</v>
      </c>
    </row>
    <row r="4259" spans="1:14" ht="20.25" x14ac:dyDescent="0.25">
      <c r="A4259" s="1">
        <v>40</v>
      </c>
      <c r="B4259" s="159">
        <v>3916</v>
      </c>
      <c r="C4259" s="1" t="s">
        <v>3525</v>
      </c>
      <c r="D4259" s="1"/>
      <c r="E4259" s="1" t="s">
        <v>1103</v>
      </c>
      <c r="F4259" s="1" t="s">
        <v>3580</v>
      </c>
      <c r="G4259" s="1">
        <v>1</v>
      </c>
      <c r="H4259" s="1" t="s">
        <v>19</v>
      </c>
      <c r="I4259" s="1" t="s">
        <v>1301</v>
      </c>
      <c r="J4259" s="1">
        <v>1.2</v>
      </c>
      <c r="K4259" s="1">
        <v>1.2</v>
      </c>
      <c r="L4259" s="42">
        <v>9</v>
      </c>
      <c r="M4259" s="43">
        <v>46174</v>
      </c>
      <c r="N4259" s="1" t="e">
        <f>VLOOKUP(B4259,MICRO!E:L,8,0)</f>
        <v>#N/A</v>
      </c>
    </row>
    <row r="4260" spans="1:14" ht="20.25" x14ac:dyDescent="0.25">
      <c r="A4260" s="1">
        <v>41</v>
      </c>
      <c r="B4260" s="159">
        <v>3917</v>
      </c>
      <c r="C4260" s="1" t="s">
        <v>3525</v>
      </c>
      <c r="D4260" s="1"/>
      <c r="E4260" s="1" t="s">
        <v>1104</v>
      </c>
      <c r="F4260" s="1" t="s">
        <v>3581</v>
      </c>
      <c r="G4260" s="1">
        <v>1</v>
      </c>
      <c r="H4260" s="1" t="s">
        <v>19</v>
      </c>
      <c r="I4260" s="1" t="s">
        <v>1301</v>
      </c>
      <c r="J4260" s="1">
        <v>3.6</v>
      </c>
      <c r="K4260" s="1">
        <v>3.6</v>
      </c>
      <c r="L4260" s="42">
        <v>9</v>
      </c>
      <c r="M4260" s="43">
        <v>46174</v>
      </c>
      <c r="N4260" s="1" t="e">
        <f>VLOOKUP(B4260,MICRO!E:L,8,0)</f>
        <v>#N/A</v>
      </c>
    </row>
    <row r="4261" spans="1:14" ht="20.25" x14ac:dyDescent="0.25">
      <c r="A4261" s="1">
        <v>42</v>
      </c>
      <c r="B4261" s="159">
        <v>3918</v>
      </c>
      <c r="C4261" s="1" t="s">
        <v>3528</v>
      </c>
      <c r="D4261" s="1"/>
      <c r="E4261" s="1" t="s">
        <v>1107</v>
      </c>
      <c r="F4261" s="1" t="s">
        <v>3582</v>
      </c>
      <c r="G4261" s="1">
        <v>1</v>
      </c>
      <c r="H4261" s="1" t="s">
        <v>19</v>
      </c>
      <c r="I4261" s="1" t="s">
        <v>1301</v>
      </c>
      <c r="J4261" s="1">
        <v>0.7</v>
      </c>
      <c r="K4261" s="1">
        <v>0.7</v>
      </c>
      <c r="L4261" s="42">
        <v>9</v>
      </c>
      <c r="M4261" s="43">
        <v>46174</v>
      </c>
      <c r="N4261" s="1" t="e">
        <f>VLOOKUP(B4261,MICRO!E:L,8,0)</f>
        <v>#N/A</v>
      </c>
    </row>
    <row r="4262" spans="1:14" ht="20.25" x14ac:dyDescent="0.25">
      <c r="A4262" s="1">
        <v>43</v>
      </c>
      <c r="B4262" s="159">
        <v>3919</v>
      </c>
      <c r="C4262" s="1" t="s">
        <v>3528</v>
      </c>
      <c r="D4262" s="1"/>
      <c r="E4262" s="1" t="s">
        <v>1108</v>
      </c>
      <c r="F4262" s="1" t="s">
        <v>3562</v>
      </c>
      <c r="G4262" s="1">
        <v>1</v>
      </c>
      <c r="H4262" s="1" t="s">
        <v>19</v>
      </c>
      <c r="I4262" s="1" t="s">
        <v>1301</v>
      </c>
      <c r="J4262" s="1">
        <v>0.6</v>
      </c>
      <c r="K4262" s="1">
        <v>0.6</v>
      </c>
      <c r="L4262" s="42">
        <v>9</v>
      </c>
      <c r="M4262" s="43">
        <v>46174</v>
      </c>
      <c r="N4262" s="1" t="e">
        <f>VLOOKUP(B4262,MICRO!E:L,8,0)</f>
        <v>#N/A</v>
      </c>
    </row>
    <row r="4263" spans="1:14" ht="20.25" x14ac:dyDescent="0.25">
      <c r="A4263" s="1">
        <v>44</v>
      </c>
      <c r="B4263" s="159">
        <v>3920</v>
      </c>
      <c r="C4263" s="1" t="s">
        <v>3528</v>
      </c>
      <c r="D4263" s="1"/>
      <c r="E4263" s="1" t="s">
        <v>1109</v>
      </c>
      <c r="F4263" s="1" t="s">
        <v>3563</v>
      </c>
      <c r="G4263" s="1">
        <v>1</v>
      </c>
      <c r="H4263" s="1" t="s">
        <v>19</v>
      </c>
      <c r="I4263" s="1" t="s">
        <v>1301</v>
      </c>
      <c r="J4263" s="1">
        <v>0.9</v>
      </c>
      <c r="K4263" s="1">
        <v>0.9</v>
      </c>
      <c r="L4263" s="42">
        <v>9</v>
      </c>
      <c r="M4263" s="43">
        <v>46174</v>
      </c>
      <c r="N4263" s="1" t="e">
        <f>VLOOKUP(B4263,MICRO!E:L,8,0)</f>
        <v>#N/A</v>
      </c>
    </row>
    <row r="4264" spans="1:14" ht="20.25" x14ac:dyDescent="0.25">
      <c r="A4264" s="1">
        <v>45</v>
      </c>
      <c r="B4264" s="159">
        <v>3921</v>
      </c>
      <c r="C4264" s="1" t="s">
        <v>3528</v>
      </c>
      <c r="D4264" s="1"/>
      <c r="E4264" s="1" t="s">
        <v>1110</v>
      </c>
      <c r="F4264" s="1" t="s">
        <v>3564</v>
      </c>
      <c r="G4264" s="1">
        <v>1</v>
      </c>
      <c r="H4264" s="1" t="s">
        <v>19</v>
      </c>
      <c r="I4264" s="1" t="s">
        <v>1301</v>
      </c>
      <c r="J4264" s="1">
        <v>0.2</v>
      </c>
      <c r="K4264" s="1">
        <v>0.2</v>
      </c>
      <c r="L4264" s="42">
        <v>9</v>
      </c>
      <c r="M4264" s="43">
        <v>46174</v>
      </c>
      <c r="N4264" s="1" t="e">
        <f>VLOOKUP(B4264,MICRO!E:L,8,0)</f>
        <v>#N/A</v>
      </c>
    </row>
    <row r="4265" spans="1:14" ht="20.25" x14ac:dyDescent="0.25">
      <c r="A4265" s="1">
        <v>46</v>
      </c>
      <c r="B4265" s="159">
        <v>3922</v>
      </c>
      <c r="C4265" s="1" t="s">
        <v>3528</v>
      </c>
      <c r="D4265" s="1"/>
      <c r="E4265" s="1" t="s">
        <v>1111</v>
      </c>
      <c r="F4265" s="1" t="s">
        <v>3565</v>
      </c>
      <c r="G4265" s="1">
        <v>1</v>
      </c>
      <c r="H4265" s="1" t="s">
        <v>19</v>
      </c>
      <c r="I4265" s="1" t="s">
        <v>1301</v>
      </c>
      <c r="J4265" s="1">
        <v>0.6</v>
      </c>
      <c r="K4265" s="1">
        <v>0.6</v>
      </c>
      <c r="L4265" s="42">
        <v>9</v>
      </c>
      <c r="M4265" s="43">
        <v>46174</v>
      </c>
      <c r="N4265" s="1" t="e">
        <f>VLOOKUP(B4265,MICRO!E:L,8,0)</f>
        <v>#N/A</v>
      </c>
    </row>
    <row r="4266" spans="1:14" ht="20.25" x14ac:dyDescent="0.25">
      <c r="A4266" s="1">
        <v>47</v>
      </c>
      <c r="B4266" s="159">
        <v>3923</v>
      </c>
      <c r="C4266" s="1" t="s">
        <v>3528</v>
      </c>
      <c r="D4266" s="1"/>
      <c r="E4266" s="1" t="s">
        <v>1113</v>
      </c>
      <c r="F4266" s="1" t="s">
        <v>3566</v>
      </c>
      <c r="G4266" s="1">
        <v>1</v>
      </c>
      <c r="H4266" s="1" t="s">
        <v>19</v>
      </c>
      <c r="I4266" s="1" t="s">
        <v>1301</v>
      </c>
      <c r="J4266" s="1">
        <v>0.2</v>
      </c>
      <c r="K4266" s="1">
        <v>0.2</v>
      </c>
      <c r="L4266" s="42">
        <v>9</v>
      </c>
      <c r="M4266" s="43">
        <v>46174</v>
      </c>
      <c r="N4266" s="1" t="e">
        <f>VLOOKUP(B4266,MICRO!E:L,8,0)</f>
        <v>#N/A</v>
      </c>
    </row>
    <row r="4267" spans="1:14" ht="20.25" x14ac:dyDescent="0.25">
      <c r="A4267" s="1">
        <v>48</v>
      </c>
      <c r="B4267" s="159">
        <v>3924</v>
      </c>
      <c r="C4267" s="1" t="s">
        <v>3528</v>
      </c>
      <c r="D4267" s="1"/>
      <c r="E4267" s="1" t="s">
        <v>1115</v>
      </c>
      <c r="F4267" s="1" t="s">
        <v>3567</v>
      </c>
      <c r="G4267" s="1">
        <v>1</v>
      </c>
      <c r="H4267" s="1" t="s">
        <v>19</v>
      </c>
      <c r="I4267" s="1" t="s">
        <v>1301</v>
      </c>
      <c r="J4267" s="1">
        <v>0.6</v>
      </c>
      <c r="K4267" s="1">
        <v>0.6</v>
      </c>
      <c r="L4267" s="42">
        <v>9</v>
      </c>
      <c r="M4267" s="43">
        <v>46174</v>
      </c>
      <c r="N4267" s="1" t="e">
        <f>VLOOKUP(B4267,MICRO!E:L,8,0)</f>
        <v>#N/A</v>
      </c>
    </row>
    <row r="4268" spans="1:14" ht="20.25" x14ac:dyDescent="0.25">
      <c r="A4268" s="1">
        <v>49</v>
      </c>
      <c r="B4268" s="159">
        <v>3925</v>
      </c>
      <c r="C4268" s="1" t="s">
        <v>3528</v>
      </c>
      <c r="D4268" s="1"/>
      <c r="E4268" s="1" t="s">
        <v>213</v>
      </c>
      <c r="F4268" s="1" t="s">
        <v>3576</v>
      </c>
      <c r="G4268" s="1">
        <v>1</v>
      </c>
      <c r="H4268" s="1" t="s">
        <v>19</v>
      </c>
      <c r="I4268" s="1" t="s">
        <v>1301</v>
      </c>
      <c r="J4268" s="1">
        <v>0.4</v>
      </c>
      <c r="K4268" s="1">
        <v>0.4</v>
      </c>
      <c r="L4268" s="42">
        <v>9</v>
      </c>
      <c r="M4268" s="43">
        <v>46174</v>
      </c>
      <c r="N4268" s="1" t="e">
        <f>VLOOKUP(B4268,MICRO!E:L,8,0)</f>
        <v>#N/A</v>
      </c>
    </row>
    <row r="4269" spans="1:14" ht="20.25" x14ac:dyDescent="0.25">
      <c r="A4269" s="1">
        <v>50</v>
      </c>
      <c r="B4269" s="159">
        <v>3926</v>
      </c>
      <c r="C4269" s="1" t="s">
        <v>3528</v>
      </c>
      <c r="D4269" s="1"/>
      <c r="E4269" s="1" t="s">
        <v>1114</v>
      </c>
      <c r="F4269" s="1" t="s">
        <v>3583</v>
      </c>
      <c r="G4269" s="1">
        <v>1</v>
      </c>
      <c r="H4269" s="1" t="s">
        <v>19</v>
      </c>
      <c r="I4269" s="1" t="s">
        <v>1301</v>
      </c>
      <c r="J4269" s="1">
        <v>0.7</v>
      </c>
      <c r="K4269" s="1">
        <v>0.7</v>
      </c>
      <c r="L4269" s="42">
        <v>9</v>
      </c>
      <c r="M4269" s="43">
        <v>46174</v>
      </c>
      <c r="N4269" s="1" t="e">
        <f>VLOOKUP(B4269,MICRO!E:L,8,0)</f>
        <v>#N/A</v>
      </c>
    </row>
    <row r="4270" spans="1:14" ht="20.25" x14ac:dyDescent="0.25">
      <c r="A4270" s="1">
        <v>51</v>
      </c>
      <c r="B4270" s="159">
        <v>3927</v>
      </c>
      <c r="C4270" s="1" t="s">
        <v>3528</v>
      </c>
      <c r="D4270" s="1"/>
      <c r="E4270" s="1" t="s">
        <v>3334</v>
      </c>
      <c r="F4270" s="1" t="s">
        <v>3584</v>
      </c>
      <c r="G4270" s="1">
        <v>1</v>
      </c>
      <c r="H4270" s="1" t="s">
        <v>19</v>
      </c>
      <c r="I4270" s="1" t="s">
        <v>1301</v>
      </c>
      <c r="J4270" s="1">
        <v>0.7</v>
      </c>
      <c r="K4270" s="1">
        <v>0.7</v>
      </c>
      <c r="L4270" s="42">
        <v>9</v>
      </c>
      <c r="M4270" s="43">
        <v>46174</v>
      </c>
      <c r="N4270" s="1" t="e">
        <f>VLOOKUP(B4270,MICRO!E:L,8,0)</f>
        <v>#N/A</v>
      </c>
    </row>
    <row r="4271" spans="1:14" ht="20.25" x14ac:dyDescent="0.25">
      <c r="A4271" s="1">
        <v>52</v>
      </c>
      <c r="B4271" s="159">
        <v>3928</v>
      </c>
      <c r="C4271" s="1" t="s">
        <v>3528</v>
      </c>
      <c r="D4271" s="1"/>
      <c r="E4271" s="1" t="s">
        <v>1106</v>
      </c>
      <c r="F4271" s="1" t="s">
        <v>3585</v>
      </c>
      <c r="G4271" s="1">
        <v>1</v>
      </c>
      <c r="H4271" s="1" t="s">
        <v>19</v>
      </c>
      <c r="I4271" s="1" t="s">
        <v>1301</v>
      </c>
      <c r="J4271" s="1">
        <v>0.9</v>
      </c>
      <c r="K4271" s="1">
        <v>0.9</v>
      </c>
      <c r="L4271" s="42">
        <v>9</v>
      </c>
      <c r="M4271" s="43">
        <v>46174</v>
      </c>
      <c r="N4271" s="1" t="e">
        <f>VLOOKUP(B4271,MICRO!E:L,8,0)</f>
        <v>#N/A</v>
      </c>
    </row>
    <row r="4272" spans="1:14" ht="20.25" x14ac:dyDescent="0.25">
      <c r="A4272" s="1">
        <v>53</v>
      </c>
      <c r="B4272" s="159">
        <v>3929</v>
      </c>
      <c r="C4272" s="1" t="s">
        <v>3528</v>
      </c>
      <c r="D4272" s="1"/>
      <c r="E4272" s="1" t="s">
        <v>1112</v>
      </c>
      <c r="F4272" s="1" t="s">
        <v>3578</v>
      </c>
      <c r="G4272" s="1">
        <v>1</v>
      </c>
      <c r="H4272" s="1" t="s">
        <v>19</v>
      </c>
      <c r="I4272" s="1" t="s">
        <v>1301</v>
      </c>
      <c r="J4272" s="1">
        <v>0.4</v>
      </c>
      <c r="K4272" s="1">
        <v>0.4</v>
      </c>
      <c r="L4272" s="42">
        <v>9</v>
      </c>
      <c r="M4272" s="43">
        <v>46174</v>
      </c>
      <c r="N4272" s="1" t="e">
        <f>VLOOKUP(B4272,MICRO!E:L,8,0)</f>
        <v>#N/A</v>
      </c>
    </row>
    <row r="4273" spans="1:14" ht="20.25" x14ac:dyDescent="0.25">
      <c r="A4273" s="1">
        <v>54</v>
      </c>
      <c r="B4273" s="159">
        <v>3930</v>
      </c>
      <c r="C4273" s="1"/>
      <c r="D4273" s="1" t="s">
        <v>3586</v>
      </c>
      <c r="E4273" s="1"/>
      <c r="F4273" s="1" t="s">
        <v>3587</v>
      </c>
      <c r="G4273" s="1">
        <v>14</v>
      </c>
      <c r="H4273" s="1" t="s">
        <v>19</v>
      </c>
      <c r="I4273" s="1"/>
      <c r="J4273" s="1">
        <v>1.5</v>
      </c>
      <c r="K4273" s="1">
        <v>21</v>
      </c>
      <c r="L4273" s="42">
        <v>9</v>
      </c>
      <c r="M4273" s="43">
        <v>46174</v>
      </c>
      <c r="N4273" s="1" t="e">
        <f>VLOOKUP(B4273,MICRO!E:L,8,0)</f>
        <v>#N/A</v>
      </c>
    </row>
    <row r="4274" spans="1:14" ht="20.25" x14ac:dyDescent="0.25">
      <c r="A4274" s="1">
        <v>55</v>
      </c>
      <c r="B4274" s="159">
        <v>3931</v>
      </c>
      <c r="C4274" s="1"/>
      <c r="D4274" s="1" t="s">
        <v>3586</v>
      </c>
      <c r="E4274" s="1"/>
      <c r="F4274" s="1" t="s">
        <v>3588</v>
      </c>
      <c r="G4274" s="1">
        <v>3</v>
      </c>
      <c r="H4274" s="1" t="s">
        <v>19</v>
      </c>
      <c r="I4274" s="1"/>
      <c r="J4274" s="1">
        <v>2.8</v>
      </c>
      <c r="K4274" s="1">
        <v>8.3999999999999986</v>
      </c>
      <c r="L4274" s="42">
        <v>9</v>
      </c>
      <c r="M4274" s="43">
        <v>46174</v>
      </c>
      <c r="N4274" s="1" t="e">
        <f>VLOOKUP(B4274,MICRO!E:L,8,0)</f>
        <v>#N/A</v>
      </c>
    </row>
    <row r="4275" spans="1:14" ht="20.25" x14ac:dyDescent="0.25">
      <c r="A4275" s="1">
        <v>56</v>
      </c>
      <c r="B4275" s="159">
        <v>3932</v>
      </c>
      <c r="C4275" s="1"/>
      <c r="D4275" s="1" t="s">
        <v>3586</v>
      </c>
      <c r="E4275" s="1"/>
      <c r="F4275" s="1" t="s">
        <v>3589</v>
      </c>
      <c r="G4275" s="1">
        <v>4</v>
      </c>
      <c r="H4275" s="1" t="s">
        <v>1253</v>
      </c>
      <c r="I4275" s="1"/>
      <c r="J4275" s="1">
        <v>0.5</v>
      </c>
      <c r="K4275" s="1">
        <v>2</v>
      </c>
      <c r="L4275" s="42">
        <v>9</v>
      </c>
      <c r="M4275" s="43">
        <v>46174</v>
      </c>
      <c r="N4275" s="1" t="e">
        <f>VLOOKUP(B4275,MICRO!E:L,8,0)</f>
        <v>#N/A</v>
      </c>
    </row>
    <row r="4276" spans="1:14" ht="20.25" x14ac:dyDescent="0.25">
      <c r="A4276" s="1">
        <v>57</v>
      </c>
      <c r="B4276" s="159">
        <v>3933</v>
      </c>
      <c r="C4276" s="1"/>
      <c r="D4276" s="1" t="s">
        <v>3586</v>
      </c>
      <c r="E4276" s="1"/>
      <c r="F4276" s="1" t="s">
        <v>3590</v>
      </c>
      <c r="G4276" s="1">
        <v>6</v>
      </c>
      <c r="H4276" s="1" t="s">
        <v>19</v>
      </c>
      <c r="I4276" s="1"/>
      <c r="J4276" s="1">
        <v>0.05</v>
      </c>
      <c r="K4276" s="1">
        <v>0.30000000000000004</v>
      </c>
      <c r="L4276" s="42">
        <v>9</v>
      </c>
      <c r="M4276" s="43">
        <v>46174</v>
      </c>
      <c r="N4276" s="1" t="e">
        <f>VLOOKUP(B4276,MICRO!E:L,8,0)</f>
        <v>#N/A</v>
      </c>
    </row>
    <row r="4277" spans="1:14" ht="20.25" x14ac:dyDescent="0.25">
      <c r="A4277" s="1">
        <v>58</v>
      </c>
      <c r="B4277" s="159">
        <v>3934</v>
      </c>
      <c r="C4277" s="1"/>
      <c r="D4277" s="1" t="s">
        <v>3586</v>
      </c>
      <c r="E4277" s="1"/>
      <c r="F4277" s="1" t="s">
        <v>3591</v>
      </c>
      <c r="G4277" s="1">
        <v>5</v>
      </c>
      <c r="H4277" s="1" t="s">
        <v>19</v>
      </c>
      <c r="I4277" s="1"/>
      <c r="J4277" s="1">
        <v>1</v>
      </c>
      <c r="K4277" s="1">
        <v>5</v>
      </c>
      <c r="L4277" s="42">
        <v>9</v>
      </c>
      <c r="M4277" s="43">
        <v>46174</v>
      </c>
      <c r="N4277" s="1" t="e">
        <f>VLOOKUP(B4277,MICRO!E:L,8,0)</f>
        <v>#N/A</v>
      </c>
    </row>
    <row r="4278" spans="1:14" ht="20.25" x14ac:dyDescent="0.25">
      <c r="A4278" s="1">
        <v>59</v>
      </c>
      <c r="B4278" s="159">
        <v>3935</v>
      </c>
      <c r="C4278" s="1"/>
      <c r="D4278" s="1" t="s">
        <v>3586</v>
      </c>
      <c r="E4278" s="1"/>
      <c r="F4278" s="1" t="s">
        <v>3592</v>
      </c>
      <c r="G4278" s="1">
        <v>6</v>
      </c>
      <c r="H4278" s="1" t="s">
        <v>19</v>
      </c>
      <c r="I4278" s="1"/>
      <c r="J4278" s="1">
        <v>0.08</v>
      </c>
      <c r="K4278" s="1">
        <v>0.48</v>
      </c>
      <c r="L4278" s="42">
        <v>9</v>
      </c>
      <c r="M4278" s="43">
        <v>46174</v>
      </c>
      <c r="N4278" s="1" t="e">
        <f>VLOOKUP(B4278,MICRO!E:L,8,0)</f>
        <v>#N/A</v>
      </c>
    </row>
    <row r="4279" spans="1:14" ht="20.25" x14ac:dyDescent="0.25">
      <c r="A4279" s="1">
        <v>60</v>
      </c>
      <c r="B4279" s="159">
        <v>3936</v>
      </c>
      <c r="C4279" s="1"/>
      <c r="D4279" s="1" t="s">
        <v>3586</v>
      </c>
      <c r="E4279" s="1"/>
      <c r="F4279" s="1" t="s">
        <v>3593</v>
      </c>
      <c r="G4279" s="1">
        <v>25</v>
      </c>
      <c r="H4279" s="1" t="s">
        <v>19</v>
      </c>
      <c r="I4279" s="1"/>
      <c r="J4279" s="1">
        <v>0.02</v>
      </c>
      <c r="K4279" s="1">
        <v>0.5</v>
      </c>
      <c r="L4279" s="42">
        <v>9</v>
      </c>
      <c r="M4279" s="43">
        <v>46174</v>
      </c>
      <c r="N4279" s="1" t="e">
        <f>VLOOKUP(B4279,MICRO!E:L,8,0)</f>
        <v>#N/A</v>
      </c>
    </row>
    <row r="4280" spans="1:14" ht="20.25" x14ac:dyDescent="0.25">
      <c r="A4280" s="1">
        <v>61</v>
      </c>
      <c r="B4280" s="159">
        <v>3937</v>
      </c>
      <c r="C4280" s="1"/>
      <c r="D4280" s="1" t="s">
        <v>3586</v>
      </c>
      <c r="E4280" s="1"/>
      <c r="F4280" s="1" t="s">
        <v>3594</v>
      </c>
      <c r="G4280" s="1">
        <v>6</v>
      </c>
      <c r="H4280" s="1" t="s">
        <v>19</v>
      </c>
      <c r="I4280" s="1"/>
      <c r="J4280" s="1">
        <v>0.03</v>
      </c>
      <c r="K4280" s="1">
        <v>0.18</v>
      </c>
      <c r="L4280" s="42">
        <v>9</v>
      </c>
      <c r="M4280" s="43">
        <v>46174</v>
      </c>
      <c r="N4280" s="1" t="e">
        <f>VLOOKUP(B4280,MICRO!E:L,8,0)</f>
        <v>#N/A</v>
      </c>
    </row>
    <row r="4281" spans="1:14" ht="20.25" x14ac:dyDescent="0.25">
      <c r="A4281" s="1">
        <v>62</v>
      </c>
      <c r="B4281" s="159">
        <v>3938</v>
      </c>
      <c r="C4281" s="1"/>
      <c r="D4281" s="1" t="s">
        <v>3586</v>
      </c>
      <c r="E4281" s="1"/>
      <c r="F4281" s="1" t="s">
        <v>3595</v>
      </c>
      <c r="G4281" s="1">
        <v>11</v>
      </c>
      <c r="H4281" s="1" t="s">
        <v>19</v>
      </c>
      <c r="I4281" s="1"/>
      <c r="J4281" s="1">
        <v>0.05</v>
      </c>
      <c r="K4281" s="1">
        <v>0.55000000000000004</v>
      </c>
      <c r="L4281" s="42">
        <v>9</v>
      </c>
      <c r="M4281" s="43">
        <v>46174</v>
      </c>
      <c r="N4281" s="1" t="e">
        <f>VLOOKUP(B4281,MICRO!E:L,8,0)</f>
        <v>#N/A</v>
      </c>
    </row>
    <row r="4282" spans="1:14" ht="20.25" x14ac:dyDescent="0.25">
      <c r="A4282" s="1">
        <v>63</v>
      </c>
      <c r="B4282" s="159">
        <v>3939</v>
      </c>
      <c r="C4282" s="1" t="s">
        <v>3596</v>
      </c>
      <c r="D4282" s="1" t="s">
        <v>3597</v>
      </c>
      <c r="E4282" s="1"/>
      <c r="F4282" s="1" t="s">
        <v>3598</v>
      </c>
      <c r="G4282" s="1">
        <v>12</v>
      </c>
      <c r="H4282" s="1" t="s">
        <v>19</v>
      </c>
      <c r="I4282" s="1"/>
      <c r="J4282" s="1">
        <v>1.5</v>
      </c>
      <c r="K4282" s="1">
        <v>18</v>
      </c>
      <c r="L4282" s="42">
        <v>9</v>
      </c>
      <c r="M4282" s="43">
        <v>46174</v>
      </c>
      <c r="N4282" s="1" t="e">
        <f>VLOOKUP(B4282,MICRO!E:L,8,0)</f>
        <v>#N/A</v>
      </c>
    </row>
    <row r="4283" spans="1:14" ht="20.25" x14ac:dyDescent="0.25">
      <c r="A4283" s="1">
        <v>64</v>
      </c>
      <c r="B4283" s="159">
        <v>3940</v>
      </c>
      <c r="C4283" s="1" t="s">
        <v>3596</v>
      </c>
      <c r="D4283" s="1" t="s">
        <v>3597</v>
      </c>
      <c r="E4283" s="1"/>
      <c r="F4283" s="1" t="s">
        <v>3599</v>
      </c>
      <c r="G4283" s="1">
        <v>4</v>
      </c>
      <c r="H4283" s="1" t="s">
        <v>19</v>
      </c>
      <c r="I4283" s="1"/>
      <c r="J4283" s="1">
        <v>2.8</v>
      </c>
      <c r="K4283" s="1">
        <v>11.2</v>
      </c>
      <c r="L4283" s="42">
        <v>9</v>
      </c>
      <c r="M4283" s="43">
        <v>46174</v>
      </c>
      <c r="N4283" s="1" t="e">
        <f>VLOOKUP(B4283,MICRO!E:L,8,0)</f>
        <v>#N/A</v>
      </c>
    </row>
    <row r="4284" spans="1:14" ht="20.25" x14ac:dyDescent="0.25">
      <c r="A4284" s="1">
        <v>65</v>
      </c>
      <c r="B4284" s="159">
        <v>3941</v>
      </c>
      <c r="C4284" s="1" t="s">
        <v>3596</v>
      </c>
      <c r="D4284" s="1" t="s">
        <v>3597</v>
      </c>
      <c r="E4284" s="1"/>
      <c r="F4284" s="1" t="s">
        <v>3600</v>
      </c>
      <c r="G4284" s="1">
        <v>3</v>
      </c>
      <c r="H4284" s="1" t="s">
        <v>19</v>
      </c>
      <c r="I4284" s="1"/>
      <c r="J4284" s="1">
        <v>0.7</v>
      </c>
      <c r="K4284" s="1">
        <v>2.0999999999999996</v>
      </c>
      <c r="L4284" s="42">
        <v>9</v>
      </c>
      <c r="M4284" s="43">
        <v>46174</v>
      </c>
      <c r="N4284" s="1" t="e">
        <f>VLOOKUP(B4284,MICRO!E:L,8,0)</f>
        <v>#N/A</v>
      </c>
    </row>
    <row r="4285" spans="1:14" ht="20.25" x14ac:dyDescent="0.25">
      <c r="A4285" s="1">
        <v>66</v>
      </c>
      <c r="B4285" s="159">
        <v>3942</v>
      </c>
      <c r="C4285" s="1" t="s">
        <v>3596</v>
      </c>
      <c r="D4285" s="1" t="s">
        <v>3597</v>
      </c>
      <c r="E4285" s="1"/>
      <c r="F4285" s="1" t="s">
        <v>3601</v>
      </c>
      <c r="G4285" s="1">
        <v>5</v>
      </c>
      <c r="H4285" s="1" t="s">
        <v>19</v>
      </c>
      <c r="I4285" s="1"/>
      <c r="J4285" s="1">
        <v>0.03</v>
      </c>
      <c r="K4285" s="1">
        <v>0.15</v>
      </c>
      <c r="L4285" s="42">
        <v>9</v>
      </c>
      <c r="M4285" s="43">
        <v>46174</v>
      </c>
      <c r="N4285" s="1" t="e">
        <f>VLOOKUP(B4285,MICRO!E:L,8,0)</f>
        <v>#N/A</v>
      </c>
    </row>
    <row r="4286" spans="1:14" ht="20.25" x14ac:dyDescent="0.25">
      <c r="A4286" s="1">
        <v>67</v>
      </c>
      <c r="B4286" s="159">
        <v>3943</v>
      </c>
      <c r="C4286" s="1" t="s">
        <v>3596</v>
      </c>
      <c r="D4286" s="1" t="s">
        <v>3597</v>
      </c>
      <c r="E4286" s="1"/>
      <c r="F4286" s="1" t="s">
        <v>3602</v>
      </c>
      <c r="G4286" s="1">
        <v>4</v>
      </c>
      <c r="H4286" s="1" t="s">
        <v>19</v>
      </c>
      <c r="I4286" s="1"/>
      <c r="J4286" s="1">
        <v>0.01</v>
      </c>
      <c r="K4286" s="1">
        <v>0.04</v>
      </c>
      <c r="L4286" s="42">
        <v>9</v>
      </c>
      <c r="M4286" s="43">
        <v>46174</v>
      </c>
      <c r="N4286" s="1" t="e">
        <f>VLOOKUP(B4286,MICRO!E:L,8,0)</f>
        <v>#N/A</v>
      </c>
    </row>
    <row r="4287" spans="1:14" ht="20.25" x14ac:dyDescent="0.25">
      <c r="A4287" s="1">
        <v>68</v>
      </c>
      <c r="B4287" s="159">
        <v>3944</v>
      </c>
      <c r="C4287" s="1" t="s">
        <v>3596</v>
      </c>
      <c r="D4287" s="1" t="s">
        <v>3597</v>
      </c>
      <c r="E4287" s="1"/>
      <c r="F4287" s="1" t="s">
        <v>3603</v>
      </c>
      <c r="G4287" s="1">
        <v>3</v>
      </c>
      <c r="H4287" s="1" t="s">
        <v>19</v>
      </c>
      <c r="I4287" s="1"/>
      <c r="J4287" s="1">
        <v>7.0000000000000007E-2</v>
      </c>
      <c r="K4287" s="1">
        <v>0.21000000000000002</v>
      </c>
      <c r="L4287" s="42">
        <v>9</v>
      </c>
      <c r="M4287" s="43">
        <v>46174</v>
      </c>
      <c r="N4287" s="1" t="e">
        <f>VLOOKUP(B4287,MICRO!E:L,8,0)</f>
        <v>#N/A</v>
      </c>
    </row>
    <row r="4288" spans="1:14" ht="20.25" x14ac:dyDescent="0.25">
      <c r="A4288" s="1">
        <v>69</v>
      </c>
      <c r="B4288" s="159">
        <v>3945</v>
      </c>
      <c r="C4288" s="1" t="s">
        <v>3596</v>
      </c>
      <c r="D4288" s="1" t="s">
        <v>3597</v>
      </c>
      <c r="E4288" s="1"/>
      <c r="F4288" s="1" t="s">
        <v>3604</v>
      </c>
      <c r="G4288" s="1">
        <v>4</v>
      </c>
      <c r="H4288" s="1" t="s">
        <v>19</v>
      </c>
      <c r="I4288" s="1"/>
      <c r="J4288" s="1">
        <v>0.08</v>
      </c>
      <c r="K4288" s="1">
        <v>0.32</v>
      </c>
      <c r="L4288" s="42">
        <v>9</v>
      </c>
      <c r="M4288" s="43">
        <v>46174</v>
      </c>
      <c r="N4288" s="1" t="e">
        <f>VLOOKUP(B4288,MICRO!E:L,8,0)</f>
        <v>#N/A</v>
      </c>
    </row>
    <row r="4289" spans="1:14" ht="20.25" x14ac:dyDescent="0.25">
      <c r="A4289" s="1">
        <v>70</v>
      </c>
      <c r="B4289" s="159">
        <v>3946</v>
      </c>
      <c r="C4289" s="1" t="s">
        <v>3596</v>
      </c>
      <c r="D4289" s="1" t="s">
        <v>3597</v>
      </c>
      <c r="E4289" s="1"/>
      <c r="F4289" s="1" t="s">
        <v>3605</v>
      </c>
      <c r="G4289" s="1">
        <v>21</v>
      </c>
      <c r="H4289" s="1" t="s">
        <v>19</v>
      </c>
      <c r="I4289" s="1"/>
      <c r="J4289" s="1">
        <v>0.02</v>
      </c>
      <c r="K4289" s="1">
        <v>0.42</v>
      </c>
      <c r="L4289" s="42">
        <v>9</v>
      </c>
      <c r="M4289" s="43">
        <v>46174</v>
      </c>
      <c r="N4289" s="1" t="e">
        <f>VLOOKUP(B4289,MICRO!E:L,8,0)</f>
        <v>#N/A</v>
      </c>
    </row>
    <row r="4290" spans="1:14" ht="20.25" x14ac:dyDescent="0.25">
      <c r="A4290" s="1">
        <v>71</v>
      </c>
      <c r="B4290" s="159">
        <v>3947</v>
      </c>
      <c r="C4290" s="1" t="s">
        <v>3596</v>
      </c>
      <c r="D4290" s="1" t="s">
        <v>3597</v>
      </c>
      <c r="E4290" s="1"/>
      <c r="F4290" s="1" t="s">
        <v>3606</v>
      </c>
      <c r="G4290" s="1">
        <v>4</v>
      </c>
      <c r="H4290" s="1" t="s">
        <v>19</v>
      </c>
      <c r="I4290" s="1"/>
      <c r="J4290" s="1">
        <v>0.03</v>
      </c>
      <c r="K4290" s="1">
        <v>0.12</v>
      </c>
      <c r="L4290" s="42">
        <v>9</v>
      </c>
      <c r="M4290" s="43">
        <v>46174</v>
      </c>
      <c r="N4290" s="1" t="e">
        <f>VLOOKUP(B4290,MICRO!E:L,8,0)</f>
        <v>#N/A</v>
      </c>
    </row>
    <row r="4291" spans="1:14" ht="20.25" x14ac:dyDescent="0.25">
      <c r="A4291" s="1">
        <v>72</v>
      </c>
      <c r="B4291" s="159">
        <v>3948</v>
      </c>
      <c r="C4291" s="1" t="s">
        <v>3596</v>
      </c>
      <c r="D4291" s="1" t="s">
        <v>3597</v>
      </c>
      <c r="E4291" s="1"/>
      <c r="F4291" s="1" t="s">
        <v>3607</v>
      </c>
      <c r="G4291" s="1">
        <v>7</v>
      </c>
      <c r="H4291" s="1" t="s">
        <v>19</v>
      </c>
      <c r="I4291" s="1"/>
      <c r="J4291" s="1">
        <v>0.05</v>
      </c>
      <c r="K4291" s="1">
        <v>0.35000000000000003</v>
      </c>
      <c r="L4291" s="42">
        <v>9</v>
      </c>
      <c r="M4291" s="43">
        <v>46174</v>
      </c>
      <c r="N4291" s="1" t="e">
        <f>VLOOKUP(B4291,MICRO!E:L,8,0)</f>
        <v>#N/A</v>
      </c>
    </row>
    <row r="4292" spans="1:14" ht="20.25" x14ac:dyDescent="0.25">
      <c r="A4292" s="1">
        <v>73</v>
      </c>
      <c r="B4292" s="159">
        <v>3949</v>
      </c>
      <c r="C4292" s="1"/>
      <c r="D4292" s="1" t="s">
        <v>3608</v>
      </c>
      <c r="E4292" s="1"/>
      <c r="F4292" s="1" t="s">
        <v>3609</v>
      </c>
      <c r="G4292" s="1">
        <v>30</v>
      </c>
      <c r="H4292" s="1" t="s">
        <v>19</v>
      </c>
      <c r="I4292" s="1"/>
      <c r="J4292" s="1">
        <v>0.05</v>
      </c>
      <c r="K4292" s="1">
        <v>1.5</v>
      </c>
      <c r="L4292" s="42">
        <v>9</v>
      </c>
      <c r="M4292" s="43">
        <v>46174</v>
      </c>
      <c r="N4292" s="1" t="e">
        <f>VLOOKUP(B4292,MICRO!E:L,8,0)</f>
        <v>#N/A</v>
      </c>
    </row>
    <row r="4293" spans="1:14" ht="20.25" x14ac:dyDescent="0.25">
      <c r="A4293" s="1">
        <v>74</v>
      </c>
      <c r="B4293" s="159">
        <v>3950</v>
      </c>
      <c r="C4293" s="1"/>
      <c r="D4293" s="1" t="s">
        <v>3608</v>
      </c>
      <c r="E4293" s="1"/>
      <c r="F4293" s="1" t="s">
        <v>3610</v>
      </c>
      <c r="G4293" s="1">
        <v>14</v>
      </c>
      <c r="H4293" s="1" t="s">
        <v>19</v>
      </c>
      <c r="I4293" s="1"/>
      <c r="J4293" s="1">
        <v>1.5</v>
      </c>
      <c r="K4293" s="1">
        <v>21</v>
      </c>
      <c r="L4293" s="42">
        <v>9</v>
      </c>
      <c r="M4293" s="43">
        <v>46174</v>
      </c>
      <c r="N4293" s="1" t="e">
        <f>VLOOKUP(B4293,MICRO!E:L,8,0)</f>
        <v>#N/A</v>
      </c>
    </row>
    <row r="4294" spans="1:14" ht="20.25" x14ac:dyDescent="0.25">
      <c r="A4294" s="1">
        <v>75</v>
      </c>
      <c r="B4294" s="159">
        <v>3951</v>
      </c>
      <c r="C4294" s="1"/>
      <c r="D4294" s="1" t="s">
        <v>3608</v>
      </c>
      <c r="E4294" s="1"/>
      <c r="F4294" s="1" t="s">
        <v>3611</v>
      </c>
      <c r="G4294" s="1">
        <v>4</v>
      </c>
      <c r="H4294" s="1" t="s">
        <v>19</v>
      </c>
      <c r="I4294" s="1"/>
      <c r="J4294" s="1">
        <v>2.8</v>
      </c>
      <c r="K4294" s="1">
        <v>11.2</v>
      </c>
      <c r="L4294" s="42">
        <v>9</v>
      </c>
      <c r="M4294" s="43">
        <v>46174</v>
      </c>
      <c r="N4294" s="1" t="e">
        <f>VLOOKUP(B4294,MICRO!E:L,8,0)</f>
        <v>#N/A</v>
      </c>
    </row>
    <row r="4295" spans="1:14" ht="20.25" x14ac:dyDescent="0.25">
      <c r="A4295" s="1">
        <v>76</v>
      </c>
      <c r="B4295" s="159">
        <v>3952</v>
      </c>
      <c r="C4295" s="1"/>
      <c r="D4295" s="1" t="s">
        <v>3608</v>
      </c>
      <c r="E4295" s="1"/>
      <c r="F4295" s="1" t="s">
        <v>3612</v>
      </c>
      <c r="G4295" s="1">
        <v>7</v>
      </c>
      <c r="H4295" s="1" t="s">
        <v>19</v>
      </c>
      <c r="I4295" s="1"/>
      <c r="J4295" s="1">
        <v>0.03</v>
      </c>
      <c r="K4295" s="1">
        <v>0.21</v>
      </c>
      <c r="L4295" s="42">
        <v>9</v>
      </c>
      <c r="M4295" s="43">
        <v>46174</v>
      </c>
      <c r="N4295" s="1" t="e">
        <f>VLOOKUP(B4295,MICRO!E:L,8,0)</f>
        <v>#N/A</v>
      </c>
    </row>
    <row r="4296" spans="1:14" ht="20.25" x14ac:dyDescent="0.25">
      <c r="A4296" s="1">
        <v>77</v>
      </c>
      <c r="B4296" s="159">
        <v>3953</v>
      </c>
      <c r="C4296" s="1"/>
      <c r="D4296" s="1" t="s">
        <v>3608</v>
      </c>
      <c r="E4296" s="1"/>
      <c r="F4296" s="1" t="s">
        <v>3613</v>
      </c>
      <c r="G4296" s="1">
        <v>5</v>
      </c>
      <c r="H4296" s="1" t="s">
        <v>19</v>
      </c>
      <c r="I4296" s="1"/>
      <c r="J4296" s="1">
        <v>0.08</v>
      </c>
      <c r="K4296" s="1">
        <v>0.4</v>
      </c>
      <c r="L4296" s="42">
        <v>9</v>
      </c>
      <c r="M4296" s="43">
        <v>46174</v>
      </c>
      <c r="N4296" s="1" t="e">
        <f>VLOOKUP(B4296,MICRO!E:L,8,0)</f>
        <v>#N/A</v>
      </c>
    </row>
    <row r="4297" spans="1:14" ht="20.25" x14ac:dyDescent="0.25">
      <c r="A4297" s="1">
        <v>78</v>
      </c>
      <c r="B4297" s="159">
        <v>3954</v>
      </c>
      <c r="C4297" s="1"/>
      <c r="D4297" s="1" t="s">
        <v>3608</v>
      </c>
      <c r="E4297" s="1"/>
      <c r="F4297" s="1" t="s">
        <v>3614</v>
      </c>
      <c r="G4297" s="1">
        <v>10</v>
      </c>
      <c r="H4297" s="1" t="s">
        <v>19</v>
      </c>
      <c r="I4297" s="1"/>
      <c r="J4297" s="1">
        <v>0.03</v>
      </c>
      <c r="K4297" s="1">
        <v>0.3</v>
      </c>
      <c r="L4297" s="42">
        <v>9</v>
      </c>
      <c r="M4297" s="43">
        <v>46174</v>
      </c>
      <c r="N4297" s="1" t="e">
        <f>VLOOKUP(B4297,MICRO!E:L,8,0)</f>
        <v>#N/A</v>
      </c>
    </row>
    <row r="4298" spans="1:14" ht="20.25" x14ac:dyDescent="0.25">
      <c r="A4298" s="1">
        <v>79</v>
      </c>
      <c r="B4298" s="159">
        <v>3955</v>
      </c>
      <c r="C4298" s="1"/>
      <c r="D4298" s="1" t="s">
        <v>3608</v>
      </c>
      <c r="E4298" s="1"/>
      <c r="F4298" s="1" t="s">
        <v>3615</v>
      </c>
      <c r="G4298" s="1">
        <v>10</v>
      </c>
      <c r="H4298" s="1" t="s">
        <v>19</v>
      </c>
      <c r="I4298" s="1"/>
      <c r="J4298" s="1">
        <v>0.05</v>
      </c>
      <c r="K4298" s="1">
        <v>0.5</v>
      </c>
      <c r="L4298" s="42">
        <v>9</v>
      </c>
      <c r="M4298" s="43">
        <v>46174</v>
      </c>
      <c r="N4298" s="1" t="e">
        <f>VLOOKUP(B4298,MICRO!E:L,8,0)</f>
        <v>#N/A</v>
      </c>
    </row>
    <row r="4299" spans="1:14" ht="20.25" x14ac:dyDescent="0.25">
      <c r="A4299" s="1">
        <v>80</v>
      </c>
      <c r="B4299" s="159">
        <v>3956</v>
      </c>
      <c r="C4299" s="1" t="s">
        <v>3616</v>
      </c>
      <c r="D4299" s="1" t="s">
        <v>3617</v>
      </c>
      <c r="E4299" s="1"/>
      <c r="F4299" s="1" t="s">
        <v>3618</v>
      </c>
      <c r="G4299" s="1">
        <v>16</v>
      </c>
      <c r="H4299" s="1" t="s">
        <v>19</v>
      </c>
      <c r="I4299" s="1"/>
      <c r="J4299" s="1">
        <v>1.5</v>
      </c>
      <c r="K4299" s="1">
        <v>24</v>
      </c>
      <c r="L4299" s="42">
        <v>9</v>
      </c>
      <c r="M4299" s="43">
        <v>46174</v>
      </c>
      <c r="N4299" s="1" t="e">
        <f>VLOOKUP(B4299,MICRO!E:L,8,0)</f>
        <v>#N/A</v>
      </c>
    </row>
    <row r="4300" spans="1:14" ht="20.25" x14ac:dyDescent="0.25">
      <c r="A4300" s="1">
        <v>81</v>
      </c>
      <c r="B4300" s="159">
        <v>3957</v>
      </c>
      <c r="C4300" s="1" t="s">
        <v>3616</v>
      </c>
      <c r="D4300" s="1" t="s">
        <v>3617</v>
      </c>
      <c r="E4300" s="1"/>
      <c r="F4300" s="1" t="s">
        <v>3619</v>
      </c>
      <c r="G4300" s="1">
        <v>6</v>
      </c>
      <c r="H4300" s="1" t="s">
        <v>19</v>
      </c>
      <c r="I4300" s="1"/>
      <c r="J4300" s="1">
        <v>2.8</v>
      </c>
      <c r="K4300" s="1">
        <v>16.799999999999997</v>
      </c>
      <c r="L4300" s="42">
        <v>9</v>
      </c>
      <c r="M4300" s="43">
        <v>46174</v>
      </c>
      <c r="N4300" s="1" t="e">
        <f>VLOOKUP(B4300,MICRO!E:L,8,0)</f>
        <v>#N/A</v>
      </c>
    </row>
    <row r="4301" spans="1:14" ht="20.25" x14ac:dyDescent="0.25">
      <c r="A4301" s="1">
        <v>82</v>
      </c>
      <c r="B4301" s="159">
        <v>3958</v>
      </c>
      <c r="C4301" s="1" t="s">
        <v>3616</v>
      </c>
      <c r="D4301" s="1" t="s">
        <v>3617</v>
      </c>
      <c r="E4301" s="1"/>
      <c r="F4301" s="1" t="s">
        <v>3620</v>
      </c>
      <c r="G4301" s="1">
        <v>7</v>
      </c>
      <c r="H4301" s="1" t="s">
        <v>19</v>
      </c>
      <c r="I4301" s="1"/>
      <c r="J4301" s="1">
        <v>0.02</v>
      </c>
      <c r="K4301" s="1">
        <v>0.14000000000000001</v>
      </c>
      <c r="L4301" s="42">
        <v>9</v>
      </c>
      <c r="M4301" s="43">
        <v>46174</v>
      </c>
      <c r="N4301" s="1" t="e">
        <f>VLOOKUP(B4301,MICRO!E:L,8,0)</f>
        <v>#N/A</v>
      </c>
    </row>
    <row r="4302" spans="1:14" ht="20.25" x14ac:dyDescent="0.25">
      <c r="A4302" s="1">
        <v>83</v>
      </c>
      <c r="B4302" s="159">
        <v>3959</v>
      </c>
      <c r="C4302" s="1" t="s">
        <v>3616</v>
      </c>
      <c r="D4302" s="1" t="s">
        <v>3617</v>
      </c>
      <c r="E4302" s="1"/>
      <c r="F4302" s="1" t="s">
        <v>3621</v>
      </c>
      <c r="G4302" s="1">
        <v>5</v>
      </c>
      <c r="H4302" s="1" t="s">
        <v>19</v>
      </c>
      <c r="I4302" s="1"/>
      <c r="J4302" s="1">
        <v>0.08</v>
      </c>
      <c r="K4302" s="1">
        <v>0.4</v>
      </c>
      <c r="L4302" s="42">
        <v>9</v>
      </c>
      <c r="M4302" s="43">
        <v>46174</v>
      </c>
      <c r="N4302" s="1" t="e">
        <f>VLOOKUP(B4302,MICRO!E:L,8,0)</f>
        <v>#N/A</v>
      </c>
    </row>
    <row r="4303" spans="1:14" ht="20.25" x14ac:dyDescent="0.25">
      <c r="A4303" s="1">
        <v>84</v>
      </c>
      <c r="B4303" s="159">
        <v>3960</v>
      </c>
      <c r="C4303" s="1" t="s">
        <v>3616</v>
      </c>
      <c r="D4303" s="1" t="s">
        <v>3617</v>
      </c>
      <c r="E4303" s="1"/>
      <c r="F4303" s="1" t="s">
        <v>3622</v>
      </c>
      <c r="G4303" s="1">
        <v>30</v>
      </c>
      <c r="H4303" s="1" t="s">
        <v>19</v>
      </c>
      <c r="I4303" s="1"/>
      <c r="J4303" s="1">
        <v>0.03</v>
      </c>
      <c r="K4303" s="1">
        <v>0.89999999999999991</v>
      </c>
      <c r="L4303" s="42">
        <v>9</v>
      </c>
      <c r="M4303" s="43">
        <v>46174</v>
      </c>
      <c r="N4303" s="1" t="e">
        <f>VLOOKUP(B4303,MICRO!E:L,8,0)</f>
        <v>#N/A</v>
      </c>
    </row>
    <row r="4304" spans="1:14" ht="20.25" x14ac:dyDescent="0.25">
      <c r="A4304" s="1">
        <v>85</v>
      </c>
      <c r="B4304" s="159">
        <v>3961</v>
      </c>
      <c r="C4304" s="1" t="s">
        <v>3616</v>
      </c>
      <c r="D4304" s="1" t="s">
        <v>3617</v>
      </c>
      <c r="E4304" s="1"/>
      <c r="F4304" s="1" t="s">
        <v>3623</v>
      </c>
      <c r="G4304" s="1">
        <v>14</v>
      </c>
      <c r="H4304" s="1" t="s">
        <v>19</v>
      </c>
      <c r="I4304" s="1"/>
      <c r="J4304" s="1">
        <v>0.02</v>
      </c>
      <c r="K4304" s="1">
        <v>0.28000000000000003</v>
      </c>
      <c r="L4304" s="42">
        <v>9</v>
      </c>
      <c r="M4304" s="43">
        <v>46174</v>
      </c>
      <c r="N4304" s="1" t="e">
        <f>VLOOKUP(B4304,MICRO!E:L,8,0)</f>
        <v>#N/A</v>
      </c>
    </row>
    <row r="4305" spans="1:14" ht="20.25" x14ac:dyDescent="0.25">
      <c r="A4305" s="1">
        <v>15</v>
      </c>
      <c r="B4305" s="159">
        <v>3962</v>
      </c>
      <c r="C4305" s="1" t="s">
        <v>1901</v>
      </c>
      <c r="D4305" s="1"/>
      <c r="E4305" s="1" t="s">
        <v>2996</v>
      </c>
      <c r="F4305" s="1" t="s">
        <v>3408</v>
      </c>
      <c r="G4305" s="1">
        <v>1</v>
      </c>
      <c r="H4305" s="1" t="s">
        <v>19</v>
      </c>
      <c r="I4305" s="1" t="s">
        <v>1301</v>
      </c>
      <c r="J4305" s="1">
        <v>1</v>
      </c>
      <c r="K4305" s="1">
        <v>1</v>
      </c>
      <c r="L4305" s="42">
        <v>10</v>
      </c>
      <c r="M4305" s="43">
        <v>46198</v>
      </c>
      <c r="N4305" s="1" t="e">
        <f>VLOOKUP(B4305,MICRO!E:L,8,0)</f>
        <v>#N/A</v>
      </c>
    </row>
    <row r="4306" spans="1:14" ht="20.25" x14ac:dyDescent="0.25">
      <c r="A4306" s="1">
        <v>23</v>
      </c>
      <c r="B4306" s="159">
        <v>3963</v>
      </c>
      <c r="C4306" s="1" t="s">
        <v>1375</v>
      </c>
      <c r="D4306" s="1"/>
      <c r="E4306" s="1" t="s">
        <v>2997</v>
      </c>
      <c r="F4306" s="1" t="s">
        <v>3640</v>
      </c>
      <c r="G4306" s="1">
        <v>2</v>
      </c>
      <c r="H4306" s="1" t="s">
        <v>19</v>
      </c>
      <c r="I4306" s="1" t="s">
        <v>1295</v>
      </c>
      <c r="J4306" s="1">
        <v>5.4</v>
      </c>
      <c r="K4306" s="1">
        <v>10.8</v>
      </c>
      <c r="L4306" s="42">
        <v>10</v>
      </c>
      <c r="M4306" s="43">
        <v>46198</v>
      </c>
      <c r="N4306" s="1" t="e">
        <f>VLOOKUP(B4306,MICRO!E:L,8,0)</f>
        <v>#N/A</v>
      </c>
    </row>
    <row r="4307" spans="1:14" ht="20.25" x14ac:dyDescent="0.25">
      <c r="A4307" s="1">
        <v>25</v>
      </c>
      <c r="B4307" s="159">
        <v>3964</v>
      </c>
      <c r="C4307" s="1" t="s">
        <v>1375</v>
      </c>
      <c r="D4307" s="1"/>
      <c r="E4307" s="1" t="s">
        <v>3643</v>
      </c>
      <c r="F4307" s="1" t="s">
        <v>3642</v>
      </c>
      <c r="G4307" s="1">
        <v>2</v>
      </c>
      <c r="H4307" s="1" t="s">
        <v>19</v>
      </c>
      <c r="I4307" s="1" t="s">
        <v>1295</v>
      </c>
      <c r="J4307" s="1">
        <v>8</v>
      </c>
      <c r="K4307" s="1">
        <v>16</v>
      </c>
      <c r="L4307" s="42">
        <v>10</v>
      </c>
      <c r="M4307" s="43">
        <v>46198</v>
      </c>
      <c r="N4307" s="1" t="e">
        <f>VLOOKUP(B4307,MICRO!E:L,8,0)</f>
        <v>#N/A</v>
      </c>
    </row>
    <row r="4308" spans="1:14" ht="20.25" x14ac:dyDescent="0.25">
      <c r="A4308" s="1">
        <v>27</v>
      </c>
      <c r="B4308" s="159">
        <v>3965</v>
      </c>
      <c r="C4308" s="1" t="s">
        <v>1375</v>
      </c>
      <c r="D4308" s="1"/>
      <c r="E4308" s="1" t="s">
        <v>2997</v>
      </c>
      <c r="F4308" s="1" t="s">
        <v>3640</v>
      </c>
      <c r="G4308" s="1">
        <v>2</v>
      </c>
      <c r="H4308" s="1" t="s">
        <v>19</v>
      </c>
      <c r="I4308" s="1" t="s">
        <v>1301</v>
      </c>
      <c r="J4308" s="1">
        <v>5.4</v>
      </c>
      <c r="K4308" s="1">
        <v>10.8</v>
      </c>
      <c r="L4308" s="42">
        <v>10</v>
      </c>
      <c r="M4308" s="43">
        <v>46198</v>
      </c>
      <c r="N4308" s="1" t="e">
        <f>VLOOKUP(B4308,MICRO!E:L,8,0)</f>
        <v>#N/A</v>
      </c>
    </row>
    <row r="4309" spans="1:14" ht="20.25" x14ac:dyDescent="0.25">
      <c r="A4309" s="1">
        <v>29</v>
      </c>
      <c r="B4309" s="159">
        <v>3966</v>
      </c>
      <c r="C4309" s="1" t="s">
        <v>1375</v>
      </c>
      <c r="D4309" s="1"/>
      <c r="E4309" s="1" t="s">
        <v>3643</v>
      </c>
      <c r="F4309" s="1" t="s">
        <v>3642</v>
      </c>
      <c r="G4309" s="1">
        <v>2</v>
      </c>
      <c r="H4309" s="1" t="s">
        <v>19</v>
      </c>
      <c r="I4309" s="1" t="s">
        <v>1301</v>
      </c>
      <c r="J4309" s="1">
        <v>8</v>
      </c>
      <c r="K4309" s="1">
        <v>16</v>
      </c>
      <c r="L4309" s="42">
        <v>10</v>
      </c>
      <c r="M4309" s="43">
        <v>46198</v>
      </c>
      <c r="N4309" s="1" t="e">
        <f>VLOOKUP(B4309,MICRO!E:L,8,0)</f>
        <v>#N/A</v>
      </c>
    </row>
    <row r="4310" spans="1:14" ht="20.25" x14ac:dyDescent="0.25">
      <c r="A4310" s="1">
        <v>30</v>
      </c>
      <c r="B4310" s="159">
        <v>3967</v>
      </c>
      <c r="C4310" s="1" t="s">
        <v>2622</v>
      </c>
      <c r="D4310" s="1"/>
      <c r="E4310" s="1" t="s">
        <v>3644</v>
      </c>
      <c r="F4310" s="1" t="s">
        <v>3415</v>
      </c>
      <c r="G4310" s="1">
        <v>2</v>
      </c>
      <c r="H4310" s="1" t="s">
        <v>19</v>
      </c>
      <c r="I4310" s="1" t="s">
        <v>1290</v>
      </c>
      <c r="J4310" s="1">
        <v>0.8</v>
      </c>
      <c r="K4310" s="1">
        <v>1.6</v>
      </c>
      <c r="L4310" s="42">
        <v>10</v>
      </c>
      <c r="M4310" s="43">
        <v>46198</v>
      </c>
      <c r="N4310" s="1" t="e">
        <f>VLOOKUP(B4310,MICRO!E:L,8,0)</f>
        <v>#N/A</v>
      </c>
    </row>
    <row r="4311" spans="1:14" ht="20.25" x14ac:dyDescent="0.25">
      <c r="A4311" s="1">
        <v>31</v>
      </c>
      <c r="B4311" s="159">
        <v>3968</v>
      </c>
      <c r="C4311" s="1" t="s">
        <v>2622</v>
      </c>
      <c r="D4311" s="1"/>
      <c r="E4311" s="1" t="s">
        <v>3645</v>
      </c>
      <c r="F4311" s="1" t="s">
        <v>3415</v>
      </c>
      <c r="G4311" s="1">
        <v>2</v>
      </c>
      <c r="H4311" s="1" t="s">
        <v>19</v>
      </c>
      <c r="I4311" s="1" t="s">
        <v>1290</v>
      </c>
      <c r="J4311" s="1">
        <v>0.2</v>
      </c>
      <c r="K4311" s="1">
        <v>0.4</v>
      </c>
      <c r="L4311" s="42">
        <v>10</v>
      </c>
      <c r="M4311" s="43">
        <v>46198</v>
      </c>
      <c r="N4311" s="1" t="e">
        <f>VLOOKUP(B4311,MICRO!E:L,8,0)</f>
        <v>#N/A</v>
      </c>
    </row>
    <row r="4312" spans="1:14" ht="20.25" x14ac:dyDescent="0.25">
      <c r="A4312" s="1">
        <v>32</v>
      </c>
      <c r="B4312" s="159">
        <v>3969</v>
      </c>
      <c r="C4312" s="1" t="s">
        <v>2622</v>
      </c>
      <c r="D4312" s="1"/>
      <c r="E4312" s="1" t="s">
        <v>3646</v>
      </c>
      <c r="F4312" s="1" t="s">
        <v>3415</v>
      </c>
      <c r="G4312" s="1">
        <v>2</v>
      </c>
      <c r="H4312" s="1" t="s">
        <v>19</v>
      </c>
      <c r="I4312" s="1" t="s">
        <v>1290</v>
      </c>
      <c r="J4312" s="1">
        <v>0.3</v>
      </c>
      <c r="K4312" s="1">
        <v>0.6</v>
      </c>
      <c r="L4312" s="42">
        <v>10</v>
      </c>
      <c r="M4312" s="43">
        <v>46198</v>
      </c>
      <c r="N4312" s="1" t="e">
        <f>VLOOKUP(B4312,MICRO!E:L,8,0)</f>
        <v>#N/A</v>
      </c>
    </row>
    <row r="4313" spans="1:14" ht="20.25" x14ac:dyDescent="0.25">
      <c r="A4313" s="1">
        <v>33</v>
      </c>
      <c r="B4313" s="159">
        <v>3970</v>
      </c>
      <c r="C4313" s="1" t="s">
        <v>2622</v>
      </c>
      <c r="D4313" s="1"/>
      <c r="E4313" s="1" t="s">
        <v>3647</v>
      </c>
      <c r="F4313" s="1" t="s">
        <v>3415</v>
      </c>
      <c r="G4313" s="1">
        <v>22</v>
      </c>
      <c r="H4313" s="1" t="s">
        <v>19</v>
      </c>
      <c r="I4313" s="1" t="s">
        <v>1290</v>
      </c>
      <c r="J4313" s="1">
        <v>0.5</v>
      </c>
      <c r="K4313" s="1">
        <v>11</v>
      </c>
      <c r="L4313" s="42">
        <v>10</v>
      </c>
      <c r="M4313" s="43">
        <v>46198</v>
      </c>
      <c r="N4313" s="1" t="e">
        <f>VLOOKUP(B4313,MICRO!E:L,8,0)</f>
        <v>#N/A</v>
      </c>
    </row>
    <row r="4314" spans="1:14" ht="20.25" x14ac:dyDescent="0.25">
      <c r="A4314" s="1">
        <v>34</v>
      </c>
      <c r="B4314" s="159">
        <v>3971</v>
      </c>
      <c r="C4314" s="1" t="s">
        <v>2622</v>
      </c>
      <c r="D4314" s="1"/>
      <c r="E4314" s="1" t="s">
        <v>3648</v>
      </c>
      <c r="F4314" s="1" t="s">
        <v>3415</v>
      </c>
      <c r="G4314" s="1">
        <v>4</v>
      </c>
      <c r="H4314" s="1" t="s">
        <v>19</v>
      </c>
      <c r="I4314" s="1" t="s">
        <v>1290</v>
      </c>
      <c r="J4314" s="1">
        <v>0.6</v>
      </c>
      <c r="K4314" s="1">
        <v>2.4</v>
      </c>
      <c r="L4314" s="42">
        <v>10</v>
      </c>
      <c r="M4314" s="43">
        <v>46198</v>
      </c>
      <c r="N4314" s="1" t="e">
        <f>VLOOKUP(B4314,MICRO!E:L,8,0)</f>
        <v>#N/A</v>
      </c>
    </row>
    <row r="4315" spans="1:14" ht="20.25" x14ac:dyDescent="0.25">
      <c r="A4315" s="1">
        <v>35</v>
      </c>
      <c r="B4315" s="159">
        <v>3972</v>
      </c>
      <c r="C4315" s="1" t="s">
        <v>2622</v>
      </c>
      <c r="D4315" s="1"/>
      <c r="E4315" s="1" t="s">
        <v>3649</v>
      </c>
      <c r="F4315" s="1" t="s">
        <v>3415</v>
      </c>
      <c r="G4315" s="1">
        <v>8</v>
      </c>
      <c r="H4315" s="1" t="s">
        <v>19</v>
      </c>
      <c r="I4315" s="1" t="s">
        <v>1290</v>
      </c>
      <c r="J4315" s="1">
        <v>0.7</v>
      </c>
      <c r="K4315" s="1">
        <v>5.6</v>
      </c>
      <c r="L4315" s="42">
        <v>10</v>
      </c>
      <c r="M4315" s="43">
        <v>46198</v>
      </c>
      <c r="N4315" s="1" t="e">
        <f>VLOOKUP(B4315,MICRO!E:L,8,0)</f>
        <v>#N/A</v>
      </c>
    </row>
    <row r="4316" spans="1:14" ht="20.25" x14ac:dyDescent="0.25">
      <c r="A4316" s="1">
        <v>36</v>
      </c>
      <c r="B4316" s="159">
        <v>3973</v>
      </c>
      <c r="C4316" s="1" t="s">
        <v>2622</v>
      </c>
      <c r="D4316" s="1"/>
      <c r="E4316" s="1" t="s">
        <v>3650</v>
      </c>
      <c r="F4316" s="1" t="s">
        <v>3415</v>
      </c>
      <c r="G4316" s="1">
        <v>6</v>
      </c>
      <c r="H4316" s="1" t="s">
        <v>19</v>
      </c>
      <c r="I4316" s="1" t="s">
        <v>1290</v>
      </c>
      <c r="J4316" s="1">
        <v>0.6</v>
      </c>
      <c r="K4316" s="1">
        <v>3.5999999999999996</v>
      </c>
      <c r="L4316" s="42">
        <v>10</v>
      </c>
      <c r="M4316" s="43">
        <v>46198</v>
      </c>
      <c r="N4316" s="1" t="e">
        <f>VLOOKUP(B4316,MICRO!E:L,8,0)</f>
        <v>#N/A</v>
      </c>
    </row>
    <row r="4317" spans="1:14" ht="20.25" x14ac:dyDescent="0.25">
      <c r="A4317" s="1">
        <v>37</v>
      </c>
      <c r="B4317" s="159">
        <v>3974</v>
      </c>
      <c r="C4317" s="1" t="s">
        <v>2622</v>
      </c>
      <c r="D4317" s="1"/>
      <c r="E4317" s="1" t="s">
        <v>3651</v>
      </c>
      <c r="F4317" s="1" t="s">
        <v>3415</v>
      </c>
      <c r="G4317" s="1">
        <v>6</v>
      </c>
      <c r="H4317" s="1" t="s">
        <v>19</v>
      </c>
      <c r="I4317" s="1" t="s">
        <v>1290</v>
      </c>
      <c r="J4317" s="1">
        <v>0.5</v>
      </c>
      <c r="K4317" s="1">
        <v>3</v>
      </c>
      <c r="L4317" s="42">
        <v>10</v>
      </c>
      <c r="M4317" s="43">
        <v>46198</v>
      </c>
      <c r="N4317" s="1" t="e">
        <f>VLOOKUP(B4317,MICRO!E:L,8,0)</f>
        <v>#N/A</v>
      </c>
    </row>
    <row r="4318" spans="1:14" ht="20.25" x14ac:dyDescent="0.25">
      <c r="A4318" s="1">
        <v>38</v>
      </c>
      <c r="B4318" s="159">
        <v>3975</v>
      </c>
      <c r="C4318" s="1" t="s">
        <v>2622</v>
      </c>
      <c r="D4318" s="1"/>
      <c r="E4318" s="1" t="s">
        <v>3652</v>
      </c>
      <c r="F4318" s="1" t="s">
        <v>3415</v>
      </c>
      <c r="G4318" s="1">
        <v>4</v>
      </c>
      <c r="H4318" s="1" t="s">
        <v>19</v>
      </c>
      <c r="I4318" s="1" t="s">
        <v>1290</v>
      </c>
      <c r="J4318" s="1">
        <v>0.1</v>
      </c>
      <c r="K4318" s="1">
        <v>0.4</v>
      </c>
      <c r="L4318" s="42">
        <v>10</v>
      </c>
      <c r="M4318" s="43">
        <v>46198</v>
      </c>
      <c r="N4318" s="1" t="e">
        <f>VLOOKUP(B4318,MICRO!E:L,8,0)</f>
        <v>#N/A</v>
      </c>
    </row>
    <row r="4319" spans="1:14" ht="20.25" x14ac:dyDescent="0.25">
      <c r="A4319" s="1">
        <v>39</v>
      </c>
      <c r="B4319" s="159">
        <v>3976</v>
      </c>
      <c r="C4319" s="1" t="s">
        <v>3513</v>
      </c>
      <c r="D4319" s="1"/>
      <c r="E4319" s="1" t="s">
        <v>3653</v>
      </c>
      <c r="F4319" s="1" t="s">
        <v>3654</v>
      </c>
      <c r="G4319" s="1">
        <v>1</v>
      </c>
      <c r="H4319" s="1" t="s">
        <v>19</v>
      </c>
      <c r="I4319" s="1" t="s">
        <v>1295</v>
      </c>
      <c r="J4319" s="1">
        <v>4.7</v>
      </c>
      <c r="K4319" s="1">
        <v>4.7</v>
      </c>
      <c r="L4319" s="42">
        <v>10</v>
      </c>
      <c r="M4319" s="43">
        <v>46198</v>
      </c>
      <c r="N4319" s="1" t="e">
        <f>VLOOKUP(B4319,MICRO!E:L,8,0)</f>
        <v>#N/A</v>
      </c>
    </row>
    <row r="4320" spans="1:14" ht="20.25" x14ac:dyDescent="0.25">
      <c r="A4320" s="1">
        <v>40</v>
      </c>
      <c r="B4320" s="159">
        <v>3977</v>
      </c>
      <c r="C4320" s="1" t="s">
        <v>3520</v>
      </c>
      <c r="D4320" s="1"/>
      <c r="E4320" s="1" t="s">
        <v>3655</v>
      </c>
      <c r="F4320" s="1" t="s">
        <v>3656</v>
      </c>
      <c r="G4320" s="1">
        <v>1</v>
      </c>
      <c r="H4320" s="1" t="s">
        <v>19</v>
      </c>
      <c r="I4320" s="1" t="s">
        <v>1301</v>
      </c>
      <c r="J4320" s="1">
        <v>2</v>
      </c>
      <c r="K4320" s="1">
        <v>2</v>
      </c>
      <c r="L4320" s="42">
        <v>10</v>
      </c>
      <c r="M4320" s="43">
        <v>46198</v>
      </c>
      <c r="N4320" s="1" t="e">
        <f>VLOOKUP(B4320,MICRO!E:L,8,0)</f>
        <v>#N/A</v>
      </c>
    </row>
    <row r="4321" spans="1:14" ht="20.25" x14ac:dyDescent="0.25">
      <c r="A4321" s="1">
        <v>41</v>
      </c>
      <c r="B4321" s="159">
        <v>3978</v>
      </c>
      <c r="C4321" s="1" t="s">
        <v>3520</v>
      </c>
      <c r="D4321" s="1"/>
      <c r="E4321" s="1" t="s">
        <v>3657</v>
      </c>
      <c r="F4321" s="1" t="s">
        <v>3656</v>
      </c>
      <c r="G4321" s="1">
        <v>1</v>
      </c>
      <c r="H4321" s="1" t="s">
        <v>19</v>
      </c>
      <c r="I4321" s="1" t="s">
        <v>1301</v>
      </c>
      <c r="J4321" s="1">
        <v>1.7</v>
      </c>
      <c r="K4321" s="1">
        <v>1.7</v>
      </c>
      <c r="L4321" s="42">
        <v>10</v>
      </c>
      <c r="M4321" s="43">
        <v>46198</v>
      </c>
      <c r="N4321" s="1" t="e">
        <f>VLOOKUP(B4321,MICRO!E:L,8,0)</f>
        <v>#N/A</v>
      </c>
    </row>
    <row r="4322" spans="1:14" ht="20.25" x14ac:dyDescent="0.25">
      <c r="A4322" s="1">
        <v>42</v>
      </c>
      <c r="B4322" s="159">
        <v>3979</v>
      </c>
      <c r="C4322" s="1" t="s">
        <v>3520</v>
      </c>
      <c r="D4322" s="1"/>
      <c r="E4322" s="1" t="s">
        <v>3658</v>
      </c>
      <c r="F4322" s="1" t="s">
        <v>3656</v>
      </c>
      <c r="G4322" s="1">
        <v>1</v>
      </c>
      <c r="H4322" s="1" t="s">
        <v>19</v>
      </c>
      <c r="I4322" s="1" t="s">
        <v>1301</v>
      </c>
      <c r="J4322" s="1">
        <v>5.3</v>
      </c>
      <c r="K4322" s="1">
        <v>5.3</v>
      </c>
      <c r="L4322" s="42">
        <v>10</v>
      </c>
      <c r="M4322" s="43">
        <v>46198</v>
      </c>
      <c r="N4322" s="1" t="e">
        <f>VLOOKUP(B4322,MICRO!E:L,8,0)</f>
        <v>#N/A</v>
      </c>
    </row>
    <row r="4323" spans="1:14" ht="20.25" x14ac:dyDescent="0.25">
      <c r="A4323" s="1">
        <v>43</v>
      </c>
      <c r="B4323" s="159">
        <v>3980</v>
      </c>
      <c r="C4323" s="1" t="s">
        <v>3520</v>
      </c>
      <c r="D4323" s="1"/>
      <c r="E4323" s="1" t="s">
        <v>3659</v>
      </c>
      <c r="F4323" s="1" t="s">
        <v>3656</v>
      </c>
      <c r="G4323" s="1">
        <v>1</v>
      </c>
      <c r="H4323" s="1" t="s">
        <v>19</v>
      </c>
      <c r="I4323" s="1" t="s">
        <v>1301</v>
      </c>
      <c r="J4323" s="1">
        <v>5.0999999999999996</v>
      </c>
      <c r="K4323" s="1">
        <v>5.0999999999999996</v>
      </c>
      <c r="L4323" s="42">
        <v>10</v>
      </c>
      <c r="M4323" s="43">
        <v>46198</v>
      </c>
      <c r="N4323" s="1" t="e">
        <f>VLOOKUP(B4323,MICRO!E:L,8,0)</f>
        <v>#N/A</v>
      </c>
    </row>
    <row r="4324" spans="1:14" ht="20.25" x14ac:dyDescent="0.25">
      <c r="A4324" s="1">
        <v>44</v>
      </c>
      <c r="B4324" s="159">
        <v>3981</v>
      </c>
      <c r="C4324" s="1" t="s">
        <v>3520</v>
      </c>
      <c r="D4324" s="1"/>
      <c r="E4324" s="1" t="s">
        <v>3660</v>
      </c>
      <c r="F4324" s="1" t="s">
        <v>3656</v>
      </c>
      <c r="G4324" s="1">
        <v>1</v>
      </c>
      <c r="H4324" s="1" t="s">
        <v>19</v>
      </c>
      <c r="I4324" s="1" t="s">
        <v>1301</v>
      </c>
      <c r="J4324" s="1">
        <v>1.4</v>
      </c>
      <c r="K4324" s="1">
        <v>1.4</v>
      </c>
      <c r="L4324" s="42">
        <v>10</v>
      </c>
      <c r="M4324" s="43">
        <v>46198</v>
      </c>
      <c r="N4324" s="1" t="e">
        <f>VLOOKUP(B4324,MICRO!E:L,8,0)</f>
        <v>#N/A</v>
      </c>
    </row>
    <row r="4325" spans="1:14" ht="20.25" x14ac:dyDescent="0.25">
      <c r="A4325" s="1">
        <v>45</v>
      </c>
      <c r="B4325" s="159">
        <v>3982</v>
      </c>
      <c r="C4325" s="1" t="s">
        <v>3520</v>
      </c>
      <c r="D4325" s="1"/>
      <c r="E4325" s="1" t="s">
        <v>3661</v>
      </c>
      <c r="F4325" s="1" t="s">
        <v>3656</v>
      </c>
      <c r="G4325" s="1">
        <v>1</v>
      </c>
      <c r="H4325" s="1" t="s">
        <v>19</v>
      </c>
      <c r="I4325" s="1" t="s">
        <v>1301</v>
      </c>
      <c r="J4325" s="1">
        <v>4.3</v>
      </c>
      <c r="K4325" s="1">
        <v>4.3</v>
      </c>
      <c r="L4325" s="42">
        <v>10</v>
      </c>
      <c r="M4325" s="43">
        <v>46198</v>
      </c>
      <c r="N4325" s="1" t="e">
        <f>VLOOKUP(B4325,MICRO!E:L,8,0)</f>
        <v>#N/A</v>
      </c>
    </row>
    <row r="4326" spans="1:14" ht="20.25" x14ac:dyDescent="0.25">
      <c r="A4326" s="1">
        <v>46</v>
      </c>
      <c r="B4326" s="159">
        <v>3983</v>
      </c>
      <c r="C4326" s="1" t="s">
        <v>3520</v>
      </c>
      <c r="D4326" s="1"/>
      <c r="E4326" s="1" t="s">
        <v>3662</v>
      </c>
      <c r="F4326" s="1" t="s">
        <v>3656</v>
      </c>
      <c r="G4326" s="1">
        <v>1</v>
      </c>
      <c r="H4326" s="1" t="s">
        <v>19</v>
      </c>
      <c r="I4326" s="1" t="s">
        <v>1301</v>
      </c>
      <c r="J4326" s="1">
        <v>2.8</v>
      </c>
      <c r="K4326" s="1">
        <v>2.8</v>
      </c>
      <c r="L4326" s="42">
        <v>10</v>
      </c>
      <c r="M4326" s="43">
        <v>46198</v>
      </c>
      <c r="N4326" s="1" t="e">
        <f>VLOOKUP(B4326,MICRO!E:L,8,0)</f>
        <v>#N/A</v>
      </c>
    </row>
    <row r="4327" spans="1:14" ht="20.25" x14ac:dyDescent="0.25">
      <c r="A4327" s="1">
        <v>47</v>
      </c>
      <c r="B4327" s="159">
        <v>3984</v>
      </c>
      <c r="C4327" s="1" t="s">
        <v>3520</v>
      </c>
      <c r="D4327" s="1"/>
      <c r="E4327" s="1" t="s">
        <v>3663</v>
      </c>
      <c r="F4327" s="1" t="s">
        <v>3656</v>
      </c>
      <c r="G4327" s="1">
        <v>1</v>
      </c>
      <c r="H4327" s="1" t="s">
        <v>19</v>
      </c>
      <c r="I4327" s="1" t="s">
        <v>1301</v>
      </c>
      <c r="J4327" s="1">
        <v>1.1000000000000001</v>
      </c>
      <c r="K4327" s="1">
        <v>1.1000000000000001</v>
      </c>
      <c r="L4327" s="42">
        <v>10</v>
      </c>
      <c r="M4327" s="43">
        <v>46198</v>
      </c>
      <c r="N4327" s="1" t="e">
        <f>VLOOKUP(B4327,MICRO!E:L,8,0)</f>
        <v>#N/A</v>
      </c>
    </row>
    <row r="4328" spans="1:14" ht="20.25" x14ac:dyDescent="0.25">
      <c r="A4328" s="1">
        <v>48</v>
      </c>
      <c r="B4328" s="159">
        <v>3985</v>
      </c>
      <c r="C4328" s="1" t="s">
        <v>3520</v>
      </c>
      <c r="D4328" s="1"/>
      <c r="E4328" s="1" t="s">
        <v>3664</v>
      </c>
      <c r="F4328" s="1" t="s">
        <v>3656</v>
      </c>
      <c r="G4328" s="1">
        <v>1</v>
      </c>
      <c r="H4328" s="1" t="s">
        <v>19</v>
      </c>
      <c r="I4328" s="1" t="s">
        <v>1301</v>
      </c>
      <c r="J4328" s="1">
        <v>1.2</v>
      </c>
      <c r="K4328" s="1">
        <v>1.2</v>
      </c>
      <c r="L4328" s="42">
        <v>10</v>
      </c>
      <c r="M4328" s="43">
        <v>46198</v>
      </c>
      <c r="N4328" s="1" t="e">
        <f>VLOOKUP(B4328,MICRO!E:L,8,0)</f>
        <v>#N/A</v>
      </c>
    </row>
    <row r="4329" spans="1:14" ht="20.25" x14ac:dyDescent="0.25">
      <c r="A4329" s="1">
        <v>49</v>
      </c>
      <c r="B4329" s="159">
        <v>3986</v>
      </c>
      <c r="C4329" s="1" t="s">
        <v>3520</v>
      </c>
      <c r="D4329" s="1"/>
      <c r="E4329" s="1" t="s">
        <v>3665</v>
      </c>
      <c r="F4329" s="1" t="s">
        <v>3523</v>
      </c>
      <c r="G4329" s="1">
        <v>2</v>
      </c>
      <c r="H4329" s="1" t="s">
        <v>19</v>
      </c>
      <c r="I4329" s="1" t="s">
        <v>1301</v>
      </c>
      <c r="J4329" s="1">
        <v>0.6</v>
      </c>
      <c r="K4329" s="1">
        <v>1.2</v>
      </c>
      <c r="L4329" s="42">
        <v>10</v>
      </c>
      <c r="M4329" s="43">
        <v>46198</v>
      </c>
      <c r="N4329" s="1" t="e">
        <f>VLOOKUP(B4329,MICRO!E:L,8,0)</f>
        <v>#N/A</v>
      </c>
    </row>
    <row r="4330" spans="1:14" ht="20.25" x14ac:dyDescent="0.25">
      <c r="A4330" s="1">
        <v>50</v>
      </c>
      <c r="B4330" s="159">
        <v>3987</v>
      </c>
      <c r="C4330" s="1" t="s">
        <v>3520</v>
      </c>
      <c r="D4330" s="1"/>
      <c r="E4330" s="1" t="s">
        <v>3666</v>
      </c>
      <c r="F4330" s="1" t="s">
        <v>3523</v>
      </c>
      <c r="G4330" s="1">
        <v>3</v>
      </c>
      <c r="H4330" s="1" t="s">
        <v>19</v>
      </c>
      <c r="I4330" s="1" t="s">
        <v>1301</v>
      </c>
      <c r="J4330" s="1">
        <v>1.7</v>
      </c>
      <c r="K4330" s="1">
        <v>5.0999999999999996</v>
      </c>
      <c r="L4330" s="42">
        <v>10</v>
      </c>
      <c r="M4330" s="43">
        <v>46198</v>
      </c>
      <c r="N4330" s="1" t="e">
        <f>VLOOKUP(B4330,MICRO!E:L,8,0)</f>
        <v>#N/A</v>
      </c>
    </row>
    <row r="4331" spans="1:14" ht="20.25" x14ac:dyDescent="0.25">
      <c r="A4331" s="1">
        <v>51</v>
      </c>
      <c r="B4331" s="159">
        <v>3988</v>
      </c>
      <c r="C4331" s="1" t="s">
        <v>3520</v>
      </c>
      <c r="D4331" s="1"/>
      <c r="E4331" s="1" t="s">
        <v>3667</v>
      </c>
      <c r="F4331" s="1" t="s">
        <v>3523</v>
      </c>
      <c r="G4331" s="1">
        <v>2</v>
      </c>
      <c r="H4331" s="1" t="s">
        <v>19</v>
      </c>
      <c r="I4331" s="1" t="s">
        <v>1301</v>
      </c>
      <c r="J4331" s="1">
        <v>0.4</v>
      </c>
      <c r="K4331" s="1">
        <v>0.8</v>
      </c>
      <c r="L4331" s="42">
        <v>10</v>
      </c>
      <c r="M4331" s="43">
        <v>46198</v>
      </c>
      <c r="N4331" s="1" t="e">
        <f>VLOOKUP(B4331,MICRO!E:L,8,0)</f>
        <v>#N/A</v>
      </c>
    </row>
    <row r="4332" spans="1:14" ht="20.25" x14ac:dyDescent="0.25">
      <c r="A4332" s="1">
        <v>52</v>
      </c>
      <c r="B4332" s="159">
        <v>3989</v>
      </c>
      <c r="C4332" s="1" t="s">
        <v>3525</v>
      </c>
      <c r="D4332" s="1"/>
      <c r="E4332" s="1" t="s">
        <v>3668</v>
      </c>
      <c r="F4332" s="1" t="s">
        <v>3527</v>
      </c>
      <c r="G4332" s="1">
        <v>1</v>
      </c>
      <c r="H4332" s="1" t="s">
        <v>19</v>
      </c>
      <c r="I4332" s="1" t="s">
        <v>1301</v>
      </c>
      <c r="J4332" s="1">
        <v>32.299999999999997</v>
      </c>
      <c r="K4332" s="1">
        <v>32.299999999999997</v>
      </c>
      <c r="L4332" s="42">
        <v>10</v>
      </c>
      <c r="M4332" s="43">
        <v>46198</v>
      </c>
      <c r="N4332" s="1" t="e">
        <f>VLOOKUP(B4332,MICRO!E:L,8,0)</f>
        <v>#N/A</v>
      </c>
    </row>
    <row r="4333" spans="1:14" ht="20.25" x14ac:dyDescent="0.25">
      <c r="A4333" s="1">
        <v>53</v>
      </c>
      <c r="B4333" s="159">
        <v>3990</v>
      </c>
      <c r="C4333" s="1" t="s">
        <v>3528</v>
      </c>
      <c r="D4333" s="1"/>
      <c r="E4333" s="1" t="s">
        <v>3669</v>
      </c>
      <c r="F4333" s="1" t="s">
        <v>3656</v>
      </c>
      <c r="G4333" s="1">
        <v>1</v>
      </c>
      <c r="H4333" s="1" t="s">
        <v>19</v>
      </c>
      <c r="I4333" s="1" t="s">
        <v>1301</v>
      </c>
      <c r="J4333" s="1">
        <v>2</v>
      </c>
      <c r="K4333" s="1">
        <v>2</v>
      </c>
      <c r="L4333" s="42">
        <v>10</v>
      </c>
      <c r="M4333" s="43">
        <v>46198</v>
      </c>
      <c r="N4333" s="1" t="e">
        <f>VLOOKUP(B4333,MICRO!E:L,8,0)</f>
        <v>#N/A</v>
      </c>
    </row>
    <row r="4334" spans="1:14" ht="20.25" x14ac:dyDescent="0.25">
      <c r="A4334" s="1">
        <v>54</v>
      </c>
      <c r="B4334" s="159">
        <v>3991</v>
      </c>
      <c r="C4334" s="1" t="s">
        <v>3528</v>
      </c>
      <c r="D4334" s="1"/>
      <c r="E4334" s="1" t="s">
        <v>3670</v>
      </c>
      <c r="F4334" s="1" t="s">
        <v>3656</v>
      </c>
      <c r="G4334" s="1">
        <v>1</v>
      </c>
      <c r="H4334" s="1" t="s">
        <v>19</v>
      </c>
      <c r="I4334" s="1" t="s">
        <v>1301</v>
      </c>
      <c r="J4334" s="1">
        <v>1.7</v>
      </c>
      <c r="K4334" s="1">
        <v>1.7</v>
      </c>
      <c r="L4334" s="42">
        <v>10</v>
      </c>
      <c r="M4334" s="43">
        <v>46198</v>
      </c>
      <c r="N4334" s="1" t="e">
        <f>VLOOKUP(B4334,MICRO!E:L,8,0)</f>
        <v>#N/A</v>
      </c>
    </row>
    <row r="4335" spans="1:14" ht="20.25" x14ac:dyDescent="0.25">
      <c r="A4335" s="1">
        <v>55</v>
      </c>
      <c r="B4335" s="159">
        <v>3992</v>
      </c>
      <c r="C4335" s="1" t="s">
        <v>3528</v>
      </c>
      <c r="D4335" s="1"/>
      <c r="E4335" s="1" t="s">
        <v>3671</v>
      </c>
      <c r="F4335" s="1" t="s">
        <v>3656</v>
      </c>
      <c r="G4335" s="1">
        <v>1</v>
      </c>
      <c r="H4335" s="1" t="s">
        <v>19</v>
      </c>
      <c r="I4335" s="1" t="s">
        <v>1301</v>
      </c>
      <c r="J4335" s="1">
        <v>5.3</v>
      </c>
      <c r="K4335" s="1">
        <v>5.3</v>
      </c>
      <c r="L4335" s="42">
        <v>10</v>
      </c>
      <c r="M4335" s="43">
        <v>46198</v>
      </c>
      <c r="N4335" s="1" t="e">
        <f>VLOOKUP(B4335,MICRO!E:L,8,0)</f>
        <v>#N/A</v>
      </c>
    </row>
    <row r="4336" spans="1:14" ht="20.25" x14ac:dyDescent="0.25">
      <c r="A4336" s="1">
        <v>56</v>
      </c>
      <c r="B4336" s="159">
        <v>3993</v>
      </c>
      <c r="C4336" s="1" t="s">
        <v>3528</v>
      </c>
      <c r="D4336" s="1"/>
      <c r="E4336" s="1" t="s">
        <v>3672</v>
      </c>
      <c r="F4336" s="1" t="s">
        <v>3656</v>
      </c>
      <c r="G4336" s="1">
        <v>1</v>
      </c>
      <c r="H4336" s="1" t="s">
        <v>19</v>
      </c>
      <c r="I4336" s="1" t="s">
        <v>1301</v>
      </c>
      <c r="J4336" s="1">
        <v>5.0999999999999996</v>
      </c>
      <c r="K4336" s="1">
        <v>5.0999999999999996</v>
      </c>
      <c r="L4336" s="42">
        <v>10</v>
      </c>
      <c r="M4336" s="43">
        <v>46198</v>
      </c>
      <c r="N4336" s="1" t="e">
        <f>VLOOKUP(B4336,MICRO!E:L,8,0)</f>
        <v>#N/A</v>
      </c>
    </row>
    <row r="4337" spans="1:14" ht="20.25" x14ac:dyDescent="0.25">
      <c r="A4337" s="1">
        <v>57</v>
      </c>
      <c r="B4337" s="159">
        <v>3994</v>
      </c>
      <c r="C4337" s="1" t="s">
        <v>3528</v>
      </c>
      <c r="D4337" s="1"/>
      <c r="E4337" s="1" t="s">
        <v>3673</v>
      </c>
      <c r="F4337" s="1" t="s">
        <v>3656</v>
      </c>
      <c r="G4337" s="1">
        <v>1</v>
      </c>
      <c r="H4337" s="1" t="s">
        <v>19</v>
      </c>
      <c r="I4337" s="1" t="s">
        <v>1301</v>
      </c>
      <c r="J4337" s="1">
        <v>1.4</v>
      </c>
      <c r="K4337" s="1">
        <v>1.4</v>
      </c>
      <c r="L4337" s="42">
        <v>10</v>
      </c>
      <c r="M4337" s="43">
        <v>46198</v>
      </c>
      <c r="N4337" s="1" t="e">
        <f>VLOOKUP(B4337,MICRO!E:L,8,0)</f>
        <v>#N/A</v>
      </c>
    </row>
    <row r="4338" spans="1:14" ht="20.25" x14ac:dyDescent="0.25">
      <c r="A4338" s="1">
        <v>58</v>
      </c>
      <c r="B4338" s="159">
        <v>3995</v>
      </c>
      <c r="C4338" s="1" t="s">
        <v>3528</v>
      </c>
      <c r="D4338" s="1"/>
      <c r="E4338" s="1" t="s">
        <v>3674</v>
      </c>
      <c r="F4338" s="1" t="s">
        <v>3656</v>
      </c>
      <c r="G4338" s="1">
        <v>1</v>
      </c>
      <c r="H4338" s="1" t="s">
        <v>19</v>
      </c>
      <c r="I4338" s="1" t="s">
        <v>1301</v>
      </c>
      <c r="J4338" s="1">
        <v>1.1000000000000001</v>
      </c>
      <c r="K4338" s="1">
        <v>1.1000000000000001</v>
      </c>
      <c r="L4338" s="42">
        <v>10</v>
      </c>
      <c r="M4338" s="43">
        <v>46198</v>
      </c>
      <c r="N4338" s="1" t="e">
        <f>VLOOKUP(B4338,MICRO!E:L,8,0)</f>
        <v>#N/A</v>
      </c>
    </row>
    <row r="4339" spans="1:14" ht="20.25" x14ac:dyDescent="0.25">
      <c r="A4339" s="1">
        <v>59</v>
      </c>
      <c r="B4339" s="159">
        <v>3996</v>
      </c>
      <c r="C4339" s="1" t="s">
        <v>3528</v>
      </c>
      <c r="D4339" s="1"/>
      <c r="E4339" s="1" t="s">
        <v>3675</v>
      </c>
      <c r="F4339" s="1" t="s">
        <v>3656</v>
      </c>
      <c r="G4339" s="1">
        <v>1</v>
      </c>
      <c r="H4339" s="1" t="s">
        <v>19</v>
      </c>
      <c r="I4339" s="1" t="s">
        <v>1301</v>
      </c>
      <c r="J4339" s="1">
        <v>1.2</v>
      </c>
      <c r="K4339" s="1">
        <v>1.2</v>
      </c>
      <c r="L4339" s="42">
        <v>10</v>
      </c>
      <c r="M4339" s="43">
        <v>46198</v>
      </c>
      <c r="N4339" s="1" t="e">
        <f>VLOOKUP(B4339,MICRO!E:L,8,0)</f>
        <v>#N/A</v>
      </c>
    </row>
    <row r="4340" spans="1:14" ht="20.25" x14ac:dyDescent="0.25">
      <c r="A4340" s="1">
        <v>60</v>
      </c>
      <c r="B4340" s="159">
        <v>3997</v>
      </c>
      <c r="C4340" s="1" t="s">
        <v>3528</v>
      </c>
      <c r="D4340" s="1"/>
      <c r="E4340" s="1" t="s">
        <v>3676</v>
      </c>
      <c r="F4340" s="1" t="s">
        <v>3656</v>
      </c>
      <c r="G4340" s="1">
        <v>1</v>
      </c>
      <c r="H4340" s="1" t="s">
        <v>19</v>
      </c>
      <c r="I4340" s="1" t="s">
        <v>1301</v>
      </c>
      <c r="J4340" s="1">
        <v>1.6</v>
      </c>
      <c r="K4340" s="1">
        <v>1.6</v>
      </c>
      <c r="L4340" s="42">
        <v>10</v>
      </c>
      <c r="M4340" s="43">
        <v>46198</v>
      </c>
      <c r="N4340" s="1" t="e">
        <f>VLOOKUP(B4340,MICRO!E:L,8,0)</f>
        <v>#N/A</v>
      </c>
    </row>
    <row r="4341" spans="1:14" ht="20.25" x14ac:dyDescent="0.25">
      <c r="A4341" s="1">
        <v>61</v>
      </c>
      <c r="B4341" s="159">
        <v>3998</v>
      </c>
      <c r="C4341" s="1" t="s">
        <v>3528</v>
      </c>
      <c r="D4341" s="1"/>
      <c r="E4341" s="1" t="s">
        <v>3677</v>
      </c>
      <c r="F4341" s="1" t="s">
        <v>3678</v>
      </c>
      <c r="G4341" s="1">
        <v>1</v>
      </c>
      <c r="H4341" s="1" t="s">
        <v>19</v>
      </c>
      <c r="I4341" s="1" t="s">
        <v>1301</v>
      </c>
      <c r="J4341" s="1">
        <v>27.3</v>
      </c>
      <c r="K4341" s="1">
        <v>27.3</v>
      </c>
      <c r="L4341" s="42">
        <v>10</v>
      </c>
      <c r="M4341" s="43">
        <v>46198</v>
      </c>
      <c r="N4341" s="1" t="e">
        <f>VLOOKUP(B4341,MICRO!E:L,8,0)</f>
        <v>#N/A</v>
      </c>
    </row>
    <row r="4342" spans="1:14" ht="20.25" x14ac:dyDescent="0.25">
      <c r="A4342" s="1">
        <v>62</v>
      </c>
      <c r="B4342" s="159">
        <v>3999</v>
      </c>
      <c r="C4342" s="1" t="s">
        <v>3531</v>
      </c>
      <c r="D4342" s="1"/>
      <c r="E4342" s="1" t="s">
        <v>3679</v>
      </c>
      <c r="F4342" s="1" t="s">
        <v>3515</v>
      </c>
      <c r="G4342" s="1">
        <v>1</v>
      </c>
      <c r="H4342" s="1" t="s">
        <v>19</v>
      </c>
      <c r="I4342" s="1" t="s">
        <v>1295</v>
      </c>
      <c r="J4342" s="1">
        <v>32.5</v>
      </c>
      <c r="K4342" s="1">
        <v>32.5</v>
      </c>
      <c r="L4342" s="42">
        <v>10</v>
      </c>
      <c r="M4342" s="43">
        <v>46198</v>
      </c>
      <c r="N4342" s="1" t="e">
        <f>VLOOKUP(B4342,MICRO!E:L,8,0)</f>
        <v>#N/A</v>
      </c>
    </row>
    <row r="4343" spans="1:14" ht="20.25" x14ac:dyDescent="0.25">
      <c r="A4343" s="1">
        <v>63</v>
      </c>
      <c r="B4343" s="159">
        <v>4000</v>
      </c>
      <c r="C4343" s="1" t="s">
        <v>3507</v>
      </c>
      <c r="D4343" s="1"/>
      <c r="E4343" s="1" t="s">
        <v>3680</v>
      </c>
      <c r="F4343" s="1" t="s">
        <v>3654</v>
      </c>
      <c r="G4343" s="1">
        <v>1</v>
      </c>
      <c r="H4343" s="1" t="s">
        <v>19</v>
      </c>
      <c r="I4343" s="1" t="s">
        <v>1295</v>
      </c>
      <c r="J4343" s="1">
        <v>4.7</v>
      </c>
      <c r="K4343" s="1">
        <v>4.7</v>
      </c>
      <c r="L4343" s="42">
        <v>10</v>
      </c>
      <c r="M4343" s="43">
        <v>46198</v>
      </c>
      <c r="N4343" s="1" t="e">
        <f>VLOOKUP(B4343,MICRO!E:L,8,0)</f>
        <v>#N/A</v>
      </c>
    </row>
    <row r="4344" spans="1:14" ht="20.25" x14ac:dyDescent="0.25">
      <c r="A4344" s="1">
        <v>64</v>
      </c>
      <c r="B4344" s="159">
        <v>4001</v>
      </c>
      <c r="C4344" s="1" t="s">
        <v>3681</v>
      </c>
      <c r="D4344" s="1"/>
      <c r="E4344" s="1" t="s">
        <v>3682</v>
      </c>
      <c r="F4344" s="1" t="s">
        <v>3683</v>
      </c>
      <c r="G4344" s="1">
        <v>2</v>
      </c>
      <c r="H4344" s="1" t="s">
        <v>19</v>
      </c>
      <c r="I4344" s="1" t="s">
        <v>1300</v>
      </c>
      <c r="J4344" s="1">
        <v>1.1000000000000001</v>
      </c>
      <c r="K4344" s="1">
        <v>2.2000000000000002</v>
      </c>
      <c r="L4344" s="42">
        <v>10</v>
      </c>
      <c r="M4344" s="43">
        <v>46198</v>
      </c>
      <c r="N4344" s="1" t="e">
        <f>VLOOKUP(B4344,MICRO!E:L,8,0)</f>
        <v>#N/A</v>
      </c>
    </row>
    <row r="4345" spans="1:14" ht="20.25" x14ac:dyDescent="0.25">
      <c r="A4345" s="1">
        <v>65</v>
      </c>
      <c r="B4345" s="159">
        <v>4002</v>
      </c>
      <c r="C4345" s="1" t="s">
        <v>3681</v>
      </c>
      <c r="D4345" s="1"/>
      <c r="E4345" s="1" t="s">
        <v>3684</v>
      </c>
      <c r="F4345" s="1" t="s">
        <v>3685</v>
      </c>
      <c r="G4345" s="1">
        <v>1</v>
      </c>
      <c r="H4345" s="1" t="s">
        <v>19</v>
      </c>
      <c r="I4345" s="1" t="s">
        <v>1300</v>
      </c>
      <c r="J4345" s="1">
        <v>2.2999999999999998</v>
      </c>
      <c r="K4345" s="1">
        <v>2.2999999999999998</v>
      </c>
      <c r="L4345" s="42">
        <v>10</v>
      </c>
      <c r="M4345" s="43">
        <v>46198</v>
      </c>
      <c r="N4345" s="1" t="e">
        <f>VLOOKUP(B4345,MICRO!E:L,8,0)</f>
        <v>#N/A</v>
      </c>
    </row>
    <row r="4346" spans="1:14" ht="20.25" x14ac:dyDescent="0.25">
      <c r="A4346" s="1">
        <v>66</v>
      </c>
      <c r="B4346" s="159">
        <v>4003</v>
      </c>
      <c r="C4346" s="1" t="s">
        <v>3681</v>
      </c>
      <c r="D4346" s="1"/>
      <c r="E4346" s="1" t="s">
        <v>3684</v>
      </c>
      <c r="F4346" s="1" t="s">
        <v>3686</v>
      </c>
      <c r="G4346" s="1">
        <v>1</v>
      </c>
      <c r="H4346" s="1" t="s">
        <v>19</v>
      </c>
      <c r="I4346" s="1" t="s">
        <v>1300</v>
      </c>
      <c r="J4346" s="1">
        <v>0.1</v>
      </c>
      <c r="K4346" s="1">
        <v>0.1</v>
      </c>
      <c r="L4346" s="42">
        <v>10</v>
      </c>
      <c r="M4346" s="43">
        <v>46198</v>
      </c>
      <c r="N4346" s="1" t="e">
        <f>VLOOKUP(B4346,MICRO!E:L,8,0)</f>
        <v>#N/A</v>
      </c>
    </row>
    <row r="4347" spans="1:14" ht="20.25" x14ac:dyDescent="0.25">
      <c r="A4347" s="1">
        <v>67</v>
      </c>
      <c r="B4347" s="159">
        <v>4004</v>
      </c>
      <c r="C4347" s="1" t="s">
        <v>3681</v>
      </c>
      <c r="D4347" s="1"/>
      <c r="E4347" s="1" t="s">
        <v>3687</v>
      </c>
      <c r="F4347" s="1" t="s">
        <v>3688</v>
      </c>
      <c r="G4347" s="1">
        <v>1</v>
      </c>
      <c r="H4347" s="1" t="s">
        <v>19</v>
      </c>
      <c r="I4347" s="1" t="s">
        <v>1300</v>
      </c>
      <c r="J4347" s="1">
        <v>2.5</v>
      </c>
      <c r="K4347" s="1">
        <v>2.5</v>
      </c>
      <c r="L4347" s="42">
        <v>10</v>
      </c>
      <c r="M4347" s="43">
        <v>46198</v>
      </c>
      <c r="N4347" s="1" t="e">
        <f>VLOOKUP(B4347,MICRO!E:L,8,0)</f>
        <v>#N/A</v>
      </c>
    </row>
    <row r="4348" spans="1:14" ht="20.25" x14ac:dyDescent="0.25">
      <c r="A4348" s="1">
        <v>68</v>
      </c>
      <c r="B4348" s="159">
        <v>4005</v>
      </c>
      <c r="C4348" s="1" t="s">
        <v>3681</v>
      </c>
      <c r="D4348" s="1"/>
      <c r="E4348" s="1" t="s">
        <v>3689</v>
      </c>
      <c r="F4348" s="1" t="s">
        <v>3683</v>
      </c>
      <c r="G4348" s="1">
        <v>2</v>
      </c>
      <c r="H4348" s="1" t="s">
        <v>19</v>
      </c>
      <c r="I4348" s="1" t="s">
        <v>1290</v>
      </c>
      <c r="J4348" s="1">
        <v>1.7</v>
      </c>
      <c r="K4348" s="1">
        <v>3.4</v>
      </c>
      <c r="L4348" s="42">
        <v>10</v>
      </c>
      <c r="M4348" s="43">
        <v>46198</v>
      </c>
      <c r="N4348" s="1" t="e">
        <f>VLOOKUP(B4348,MICRO!E:L,8,0)</f>
        <v>#N/A</v>
      </c>
    </row>
    <row r="4349" spans="1:14" ht="20.25" x14ac:dyDescent="0.25">
      <c r="A4349" s="1">
        <v>69</v>
      </c>
      <c r="B4349" s="159">
        <v>4006</v>
      </c>
      <c r="C4349" s="1" t="s">
        <v>3681</v>
      </c>
      <c r="D4349" s="1"/>
      <c r="E4349" s="1" t="s">
        <v>3684</v>
      </c>
      <c r="F4349" s="1" t="s">
        <v>3685</v>
      </c>
      <c r="G4349" s="1">
        <v>1</v>
      </c>
      <c r="H4349" s="1" t="s">
        <v>19</v>
      </c>
      <c r="I4349" s="1" t="s">
        <v>1290</v>
      </c>
      <c r="J4349" s="1">
        <v>2.2999999999999998</v>
      </c>
      <c r="K4349" s="1">
        <v>2.2999999999999998</v>
      </c>
      <c r="L4349" s="42">
        <v>10</v>
      </c>
      <c r="M4349" s="43">
        <v>46198</v>
      </c>
      <c r="N4349" s="1" t="e">
        <f>VLOOKUP(B4349,MICRO!E:L,8,0)</f>
        <v>#N/A</v>
      </c>
    </row>
    <row r="4350" spans="1:14" ht="20.25" x14ac:dyDescent="0.25">
      <c r="A4350" s="1">
        <v>70</v>
      </c>
      <c r="B4350" s="159">
        <v>4007</v>
      </c>
      <c r="C4350" s="1" t="s">
        <v>3681</v>
      </c>
      <c r="D4350" s="1"/>
      <c r="E4350" s="1" t="s">
        <v>3684</v>
      </c>
      <c r="F4350" s="1" t="s">
        <v>3686</v>
      </c>
      <c r="G4350" s="1">
        <v>1</v>
      </c>
      <c r="H4350" s="1" t="s">
        <v>19</v>
      </c>
      <c r="I4350" s="1" t="s">
        <v>1290</v>
      </c>
      <c r="J4350" s="1">
        <v>0.1</v>
      </c>
      <c r="K4350" s="1">
        <v>0.1</v>
      </c>
      <c r="L4350" s="42">
        <v>10</v>
      </c>
      <c r="M4350" s="43">
        <v>46198</v>
      </c>
      <c r="N4350" s="1" t="e">
        <f>VLOOKUP(B4350,MICRO!E:L,8,0)</f>
        <v>#N/A</v>
      </c>
    </row>
    <row r="4351" spans="1:14" ht="20.25" x14ac:dyDescent="0.25">
      <c r="A4351" s="1">
        <v>71</v>
      </c>
      <c r="B4351" s="159">
        <v>4008</v>
      </c>
      <c r="C4351" s="1" t="s">
        <v>3681</v>
      </c>
      <c r="D4351" s="1"/>
      <c r="E4351" s="1" t="s">
        <v>3687</v>
      </c>
      <c r="F4351" s="1" t="s">
        <v>3688</v>
      </c>
      <c r="G4351" s="1">
        <v>1</v>
      </c>
      <c r="H4351" s="1" t="s">
        <v>19</v>
      </c>
      <c r="I4351" s="1" t="s">
        <v>1290</v>
      </c>
      <c r="J4351" s="1">
        <v>2.5</v>
      </c>
      <c r="K4351" s="1">
        <v>2.5</v>
      </c>
      <c r="L4351" s="42">
        <v>10</v>
      </c>
      <c r="M4351" s="43">
        <v>46198</v>
      </c>
      <c r="N4351" s="1" t="e">
        <f>VLOOKUP(B4351,MICRO!E:L,8,0)</f>
        <v>#N/A</v>
      </c>
    </row>
    <row r="4352" spans="1:14" ht="20.25" x14ac:dyDescent="0.25">
      <c r="A4352" s="1">
        <v>72</v>
      </c>
      <c r="B4352" s="159">
        <v>4009</v>
      </c>
      <c r="C4352" s="1" t="s">
        <v>3690</v>
      </c>
      <c r="D4352" s="1"/>
      <c r="E4352" s="1" t="s">
        <v>3691</v>
      </c>
      <c r="F4352" s="1" t="s">
        <v>3685</v>
      </c>
      <c r="G4352" s="1">
        <v>1</v>
      </c>
      <c r="H4352" s="1" t="s">
        <v>19</v>
      </c>
      <c r="I4352" s="1" t="s">
        <v>1295</v>
      </c>
      <c r="J4352" s="1">
        <v>2.2999999999999998</v>
      </c>
      <c r="K4352" s="1">
        <v>2.2999999999999998</v>
      </c>
      <c r="L4352" s="42">
        <v>10</v>
      </c>
      <c r="M4352" s="43">
        <v>46198</v>
      </c>
      <c r="N4352" s="1" t="e">
        <f>VLOOKUP(B4352,MICRO!E:L,8,0)</f>
        <v>#N/A</v>
      </c>
    </row>
    <row r="4353" spans="1:14" ht="20.25" x14ac:dyDescent="0.25">
      <c r="A4353" s="1">
        <v>73</v>
      </c>
      <c r="B4353" s="159">
        <v>4010</v>
      </c>
      <c r="C4353" s="1" t="s">
        <v>3690</v>
      </c>
      <c r="D4353" s="1"/>
      <c r="E4353" s="1" t="s">
        <v>3691</v>
      </c>
      <c r="F4353" s="1" t="s">
        <v>3692</v>
      </c>
      <c r="G4353" s="1">
        <v>1</v>
      </c>
      <c r="H4353" s="1" t="s">
        <v>19</v>
      </c>
      <c r="I4353" s="1" t="s">
        <v>1295</v>
      </c>
      <c r="J4353" s="1">
        <v>0.1</v>
      </c>
      <c r="K4353" s="1">
        <v>0.1</v>
      </c>
      <c r="L4353" s="42">
        <v>10</v>
      </c>
      <c r="M4353" s="43">
        <v>46198</v>
      </c>
      <c r="N4353" s="1" t="e">
        <f>VLOOKUP(B4353,MICRO!E:L,8,0)</f>
        <v>#N/A</v>
      </c>
    </row>
    <row r="4354" spans="1:14" ht="20.25" x14ac:dyDescent="0.25">
      <c r="A4354" s="1">
        <v>74</v>
      </c>
      <c r="B4354" s="159">
        <v>4011</v>
      </c>
      <c r="C4354" s="1" t="s">
        <v>3690</v>
      </c>
      <c r="D4354" s="1"/>
      <c r="E4354" s="1" t="s">
        <v>3693</v>
      </c>
      <c r="F4354" s="1" t="s">
        <v>3688</v>
      </c>
      <c r="G4354" s="1">
        <v>1</v>
      </c>
      <c r="H4354" s="1" t="s">
        <v>19</v>
      </c>
      <c r="I4354" s="1" t="s">
        <v>1295</v>
      </c>
      <c r="J4354" s="1">
        <v>2.4</v>
      </c>
      <c r="K4354" s="1">
        <v>2.4</v>
      </c>
      <c r="L4354" s="42">
        <v>10</v>
      </c>
      <c r="M4354" s="43">
        <v>46198</v>
      </c>
      <c r="N4354" s="1" t="e">
        <f>VLOOKUP(B4354,MICRO!E:L,8,0)</f>
        <v>#N/A</v>
      </c>
    </row>
    <row r="4355" spans="1:14" ht="20.25" x14ac:dyDescent="0.25">
      <c r="A4355" s="1">
        <v>75</v>
      </c>
      <c r="B4355" s="159">
        <v>4012</v>
      </c>
      <c r="C4355" s="1" t="s">
        <v>3690</v>
      </c>
      <c r="D4355" s="1"/>
      <c r="E4355" s="1" t="s">
        <v>3694</v>
      </c>
      <c r="F4355" s="1" t="s">
        <v>3685</v>
      </c>
      <c r="G4355" s="1">
        <v>1</v>
      </c>
      <c r="H4355" s="1" t="s">
        <v>19</v>
      </c>
      <c r="I4355" s="1" t="s">
        <v>1301</v>
      </c>
      <c r="J4355" s="1">
        <v>2.2999999999999998</v>
      </c>
      <c r="K4355" s="1">
        <v>2.2999999999999998</v>
      </c>
      <c r="L4355" s="42">
        <v>10</v>
      </c>
      <c r="M4355" s="43">
        <v>46198</v>
      </c>
      <c r="N4355" s="1" t="e">
        <f>VLOOKUP(B4355,MICRO!E:L,8,0)</f>
        <v>#N/A</v>
      </c>
    </row>
    <row r="4356" spans="1:14" ht="20.25" x14ac:dyDescent="0.25">
      <c r="A4356" s="1">
        <v>76</v>
      </c>
      <c r="B4356" s="159">
        <v>4013</v>
      </c>
      <c r="C4356" s="1" t="s">
        <v>3690</v>
      </c>
      <c r="D4356" s="1"/>
      <c r="E4356" s="1" t="s">
        <v>3694</v>
      </c>
      <c r="F4356" s="1" t="s">
        <v>3692</v>
      </c>
      <c r="G4356" s="1">
        <v>1</v>
      </c>
      <c r="H4356" s="1" t="s">
        <v>19</v>
      </c>
      <c r="I4356" s="1" t="s">
        <v>1301</v>
      </c>
      <c r="J4356" s="1">
        <v>0.1</v>
      </c>
      <c r="K4356" s="1">
        <v>0.1</v>
      </c>
      <c r="L4356" s="42">
        <v>10</v>
      </c>
      <c r="M4356" s="43">
        <v>46198</v>
      </c>
      <c r="N4356" s="1" t="e">
        <f>VLOOKUP(B4356,MICRO!E:L,8,0)</f>
        <v>#N/A</v>
      </c>
    </row>
    <row r="4357" spans="1:14" ht="20.25" x14ac:dyDescent="0.25">
      <c r="A4357" s="1">
        <v>77</v>
      </c>
      <c r="B4357" s="159">
        <v>4014</v>
      </c>
      <c r="C4357" s="1" t="s">
        <v>3690</v>
      </c>
      <c r="D4357" s="1"/>
      <c r="E4357" s="1" t="s">
        <v>3693</v>
      </c>
      <c r="F4357" s="1" t="s">
        <v>3688</v>
      </c>
      <c r="G4357" s="1">
        <v>1</v>
      </c>
      <c r="H4357" s="1" t="s">
        <v>19</v>
      </c>
      <c r="I4357" s="1" t="s">
        <v>1301</v>
      </c>
      <c r="J4357" s="1">
        <v>2.5</v>
      </c>
      <c r="K4357" s="1">
        <v>2.5</v>
      </c>
      <c r="L4357" s="42">
        <v>10</v>
      </c>
      <c r="M4357" s="43">
        <v>46198</v>
      </c>
      <c r="N4357" s="1" t="e">
        <f>VLOOKUP(B4357,MICRO!E:L,8,0)</f>
        <v>#N/A</v>
      </c>
    </row>
    <row r="4358" spans="1:14" ht="20.25" x14ac:dyDescent="0.25">
      <c r="A4358" s="1">
        <v>78</v>
      </c>
      <c r="B4358" s="159">
        <v>4015</v>
      </c>
      <c r="C4358" s="1"/>
      <c r="D4358" s="1"/>
      <c r="E4358" s="1"/>
      <c r="F4358" s="1" t="s">
        <v>3695</v>
      </c>
      <c r="G4358" s="1">
        <v>2</v>
      </c>
      <c r="H4358" s="1" t="s">
        <v>19</v>
      </c>
      <c r="I4358" s="1" t="s">
        <v>3696</v>
      </c>
      <c r="J4358" s="1">
        <v>1.5</v>
      </c>
      <c r="K4358" s="1">
        <v>3</v>
      </c>
      <c r="L4358" s="42">
        <v>10</v>
      </c>
      <c r="M4358" s="43">
        <v>46198</v>
      </c>
      <c r="N4358" s="1" t="e">
        <f>VLOOKUP(B4358,MICRO!E:L,8,0)</f>
        <v>#N/A</v>
      </c>
    </row>
    <row r="4359" spans="1:14" ht="20.25" x14ac:dyDescent="0.25">
      <c r="A4359" s="1">
        <v>79</v>
      </c>
      <c r="B4359" s="159">
        <v>4016</v>
      </c>
      <c r="C4359" s="1"/>
      <c r="D4359" s="1"/>
      <c r="E4359" s="1"/>
      <c r="F4359" s="1" t="s">
        <v>3697</v>
      </c>
      <c r="G4359" s="1">
        <v>2</v>
      </c>
      <c r="H4359" s="1" t="s">
        <v>19</v>
      </c>
      <c r="I4359" s="1" t="s">
        <v>3696</v>
      </c>
      <c r="J4359" s="1">
        <v>1.2</v>
      </c>
      <c r="K4359" s="1">
        <v>2.4</v>
      </c>
      <c r="L4359" s="42">
        <v>10</v>
      </c>
      <c r="M4359" s="43">
        <v>46198</v>
      </c>
      <c r="N4359" s="1" t="e">
        <f>VLOOKUP(B4359,MICRO!E:L,8,0)</f>
        <v>#N/A</v>
      </c>
    </row>
    <row r="4360" spans="1:14" ht="20.25" x14ac:dyDescent="0.25">
      <c r="A4360" s="1">
        <v>80</v>
      </c>
      <c r="B4360" s="159">
        <v>4017</v>
      </c>
      <c r="C4360" s="1"/>
      <c r="D4360" s="1"/>
      <c r="E4360" s="1"/>
      <c r="F4360" s="1" t="s">
        <v>3698</v>
      </c>
      <c r="G4360" s="1">
        <v>1</v>
      </c>
      <c r="H4360" s="1" t="s">
        <v>19</v>
      </c>
      <c r="I4360" s="1" t="s">
        <v>3699</v>
      </c>
      <c r="J4360" s="1">
        <v>2.2999999999999998</v>
      </c>
      <c r="K4360" s="1">
        <v>2.2999999999999998</v>
      </c>
      <c r="L4360" s="42">
        <v>10</v>
      </c>
      <c r="M4360" s="43">
        <v>46198</v>
      </c>
      <c r="N4360" s="1" t="e">
        <f>VLOOKUP(B4360,MICRO!E:L,8,0)</f>
        <v>#N/A</v>
      </c>
    </row>
    <row r="4361" spans="1:14" ht="20.25" x14ac:dyDescent="0.25">
      <c r="A4361" s="1">
        <v>81</v>
      </c>
      <c r="B4361" s="159">
        <v>4018</v>
      </c>
      <c r="C4361" s="1"/>
      <c r="D4361" s="1"/>
      <c r="E4361" s="1"/>
      <c r="F4361" s="1" t="s">
        <v>3700</v>
      </c>
      <c r="G4361" s="1">
        <v>1</v>
      </c>
      <c r="H4361" s="1" t="s">
        <v>19</v>
      </c>
      <c r="I4361" s="1" t="s">
        <v>3699</v>
      </c>
      <c r="J4361" s="1">
        <v>2.5</v>
      </c>
      <c r="K4361" s="1">
        <v>2.5</v>
      </c>
      <c r="L4361" s="42">
        <v>10</v>
      </c>
      <c r="M4361" s="43">
        <v>46198</v>
      </c>
      <c r="N4361" s="1" t="e">
        <f>VLOOKUP(B4361,MICRO!E:L,8,0)</f>
        <v>#N/A</v>
      </c>
    </row>
    <row r="4362" spans="1:14" ht="20.25" x14ac:dyDescent="0.25">
      <c r="A4362" s="1">
        <v>82</v>
      </c>
      <c r="B4362" s="159">
        <v>4019</v>
      </c>
      <c r="C4362" s="1"/>
      <c r="D4362" s="1"/>
      <c r="E4362" s="1"/>
      <c r="F4362" s="1" t="s">
        <v>3701</v>
      </c>
      <c r="G4362" s="1">
        <v>2</v>
      </c>
      <c r="H4362" s="1" t="s">
        <v>19</v>
      </c>
      <c r="I4362" s="1" t="s">
        <v>3699</v>
      </c>
      <c r="J4362" s="1">
        <v>0.5</v>
      </c>
      <c r="K4362" s="1">
        <v>1</v>
      </c>
      <c r="L4362" s="42">
        <v>10</v>
      </c>
      <c r="M4362" s="43">
        <v>46198</v>
      </c>
      <c r="N4362" s="1" t="e">
        <f>VLOOKUP(B4362,MICRO!E:L,8,0)</f>
        <v>#N/A</v>
      </c>
    </row>
    <row r="4363" spans="1:14" ht="20.25" x14ac:dyDescent="0.25">
      <c r="A4363" s="1">
        <v>83</v>
      </c>
      <c r="B4363" s="159">
        <v>4020</v>
      </c>
      <c r="C4363" s="1"/>
      <c r="D4363" s="1"/>
      <c r="E4363" s="1"/>
      <c r="F4363" s="1" t="s">
        <v>3702</v>
      </c>
      <c r="G4363" s="1">
        <v>4</v>
      </c>
      <c r="H4363" s="1" t="s">
        <v>19</v>
      </c>
      <c r="I4363" s="1" t="s">
        <v>3699</v>
      </c>
      <c r="J4363" s="1">
        <v>0.2</v>
      </c>
      <c r="K4363" s="1">
        <v>0.8</v>
      </c>
      <c r="L4363" s="42">
        <v>10</v>
      </c>
      <c r="M4363" s="43">
        <v>46198</v>
      </c>
      <c r="N4363" s="1" t="e">
        <f>VLOOKUP(B4363,MICRO!E:L,8,0)</f>
        <v>#N/A</v>
      </c>
    </row>
    <row r="4364" spans="1:14" ht="20.25" x14ac:dyDescent="0.25">
      <c r="A4364" s="1">
        <v>84</v>
      </c>
      <c r="B4364" s="159">
        <v>4021</v>
      </c>
      <c r="C4364" s="1"/>
      <c r="D4364" s="1"/>
      <c r="E4364" s="1"/>
      <c r="F4364" s="1" t="s">
        <v>3703</v>
      </c>
      <c r="G4364" s="1">
        <v>1</v>
      </c>
      <c r="H4364" s="1" t="s">
        <v>19</v>
      </c>
      <c r="I4364" s="1" t="s">
        <v>3699</v>
      </c>
      <c r="J4364" s="1">
        <v>2.2999999999999998</v>
      </c>
      <c r="K4364" s="1">
        <v>2.2999999999999998</v>
      </c>
      <c r="L4364" s="42">
        <v>10</v>
      </c>
      <c r="M4364" s="43">
        <v>46198</v>
      </c>
      <c r="N4364" s="1" t="e">
        <f>VLOOKUP(B4364,MICRO!E:L,8,0)</f>
        <v>#N/A</v>
      </c>
    </row>
    <row r="4365" spans="1:14" ht="20.25" x14ac:dyDescent="0.25">
      <c r="A4365" s="1">
        <v>85</v>
      </c>
      <c r="B4365" s="159">
        <v>4022</v>
      </c>
      <c r="C4365" s="1"/>
      <c r="D4365" s="1"/>
      <c r="E4365" s="1"/>
      <c r="F4365" s="1" t="s">
        <v>3700</v>
      </c>
      <c r="G4365" s="1">
        <v>1</v>
      </c>
      <c r="H4365" s="1" t="s">
        <v>19</v>
      </c>
      <c r="I4365" s="1" t="s">
        <v>3699</v>
      </c>
      <c r="J4365" s="1">
        <v>2.5</v>
      </c>
      <c r="K4365" s="1">
        <v>2.5</v>
      </c>
      <c r="L4365" s="42">
        <v>10</v>
      </c>
      <c r="M4365" s="43">
        <v>46198</v>
      </c>
      <c r="N4365" s="1" t="e">
        <f>VLOOKUP(B4365,MICRO!E:L,8,0)</f>
        <v>#N/A</v>
      </c>
    </row>
    <row r="4366" spans="1:14" ht="20.25" x14ac:dyDescent="0.25">
      <c r="A4366" s="1">
        <v>86</v>
      </c>
      <c r="B4366" s="159">
        <v>4023</v>
      </c>
      <c r="C4366" s="1"/>
      <c r="D4366" s="1"/>
      <c r="E4366" s="1"/>
      <c r="F4366" s="1" t="s">
        <v>3704</v>
      </c>
      <c r="G4366" s="1">
        <v>2</v>
      </c>
      <c r="H4366" s="1" t="s">
        <v>19</v>
      </c>
      <c r="I4366" s="1" t="s">
        <v>3699</v>
      </c>
      <c r="J4366" s="1">
        <v>0.5</v>
      </c>
      <c r="K4366" s="1">
        <v>1</v>
      </c>
      <c r="L4366" s="42">
        <v>10</v>
      </c>
      <c r="M4366" s="43">
        <v>46198</v>
      </c>
      <c r="N4366" s="1" t="e">
        <f>VLOOKUP(B4366,MICRO!E:L,8,0)</f>
        <v>#N/A</v>
      </c>
    </row>
    <row r="4367" spans="1:14" ht="20.25" x14ac:dyDescent="0.25">
      <c r="A4367" s="1">
        <v>87</v>
      </c>
      <c r="B4367" s="159">
        <v>4024</v>
      </c>
      <c r="C4367" s="1"/>
      <c r="D4367" s="1"/>
      <c r="E4367" s="1"/>
      <c r="F4367" s="1" t="s">
        <v>3705</v>
      </c>
      <c r="G4367" s="1">
        <v>4</v>
      </c>
      <c r="H4367" s="1" t="s">
        <v>19</v>
      </c>
      <c r="I4367" s="1" t="s">
        <v>3699</v>
      </c>
      <c r="J4367" s="1">
        <v>0.2</v>
      </c>
      <c r="K4367" s="1">
        <v>0.8</v>
      </c>
      <c r="L4367" s="42">
        <v>10</v>
      </c>
      <c r="M4367" s="43">
        <v>46198</v>
      </c>
      <c r="N4367" s="1" t="e">
        <f>VLOOKUP(B4367,MICRO!E:L,8,0)</f>
        <v>#N/A</v>
      </c>
    </row>
    <row r="4368" spans="1:14" ht="20.25" x14ac:dyDescent="0.25">
      <c r="A4368" s="1">
        <v>88</v>
      </c>
      <c r="B4368" s="159">
        <v>4025</v>
      </c>
      <c r="C4368" s="1" t="s">
        <v>3616</v>
      </c>
      <c r="D4368" s="1" t="s">
        <v>3706</v>
      </c>
      <c r="E4368" s="1"/>
      <c r="F4368" s="1" t="s">
        <v>3707</v>
      </c>
      <c r="G4368" s="1">
        <v>1</v>
      </c>
      <c r="H4368" s="1" t="s">
        <v>19</v>
      </c>
      <c r="I4368" s="1" t="s">
        <v>3708</v>
      </c>
      <c r="J4368" s="1">
        <v>1.5</v>
      </c>
      <c r="K4368" s="1">
        <v>1.5</v>
      </c>
      <c r="L4368" s="42">
        <v>10</v>
      </c>
      <c r="M4368" s="43">
        <v>46198</v>
      </c>
      <c r="N4368" s="1" t="e">
        <f>VLOOKUP(B4368,MICRO!E:L,8,0)</f>
        <v>#N/A</v>
      </c>
    </row>
    <row r="4369" spans="1:14" ht="20.25" x14ac:dyDescent="0.25">
      <c r="A4369" s="1">
        <v>89</v>
      </c>
      <c r="B4369" s="159">
        <v>4026</v>
      </c>
      <c r="C4369" s="1" t="s">
        <v>3616</v>
      </c>
      <c r="D4369" s="1" t="s">
        <v>3709</v>
      </c>
      <c r="E4369" s="1"/>
      <c r="F4369" s="1" t="s">
        <v>3710</v>
      </c>
      <c r="G4369" s="1">
        <v>2</v>
      </c>
      <c r="H4369" s="1" t="s">
        <v>19</v>
      </c>
      <c r="I4369" s="1" t="s">
        <v>3708</v>
      </c>
      <c r="J4369" s="1">
        <v>1.1000000000000001</v>
      </c>
      <c r="K4369" s="1">
        <v>2.2000000000000002</v>
      </c>
      <c r="L4369" s="42">
        <v>10</v>
      </c>
      <c r="M4369" s="43">
        <v>46198</v>
      </c>
      <c r="N4369" s="1" t="e">
        <f>VLOOKUP(B4369,MICRO!E:L,8,0)</f>
        <v>#N/A</v>
      </c>
    </row>
    <row r="4370" spans="1:14" ht="20.25" x14ac:dyDescent="0.25">
      <c r="A4370" s="1">
        <v>90</v>
      </c>
      <c r="B4370" s="159">
        <v>4027</v>
      </c>
      <c r="C4370" s="1" t="s">
        <v>3616</v>
      </c>
      <c r="D4370" s="1" t="s">
        <v>3711</v>
      </c>
      <c r="E4370" s="1"/>
      <c r="F4370" s="1" t="s">
        <v>3712</v>
      </c>
      <c r="G4370" s="1">
        <v>1</v>
      </c>
      <c r="H4370" s="1" t="s">
        <v>19</v>
      </c>
      <c r="I4370" s="1" t="s">
        <v>3708</v>
      </c>
      <c r="J4370" s="1">
        <v>1.5</v>
      </c>
      <c r="K4370" s="1">
        <v>1.5</v>
      </c>
      <c r="L4370" s="42">
        <v>10</v>
      </c>
      <c r="M4370" s="43">
        <v>46198</v>
      </c>
      <c r="N4370" s="1" t="e">
        <f>VLOOKUP(B4370,MICRO!E:L,8,0)</f>
        <v>#N/A</v>
      </c>
    </row>
    <row r="4371" spans="1:14" ht="20.25" x14ac:dyDescent="0.25">
      <c r="A4371" s="1">
        <v>91</v>
      </c>
      <c r="B4371" s="159">
        <v>4028</v>
      </c>
      <c r="C4371" s="1" t="s">
        <v>3616</v>
      </c>
      <c r="D4371" s="1" t="s">
        <v>3711</v>
      </c>
      <c r="E4371" s="1"/>
      <c r="F4371" s="1" t="s">
        <v>3713</v>
      </c>
      <c r="G4371" s="1">
        <v>2</v>
      </c>
      <c r="H4371" s="1" t="s">
        <v>19</v>
      </c>
      <c r="I4371" s="1" t="s">
        <v>3708</v>
      </c>
      <c r="J4371" s="1">
        <v>1.1000000000000001</v>
      </c>
      <c r="K4371" s="1">
        <v>2.2000000000000002</v>
      </c>
      <c r="L4371" s="42">
        <v>10</v>
      </c>
      <c r="M4371" s="43">
        <v>46198</v>
      </c>
      <c r="N4371" s="1" t="e">
        <f>VLOOKUP(B4371,MICRO!E:L,8,0)</f>
        <v>#N/A</v>
      </c>
    </row>
    <row r="4372" spans="1:14" ht="20.25" x14ac:dyDescent="0.25">
      <c r="A4372" s="1">
        <v>92</v>
      </c>
      <c r="B4372" s="159">
        <v>4029</v>
      </c>
      <c r="C4372" s="1"/>
      <c r="D4372" s="1" t="s">
        <v>3714</v>
      </c>
      <c r="E4372" s="1"/>
      <c r="F4372" s="1" t="s">
        <v>3715</v>
      </c>
      <c r="G4372" s="1">
        <v>1</v>
      </c>
      <c r="H4372" s="1" t="s">
        <v>19</v>
      </c>
      <c r="I4372" s="1" t="s">
        <v>3714</v>
      </c>
      <c r="J4372" s="1">
        <v>1.5</v>
      </c>
      <c r="K4372" s="1">
        <v>1.5</v>
      </c>
      <c r="L4372" s="42">
        <v>10</v>
      </c>
      <c r="M4372" s="43">
        <v>46198</v>
      </c>
      <c r="N4372" s="1" t="e">
        <f>VLOOKUP(B4372,MICRO!E:L,8,0)</f>
        <v>#N/A</v>
      </c>
    </row>
    <row r="4373" spans="1:14" ht="20.25" x14ac:dyDescent="0.25">
      <c r="A4373" s="1">
        <v>93</v>
      </c>
      <c r="B4373" s="159">
        <v>4030</v>
      </c>
      <c r="C4373" s="1"/>
      <c r="D4373" s="1" t="s">
        <v>3714</v>
      </c>
      <c r="E4373" s="1"/>
      <c r="F4373" s="1" t="s">
        <v>3716</v>
      </c>
      <c r="G4373" s="1">
        <v>1</v>
      </c>
      <c r="H4373" s="1" t="s">
        <v>19</v>
      </c>
      <c r="I4373" s="1" t="s">
        <v>3714</v>
      </c>
      <c r="J4373" s="1">
        <v>1.1000000000000001</v>
      </c>
      <c r="K4373" s="1">
        <v>1.1000000000000001</v>
      </c>
      <c r="L4373" s="42">
        <v>10</v>
      </c>
      <c r="M4373" s="43">
        <v>46198</v>
      </c>
      <c r="N4373" s="1" t="e">
        <f>VLOOKUP(B4373,MICRO!E:L,8,0)</f>
        <v>#N/A</v>
      </c>
    </row>
    <row r="4374" spans="1:14" ht="20.25" x14ac:dyDescent="0.25">
      <c r="A4374" s="1">
        <v>94</v>
      </c>
      <c r="B4374" s="159">
        <v>4031</v>
      </c>
      <c r="C4374" s="1" t="s">
        <v>3717</v>
      </c>
      <c r="D4374" s="1" t="s">
        <v>3718</v>
      </c>
      <c r="E4374" s="1"/>
      <c r="F4374" s="1" t="s">
        <v>3719</v>
      </c>
      <c r="G4374" s="1">
        <v>1</v>
      </c>
      <c r="H4374" s="1" t="s">
        <v>19</v>
      </c>
      <c r="I4374" s="1" t="s">
        <v>3718</v>
      </c>
      <c r="J4374" s="1">
        <v>1.5</v>
      </c>
      <c r="K4374" s="1">
        <v>1.5</v>
      </c>
      <c r="L4374" s="42">
        <v>10</v>
      </c>
      <c r="M4374" s="43">
        <v>46198</v>
      </c>
      <c r="N4374" s="1" t="e">
        <f>VLOOKUP(B4374,MICRO!E:L,8,0)</f>
        <v>#N/A</v>
      </c>
    </row>
    <row r="4375" spans="1:14" ht="20.25" x14ac:dyDescent="0.25">
      <c r="A4375" s="1">
        <v>95</v>
      </c>
      <c r="B4375" s="159">
        <v>4032</v>
      </c>
      <c r="C4375" s="1" t="s">
        <v>3717</v>
      </c>
      <c r="D4375" s="1" t="s">
        <v>3718</v>
      </c>
      <c r="E4375" s="1"/>
      <c r="F4375" s="1" t="s">
        <v>3720</v>
      </c>
      <c r="G4375" s="1">
        <v>1</v>
      </c>
      <c r="H4375" s="1" t="s">
        <v>19</v>
      </c>
      <c r="I4375" s="1" t="s">
        <v>3718</v>
      </c>
      <c r="J4375" s="1">
        <v>1.1000000000000001</v>
      </c>
      <c r="K4375" s="1">
        <v>1.1000000000000001</v>
      </c>
      <c r="L4375" s="42">
        <v>10</v>
      </c>
      <c r="M4375" s="43">
        <v>46198</v>
      </c>
      <c r="N4375" s="1" t="e">
        <f>VLOOKUP(B4375,MICRO!E:L,8,0)</f>
        <v>#N/A</v>
      </c>
    </row>
    <row r="4376" spans="1:14" ht="20.25" x14ac:dyDescent="0.25">
      <c r="A4376" s="1">
        <v>96</v>
      </c>
      <c r="B4376" s="159">
        <v>4033</v>
      </c>
      <c r="C4376" s="1"/>
      <c r="D4376" s="1"/>
      <c r="E4376" s="1"/>
      <c r="F4376" s="1" t="s">
        <v>3721</v>
      </c>
      <c r="G4376" s="1">
        <v>1</v>
      </c>
      <c r="H4376" s="1" t="s">
        <v>19</v>
      </c>
      <c r="I4376" s="1" t="s">
        <v>3696</v>
      </c>
      <c r="J4376" s="1">
        <v>10</v>
      </c>
      <c r="K4376" s="1">
        <v>10</v>
      </c>
      <c r="L4376" s="42">
        <v>10</v>
      </c>
      <c r="M4376" s="43">
        <v>46198</v>
      </c>
      <c r="N4376" s="1" t="e">
        <f>VLOOKUP(B4376,MICRO!E:L,8,0)</f>
        <v>#N/A</v>
      </c>
    </row>
    <row r="4377" spans="1:14" ht="20.25" x14ac:dyDescent="0.25">
      <c r="A4377" s="1">
        <v>97</v>
      </c>
      <c r="B4377" s="159">
        <v>4034</v>
      </c>
      <c r="C4377" s="1"/>
      <c r="D4377" s="1"/>
      <c r="E4377" s="1"/>
      <c r="F4377" s="1" t="s">
        <v>3722</v>
      </c>
      <c r="G4377" s="1">
        <v>1</v>
      </c>
      <c r="H4377" s="1" t="s">
        <v>19</v>
      </c>
      <c r="I4377" s="1" t="s">
        <v>3708</v>
      </c>
      <c r="J4377" s="1">
        <v>10</v>
      </c>
      <c r="K4377" s="1">
        <v>10</v>
      </c>
      <c r="L4377" s="42">
        <v>10</v>
      </c>
      <c r="M4377" s="43">
        <v>46198</v>
      </c>
      <c r="N4377" s="1" t="e">
        <f>VLOOKUP(B4377,MICRO!E:L,8,0)</f>
        <v>#N/A</v>
      </c>
    </row>
    <row r="4378" spans="1:14" ht="20.25" x14ac:dyDescent="0.25">
      <c r="A4378" s="1">
        <v>98</v>
      </c>
      <c r="B4378" s="159">
        <v>4035</v>
      </c>
      <c r="C4378" s="1" t="s">
        <v>3596</v>
      </c>
      <c r="D4378" s="1"/>
      <c r="E4378" s="1"/>
      <c r="F4378" s="1" t="s">
        <v>3723</v>
      </c>
      <c r="G4378" s="1">
        <v>1</v>
      </c>
      <c r="H4378" s="1" t="s">
        <v>19</v>
      </c>
      <c r="I4378" s="1" t="s">
        <v>3724</v>
      </c>
      <c r="J4378" s="1">
        <v>10</v>
      </c>
      <c r="K4378" s="1">
        <v>10</v>
      </c>
      <c r="L4378" s="42">
        <v>10</v>
      </c>
      <c r="M4378" s="43">
        <v>46198</v>
      </c>
      <c r="N4378" s="1" t="e">
        <f>VLOOKUP(B4378,MICRO!E:L,8,0)</f>
        <v>#N/A</v>
      </c>
    </row>
    <row r="4379" spans="1:14" ht="20.25" x14ac:dyDescent="0.25">
      <c r="A4379" s="1">
        <v>99</v>
      </c>
      <c r="B4379" s="159">
        <v>4036</v>
      </c>
      <c r="C4379" s="1" t="s">
        <v>3616</v>
      </c>
      <c r="D4379" s="1"/>
      <c r="E4379" s="1"/>
      <c r="F4379" s="1" t="s">
        <v>3725</v>
      </c>
      <c r="G4379" s="1">
        <v>1</v>
      </c>
      <c r="H4379" s="1" t="s">
        <v>19</v>
      </c>
      <c r="I4379" s="1" t="s">
        <v>3726</v>
      </c>
      <c r="J4379" s="1">
        <v>10</v>
      </c>
      <c r="K4379" s="1">
        <v>10</v>
      </c>
      <c r="L4379" s="42">
        <v>10</v>
      </c>
      <c r="M4379" s="43">
        <v>46198</v>
      </c>
      <c r="N4379" s="1" t="e">
        <f>VLOOKUP(B4379,MICRO!E:L,8,0)</f>
        <v>#N/A</v>
      </c>
    </row>
    <row r="4380" spans="1:14" ht="20.25" x14ac:dyDescent="0.25">
      <c r="A4380" s="1">
        <v>100</v>
      </c>
      <c r="B4380" s="159">
        <v>4037</v>
      </c>
      <c r="C4380" s="1" t="s">
        <v>954</v>
      </c>
      <c r="D4380" s="1"/>
      <c r="E4380" s="1" t="s">
        <v>100</v>
      </c>
      <c r="F4380" s="1" t="s">
        <v>3727</v>
      </c>
      <c r="G4380" s="1">
        <v>12</v>
      </c>
      <c r="H4380" s="1" t="s">
        <v>19</v>
      </c>
      <c r="I4380" s="1" t="s">
        <v>634</v>
      </c>
      <c r="J4380" s="1">
        <v>0.62</v>
      </c>
      <c r="K4380" s="1">
        <v>7.4399999999999995</v>
      </c>
      <c r="L4380" s="42">
        <v>10</v>
      </c>
      <c r="M4380" s="43">
        <v>46198</v>
      </c>
      <c r="N4380" s="1" t="e">
        <f>VLOOKUP(B4380,MICRO!E:L,8,0)</f>
        <v>#N/A</v>
      </c>
    </row>
    <row r="4381" spans="1:14" ht="20.25" x14ac:dyDescent="0.25">
      <c r="A4381" s="1">
        <v>101</v>
      </c>
      <c r="B4381" s="159">
        <v>4038</v>
      </c>
      <c r="C4381" s="1" t="s">
        <v>1905</v>
      </c>
      <c r="D4381" s="1"/>
      <c r="E4381" s="1" t="s">
        <v>2</v>
      </c>
      <c r="F4381" s="1" t="s">
        <v>3728</v>
      </c>
      <c r="G4381" s="1">
        <v>18</v>
      </c>
      <c r="H4381" s="1" t="s">
        <v>19</v>
      </c>
      <c r="I4381" s="1" t="s">
        <v>1301</v>
      </c>
      <c r="J4381" s="1">
        <v>0.9</v>
      </c>
      <c r="K4381" s="1">
        <v>16.2</v>
      </c>
      <c r="L4381" s="42">
        <v>10</v>
      </c>
      <c r="M4381" s="43">
        <v>46198</v>
      </c>
      <c r="N4381" s="1" t="e">
        <f>VLOOKUP(B4381,MICRO!E:L,8,0)</f>
        <v>#N/A</v>
      </c>
    </row>
    <row r="4382" spans="1:14" ht="20.25" x14ac:dyDescent="0.25">
      <c r="A4382" s="1">
        <v>1</v>
      </c>
      <c r="B4382" s="159"/>
      <c r="C4382" s="1" t="s">
        <v>2552</v>
      </c>
      <c r="D4382" s="1"/>
      <c r="E4382" s="1"/>
      <c r="F4382" s="1" t="s">
        <v>3735</v>
      </c>
      <c r="G4382" s="1">
        <v>47</v>
      </c>
      <c r="H4382" s="1" t="s">
        <v>19</v>
      </c>
      <c r="I4382" s="1" t="s">
        <v>3736</v>
      </c>
      <c r="J4382" s="1">
        <v>121.38</v>
      </c>
      <c r="K4382" s="1">
        <v>5704.86</v>
      </c>
      <c r="L4382" s="42">
        <v>1</v>
      </c>
      <c r="M4382" s="43">
        <v>46146</v>
      </c>
      <c r="N4382" s="1" t="e">
        <f>VLOOKUP(B4382,MICRO!E:L,8,0)</f>
        <v>#N/A</v>
      </c>
    </row>
    <row r="4383" spans="1:14" ht="20.25" x14ac:dyDescent="0.25">
      <c r="A4383" s="1">
        <v>1</v>
      </c>
      <c r="B4383" s="159">
        <v>3482</v>
      </c>
      <c r="C4383" s="1" t="s">
        <v>2558</v>
      </c>
      <c r="D4383" s="1"/>
      <c r="E4383" s="1"/>
      <c r="F4383" s="1" t="s">
        <v>2559</v>
      </c>
      <c r="G4383" s="1">
        <v>2</v>
      </c>
      <c r="H4383" s="1" t="s">
        <v>19</v>
      </c>
      <c r="I4383" s="1" t="s">
        <v>3736</v>
      </c>
      <c r="J4383" s="1">
        <v>426</v>
      </c>
      <c r="K4383" s="1">
        <v>852</v>
      </c>
      <c r="L4383" s="42">
        <v>2</v>
      </c>
      <c r="M4383" s="43">
        <v>46144</v>
      </c>
      <c r="N4383" s="1" t="str">
        <f>VLOOKUP(B4383,MICRO!E:L,8,0)</f>
        <v>P-190</v>
      </c>
    </row>
    <row r="4384" spans="1:14" ht="20.25" x14ac:dyDescent="0.25">
      <c r="A4384" s="1">
        <v>2</v>
      </c>
      <c r="B4384" s="159">
        <v>3491</v>
      </c>
      <c r="C4384" s="1" t="s">
        <v>2560</v>
      </c>
      <c r="D4384" s="1"/>
      <c r="E4384" s="1"/>
      <c r="F4384" s="1" t="s">
        <v>2561</v>
      </c>
      <c r="G4384" s="1">
        <v>2</v>
      </c>
      <c r="H4384" s="1" t="s">
        <v>19</v>
      </c>
      <c r="I4384" s="1" t="s">
        <v>3736</v>
      </c>
      <c r="J4384" s="1">
        <v>71.599999999999994</v>
      </c>
      <c r="K4384" s="1">
        <v>143.19999999999999</v>
      </c>
      <c r="L4384" s="42">
        <v>2</v>
      </c>
      <c r="M4384" s="43">
        <v>46144</v>
      </c>
      <c r="N4384" s="1" t="str">
        <f>VLOOKUP(B4384,MICRO!E:L,8,0)</f>
        <v>P-190</v>
      </c>
    </row>
    <row r="4385" spans="1:14" ht="20.25" x14ac:dyDescent="0.25">
      <c r="A4385" s="1">
        <v>3</v>
      </c>
      <c r="B4385" s="159">
        <v>3503</v>
      </c>
      <c r="C4385" s="1" t="s">
        <v>2562</v>
      </c>
      <c r="D4385" s="1"/>
      <c r="E4385" s="1"/>
      <c r="F4385" s="1" t="s">
        <v>2563</v>
      </c>
      <c r="G4385" s="1">
        <v>2</v>
      </c>
      <c r="H4385" s="1" t="s">
        <v>19</v>
      </c>
      <c r="I4385" s="1" t="s">
        <v>3736</v>
      </c>
      <c r="J4385" s="1">
        <v>24</v>
      </c>
      <c r="K4385" s="1">
        <v>48</v>
      </c>
      <c r="L4385" s="42">
        <v>2</v>
      </c>
      <c r="M4385" s="43">
        <v>46144</v>
      </c>
      <c r="N4385" s="1" t="str">
        <f>VLOOKUP(B4385,MICRO!E:L,8,0)</f>
        <v>P-190</v>
      </c>
    </row>
    <row r="4386" spans="1:14" ht="20.25" x14ac:dyDescent="0.25">
      <c r="A4386" s="1">
        <v>4</v>
      </c>
      <c r="B4386" s="159">
        <v>3504</v>
      </c>
      <c r="C4386" s="1" t="s">
        <v>2564</v>
      </c>
      <c r="D4386" s="1"/>
      <c r="E4386" s="1"/>
      <c r="F4386" s="1" t="s">
        <v>2565</v>
      </c>
      <c r="G4386" s="1">
        <v>1</v>
      </c>
      <c r="H4386" s="1" t="s">
        <v>19</v>
      </c>
      <c r="I4386" s="1" t="s">
        <v>3736</v>
      </c>
      <c r="J4386" s="1">
        <v>951.2</v>
      </c>
      <c r="K4386" s="1">
        <v>951.2</v>
      </c>
      <c r="L4386" s="42">
        <v>2</v>
      </c>
      <c r="M4386" s="43">
        <v>46144</v>
      </c>
      <c r="N4386" s="1" t="str">
        <f>VLOOKUP(B4386,MICRO!E:L,8,0)</f>
        <v>P-190</v>
      </c>
    </row>
    <row r="4387" spans="1:14" ht="20.25" x14ac:dyDescent="0.25">
      <c r="A4387" s="1">
        <v>5</v>
      </c>
      <c r="B4387" s="159">
        <v>3513</v>
      </c>
      <c r="C4387" s="1" t="s">
        <v>2572</v>
      </c>
      <c r="D4387" s="1"/>
      <c r="E4387" s="1"/>
      <c r="F4387" s="1" t="s">
        <v>2573</v>
      </c>
      <c r="G4387" s="1">
        <v>1</v>
      </c>
      <c r="H4387" s="1" t="s">
        <v>19</v>
      </c>
      <c r="I4387" s="1" t="s">
        <v>3736</v>
      </c>
      <c r="J4387" s="1">
        <v>1898.7</v>
      </c>
      <c r="K4387" s="1">
        <v>1898.7</v>
      </c>
      <c r="L4387" s="42">
        <v>2</v>
      </c>
      <c r="M4387" s="43">
        <v>46144</v>
      </c>
      <c r="N4387" s="1" t="str">
        <f>VLOOKUP(B4387,MICRO!E:L,8,0)</f>
        <v>P-190</v>
      </c>
    </row>
    <row r="4388" spans="1:14" ht="20.25" x14ac:dyDescent="0.25">
      <c r="A4388" s="1">
        <v>6</v>
      </c>
      <c r="B4388" s="159"/>
      <c r="C4388" s="1" t="s">
        <v>3737</v>
      </c>
      <c r="D4388" s="1"/>
      <c r="E4388" s="1"/>
      <c r="F4388" s="1" t="s">
        <v>3738</v>
      </c>
      <c r="G4388" s="1">
        <v>2</v>
      </c>
      <c r="H4388" s="1" t="s">
        <v>19</v>
      </c>
      <c r="I4388" s="1" t="s">
        <v>3739</v>
      </c>
      <c r="J4388" s="1">
        <v>60</v>
      </c>
      <c r="K4388" s="1">
        <v>120</v>
      </c>
      <c r="L4388" s="42">
        <v>2</v>
      </c>
      <c r="M4388" s="43">
        <v>46144</v>
      </c>
      <c r="N4388" s="1" t="e">
        <f>VLOOKUP(B4388,MICRO!E:L,8,0)</f>
        <v>#N/A</v>
      </c>
    </row>
    <row r="4389" spans="1:14" ht="20.25" x14ac:dyDescent="0.25">
      <c r="A4389" s="1">
        <v>1</v>
      </c>
      <c r="B4389" s="159">
        <v>3424</v>
      </c>
      <c r="C4389" s="1" t="s">
        <v>2552</v>
      </c>
      <c r="D4389" s="1"/>
      <c r="E4389" s="1"/>
      <c r="F4389" s="1" t="s">
        <v>3740</v>
      </c>
      <c r="G4389" s="1">
        <v>4</v>
      </c>
      <c r="H4389" s="1" t="s">
        <v>19</v>
      </c>
      <c r="I4389" s="1" t="s">
        <v>3736</v>
      </c>
      <c r="J4389" s="1">
        <v>86.1</v>
      </c>
      <c r="K4389" s="1">
        <v>344.4</v>
      </c>
      <c r="L4389" s="42">
        <v>3</v>
      </c>
      <c r="M4389" s="43">
        <v>46144</v>
      </c>
      <c r="N4389" s="1" t="str">
        <f>VLOOKUP(B4389,MICRO!E:L,8,0)</f>
        <v>P-190</v>
      </c>
    </row>
    <row r="4390" spans="1:14" ht="20.25" x14ac:dyDescent="0.25">
      <c r="A4390" s="1">
        <v>2</v>
      </c>
      <c r="B4390" s="159">
        <v>3431</v>
      </c>
      <c r="C4390" s="1" t="s">
        <v>2553</v>
      </c>
      <c r="D4390" s="1"/>
      <c r="E4390" s="1"/>
      <c r="F4390" s="1" t="s">
        <v>2554</v>
      </c>
      <c r="G4390" s="1">
        <v>19</v>
      </c>
      <c r="H4390" s="1" t="s">
        <v>19</v>
      </c>
      <c r="I4390" s="1" t="s">
        <v>3736</v>
      </c>
      <c r="J4390" s="1">
        <v>7</v>
      </c>
      <c r="K4390" s="1">
        <v>133</v>
      </c>
      <c r="L4390" s="42">
        <v>3</v>
      </c>
      <c r="M4390" s="43">
        <v>46145</v>
      </c>
      <c r="N4390" s="1" t="str">
        <f>VLOOKUP(B4390,MICRO!E:L,8,0)</f>
        <v>P-190</v>
      </c>
    </row>
    <row r="4391" spans="1:14" ht="20.25" x14ac:dyDescent="0.25">
      <c r="A4391" s="1">
        <v>3</v>
      </c>
      <c r="B4391" s="159">
        <v>3509</v>
      </c>
      <c r="C4391" s="1" t="s">
        <v>2570</v>
      </c>
      <c r="D4391" s="1"/>
      <c r="E4391" s="1"/>
      <c r="F4391" s="1" t="s">
        <v>2571</v>
      </c>
      <c r="G4391" s="1">
        <v>1</v>
      </c>
      <c r="H4391" s="1" t="s">
        <v>19</v>
      </c>
      <c r="I4391" s="1" t="s">
        <v>3736</v>
      </c>
      <c r="J4391" s="1">
        <v>961</v>
      </c>
      <c r="K4391" s="1">
        <f>J4391*G4391</f>
        <v>961</v>
      </c>
      <c r="L4391" s="42">
        <v>3</v>
      </c>
      <c r="M4391" s="43">
        <v>46146</v>
      </c>
      <c r="N4391" s="1" t="str">
        <f>VLOOKUP(B4391,MICRO!E:L,8,0)</f>
        <v>P-190</v>
      </c>
    </row>
    <row r="4392" spans="1:14" ht="20.25" x14ac:dyDescent="0.25">
      <c r="A4392" s="1">
        <v>4</v>
      </c>
      <c r="B4392" s="159">
        <v>3513</v>
      </c>
      <c r="C4392" s="1" t="s">
        <v>2572</v>
      </c>
      <c r="D4392" s="1"/>
      <c r="E4392" s="1"/>
      <c r="F4392" s="1" t="s">
        <v>2573</v>
      </c>
      <c r="G4392" s="1">
        <v>1</v>
      </c>
      <c r="H4392" s="1" t="s">
        <v>19</v>
      </c>
      <c r="I4392" s="1" t="s">
        <v>3736</v>
      </c>
      <c r="J4392" s="1">
        <v>1898.7</v>
      </c>
      <c r="K4392" s="1">
        <v>1898.7</v>
      </c>
      <c r="L4392" s="42">
        <v>3</v>
      </c>
      <c r="M4392" s="43">
        <v>46147</v>
      </c>
      <c r="N4392" s="1" t="str">
        <f>VLOOKUP(B4392,MICRO!E:L,8,0)</f>
        <v>P-190</v>
      </c>
    </row>
    <row r="4393" spans="1:14" ht="20.25" x14ac:dyDescent="0.25">
      <c r="A4393" s="1">
        <v>5</v>
      </c>
      <c r="B4393" s="159"/>
      <c r="C4393" s="1" t="s">
        <v>3741</v>
      </c>
      <c r="D4393" s="1"/>
      <c r="E4393" s="1"/>
      <c r="F4393" s="1" t="s">
        <v>3742</v>
      </c>
      <c r="G4393" s="1">
        <v>1</v>
      </c>
      <c r="H4393" s="1" t="s">
        <v>19</v>
      </c>
      <c r="I4393" s="1" t="s">
        <v>3736</v>
      </c>
      <c r="J4393" s="1">
        <v>0.5</v>
      </c>
      <c r="K4393" s="1">
        <v>0.5</v>
      </c>
      <c r="L4393" s="42">
        <v>3</v>
      </c>
      <c r="M4393" s="43">
        <v>46148</v>
      </c>
      <c r="N4393" s="1" t="e">
        <f>VLOOKUP(B4393,MICRO!E:L,8,0)</f>
        <v>#N/A</v>
      </c>
    </row>
    <row r="4394" spans="1:14" ht="20.25" x14ac:dyDescent="0.25">
      <c r="A4394" s="1">
        <v>6</v>
      </c>
      <c r="B4394" s="159"/>
      <c r="C4394" s="1" t="s">
        <v>3741</v>
      </c>
      <c r="D4394" s="1"/>
      <c r="E4394" s="1"/>
      <c r="F4394" s="1" t="s">
        <v>3743</v>
      </c>
      <c r="G4394" s="1">
        <v>18</v>
      </c>
      <c r="H4394" s="1" t="s">
        <v>19</v>
      </c>
      <c r="I4394" s="1" t="s">
        <v>3736</v>
      </c>
      <c r="J4394" s="1">
        <v>0.6</v>
      </c>
      <c r="K4394" s="1">
        <v>10.799999999999999</v>
      </c>
      <c r="L4394" s="42">
        <v>3</v>
      </c>
      <c r="M4394" s="43">
        <v>46149</v>
      </c>
      <c r="N4394" s="1" t="e">
        <f>VLOOKUP(B4394,MICRO!E:L,8,0)</f>
        <v>#N/A</v>
      </c>
    </row>
    <row r="4395" spans="1:14" ht="20.25" x14ac:dyDescent="0.25">
      <c r="A4395" s="1">
        <v>7</v>
      </c>
      <c r="B4395" s="159"/>
      <c r="C4395" s="1" t="s">
        <v>3741</v>
      </c>
      <c r="D4395" s="1"/>
      <c r="E4395" s="1"/>
      <c r="F4395" s="1" t="s">
        <v>3744</v>
      </c>
      <c r="G4395" s="1">
        <v>1</v>
      </c>
      <c r="H4395" s="1" t="s">
        <v>19</v>
      </c>
      <c r="I4395" s="1" t="s">
        <v>3736</v>
      </c>
      <c r="J4395" s="1">
        <v>0.8</v>
      </c>
      <c r="K4395" s="1">
        <v>0.8</v>
      </c>
      <c r="L4395" s="42">
        <v>3</v>
      </c>
      <c r="M4395" s="43">
        <v>46150</v>
      </c>
      <c r="N4395" s="1" t="e">
        <f>VLOOKUP(B4395,MICRO!E:L,8,0)</f>
        <v>#N/A</v>
      </c>
    </row>
    <row r="4396" spans="1:14" ht="20.25" x14ac:dyDescent="0.25">
      <c r="A4396" s="1">
        <v>8</v>
      </c>
      <c r="B4396" s="159"/>
      <c r="C4396" s="1" t="s">
        <v>3741</v>
      </c>
      <c r="D4396" s="1"/>
      <c r="E4396" s="1"/>
      <c r="F4396" s="1" t="s">
        <v>3745</v>
      </c>
      <c r="G4396" s="1">
        <v>1</v>
      </c>
      <c r="H4396" s="1" t="s">
        <v>19</v>
      </c>
      <c r="I4396" s="1" t="s">
        <v>3736</v>
      </c>
      <c r="J4396" s="1">
        <v>1.2</v>
      </c>
      <c r="K4396" s="1">
        <v>1.2</v>
      </c>
      <c r="L4396" s="42">
        <v>3</v>
      </c>
      <c r="M4396" s="43">
        <v>46151</v>
      </c>
      <c r="N4396" s="1" t="e">
        <f>VLOOKUP(B4396,MICRO!E:L,8,0)</f>
        <v>#N/A</v>
      </c>
    </row>
    <row r="4397" spans="1:14" ht="20.25" x14ac:dyDescent="0.25">
      <c r="A4397" s="1">
        <v>9</v>
      </c>
      <c r="B4397" s="159"/>
      <c r="C4397" s="1" t="s">
        <v>3741</v>
      </c>
      <c r="D4397" s="1"/>
      <c r="E4397" s="1"/>
      <c r="F4397" s="1" t="s">
        <v>3746</v>
      </c>
      <c r="G4397" s="1">
        <v>1</v>
      </c>
      <c r="H4397" s="1" t="s">
        <v>19</v>
      </c>
      <c r="I4397" s="1" t="s">
        <v>3736</v>
      </c>
      <c r="J4397" s="1">
        <v>1.3</v>
      </c>
      <c r="K4397" s="1">
        <v>1.3</v>
      </c>
      <c r="L4397" s="42">
        <v>3</v>
      </c>
      <c r="M4397" s="43">
        <v>46152</v>
      </c>
      <c r="N4397" s="1" t="e">
        <f>VLOOKUP(B4397,MICRO!E:L,8,0)</f>
        <v>#N/A</v>
      </c>
    </row>
    <row r="4398" spans="1:14" ht="20.25" x14ac:dyDescent="0.25">
      <c r="A4398" s="1">
        <v>10</v>
      </c>
      <c r="B4398" s="159"/>
      <c r="C4398" s="1" t="s">
        <v>3741</v>
      </c>
      <c r="D4398" s="1"/>
      <c r="E4398" s="1"/>
      <c r="F4398" s="1" t="s">
        <v>3747</v>
      </c>
      <c r="G4398" s="1">
        <v>1</v>
      </c>
      <c r="H4398" s="1" t="s">
        <v>19</v>
      </c>
      <c r="I4398" s="1" t="s">
        <v>3736</v>
      </c>
      <c r="J4398" s="1">
        <v>12</v>
      </c>
      <c r="K4398" s="1">
        <v>12</v>
      </c>
      <c r="L4398" s="42">
        <v>3</v>
      </c>
      <c r="M4398" s="43">
        <v>46153</v>
      </c>
      <c r="N4398" s="1" t="e">
        <f>VLOOKUP(B4398,MICRO!E:L,8,0)</f>
        <v>#N/A</v>
      </c>
    </row>
    <row r="4399" spans="1:14" ht="20.25" x14ac:dyDescent="0.25">
      <c r="A4399" s="1">
        <v>11</v>
      </c>
      <c r="B4399" s="159"/>
      <c r="C4399" s="1" t="s">
        <v>3741</v>
      </c>
      <c r="D4399" s="1"/>
      <c r="E4399" s="1"/>
      <c r="F4399" s="1" t="s">
        <v>3748</v>
      </c>
      <c r="G4399" s="1">
        <v>1</v>
      </c>
      <c r="H4399" s="1" t="s">
        <v>19</v>
      </c>
      <c r="I4399" s="1" t="s">
        <v>3736</v>
      </c>
      <c r="J4399" s="1">
        <v>12</v>
      </c>
      <c r="K4399" s="1">
        <v>12</v>
      </c>
      <c r="L4399" s="42">
        <v>3</v>
      </c>
      <c r="M4399" s="43">
        <v>46154</v>
      </c>
      <c r="N4399" s="1" t="e">
        <f>VLOOKUP(B4399,MICRO!E:L,8,0)</f>
        <v>#N/A</v>
      </c>
    </row>
    <row r="4400" spans="1:14" ht="20.25" x14ac:dyDescent="0.25">
      <c r="A4400" s="1">
        <v>12</v>
      </c>
      <c r="B4400" s="159"/>
      <c r="C4400" s="1" t="s">
        <v>3749</v>
      </c>
      <c r="D4400" s="1"/>
      <c r="E4400" s="1"/>
      <c r="F4400" s="1" t="s">
        <v>3750</v>
      </c>
      <c r="G4400" s="1">
        <v>1</v>
      </c>
      <c r="H4400" s="1" t="s">
        <v>19</v>
      </c>
      <c r="I4400" s="1" t="s">
        <v>3736</v>
      </c>
      <c r="J4400" s="1">
        <v>12</v>
      </c>
      <c r="K4400" s="1">
        <v>12</v>
      </c>
      <c r="L4400" s="42">
        <v>3</v>
      </c>
      <c r="M4400" s="43">
        <v>46155</v>
      </c>
      <c r="N4400" s="1" t="e">
        <f>VLOOKUP(B4400,MICRO!E:L,8,0)</f>
        <v>#N/A</v>
      </c>
    </row>
    <row r="4401" spans="1:15" ht="20.25" x14ac:dyDescent="0.25">
      <c r="A4401" s="1">
        <v>13</v>
      </c>
      <c r="B4401" s="159"/>
      <c r="C4401" s="1" t="s">
        <v>3749</v>
      </c>
      <c r="D4401" s="1"/>
      <c r="E4401" s="1"/>
      <c r="F4401" s="1" t="s">
        <v>3751</v>
      </c>
      <c r="G4401" s="1">
        <v>1</v>
      </c>
      <c r="H4401" s="1" t="s">
        <v>19</v>
      </c>
      <c r="I4401" s="1" t="s">
        <v>3736</v>
      </c>
      <c r="J4401" s="1">
        <v>0.5</v>
      </c>
      <c r="K4401" s="1">
        <v>0.5</v>
      </c>
      <c r="L4401" s="42">
        <v>3</v>
      </c>
      <c r="M4401" s="43">
        <v>46156</v>
      </c>
      <c r="N4401" s="1" t="e">
        <f>VLOOKUP(B4401,MICRO!E:L,8,0)</f>
        <v>#N/A</v>
      </c>
    </row>
    <row r="4402" spans="1:15" ht="20.25" x14ac:dyDescent="0.25">
      <c r="A4402" s="1">
        <v>14</v>
      </c>
      <c r="B4402" s="159"/>
      <c r="C4402" s="1" t="s">
        <v>3749</v>
      </c>
      <c r="D4402" s="1"/>
      <c r="E4402" s="1"/>
      <c r="F4402" s="1" t="s">
        <v>3752</v>
      </c>
      <c r="G4402" s="1">
        <v>8</v>
      </c>
      <c r="H4402" s="1" t="s">
        <v>19</v>
      </c>
      <c r="I4402" s="1" t="s">
        <v>3736</v>
      </c>
      <c r="J4402" s="1">
        <v>0.6</v>
      </c>
      <c r="K4402" s="1">
        <v>4.8</v>
      </c>
      <c r="L4402" s="42">
        <v>3</v>
      </c>
      <c r="M4402" s="43">
        <v>46157</v>
      </c>
      <c r="N4402" s="1" t="e">
        <f>VLOOKUP(B4402,MICRO!E:L,8,0)</f>
        <v>#N/A</v>
      </c>
    </row>
    <row r="4403" spans="1:15" ht="20.25" x14ac:dyDescent="0.25">
      <c r="A4403" s="1">
        <v>15</v>
      </c>
      <c r="B4403" s="159"/>
      <c r="C4403" s="1" t="s">
        <v>3749</v>
      </c>
      <c r="D4403" s="1"/>
      <c r="E4403" s="1"/>
      <c r="F4403" s="1" t="s">
        <v>3753</v>
      </c>
      <c r="G4403" s="1">
        <v>1</v>
      </c>
      <c r="H4403" s="1" t="s">
        <v>19</v>
      </c>
      <c r="I4403" s="1" t="s">
        <v>3736</v>
      </c>
      <c r="J4403" s="1">
        <v>0.5</v>
      </c>
      <c r="K4403" s="1">
        <v>0.5</v>
      </c>
      <c r="L4403" s="42">
        <v>3</v>
      </c>
      <c r="M4403" s="43">
        <v>46158</v>
      </c>
      <c r="N4403" s="1" t="e">
        <f>VLOOKUP(B4403,MICRO!E:L,8,0)</f>
        <v>#N/A</v>
      </c>
    </row>
    <row r="4404" spans="1:15" ht="20.25" x14ac:dyDescent="0.25">
      <c r="A4404" s="1">
        <v>16</v>
      </c>
      <c r="B4404" s="159"/>
      <c r="C4404" s="1" t="s">
        <v>3749</v>
      </c>
      <c r="D4404" s="1"/>
      <c r="E4404" s="1"/>
      <c r="F4404" s="1" t="s">
        <v>3754</v>
      </c>
      <c r="G4404" s="1">
        <v>1</v>
      </c>
      <c r="H4404" s="1" t="s">
        <v>19</v>
      </c>
      <c r="I4404" s="1" t="s">
        <v>3736</v>
      </c>
      <c r="J4404" s="1">
        <v>0.8</v>
      </c>
      <c r="K4404" s="1">
        <v>0.8</v>
      </c>
      <c r="L4404" s="42">
        <v>3</v>
      </c>
      <c r="M4404" s="43">
        <v>46159</v>
      </c>
      <c r="N4404" s="1" t="e">
        <f>VLOOKUP(B4404,MICRO!E:L,8,0)</f>
        <v>#N/A</v>
      </c>
    </row>
    <row r="4405" spans="1:15" ht="20.25" x14ac:dyDescent="0.25">
      <c r="A4405" s="1">
        <v>17</v>
      </c>
      <c r="B4405" s="159"/>
      <c r="C4405" s="1" t="s">
        <v>3749</v>
      </c>
      <c r="D4405" s="1"/>
      <c r="E4405" s="1"/>
      <c r="F4405" s="1" t="s">
        <v>3755</v>
      </c>
      <c r="G4405" s="1">
        <v>1</v>
      </c>
      <c r="H4405" s="1" t="s">
        <v>19</v>
      </c>
      <c r="I4405" s="1" t="s">
        <v>3736</v>
      </c>
      <c r="J4405" s="1">
        <v>0.2</v>
      </c>
      <c r="K4405" s="1">
        <v>0.2</v>
      </c>
      <c r="L4405" s="42">
        <v>3</v>
      </c>
      <c r="M4405" s="43">
        <v>46160</v>
      </c>
      <c r="N4405" s="1" t="e">
        <f>VLOOKUP(B4405,MICRO!E:L,8,0)</f>
        <v>#N/A</v>
      </c>
    </row>
    <row r="4406" spans="1:15" ht="20.25" x14ac:dyDescent="0.25">
      <c r="A4406" s="1">
        <v>18</v>
      </c>
      <c r="B4406" s="159"/>
      <c r="C4406" s="1" t="s">
        <v>3749</v>
      </c>
      <c r="D4406" s="1"/>
      <c r="E4406" s="1"/>
      <c r="F4406" s="1" t="s">
        <v>3756</v>
      </c>
      <c r="G4406" s="1">
        <v>1</v>
      </c>
      <c r="H4406" s="1" t="s">
        <v>19</v>
      </c>
      <c r="I4406" s="1" t="s">
        <v>3736</v>
      </c>
      <c r="J4406" s="1">
        <v>0.5</v>
      </c>
      <c r="K4406" s="1">
        <v>0.5</v>
      </c>
      <c r="L4406" s="42">
        <v>3</v>
      </c>
      <c r="M4406" s="43">
        <v>46161</v>
      </c>
      <c r="N4406" s="1" t="e">
        <f>VLOOKUP(B4406,MICRO!E:L,8,0)</f>
        <v>#N/A</v>
      </c>
    </row>
    <row r="4407" spans="1:15" ht="20.25" x14ac:dyDescent="0.25">
      <c r="A4407" s="1">
        <v>1</v>
      </c>
      <c r="B4407" s="201">
        <v>4039</v>
      </c>
      <c r="C4407" s="1" t="s">
        <v>3757</v>
      </c>
      <c r="D4407" s="1"/>
      <c r="E4407" s="1" t="s">
        <v>2</v>
      </c>
      <c r="F4407" s="1" t="s">
        <v>3759</v>
      </c>
      <c r="G4407" s="1">
        <v>1</v>
      </c>
      <c r="H4407" s="1" t="s">
        <v>19</v>
      </c>
      <c r="I4407" s="1" t="s">
        <v>2274</v>
      </c>
      <c r="J4407" s="1">
        <v>1360</v>
      </c>
      <c r="K4407" s="1">
        <v>1360</v>
      </c>
      <c r="L4407" s="42">
        <v>2</v>
      </c>
      <c r="M4407" s="43">
        <v>46146</v>
      </c>
      <c r="N4407" s="1" t="s">
        <v>2069</v>
      </c>
      <c r="O4407" s="193"/>
    </row>
    <row r="4408" spans="1:15" ht="20.25" x14ac:dyDescent="0.25">
      <c r="A4408" s="1">
        <v>2</v>
      </c>
      <c r="B4408" s="159">
        <v>4040</v>
      </c>
      <c r="C4408" s="1" t="s">
        <v>3757</v>
      </c>
      <c r="D4408" s="1"/>
      <c r="E4408" s="1" t="s">
        <v>2</v>
      </c>
      <c r="F4408" s="1" t="s">
        <v>3759</v>
      </c>
      <c r="G4408" s="1">
        <v>1</v>
      </c>
      <c r="H4408" s="1" t="s">
        <v>19</v>
      </c>
      <c r="I4408" s="1" t="s">
        <v>2276</v>
      </c>
      <c r="J4408" s="1">
        <v>1360</v>
      </c>
      <c r="K4408" s="1">
        <v>1360</v>
      </c>
      <c r="L4408" s="42">
        <v>2</v>
      </c>
      <c r="M4408" s="43">
        <v>46146</v>
      </c>
      <c r="N4408" s="1" t="s">
        <v>2069</v>
      </c>
    </row>
    <row r="4409" spans="1:15" ht="20.25" x14ac:dyDescent="0.25">
      <c r="A4409" s="1">
        <v>3</v>
      </c>
      <c r="B4409" s="159">
        <v>4053</v>
      </c>
      <c r="C4409" s="1" t="s">
        <v>3772</v>
      </c>
      <c r="D4409" s="1"/>
      <c r="E4409" s="1" t="s">
        <v>2</v>
      </c>
      <c r="F4409" s="1" t="s">
        <v>3759</v>
      </c>
      <c r="G4409" s="1">
        <v>1</v>
      </c>
      <c r="H4409" s="1" t="s">
        <v>19</v>
      </c>
      <c r="I4409" s="1" t="s">
        <v>2274</v>
      </c>
      <c r="J4409" s="1">
        <v>1335.1</v>
      </c>
      <c r="K4409" s="1">
        <v>1335.1</v>
      </c>
      <c r="L4409" s="42">
        <v>2</v>
      </c>
      <c r="M4409" s="43">
        <v>46146</v>
      </c>
      <c r="N4409" s="1" t="s">
        <v>2069</v>
      </c>
    </row>
    <row r="4410" spans="1:15" ht="20.25" x14ac:dyDescent="0.25">
      <c r="A4410" s="1">
        <v>4</v>
      </c>
      <c r="B4410" s="159">
        <v>4053</v>
      </c>
      <c r="C4410" s="1" t="s">
        <v>3772</v>
      </c>
      <c r="D4410" s="1"/>
      <c r="E4410" s="1" t="s">
        <v>2</v>
      </c>
      <c r="F4410" s="1" t="s">
        <v>3759</v>
      </c>
      <c r="G4410" s="1">
        <v>1</v>
      </c>
      <c r="H4410" s="1" t="s">
        <v>19</v>
      </c>
      <c r="I4410" s="1" t="s">
        <v>2276</v>
      </c>
      <c r="J4410" s="1">
        <v>1335.1</v>
      </c>
      <c r="K4410" s="1">
        <v>1335.1</v>
      </c>
      <c r="L4410" s="42">
        <v>2</v>
      </c>
      <c r="M4410" s="43">
        <v>46146</v>
      </c>
      <c r="N4410" s="1" t="s">
        <v>2069</v>
      </c>
    </row>
    <row r="4411" spans="1:15" ht="20.25" x14ac:dyDescent="0.25">
      <c r="A4411" s="1">
        <v>5</v>
      </c>
      <c r="B4411" s="159"/>
      <c r="C4411" s="1" t="s">
        <v>3763</v>
      </c>
      <c r="D4411" s="1"/>
      <c r="E4411" s="1" t="s">
        <v>746</v>
      </c>
      <c r="F4411" s="1" t="s">
        <v>4072</v>
      </c>
      <c r="G4411" s="1">
        <v>4</v>
      </c>
      <c r="H4411" s="1" t="s">
        <v>19</v>
      </c>
      <c r="I4411" s="1" t="s">
        <v>2274</v>
      </c>
      <c r="J4411" s="1">
        <v>57.1</v>
      </c>
      <c r="K4411" s="1">
        <v>228.4</v>
      </c>
      <c r="L4411" s="42">
        <v>2</v>
      </c>
      <c r="M4411" s="43">
        <v>46146</v>
      </c>
      <c r="N4411" s="1" t="s">
        <v>2069</v>
      </c>
    </row>
    <row r="4412" spans="1:15" ht="20.25" x14ac:dyDescent="0.25">
      <c r="A4412" s="1">
        <v>6</v>
      </c>
      <c r="B4412" s="159"/>
      <c r="C4412" s="1" t="s">
        <v>3763</v>
      </c>
      <c r="D4412" s="1"/>
      <c r="E4412" s="1" t="s">
        <v>746</v>
      </c>
      <c r="F4412" s="1" t="s">
        <v>4072</v>
      </c>
      <c r="G4412" s="1">
        <v>4</v>
      </c>
      <c r="H4412" s="1" t="s">
        <v>19</v>
      </c>
      <c r="I4412" s="1" t="s">
        <v>2276</v>
      </c>
      <c r="J4412" s="1">
        <v>57.1</v>
      </c>
      <c r="K4412" s="1">
        <v>228.4</v>
      </c>
      <c r="L4412" s="42">
        <v>2</v>
      </c>
      <c r="M4412" s="43">
        <v>46146</v>
      </c>
      <c r="N4412" s="1" t="s">
        <v>2069</v>
      </c>
    </row>
    <row r="4413" spans="1:15" ht="20.25" x14ac:dyDescent="0.25">
      <c r="A4413" s="1">
        <v>1</v>
      </c>
      <c r="B4413" s="159"/>
      <c r="C4413" s="1" t="s">
        <v>4073</v>
      </c>
      <c r="D4413" s="1"/>
      <c r="E4413" s="1"/>
      <c r="F4413" s="1" t="s">
        <v>4074</v>
      </c>
      <c r="G4413" s="1">
        <v>76</v>
      </c>
      <c r="H4413" s="1" t="s">
        <v>1253</v>
      </c>
      <c r="I4413" s="1" t="s">
        <v>2274</v>
      </c>
      <c r="J4413" s="1">
        <v>18.277629999999998</v>
      </c>
      <c r="K4413" s="1">
        <v>1389.09988</v>
      </c>
      <c r="L4413" s="42">
        <v>3</v>
      </c>
      <c r="M4413" s="43">
        <v>46148</v>
      </c>
      <c r="N4413" s="1" t="s">
        <v>2069</v>
      </c>
    </row>
    <row r="4414" spans="1:15" ht="20.25" x14ac:dyDescent="0.25">
      <c r="A4414" s="1">
        <v>2</v>
      </c>
      <c r="B4414" s="159"/>
      <c r="C4414" s="1" t="s">
        <v>4073</v>
      </c>
      <c r="D4414" s="1"/>
      <c r="E4414" s="1"/>
      <c r="F4414" s="1" t="s">
        <v>4075</v>
      </c>
      <c r="G4414" s="1">
        <v>76</v>
      </c>
      <c r="H4414" s="1" t="s">
        <v>1253</v>
      </c>
      <c r="I4414" s="1" t="s">
        <v>2276</v>
      </c>
      <c r="J4414" s="1">
        <v>18.277629999999998</v>
      </c>
      <c r="K4414" s="1">
        <v>1389.09988</v>
      </c>
      <c r="L4414" s="42">
        <v>3</v>
      </c>
      <c r="M4414" s="43">
        <v>46148</v>
      </c>
      <c r="N4414" s="1" t="s">
        <v>2069</v>
      </c>
    </row>
    <row r="4415" spans="1:15" ht="20.25" x14ac:dyDescent="0.25">
      <c r="A4415" s="1">
        <v>1</v>
      </c>
      <c r="B4415" s="159">
        <v>3398</v>
      </c>
      <c r="C4415" s="1" t="s">
        <v>2280</v>
      </c>
      <c r="D4415" s="1"/>
      <c r="E4415" s="1" t="s">
        <v>2</v>
      </c>
      <c r="F4415" s="1" t="s">
        <v>2281</v>
      </c>
      <c r="G4415" s="1">
        <v>1</v>
      </c>
      <c r="H4415" s="1" t="s">
        <v>19</v>
      </c>
      <c r="I4415" s="1" t="s">
        <v>2274</v>
      </c>
      <c r="J4415" s="1">
        <v>67</v>
      </c>
      <c r="K4415" s="1">
        <v>67</v>
      </c>
      <c r="L4415" s="42">
        <v>4</v>
      </c>
      <c r="M4415" s="43">
        <v>46174</v>
      </c>
      <c r="N4415" s="1" t="s">
        <v>2069</v>
      </c>
    </row>
    <row r="4416" spans="1:15" ht="20.25" x14ac:dyDescent="0.25">
      <c r="A4416" s="1">
        <v>2</v>
      </c>
      <c r="B4416" s="159">
        <v>3399</v>
      </c>
      <c r="C4416" s="1" t="s">
        <v>2280</v>
      </c>
      <c r="D4416" s="1"/>
      <c r="E4416" s="1" t="s">
        <v>2</v>
      </c>
      <c r="F4416" s="1" t="s">
        <v>2281</v>
      </c>
      <c r="G4416" s="1">
        <v>1</v>
      </c>
      <c r="H4416" s="1" t="s">
        <v>19</v>
      </c>
      <c r="I4416" s="1" t="s">
        <v>2276</v>
      </c>
      <c r="J4416" s="1">
        <v>67</v>
      </c>
      <c r="K4416" s="1">
        <v>67</v>
      </c>
      <c r="L4416" s="42">
        <v>4</v>
      </c>
      <c r="M4416" s="43">
        <v>46174</v>
      </c>
      <c r="N4416" s="1" t="s">
        <v>2069</v>
      </c>
    </row>
    <row r="4417" spans="1:14" ht="20.25" x14ac:dyDescent="0.25">
      <c r="A4417" s="1">
        <v>3</v>
      </c>
      <c r="B4417" s="159">
        <v>3414</v>
      </c>
      <c r="C4417" s="1" t="s">
        <v>2288</v>
      </c>
      <c r="D4417" s="1"/>
      <c r="E4417" s="1"/>
      <c r="F4417" s="1" t="s">
        <v>2289</v>
      </c>
      <c r="G4417" s="1">
        <v>14</v>
      </c>
      <c r="H4417" s="1" t="s">
        <v>19</v>
      </c>
      <c r="I4417" s="1" t="s">
        <v>2274</v>
      </c>
      <c r="J4417" s="1">
        <v>8.5</v>
      </c>
      <c r="K4417" s="1">
        <v>119</v>
      </c>
      <c r="L4417" s="42">
        <v>4</v>
      </c>
      <c r="M4417" s="43">
        <v>46174</v>
      </c>
      <c r="N4417" s="1" t="s">
        <v>2069</v>
      </c>
    </row>
    <row r="4418" spans="1:14" ht="20.25" x14ac:dyDescent="0.25">
      <c r="A4418" s="1">
        <v>4</v>
      </c>
      <c r="B4418" s="159">
        <v>3415</v>
      </c>
      <c r="C4418" s="1" t="s">
        <v>2288</v>
      </c>
      <c r="D4418" s="1"/>
      <c r="E4418" s="1"/>
      <c r="F4418" s="1" t="s">
        <v>2289</v>
      </c>
      <c r="G4418" s="1">
        <v>14</v>
      </c>
      <c r="H4418" s="1" t="s">
        <v>19</v>
      </c>
      <c r="I4418" s="1" t="s">
        <v>2276</v>
      </c>
      <c r="J4418" s="1">
        <v>8.5</v>
      </c>
      <c r="K4418" s="1">
        <v>119</v>
      </c>
      <c r="L4418" s="42">
        <v>4</v>
      </c>
      <c r="M4418" s="43">
        <v>46174</v>
      </c>
      <c r="N4418" s="1" t="s">
        <v>2069</v>
      </c>
    </row>
    <row r="4419" spans="1:14" ht="20.25" x14ac:dyDescent="0.25">
      <c r="A4419" s="1">
        <v>5</v>
      </c>
      <c r="B4419" s="159"/>
      <c r="C4419" s="1" t="s">
        <v>4076</v>
      </c>
      <c r="D4419" s="1"/>
      <c r="E4419" s="1" t="s">
        <v>2</v>
      </c>
      <c r="F4419" s="1" t="s">
        <v>4077</v>
      </c>
      <c r="G4419" s="1">
        <v>1</v>
      </c>
      <c r="H4419" s="1" t="s">
        <v>19</v>
      </c>
      <c r="I4419" s="1" t="s">
        <v>2274</v>
      </c>
      <c r="J4419" s="1">
        <v>992</v>
      </c>
      <c r="K4419" s="1">
        <v>992</v>
      </c>
      <c r="L4419" s="42">
        <v>4</v>
      </c>
      <c r="M4419" s="43">
        <v>46174</v>
      </c>
      <c r="N4419" s="1" t="s">
        <v>2069</v>
      </c>
    </row>
    <row r="4420" spans="1:14" ht="20.25" x14ac:dyDescent="0.25">
      <c r="A4420" s="1">
        <v>6</v>
      </c>
      <c r="B4420" s="159"/>
      <c r="C4420" s="1" t="s">
        <v>4076</v>
      </c>
      <c r="D4420" s="1"/>
      <c r="E4420" s="1" t="s">
        <v>2</v>
      </c>
      <c r="F4420" s="1" t="s">
        <v>4077</v>
      </c>
      <c r="G4420" s="1">
        <v>1</v>
      </c>
      <c r="H4420" s="1" t="s">
        <v>19</v>
      </c>
      <c r="I4420" s="1" t="s">
        <v>2276</v>
      </c>
      <c r="J4420" s="1">
        <v>992</v>
      </c>
      <c r="K4420" s="1">
        <v>992</v>
      </c>
      <c r="L4420" s="42">
        <v>4</v>
      </c>
      <c r="M4420" s="43">
        <v>46174</v>
      </c>
      <c r="N4420" s="1" t="s">
        <v>2069</v>
      </c>
    </row>
    <row r="4421" spans="1:14" ht="20.25" x14ac:dyDescent="0.25">
      <c r="A4421" s="1">
        <v>7</v>
      </c>
      <c r="B4421" s="159"/>
      <c r="C4421" s="1" t="s">
        <v>4078</v>
      </c>
      <c r="D4421" s="1"/>
      <c r="E4421" s="1" t="s">
        <v>2</v>
      </c>
      <c r="F4421" s="1" t="s">
        <v>4079</v>
      </c>
      <c r="G4421" s="1">
        <v>1</v>
      </c>
      <c r="H4421" s="1" t="s">
        <v>19</v>
      </c>
      <c r="I4421" s="1" t="s">
        <v>2274</v>
      </c>
      <c r="J4421" s="1">
        <v>532.6</v>
      </c>
      <c r="K4421" s="1">
        <v>532.6</v>
      </c>
      <c r="L4421" s="42">
        <v>4</v>
      </c>
      <c r="M4421" s="43">
        <v>46174</v>
      </c>
      <c r="N4421" s="1" t="s">
        <v>2069</v>
      </c>
    </row>
    <row r="4422" spans="1:14" ht="20.25" x14ac:dyDescent="0.25">
      <c r="A4422" s="1">
        <v>8</v>
      </c>
      <c r="B4422" s="159"/>
      <c r="C4422" s="1" t="s">
        <v>4078</v>
      </c>
      <c r="D4422" s="1"/>
      <c r="E4422" s="1" t="s">
        <v>2</v>
      </c>
      <c r="F4422" s="1" t="s">
        <v>4079</v>
      </c>
      <c r="G4422" s="1">
        <v>1</v>
      </c>
      <c r="H4422" s="1" t="s">
        <v>19</v>
      </c>
      <c r="I4422" s="1" t="s">
        <v>2276</v>
      </c>
      <c r="J4422" s="1">
        <v>532.6</v>
      </c>
      <c r="K4422" s="1">
        <v>532.6</v>
      </c>
      <c r="L4422" s="42">
        <v>4</v>
      </c>
      <c r="M4422" s="43">
        <v>46174</v>
      </c>
      <c r="N4422" s="1" t="s">
        <v>2069</v>
      </c>
    </row>
    <row r="4423" spans="1:14" ht="20.25" x14ac:dyDescent="0.25">
      <c r="A4423" s="1">
        <v>9</v>
      </c>
      <c r="B4423" s="159"/>
      <c r="C4423" s="1" t="s">
        <v>4080</v>
      </c>
      <c r="D4423" s="1"/>
      <c r="E4423" s="1"/>
      <c r="F4423" s="1" t="s">
        <v>4081</v>
      </c>
      <c r="G4423" s="1">
        <v>1</v>
      </c>
      <c r="H4423" s="1" t="s">
        <v>19</v>
      </c>
      <c r="I4423" s="1" t="s">
        <v>2274</v>
      </c>
      <c r="J4423" s="1">
        <v>55.3</v>
      </c>
      <c r="K4423" s="1">
        <v>55.3</v>
      </c>
      <c r="L4423" s="42">
        <v>4</v>
      </c>
      <c r="M4423" s="43">
        <v>46174</v>
      </c>
      <c r="N4423" s="1" t="s">
        <v>2069</v>
      </c>
    </row>
    <row r="4424" spans="1:14" ht="20.25" x14ac:dyDescent="0.25">
      <c r="A4424" s="1">
        <v>10</v>
      </c>
      <c r="B4424" s="159"/>
      <c r="C4424" s="1" t="s">
        <v>4080</v>
      </c>
      <c r="D4424" s="1"/>
      <c r="E4424" s="1"/>
      <c r="F4424" s="1" t="s">
        <v>4081</v>
      </c>
      <c r="G4424" s="1">
        <v>1</v>
      </c>
      <c r="H4424" s="1" t="s">
        <v>19</v>
      </c>
      <c r="I4424" s="1" t="s">
        <v>2276</v>
      </c>
      <c r="J4424" s="1">
        <v>55.3</v>
      </c>
      <c r="K4424" s="1">
        <v>55.3</v>
      </c>
      <c r="L4424" s="42">
        <v>4</v>
      </c>
      <c r="M4424" s="43">
        <v>46174</v>
      </c>
      <c r="N4424" s="1" t="s">
        <v>2069</v>
      </c>
    </row>
    <row r="4425" spans="1:14" ht="20.25" x14ac:dyDescent="0.25">
      <c r="A4425" s="1">
        <v>11</v>
      </c>
      <c r="B4425" s="159"/>
      <c r="C4425" s="1" t="s">
        <v>4080</v>
      </c>
      <c r="D4425" s="1"/>
      <c r="E4425" s="1"/>
      <c r="F4425" s="1" t="s">
        <v>4082</v>
      </c>
      <c r="G4425" s="1">
        <v>1</v>
      </c>
      <c r="H4425" s="1" t="s">
        <v>19</v>
      </c>
      <c r="I4425" s="1" t="s">
        <v>2274</v>
      </c>
      <c r="J4425" s="1">
        <v>55.3</v>
      </c>
      <c r="K4425" s="1">
        <v>55.3</v>
      </c>
      <c r="L4425" s="42">
        <v>4</v>
      </c>
      <c r="M4425" s="43">
        <v>46174</v>
      </c>
      <c r="N4425" s="1" t="s">
        <v>2069</v>
      </c>
    </row>
    <row r="4426" spans="1:14" ht="20.25" x14ac:dyDescent="0.25">
      <c r="A4426" s="1">
        <v>12</v>
      </c>
      <c r="B4426" s="159"/>
      <c r="C4426" s="1" t="s">
        <v>4080</v>
      </c>
      <c r="D4426" s="1"/>
      <c r="E4426" s="1"/>
      <c r="F4426" s="1" t="s">
        <v>4082</v>
      </c>
      <c r="G4426" s="1">
        <v>1</v>
      </c>
      <c r="H4426" s="1" t="s">
        <v>19</v>
      </c>
      <c r="I4426" s="1" t="s">
        <v>2276</v>
      </c>
      <c r="J4426" s="1">
        <v>55.3</v>
      </c>
      <c r="K4426" s="1">
        <v>55.3</v>
      </c>
      <c r="L4426" s="42">
        <v>4</v>
      </c>
      <c r="M4426" s="43">
        <v>46174</v>
      </c>
      <c r="N4426" s="1" t="s">
        <v>2069</v>
      </c>
    </row>
    <row r="4427" spans="1:14" ht="20.25" x14ac:dyDescent="0.25">
      <c r="A4427" s="1">
        <v>13</v>
      </c>
      <c r="B4427" s="159"/>
      <c r="C4427" s="1" t="s">
        <v>4083</v>
      </c>
      <c r="D4427" s="1"/>
      <c r="E4427" s="1"/>
      <c r="F4427" s="1" t="s">
        <v>4084</v>
      </c>
      <c r="G4427" s="1">
        <v>8</v>
      </c>
      <c r="H4427" s="1" t="s">
        <v>19</v>
      </c>
      <c r="I4427" s="1" t="s">
        <v>4085</v>
      </c>
      <c r="J4427" s="1">
        <v>0.03</v>
      </c>
      <c r="K4427" s="1">
        <v>0.24</v>
      </c>
      <c r="L4427" s="42">
        <v>4</v>
      </c>
      <c r="M4427" s="43">
        <v>46174</v>
      </c>
      <c r="N4427" s="1" t="s">
        <v>2069</v>
      </c>
    </row>
    <row r="4428" spans="1:14" ht="20.25" x14ac:dyDescent="0.25">
      <c r="A4428" s="1">
        <v>14</v>
      </c>
      <c r="B4428" s="159"/>
      <c r="C4428" s="1" t="s">
        <v>4083</v>
      </c>
      <c r="D4428" s="1"/>
      <c r="E4428" s="1"/>
      <c r="F4428" s="1" t="s">
        <v>4086</v>
      </c>
      <c r="G4428" s="1">
        <v>24</v>
      </c>
      <c r="H4428" s="1" t="s">
        <v>19</v>
      </c>
      <c r="I4428" s="1" t="s">
        <v>4085</v>
      </c>
      <c r="J4428" s="1">
        <v>0.05</v>
      </c>
      <c r="K4428" s="1">
        <v>1.2000000000000002</v>
      </c>
      <c r="L4428" s="42">
        <v>4</v>
      </c>
      <c r="M4428" s="43">
        <v>46174</v>
      </c>
      <c r="N4428" s="1" t="s">
        <v>2069</v>
      </c>
    </row>
    <row r="4429" spans="1:14" ht="20.25" x14ac:dyDescent="0.25">
      <c r="A4429" s="1">
        <v>15</v>
      </c>
      <c r="B4429" s="159"/>
      <c r="C4429" s="1" t="s">
        <v>4083</v>
      </c>
      <c r="D4429" s="1"/>
      <c r="E4429" s="1"/>
      <c r="F4429" s="1" t="s">
        <v>4087</v>
      </c>
      <c r="G4429" s="1">
        <v>32</v>
      </c>
      <c r="H4429" s="1" t="s">
        <v>19</v>
      </c>
      <c r="I4429" s="1" t="s">
        <v>4085</v>
      </c>
      <c r="J4429" s="1">
        <v>0.01</v>
      </c>
      <c r="K4429" s="1">
        <v>0.32</v>
      </c>
      <c r="L4429" s="42">
        <v>4</v>
      </c>
      <c r="M4429" s="43">
        <v>46174</v>
      </c>
      <c r="N4429" s="1" t="s">
        <v>2069</v>
      </c>
    </row>
    <row r="4430" spans="1:14" ht="20.25" x14ac:dyDescent="0.25">
      <c r="A4430" s="1">
        <v>16</v>
      </c>
      <c r="B4430" s="159"/>
      <c r="C4430" s="1" t="s">
        <v>4083</v>
      </c>
      <c r="D4430" s="1"/>
      <c r="E4430" s="1"/>
      <c r="F4430" s="1" t="s">
        <v>4088</v>
      </c>
      <c r="G4430" s="1">
        <v>4</v>
      </c>
      <c r="H4430" s="1" t="s">
        <v>19</v>
      </c>
      <c r="I4430" s="1" t="s">
        <v>4085</v>
      </c>
      <c r="J4430" s="1">
        <v>0.05</v>
      </c>
      <c r="K4430" s="1">
        <v>0.2</v>
      </c>
      <c r="L4430" s="42">
        <v>4</v>
      </c>
      <c r="M4430" s="43">
        <v>46174</v>
      </c>
      <c r="N4430" s="1" t="s">
        <v>2069</v>
      </c>
    </row>
    <row r="4431" spans="1:14" ht="20.25" x14ac:dyDescent="0.25">
      <c r="A4431" s="1">
        <v>17</v>
      </c>
      <c r="B4431" s="159"/>
      <c r="C4431" s="1" t="s">
        <v>4083</v>
      </c>
      <c r="D4431" s="1"/>
      <c r="E4431" s="1"/>
      <c r="F4431" s="1" t="s">
        <v>4089</v>
      </c>
      <c r="G4431" s="1">
        <v>8</v>
      </c>
      <c r="H4431" s="1" t="s">
        <v>19</v>
      </c>
      <c r="I4431" s="1" t="s">
        <v>4085</v>
      </c>
      <c r="J4431" s="1">
        <v>0.05</v>
      </c>
      <c r="K4431" s="1">
        <v>0.4</v>
      </c>
      <c r="L4431" s="42">
        <v>4</v>
      </c>
      <c r="M4431" s="43">
        <v>46174</v>
      </c>
      <c r="N4431" s="1" t="s">
        <v>2069</v>
      </c>
    </row>
    <row r="4432" spans="1:14" ht="20.25" x14ac:dyDescent="0.25">
      <c r="A4432" s="1">
        <v>18</v>
      </c>
      <c r="B4432" s="159"/>
      <c r="C4432" s="1" t="s">
        <v>4083</v>
      </c>
      <c r="D4432" s="1"/>
      <c r="E4432" s="1"/>
      <c r="F4432" s="1" t="s">
        <v>4084</v>
      </c>
      <c r="G4432" s="1">
        <v>4</v>
      </c>
      <c r="H4432" s="1" t="s">
        <v>19</v>
      </c>
      <c r="I4432" s="1" t="s">
        <v>4085</v>
      </c>
      <c r="J4432" s="1">
        <v>0.03</v>
      </c>
      <c r="K4432" s="1">
        <v>0.12</v>
      </c>
      <c r="L4432" s="42">
        <v>4</v>
      </c>
      <c r="M4432" s="43">
        <v>46174</v>
      </c>
      <c r="N4432" s="1" t="s">
        <v>2069</v>
      </c>
    </row>
    <row r="4433" spans="1:14" ht="20.25" x14ac:dyDescent="0.25">
      <c r="A4433" s="1">
        <v>19</v>
      </c>
      <c r="B4433" s="159"/>
      <c r="C4433" s="1" t="s">
        <v>4083</v>
      </c>
      <c r="D4433" s="1"/>
      <c r="E4433" s="1"/>
      <c r="F4433" s="1" t="s">
        <v>4090</v>
      </c>
      <c r="G4433" s="1">
        <v>4</v>
      </c>
      <c r="H4433" s="1" t="s">
        <v>19</v>
      </c>
      <c r="I4433" s="1" t="s">
        <v>4085</v>
      </c>
      <c r="J4433" s="1">
        <v>0.01</v>
      </c>
      <c r="K4433" s="1">
        <v>0.04</v>
      </c>
      <c r="L4433" s="42">
        <v>4</v>
      </c>
      <c r="M4433" s="43">
        <v>46174</v>
      </c>
      <c r="N4433" s="1" t="s">
        <v>2069</v>
      </c>
    </row>
    <row r="4434" spans="1:14" ht="20.25" x14ac:dyDescent="0.25">
      <c r="A4434" s="1">
        <v>20</v>
      </c>
      <c r="B4434" s="159"/>
      <c r="C4434" s="1" t="s">
        <v>4091</v>
      </c>
      <c r="D4434" s="1"/>
      <c r="E4434" s="1"/>
      <c r="F4434" s="1" t="s">
        <v>4092</v>
      </c>
      <c r="G4434" s="1">
        <v>100</v>
      </c>
      <c r="H4434" s="1" t="s">
        <v>19</v>
      </c>
      <c r="I4434" s="1" t="s">
        <v>4085</v>
      </c>
      <c r="J4434" s="1">
        <v>0.03</v>
      </c>
      <c r="K4434" s="1">
        <v>3</v>
      </c>
      <c r="L4434" s="42">
        <v>4</v>
      </c>
      <c r="M4434" s="43">
        <v>46174</v>
      </c>
      <c r="N4434" s="1" t="s">
        <v>2069</v>
      </c>
    </row>
    <row r="4435" spans="1:14" ht="20.25" x14ac:dyDescent="0.25">
      <c r="A4435" s="1">
        <v>21</v>
      </c>
      <c r="B4435" s="159"/>
      <c r="C4435" s="1" t="s">
        <v>4091</v>
      </c>
      <c r="D4435" s="1"/>
      <c r="E4435" s="1"/>
      <c r="F4435" s="1" t="s">
        <v>4093</v>
      </c>
      <c r="G4435" s="1">
        <v>100</v>
      </c>
      <c r="H4435" s="1" t="s">
        <v>19</v>
      </c>
      <c r="I4435" s="1" t="s">
        <v>4085</v>
      </c>
      <c r="J4435" s="1">
        <v>0.01</v>
      </c>
      <c r="K4435" s="1">
        <v>1</v>
      </c>
      <c r="L4435" s="42">
        <v>4</v>
      </c>
      <c r="M4435" s="43">
        <v>46174</v>
      </c>
      <c r="N4435" s="1" t="s">
        <v>2069</v>
      </c>
    </row>
    <row r="4436" spans="1:14" ht="20.25" x14ac:dyDescent="0.25">
      <c r="A4436" s="1">
        <v>22</v>
      </c>
      <c r="B4436" s="159"/>
      <c r="C4436" s="1" t="s">
        <v>3992</v>
      </c>
      <c r="D4436" s="1"/>
      <c r="E4436" s="1"/>
      <c r="F4436" s="1" t="s">
        <v>4094</v>
      </c>
      <c r="G4436" s="1">
        <v>64</v>
      </c>
      <c r="H4436" s="1" t="s">
        <v>19</v>
      </c>
      <c r="I4436" s="1" t="s">
        <v>4085</v>
      </c>
      <c r="J4436" s="1">
        <v>0.05</v>
      </c>
      <c r="K4436" s="1">
        <v>3.2</v>
      </c>
      <c r="L4436" s="42">
        <v>4</v>
      </c>
      <c r="M4436" s="43">
        <v>46174</v>
      </c>
      <c r="N4436" s="1" t="s">
        <v>2069</v>
      </c>
    </row>
    <row r="4437" spans="1:14" ht="20.25" x14ac:dyDescent="0.25">
      <c r="A4437" s="1">
        <v>23</v>
      </c>
      <c r="B4437" s="159"/>
      <c r="C4437" s="1" t="s">
        <v>4029</v>
      </c>
      <c r="D4437" s="1"/>
      <c r="E4437" s="1"/>
      <c r="F4437" s="1" t="s">
        <v>4095</v>
      </c>
      <c r="G4437" s="1">
        <v>20</v>
      </c>
      <c r="H4437" s="1" t="s">
        <v>19</v>
      </c>
      <c r="I4437" s="1" t="s">
        <v>4085</v>
      </c>
      <c r="J4437" s="1">
        <v>0.05</v>
      </c>
      <c r="K4437" s="1">
        <v>1</v>
      </c>
      <c r="L4437" s="42">
        <v>4</v>
      </c>
      <c r="M4437" s="43">
        <v>46174</v>
      </c>
      <c r="N4437" s="1" t="s">
        <v>2069</v>
      </c>
    </row>
    <row r="4438" spans="1:14" ht="20.25" x14ac:dyDescent="0.25">
      <c r="A4438" s="1">
        <v>24</v>
      </c>
      <c r="B4438" s="159"/>
      <c r="C4438" s="1" t="s">
        <v>4096</v>
      </c>
      <c r="D4438" s="1"/>
      <c r="E4438" s="1"/>
      <c r="F4438" s="1" t="s">
        <v>4097</v>
      </c>
      <c r="G4438" s="1">
        <v>8</v>
      </c>
      <c r="H4438" s="1" t="s">
        <v>19</v>
      </c>
      <c r="I4438" s="1" t="s">
        <v>4085</v>
      </c>
      <c r="J4438" s="1">
        <v>0.05</v>
      </c>
      <c r="K4438" s="1">
        <v>0.4</v>
      </c>
      <c r="L4438" s="42">
        <v>4</v>
      </c>
      <c r="M4438" s="43">
        <v>46174</v>
      </c>
      <c r="N4438" s="1" t="s">
        <v>2069</v>
      </c>
    </row>
    <row r="4439" spans="1:14" ht="20.25" x14ac:dyDescent="0.25">
      <c r="A4439" s="1">
        <v>25</v>
      </c>
      <c r="B4439" s="159"/>
      <c r="C4439" s="1" t="s">
        <v>4096</v>
      </c>
      <c r="D4439" s="1"/>
      <c r="E4439" s="1"/>
      <c r="F4439" s="1" t="s">
        <v>4098</v>
      </c>
      <c r="G4439" s="1">
        <v>8</v>
      </c>
      <c r="H4439" s="1" t="s">
        <v>19</v>
      </c>
      <c r="I4439" s="1" t="s">
        <v>4085</v>
      </c>
      <c r="J4439" s="1">
        <v>0.03</v>
      </c>
      <c r="K4439" s="1">
        <v>0.24</v>
      </c>
      <c r="L4439" s="42">
        <v>4</v>
      </c>
      <c r="M4439" s="43">
        <v>46174</v>
      </c>
      <c r="N4439" s="1" t="s">
        <v>2069</v>
      </c>
    </row>
    <row r="4440" spans="1:14" ht="20.25" x14ac:dyDescent="0.25">
      <c r="A4440" s="1">
        <v>26</v>
      </c>
      <c r="B4440" s="159"/>
      <c r="C4440" s="1" t="s">
        <v>4096</v>
      </c>
      <c r="D4440" s="1"/>
      <c r="E4440" s="1"/>
      <c r="F4440" s="1" t="s">
        <v>4099</v>
      </c>
      <c r="G4440" s="1">
        <v>8</v>
      </c>
      <c r="H4440" s="1" t="s">
        <v>19</v>
      </c>
      <c r="I4440" s="1" t="s">
        <v>4085</v>
      </c>
      <c r="J4440" s="1">
        <v>0.01</v>
      </c>
      <c r="K4440" s="1">
        <v>0.08</v>
      </c>
      <c r="L4440" s="42">
        <v>4</v>
      </c>
      <c r="M4440" s="43">
        <v>46174</v>
      </c>
      <c r="N4440" s="1" t="s">
        <v>2069</v>
      </c>
    </row>
    <row r="4441" spans="1:14" ht="20.25" x14ac:dyDescent="0.25">
      <c r="A4441" s="1">
        <v>27</v>
      </c>
      <c r="B4441" s="159"/>
      <c r="C4441" s="1" t="s">
        <v>4100</v>
      </c>
      <c r="D4441" s="1"/>
      <c r="E4441" s="1"/>
      <c r="F4441" s="1" t="s">
        <v>4101</v>
      </c>
      <c r="G4441" s="1">
        <v>2</v>
      </c>
      <c r="H4441" s="1" t="s">
        <v>19</v>
      </c>
      <c r="I4441" s="1" t="s">
        <v>4085</v>
      </c>
      <c r="J4441" s="1">
        <v>0.01</v>
      </c>
      <c r="K4441" s="1">
        <v>0.02</v>
      </c>
      <c r="L4441" s="42">
        <v>4</v>
      </c>
      <c r="M4441" s="43">
        <v>46174</v>
      </c>
      <c r="N4441" s="1" t="s">
        <v>2069</v>
      </c>
    </row>
    <row r="4442" spans="1:14" ht="20.25" x14ac:dyDescent="0.25">
      <c r="A4442" s="1">
        <v>28</v>
      </c>
      <c r="B4442" s="159"/>
      <c r="C4442" s="1" t="s">
        <v>4102</v>
      </c>
      <c r="D4442" s="1"/>
      <c r="E4442" s="1"/>
      <c r="F4442" s="1" t="s">
        <v>4103</v>
      </c>
      <c r="G4442" s="1">
        <v>112</v>
      </c>
      <c r="H4442" s="1" t="s">
        <v>19</v>
      </c>
      <c r="I4442" s="1" t="s">
        <v>4085</v>
      </c>
      <c r="J4442" s="1">
        <v>0.05</v>
      </c>
      <c r="K4442" s="1">
        <v>5.6000000000000005</v>
      </c>
      <c r="L4442" s="42">
        <v>4</v>
      </c>
      <c r="M4442" s="43">
        <v>46174</v>
      </c>
      <c r="N4442" s="1" t="s">
        <v>2069</v>
      </c>
    </row>
    <row r="4443" spans="1:14" ht="20.25" x14ac:dyDescent="0.25">
      <c r="A4443" s="1">
        <v>29</v>
      </c>
      <c r="B4443" s="159"/>
      <c r="C4443" s="1" t="s">
        <v>4102</v>
      </c>
      <c r="D4443" s="1"/>
      <c r="E4443" s="1"/>
      <c r="F4443" s="1" t="s">
        <v>4104</v>
      </c>
      <c r="G4443" s="1">
        <v>112</v>
      </c>
      <c r="H4443" s="1" t="s">
        <v>19</v>
      </c>
      <c r="I4443" s="1" t="s">
        <v>4085</v>
      </c>
      <c r="J4443" s="1">
        <v>0.03</v>
      </c>
      <c r="K4443" s="1">
        <v>3.36</v>
      </c>
      <c r="L4443" s="42">
        <v>4</v>
      </c>
      <c r="M4443" s="43">
        <v>46174</v>
      </c>
      <c r="N4443" s="1" t="s">
        <v>2069</v>
      </c>
    </row>
    <row r="4444" spans="1:14" ht="20.25" x14ac:dyDescent="0.25">
      <c r="A4444" s="1">
        <v>30</v>
      </c>
      <c r="B4444" s="159"/>
      <c r="C4444" s="1" t="s">
        <v>4102</v>
      </c>
      <c r="D4444" s="1"/>
      <c r="E4444" s="1"/>
      <c r="F4444" s="1" t="s">
        <v>4105</v>
      </c>
      <c r="G4444" s="1">
        <v>112</v>
      </c>
      <c r="H4444" s="1" t="s">
        <v>19</v>
      </c>
      <c r="I4444" s="1" t="s">
        <v>4085</v>
      </c>
      <c r="J4444" s="1">
        <v>0.01</v>
      </c>
      <c r="K4444" s="1">
        <v>1.1200000000000001</v>
      </c>
      <c r="L4444" s="42">
        <v>4</v>
      </c>
      <c r="M4444" s="43">
        <v>46174</v>
      </c>
      <c r="N4444" s="1" t="s">
        <v>2069</v>
      </c>
    </row>
    <row r="4445" spans="1:14" ht="20.25" x14ac:dyDescent="0.25">
      <c r="A4445" s="1">
        <v>31</v>
      </c>
      <c r="B4445" s="159"/>
      <c r="C4445" s="1" t="s">
        <v>4102</v>
      </c>
      <c r="D4445" s="1"/>
      <c r="E4445" s="1"/>
      <c r="F4445" s="1" t="s">
        <v>4106</v>
      </c>
      <c r="G4445" s="1">
        <v>38</v>
      </c>
      <c r="H4445" s="1" t="s">
        <v>19</v>
      </c>
      <c r="I4445" s="1" t="s">
        <v>4085</v>
      </c>
      <c r="J4445" s="1">
        <v>0.05</v>
      </c>
      <c r="K4445" s="1">
        <v>1.9000000000000001</v>
      </c>
      <c r="L4445" s="42">
        <v>4</v>
      </c>
      <c r="M4445" s="43">
        <v>46174</v>
      </c>
      <c r="N4445" s="1" t="s">
        <v>2069</v>
      </c>
    </row>
    <row r="4446" spans="1:14" ht="20.25" x14ac:dyDescent="0.25">
      <c r="A4446" s="1">
        <v>32</v>
      </c>
      <c r="B4446" s="159"/>
      <c r="C4446" s="1" t="s">
        <v>4102</v>
      </c>
      <c r="D4446" s="1"/>
      <c r="E4446" s="1"/>
      <c r="F4446" s="1" t="s">
        <v>4107</v>
      </c>
      <c r="G4446" s="1">
        <v>32</v>
      </c>
      <c r="H4446" s="1" t="s">
        <v>19</v>
      </c>
      <c r="I4446" s="1" t="s">
        <v>4085</v>
      </c>
      <c r="J4446" s="1">
        <v>0.03</v>
      </c>
      <c r="K4446" s="1">
        <v>0.96</v>
      </c>
      <c r="L4446" s="42">
        <v>4</v>
      </c>
      <c r="M4446" s="43">
        <v>46174</v>
      </c>
      <c r="N4446" s="1" t="s">
        <v>2069</v>
      </c>
    </row>
    <row r="4447" spans="1:14" ht="20.25" x14ac:dyDescent="0.25">
      <c r="A4447" s="1">
        <v>33</v>
      </c>
      <c r="B4447" s="159"/>
      <c r="C4447" s="1" t="s">
        <v>4102</v>
      </c>
      <c r="D4447" s="1"/>
      <c r="E4447" s="1"/>
      <c r="F4447" s="1" t="s">
        <v>4108</v>
      </c>
      <c r="G4447" s="1">
        <v>32</v>
      </c>
      <c r="H4447" s="1" t="s">
        <v>19</v>
      </c>
      <c r="I4447" s="1" t="s">
        <v>4085</v>
      </c>
      <c r="J4447" s="1">
        <v>0.01</v>
      </c>
      <c r="K4447" s="1">
        <v>0.32</v>
      </c>
      <c r="L4447" s="42">
        <v>4</v>
      </c>
      <c r="M4447" s="43">
        <v>46174</v>
      </c>
      <c r="N4447" s="1" t="s">
        <v>2069</v>
      </c>
    </row>
    <row r="4448" spans="1:14" ht="20.25" x14ac:dyDescent="0.25">
      <c r="A4448" s="1">
        <v>34</v>
      </c>
      <c r="B4448" s="159"/>
      <c r="C4448" s="1" t="s">
        <v>4109</v>
      </c>
      <c r="D4448" s="1"/>
      <c r="E4448" s="1"/>
      <c r="F4448" s="1" t="s">
        <v>4110</v>
      </c>
      <c r="G4448" s="1">
        <v>572</v>
      </c>
      <c r="H4448" s="1" t="s">
        <v>19</v>
      </c>
      <c r="I4448" s="1" t="s">
        <v>4085</v>
      </c>
      <c r="J4448" s="1">
        <v>0.01</v>
      </c>
      <c r="K4448" s="1">
        <v>5.72</v>
      </c>
      <c r="L4448" s="42">
        <v>4</v>
      </c>
      <c r="M4448" s="43">
        <v>46174</v>
      </c>
      <c r="N4448" s="1" t="s">
        <v>2069</v>
      </c>
    </row>
    <row r="4449" spans="1:14" ht="20.25" x14ac:dyDescent="0.25">
      <c r="A4449" s="1">
        <v>35</v>
      </c>
      <c r="B4449" s="159"/>
      <c r="C4449" s="1" t="s">
        <v>3947</v>
      </c>
      <c r="D4449" s="1"/>
      <c r="E4449" s="1"/>
      <c r="F4449" s="1" t="s">
        <v>4111</v>
      </c>
      <c r="G4449" s="1">
        <v>304</v>
      </c>
      <c r="H4449" s="1" t="s">
        <v>19</v>
      </c>
      <c r="I4449" s="1" t="s">
        <v>4085</v>
      </c>
      <c r="J4449" s="1">
        <v>0.05</v>
      </c>
      <c r="K4449" s="1">
        <v>15.200000000000001</v>
      </c>
      <c r="L4449" s="42">
        <v>4</v>
      </c>
      <c r="M4449" s="43">
        <v>46174</v>
      </c>
      <c r="N4449" s="1" t="s">
        <v>2069</v>
      </c>
    </row>
    <row r="4450" spans="1:14" ht="20.25" x14ac:dyDescent="0.25">
      <c r="A4450" s="1">
        <v>36</v>
      </c>
      <c r="B4450" s="159"/>
      <c r="C4450" s="1" t="s">
        <v>3947</v>
      </c>
      <c r="D4450" s="1"/>
      <c r="E4450" s="1"/>
      <c r="F4450" s="1" t="s">
        <v>4112</v>
      </c>
      <c r="G4450" s="1">
        <v>304</v>
      </c>
      <c r="H4450" s="1" t="s">
        <v>19</v>
      </c>
      <c r="I4450" s="1" t="s">
        <v>4085</v>
      </c>
      <c r="J4450" s="1">
        <v>0.03</v>
      </c>
      <c r="K4450" s="1">
        <v>9.1199999999999992</v>
      </c>
      <c r="L4450" s="42">
        <v>4</v>
      </c>
      <c r="M4450" s="43">
        <v>46174</v>
      </c>
      <c r="N4450" s="1" t="s">
        <v>2069</v>
      </c>
    </row>
    <row r="4451" spans="1:14" ht="20.25" x14ac:dyDescent="0.25">
      <c r="A4451" s="1">
        <v>37</v>
      </c>
      <c r="B4451" s="159"/>
      <c r="C4451" s="1" t="s">
        <v>3947</v>
      </c>
      <c r="D4451" s="1"/>
      <c r="E4451" s="1"/>
      <c r="F4451" s="1" t="s">
        <v>4113</v>
      </c>
      <c r="G4451" s="1">
        <v>304</v>
      </c>
      <c r="H4451" s="1" t="s">
        <v>19</v>
      </c>
      <c r="I4451" s="1" t="s">
        <v>4085</v>
      </c>
      <c r="J4451" s="1">
        <v>0.01</v>
      </c>
      <c r="K4451" s="1">
        <v>3.04</v>
      </c>
      <c r="L4451" s="42">
        <v>4</v>
      </c>
      <c r="M4451" s="43">
        <v>46174</v>
      </c>
      <c r="N4451" s="1" t="s">
        <v>2069</v>
      </c>
    </row>
    <row r="4452" spans="1:14" ht="20.25" x14ac:dyDescent="0.25">
      <c r="A4452" s="1">
        <v>38</v>
      </c>
      <c r="B4452" s="159"/>
      <c r="C4452" s="1" t="s">
        <v>3947</v>
      </c>
      <c r="D4452" s="1"/>
      <c r="E4452" s="1"/>
      <c r="F4452" s="1" t="s">
        <v>4114</v>
      </c>
      <c r="G4452" s="1">
        <v>64</v>
      </c>
      <c r="H4452" s="1" t="s">
        <v>19</v>
      </c>
      <c r="I4452" s="1" t="s">
        <v>4085</v>
      </c>
      <c r="J4452" s="1">
        <v>0.03</v>
      </c>
      <c r="K4452" s="1">
        <v>1.92</v>
      </c>
      <c r="L4452" s="42">
        <v>4</v>
      </c>
      <c r="M4452" s="43">
        <v>46174</v>
      </c>
      <c r="N4452" s="1" t="s">
        <v>2069</v>
      </c>
    </row>
    <row r="4453" spans="1:14" ht="20.25" x14ac:dyDescent="0.25">
      <c r="A4453" s="1">
        <v>39</v>
      </c>
      <c r="B4453" s="159"/>
      <c r="C4453" s="1" t="s">
        <v>3947</v>
      </c>
      <c r="D4453" s="1"/>
      <c r="E4453" s="1"/>
      <c r="F4453" s="1" t="s">
        <v>4115</v>
      </c>
      <c r="G4453" s="1">
        <v>64</v>
      </c>
      <c r="H4453" s="1" t="s">
        <v>19</v>
      </c>
      <c r="I4453" s="1" t="s">
        <v>4085</v>
      </c>
      <c r="J4453" s="1">
        <v>0.01</v>
      </c>
      <c r="K4453" s="1">
        <v>0.64</v>
      </c>
      <c r="L4453" s="42">
        <v>4</v>
      </c>
      <c r="M4453" s="43">
        <v>46174</v>
      </c>
      <c r="N4453" s="1" t="s">
        <v>2069</v>
      </c>
    </row>
    <row r="4454" spans="1:14" ht="20.25" x14ac:dyDescent="0.25">
      <c r="A4454" s="1">
        <v>40</v>
      </c>
      <c r="B4454" s="159"/>
      <c r="C4454" s="1" t="s">
        <v>4116</v>
      </c>
      <c r="D4454" s="1"/>
      <c r="E4454" s="1"/>
      <c r="F4454" s="1" t="s">
        <v>4117</v>
      </c>
      <c r="G4454" s="1">
        <v>8</v>
      </c>
      <c r="H4454" s="1" t="s">
        <v>19</v>
      </c>
      <c r="I4454" s="1" t="s">
        <v>4085</v>
      </c>
      <c r="J4454" s="1">
        <v>0.01</v>
      </c>
      <c r="K4454" s="1">
        <v>0.08</v>
      </c>
      <c r="L4454" s="42">
        <v>4</v>
      </c>
      <c r="M4454" s="43">
        <v>46174</v>
      </c>
      <c r="N4454" s="1" t="s">
        <v>2069</v>
      </c>
    </row>
    <row r="4455" spans="1:14" ht="20.25" x14ac:dyDescent="0.25">
      <c r="A4455" s="1">
        <v>41</v>
      </c>
      <c r="B4455" s="159"/>
      <c r="C4455" s="1" t="s">
        <v>4116</v>
      </c>
      <c r="D4455" s="1"/>
      <c r="E4455" s="1"/>
      <c r="F4455" s="1" t="s">
        <v>4118</v>
      </c>
      <c r="G4455" s="1">
        <v>32</v>
      </c>
      <c r="H4455" s="1" t="s">
        <v>19</v>
      </c>
      <c r="I4455" s="1" t="s">
        <v>4085</v>
      </c>
      <c r="J4455" s="1">
        <v>0.05</v>
      </c>
      <c r="K4455" s="1">
        <v>1.6</v>
      </c>
      <c r="L4455" s="42">
        <v>4</v>
      </c>
      <c r="M4455" s="43">
        <v>46174</v>
      </c>
      <c r="N4455" s="1" t="s">
        <v>2069</v>
      </c>
    </row>
    <row r="4456" spans="1:14" ht="20.25" x14ac:dyDescent="0.25">
      <c r="A4456" s="1">
        <v>42</v>
      </c>
      <c r="B4456" s="159"/>
      <c r="C4456" s="1" t="s">
        <v>4116</v>
      </c>
      <c r="D4456" s="1"/>
      <c r="E4456" s="1"/>
      <c r="F4456" s="1" t="s">
        <v>4119</v>
      </c>
      <c r="G4456" s="1">
        <v>32</v>
      </c>
      <c r="H4456" s="1" t="s">
        <v>19</v>
      </c>
      <c r="I4456" s="1" t="s">
        <v>4085</v>
      </c>
      <c r="J4456" s="1">
        <v>0.03</v>
      </c>
      <c r="K4456" s="1">
        <v>0.96</v>
      </c>
      <c r="L4456" s="42">
        <v>4</v>
      </c>
      <c r="M4456" s="43">
        <v>46174</v>
      </c>
      <c r="N4456" s="1" t="s">
        <v>2069</v>
      </c>
    </row>
    <row r="4457" spans="1:14" ht="20.25" x14ac:dyDescent="0.25">
      <c r="A4457" s="1">
        <v>43</v>
      </c>
      <c r="B4457" s="159"/>
      <c r="C4457" s="1" t="s">
        <v>4116</v>
      </c>
      <c r="D4457" s="1"/>
      <c r="E4457" s="1"/>
      <c r="F4457" s="1" t="s">
        <v>4120</v>
      </c>
      <c r="G4457" s="1">
        <v>32</v>
      </c>
      <c r="H4457" s="1" t="s">
        <v>19</v>
      </c>
      <c r="I4457" s="1" t="s">
        <v>4085</v>
      </c>
      <c r="J4457" s="1">
        <v>0.01</v>
      </c>
      <c r="K4457" s="1">
        <v>0.32</v>
      </c>
      <c r="L4457" s="42">
        <v>4</v>
      </c>
      <c r="M4457" s="43">
        <v>46174</v>
      </c>
      <c r="N4457" s="1" t="s">
        <v>2069</v>
      </c>
    </row>
    <row r="4458" spans="1:14" ht="20.25" x14ac:dyDescent="0.25">
      <c r="A4458" s="1">
        <v>44</v>
      </c>
      <c r="B4458" s="159"/>
      <c r="C4458" s="1" t="s">
        <v>4116</v>
      </c>
      <c r="D4458" s="1"/>
      <c r="E4458" s="1"/>
      <c r="F4458" s="1" t="s">
        <v>4121</v>
      </c>
      <c r="G4458" s="1">
        <v>16</v>
      </c>
      <c r="H4458" s="1" t="s">
        <v>19</v>
      </c>
      <c r="I4458" s="1" t="s">
        <v>4085</v>
      </c>
      <c r="J4458" s="1">
        <v>0.05</v>
      </c>
      <c r="K4458" s="1">
        <v>0.8</v>
      </c>
      <c r="L4458" s="42">
        <v>4</v>
      </c>
      <c r="M4458" s="43">
        <v>46174</v>
      </c>
      <c r="N4458" s="1" t="s">
        <v>2069</v>
      </c>
    </row>
    <row r="4459" spans="1:14" ht="20.25" x14ac:dyDescent="0.25">
      <c r="A4459" s="1">
        <v>45</v>
      </c>
      <c r="B4459" s="159"/>
      <c r="C4459" s="1" t="s">
        <v>4116</v>
      </c>
      <c r="D4459" s="1"/>
      <c r="E4459" s="1"/>
      <c r="F4459" s="1" t="s">
        <v>4122</v>
      </c>
      <c r="G4459" s="1">
        <v>16</v>
      </c>
      <c r="H4459" s="1" t="s">
        <v>19</v>
      </c>
      <c r="I4459" s="1" t="s">
        <v>4085</v>
      </c>
      <c r="J4459" s="1">
        <v>0.03</v>
      </c>
      <c r="K4459" s="1">
        <v>0.48</v>
      </c>
      <c r="L4459" s="42">
        <v>4</v>
      </c>
      <c r="M4459" s="43">
        <v>46174</v>
      </c>
      <c r="N4459" s="1" t="s">
        <v>2069</v>
      </c>
    </row>
    <row r="4460" spans="1:14" ht="20.25" x14ac:dyDescent="0.25">
      <c r="A4460" s="1">
        <v>46</v>
      </c>
      <c r="B4460" s="159"/>
      <c r="C4460" s="1" t="s">
        <v>4116</v>
      </c>
      <c r="D4460" s="1"/>
      <c r="E4460" s="1"/>
      <c r="F4460" s="1" t="s">
        <v>4123</v>
      </c>
      <c r="G4460" s="1">
        <v>16</v>
      </c>
      <c r="H4460" s="1" t="s">
        <v>19</v>
      </c>
      <c r="I4460" s="1" t="s">
        <v>4085</v>
      </c>
      <c r="J4460" s="1">
        <v>0.01</v>
      </c>
      <c r="K4460" s="1">
        <v>0.16</v>
      </c>
      <c r="L4460" s="42">
        <v>4</v>
      </c>
      <c r="M4460" s="43">
        <v>46174</v>
      </c>
      <c r="N4460" s="1" t="s">
        <v>2069</v>
      </c>
    </row>
    <row r="4461" spans="1:14" ht="20.25" x14ac:dyDescent="0.25">
      <c r="A4461" s="1">
        <v>47</v>
      </c>
      <c r="B4461" s="159"/>
      <c r="C4461" s="1" t="s">
        <v>4124</v>
      </c>
      <c r="D4461" s="1"/>
      <c r="E4461" s="1"/>
      <c r="F4461" s="1" t="s">
        <v>4125</v>
      </c>
      <c r="G4461" s="1">
        <v>48</v>
      </c>
      <c r="H4461" s="1" t="s">
        <v>19</v>
      </c>
      <c r="I4461" s="1" t="s">
        <v>4085</v>
      </c>
      <c r="J4461" s="1">
        <v>0.05</v>
      </c>
      <c r="K4461" s="1">
        <v>2.4000000000000004</v>
      </c>
      <c r="L4461" s="42">
        <v>4</v>
      </c>
      <c r="M4461" s="43">
        <v>46174</v>
      </c>
      <c r="N4461" s="1" t="s">
        <v>2069</v>
      </c>
    </row>
    <row r="4462" spans="1:14" ht="20.25" x14ac:dyDescent="0.25">
      <c r="A4462" s="1">
        <v>48</v>
      </c>
      <c r="B4462" s="159"/>
      <c r="C4462" s="1" t="s">
        <v>4124</v>
      </c>
      <c r="D4462" s="1"/>
      <c r="E4462" s="1"/>
      <c r="F4462" s="1" t="s">
        <v>4126</v>
      </c>
      <c r="G4462" s="1">
        <v>48</v>
      </c>
      <c r="H4462" s="1" t="s">
        <v>19</v>
      </c>
      <c r="I4462" s="1" t="s">
        <v>4085</v>
      </c>
      <c r="J4462" s="1">
        <v>0.03</v>
      </c>
      <c r="K4462" s="1">
        <v>1.44</v>
      </c>
      <c r="L4462" s="42">
        <v>4</v>
      </c>
      <c r="M4462" s="43">
        <v>46174</v>
      </c>
      <c r="N4462" s="1" t="s">
        <v>2069</v>
      </c>
    </row>
    <row r="4463" spans="1:14" ht="20.25" x14ac:dyDescent="0.25">
      <c r="A4463" s="1">
        <v>49</v>
      </c>
      <c r="B4463" s="159"/>
      <c r="C4463" s="1" t="s">
        <v>4124</v>
      </c>
      <c r="D4463" s="1"/>
      <c r="E4463" s="1"/>
      <c r="F4463" s="1" t="s">
        <v>4127</v>
      </c>
      <c r="G4463" s="1">
        <v>48</v>
      </c>
      <c r="H4463" s="1" t="s">
        <v>19</v>
      </c>
      <c r="I4463" s="1" t="s">
        <v>4085</v>
      </c>
      <c r="J4463" s="1">
        <v>0.01</v>
      </c>
      <c r="K4463" s="1">
        <v>0.48</v>
      </c>
      <c r="L4463" s="42">
        <v>4</v>
      </c>
      <c r="M4463" s="43">
        <v>46174</v>
      </c>
      <c r="N4463" s="1" t="s">
        <v>2069</v>
      </c>
    </row>
    <row r="4464" spans="1:14" ht="20.25" x14ac:dyDescent="0.25">
      <c r="A4464" s="1">
        <v>50</v>
      </c>
      <c r="B4464" s="159"/>
      <c r="C4464" s="1" t="s">
        <v>4124</v>
      </c>
      <c r="D4464" s="1"/>
      <c r="E4464" s="1"/>
      <c r="F4464" s="1" t="s">
        <v>4128</v>
      </c>
      <c r="G4464" s="1">
        <v>144</v>
      </c>
      <c r="H4464" s="1" t="s">
        <v>19</v>
      </c>
      <c r="I4464" s="1" t="s">
        <v>4085</v>
      </c>
      <c r="J4464" s="1">
        <v>0.02</v>
      </c>
      <c r="K4464" s="1">
        <v>2.88</v>
      </c>
      <c r="L4464" s="42">
        <v>4</v>
      </c>
      <c r="M4464" s="43">
        <v>46174</v>
      </c>
      <c r="N4464" s="1" t="s">
        <v>2069</v>
      </c>
    </row>
    <row r="4465" spans="1:14" ht="20.25" x14ac:dyDescent="0.25">
      <c r="A4465" s="1">
        <v>51</v>
      </c>
      <c r="B4465" s="159"/>
      <c r="C4465" s="1" t="s">
        <v>4124</v>
      </c>
      <c r="D4465" s="1"/>
      <c r="E4465" s="1"/>
      <c r="F4465" s="1" t="s">
        <v>4129</v>
      </c>
      <c r="G4465" s="1">
        <v>44</v>
      </c>
      <c r="H4465" s="1" t="s">
        <v>19</v>
      </c>
      <c r="I4465" s="1" t="s">
        <v>4085</v>
      </c>
      <c r="J4465" s="1">
        <v>0.49</v>
      </c>
      <c r="K4465" s="1">
        <v>21.56</v>
      </c>
      <c r="L4465" s="42">
        <v>4</v>
      </c>
      <c r="M4465" s="43">
        <v>46174</v>
      </c>
      <c r="N4465" s="1" t="s">
        <v>2069</v>
      </c>
    </row>
    <row r="4466" spans="1:14" ht="20.25" x14ac:dyDescent="0.25">
      <c r="A4466" s="1">
        <v>52</v>
      </c>
      <c r="B4466" s="159"/>
      <c r="C4466" s="1" t="s">
        <v>4124</v>
      </c>
      <c r="D4466" s="1"/>
      <c r="E4466" s="1"/>
      <c r="F4466" s="1" t="s">
        <v>4130</v>
      </c>
      <c r="G4466" s="1">
        <v>20</v>
      </c>
      <c r="H4466" s="1" t="s">
        <v>1253</v>
      </c>
      <c r="I4466" s="1" t="s">
        <v>4085</v>
      </c>
      <c r="J4466" s="1">
        <v>0.49</v>
      </c>
      <c r="K4466" s="1">
        <v>9.8000000000000007</v>
      </c>
      <c r="L4466" s="42">
        <v>4</v>
      </c>
      <c r="M4466" s="43">
        <v>46174</v>
      </c>
      <c r="N4466" s="1" t="s">
        <v>2069</v>
      </c>
    </row>
    <row r="4467" spans="1:14" ht="20.25" x14ac:dyDescent="0.25">
      <c r="A4467" s="1">
        <v>53</v>
      </c>
      <c r="B4467" s="159"/>
      <c r="C4467" s="1" t="s">
        <v>3957</v>
      </c>
      <c r="D4467" s="1"/>
      <c r="E4467" s="1"/>
      <c r="F4467" s="1" t="s">
        <v>4131</v>
      </c>
      <c r="G4467" s="1">
        <v>12</v>
      </c>
      <c r="H4467" s="1" t="s">
        <v>19</v>
      </c>
      <c r="I4467" s="1" t="s">
        <v>4085</v>
      </c>
      <c r="J4467" s="1">
        <v>0.01</v>
      </c>
      <c r="K4467" s="1">
        <v>0.12</v>
      </c>
      <c r="L4467" s="42">
        <v>4</v>
      </c>
      <c r="M4467" s="43">
        <v>46174</v>
      </c>
      <c r="N4467" s="1" t="s">
        <v>2069</v>
      </c>
    </row>
    <row r="4468" spans="1:14" ht="20.25" x14ac:dyDescent="0.25">
      <c r="A4468" s="1">
        <v>54</v>
      </c>
      <c r="B4468" s="159"/>
      <c r="C4468" s="1" t="s">
        <v>3957</v>
      </c>
      <c r="D4468" s="1"/>
      <c r="E4468" s="1"/>
      <c r="F4468" s="1" t="s">
        <v>4132</v>
      </c>
      <c r="G4468" s="1">
        <v>6</v>
      </c>
      <c r="H4468" s="1" t="s">
        <v>19</v>
      </c>
      <c r="I4468" s="1" t="s">
        <v>4085</v>
      </c>
      <c r="J4468" s="1">
        <v>0.35</v>
      </c>
      <c r="K4468" s="1">
        <v>2.0999999999999996</v>
      </c>
      <c r="L4468" s="42">
        <v>4</v>
      </c>
      <c r="M4468" s="43">
        <v>46174</v>
      </c>
      <c r="N4468" s="1" t="s">
        <v>2069</v>
      </c>
    </row>
    <row r="4469" spans="1:14" ht="20.25" x14ac:dyDescent="0.25">
      <c r="A4469" s="1">
        <v>55</v>
      </c>
      <c r="B4469" s="159"/>
      <c r="C4469" s="1" t="s">
        <v>3957</v>
      </c>
      <c r="D4469" s="1"/>
      <c r="E4469" s="1"/>
      <c r="F4469" s="1" t="s">
        <v>4133</v>
      </c>
      <c r="G4469" s="1">
        <v>6</v>
      </c>
      <c r="H4469" s="1" t="s">
        <v>19</v>
      </c>
      <c r="I4469" s="1" t="s">
        <v>4085</v>
      </c>
      <c r="J4469" s="1">
        <v>1.2</v>
      </c>
      <c r="K4469" s="1">
        <v>7.1999999999999993</v>
      </c>
      <c r="L4469" s="42">
        <v>4</v>
      </c>
      <c r="M4469" s="43">
        <v>46174</v>
      </c>
      <c r="N4469" s="1" t="s">
        <v>2069</v>
      </c>
    </row>
    <row r="4470" spans="1:14" ht="20.25" x14ac:dyDescent="0.25">
      <c r="A4470" s="1">
        <v>56</v>
      </c>
      <c r="B4470" s="159"/>
      <c r="C4470" s="1" t="s">
        <v>3957</v>
      </c>
      <c r="D4470" s="1"/>
      <c r="E4470" s="1"/>
      <c r="F4470" s="1" t="s">
        <v>4134</v>
      </c>
      <c r="G4470" s="1">
        <v>12</v>
      </c>
      <c r="H4470" s="1" t="s">
        <v>19</v>
      </c>
      <c r="I4470" s="1" t="s">
        <v>4085</v>
      </c>
      <c r="J4470" s="1">
        <v>0.05</v>
      </c>
      <c r="K4470" s="1">
        <v>0.60000000000000009</v>
      </c>
      <c r="L4470" s="42">
        <v>4</v>
      </c>
      <c r="M4470" s="43">
        <v>46174</v>
      </c>
      <c r="N4470" s="1" t="s">
        <v>2069</v>
      </c>
    </row>
    <row r="4471" spans="1:14" ht="20.25" x14ac:dyDescent="0.25">
      <c r="A4471" s="1">
        <v>57</v>
      </c>
      <c r="B4471" s="159"/>
      <c r="C4471" s="1" t="s">
        <v>3957</v>
      </c>
      <c r="D4471" s="1"/>
      <c r="E4471" s="1"/>
      <c r="F4471" s="1" t="s">
        <v>4135</v>
      </c>
      <c r="G4471" s="1">
        <v>132</v>
      </c>
      <c r="H4471" s="1" t="s">
        <v>19</v>
      </c>
      <c r="I4471" s="1" t="s">
        <v>4085</v>
      </c>
      <c r="J4471" s="1">
        <v>0.01</v>
      </c>
      <c r="K4471" s="1">
        <v>1.32</v>
      </c>
      <c r="L4471" s="42">
        <v>4</v>
      </c>
      <c r="M4471" s="43">
        <v>46174</v>
      </c>
      <c r="N4471" s="1" t="s">
        <v>2069</v>
      </c>
    </row>
    <row r="4472" spans="1:14" ht="20.25" x14ac:dyDescent="0.25">
      <c r="A4472" s="1">
        <v>58</v>
      </c>
      <c r="B4472" s="159"/>
      <c r="C4472" s="1" t="s">
        <v>3957</v>
      </c>
      <c r="D4472" s="1"/>
      <c r="E4472" s="1"/>
      <c r="F4472" s="1" t="s">
        <v>4136</v>
      </c>
      <c r="G4472" s="1">
        <v>12</v>
      </c>
      <c r="H4472" s="1" t="s">
        <v>19</v>
      </c>
      <c r="I4472" s="1" t="s">
        <v>4085</v>
      </c>
      <c r="J4472" s="1">
        <v>0.03</v>
      </c>
      <c r="K4472" s="1">
        <v>0.36</v>
      </c>
      <c r="L4472" s="42">
        <v>4</v>
      </c>
      <c r="M4472" s="43">
        <v>46174</v>
      </c>
      <c r="N4472" s="1" t="s">
        <v>2069</v>
      </c>
    </row>
    <row r="4473" spans="1:14" ht="20.25" x14ac:dyDescent="0.25">
      <c r="A4473" s="1">
        <v>59</v>
      </c>
      <c r="B4473" s="159"/>
      <c r="C4473" s="1" t="s">
        <v>3957</v>
      </c>
      <c r="D4473" s="1"/>
      <c r="E4473" s="1"/>
      <c r="F4473" s="1" t="s">
        <v>4137</v>
      </c>
      <c r="G4473" s="1">
        <v>72</v>
      </c>
      <c r="H4473" s="1" t="s">
        <v>19</v>
      </c>
      <c r="I4473" s="1" t="s">
        <v>4085</v>
      </c>
      <c r="J4473" s="1">
        <v>0.05</v>
      </c>
      <c r="K4473" s="1">
        <v>3.6</v>
      </c>
      <c r="L4473" s="42">
        <v>4</v>
      </c>
      <c r="M4473" s="43">
        <v>46174</v>
      </c>
      <c r="N4473" s="1" t="s">
        <v>2069</v>
      </c>
    </row>
    <row r="4474" spans="1:14" ht="20.25" x14ac:dyDescent="0.25">
      <c r="A4474" s="1">
        <v>60</v>
      </c>
      <c r="B4474" s="159"/>
      <c r="C4474" s="1" t="s">
        <v>3957</v>
      </c>
      <c r="D4474" s="1"/>
      <c r="E4474" s="1"/>
      <c r="F4474" s="1" t="s">
        <v>4136</v>
      </c>
      <c r="G4474" s="1">
        <v>72</v>
      </c>
      <c r="H4474" s="1" t="s">
        <v>19</v>
      </c>
      <c r="I4474" s="1" t="s">
        <v>4085</v>
      </c>
      <c r="J4474" s="1">
        <v>0.03</v>
      </c>
      <c r="K4474" s="1">
        <v>2.16</v>
      </c>
      <c r="L4474" s="42">
        <v>4</v>
      </c>
      <c r="M4474" s="43">
        <v>46174</v>
      </c>
      <c r="N4474" s="1" t="s">
        <v>2069</v>
      </c>
    </row>
    <row r="4475" spans="1:14" ht="20.25" x14ac:dyDescent="0.25">
      <c r="A4475" s="1">
        <v>61</v>
      </c>
      <c r="B4475" s="159"/>
      <c r="C4475" s="1" t="s">
        <v>3957</v>
      </c>
      <c r="D4475" s="1"/>
      <c r="E4475" s="1"/>
      <c r="F4475" s="1" t="s">
        <v>4135</v>
      </c>
      <c r="G4475" s="1">
        <v>72</v>
      </c>
      <c r="H4475" s="1" t="s">
        <v>19</v>
      </c>
      <c r="I4475" s="1" t="s">
        <v>4085</v>
      </c>
      <c r="J4475" s="1">
        <v>0.01</v>
      </c>
      <c r="K4475" s="1">
        <v>0.72</v>
      </c>
      <c r="L4475" s="42">
        <v>4</v>
      </c>
      <c r="M4475" s="43">
        <v>46174</v>
      </c>
      <c r="N4475" s="1" t="s">
        <v>2069</v>
      </c>
    </row>
    <row r="4476" spans="1:14" ht="20.25" x14ac:dyDescent="0.25">
      <c r="A4476" s="1">
        <v>62</v>
      </c>
      <c r="B4476" s="159"/>
      <c r="C4476" s="1" t="s">
        <v>4138</v>
      </c>
      <c r="D4476" s="1"/>
      <c r="E4476" s="1"/>
      <c r="F4476" s="1" t="s">
        <v>4139</v>
      </c>
      <c r="G4476" s="1">
        <v>16</v>
      </c>
      <c r="H4476" s="1" t="s">
        <v>19</v>
      </c>
      <c r="I4476" s="1" t="s">
        <v>2274</v>
      </c>
      <c r="J4476" s="1">
        <v>0.01</v>
      </c>
      <c r="K4476" s="1">
        <v>0.16</v>
      </c>
      <c r="L4476" s="42">
        <v>4</v>
      </c>
      <c r="M4476" s="43">
        <v>46174</v>
      </c>
      <c r="N4476" s="1" t="s">
        <v>2069</v>
      </c>
    </row>
    <row r="4477" spans="1:14" ht="20.25" x14ac:dyDescent="0.25">
      <c r="A4477" s="1">
        <v>63</v>
      </c>
      <c r="B4477" s="159"/>
      <c r="C4477" s="1" t="s">
        <v>4138</v>
      </c>
      <c r="D4477" s="1"/>
      <c r="E4477" s="1"/>
      <c r="F4477" s="1" t="s">
        <v>4140</v>
      </c>
      <c r="G4477" s="1">
        <v>64</v>
      </c>
      <c r="H4477" s="1" t="s">
        <v>19</v>
      </c>
      <c r="I4477" s="1" t="s">
        <v>2274</v>
      </c>
      <c r="J4477" s="1">
        <v>0.01</v>
      </c>
      <c r="K4477" s="1">
        <v>0.64</v>
      </c>
      <c r="L4477" s="42">
        <v>4</v>
      </c>
      <c r="M4477" s="43">
        <v>46174</v>
      </c>
      <c r="N4477" s="1" t="s">
        <v>2069</v>
      </c>
    </row>
    <row r="4478" spans="1:14" ht="20.25" x14ac:dyDescent="0.25">
      <c r="A4478" s="1">
        <v>64</v>
      </c>
      <c r="B4478" s="159"/>
      <c r="C4478" s="1" t="s">
        <v>4138</v>
      </c>
      <c r="D4478" s="1"/>
      <c r="E4478" s="1"/>
      <c r="F4478" s="1" t="s">
        <v>4141</v>
      </c>
      <c r="G4478" s="1">
        <v>32</v>
      </c>
      <c r="H4478" s="1" t="s">
        <v>19</v>
      </c>
      <c r="I4478" s="1" t="s">
        <v>2274</v>
      </c>
      <c r="J4478" s="1">
        <v>0.01</v>
      </c>
      <c r="K4478" s="1">
        <v>0.32</v>
      </c>
      <c r="L4478" s="42">
        <v>4</v>
      </c>
      <c r="M4478" s="43">
        <v>46174</v>
      </c>
      <c r="N4478" s="1" t="s">
        <v>2069</v>
      </c>
    </row>
    <row r="4479" spans="1:14" ht="20.25" x14ac:dyDescent="0.25">
      <c r="A4479" s="1">
        <v>65</v>
      </c>
      <c r="B4479" s="159"/>
      <c r="C4479" s="1" t="s">
        <v>4138</v>
      </c>
      <c r="D4479" s="1"/>
      <c r="E4479" s="1"/>
      <c r="F4479" s="1" t="s">
        <v>4142</v>
      </c>
      <c r="G4479" s="1">
        <v>64</v>
      </c>
      <c r="H4479" s="1" t="s">
        <v>19</v>
      </c>
      <c r="I4479" s="1" t="s">
        <v>2276</v>
      </c>
      <c r="J4479" s="1">
        <v>0.01</v>
      </c>
      <c r="K4479" s="1">
        <v>0.64</v>
      </c>
      <c r="L4479" s="42">
        <v>4</v>
      </c>
      <c r="M4479" s="43">
        <v>46174</v>
      </c>
      <c r="N4479" s="1" t="s">
        <v>2069</v>
      </c>
    </row>
    <row r="4480" spans="1:14" ht="20.25" x14ac:dyDescent="0.25">
      <c r="A4480" s="1">
        <v>66</v>
      </c>
      <c r="B4480" s="159"/>
      <c r="C4480" s="1" t="s">
        <v>4143</v>
      </c>
      <c r="D4480" s="1"/>
      <c r="E4480" s="1"/>
      <c r="F4480" s="1" t="s">
        <v>4144</v>
      </c>
      <c r="G4480" s="1">
        <v>8</v>
      </c>
      <c r="H4480" s="1" t="s">
        <v>19</v>
      </c>
      <c r="I4480" s="1" t="s">
        <v>2274</v>
      </c>
      <c r="J4480" s="1">
        <v>0.05</v>
      </c>
      <c r="K4480" s="1">
        <v>0.4</v>
      </c>
      <c r="L4480" s="42">
        <v>4</v>
      </c>
      <c r="M4480" s="43">
        <v>46174</v>
      </c>
      <c r="N4480" s="1" t="s">
        <v>2069</v>
      </c>
    </row>
    <row r="4481" spans="1:14" ht="20.25" x14ac:dyDescent="0.25">
      <c r="A4481" s="1">
        <v>67</v>
      </c>
      <c r="B4481" s="159"/>
      <c r="C4481" s="1" t="s">
        <v>4143</v>
      </c>
      <c r="D4481" s="1"/>
      <c r="E4481" s="1"/>
      <c r="F4481" s="1" t="s">
        <v>4145</v>
      </c>
      <c r="G4481" s="1">
        <v>8</v>
      </c>
      <c r="H4481" s="1" t="s">
        <v>19</v>
      </c>
      <c r="I4481" s="1" t="s">
        <v>2276</v>
      </c>
      <c r="J4481" s="1">
        <v>0.05</v>
      </c>
      <c r="K4481" s="1">
        <v>0.4</v>
      </c>
      <c r="L4481" s="42">
        <v>4</v>
      </c>
      <c r="M4481" s="43">
        <v>46174</v>
      </c>
      <c r="N4481" s="1" t="s">
        <v>2069</v>
      </c>
    </row>
    <row r="4482" spans="1:14" ht="20.25" x14ac:dyDescent="0.25">
      <c r="A4482" s="1">
        <v>68</v>
      </c>
      <c r="B4482" s="159"/>
      <c r="C4482" s="1" t="s">
        <v>4143</v>
      </c>
      <c r="D4482" s="1"/>
      <c r="E4482" s="1"/>
      <c r="F4482" s="1" t="s">
        <v>4146</v>
      </c>
      <c r="G4482" s="1">
        <v>8</v>
      </c>
      <c r="H4482" s="1" t="s">
        <v>19</v>
      </c>
      <c r="I4482" s="1" t="s">
        <v>2274</v>
      </c>
      <c r="J4482" s="1">
        <v>0.01</v>
      </c>
      <c r="K4482" s="1">
        <v>0.08</v>
      </c>
      <c r="L4482" s="42">
        <v>4</v>
      </c>
      <c r="M4482" s="43">
        <v>46174</v>
      </c>
      <c r="N4482" s="1" t="s">
        <v>2069</v>
      </c>
    </row>
    <row r="4483" spans="1:14" ht="20.25" x14ac:dyDescent="0.25">
      <c r="A4483" s="1">
        <v>69</v>
      </c>
      <c r="B4483" s="159"/>
      <c r="C4483" s="1" t="s">
        <v>4143</v>
      </c>
      <c r="D4483" s="1"/>
      <c r="E4483" s="1"/>
      <c r="F4483" s="1" t="s">
        <v>4147</v>
      </c>
      <c r="G4483" s="1">
        <v>8</v>
      </c>
      <c r="H4483" s="1" t="s">
        <v>19</v>
      </c>
      <c r="I4483" s="1" t="s">
        <v>2276</v>
      </c>
      <c r="J4483" s="1">
        <v>0.01</v>
      </c>
      <c r="K4483" s="1">
        <v>0.08</v>
      </c>
      <c r="L4483" s="42">
        <v>4</v>
      </c>
      <c r="M4483" s="43">
        <v>46174</v>
      </c>
      <c r="N4483" s="1" t="s">
        <v>2069</v>
      </c>
    </row>
    <row r="4484" spans="1:14" ht="20.25" x14ac:dyDescent="0.25">
      <c r="A4484" s="1">
        <v>70</v>
      </c>
      <c r="B4484" s="159"/>
      <c r="C4484" s="1" t="s">
        <v>4148</v>
      </c>
      <c r="D4484" s="1"/>
      <c r="E4484" s="1"/>
      <c r="F4484" s="1" t="s">
        <v>4149</v>
      </c>
      <c r="G4484" s="1">
        <v>4</v>
      </c>
      <c r="H4484" s="1" t="s">
        <v>19</v>
      </c>
      <c r="I4484" s="1" t="s">
        <v>2274</v>
      </c>
      <c r="J4484" s="1">
        <v>0.01</v>
      </c>
      <c r="K4484" s="1">
        <v>0.04</v>
      </c>
      <c r="L4484" s="42">
        <v>4</v>
      </c>
      <c r="M4484" s="43">
        <v>46174</v>
      </c>
      <c r="N4484" s="1" t="s">
        <v>2069</v>
      </c>
    </row>
    <row r="4485" spans="1:14" ht="20.25" x14ac:dyDescent="0.25">
      <c r="A4485" s="1">
        <v>71</v>
      </c>
      <c r="B4485" s="159"/>
      <c r="C4485" s="1" t="s">
        <v>4148</v>
      </c>
      <c r="D4485" s="1"/>
      <c r="E4485" s="1"/>
      <c r="F4485" s="1" t="s">
        <v>4150</v>
      </c>
      <c r="G4485" s="1">
        <v>4</v>
      </c>
      <c r="H4485" s="1" t="s">
        <v>19</v>
      </c>
      <c r="I4485" s="1" t="s">
        <v>2276</v>
      </c>
      <c r="J4485" s="1">
        <v>0.01</v>
      </c>
      <c r="K4485" s="1">
        <v>0.04</v>
      </c>
      <c r="L4485" s="42">
        <v>4</v>
      </c>
      <c r="M4485" s="43">
        <v>46174</v>
      </c>
      <c r="N4485" s="1" t="s">
        <v>2069</v>
      </c>
    </row>
    <row r="4486" spans="1:14" ht="20.25" x14ac:dyDescent="0.25">
      <c r="A4486" s="1">
        <v>72</v>
      </c>
      <c r="B4486" s="159"/>
      <c r="C4486" s="1" t="s">
        <v>4148</v>
      </c>
      <c r="D4486" s="1"/>
      <c r="E4486" s="1"/>
      <c r="F4486" s="1" t="s">
        <v>4151</v>
      </c>
      <c r="G4486" s="1">
        <v>4</v>
      </c>
      <c r="H4486" s="1" t="s">
        <v>19</v>
      </c>
      <c r="I4486" s="1" t="s">
        <v>2274</v>
      </c>
      <c r="J4486" s="1">
        <v>0.01</v>
      </c>
      <c r="K4486" s="1">
        <v>0.04</v>
      </c>
      <c r="L4486" s="42">
        <v>4</v>
      </c>
      <c r="M4486" s="43">
        <v>46174</v>
      </c>
      <c r="N4486" s="1" t="s">
        <v>2069</v>
      </c>
    </row>
    <row r="4487" spans="1:14" ht="20.25" x14ac:dyDescent="0.25">
      <c r="A4487" s="1">
        <v>73</v>
      </c>
      <c r="B4487" s="159"/>
      <c r="C4487" s="1" t="s">
        <v>4148</v>
      </c>
      <c r="D4487" s="1"/>
      <c r="E4487" s="1"/>
      <c r="F4487" s="1" t="s">
        <v>4152</v>
      </c>
      <c r="G4487" s="1">
        <v>4</v>
      </c>
      <c r="H4487" s="1" t="s">
        <v>19</v>
      </c>
      <c r="I4487" s="1" t="s">
        <v>2276</v>
      </c>
      <c r="J4487" s="1">
        <v>0.01</v>
      </c>
      <c r="K4487" s="1">
        <v>0.04</v>
      </c>
      <c r="L4487" s="42">
        <v>4</v>
      </c>
      <c r="M4487" s="43">
        <v>46174</v>
      </c>
      <c r="N4487" s="1" t="s">
        <v>2069</v>
      </c>
    </row>
    <row r="4488" spans="1:14" ht="20.25" x14ac:dyDescent="0.25">
      <c r="A4488" s="1">
        <v>74</v>
      </c>
      <c r="B4488" s="159"/>
      <c r="C4488" s="1" t="s">
        <v>4153</v>
      </c>
      <c r="D4488" s="1"/>
      <c r="E4488" s="1"/>
      <c r="F4488" s="1" t="s">
        <v>4154</v>
      </c>
      <c r="G4488" s="1">
        <v>16</v>
      </c>
      <c r="H4488" s="1" t="s">
        <v>19</v>
      </c>
      <c r="I4488" s="1" t="s">
        <v>2274</v>
      </c>
      <c r="J4488" s="1">
        <v>0.03</v>
      </c>
      <c r="K4488" s="1">
        <v>0.48</v>
      </c>
      <c r="L4488" s="42">
        <v>4</v>
      </c>
      <c r="M4488" s="43">
        <v>46174</v>
      </c>
      <c r="N4488" s="1" t="s">
        <v>2069</v>
      </c>
    </row>
    <row r="4489" spans="1:14" ht="20.25" x14ac:dyDescent="0.25">
      <c r="A4489" s="1">
        <v>75</v>
      </c>
      <c r="B4489" s="159"/>
      <c r="C4489" s="1" t="s">
        <v>4155</v>
      </c>
      <c r="D4489" s="1"/>
      <c r="E4489" s="1"/>
      <c r="F4489" s="1" t="s">
        <v>4156</v>
      </c>
      <c r="G4489" s="1">
        <v>4</v>
      </c>
      <c r="H4489" s="1" t="s">
        <v>19</v>
      </c>
      <c r="I4489" s="1" t="s">
        <v>2274</v>
      </c>
      <c r="J4489" s="1">
        <v>0.01</v>
      </c>
      <c r="K4489" s="1">
        <v>0.04</v>
      </c>
      <c r="L4489" s="42">
        <v>4</v>
      </c>
      <c r="M4489" s="43">
        <v>46174</v>
      </c>
      <c r="N4489" s="1" t="s">
        <v>2069</v>
      </c>
    </row>
    <row r="4490" spans="1:14" ht="20.25" x14ac:dyDescent="0.25">
      <c r="A4490" s="1">
        <v>76</v>
      </c>
      <c r="B4490" s="159"/>
      <c r="C4490" s="1" t="s">
        <v>4155</v>
      </c>
      <c r="D4490" s="1"/>
      <c r="E4490" s="1"/>
      <c r="F4490" s="1" t="s">
        <v>4157</v>
      </c>
      <c r="G4490" s="1">
        <v>4</v>
      </c>
      <c r="H4490" s="1" t="s">
        <v>19</v>
      </c>
      <c r="I4490" s="1" t="s">
        <v>2276</v>
      </c>
      <c r="J4490" s="1">
        <v>0.01</v>
      </c>
      <c r="K4490" s="1">
        <v>0.04</v>
      </c>
      <c r="L4490" s="42">
        <v>4</v>
      </c>
      <c r="M4490" s="43">
        <v>46174</v>
      </c>
      <c r="N4490" s="1" t="s">
        <v>2069</v>
      </c>
    </row>
    <row r="4491" spans="1:14" ht="20.25" x14ac:dyDescent="0.25">
      <c r="A4491" s="1">
        <v>77</v>
      </c>
      <c r="B4491" s="159"/>
      <c r="C4491" s="1" t="s">
        <v>4155</v>
      </c>
      <c r="D4491" s="1"/>
      <c r="E4491" s="1"/>
      <c r="F4491" s="1" t="s">
        <v>4158</v>
      </c>
      <c r="G4491" s="1">
        <v>4</v>
      </c>
      <c r="H4491" s="1" t="s">
        <v>19</v>
      </c>
      <c r="I4491" s="1" t="s">
        <v>2274</v>
      </c>
      <c r="J4491" s="1">
        <v>0.01</v>
      </c>
      <c r="K4491" s="1">
        <v>0.04</v>
      </c>
      <c r="L4491" s="42">
        <v>4</v>
      </c>
      <c r="M4491" s="43">
        <v>46174</v>
      </c>
      <c r="N4491" s="1" t="s">
        <v>2069</v>
      </c>
    </row>
    <row r="4492" spans="1:14" ht="20.25" x14ac:dyDescent="0.25">
      <c r="A4492" s="1">
        <v>78</v>
      </c>
      <c r="B4492" s="159"/>
      <c r="C4492" s="1" t="s">
        <v>4155</v>
      </c>
      <c r="D4492" s="1"/>
      <c r="E4492" s="1"/>
      <c r="F4492" s="1" t="s">
        <v>4159</v>
      </c>
      <c r="G4492" s="1">
        <v>4</v>
      </c>
      <c r="H4492" s="1" t="s">
        <v>19</v>
      </c>
      <c r="I4492" s="1" t="s">
        <v>2276</v>
      </c>
      <c r="J4492" s="1">
        <v>0.01</v>
      </c>
      <c r="K4492" s="1">
        <v>0.04</v>
      </c>
      <c r="L4492" s="42">
        <v>4</v>
      </c>
      <c r="M4492" s="43">
        <v>46174</v>
      </c>
      <c r="N4492" s="1" t="s">
        <v>2069</v>
      </c>
    </row>
    <row r="4493" spans="1:14" ht="20.25" x14ac:dyDescent="0.25">
      <c r="A4493" s="1">
        <v>79</v>
      </c>
      <c r="B4493" s="159"/>
      <c r="C4493" s="1" t="s">
        <v>4160</v>
      </c>
      <c r="D4493" s="1"/>
      <c r="E4493" s="1"/>
      <c r="F4493" s="1" t="s">
        <v>4161</v>
      </c>
      <c r="G4493" s="1">
        <v>720</v>
      </c>
      <c r="H4493" s="1" t="s">
        <v>19</v>
      </c>
      <c r="I4493" s="1" t="s">
        <v>4085</v>
      </c>
      <c r="J4493" s="1">
        <v>0.01</v>
      </c>
      <c r="K4493" s="1">
        <v>7.2</v>
      </c>
      <c r="L4493" s="42">
        <v>4</v>
      </c>
      <c r="M4493" s="43">
        <v>46174</v>
      </c>
      <c r="N4493" s="1" t="s">
        <v>2069</v>
      </c>
    </row>
    <row r="4494" spans="1:14" ht="20.25" x14ac:dyDescent="0.25">
      <c r="A4494" s="1">
        <v>80</v>
      </c>
      <c r="B4494" s="159"/>
      <c r="C4494" s="1" t="s">
        <v>4160</v>
      </c>
      <c r="D4494" s="1"/>
      <c r="E4494" s="1"/>
      <c r="F4494" s="1" t="s">
        <v>4162</v>
      </c>
      <c r="G4494" s="1">
        <v>360</v>
      </c>
      <c r="H4494" s="1" t="s">
        <v>19</v>
      </c>
      <c r="I4494" s="1" t="s">
        <v>4163</v>
      </c>
      <c r="J4494" s="1">
        <v>0.03</v>
      </c>
      <c r="K4494" s="1">
        <v>10.799999999999999</v>
      </c>
      <c r="L4494" s="42">
        <v>4</v>
      </c>
      <c r="M4494" s="43">
        <v>46174</v>
      </c>
      <c r="N4494" s="1" t="s">
        <v>2069</v>
      </c>
    </row>
    <row r="4495" spans="1:14" ht="20.25" x14ac:dyDescent="0.25">
      <c r="A4495" s="1">
        <v>81</v>
      </c>
      <c r="B4495" s="159"/>
      <c r="C4495" s="1" t="s">
        <v>4160</v>
      </c>
      <c r="D4495" s="1"/>
      <c r="E4495" s="1"/>
      <c r="F4495" s="1" t="s">
        <v>4164</v>
      </c>
      <c r="G4495" s="1">
        <v>360</v>
      </c>
      <c r="H4495" s="1" t="s">
        <v>19</v>
      </c>
      <c r="I4495" s="1" t="s">
        <v>4163</v>
      </c>
      <c r="J4495" s="1">
        <v>0.05</v>
      </c>
      <c r="K4495" s="1">
        <v>18</v>
      </c>
      <c r="L4495" s="42">
        <v>4</v>
      </c>
      <c r="M4495" s="43">
        <v>46174</v>
      </c>
      <c r="N4495" s="1" t="s">
        <v>2069</v>
      </c>
    </row>
    <row r="4496" spans="1:14" ht="20.25" x14ac:dyDescent="0.25">
      <c r="A4496" s="1">
        <v>82</v>
      </c>
      <c r="B4496" s="159"/>
      <c r="C4496" s="1" t="s">
        <v>4165</v>
      </c>
      <c r="D4496" s="1"/>
      <c r="E4496" s="1"/>
      <c r="F4496" s="1" t="s">
        <v>4166</v>
      </c>
      <c r="G4496" s="1">
        <v>432</v>
      </c>
      <c r="H4496" s="1" t="s">
        <v>19</v>
      </c>
      <c r="I4496" s="1" t="s">
        <v>4085</v>
      </c>
      <c r="J4496" s="1">
        <v>0.01</v>
      </c>
      <c r="K4496" s="1">
        <v>4.32</v>
      </c>
      <c r="L4496" s="42">
        <v>4</v>
      </c>
      <c r="M4496" s="43">
        <v>46174</v>
      </c>
      <c r="N4496" s="1" t="s">
        <v>2069</v>
      </c>
    </row>
    <row r="4497" spans="1:14" ht="20.25" x14ac:dyDescent="0.25">
      <c r="A4497" s="1">
        <v>83</v>
      </c>
      <c r="B4497" s="159"/>
      <c r="C4497" s="1" t="s">
        <v>4165</v>
      </c>
      <c r="D4497" s="1"/>
      <c r="E4497" s="1"/>
      <c r="F4497" s="1" t="s">
        <v>4167</v>
      </c>
      <c r="G4497" s="1">
        <v>216</v>
      </c>
      <c r="H4497" s="1" t="s">
        <v>19</v>
      </c>
      <c r="I4497" s="1" t="s">
        <v>4085</v>
      </c>
      <c r="J4497" s="1">
        <v>0.03</v>
      </c>
      <c r="K4497" s="1">
        <v>6.4799999999999995</v>
      </c>
      <c r="L4497" s="42">
        <v>4</v>
      </c>
      <c r="M4497" s="43">
        <v>46174</v>
      </c>
      <c r="N4497" s="1" t="s">
        <v>2069</v>
      </c>
    </row>
    <row r="4498" spans="1:14" ht="20.25" x14ac:dyDescent="0.25">
      <c r="A4498" s="1">
        <v>84</v>
      </c>
      <c r="B4498" s="159"/>
      <c r="C4498" s="1" t="s">
        <v>4165</v>
      </c>
      <c r="D4498" s="1"/>
      <c r="E4498" s="1"/>
      <c r="F4498" s="1" t="s">
        <v>4168</v>
      </c>
      <c r="G4498" s="1">
        <v>216</v>
      </c>
      <c r="H4498" s="1" t="s">
        <v>19</v>
      </c>
      <c r="I4498" s="1" t="s">
        <v>4085</v>
      </c>
      <c r="J4498" s="1">
        <v>0.05</v>
      </c>
      <c r="K4498" s="1">
        <v>10.8</v>
      </c>
      <c r="L4498" s="42">
        <v>4</v>
      </c>
      <c r="M4498" s="43">
        <v>46174</v>
      </c>
      <c r="N4498" s="1" t="s">
        <v>2069</v>
      </c>
    </row>
    <row r="4499" spans="1:14" ht="20.25" x14ac:dyDescent="0.25">
      <c r="A4499" s="1">
        <v>85</v>
      </c>
      <c r="B4499" s="159"/>
      <c r="C4499" s="1" t="s">
        <v>4169</v>
      </c>
      <c r="D4499" s="1"/>
      <c r="E4499" s="1"/>
      <c r="F4499" s="1" t="s">
        <v>4170</v>
      </c>
      <c r="G4499" s="1">
        <v>176</v>
      </c>
      <c r="H4499" s="1" t="s">
        <v>19</v>
      </c>
      <c r="I4499" s="1" t="s">
        <v>4085</v>
      </c>
      <c r="J4499" s="1">
        <v>0.01</v>
      </c>
      <c r="K4499" s="1">
        <v>1.76</v>
      </c>
      <c r="L4499" s="42">
        <v>4</v>
      </c>
      <c r="M4499" s="43">
        <v>46174</v>
      </c>
      <c r="N4499" s="1" t="s">
        <v>2069</v>
      </c>
    </row>
    <row r="4500" spans="1:14" ht="20.25" x14ac:dyDescent="0.25">
      <c r="A4500" s="1">
        <v>86</v>
      </c>
      <c r="B4500" s="159"/>
      <c r="C4500" s="1" t="s">
        <v>4169</v>
      </c>
      <c r="D4500" s="1"/>
      <c r="E4500" s="1"/>
      <c r="F4500" s="1" t="s">
        <v>4171</v>
      </c>
      <c r="G4500" s="1">
        <v>176</v>
      </c>
      <c r="H4500" s="1" t="s">
        <v>19</v>
      </c>
      <c r="I4500" s="1" t="s">
        <v>4085</v>
      </c>
      <c r="J4500" s="1">
        <v>0.05</v>
      </c>
      <c r="K4500" s="1">
        <v>8.8000000000000007</v>
      </c>
      <c r="L4500" s="42">
        <v>4</v>
      </c>
      <c r="M4500" s="43">
        <v>46174</v>
      </c>
      <c r="N4500" s="1" t="s">
        <v>2069</v>
      </c>
    </row>
    <row r="4501" spans="1:14" ht="20.25" x14ac:dyDescent="0.25">
      <c r="A4501" s="1">
        <v>87</v>
      </c>
      <c r="B4501" s="159"/>
      <c r="C4501" s="1" t="s">
        <v>4172</v>
      </c>
      <c r="D4501" s="1"/>
      <c r="E4501" s="1"/>
      <c r="F4501" s="1" t="s">
        <v>4173</v>
      </c>
      <c r="G4501" s="1">
        <v>160</v>
      </c>
      <c r="H4501" s="1" t="s">
        <v>19</v>
      </c>
      <c r="I4501" s="1" t="s">
        <v>4163</v>
      </c>
      <c r="J4501" s="1">
        <v>0.01</v>
      </c>
      <c r="K4501" s="1">
        <v>1.6</v>
      </c>
      <c r="L4501" s="42">
        <v>4</v>
      </c>
      <c r="M4501" s="43">
        <v>46174</v>
      </c>
      <c r="N4501" s="1" t="s">
        <v>2069</v>
      </c>
    </row>
    <row r="4502" spans="1:14" ht="20.25" x14ac:dyDescent="0.25">
      <c r="A4502" s="1">
        <v>88</v>
      </c>
      <c r="B4502" s="159"/>
      <c r="C4502" s="1" t="s">
        <v>4172</v>
      </c>
      <c r="D4502" s="1"/>
      <c r="E4502" s="1"/>
      <c r="F4502" s="1" t="s">
        <v>4174</v>
      </c>
      <c r="G4502" s="1">
        <v>160</v>
      </c>
      <c r="H4502" s="1" t="s">
        <v>19</v>
      </c>
      <c r="I4502" s="1" t="s">
        <v>4085</v>
      </c>
      <c r="J4502" s="1">
        <v>0.05</v>
      </c>
      <c r="K4502" s="1">
        <v>8</v>
      </c>
      <c r="L4502" s="42">
        <v>4</v>
      </c>
      <c r="M4502" s="43">
        <v>46174</v>
      </c>
      <c r="N4502" s="1" t="s">
        <v>2069</v>
      </c>
    </row>
    <row r="4503" spans="1:14" ht="20.25" x14ac:dyDescent="0.25">
      <c r="A4503" s="1">
        <v>89</v>
      </c>
      <c r="B4503" s="159"/>
      <c r="C4503" s="1" t="s">
        <v>4175</v>
      </c>
      <c r="D4503" s="1"/>
      <c r="E4503" s="1"/>
      <c r="F4503" s="1" t="s">
        <v>4176</v>
      </c>
      <c r="G4503" s="1">
        <v>192</v>
      </c>
      <c r="H4503" s="1" t="s">
        <v>19</v>
      </c>
      <c r="I4503" s="1" t="s">
        <v>4085</v>
      </c>
      <c r="J4503" s="1">
        <v>0.01</v>
      </c>
      <c r="K4503" s="1">
        <v>1.92</v>
      </c>
      <c r="L4503" s="42">
        <v>4</v>
      </c>
      <c r="M4503" s="43">
        <v>46174</v>
      </c>
      <c r="N4503" s="1" t="s">
        <v>2069</v>
      </c>
    </row>
    <row r="4504" spans="1:14" ht="20.25" x14ac:dyDescent="0.25">
      <c r="A4504" s="1">
        <v>90</v>
      </c>
      <c r="B4504" s="159"/>
      <c r="C4504" s="1" t="s">
        <v>4175</v>
      </c>
      <c r="D4504" s="1"/>
      <c r="E4504" s="1"/>
      <c r="F4504" s="1" t="s">
        <v>4177</v>
      </c>
      <c r="G4504" s="1">
        <v>96</v>
      </c>
      <c r="H4504" s="1" t="s">
        <v>19</v>
      </c>
      <c r="I4504" s="1" t="s">
        <v>4085</v>
      </c>
      <c r="J4504" s="1">
        <v>0.05</v>
      </c>
      <c r="K4504" s="1">
        <v>4.8000000000000007</v>
      </c>
      <c r="L4504" s="42">
        <v>4</v>
      </c>
      <c r="M4504" s="43">
        <v>46174</v>
      </c>
      <c r="N4504" s="1" t="s">
        <v>2069</v>
      </c>
    </row>
    <row r="4505" spans="1:14" ht="20.25" x14ac:dyDescent="0.25">
      <c r="A4505" s="1">
        <v>91</v>
      </c>
      <c r="B4505" s="159"/>
      <c r="C4505" s="1" t="s">
        <v>4178</v>
      </c>
      <c r="D4505" s="1"/>
      <c r="E4505" s="1"/>
      <c r="F4505" s="1" t="s">
        <v>4179</v>
      </c>
      <c r="G4505" s="1">
        <v>192</v>
      </c>
      <c r="H4505" s="1" t="s">
        <v>19</v>
      </c>
      <c r="I4505" s="1" t="s">
        <v>4085</v>
      </c>
      <c r="J4505" s="1">
        <v>0.01</v>
      </c>
      <c r="K4505" s="1">
        <v>1.92</v>
      </c>
      <c r="L4505" s="42">
        <v>4</v>
      </c>
      <c r="M4505" s="43">
        <v>46174</v>
      </c>
      <c r="N4505" s="1" t="s">
        <v>2069</v>
      </c>
    </row>
    <row r="4506" spans="1:14" ht="20.25" x14ac:dyDescent="0.25">
      <c r="A4506" s="1">
        <v>92</v>
      </c>
      <c r="B4506" s="159"/>
      <c r="C4506" s="1" t="s">
        <v>4178</v>
      </c>
      <c r="D4506" s="1"/>
      <c r="E4506" s="1"/>
      <c r="F4506" s="1" t="s">
        <v>4180</v>
      </c>
      <c r="G4506" s="1">
        <v>96</v>
      </c>
      <c r="H4506" s="1" t="s">
        <v>19</v>
      </c>
      <c r="I4506" s="1" t="s">
        <v>4085</v>
      </c>
      <c r="J4506" s="1">
        <v>0.05</v>
      </c>
      <c r="K4506" s="1">
        <v>4.8000000000000007</v>
      </c>
      <c r="L4506" s="42">
        <v>4</v>
      </c>
      <c r="M4506" s="43">
        <v>46174</v>
      </c>
      <c r="N4506" s="1" t="s">
        <v>2069</v>
      </c>
    </row>
    <row r="4507" spans="1:14" ht="20.25" x14ac:dyDescent="0.25">
      <c r="A4507" s="1">
        <v>93</v>
      </c>
      <c r="B4507" s="159"/>
      <c r="C4507" s="1" t="s">
        <v>4181</v>
      </c>
      <c r="D4507" s="1"/>
      <c r="E4507" s="1"/>
      <c r="F4507" s="1" t="s">
        <v>4182</v>
      </c>
      <c r="G4507" s="1">
        <v>112</v>
      </c>
      <c r="H4507" s="1" t="s">
        <v>19</v>
      </c>
      <c r="I4507" s="1" t="s">
        <v>4085</v>
      </c>
      <c r="J4507" s="1">
        <v>0.01</v>
      </c>
      <c r="K4507" s="1">
        <v>1.1200000000000001</v>
      </c>
      <c r="L4507" s="42">
        <v>4</v>
      </c>
      <c r="M4507" s="43">
        <v>46174</v>
      </c>
      <c r="N4507" s="1" t="s">
        <v>2069</v>
      </c>
    </row>
    <row r="4508" spans="1:14" ht="20.25" x14ac:dyDescent="0.25">
      <c r="A4508" s="1">
        <v>94</v>
      </c>
      <c r="B4508" s="159"/>
      <c r="C4508" s="1" t="s">
        <v>4181</v>
      </c>
      <c r="D4508" s="1"/>
      <c r="E4508" s="1"/>
      <c r="F4508" s="1" t="s">
        <v>4183</v>
      </c>
      <c r="G4508" s="1">
        <v>56</v>
      </c>
      <c r="H4508" s="1" t="s">
        <v>19</v>
      </c>
      <c r="I4508" s="1" t="s">
        <v>4085</v>
      </c>
      <c r="J4508" s="1">
        <v>0.05</v>
      </c>
      <c r="K4508" s="1">
        <v>2.8000000000000003</v>
      </c>
      <c r="L4508" s="42">
        <v>4</v>
      </c>
      <c r="M4508" s="43">
        <v>46174</v>
      </c>
      <c r="N4508" s="1" t="s">
        <v>2069</v>
      </c>
    </row>
    <row r="4509" spans="1:14" ht="20.25" x14ac:dyDescent="0.25">
      <c r="A4509" s="1">
        <v>95</v>
      </c>
      <c r="B4509" s="159"/>
      <c r="C4509" s="1" t="s">
        <v>4184</v>
      </c>
      <c r="D4509" s="1"/>
      <c r="E4509" s="1"/>
      <c r="F4509" s="1" t="s">
        <v>4185</v>
      </c>
      <c r="G4509" s="1">
        <v>128</v>
      </c>
      <c r="H4509" s="1" t="s">
        <v>19</v>
      </c>
      <c r="I4509" s="1" t="s">
        <v>4085</v>
      </c>
      <c r="J4509" s="1">
        <v>0.01</v>
      </c>
      <c r="K4509" s="1">
        <v>1.28</v>
      </c>
      <c r="L4509" s="42">
        <v>4</v>
      </c>
      <c r="M4509" s="43">
        <v>46174</v>
      </c>
      <c r="N4509" s="1" t="s">
        <v>2069</v>
      </c>
    </row>
    <row r="4510" spans="1:14" ht="20.25" x14ac:dyDescent="0.25">
      <c r="A4510" s="1">
        <v>96</v>
      </c>
      <c r="B4510" s="159"/>
      <c r="C4510" s="1" t="s">
        <v>4184</v>
      </c>
      <c r="D4510" s="1"/>
      <c r="E4510" s="1"/>
      <c r="F4510" s="1" t="s">
        <v>4186</v>
      </c>
      <c r="G4510" s="1">
        <v>128</v>
      </c>
      <c r="H4510" s="1" t="s">
        <v>19</v>
      </c>
      <c r="I4510" s="1" t="s">
        <v>4085</v>
      </c>
      <c r="J4510" s="1">
        <v>0.05</v>
      </c>
      <c r="K4510" s="1">
        <v>6.4</v>
      </c>
      <c r="L4510" s="42">
        <v>4</v>
      </c>
      <c r="M4510" s="43">
        <v>46174</v>
      </c>
      <c r="N4510" s="1" t="s">
        <v>2069</v>
      </c>
    </row>
    <row r="4511" spans="1:14" ht="20.25" x14ac:dyDescent="0.25">
      <c r="A4511" s="1">
        <v>97</v>
      </c>
      <c r="B4511" s="159"/>
      <c r="C4511" s="1" t="s">
        <v>4187</v>
      </c>
      <c r="D4511" s="1"/>
      <c r="E4511" s="1"/>
      <c r="F4511" s="1" t="s">
        <v>4188</v>
      </c>
      <c r="G4511" s="1">
        <v>112</v>
      </c>
      <c r="H4511" s="1" t="s">
        <v>19</v>
      </c>
      <c r="I4511" s="1" t="s">
        <v>4085</v>
      </c>
      <c r="J4511" s="1">
        <v>0.01</v>
      </c>
      <c r="K4511" s="1">
        <v>1.1200000000000001</v>
      </c>
      <c r="L4511" s="42">
        <v>4</v>
      </c>
      <c r="M4511" s="43">
        <v>46174</v>
      </c>
      <c r="N4511" s="1" t="s">
        <v>2069</v>
      </c>
    </row>
    <row r="4512" spans="1:14" ht="20.25" x14ac:dyDescent="0.25">
      <c r="A4512" s="1">
        <v>98</v>
      </c>
      <c r="B4512" s="159"/>
      <c r="C4512" s="1" t="s">
        <v>4187</v>
      </c>
      <c r="D4512" s="1"/>
      <c r="E4512" s="1"/>
      <c r="F4512" s="1" t="s">
        <v>4189</v>
      </c>
      <c r="G4512" s="1">
        <v>112</v>
      </c>
      <c r="H4512" s="1" t="s">
        <v>19</v>
      </c>
      <c r="I4512" s="1" t="s">
        <v>4085</v>
      </c>
      <c r="J4512" s="1">
        <v>0.05</v>
      </c>
      <c r="K4512" s="1">
        <v>5.6000000000000005</v>
      </c>
      <c r="L4512" s="42">
        <v>4</v>
      </c>
      <c r="M4512" s="43">
        <v>46174</v>
      </c>
      <c r="N4512" s="1" t="s">
        <v>2069</v>
      </c>
    </row>
    <row r="4513" spans="1:14" ht="20.25" x14ac:dyDescent="0.25">
      <c r="A4513" s="1">
        <v>99</v>
      </c>
      <c r="B4513" s="159"/>
      <c r="C4513" s="1" t="s">
        <v>4187</v>
      </c>
      <c r="D4513" s="1"/>
      <c r="E4513" s="1"/>
      <c r="F4513" s="1" t="s">
        <v>4190</v>
      </c>
      <c r="G4513" s="1">
        <v>112</v>
      </c>
      <c r="H4513" s="1" t="s">
        <v>19</v>
      </c>
      <c r="I4513" s="1" t="s">
        <v>4085</v>
      </c>
      <c r="J4513" s="1">
        <v>0.01</v>
      </c>
      <c r="K4513" s="1">
        <v>1.1200000000000001</v>
      </c>
      <c r="L4513" s="42">
        <v>4</v>
      </c>
      <c r="M4513" s="43">
        <v>46174</v>
      </c>
      <c r="N4513" s="1" t="s">
        <v>2069</v>
      </c>
    </row>
    <row r="4514" spans="1:14" ht="20.25" x14ac:dyDescent="0.25">
      <c r="A4514" s="1">
        <v>100</v>
      </c>
      <c r="B4514" s="159"/>
      <c r="C4514" s="1" t="s">
        <v>4191</v>
      </c>
      <c r="D4514" s="1"/>
      <c r="E4514" s="1"/>
      <c r="F4514" s="1" t="s">
        <v>4192</v>
      </c>
      <c r="G4514" s="1">
        <v>96</v>
      </c>
      <c r="H4514" s="1" t="s">
        <v>19</v>
      </c>
      <c r="I4514" s="1" t="s">
        <v>4085</v>
      </c>
      <c r="J4514" s="1">
        <v>0.01</v>
      </c>
      <c r="K4514" s="1">
        <v>0.96</v>
      </c>
      <c r="L4514" s="42">
        <v>4</v>
      </c>
      <c r="M4514" s="43">
        <v>46174</v>
      </c>
      <c r="N4514" s="1" t="s">
        <v>2069</v>
      </c>
    </row>
    <row r="4515" spans="1:14" ht="20.25" x14ac:dyDescent="0.25">
      <c r="A4515" s="1">
        <v>101</v>
      </c>
      <c r="B4515" s="159"/>
      <c r="C4515" s="1" t="s">
        <v>4191</v>
      </c>
      <c r="D4515" s="1"/>
      <c r="E4515" s="1"/>
      <c r="F4515" s="1" t="s">
        <v>4193</v>
      </c>
      <c r="G4515" s="1">
        <v>96</v>
      </c>
      <c r="H4515" s="1" t="s">
        <v>19</v>
      </c>
      <c r="I4515" s="1" t="s">
        <v>4085</v>
      </c>
      <c r="J4515" s="1">
        <v>0.05</v>
      </c>
      <c r="K4515" s="1">
        <v>4.8000000000000007</v>
      </c>
      <c r="L4515" s="42">
        <v>4</v>
      </c>
      <c r="M4515" s="43">
        <v>46174</v>
      </c>
      <c r="N4515" s="1" t="s">
        <v>2069</v>
      </c>
    </row>
    <row r="4516" spans="1:14" ht="20.25" x14ac:dyDescent="0.25">
      <c r="A4516" s="1">
        <v>102</v>
      </c>
      <c r="B4516" s="159"/>
      <c r="C4516" s="1" t="s">
        <v>4191</v>
      </c>
      <c r="D4516" s="1"/>
      <c r="E4516" s="1"/>
      <c r="F4516" s="1" t="s">
        <v>4194</v>
      </c>
      <c r="G4516" s="1">
        <v>96</v>
      </c>
      <c r="H4516" s="1" t="s">
        <v>19</v>
      </c>
      <c r="I4516" s="1" t="s">
        <v>4085</v>
      </c>
      <c r="J4516" s="1">
        <v>0.01</v>
      </c>
      <c r="K4516" s="1">
        <v>0.96</v>
      </c>
      <c r="L4516" s="42">
        <v>4</v>
      </c>
      <c r="M4516" s="43">
        <v>46174</v>
      </c>
      <c r="N4516" s="1" t="s">
        <v>2069</v>
      </c>
    </row>
    <row r="4517" spans="1:14" ht="20.25" x14ac:dyDescent="0.25">
      <c r="A4517" s="1">
        <v>103</v>
      </c>
      <c r="B4517" s="159"/>
      <c r="C4517" s="1" t="s">
        <v>4195</v>
      </c>
      <c r="D4517" s="1"/>
      <c r="E4517" s="1"/>
      <c r="F4517" s="1" t="s">
        <v>4196</v>
      </c>
      <c r="G4517" s="1">
        <v>112</v>
      </c>
      <c r="H4517" s="1" t="s">
        <v>19</v>
      </c>
      <c r="I4517" s="1" t="s">
        <v>4085</v>
      </c>
      <c r="J4517" s="1">
        <v>0.01</v>
      </c>
      <c r="K4517" s="1">
        <v>1.1200000000000001</v>
      </c>
      <c r="L4517" s="42">
        <v>4</v>
      </c>
      <c r="M4517" s="43">
        <v>46174</v>
      </c>
      <c r="N4517" s="1" t="s">
        <v>2069</v>
      </c>
    </row>
    <row r="4518" spans="1:14" ht="20.25" x14ac:dyDescent="0.25">
      <c r="A4518" s="1">
        <v>104</v>
      </c>
      <c r="B4518" s="159"/>
      <c r="C4518" s="1" t="s">
        <v>4195</v>
      </c>
      <c r="D4518" s="1"/>
      <c r="E4518" s="1"/>
      <c r="F4518" s="1" t="s">
        <v>4197</v>
      </c>
      <c r="G4518" s="1">
        <v>112</v>
      </c>
      <c r="H4518" s="1" t="s">
        <v>19</v>
      </c>
      <c r="I4518" s="1" t="s">
        <v>4085</v>
      </c>
      <c r="J4518" s="1">
        <v>0.01</v>
      </c>
      <c r="K4518" s="1">
        <v>1.1200000000000001</v>
      </c>
      <c r="L4518" s="42">
        <v>4</v>
      </c>
      <c r="M4518" s="43">
        <v>46174</v>
      </c>
      <c r="N4518" s="1" t="s">
        <v>2069</v>
      </c>
    </row>
    <row r="4519" spans="1:14" ht="20.25" x14ac:dyDescent="0.25">
      <c r="A4519" s="1">
        <v>105</v>
      </c>
      <c r="B4519" s="159"/>
      <c r="C4519" s="1" t="s">
        <v>4195</v>
      </c>
      <c r="D4519" s="1"/>
      <c r="E4519" s="1"/>
      <c r="F4519" s="1" t="s">
        <v>4198</v>
      </c>
      <c r="G4519" s="1">
        <v>112</v>
      </c>
      <c r="H4519" s="1" t="s">
        <v>19</v>
      </c>
      <c r="I4519" s="1" t="s">
        <v>4085</v>
      </c>
      <c r="J4519" s="1">
        <v>0.05</v>
      </c>
      <c r="K4519" s="1">
        <v>5.6000000000000005</v>
      </c>
      <c r="L4519" s="42">
        <v>4</v>
      </c>
      <c r="M4519" s="43">
        <v>46174</v>
      </c>
      <c r="N4519" s="1" t="s">
        <v>2069</v>
      </c>
    </row>
    <row r="4520" spans="1:14" ht="20.25" x14ac:dyDescent="0.25">
      <c r="A4520" s="1">
        <v>106</v>
      </c>
      <c r="B4520" s="159"/>
      <c r="C4520" s="1" t="s">
        <v>4199</v>
      </c>
      <c r="D4520" s="1"/>
      <c r="E4520" s="1"/>
      <c r="F4520" s="1" t="s">
        <v>4200</v>
      </c>
      <c r="G4520" s="1">
        <v>112</v>
      </c>
      <c r="H4520" s="1" t="s">
        <v>19</v>
      </c>
      <c r="I4520" s="1" t="s">
        <v>4085</v>
      </c>
      <c r="J4520" s="1">
        <v>0.01</v>
      </c>
      <c r="K4520" s="1">
        <v>1.1200000000000001</v>
      </c>
      <c r="L4520" s="42">
        <v>4</v>
      </c>
      <c r="M4520" s="43">
        <v>46174</v>
      </c>
      <c r="N4520" s="1" t="s">
        <v>2069</v>
      </c>
    </row>
    <row r="4521" spans="1:14" ht="20.25" x14ac:dyDescent="0.25">
      <c r="A4521" s="1">
        <v>107</v>
      </c>
      <c r="B4521" s="159"/>
      <c r="C4521" s="1" t="s">
        <v>4199</v>
      </c>
      <c r="D4521" s="1"/>
      <c r="E4521" s="1"/>
      <c r="F4521" s="1" t="s">
        <v>4201</v>
      </c>
      <c r="G4521" s="1">
        <v>112</v>
      </c>
      <c r="H4521" s="1" t="s">
        <v>19</v>
      </c>
      <c r="I4521" s="1" t="s">
        <v>4085</v>
      </c>
      <c r="J4521" s="1">
        <v>0.01</v>
      </c>
      <c r="K4521" s="1">
        <v>1.1200000000000001</v>
      </c>
      <c r="L4521" s="42">
        <v>4</v>
      </c>
      <c r="M4521" s="43">
        <v>46174</v>
      </c>
      <c r="N4521" s="1" t="s">
        <v>2069</v>
      </c>
    </row>
    <row r="4522" spans="1:14" ht="20.25" x14ac:dyDescent="0.25">
      <c r="A4522" s="1">
        <v>108</v>
      </c>
      <c r="B4522" s="159"/>
      <c r="C4522" s="1" t="s">
        <v>4199</v>
      </c>
      <c r="D4522" s="1"/>
      <c r="E4522" s="1"/>
      <c r="F4522" s="1" t="s">
        <v>4202</v>
      </c>
      <c r="G4522" s="1">
        <v>112</v>
      </c>
      <c r="H4522" s="1" t="s">
        <v>19</v>
      </c>
      <c r="I4522" s="1" t="s">
        <v>4085</v>
      </c>
      <c r="J4522" s="1">
        <v>0.05</v>
      </c>
      <c r="K4522" s="1">
        <v>5.6000000000000005</v>
      </c>
      <c r="L4522" s="42">
        <v>4</v>
      </c>
      <c r="M4522" s="43">
        <v>46174</v>
      </c>
      <c r="N4522" s="1" t="s">
        <v>2069</v>
      </c>
    </row>
    <row r="4523" spans="1:14" ht="20.25" x14ac:dyDescent="0.25">
      <c r="A4523" s="1">
        <v>109</v>
      </c>
      <c r="B4523" s="159"/>
      <c r="C4523" s="1" t="s">
        <v>4203</v>
      </c>
      <c r="D4523" s="1"/>
      <c r="E4523" s="1"/>
      <c r="F4523" s="1" t="s">
        <v>4204</v>
      </c>
      <c r="G4523" s="1">
        <v>416</v>
      </c>
      <c r="H4523" s="1" t="s">
        <v>19</v>
      </c>
      <c r="I4523" s="1" t="s">
        <v>4085</v>
      </c>
      <c r="J4523" s="1">
        <v>0.01</v>
      </c>
      <c r="K4523" s="1">
        <v>4.16</v>
      </c>
      <c r="L4523" s="42">
        <v>4</v>
      </c>
      <c r="M4523" s="43">
        <v>46174</v>
      </c>
      <c r="N4523" s="1" t="s">
        <v>2069</v>
      </c>
    </row>
    <row r="4524" spans="1:14" ht="20.25" x14ac:dyDescent="0.25">
      <c r="A4524" s="1">
        <v>110</v>
      </c>
      <c r="B4524" s="159"/>
      <c r="C4524" s="1" t="s">
        <v>4203</v>
      </c>
      <c r="D4524" s="1"/>
      <c r="E4524" s="1"/>
      <c r="F4524" s="1" t="s">
        <v>4205</v>
      </c>
      <c r="G4524" s="1">
        <v>208</v>
      </c>
      <c r="H4524" s="1" t="s">
        <v>19</v>
      </c>
      <c r="I4524" s="1" t="s">
        <v>4085</v>
      </c>
      <c r="J4524" s="1">
        <v>0.05</v>
      </c>
      <c r="K4524" s="1">
        <v>10.4</v>
      </c>
      <c r="L4524" s="42">
        <v>4</v>
      </c>
      <c r="M4524" s="43">
        <v>46174</v>
      </c>
      <c r="N4524" s="1" t="s">
        <v>2069</v>
      </c>
    </row>
    <row r="4525" spans="1:14" ht="20.25" x14ac:dyDescent="0.25">
      <c r="A4525" s="1">
        <v>111</v>
      </c>
      <c r="B4525" s="159"/>
      <c r="C4525" s="1" t="s">
        <v>4206</v>
      </c>
      <c r="D4525" s="1"/>
      <c r="E4525" s="1"/>
      <c r="F4525" s="1" t="s">
        <v>4207</v>
      </c>
      <c r="G4525" s="1">
        <v>96</v>
      </c>
      <c r="H4525" s="1" t="s">
        <v>19</v>
      </c>
      <c r="I4525" s="1" t="s">
        <v>4085</v>
      </c>
      <c r="J4525" s="1">
        <v>0.05</v>
      </c>
      <c r="K4525" s="1">
        <v>4.8000000000000007</v>
      </c>
      <c r="L4525" s="42">
        <v>4</v>
      </c>
      <c r="M4525" s="43">
        <v>46174</v>
      </c>
      <c r="N4525" s="1" t="s">
        <v>2069</v>
      </c>
    </row>
    <row r="4526" spans="1:14" ht="20.25" x14ac:dyDescent="0.25">
      <c r="A4526" s="1">
        <v>112</v>
      </c>
      <c r="B4526" s="159"/>
      <c r="C4526" s="1" t="s">
        <v>4206</v>
      </c>
      <c r="D4526" s="1"/>
      <c r="E4526" s="1"/>
      <c r="F4526" s="1" t="s">
        <v>4208</v>
      </c>
      <c r="G4526" s="1">
        <v>96</v>
      </c>
      <c r="H4526" s="1" t="s">
        <v>19</v>
      </c>
      <c r="I4526" s="1" t="s">
        <v>4085</v>
      </c>
      <c r="J4526" s="1">
        <v>0.01</v>
      </c>
      <c r="K4526" s="1">
        <v>0.96</v>
      </c>
      <c r="L4526" s="42">
        <v>4</v>
      </c>
      <c r="M4526" s="43">
        <v>46174</v>
      </c>
      <c r="N4526" s="1" t="s">
        <v>2069</v>
      </c>
    </row>
    <row r="4527" spans="1:14" ht="20.25" x14ac:dyDescent="0.25">
      <c r="A4527" s="1">
        <v>113</v>
      </c>
      <c r="B4527" s="159"/>
      <c r="C4527" s="1" t="s">
        <v>4206</v>
      </c>
      <c r="D4527" s="1"/>
      <c r="E4527" s="1"/>
      <c r="F4527" s="1" t="s">
        <v>4209</v>
      </c>
      <c r="G4527" s="1">
        <v>96</v>
      </c>
      <c r="H4527" s="1" t="s">
        <v>19</v>
      </c>
      <c r="I4527" s="1" t="s">
        <v>4085</v>
      </c>
      <c r="J4527" s="1">
        <v>0.01</v>
      </c>
      <c r="K4527" s="1">
        <v>0.96</v>
      </c>
      <c r="L4527" s="42">
        <v>4</v>
      </c>
      <c r="M4527" s="43">
        <v>46174</v>
      </c>
      <c r="N4527" s="1" t="s">
        <v>2069</v>
      </c>
    </row>
    <row r="4528" spans="1:14" ht="20.25" x14ac:dyDescent="0.25">
      <c r="A4528" s="1">
        <v>114</v>
      </c>
      <c r="B4528" s="159"/>
      <c r="C4528" s="1" t="s">
        <v>4210</v>
      </c>
      <c r="D4528" s="1"/>
      <c r="E4528" s="1"/>
      <c r="F4528" s="1" t="s">
        <v>4211</v>
      </c>
      <c r="G4528" s="1">
        <v>8</v>
      </c>
      <c r="H4528" s="1" t="s">
        <v>19</v>
      </c>
      <c r="I4528" s="1" t="s">
        <v>4085</v>
      </c>
      <c r="J4528" s="1">
        <v>0.05</v>
      </c>
      <c r="K4528" s="1">
        <v>0.4</v>
      </c>
      <c r="L4528" s="42">
        <v>4</v>
      </c>
      <c r="M4528" s="43">
        <v>46174</v>
      </c>
      <c r="N4528" s="1" t="s">
        <v>2069</v>
      </c>
    </row>
    <row r="4529" spans="1:14" ht="20.25" x14ac:dyDescent="0.25">
      <c r="A4529" s="1">
        <v>115</v>
      </c>
      <c r="B4529" s="159"/>
      <c r="C4529" s="1" t="s">
        <v>4210</v>
      </c>
      <c r="D4529" s="1"/>
      <c r="E4529" s="1"/>
      <c r="F4529" s="1" t="s">
        <v>4212</v>
      </c>
      <c r="G4529" s="1">
        <v>16</v>
      </c>
      <c r="H4529" s="1" t="s">
        <v>19</v>
      </c>
      <c r="I4529" s="1" t="s">
        <v>4085</v>
      </c>
      <c r="J4529" s="1">
        <v>0.03</v>
      </c>
      <c r="K4529" s="1">
        <v>0.48</v>
      </c>
      <c r="L4529" s="42">
        <v>4</v>
      </c>
      <c r="M4529" s="43">
        <v>46174</v>
      </c>
      <c r="N4529" s="1" t="s">
        <v>2069</v>
      </c>
    </row>
    <row r="4530" spans="1:14" ht="20.25" x14ac:dyDescent="0.25">
      <c r="A4530" s="1">
        <v>116</v>
      </c>
      <c r="B4530" s="159"/>
      <c r="C4530" s="1" t="s">
        <v>4210</v>
      </c>
      <c r="D4530" s="1"/>
      <c r="E4530" s="1"/>
      <c r="F4530" s="1" t="s">
        <v>4213</v>
      </c>
      <c r="G4530" s="1">
        <v>8</v>
      </c>
      <c r="H4530" s="1" t="s">
        <v>19</v>
      </c>
      <c r="I4530" s="1" t="s">
        <v>4085</v>
      </c>
      <c r="J4530" s="1">
        <v>0.05</v>
      </c>
      <c r="K4530" s="1">
        <v>0.4</v>
      </c>
      <c r="L4530" s="42">
        <v>4</v>
      </c>
      <c r="M4530" s="43">
        <v>46174</v>
      </c>
      <c r="N4530" s="1" t="s">
        <v>2069</v>
      </c>
    </row>
    <row r="4531" spans="1:14" ht="20.25" x14ac:dyDescent="0.25">
      <c r="A4531" s="1">
        <v>117</v>
      </c>
      <c r="B4531" s="159"/>
      <c r="C4531" s="1" t="s">
        <v>4210</v>
      </c>
      <c r="D4531" s="1"/>
      <c r="E4531" s="1"/>
      <c r="F4531" s="1" t="s">
        <v>4214</v>
      </c>
      <c r="G4531" s="1">
        <v>8</v>
      </c>
      <c r="H4531" s="1" t="s">
        <v>19</v>
      </c>
      <c r="I4531" s="1" t="s">
        <v>4085</v>
      </c>
      <c r="J4531" s="1">
        <v>0.03</v>
      </c>
      <c r="K4531" s="1">
        <v>0.24</v>
      </c>
      <c r="L4531" s="42">
        <v>4</v>
      </c>
      <c r="M4531" s="43">
        <v>46174</v>
      </c>
      <c r="N4531" s="1" t="s">
        <v>2069</v>
      </c>
    </row>
    <row r="4532" spans="1:14" ht="20.25" x14ac:dyDescent="0.25">
      <c r="A4532" s="1">
        <v>118</v>
      </c>
      <c r="B4532" s="159"/>
      <c r="C4532" s="1" t="s">
        <v>4210</v>
      </c>
      <c r="D4532" s="1"/>
      <c r="E4532" s="1"/>
      <c r="F4532" s="1" t="s">
        <v>4215</v>
      </c>
      <c r="G4532" s="1">
        <v>8</v>
      </c>
      <c r="H4532" s="1" t="s">
        <v>19</v>
      </c>
      <c r="I4532" s="1" t="s">
        <v>4085</v>
      </c>
      <c r="J4532" s="1">
        <v>0.01</v>
      </c>
      <c r="K4532" s="1">
        <v>0.08</v>
      </c>
      <c r="L4532" s="42">
        <v>4</v>
      </c>
      <c r="M4532" s="43">
        <v>46174</v>
      </c>
      <c r="N4532" s="1" t="s">
        <v>2069</v>
      </c>
    </row>
    <row r="4533" spans="1:14" ht="20.25" x14ac:dyDescent="0.25">
      <c r="A4533" s="1">
        <v>119</v>
      </c>
      <c r="B4533" s="159"/>
      <c r="C4533" s="1" t="s">
        <v>4210</v>
      </c>
      <c r="D4533" s="1"/>
      <c r="E4533" s="1"/>
      <c r="F4533" s="1" t="s">
        <v>4216</v>
      </c>
      <c r="G4533" s="1">
        <v>8</v>
      </c>
      <c r="H4533" s="1" t="s">
        <v>19</v>
      </c>
      <c r="I4533" s="1" t="s">
        <v>4085</v>
      </c>
      <c r="J4533" s="1">
        <v>0.05</v>
      </c>
      <c r="K4533" s="1">
        <v>0.4</v>
      </c>
      <c r="L4533" s="42">
        <v>4</v>
      </c>
      <c r="M4533" s="43">
        <v>46174</v>
      </c>
      <c r="N4533" s="1" t="s">
        <v>2069</v>
      </c>
    </row>
    <row r="4534" spans="1:14" ht="20.25" x14ac:dyDescent="0.25">
      <c r="A4534" s="1">
        <v>120</v>
      </c>
      <c r="B4534" s="159"/>
      <c r="C4534" s="1" t="s">
        <v>4210</v>
      </c>
      <c r="D4534" s="1"/>
      <c r="E4534" s="1"/>
      <c r="F4534" s="1" t="s">
        <v>4217</v>
      </c>
      <c r="G4534" s="1">
        <v>64</v>
      </c>
      <c r="H4534" s="1" t="s">
        <v>19</v>
      </c>
      <c r="I4534" s="1" t="s">
        <v>4085</v>
      </c>
      <c r="J4534" s="1">
        <v>0.05</v>
      </c>
      <c r="K4534" s="1">
        <v>3.2</v>
      </c>
      <c r="L4534" s="42">
        <v>4</v>
      </c>
      <c r="M4534" s="43">
        <v>46174</v>
      </c>
      <c r="N4534" s="1" t="s">
        <v>2069</v>
      </c>
    </row>
    <row r="4535" spans="1:14" ht="20.25" x14ac:dyDescent="0.25">
      <c r="A4535" s="1">
        <v>121</v>
      </c>
      <c r="B4535" s="159"/>
      <c r="C4535" s="1" t="s">
        <v>4210</v>
      </c>
      <c r="D4535" s="1"/>
      <c r="E4535" s="1"/>
      <c r="F4535" s="1" t="s">
        <v>4218</v>
      </c>
      <c r="G4535" s="1">
        <v>64</v>
      </c>
      <c r="H4535" s="1" t="s">
        <v>19</v>
      </c>
      <c r="I4535" s="1" t="s">
        <v>4085</v>
      </c>
      <c r="J4535" s="1">
        <v>0.03</v>
      </c>
      <c r="K4535" s="1">
        <v>1.92</v>
      </c>
      <c r="L4535" s="42">
        <v>4</v>
      </c>
      <c r="M4535" s="43">
        <v>46174</v>
      </c>
      <c r="N4535" s="1" t="s">
        <v>2069</v>
      </c>
    </row>
    <row r="4536" spans="1:14" ht="20.25" x14ac:dyDescent="0.25">
      <c r="A4536" s="1">
        <v>122</v>
      </c>
      <c r="B4536" s="159"/>
      <c r="C4536" s="1" t="s">
        <v>4210</v>
      </c>
      <c r="D4536" s="1"/>
      <c r="E4536" s="1"/>
      <c r="F4536" s="1" t="s">
        <v>4219</v>
      </c>
      <c r="G4536" s="1">
        <v>64</v>
      </c>
      <c r="H4536" s="1" t="s">
        <v>19</v>
      </c>
      <c r="I4536" s="1" t="s">
        <v>4085</v>
      </c>
      <c r="J4536" s="1">
        <v>0.01</v>
      </c>
      <c r="K4536" s="1">
        <v>0.64</v>
      </c>
      <c r="L4536" s="42">
        <v>4</v>
      </c>
      <c r="M4536" s="43">
        <v>46174</v>
      </c>
      <c r="N4536" s="1" t="s">
        <v>2069</v>
      </c>
    </row>
    <row r="4537" spans="1:14" ht="20.25" x14ac:dyDescent="0.25">
      <c r="A4537" s="1">
        <v>123</v>
      </c>
      <c r="B4537" s="159"/>
      <c r="C4537" s="1" t="s">
        <v>4210</v>
      </c>
      <c r="D4537" s="1"/>
      <c r="E4537" s="1"/>
      <c r="F4537" s="1" t="s">
        <v>4220</v>
      </c>
      <c r="G4537" s="1">
        <v>32</v>
      </c>
      <c r="H4537" s="1" t="s">
        <v>19</v>
      </c>
      <c r="I4537" s="1" t="s">
        <v>4085</v>
      </c>
      <c r="J4537" s="1">
        <v>0.05</v>
      </c>
      <c r="K4537" s="1">
        <v>1.6</v>
      </c>
      <c r="L4537" s="42">
        <v>4</v>
      </c>
      <c r="M4537" s="43">
        <v>46174</v>
      </c>
      <c r="N4537" s="1" t="s">
        <v>2069</v>
      </c>
    </row>
    <row r="4538" spans="1:14" ht="20.25" x14ac:dyDescent="0.25">
      <c r="A4538" s="1">
        <v>124</v>
      </c>
      <c r="B4538" s="159"/>
      <c r="C4538" s="1" t="s">
        <v>4210</v>
      </c>
      <c r="D4538" s="1"/>
      <c r="E4538" s="1"/>
      <c r="F4538" s="1" t="s">
        <v>4221</v>
      </c>
      <c r="G4538" s="1">
        <v>32</v>
      </c>
      <c r="H4538" s="1" t="s">
        <v>19</v>
      </c>
      <c r="I4538" s="1" t="s">
        <v>4085</v>
      </c>
      <c r="J4538" s="1">
        <v>0.01</v>
      </c>
      <c r="K4538" s="1">
        <v>0.32</v>
      </c>
      <c r="L4538" s="42">
        <v>4</v>
      </c>
      <c r="M4538" s="43">
        <v>46174</v>
      </c>
      <c r="N4538" s="1" t="s">
        <v>2069</v>
      </c>
    </row>
    <row r="4539" spans="1:14" ht="20.25" x14ac:dyDescent="0.25">
      <c r="A4539" s="1">
        <v>125</v>
      </c>
      <c r="B4539" s="159"/>
      <c r="C4539" s="1" t="s">
        <v>4210</v>
      </c>
      <c r="D4539" s="1"/>
      <c r="E4539" s="1"/>
      <c r="F4539" s="1" t="s">
        <v>4222</v>
      </c>
      <c r="G4539" s="1">
        <v>16</v>
      </c>
      <c r="H4539" s="1" t="s">
        <v>19</v>
      </c>
      <c r="I4539" s="1" t="s">
        <v>4085</v>
      </c>
      <c r="J4539" s="1">
        <v>0.03</v>
      </c>
      <c r="K4539" s="1">
        <v>0.48</v>
      </c>
      <c r="L4539" s="42">
        <v>4</v>
      </c>
      <c r="M4539" s="43">
        <v>46174</v>
      </c>
      <c r="N4539" s="1" t="s">
        <v>2069</v>
      </c>
    </row>
    <row r="4540" spans="1:14" ht="20.25" x14ac:dyDescent="0.25">
      <c r="A4540" s="1">
        <v>126</v>
      </c>
      <c r="B4540" s="159"/>
      <c r="C4540" s="1" t="s">
        <v>4210</v>
      </c>
      <c r="D4540" s="1"/>
      <c r="E4540" s="1"/>
      <c r="F4540" s="1" t="s">
        <v>4223</v>
      </c>
      <c r="G4540" s="1">
        <v>16</v>
      </c>
      <c r="H4540" s="1" t="s">
        <v>19</v>
      </c>
      <c r="I4540" s="1" t="s">
        <v>4085</v>
      </c>
      <c r="J4540" s="1">
        <v>0.01</v>
      </c>
      <c r="K4540" s="1">
        <v>0.16</v>
      </c>
      <c r="L4540" s="42">
        <v>4</v>
      </c>
      <c r="M4540" s="43">
        <v>46174</v>
      </c>
      <c r="N4540" s="1" t="s">
        <v>2069</v>
      </c>
    </row>
    <row r="4541" spans="1:14" ht="20.25" x14ac:dyDescent="0.25">
      <c r="A4541" s="1">
        <v>127</v>
      </c>
      <c r="B4541" s="159"/>
      <c r="C4541" s="1" t="s">
        <v>4224</v>
      </c>
      <c r="D4541" s="1"/>
      <c r="E4541" s="1"/>
      <c r="F4541" s="1" t="s">
        <v>4225</v>
      </c>
      <c r="G4541" s="1">
        <v>2</v>
      </c>
      <c r="H4541" s="1" t="s">
        <v>19</v>
      </c>
      <c r="I4541" s="1" t="s">
        <v>4085</v>
      </c>
      <c r="J4541" s="1">
        <v>0.05</v>
      </c>
      <c r="K4541" s="1">
        <v>0.1</v>
      </c>
      <c r="L4541" s="42">
        <v>4</v>
      </c>
      <c r="M4541" s="43">
        <v>46174</v>
      </c>
      <c r="N4541" s="1" t="s">
        <v>2069</v>
      </c>
    </row>
    <row r="4542" spans="1:14" ht="20.25" x14ac:dyDescent="0.25">
      <c r="A4542" s="1">
        <v>128</v>
      </c>
      <c r="B4542" s="159"/>
      <c r="C4542" s="1" t="s">
        <v>4224</v>
      </c>
      <c r="D4542" s="1"/>
      <c r="E4542" s="1"/>
      <c r="F4542" s="1" t="s">
        <v>4226</v>
      </c>
      <c r="G4542" s="1">
        <v>2</v>
      </c>
      <c r="H4542" s="1" t="s">
        <v>19</v>
      </c>
      <c r="I4542" s="1" t="s">
        <v>4085</v>
      </c>
      <c r="J4542" s="1">
        <v>0.03</v>
      </c>
      <c r="K4542" s="1">
        <v>0.06</v>
      </c>
      <c r="L4542" s="42">
        <v>4</v>
      </c>
      <c r="M4542" s="43">
        <v>46174</v>
      </c>
      <c r="N4542" s="1" t="s">
        <v>2069</v>
      </c>
    </row>
    <row r="4543" spans="1:14" ht="20.25" x14ac:dyDescent="0.25">
      <c r="A4543" s="1">
        <v>129</v>
      </c>
      <c r="B4543" s="159"/>
      <c r="C4543" s="1" t="s">
        <v>4224</v>
      </c>
      <c r="D4543" s="1"/>
      <c r="E4543" s="1"/>
      <c r="F4543" s="1" t="s">
        <v>4227</v>
      </c>
      <c r="G4543" s="1">
        <v>2</v>
      </c>
      <c r="H4543" s="1" t="s">
        <v>19</v>
      </c>
      <c r="I4543" s="1" t="s">
        <v>4085</v>
      </c>
      <c r="J4543" s="1">
        <v>0.01</v>
      </c>
      <c r="K4543" s="1">
        <v>0.02</v>
      </c>
      <c r="L4543" s="42">
        <v>4</v>
      </c>
      <c r="M4543" s="43">
        <v>46174</v>
      </c>
      <c r="N4543" s="1" t="s">
        <v>2069</v>
      </c>
    </row>
    <row r="4544" spans="1:14" ht="20.25" x14ac:dyDescent="0.25">
      <c r="A4544" s="1">
        <v>130</v>
      </c>
      <c r="B4544" s="159"/>
      <c r="C4544" s="1" t="s">
        <v>4224</v>
      </c>
      <c r="D4544" s="1"/>
      <c r="E4544" s="1"/>
      <c r="F4544" s="1" t="s">
        <v>4228</v>
      </c>
      <c r="G4544" s="1">
        <v>2</v>
      </c>
      <c r="H4544" s="1" t="s">
        <v>19</v>
      </c>
      <c r="I4544" s="1" t="s">
        <v>4085</v>
      </c>
      <c r="J4544" s="1">
        <v>0.03</v>
      </c>
      <c r="K4544" s="1">
        <v>0.06</v>
      </c>
      <c r="L4544" s="42">
        <v>4</v>
      </c>
      <c r="M4544" s="43">
        <v>46174</v>
      </c>
      <c r="N4544" s="1" t="s">
        <v>2069</v>
      </c>
    </row>
    <row r="4545" spans="1:14" ht="20.25" x14ac:dyDescent="0.25">
      <c r="A4545" s="1">
        <v>131</v>
      </c>
      <c r="B4545" s="159"/>
      <c r="C4545" s="1" t="s">
        <v>4224</v>
      </c>
      <c r="D4545" s="1"/>
      <c r="E4545" s="1"/>
      <c r="F4545" s="1" t="s">
        <v>4229</v>
      </c>
      <c r="G4545" s="1">
        <v>2</v>
      </c>
      <c r="H4545" s="1" t="s">
        <v>19</v>
      </c>
      <c r="I4545" s="1" t="s">
        <v>4085</v>
      </c>
      <c r="J4545" s="1">
        <v>0.01</v>
      </c>
      <c r="K4545" s="1">
        <v>0.02</v>
      </c>
      <c r="L4545" s="42">
        <v>4</v>
      </c>
      <c r="M4545" s="43">
        <v>46174</v>
      </c>
      <c r="N4545" s="1" t="s">
        <v>2069</v>
      </c>
    </row>
    <row r="4546" spans="1:14" ht="20.25" x14ac:dyDescent="0.25">
      <c r="A4546" s="1">
        <v>132</v>
      </c>
      <c r="B4546" s="159"/>
      <c r="C4546" s="1" t="s">
        <v>4230</v>
      </c>
      <c r="D4546" s="1"/>
      <c r="E4546" s="1"/>
      <c r="F4546" s="1" t="s">
        <v>4231</v>
      </c>
      <c r="G4546" s="1">
        <v>20</v>
      </c>
      <c r="H4546" s="1" t="s">
        <v>19</v>
      </c>
      <c r="I4546" s="1" t="s">
        <v>4085</v>
      </c>
      <c r="J4546" s="1">
        <v>0.05</v>
      </c>
      <c r="K4546" s="1">
        <v>1</v>
      </c>
      <c r="L4546" s="42">
        <v>4</v>
      </c>
      <c r="M4546" s="43">
        <v>46174</v>
      </c>
      <c r="N4546" s="1" t="s">
        <v>2069</v>
      </c>
    </row>
    <row r="4547" spans="1:14" ht="20.25" x14ac:dyDescent="0.25">
      <c r="A4547" s="1">
        <v>133</v>
      </c>
      <c r="B4547" s="159"/>
      <c r="C4547" s="1" t="s">
        <v>4230</v>
      </c>
      <c r="D4547" s="1"/>
      <c r="E4547" s="1"/>
      <c r="F4547" s="1" t="s">
        <v>4232</v>
      </c>
      <c r="G4547" s="1">
        <v>20</v>
      </c>
      <c r="H4547" s="1" t="s">
        <v>19</v>
      </c>
      <c r="I4547" s="1" t="s">
        <v>4085</v>
      </c>
      <c r="J4547" s="1">
        <v>0.03</v>
      </c>
      <c r="K4547" s="1">
        <v>0.6</v>
      </c>
      <c r="L4547" s="42">
        <v>4</v>
      </c>
      <c r="M4547" s="43">
        <v>46174</v>
      </c>
      <c r="N4547" s="1" t="s">
        <v>2069</v>
      </c>
    </row>
    <row r="4548" spans="1:14" ht="20.25" x14ac:dyDescent="0.25">
      <c r="A4548" s="1">
        <v>134</v>
      </c>
      <c r="B4548" s="159"/>
      <c r="C4548" s="1" t="s">
        <v>4233</v>
      </c>
      <c r="D4548" s="1"/>
      <c r="E4548" s="1"/>
      <c r="F4548" s="1" t="s">
        <v>4234</v>
      </c>
      <c r="G4548" s="1">
        <v>664</v>
      </c>
      <c r="H4548" s="1" t="s">
        <v>19</v>
      </c>
      <c r="I4548" s="1" t="s">
        <v>4085</v>
      </c>
      <c r="J4548" s="1">
        <v>0.03</v>
      </c>
      <c r="K4548" s="1">
        <v>19.919999999999998</v>
      </c>
      <c r="L4548" s="42">
        <v>4</v>
      </c>
      <c r="M4548" s="43">
        <v>46174</v>
      </c>
      <c r="N4548" s="1" t="s">
        <v>2069</v>
      </c>
    </row>
    <row r="4549" spans="1:14" ht="20.25" x14ac:dyDescent="0.25">
      <c r="A4549" s="1">
        <v>135</v>
      </c>
      <c r="B4549" s="159"/>
      <c r="C4549" s="1" t="s">
        <v>4233</v>
      </c>
      <c r="D4549" s="1"/>
      <c r="E4549" s="1"/>
      <c r="F4549" s="1" t="s">
        <v>4235</v>
      </c>
      <c r="G4549" s="1">
        <v>664</v>
      </c>
      <c r="H4549" s="1" t="s">
        <v>19</v>
      </c>
      <c r="I4549" s="1" t="s">
        <v>4085</v>
      </c>
      <c r="J4549" s="1">
        <v>0.01</v>
      </c>
      <c r="K4549" s="1">
        <v>6.6400000000000006</v>
      </c>
      <c r="L4549" s="42">
        <v>4</v>
      </c>
      <c r="M4549" s="43">
        <v>46174</v>
      </c>
      <c r="N4549" s="1" t="s">
        <v>2069</v>
      </c>
    </row>
    <row r="4550" spans="1:14" ht="20.25" x14ac:dyDescent="0.25">
      <c r="A4550" s="1">
        <v>136</v>
      </c>
      <c r="B4550" s="159"/>
      <c r="C4550" s="1" t="s">
        <v>4233</v>
      </c>
      <c r="D4550" s="1"/>
      <c r="E4550" s="1"/>
      <c r="F4550" s="1" t="s">
        <v>4236</v>
      </c>
      <c r="G4550" s="1">
        <v>1928</v>
      </c>
      <c r="H4550" s="1" t="s">
        <v>19</v>
      </c>
      <c r="I4550" s="1" t="s">
        <v>4085</v>
      </c>
      <c r="J4550" s="1">
        <v>0.01</v>
      </c>
      <c r="K4550" s="1">
        <v>19.28</v>
      </c>
      <c r="L4550" s="42">
        <v>4</v>
      </c>
      <c r="M4550" s="43">
        <v>46174</v>
      </c>
      <c r="N4550" s="1" t="s">
        <v>2069</v>
      </c>
    </row>
    <row r="4551" spans="1:14" ht="20.25" x14ac:dyDescent="0.25">
      <c r="A4551" s="1">
        <v>137</v>
      </c>
      <c r="B4551" s="159"/>
      <c r="C4551" s="1" t="s">
        <v>4233</v>
      </c>
      <c r="D4551" s="1"/>
      <c r="E4551" s="1"/>
      <c r="F4551" s="1" t="s">
        <v>4237</v>
      </c>
      <c r="G4551" s="1">
        <v>1168</v>
      </c>
      <c r="H4551" s="1" t="s">
        <v>19</v>
      </c>
      <c r="I4551" s="1" t="s">
        <v>4085</v>
      </c>
      <c r="J4551" s="1">
        <v>0.03</v>
      </c>
      <c r="K4551" s="1">
        <v>35.04</v>
      </c>
      <c r="L4551" s="42">
        <v>4</v>
      </c>
      <c r="M4551" s="43">
        <v>46174</v>
      </c>
      <c r="N4551" s="1" t="s">
        <v>2069</v>
      </c>
    </row>
    <row r="4552" spans="1:14" ht="20.25" x14ac:dyDescent="0.25">
      <c r="A4552" s="1">
        <v>138</v>
      </c>
      <c r="B4552" s="159"/>
      <c r="C4552" s="1" t="s">
        <v>4233</v>
      </c>
      <c r="D4552" s="1"/>
      <c r="E4552" s="1"/>
      <c r="F4552" s="1" t="s">
        <v>4238</v>
      </c>
      <c r="G4552" s="1">
        <v>800</v>
      </c>
      <c r="H4552" s="1" t="s">
        <v>19</v>
      </c>
      <c r="I4552" s="1" t="s">
        <v>4085</v>
      </c>
      <c r="J4552" s="1">
        <v>0.05</v>
      </c>
      <c r="K4552" s="1">
        <v>40</v>
      </c>
      <c r="L4552" s="42">
        <v>4</v>
      </c>
      <c r="M4552" s="43">
        <v>46174</v>
      </c>
      <c r="N4552" s="1" t="s">
        <v>2069</v>
      </c>
    </row>
    <row r="4553" spans="1:14" ht="20.25" x14ac:dyDescent="0.25">
      <c r="A4553" s="1">
        <v>139</v>
      </c>
      <c r="B4553" s="159"/>
      <c r="C4553" s="1" t="s">
        <v>4233</v>
      </c>
      <c r="D4553" s="1"/>
      <c r="E4553" s="1"/>
      <c r="F4553" s="1" t="s">
        <v>4239</v>
      </c>
      <c r="G4553" s="1">
        <v>336</v>
      </c>
      <c r="H4553" s="1" t="s">
        <v>19</v>
      </c>
      <c r="I4553" s="1" t="s">
        <v>4085</v>
      </c>
      <c r="J4553" s="1">
        <v>0.05</v>
      </c>
      <c r="K4553" s="1">
        <v>16.8</v>
      </c>
      <c r="L4553" s="42">
        <v>4</v>
      </c>
      <c r="M4553" s="43">
        <v>46174</v>
      </c>
      <c r="N4553" s="1" t="s">
        <v>2069</v>
      </c>
    </row>
    <row r="4554" spans="1:14" ht="20.25" x14ac:dyDescent="0.25">
      <c r="A4554" s="1">
        <v>140</v>
      </c>
      <c r="B4554" s="159"/>
      <c r="C4554" s="1" t="s">
        <v>4143</v>
      </c>
      <c r="D4554" s="1"/>
      <c r="E4554" s="1"/>
      <c r="F4554" s="1" t="s">
        <v>4240</v>
      </c>
      <c r="G4554" s="1">
        <v>32</v>
      </c>
      <c r="H4554" s="1" t="s">
        <v>19</v>
      </c>
      <c r="I4554" s="1" t="s">
        <v>4085</v>
      </c>
      <c r="J4554" s="1">
        <v>0.05</v>
      </c>
      <c r="K4554" s="1">
        <v>1.6</v>
      </c>
      <c r="L4554" s="42">
        <v>4</v>
      </c>
      <c r="M4554" s="43">
        <v>46174</v>
      </c>
      <c r="N4554" s="1" t="s">
        <v>2069</v>
      </c>
    </row>
    <row r="4555" spans="1:14" ht="20.25" x14ac:dyDescent="0.25">
      <c r="A4555" s="1">
        <v>141</v>
      </c>
      <c r="B4555" s="159"/>
      <c r="C4555" s="1" t="s">
        <v>4143</v>
      </c>
      <c r="D4555" s="1"/>
      <c r="E4555" s="1"/>
      <c r="F4555" s="1" t="s">
        <v>4241</v>
      </c>
      <c r="G4555" s="1">
        <v>32</v>
      </c>
      <c r="H4555" s="1" t="s">
        <v>19</v>
      </c>
      <c r="I4555" s="1" t="s">
        <v>4085</v>
      </c>
      <c r="J4555" s="1">
        <v>0.01</v>
      </c>
      <c r="K4555" s="1">
        <v>0.32</v>
      </c>
      <c r="L4555" s="42">
        <v>4</v>
      </c>
      <c r="M4555" s="43">
        <v>46174</v>
      </c>
      <c r="N4555" s="1" t="s">
        <v>2069</v>
      </c>
    </row>
    <row r="4556" spans="1:14" ht="20.25" x14ac:dyDescent="0.25">
      <c r="A4556" s="1">
        <v>142</v>
      </c>
      <c r="B4556" s="159"/>
      <c r="C4556" s="1" t="s">
        <v>4242</v>
      </c>
      <c r="D4556" s="1"/>
      <c r="E4556" s="1"/>
      <c r="F4556" s="1" t="s">
        <v>4243</v>
      </c>
      <c r="G4556" s="1">
        <v>32</v>
      </c>
      <c r="H4556" s="1" t="s">
        <v>19</v>
      </c>
      <c r="I4556" s="1" t="s">
        <v>4085</v>
      </c>
      <c r="J4556" s="1">
        <v>0.05</v>
      </c>
      <c r="K4556" s="1">
        <v>1.6</v>
      </c>
      <c r="L4556" s="42">
        <v>4</v>
      </c>
      <c r="M4556" s="43">
        <v>46174</v>
      </c>
      <c r="N4556" s="1" t="s">
        <v>2069</v>
      </c>
    </row>
    <row r="4557" spans="1:14" ht="20.25" x14ac:dyDescent="0.25">
      <c r="A4557" s="1">
        <v>143</v>
      </c>
      <c r="B4557" s="159"/>
      <c r="C4557" s="1" t="s">
        <v>4242</v>
      </c>
      <c r="D4557" s="1"/>
      <c r="E4557" s="1"/>
      <c r="F4557" s="1" t="s">
        <v>4244</v>
      </c>
      <c r="G4557" s="1">
        <v>32</v>
      </c>
      <c r="H4557" s="1" t="s">
        <v>19</v>
      </c>
      <c r="I4557" s="1" t="s">
        <v>4085</v>
      </c>
      <c r="J4557" s="1">
        <v>0.01</v>
      </c>
      <c r="K4557" s="1">
        <v>0.32</v>
      </c>
      <c r="L4557" s="42">
        <v>4</v>
      </c>
      <c r="M4557" s="43">
        <v>46174</v>
      </c>
      <c r="N4557" s="1" t="s">
        <v>2069</v>
      </c>
    </row>
    <row r="4558" spans="1:14" ht="20.25" x14ac:dyDescent="0.25">
      <c r="A4558" s="1">
        <v>144</v>
      </c>
      <c r="B4558" s="159"/>
      <c r="C4558" s="1" t="s">
        <v>4242</v>
      </c>
      <c r="D4558" s="1"/>
      <c r="E4558" s="1"/>
      <c r="F4558" s="1" t="s">
        <v>4245</v>
      </c>
      <c r="G4558" s="1">
        <v>16</v>
      </c>
      <c r="H4558" s="1" t="s">
        <v>19</v>
      </c>
      <c r="I4558" s="1" t="s">
        <v>4085</v>
      </c>
      <c r="J4558" s="1">
        <v>0.03</v>
      </c>
      <c r="K4558" s="1">
        <v>0.48</v>
      </c>
      <c r="L4558" s="42">
        <v>4</v>
      </c>
      <c r="M4558" s="43">
        <v>46174</v>
      </c>
      <c r="N4558" s="1" t="s">
        <v>2069</v>
      </c>
    </row>
    <row r="4559" spans="1:14" ht="20.25" x14ac:dyDescent="0.25">
      <c r="A4559" s="1">
        <v>145</v>
      </c>
      <c r="B4559" s="159"/>
      <c r="C4559" s="1" t="s">
        <v>4242</v>
      </c>
      <c r="D4559" s="1"/>
      <c r="E4559" s="1"/>
      <c r="F4559" s="1" t="s">
        <v>4246</v>
      </c>
      <c r="G4559" s="1">
        <v>16</v>
      </c>
      <c r="H4559" s="1" t="s">
        <v>19</v>
      </c>
      <c r="I4559" s="1" t="s">
        <v>4085</v>
      </c>
      <c r="J4559" s="1">
        <v>0.01</v>
      </c>
      <c r="K4559" s="1">
        <v>0.16</v>
      </c>
      <c r="L4559" s="42">
        <v>4</v>
      </c>
      <c r="M4559" s="43">
        <v>46174</v>
      </c>
      <c r="N4559" s="1" t="s">
        <v>2069</v>
      </c>
    </row>
    <row r="4560" spans="1:14" ht="20.25" x14ac:dyDescent="0.25">
      <c r="A4560" s="1">
        <v>146</v>
      </c>
      <c r="B4560" s="159"/>
      <c r="C4560" s="1" t="s">
        <v>4242</v>
      </c>
      <c r="D4560" s="1"/>
      <c r="E4560" s="1"/>
      <c r="F4560" s="1" t="s">
        <v>4247</v>
      </c>
      <c r="G4560" s="1">
        <v>8</v>
      </c>
      <c r="H4560" s="1" t="s">
        <v>19</v>
      </c>
      <c r="I4560" s="1" t="s">
        <v>4085</v>
      </c>
      <c r="J4560" s="1">
        <v>0.03</v>
      </c>
      <c r="K4560" s="1">
        <v>0.24</v>
      </c>
      <c r="L4560" s="42">
        <v>4</v>
      </c>
      <c r="M4560" s="43">
        <v>46174</v>
      </c>
      <c r="N4560" s="1" t="s">
        <v>2069</v>
      </c>
    </row>
    <row r="4561" spans="1:14" ht="20.25" x14ac:dyDescent="0.25">
      <c r="A4561" s="1">
        <v>147</v>
      </c>
      <c r="B4561" s="159"/>
      <c r="C4561" s="1" t="s">
        <v>4248</v>
      </c>
      <c r="D4561" s="1"/>
      <c r="E4561" s="1"/>
      <c r="F4561" s="1" t="s">
        <v>4249</v>
      </c>
      <c r="G4561" s="1">
        <v>72</v>
      </c>
      <c r="H4561" s="1" t="s">
        <v>19</v>
      </c>
      <c r="I4561" s="1" t="s">
        <v>4085</v>
      </c>
      <c r="J4561" s="1">
        <v>0.05</v>
      </c>
      <c r="K4561" s="1">
        <v>3.6</v>
      </c>
      <c r="L4561" s="42">
        <v>4</v>
      </c>
      <c r="M4561" s="43">
        <v>46174</v>
      </c>
      <c r="N4561" s="1" t="s">
        <v>2069</v>
      </c>
    </row>
    <row r="4562" spans="1:14" ht="20.25" x14ac:dyDescent="0.25">
      <c r="A4562" s="1">
        <v>148</v>
      </c>
      <c r="B4562" s="159"/>
      <c r="C4562" s="1" t="s">
        <v>4248</v>
      </c>
      <c r="D4562" s="1"/>
      <c r="E4562" s="1"/>
      <c r="F4562" s="1" t="s">
        <v>4250</v>
      </c>
      <c r="G4562" s="1">
        <v>72</v>
      </c>
      <c r="H4562" s="1" t="s">
        <v>19</v>
      </c>
      <c r="I4562" s="1" t="s">
        <v>4085</v>
      </c>
      <c r="J4562" s="1">
        <v>0.01</v>
      </c>
      <c r="K4562" s="1">
        <v>0.72</v>
      </c>
      <c r="L4562" s="42">
        <v>4</v>
      </c>
      <c r="M4562" s="43">
        <v>46174</v>
      </c>
      <c r="N4562" s="1" t="s">
        <v>2069</v>
      </c>
    </row>
    <row r="4563" spans="1:14" ht="20.25" x14ac:dyDescent="0.25">
      <c r="A4563" s="1">
        <v>1</v>
      </c>
      <c r="B4563" s="159"/>
      <c r="C4563" s="1" t="s">
        <v>3761</v>
      </c>
      <c r="D4563" s="1"/>
      <c r="E4563" s="1" t="s">
        <v>3762</v>
      </c>
      <c r="F4563" s="1" t="s">
        <v>3759</v>
      </c>
      <c r="G4563" s="1">
        <v>1</v>
      </c>
      <c r="H4563" s="1" t="s">
        <v>19</v>
      </c>
      <c r="I4563" s="1" t="s">
        <v>2274</v>
      </c>
      <c r="J4563" s="1">
        <v>1335.1</v>
      </c>
      <c r="K4563" s="1">
        <v>1335.1</v>
      </c>
      <c r="L4563" s="42">
        <v>5</v>
      </c>
      <c r="M4563" s="43">
        <v>46175</v>
      </c>
      <c r="N4563" s="1" t="s">
        <v>2069</v>
      </c>
    </row>
    <row r="4564" spans="1:14" ht="20.25" x14ac:dyDescent="0.25">
      <c r="A4564" s="1">
        <v>2</v>
      </c>
      <c r="B4564" s="159"/>
      <c r="C4564" s="1" t="s">
        <v>3761</v>
      </c>
      <c r="D4564" s="1"/>
      <c r="E4564" s="1" t="s">
        <v>3762</v>
      </c>
      <c r="F4564" s="1" t="s">
        <v>3759</v>
      </c>
      <c r="G4564" s="1">
        <v>1</v>
      </c>
      <c r="H4564" s="1" t="s">
        <v>19</v>
      </c>
      <c r="I4564" s="1" t="s">
        <v>2276</v>
      </c>
      <c r="J4564" s="1">
        <v>1335.1</v>
      </c>
      <c r="K4564" s="1">
        <v>1335.1</v>
      </c>
      <c r="L4564" s="42">
        <v>5</v>
      </c>
      <c r="M4564" s="43">
        <v>46175</v>
      </c>
      <c r="N4564" s="1" t="s">
        <v>2069</v>
      </c>
    </row>
    <row r="4565" spans="1:14" ht="20.25" x14ac:dyDescent="0.25">
      <c r="A4565" s="1">
        <v>3</v>
      </c>
      <c r="B4565" s="159"/>
      <c r="C4565" s="1" t="s">
        <v>3801</v>
      </c>
      <c r="D4565" s="1"/>
      <c r="E4565" s="1" t="s">
        <v>3806</v>
      </c>
      <c r="F4565" s="1" t="s">
        <v>3807</v>
      </c>
      <c r="G4565" s="1">
        <v>8</v>
      </c>
      <c r="H4565" s="1" t="s">
        <v>19</v>
      </c>
      <c r="I4565" s="1" t="s">
        <v>3789</v>
      </c>
      <c r="J4565" s="1">
        <v>23.68</v>
      </c>
      <c r="K4565" s="1">
        <v>189.44</v>
      </c>
      <c r="L4565" s="42">
        <v>5</v>
      </c>
      <c r="M4565" s="43">
        <v>46175</v>
      </c>
      <c r="N4565" s="1" t="s">
        <v>2069</v>
      </c>
    </row>
    <row r="4566" spans="1:14" ht="20.25" x14ac:dyDescent="0.25">
      <c r="A4566" s="1">
        <v>4</v>
      </c>
      <c r="B4566" s="159"/>
      <c r="C4566" s="1" t="s">
        <v>3801</v>
      </c>
      <c r="D4566" s="1"/>
      <c r="E4566" s="1" t="s">
        <v>3808</v>
      </c>
      <c r="F4566" s="1" t="s">
        <v>3807</v>
      </c>
      <c r="G4566" s="1">
        <v>2</v>
      </c>
      <c r="H4566" s="1" t="s">
        <v>19</v>
      </c>
      <c r="I4566" s="1" t="s">
        <v>3789</v>
      </c>
      <c r="J4566" s="1">
        <v>25.94</v>
      </c>
      <c r="K4566" s="1">
        <v>51.88</v>
      </c>
      <c r="L4566" s="42">
        <v>5</v>
      </c>
      <c r="M4566" s="43">
        <v>46175</v>
      </c>
      <c r="N4566" s="1" t="s">
        <v>2069</v>
      </c>
    </row>
    <row r="4567" spans="1:14" ht="20.25" x14ac:dyDescent="0.25">
      <c r="A4567" s="1">
        <v>5</v>
      </c>
      <c r="B4567" s="159"/>
      <c r="C4567" s="1" t="s">
        <v>3801</v>
      </c>
      <c r="D4567" s="1"/>
      <c r="E4567" s="1" t="s">
        <v>3809</v>
      </c>
      <c r="F4567" s="1" t="s">
        <v>3807</v>
      </c>
      <c r="G4567" s="1">
        <v>4</v>
      </c>
      <c r="H4567" s="1" t="s">
        <v>19</v>
      </c>
      <c r="I4567" s="1" t="s">
        <v>3789</v>
      </c>
      <c r="J4567" s="1">
        <v>33.410000000000004</v>
      </c>
      <c r="K4567" s="1">
        <v>133.64000000000001</v>
      </c>
      <c r="L4567" s="42">
        <v>5</v>
      </c>
      <c r="M4567" s="43">
        <v>46175</v>
      </c>
      <c r="N4567" s="1" t="s">
        <v>2069</v>
      </c>
    </row>
    <row r="4568" spans="1:14" ht="20.25" x14ac:dyDescent="0.25">
      <c r="A4568" s="1">
        <v>6</v>
      </c>
      <c r="B4568" s="159"/>
      <c r="C4568" s="1" t="s">
        <v>3801</v>
      </c>
      <c r="D4568" s="1"/>
      <c r="E4568" s="1" t="s">
        <v>3810</v>
      </c>
      <c r="F4568" s="1" t="s">
        <v>3807</v>
      </c>
      <c r="G4568" s="1">
        <v>2</v>
      </c>
      <c r="H4568" s="1" t="s">
        <v>19</v>
      </c>
      <c r="I4568" s="1" t="s">
        <v>3789</v>
      </c>
      <c r="J4568" s="1">
        <v>25.94</v>
      </c>
      <c r="K4568" s="1">
        <v>51.88</v>
      </c>
      <c r="L4568" s="42">
        <v>5</v>
      </c>
      <c r="M4568" s="43">
        <v>46175</v>
      </c>
      <c r="N4568" s="1" t="s">
        <v>2069</v>
      </c>
    </row>
    <row r="4569" spans="1:14" ht="20.25" x14ac:dyDescent="0.25">
      <c r="A4569" s="1">
        <v>7</v>
      </c>
      <c r="B4569" s="159"/>
      <c r="C4569" s="1" t="s">
        <v>3820</v>
      </c>
      <c r="D4569" s="1"/>
      <c r="E4569" s="1" t="s">
        <v>3823</v>
      </c>
      <c r="F4569" s="1" t="s">
        <v>3807</v>
      </c>
      <c r="G4569" s="1">
        <v>2</v>
      </c>
      <c r="H4569" s="1" t="s">
        <v>19</v>
      </c>
      <c r="I4569" s="1" t="s">
        <v>3789</v>
      </c>
      <c r="J4569" s="1">
        <v>33.409999999999997</v>
      </c>
      <c r="K4569" s="1">
        <v>66.819999999999993</v>
      </c>
      <c r="L4569" s="42">
        <v>5</v>
      </c>
      <c r="M4569" s="43">
        <v>46175</v>
      </c>
      <c r="N4569" s="1" t="s">
        <v>2069</v>
      </c>
    </row>
    <row r="4570" spans="1:14" ht="20.25" x14ac:dyDescent="0.25">
      <c r="A4570" s="1">
        <v>8</v>
      </c>
      <c r="B4570" s="159"/>
      <c r="C4570" s="1" t="s">
        <v>3820</v>
      </c>
      <c r="D4570" s="1"/>
      <c r="E4570" s="1" t="s">
        <v>3824</v>
      </c>
      <c r="F4570" s="1" t="s">
        <v>3807</v>
      </c>
      <c r="G4570" s="1">
        <v>2</v>
      </c>
      <c r="H4570" s="1" t="s">
        <v>19</v>
      </c>
      <c r="I4570" s="1" t="s">
        <v>3789</v>
      </c>
      <c r="J4570" s="1">
        <v>23.68</v>
      </c>
      <c r="K4570" s="1">
        <v>47.36</v>
      </c>
      <c r="L4570" s="42">
        <v>5</v>
      </c>
      <c r="M4570" s="43">
        <v>46175</v>
      </c>
      <c r="N4570" s="1" t="s">
        <v>2069</v>
      </c>
    </row>
    <row r="4571" spans="1:14" ht="20.25" x14ac:dyDescent="0.25">
      <c r="A4571" s="1">
        <v>9</v>
      </c>
      <c r="B4571" s="159"/>
      <c r="C4571" s="1" t="s">
        <v>3820</v>
      </c>
      <c r="D4571" s="1"/>
      <c r="E4571" s="1" t="s">
        <v>3825</v>
      </c>
      <c r="F4571" s="1" t="s">
        <v>3807</v>
      </c>
      <c r="G4571" s="1">
        <v>6</v>
      </c>
      <c r="H4571" s="1" t="s">
        <v>19</v>
      </c>
      <c r="I4571" s="1" t="s">
        <v>3789</v>
      </c>
      <c r="J4571" s="1">
        <v>23.68</v>
      </c>
      <c r="K4571" s="1">
        <v>142.07999999999998</v>
      </c>
      <c r="L4571" s="42">
        <v>5</v>
      </c>
      <c r="M4571" s="43">
        <v>46175</v>
      </c>
      <c r="N4571" s="1" t="s">
        <v>2069</v>
      </c>
    </row>
    <row r="4572" spans="1:14" ht="20.25" x14ac:dyDescent="0.25">
      <c r="A4572" s="1">
        <v>10</v>
      </c>
      <c r="B4572" s="159"/>
      <c r="C4572" s="1" t="s">
        <v>3820</v>
      </c>
      <c r="D4572" s="1"/>
      <c r="E4572" s="1" t="s">
        <v>3826</v>
      </c>
      <c r="F4572" s="1" t="s">
        <v>3807</v>
      </c>
      <c r="G4572" s="1">
        <v>4</v>
      </c>
      <c r="H4572" s="1" t="s">
        <v>19</v>
      </c>
      <c r="I4572" s="1" t="s">
        <v>3789</v>
      </c>
      <c r="J4572" s="1">
        <v>25.94</v>
      </c>
      <c r="K4572" s="1">
        <v>103.76</v>
      </c>
      <c r="L4572" s="42">
        <v>5</v>
      </c>
      <c r="M4572" s="43">
        <v>46175</v>
      </c>
      <c r="N4572" s="1" t="s">
        <v>2069</v>
      </c>
    </row>
    <row r="4573" spans="1:14" ht="20.25" x14ac:dyDescent="0.25">
      <c r="A4573" s="1">
        <v>11</v>
      </c>
      <c r="B4573" s="159"/>
      <c r="C4573" s="1" t="s">
        <v>3857</v>
      </c>
      <c r="D4573" s="1"/>
      <c r="E4573" s="1" t="s">
        <v>3860</v>
      </c>
      <c r="F4573" s="1" t="s">
        <v>3807</v>
      </c>
      <c r="G4573" s="1">
        <v>10</v>
      </c>
      <c r="H4573" s="1" t="s">
        <v>19</v>
      </c>
      <c r="I4573" s="1" t="s">
        <v>3789</v>
      </c>
      <c r="J4573" s="1">
        <v>27.9</v>
      </c>
      <c r="K4573" s="1">
        <v>279</v>
      </c>
      <c r="L4573" s="42">
        <v>5</v>
      </c>
      <c r="M4573" s="43">
        <v>46175</v>
      </c>
      <c r="N4573" s="1" t="s">
        <v>2069</v>
      </c>
    </row>
    <row r="4574" spans="1:14" ht="20.25" x14ac:dyDescent="0.25">
      <c r="A4574" s="1">
        <v>12</v>
      </c>
      <c r="B4574" s="159"/>
      <c r="C4574" s="1" t="s">
        <v>3857</v>
      </c>
      <c r="D4574" s="1"/>
      <c r="E4574" s="1" t="s">
        <v>3861</v>
      </c>
      <c r="F4574" s="1" t="s">
        <v>3807</v>
      </c>
      <c r="G4574" s="1">
        <v>2</v>
      </c>
      <c r="H4574" s="1" t="s">
        <v>19</v>
      </c>
      <c r="I4574" s="1" t="s">
        <v>3789</v>
      </c>
      <c r="J4574" s="1">
        <v>25.02</v>
      </c>
      <c r="K4574" s="1">
        <v>50.04</v>
      </c>
      <c r="L4574" s="42">
        <v>5</v>
      </c>
      <c r="M4574" s="43">
        <v>46175</v>
      </c>
      <c r="N4574" s="1" t="s">
        <v>2069</v>
      </c>
    </row>
    <row r="4575" spans="1:14" ht="20.25" x14ac:dyDescent="0.25">
      <c r="A4575" s="1">
        <v>13</v>
      </c>
      <c r="B4575" s="159"/>
      <c r="C4575" s="1" t="s">
        <v>3857</v>
      </c>
      <c r="D4575" s="1"/>
      <c r="E4575" s="1" t="s">
        <v>3862</v>
      </c>
      <c r="F4575" s="1" t="s">
        <v>3807</v>
      </c>
      <c r="G4575" s="1">
        <v>2</v>
      </c>
      <c r="H4575" s="1" t="s">
        <v>19</v>
      </c>
      <c r="I4575" s="1" t="s">
        <v>3789</v>
      </c>
      <c r="J4575" s="1">
        <v>23.68</v>
      </c>
      <c r="K4575" s="1">
        <v>47.36</v>
      </c>
      <c r="L4575" s="42">
        <v>5</v>
      </c>
      <c r="M4575" s="43">
        <v>46175</v>
      </c>
      <c r="N4575" s="1" t="s">
        <v>2069</v>
      </c>
    </row>
    <row r="4576" spans="1:14" ht="20.25" x14ac:dyDescent="0.25">
      <c r="A4576" s="1">
        <v>14</v>
      </c>
      <c r="B4576" s="159"/>
      <c r="C4576" s="1" t="s">
        <v>3863</v>
      </c>
      <c r="D4576" s="1"/>
      <c r="E4576" s="1" t="s">
        <v>3866</v>
      </c>
      <c r="F4576" s="1" t="s">
        <v>3807</v>
      </c>
      <c r="G4576" s="1">
        <v>2</v>
      </c>
      <c r="H4576" s="1" t="s">
        <v>19</v>
      </c>
      <c r="I4576" s="1" t="s">
        <v>3789</v>
      </c>
      <c r="J4576" s="1">
        <v>34.4</v>
      </c>
      <c r="K4576" s="1">
        <v>68.8</v>
      </c>
      <c r="L4576" s="42">
        <v>5</v>
      </c>
      <c r="M4576" s="43">
        <v>46175</v>
      </c>
      <c r="N4576" s="1" t="s">
        <v>2069</v>
      </c>
    </row>
    <row r="4577" spans="1:14" ht="20.25" x14ac:dyDescent="0.25">
      <c r="A4577" s="1">
        <v>15</v>
      </c>
      <c r="B4577" s="159"/>
      <c r="C4577" s="1" t="s">
        <v>3863</v>
      </c>
      <c r="D4577" s="1"/>
      <c r="E4577" s="1" t="s">
        <v>3867</v>
      </c>
      <c r="F4577" s="1" t="s">
        <v>3807</v>
      </c>
      <c r="G4577" s="1">
        <v>2</v>
      </c>
      <c r="H4577" s="1" t="s">
        <v>19</v>
      </c>
      <c r="I4577" s="1" t="s">
        <v>3789</v>
      </c>
      <c r="J4577" s="1">
        <v>34.369999999999997</v>
      </c>
      <c r="K4577" s="1">
        <v>68.739999999999995</v>
      </c>
      <c r="L4577" s="42">
        <v>5</v>
      </c>
      <c r="M4577" s="43">
        <v>46175</v>
      </c>
      <c r="N4577" s="1" t="s">
        <v>2069</v>
      </c>
    </row>
    <row r="4578" spans="1:14" ht="20.25" x14ac:dyDescent="0.25">
      <c r="A4578" s="1">
        <v>16</v>
      </c>
      <c r="B4578" s="159"/>
      <c r="C4578" s="1" t="s">
        <v>3863</v>
      </c>
      <c r="D4578" s="1"/>
      <c r="E4578" s="1" t="s">
        <v>3868</v>
      </c>
      <c r="F4578" s="1" t="s">
        <v>3807</v>
      </c>
      <c r="G4578" s="1">
        <v>2</v>
      </c>
      <c r="H4578" s="1" t="s">
        <v>19</v>
      </c>
      <c r="I4578" s="1" t="s">
        <v>3789</v>
      </c>
      <c r="J4578" s="1">
        <v>34.369999999999997</v>
      </c>
      <c r="K4578" s="1">
        <v>68.739999999999995</v>
      </c>
      <c r="L4578" s="42">
        <v>5</v>
      </c>
      <c r="M4578" s="43">
        <v>46175</v>
      </c>
      <c r="N4578" s="1" t="s">
        <v>2069</v>
      </c>
    </row>
    <row r="4579" spans="1:14" ht="20.25" x14ac:dyDescent="0.25">
      <c r="A4579" s="1">
        <v>17</v>
      </c>
      <c r="B4579" s="159"/>
      <c r="C4579" s="1" t="s">
        <v>3863</v>
      </c>
      <c r="D4579" s="1"/>
      <c r="E4579" s="1" t="s">
        <v>3869</v>
      </c>
      <c r="F4579" s="1" t="s">
        <v>3807</v>
      </c>
      <c r="G4579" s="1">
        <v>2</v>
      </c>
      <c r="H4579" s="1" t="s">
        <v>19</v>
      </c>
      <c r="I4579" s="1" t="s">
        <v>3789</v>
      </c>
      <c r="J4579" s="1">
        <v>27.01</v>
      </c>
      <c r="K4579" s="1">
        <v>54.02</v>
      </c>
      <c r="L4579" s="42">
        <v>5</v>
      </c>
      <c r="M4579" s="43">
        <v>46175</v>
      </c>
      <c r="N4579" s="1" t="s">
        <v>2069</v>
      </c>
    </row>
    <row r="4580" spans="1:14" ht="20.25" x14ac:dyDescent="0.25">
      <c r="A4580" s="1">
        <v>18</v>
      </c>
      <c r="B4580" s="159"/>
      <c r="C4580" s="1" t="s">
        <v>3863</v>
      </c>
      <c r="D4580" s="1"/>
      <c r="E4580" s="1" t="s">
        <v>3870</v>
      </c>
      <c r="F4580" s="1" t="s">
        <v>3807</v>
      </c>
      <c r="G4580" s="1">
        <v>2</v>
      </c>
      <c r="H4580" s="1" t="s">
        <v>19</v>
      </c>
      <c r="I4580" s="1" t="s">
        <v>3789</v>
      </c>
      <c r="J4580" s="1">
        <v>27.01</v>
      </c>
      <c r="K4580" s="1">
        <v>54.02</v>
      </c>
      <c r="L4580" s="42">
        <v>5</v>
      </c>
      <c r="M4580" s="43">
        <v>46175</v>
      </c>
      <c r="N4580" s="1" t="s">
        <v>2069</v>
      </c>
    </row>
    <row r="4581" spans="1:14" ht="20.25" x14ac:dyDescent="0.25">
      <c r="A4581" s="1">
        <v>19</v>
      </c>
      <c r="B4581" s="159"/>
      <c r="C4581" s="1" t="s">
        <v>3863</v>
      </c>
      <c r="D4581" s="1"/>
      <c r="E4581" s="1" t="s">
        <v>3871</v>
      </c>
      <c r="F4581" s="1" t="s">
        <v>3807</v>
      </c>
      <c r="G4581" s="1">
        <v>4</v>
      </c>
      <c r="H4581" s="1" t="s">
        <v>19</v>
      </c>
      <c r="I4581" s="1" t="s">
        <v>3789</v>
      </c>
      <c r="J4581" s="1">
        <v>23.75</v>
      </c>
      <c r="K4581" s="1">
        <v>95</v>
      </c>
      <c r="L4581" s="42">
        <v>5</v>
      </c>
      <c r="M4581" s="43">
        <v>46175</v>
      </c>
      <c r="N4581" s="1" t="s">
        <v>2069</v>
      </c>
    </row>
    <row r="4582" spans="1:14" ht="20.25" x14ac:dyDescent="0.25">
      <c r="A4582" s="1">
        <v>20</v>
      </c>
      <c r="B4582" s="159"/>
      <c r="C4582" s="1" t="s">
        <v>3872</v>
      </c>
      <c r="D4582" s="1"/>
      <c r="E4582" s="1" t="s">
        <v>3873</v>
      </c>
      <c r="F4582" s="1" t="s">
        <v>3807</v>
      </c>
      <c r="G4582" s="1">
        <v>12</v>
      </c>
      <c r="H4582" s="1" t="s">
        <v>19</v>
      </c>
      <c r="I4582" s="1" t="s">
        <v>3789</v>
      </c>
      <c r="J4582" s="1">
        <v>23.68</v>
      </c>
      <c r="K4582" s="1">
        <v>284.15999999999997</v>
      </c>
      <c r="L4582" s="42">
        <v>5</v>
      </c>
      <c r="M4582" s="43">
        <v>46175</v>
      </c>
      <c r="N4582" s="1" t="s">
        <v>2069</v>
      </c>
    </row>
    <row r="4583" spans="1:14" ht="20.25" x14ac:dyDescent="0.25">
      <c r="A4583" s="1">
        <v>21</v>
      </c>
      <c r="B4583" s="159"/>
      <c r="C4583" s="1" t="s">
        <v>3874</v>
      </c>
      <c r="D4583" s="1"/>
      <c r="E4583" s="1" t="s">
        <v>3877</v>
      </c>
      <c r="F4583" s="1" t="s">
        <v>3807</v>
      </c>
      <c r="G4583" s="1">
        <v>12</v>
      </c>
      <c r="H4583" s="1" t="s">
        <v>19</v>
      </c>
      <c r="I4583" s="1" t="s">
        <v>3789</v>
      </c>
      <c r="J4583" s="1">
        <v>23.68</v>
      </c>
      <c r="K4583" s="1">
        <v>284.15999999999997</v>
      </c>
      <c r="L4583" s="42">
        <v>5</v>
      </c>
      <c r="M4583" s="43">
        <v>46175</v>
      </c>
      <c r="N4583" s="1" t="s">
        <v>2069</v>
      </c>
    </row>
    <row r="4584" spans="1:14" ht="20.25" x14ac:dyDescent="0.25">
      <c r="A4584" s="1">
        <v>22</v>
      </c>
      <c r="B4584" s="159"/>
      <c r="C4584" s="1" t="s">
        <v>3903</v>
      </c>
      <c r="D4584" s="1"/>
      <c r="E4584" s="1" t="s">
        <v>3904</v>
      </c>
      <c r="F4584" s="1" t="s">
        <v>3905</v>
      </c>
      <c r="G4584" s="1">
        <v>1</v>
      </c>
      <c r="H4584" s="1" t="s">
        <v>19</v>
      </c>
      <c r="I4584" s="1" t="s">
        <v>2274</v>
      </c>
      <c r="J4584" s="1">
        <v>273.2</v>
      </c>
      <c r="K4584" s="1">
        <v>273.2</v>
      </c>
      <c r="L4584" s="42">
        <v>5</v>
      </c>
      <c r="M4584" s="43">
        <v>46175</v>
      </c>
      <c r="N4584" s="1" t="s">
        <v>2069</v>
      </c>
    </row>
    <row r="4585" spans="1:14" ht="20.25" x14ac:dyDescent="0.25">
      <c r="A4585" s="1">
        <v>23</v>
      </c>
      <c r="B4585" s="159"/>
      <c r="C4585" s="1" t="s">
        <v>3903</v>
      </c>
      <c r="D4585" s="1"/>
      <c r="E4585" s="1" t="s">
        <v>3906</v>
      </c>
      <c r="F4585" s="1" t="s">
        <v>3907</v>
      </c>
      <c r="G4585" s="1">
        <v>1</v>
      </c>
      <c r="H4585" s="1" t="s">
        <v>19</v>
      </c>
      <c r="I4585" s="1" t="s">
        <v>2274</v>
      </c>
      <c r="J4585" s="1">
        <v>97.8</v>
      </c>
      <c r="K4585" s="1">
        <v>97.8</v>
      </c>
      <c r="L4585" s="42">
        <v>5</v>
      </c>
      <c r="M4585" s="43">
        <v>46175</v>
      </c>
      <c r="N4585" s="1" t="s">
        <v>2069</v>
      </c>
    </row>
    <row r="4586" spans="1:14" ht="20.25" x14ac:dyDescent="0.25">
      <c r="A4586" s="1">
        <v>24</v>
      </c>
      <c r="B4586" s="159"/>
      <c r="C4586" s="1" t="s">
        <v>3903</v>
      </c>
      <c r="D4586" s="1"/>
      <c r="E4586" s="1" t="s">
        <v>3906</v>
      </c>
      <c r="F4586" s="1" t="s">
        <v>3907</v>
      </c>
      <c r="G4586" s="1">
        <v>1</v>
      </c>
      <c r="H4586" s="1" t="s">
        <v>19</v>
      </c>
      <c r="I4586" s="1" t="s">
        <v>2276</v>
      </c>
      <c r="J4586" s="1">
        <v>97.8</v>
      </c>
      <c r="K4586" s="1">
        <v>97.8</v>
      </c>
      <c r="L4586" s="42">
        <v>5</v>
      </c>
      <c r="M4586" s="43">
        <v>46175</v>
      </c>
      <c r="N4586" s="1" t="s">
        <v>2069</v>
      </c>
    </row>
    <row r="4587" spans="1:14" ht="20.25" x14ac:dyDescent="0.25">
      <c r="A4587" s="1">
        <v>1</v>
      </c>
      <c r="B4587" s="159"/>
      <c r="C4587" s="1" t="s">
        <v>3778</v>
      </c>
      <c r="D4587" s="1"/>
      <c r="E4587" s="1" t="s">
        <v>3779</v>
      </c>
      <c r="F4587" s="1" t="s">
        <v>3780</v>
      </c>
      <c r="G4587" s="1">
        <v>1</v>
      </c>
      <c r="H4587" s="1" t="s">
        <v>19</v>
      </c>
      <c r="I4587" s="1" t="s">
        <v>2274</v>
      </c>
      <c r="J4587" s="1">
        <v>950.5</v>
      </c>
      <c r="K4587" s="1">
        <v>950.5</v>
      </c>
      <c r="L4587" s="42">
        <v>6</v>
      </c>
      <c r="M4587" s="43">
        <v>46182</v>
      </c>
      <c r="N4587" s="1" t="s">
        <v>2069</v>
      </c>
    </row>
    <row r="4588" spans="1:14" ht="20.25" x14ac:dyDescent="0.25">
      <c r="A4588" s="1">
        <v>2</v>
      </c>
      <c r="B4588" s="159"/>
      <c r="C4588" s="1" t="s">
        <v>3778</v>
      </c>
      <c r="D4588" s="1"/>
      <c r="E4588" s="1" t="s">
        <v>3779</v>
      </c>
      <c r="F4588" s="1" t="s">
        <v>3780</v>
      </c>
      <c r="G4588" s="1">
        <v>1</v>
      </c>
      <c r="H4588" s="1" t="s">
        <v>19</v>
      </c>
      <c r="I4588" s="1" t="s">
        <v>2276</v>
      </c>
      <c r="J4588" s="1">
        <v>950.5</v>
      </c>
      <c r="K4588" s="1">
        <v>950.5</v>
      </c>
      <c r="L4588" s="42">
        <v>6</v>
      </c>
      <c r="M4588" s="43">
        <v>46182</v>
      </c>
      <c r="N4588" s="1" t="s">
        <v>2069</v>
      </c>
    </row>
    <row r="4589" spans="1:14" ht="20.25" x14ac:dyDescent="0.25">
      <c r="A4589" s="1">
        <v>3</v>
      </c>
      <c r="B4589" s="159"/>
      <c r="C4589" s="1" t="s">
        <v>3782</v>
      </c>
      <c r="D4589" s="1"/>
      <c r="E4589" s="1" t="s">
        <v>3783</v>
      </c>
      <c r="F4589" s="1" t="s">
        <v>3780</v>
      </c>
      <c r="G4589" s="1">
        <v>1</v>
      </c>
      <c r="H4589" s="1" t="s">
        <v>19</v>
      </c>
      <c r="I4589" s="1" t="s">
        <v>2274</v>
      </c>
      <c r="J4589" s="1">
        <v>675.7</v>
      </c>
      <c r="K4589" s="1">
        <v>675.7</v>
      </c>
      <c r="L4589" s="42">
        <v>6</v>
      </c>
      <c r="M4589" s="43">
        <v>46182</v>
      </c>
      <c r="N4589" s="1" t="s">
        <v>2069</v>
      </c>
    </row>
    <row r="4590" spans="1:14" ht="20.25" x14ac:dyDescent="0.25">
      <c r="A4590" s="1">
        <v>4</v>
      </c>
      <c r="B4590" s="159"/>
      <c r="C4590" s="1" t="s">
        <v>3782</v>
      </c>
      <c r="D4590" s="1"/>
      <c r="E4590" s="1" t="s">
        <v>3783</v>
      </c>
      <c r="F4590" s="1" t="s">
        <v>3780</v>
      </c>
      <c r="G4590" s="1">
        <v>1</v>
      </c>
      <c r="H4590" s="1" t="s">
        <v>19</v>
      </c>
      <c r="I4590" s="1" t="s">
        <v>2276</v>
      </c>
      <c r="J4590" s="1">
        <v>675.7</v>
      </c>
      <c r="K4590" s="1">
        <v>675.7</v>
      </c>
      <c r="L4590" s="42">
        <v>6</v>
      </c>
      <c r="M4590" s="43">
        <v>46182</v>
      </c>
      <c r="N4590" s="1" t="s">
        <v>2069</v>
      </c>
    </row>
    <row r="4591" spans="1:14" ht="20.25" x14ac:dyDescent="0.25">
      <c r="A4591" s="1">
        <v>5</v>
      </c>
      <c r="B4591" s="159"/>
      <c r="C4591" s="1" t="s">
        <v>3912</v>
      </c>
      <c r="D4591" s="1"/>
      <c r="E4591" s="1" t="s">
        <v>3913</v>
      </c>
      <c r="F4591" s="1" t="s">
        <v>3914</v>
      </c>
      <c r="G4591" s="1">
        <v>30</v>
      </c>
      <c r="H4591" s="1" t="s">
        <v>19</v>
      </c>
      <c r="I4591" s="1" t="s">
        <v>3789</v>
      </c>
      <c r="J4591" s="1">
        <v>8.8699999999999992</v>
      </c>
      <c r="K4591" s="1">
        <v>266.09999999999997</v>
      </c>
      <c r="L4591" s="42">
        <v>6</v>
      </c>
      <c r="M4591" s="43">
        <v>46182</v>
      </c>
      <c r="N4591" s="1" t="s">
        <v>2069</v>
      </c>
    </row>
    <row r="4592" spans="1:14" ht="20.25" x14ac:dyDescent="0.25">
      <c r="A4592" s="1">
        <v>6</v>
      </c>
      <c r="B4592" s="159"/>
      <c r="C4592" s="1" t="s">
        <v>3912</v>
      </c>
      <c r="D4592" s="1"/>
      <c r="E4592" s="1" t="s">
        <v>3916</v>
      </c>
      <c r="F4592" s="1" t="s">
        <v>3917</v>
      </c>
      <c r="G4592" s="1">
        <v>30</v>
      </c>
      <c r="H4592" s="1" t="s">
        <v>19</v>
      </c>
      <c r="I4592" s="1" t="s">
        <v>3789</v>
      </c>
      <c r="J4592" s="1">
        <v>8.8699999999999992</v>
      </c>
      <c r="K4592" s="1">
        <v>266.09999999999997</v>
      </c>
      <c r="L4592" s="42">
        <v>6</v>
      </c>
      <c r="M4592" s="43">
        <v>46182</v>
      </c>
      <c r="N4592" s="1" t="s">
        <v>2069</v>
      </c>
    </row>
    <row r="4593" spans="1:14" ht="20.25" x14ac:dyDescent="0.25">
      <c r="A4593" s="1">
        <v>7</v>
      </c>
      <c r="B4593" s="159"/>
      <c r="C4593" s="1" t="s">
        <v>3912</v>
      </c>
      <c r="D4593" s="1"/>
      <c r="E4593" s="1" t="s">
        <v>3918</v>
      </c>
      <c r="F4593" s="1" t="s">
        <v>3919</v>
      </c>
      <c r="G4593" s="1">
        <v>40</v>
      </c>
      <c r="H4593" s="1" t="s">
        <v>19</v>
      </c>
      <c r="I4593" s="1" t="s">
        <v>3789</v>
      </c>
      <c r="J4593" s="1">
        <v>4.3099999999999996</v>
      </c>
      <c r="K4593" s="1">
        <v>172.39999999999998</v>
      </c>
      <c r="L4593" s="42">
        <v>6</v>
      </c>
      <c r="M4593" s="43">
        <v>46182</v>
      </c>
      <c r="N4593" s="1" t="s">
        <v>2069</v>
      </c>
    </row>
    <row r="4594" spans="1:14" ht="20.25" x14ac:dyDescent="0.25">
      <c r="A4594" s="1">
        <v>8</v>
      </c>
      <c r="B4594" s="159"/>
      <c r="C4594" s="1" t="s">
        <v>3912</v>
      </c>
      <c r="D4594" s="1"/>
      <c r="E4594" s="1" t="s">
        <v>3920</v>
      </c>
      <c r="F4594" s="1" t="s">
        <v>3921</v>
      </c>
      <c r="G4594" s="1">
        <v>10</v>
      </c>
      <c r="H4594" s="1" t="s">
        <v>19</v>
      </c>
      <c r="I4594" s="1" t="s">
        <v>3789</v>
      </c>
      <c r="J4594" s="1">
        <v>83.6</v>
      </c>
      <c r="K4594" s="1">
        <v>836</v>
      </c>
      <c r="L4594" s="42">
        <v>6</v>
      </c>
      <c r="M4594" s="43">
        <v>46182</v>
      </c>
      <c r="N4594" s="1" t="s">
        <v>2069</v>
      </c>
    </row>
    <row r="4595" spans="1:14" ht="20.25" x14ac:dyDescent="0.25">
      <c r="A4595" s="1">
        <v>9</v>
      </c>
      <c r="B4595" s="159"/>
      <c r="C4595" s="1" t="s">
        <v>3912</v>
      </c>
      <c r="D4595" s="1"/>
      <c r="E4595" s="1" t="s">
        <v>3922</v>
      </c>
      <c r="F4595" s="1" t="s">
        <v>3923</v>
      </c>
      <c r="G4595" s="1">
        <v>10</v>
      </c>
      <c r="H4595" s="1" t="s">
        <v>19</v>
      </c>
      <c r="I4595" s="1" t="s">
        <v>3789</v>
      </c>
      <c r="J4595" s="1">
        <v>83.6</v>
      </c>
      <c r="K4595" s="1">
        <v>836</v>
      </c>
      <c r="L4595" s="42">
        <v>6</v>
      </c>
      <c r="M4595" s="43">
        <v>46182</v>
      </c>
      <c r="N4595" s="1" t="s">
        <v>2069</v>
      </c>
    </row>
    <row r="4596" spans="1:14" ht="20.25" x14ac:dyDescent="0.25">
      <c r="A4596" s="1">
        <v>10</v>
      </c>
      <c r="B4596" s="159"/>
      <c r="C4596" s="1" t="s">
        <v>3912</v>
      </c>
      <c r="D4596" s="1"/>
      <c r="E4596" s="1" t="s">
        <v>3924</v>
      </c>
      <c r="F4596" s="1" t="s">
        <v>3925</v>
      </c>
      <c r="G4596" s="1">
        <v>22</v>
      </c>
      <c r="H4596" s="1" t="s">
        <v>19</v>
      </c>
      <c r="I4596" s="1" t="s">
        <v>3789</v>
      </c>
      <c r="J4596" s="1">
        <v>2.85</v>
      </c>
      <c r="K4596" s="1">
        <v>62.7</v>
      </c>
      <c r="L4596" s="42">
        <v>6</v>
      </c>
      <c r="M4596" s="43">
        <v>46182</v>
      </c>
      <c r="N4596" s="1" t="s">
        <v>2069</v>
      </c>
    </row>
    <row r="4597" spans="1:14" ht="20.25" x14ac:dyDescent="0.25">
      <c r="A4597" s="1">
        <v>11</v>
      </c>
      <c r="B4597" s="159"/>
      <c r="C4597" s="1" t="s">
        <v>3912</v>
      </c>
      <c r="D4597" s="1"/>
      <c r="E4597" s="1" t="s">
        <v>3926</v>
      </c>
      <c r="F4597" s="1" t="s">
        <v>3927</v>
      </c>
      <c r="G4597" s="1">
        <v>2</v>
      </c>
      <c r="H4597" s="1" t="s">
        <v>19</v>
      </c>
      <c r="I4597" s="1" t="s">
        <v>3789</v>
      </c>
      <c r="J4597" s="1">
        <v>23</v>
      </c>
      <c r="K4597" s="1">
        <v>46</v>
      </c>
      <c r="L4597" s="42">
        <v>6</v>
      </c>
      <c r="M4597" s="43">
        <v>46182</v>
      </c>
      <c r="N4597" s="1" t="s">
        <v>2069</v>
      </c>
    </row>
    <row r="4598" spans="1:14" ht="20.25" x14ac:dyDescent="0.25">
      <c r="A4598" s="1">
        <v>1</v>
      </c>
      <c r="B4598" s="159">
        <v>4057</v>
      </c>
      <c r="C4598" s="1" t="s">
        <v>3772</v>
      </c>
      <c r="D4598" s="1"/>
      <c r="E4598" s="1" t="s">
        <v>3777</v>
      </c>
      <c r="F4598" s="1" t="s">
        <v>3776</v>
      </c>
      <c r="G4598" s="1">
        <v>1</v>
      </c>
      <c r="H4598" s="1" t="s">
        <v>19</v>
      </c>
      <c r="I4598" s="1" t="s">
        <v>2274</v>
      </c>
      <c r="J4598" s="1">
        <v>295.39999999999998</v>
      </c>
      <c r="K4598" s="1">
        <v>295.39999999999998</v>
      </c>
      <c r="L4598" s="42">
        <v>7</v>
      </c>
      <c r="M4598" s="43">
        <v>46188</v>
      </c>
      <c r="N4598" s="1" t="s">
        <v>2069</v>
      </c>
    </row>
    <row r="4599" spans="1:14" ht="20.25" x14ac:dyDescent="0.25">
      <c r="A4599" s="1">
        <v>2</v>
      </c>
      <c r="B4599" s="159">
        <v>4058</v>
      </c>
      <c r="C4599" s="1" t="s">
        <v>3772</v>
      </c>
      <c r="D4599" s="1"/>
      <c r="E4599" s="1" t="s">
        <v>3777</v>
      </c>
      <c r="F4599" s="1" t="s">
        <v>3776</v>
      </c>
      <c r="G4599" s="1">
        <v>1</v>
      </c>
      <c r="H4599" s="1" t="s">
        <v>19</v>
      </c>
      <c r="I4599" s="1" t="s">
        <v>2276</v>
      </c>
      <c r="J4599" s="1">
        <v>295.39999999999998</v>
      </c>
      <c r="K4599" s="1">
        <v>295.39999999999998</v>
      </c>
      <c r="L4599" s="42">
        <v>7</v>
      </c>
      <c r="M4599" s="43">
        <v>46188</v>
      </c>
      <c r="N4599" s="1" t="s">
        <v>2069</v>
      </c>
    </row>
    <row r="4600" spans="1:14" ht="20.25" x14ac:dyDescent="0.25">
      <c r="A4600" s="1">
        <v>3</v>
      </c>
      <c r="B4600" s="159"/>
      <c r="C4600" s="1" t="s">
        <v>3863</v>
      </c>
      <c r="D4600" s="1"/>
      <c r="E4600" s="1" t="s">
        <v>4251</v>
      </c>
      <c r="F4600" s="1" t="s">
        <v>3803</v>
      </c>
      <c r="G4600" s="1">
        <v>2</v>
      </c>
      <c r="H4600" s="1" t="s">
        <v>19</v>
      </c>
      <c r="I4600" s="1" t="s">
        <v>3789</v>
      </c>
      <c r="J4600" s="1">
        <v>122.98</v>
      </c>
      <c r="K4600" s="1">
        <v>245.96</v>
      </c>
      <c r="L4600" s="42">
        <v>7</v>
      </c>
      <c r="M4600" s="43">
        <v>46188</v>
      </c>
      <c r="N4600" s="1" t="s">
        <v>2069</v>
      </c>
    </row>
    <row r="4601" spans="1:14" ht="20.25" x14ac:dyDescent="0.25">
      <c r="A4601" s="1">
        <v>4</v>
      </c>
      <c r="B4601" s="159"/>
      <c r="C4601" s="1" t="s">
        <v>3929</v>
      </c>
      <c r="D4601" s="1"/>
      <c r="E4601" s="1" t="s">
        <v>3930</v>
      </c>
      <c r="F4601" s="1" t="s">
        <v>3780</v>
      </c>
      <c r="G4601" s="1">
        <v>1</v>
      </c>
      <c r="H4601" s="1" t="s">
        <v>19</v>
      </c>
      <c r="I4601" s="1" t="s">
        <v>2274</v>
      </c>
      <c r="J4601" s="1">
        <v>466.3</v>
      </c>
      <c r="K4601" s="1">
        <v>466.3</v>
      </c>
      <c r="L4601" s="42">
        <v>7</v>
      </c>
      <c r="M4601" s="43">
        <v>46188</v>
      </c>
      <c r="N4601" s="1" t="s">
        <v>2069</v>
      </c>
    </row>
    <row r="4602" spans="1:14" ht="20.25" x14ac:dyDescent="0.25">
      <c r="A4602" s="1">
        <v>5</v>
      </c>
      <c r="B4602" s="159"/>
      <c r="C4602" s="1" t="s">
        <v>3929</v>
      </c>
      <c r="D4602" s="1"/>
      <c r="E4602" s="1" t="s">
        <v>3930</v>
      </c>
      <c r="F4602" s="1" t="s">
        <v>3780</v>
      </c>
      <c r="G4602" s="1">
        <v>1</v>
      </c>
      <c r="H4602" s="1" t="s">
        <v>19</v>
      </c>
      <c r="I4602" s="1" t="s">
        <v>2276</v>
      </c>
      <c r="J4602" s="1">
        <v>466.3</v>
      </c>
      <c r="K4602" s="1">
        <v>466.3</v>
      </c>
      <c r="L4602" s="42">
        <v>7</v>
      </c>
      <c r="M4602" s="43">
        <v>46188</v>
      </c>
      <c r="N4602" s="1" t="s">
        <v>2069</v>
      </c>
    </row>
    <row r="4603" spans="1:14" ht="20.25" x14ac:dyDescent="0.25">
      <c r="A4603" s="1">
        <v>6</v>
      </c>
      <c r="B4603" s="159"/>
      <c r="C4603" s="1" t="s">
        <v>3932</v>
      </c>
      <c r="D4603" s="1"/>
      <c r="E4603" s="1" t="s">
        <v>3933</v>
      </c>
      <c r="F4603" s="1" t="s">
        <v>3780</v>
      </c>
      <c r="G4603" s="1">
        <v>1</v>
      </c>
      <c r="H4603" s="1" t="s">
        <v>19</v>
      </c>
      <c r="I4603" s="1" t="s">
        <v>2274</v>
      </c>
      <c r="J4603" s="1">
        <v>320.39999999999998</v>
      </c>
      <c r="K4603" s="1">
        <v>320.39999999999998</v>
      </c>
      <c r="L4603" s="42">
        <v>7</v>
      </c>
      <c r="M4603" s="43">
        <v>46188</v>
      </c>
      <c r="N4603" s="1" t="s">
        <v>2069</v>
      </c>
    </row>
    <row r="4604" spans="1:14" ht="20.25" x14ac:dyDescent="0.25">
      <c r="A4604" s="1">
        <v>7</v>
      </c>
      <c r="B4604" s="159"/>
      <c r="C4604" s="1" t="s">
        <v>3932</v>
      </c>
      <c r="D4604" s="1"/>
      <c r="E4604" s="1" t="s">
        <v>3933</v>
      </c>
      <c r="F4604" s="1" t="s">
        <v>3780</v>
      </c>
      <c r="G4604" s="1">
        <v>1</v>
      </c>
      <c r="H4604" s="1" t="s">
        <v>19</v>
      </c>
      <c r="I4604" s="1" t="s">
        <v>2276</v>
      </c>
      <c r="J4604" s="1">
        <v>320.39999999999998</v>
      </c>
      <c r="K4604" s="1">
        <v>320.39999999999998</v>
      </c>
      <c r="L4604" s="42">
        <v>7</v>
      </c>
      <c r="M4604" s="43">
        <v>46188</v>
      </c>
      <c r="N4604" s="1" t="s">
        <v>2069</v>
      </c>
    </row>
    <row r="4605" spans="1:14" ht="20.25" x14ac:dyDescent="0.25">
      <c r="A4605" s="1">
        <v>8</v>
      </c>
      <c r="B4605" s="159"/>
      <c r="C4605" s="1" t="s">
        <v>3934</v>
      </c>
      <c r="D4605" s="1"/>
      <c r="E4605" s="1" t="s">
        <v>3935</v>
      </c>
      <c r="F4605" s="1" t="s">
        <v>3936</v>
      </c>
      <c r="G4605" s="1">
        <v>1</v>
      </c>
      <c r="H4605" s="1" t="s">
        <v>19</v>
      </c>
      <c r="I4605" s="1" t="s">
        <v>2274</v>
      </c>
      <c r="J4605" s="1">
        <v>32.9</v>
      </c>
      <c r="K4605" s="1">
        <v>32.9</v>
      </c>
      <c r="L4605" s="42">
        <v>7</v>
      </c>
      <c r="M4605" s="43">
        <v>46188</v>
      </c>
      <c r="N4605" s="1" t="s">
        <v>2069</v>
      </c>
    </row>
    <row r="4606" spans="1:14" ht="20.25" x14ac:dyDescent="0.25">
      <c r="A4606" s="1">
        <v>9</v>
      </c>
      <c r="B4606" s="159"/>
      <c r="C4606" s="1" t="s">
        <v>3934</v>
      </c>
      <c r="D4606" s="1"/>
      <c r="E4606" s="1" t="s">
        <v>3937</v>
      </c>
      <c r="F4606" s="1" t="s">
        <v>3936</v>
      </c>
      <c r="G4606" s="1">
        <v>1</v>
      </c>
      <c r="H4606" s="1" t="s">
        <v>19</v>
      </c>
      <c r="I4606" s="1" t="s">
        <v>2274</v>
      </c>
      <c r="J4606" s="1">
        <v>45.6</v>
      </c>
      <c r="K4606" s="1">
        <v>45.6</v>
      </c>
      <c r="L4606" s="42">
        <v>7</v>
      </c>
      <c r="M4606" s="43">
        <v>46188</v>
      </c>
      <c r="N4606" s="1" t="s">
        <v>2069</v>
      </c>
    </row>
    <row r="4607" spans="1:14" ht="20.25" x14ac:dyDescent="0.25">
      <c r="A4607" s="1">
        <v>10</v>
      </c>
      <c r="B4607" s="159"/>
      <c r="C4607" s="1" t="s">
        <v>3934</v>
      </c>
      <c r="D4607" s="1"/>
      <c r="E4607" s="1" t="s">
        <v>3938</v>
      </c>
      <c r="F4607" s="1" t="s">
        <v>3936</v>
      </c>
      <c r="G4607" s="1">
        <v>1</v>
      </c>
      <c r="H4607" s="1" t="s">
        <v>19</v>
      </c>
      <c r="I4607" s="1" t="s">
        <v>2274</v>
      </c>
      <c r="J4607" s="1">
        <v>22.2</v>
      </c>
      <c r="K4607" s="1">
        <v>22.2</v>
      </c>
      <c r="L4607" s="42">
        <v>7</v>
      </c>
      <c r="M4607" s="43">
        <v>46188</v>
      </c>
      <c r="N4607" s="1" t="s">
        <v>2069</v>
      </c>
    </row>
    <row r="4608" spans="1:14" ht="20.25" x14ac:dyDescent="0.25">
      <c r="A4608" s="1">
        <v>11</v>
      </c>
      <c r="B4608" s="159"/>
      <c r="C4608" s="1" t="s">
        <v>3934</v>
      </c>
      <c r="D4608" s="1"/>
      <c r="E4608" s="1" t="s">
        <v>3939</v>
      </c>
      <c r="F4608" s="1" t="s">
        <v>3936</v>
      </c>
      <c r="G4608" s="1">
        <v>1</v>
      </c>
      <c r="H4608" s="1" t="s">
        <v>19</v>
      </c>
      <c r="I4608" s="1" t="s">
        <v>2274</v>
      </c>
      <c r="J4608" s="1">
        <v>34</v>
      </c>
      <c r="K4608" s="1">
        <v>34</v>
      </c>
      <c r="L4608" s="42">
        <v>7</v>
      </c>
      <c r="M4608" s="43">
        <v>46188</v>
      </c>
      <c r="N4608" s="1" t="s">
        <v>2069</v>
      </c>
    </row>
    <row r="4609" spans="1:14" ht="20.25" x14ac:dyDescent="0.25">
      <c r="A4609" s="1">
        <v>12</v>
      </c>
      <c r="B4609" s="159"/>
      <c r="C4609" s="1" t="s">
        <v>3934</v>
      </c>
      <c r="D4609" s="1"/>
      <c r="E4609" s="1" t="s">
        <v>3941</v>
      </c>
      <c r="F4609" s="1" t="s">
        <v>3936</v>
      </c>
      <c r="G4609" s="1">
        <v>1</v>
      </c>
      <c r="H4609" s="1" t="s">
        <v>19</v>
      </c>
      <c r="I4609" s="1" t="s">
        <v>2274</v>
      </c>
      <c r="J4609" s="1">
        <v>49.8</v>
      </c>
      <c r="K4609" s="1">
        <v>49.8</v>
      </c>
      <c r="L4609" s="42">
        <v>7</v>
      </c>
      <c r="M4609" s="43">
        <v>46188</v>
      </c>
      <c r="N4609" s="1" t="s">
        <v>2069</v>
      </c>
    </row>
    <row r="4610" spans="1:14" ht="20.25" x14ac:dyDescent="0.25">
      <c r="A4610" s="1">
        <v>13</v>
      </c>
      <c r="B4610" s="159"/>
      <c r="C4610" s="1" t="s">
        <v>3934</v>
      </c>
      <c r="D4610" s="1"/>
      <c r="E4610" s="1" t="s">
        <v>3942</v>
      </c>
      <c r="F4610" s="1" t="s">
        <v>3936</v>
      </c>
      <c r="G4610" s="1">
        <v>1</v>
      </c>
      <c r="H4610" s="1" t="s">
        <v>19</v>
      </c>
      <c r="I4610" s="1" t="s">
        <v>2274</v>
      </c>
      <c r="J4610" s="1">
        <v>24.3</v>
      </c>
      <c r="K4610" s="1">
        <v>24.3</v>
      </c>
      <c r="L4610" s="42">
        <v>7</v>
      </c>
      <c r="M4610" s="43">
        <v>46188</v>
      </c>
      <c r="N4610" s="1" t="s">
        <v>2069</v>
      </c>
    </row>
    <row r="4611" spans="1:14" ht="20.25" x14ac:dyDescent="0.25">
      <c r="A4611" s="1">
        <v>14</v>
      </c>
      <c r="B4611" s="159"/>
      <c r="C4611" s="1" t="s">
        <v>3934</v>
      </c>
      <c r="D4611" s="1"/>
      <c r="E4611" s="1" t="s">
        <v>3935</v>
      </c>
      <c r="F4611" s="1" t="s">
        <v>3936</v>
      </c>
      <c r="G4611" s="1">
        <v>1</v>
      </c>
      <c r="H4611" s="1" t="s">
        <v>19</v>
      </c>
      <c r="I4611" s="1" t="s">
        <v>2276</v>
      </c>
      <c r="J4611" s="1">
        <v>32.9</v>
      </c>
      <c r="K4611" s="1">
        <v>32.9</v>
      </c>
      <c r="L4611" s="42">
        <v>7</v>
      </c>
      <c r="M4611" s="43">
        <v>46188</v>
      </c>
      <c r="N4611" s="1" t="s">
        <v>2069</v>
      </c>
    </row>
    <row r="4612" spans="1:14" ht="20.25" x14ac:dyDescent="0.25">
      <c r="A4612" s="1">
        <v>15</v>
      </c>
      <c r="B4612" s="159"/>
      <c r="C4612" s="1" t="s">
        <v>3934</v>
      </c>
      <c r="D4612" s="1"/>
      <c r="E4612" s="1" t="s">
        <v>3937</v>
      </c>
      <c r="F4612" s="1" t="s">
        <v>3936</v>
      </c>
      <c r="G4612" s="1">
        <v>1</v>
      </c>
      <c r="H4612" s="1" t="s">
        <v>19</v>
      </c>
      <c r="I4612" s="1" t="s">
        <v>2276</v>
      </c>
      <c r="J4612" s="1">
        <v>45.6</v>
      </c>
      <c r="K4612" s="1">
        <v>45.6</v>
      </c>
      <c r="L4612" s="42">
        <v>7</v>
      </c>
      <c r="M4612" s="43">
        <v>46188</v>
      </c>
      <c r="N4612" s="1" t="s">
        <v>2069</v>
      </c>
    </row>
    <row r="4613" spans="1:14" ht="20.25" x14ac:dyDescent="0.25">
      <c r="A4613" s="1">
        <v>16</v>
      </c>
      <c r="B4613" s="159"/>
      <c r="C4613" s="1" t="s">
        <v>3934</v>
      </c>
      <c r="D4613" s="1"/>
      <c r="E4613" s="1" t="s">
        <v>3938</v>
      </c>
      <c r="F4613" s="1" t="s">
        <v>3936</v>
      </c>
      <c r="G4613" s="1">
        <v>1</v>
      </c>
      <c r="H4613" s="1" t="s">
        <v>19</v>
      </c>
      <c r="I4613" s="1" t="s">
        <v>2276</v>
      </c>
      <c r="J4613" s="1">
        <v>22.2</v>
      </c>
      <c r="K4613" s="1">
        <v>22.2</v>
      </c>
      <c r="L4613" s="42">
        <v>7</v>
      </c>
      <c r="M4613" s="43">
        <v>46188</v>
      </c>
      <c r="N4613" s="1" t="s">
        <v>2069</v>
      </c>
    </row>
    <row r="4614" spans="1:14" ht="20.25" x14ac:dyDescent="0.25">
      <c r="A4614" s="1">
        <v>17</v>
      </c>
      <c r="B4614" s="159"/>
      <c r="C4614" s="1" t="s">
        <v>3934</v>
      </c>
      <c r="D4614" s="1"/>
      <c r="E4614" s="1" t="s">
        <v>3939</v>
      </c>
      <c r="F4614" s="1" t="s">
        <v>3936</v>
      </c>
      <c r="G4614" s="1">
        <v>1</v>
      </c>
      <c r="H4614" s="1" t="s">
        <v>19</v>
      </c>
      <c r="I4614" s="1" t="s">
        <v>2276</v>
      </c>
      <c r="J4614" s="1">
        <v>34</v>
      </c>
      <c r="K4614" s="1">
        <v>34</v>
      </c>
      <c r="L4614" s="42">
        <v>7</v>
      </c>
      <c r="M4614" s="43">
        <v>46188</v>
      </c>
      <c r="N4614" s="1" t="s">
        <v>2069</v>
      </c>
    </row>
    <row r="4615" spans="1:14" ht="20.25" x14ac:dyDescent="0.25">
      <c r="A4615" s="1">
        <v>18</v>
      </c>
      <c r="B4615" s="159"/>
      <c r="C4615" s="1" t="s">
        <v>3934</v>
      </c>
      <c r="D4615" s="1"/>
      <c r="E4615" s="1" t="s">
        <v>3941</v>
      </c>
      <c r="F4615" s="1" t="s">
        <v>3936</v>
      </c>
      <c r="G4615" s="1">
        <v>1</v>
      </c>
      <c r="H4615" s="1" t="s">
        <v>19</v>
      </c>
      <c r="I4615" s="1" t="s">
        <v>2276</v>
      </c>
      <c r="J4615" s="1">
        <v>49.8</v>
      </c>
      <c r="K4615" s="1">
        <v>49.8</v>
      </c>
      <c r="L4615" s="42">
        <v>7</v>
      </c>
      <c r="M4615" s="43">
        <v>46188</v>
      </c>
      <c r="N4615" s="1" t="s">
        <v>2069</v>
      </c>
    </row>
    <row r="4616" spans="1:14" ht="20.25" x14ac:dyDescent="0.25">
      <c r="A4616" s="1">
        <v>19</v>
      </c>
      <c r="B4616" s="159"/>
      <c r="C4616" s="1" t="s">
        <v>3934</v>
      </c>
      <c r="D4616" s="1"/>
      <c r="E4616" s="1" t="s">
        <v>3942</v>
      </c>
      <c r="F4616" s="1" t="s">
        <v>3936</v>
      </c>
      <c r="G4616" s="1">
        <v>1</v>
      </c>
      <c r="H4616" s="1" t="s">
        <v>19</v>
      </c>
      <c r="I4616" s="1" t="s">
        <v>2276</v>
      </c>
      <c r="J4616" s="1">
        <v>24.3</v>
      </c>
      <c r="K4616" s="1">
        <v>24.3</v>
      </c>
      <c r="L4616" s="42">
        <v>7</v>
      </c>
      <c r="M4616" s="43">
        <v>46188</v>
      </c>
      <c r="N4616" s="1" t="s">
        <v>2069</v>
      </c>
    </row>
    <row r="4617" spans="1:14" ht="20.25" x14ac:dyDescent="0.25">
      <c r="A4617" s="1">
        <v>20</v>
      </c>
      <c r="B4617" s="159"/>
      <c r="C4617" s="1" t="s">
        <v>3970</v>
      </c>
      <c r="D4617" s="1"/>
      <c r="E4617" s="1" t="s">
        <v>3976</v>
      </c>
      <c r="F4617" s="1" t="s">
        <v>3977</v>
      </c>
      <c r="G4617" s="1">
        <v>2</v>
      </c>
      <c r="H4617" s="1" t="s">
        <v>19</v>
      </c>
      <c r="I4617" s="1" t="s">
        <v>2274</v>
      </c>
      <c r="J4617" s="1">
        <v>37.200000000000003</v>
      </c>
      <c r="K4617" s="1">
        <v>74.400000000000006</v>
      </c>
      <c r="L4617" s="42">
        <v>7</v>
      </c>
      <c r="M4617" s="43">
        <v>46188</v>
      </c>
      <c r="N4617" s="1" t="s">
        <v>2069</v>
      </c>
    </row>
    <row r="4618" spans="1:14" ht="20.25" x14ac:dyDescent="0.25">
      <c r="A4618" s="1">
        <v>21</v>
      </c>
      <c r="B4618" s="159"/>
      <c r="C4618" s="1" t="s">
        <v>3970</v>
      </c>
      <c r="D4618" s="1"/>
      <c r="E4618" s="1" t="s">
        <v>3976</v>
      </c>
      <c r="F4618" s="1" t="s">
        <v>3977</v>
      </c>
      <c r="G4618" s="1">
        <v>2</v>
      </c>
      <c r="H4618" s="1" t="s">
        <v>19</v>
      </c>
      <c r="I4618" s="1" t="s">
        <v>2276</v>
      </c>
      <c r="J4618" s="1">
        <v>37.200000000000003</v>
      </c>
      <c r="K4618" s="1">
        <v>74.400000000000006</v>
      </c>
      <c r="L4618" s="42">
        <v>7</v>
      </c>
      <c r="M4618" s="43">
        <v>46188</v>
      </c>
      <c r="N4618" s="1" t="s">
        <v>2069</v>
      </c>
    </row>
    <row r="4619" spans="1:14" ht="20.25" x14ac:dyDescent="0.25">
      <c r="A4619" s="1">
        <v>22</v>
      </c>
      <c r="B4619" s="159"/>
      <c r="C4619" s="1" t="s">
        <v>3978</v>
      </c>
      <c r="D4619" s="1"/>
      <c r="E4619" s="1" t="s">
        <v>3979</v>
      </c>
      <c r="F4619" s="1" t="s">
        <v>3980</v>
      </c>
      <c r="G4619" s="1">
        <v>1</v>
      </c>
      <c r="H4619" s="1" t="s">
        <v>19</v>
      </c>
      <c r="I4619" s="1" t="s">
        <v>2274</v>
      </c>
      <c r="J4619" s="1">
        <v>62.2</v>
      </c>
      <c r="K4619" s="1">
        <v>62.2</v>
      </c>
      <c r="L4619" s="42">
        <v>7</v>
      </c>
      <c r="M4619" s="43">
        <v>46188</v>
      </c>
      <c r="N4619" s="1" t="s">
        <v>2069</v>
      </c>
    </row>
    <row r="4620" spans="1:14" ht="20.25" x14ac:dyDescent="0.25">
      <c r="A4620" s="1">
        <v>23</v>
      </c>
      <c r="B4620" s="159"/>
      <c r="C4620" s="1" t="s">
        <v>3978</v>
      </c>
      <c r="D4620" s="1"/>
      <c r="E4620" s="1" t="s">
        <v>3979</v>
      </c>
      <c r="F4620" s="1" t="s">
        <v>3980</v>
      </c>
      <c r="G4620" s="1">
        <v>1</v>
      </c>
      <c r="H4620" s="1" t="s">
        <v>19</v>
      </c>
      <c r="I4620" s="1" t="s">
        <v>2276</v>
      </c>
      <c r="J4620" s="1">
        <v>62.2</v>
      </c>
      <c r="K4620" s="1">
        <v>62.2</v>
      </c>
      <c r="L4620" s="42">
        <v>7</v>
      </c>
      <c r="M4620" s="43">
        <v>46188</v>
      </c>
      <c r="N4620" s="1" t="s">
        <v>2069</v>
      </c>
    </row>
    <row r="4621" spans="1:14" ht="20.25" x14ac:dyDescent="0.25">
      <c r="A4621" s="1">
        <v>1</v>
      </c>
      <c r="B4621" s="159"/>
      <c r="C4621" s="1" t="s">
        <v>3811</v>
      </c>
      <c r="D4621" s="1"/>
      <c r="E4621" s="1" t="s">
        <v>3812</v>
      </c>
      <c r="F4621" s="1" t="s">
        <v>3813</v>
      </c>
      <c r="G4621" s="1">
        <v>3</v>
      </c>
      <c r="H4621" s="1" t="s">
        <v>19</v>
      </c>
      <c r="I4621" s="1" t="s">
        <v>3789</v>
      </c>
      <c r="J4621" s="1">
        <v>48.94</v>
      </c>
      <c r="K4621" s="1">
        <v>146.82</v>
      </c>
      <c r="L4621" s="42">
        <v>8</v>
      </c>
      <c r="M4621" s="43">
        <v>46196</v>
      </c>
      <c r="N4621" s="1" t="s">
        <v>2069</v>
      </c>
    </row>
    <row r="4622" spans="1:14" ht="20.25" x14ac:dyDescent="0.25">
      <c r="A4622" s="1">
        <v>2</v>
      </c>
      <c r="B4622" s="159"/>
      <c r="C4622" s="1" t="s">
        <v>3874</v>
      </c>
      <c r="D4622" s="1"/>
      <c r="E4622" s="1" t="s">
        <v>3875</v>
      </c>
      <c r="F4622" s="1" t="s">
        <v>3803</v>
      </c>
      <c r="G4622" s="1">
        <v>2</v>
      </c>
      <c r="H4622" s="1" t="s">
        <v>19</v>
      </c>
      <c r="I4622" s="1" t="s">
        <v>3789</v>
      </c>
      <c r="J4622" s="1">
        <v>128.86000000000001</v>
      </c>
      <c r="K4622" s="1">
        <v>257.72000000000003</v>
      </c>
      <c r="L4622" s="42">
        <v>8</v>
      </c>
      <c r="M4622" s="43">
        <v>46196</v>
      </c>
      <c r="N4622" s="1" t="s">
        <v>2069</v>
      </c>
    </row>
    <row r="4623" spans="1:14" ht="20.25" x14ac:dyDescent="0.25">
      <c r="A4623" s="1">
        <v>3</v>
      </c>
      <c r="B4623" s="159"/>
      <c r="C4623" s="1" t="s">
        <v>3874</v>
      </c>
      <c r="D4623" s="1"/>
      <c r="E4623" s="1" t="s">
        <v>3876</v>
      </c>
      <c r="F4623" s="1" t="s">
        <v>3805</v>
      </c>
      <c r="G4623" s="1">
        <v>2</v>
      </c>
      <c r="H4623" s="1" t="s">
        <v>19</v>
      </c>
      <c r="I4623" s="1" t="s">
        <v>3789</v>
      </c>
      <c r="J4623" s="1">
        <v>128.86000000000001</v>
      </c>
      <c r="K4623" s="1">
        <v>257.72000000000003</v>
      </c>
      <c r="L4623" s="42">
        <v>8</v>
      </c>
      <c r="M4623" s="43">
        <v>46196</v>
      </c>
      <c r="N4623" s="1" t="s">
        <v>2069</v>
      </c>
    </row>
    <row r="4624" spans="1:14" ht="20.25" x14ac:dyDescent="0.25">
      <c r="A4624" s="1">
        <v>4</v>
      </c>
      <c r="B4624" s="159"/>
      <c r="C4624" s="1" t="s">
        <v>3836</v>
      </c>
      <c r="D4624" s="1"/>
      <c r="E4624" s="1" t="s">
        <v>3839</v>
      </c>
      <c r="F4624" s="1" t="s">
        <v>3817</v>
      </c>
      <c r="G4624" s="1">
        <v>2</v>
      </c>
      <c r="H4624" s="1" t="s">
        <v>19</v>
      </c>
      <c r="I4624" s="1" t="s">
        <v>3789</v>
      </c>
      <c r="J4624" s="1">
        <v>62.12</v>
      </c>
      <c r="K4624" s="1">
        <v>124.24</v>
      </c>
      <c r="L4624" s="42">
        <v>8</v>
      </c>
      <c r="M4624" s="43">
        <v>46196</v>
      </c>
      <c r="N4624" s="1" t="s">
        <v>2069</v>
      </c>
    </row>
    <row r="4625" spans="1:14" ht="20.25" x14ac:dyDescent="0.25">
      <c r="A4625" s="1">
        <v>5</v>
      </c>
      <c r="B4625" s="159"/>
      <c r="C4625" s="1" t="s">
        <v>3836</v>
      </c>
      <c r="D4625" s="1"/>
      <c r="E4625" s="1" t="s">
        <v>3840</v>
      </c>
      <c r="F4625" s="1" t="s">
        <v>3819</v>
      </c>
      <c r="G4625" s="1">
        <v>2</v>
      </c>
      <c r="H4625" s="1" t="s">
        <v>19</v>
      </c>
      <c r="I4625" s="1" t="s">
        <v>3789</v>
      </c>
      <c r="J4625" s="1">
        <v>40.82</v>
      </c>
      <c r="K4625" s="1">
        <v>81.64</v>
      </c>
      <c r="L4625" s="42">
        <v>8</v>
      </c>
      <c r="M4625" s="43">
        <v>46196</v>
      </c>
      <c r="N4625" s="1" t="s">
        <v>2069</v>
      </c>
    </row>
    <row r="4626" spans="1:14" ht="20.25" x14ac:dyDescent="0.25">
      <c r="A4626" s="1">
        <v>6</v>
      </c>
      <c r="B4626" s="159"/>
      <c r="C4626" s="1" t="s">
        <v>3841</v>
      </c>
      <c r="D4626" s="1"/>
      <c r="E4626" s="1" t="s">
        <v>3842</v>
      </c>
      <c r="F4626" s="1" t="s">
        <v>3843</v>
      </c>
      <c r="G4626" s="1">
        <v>2</v>
      </c>
      <c r="H4626" s="1" t="s">
        <v>19</v>
      </c>
      <c r="I4626" s="1" t="s">
        <v>3789</v>
      </c>
      <c r="J4626" s="1">
        <v>39.380000000000003</v>
      </c>
      <c r="K4626" s="1">
        <v>78.760000000000005</v>
      </c>
      <c r="L4626" s="42">
        <v>8</v>
      </c>
      <c r="M4626" s="43">
        <v>46196</v>
      </c>
      <c r="N4626" s="1" t="s">
        <v>2069</v>
      </c>
    </row>
    <row r="4627" spans="1:14" ht="20.25" x14ac:dyDescent="0.25">
      <c r="A4627" s="1">
        <v>7</v>
      </c>
      <c r="B4627" s="159"/>
      <c r="C4627" s="1" t="s">
        <v>3827</v>
      </c>
      <c r="D4627" s="1"/>
      <c r="E4627" s="1" t="s">
        <v>3828</v>
      </c>
      <c r="F4627" s="1" t="s">
        <v>3813</v>
      </c>
      <c r="G4627" s="1">
        <v>4</v>
      </c>
      <c r="H4627" s="1" t="s">
        <v>19</v>
      </c>
      <c r="I4627" s="1" t="s">
        <v>3789</v>
      </c>
      <c r="J4627" s="1">
        <v>77</v>
      </c>
      <c r="K4627" s="1">
        <v>308</v>
      </c>
      <c r="L4627" s="42">
        <v>8</v>
      </c>
      <c r="M4627" s="43">
        <v>46196</v>
      </c>
      <c r="N4627" s="1" t="s">
        <v>2069</v>
      </c>
    </row>
    <row r="4628" spans="1:14" ht="20.25" x14ac:dyDescent="0.25">
      <c r="A4628" s="1">
        <v>8</v>
      </c>
      <c r="B4628" s="159"/>
      <c r="C4628" s="1" t="s">
        <v>3831</v>
      </c>
      <c r="D4628" s="1"/>
      <c r="E4628" s="1" t="s">
        <v>3832</v>
      </c>
      <c r="F4628" s="1" t="s">
        <v>3813</v>
      </c>
      <c r="G4628" s="1">
        <v>2</v>
      </c>
      <c r="H4628" s="1" t="s">
        <v>19</v>
      </c>
      <c r="I4628" s="1" t="s">
        <v>3789</v>
      </c>
      <c r="J4628" s="1">
        <v>81.680000000000007</v>
      </c>
      <c r="K4628" s="1">
        <v>163.36000000000001</v>
      </c>
      <c r="L4628" s="42">
        <v>8</v>
      </c>
      <c r="M4628" s="43">
        <v>46196</v>
      </c>
      <c r="N4628" s="1" t="s">
        <v>2069</v>
      </c>
    </row>
    <row r="4629" spans="1:14" ht="20.25" x14ac:dyDescent="0.25">
      <c r="A4629" s="1">
        <v>9</v>
      </c>
      <c r="B4629" s="159"/>
      <c r="C4629" s="1" t="s">
        <v>3831</v>
      </c>
      <c r="D4629" s="1"/>
      <c r="E4629" s="1" t="s">
        <v>3833</v>
      </c>
      <c r="F4629" s="1" t="s">
        <v>3815</v>
      </c>
      <c r="G4629" s="1">
        <v>2</v>
      </c>
      <c r="H4629" s="1" t="s">
        <v>19</v>
      </c>
      <c r="I4629" s="1" t="s">
        <v>3789</v>
      </c>
      <c r="J4629" s="1">
        <v>83.17</v>
      </c>
      <c r="K4629" s="1">
        <v>166.34</v>
      </c>
      <c r="L4629" s="42">
        <v>8</v>
      </c>
      <c r="M4629" s="43">
        <v>46196</v>
      </c>
      <c r="N4629" s="1" t="s">
        <v>2069</v>
      </c>
    </row>
    <row r="4630" spans="1:14" ht="20.25" x14ac:dyDescent="0.25">
      <c r="A4630" s="1">
        <v>10</v>
      </c>
      <c r="B4630" s="159"/>
      <c r="C4630" s="1" t="s">
        <v>3831</v>
      </c>
      <c r="D4630" s="1"/>
      <c r="E4630" s="1" t="s">
        <v>3834</v>
      </c>
      <c r="F4630" s="1" t="s">
        <v>3817</v>
      </c>
      <c r="G4630" s="1">
        <v>2</v>
      </c>
      <c r="H4630" s="1" t="s">
        <v>19</v>
      </c>
      <c r="I4630" s="1" t="s">
        <v>3789</v>
      </c>
      <c r="J4630" s="1">
        <v>115.1</v>
      </c>
      <c r="K4630" s="1">
        <v>230.2</v>
      </c>
      <c r="L4630" s="42">
        <v>8</v>
      </c>
      <c r="M4630" s="43">
        <v>46196</v>
      </c>
      <c r="N4630" s="1" t="s">
        <v>2069</v>
      </c>
    </row>
    <row r="4631" spans="1:14" ht="20.25" x14ac:dyDescent="0.25">
      <c r="A4631" s="1">
        <v>11</v>
      </c>
      <c r="B4631" s="159"/>
      <c r="C4631" s="1" t="s">
        <v>3836</v>
      </c>
      <c r="D4631" s="1"/>
      <c r="E4631" s="1" t="s">
        <v>3837</v>
      </c>
      <c r="F4631" s="1" t="s">
        <v>3813</v>
      </c>
      <c r="G4631" s="1">
        <v>2</v>
      </c>
      <c r="H4631" s="1" t="s">
        <v>19</v>
      </c>
      <c r="I4631" s="1" t="s">
        <v>3789</v>
      </c>
      <c r="J4631" s="1">
        <v>101.75</v>
      </c>
      <c r="K4631" s="1">
        <v>203.5</v>
      </c>
      <c r="L4631" s="42">
        <v>8</v>
      </c>
      <c r="M4631" s="43">
        <v>46196</v>
      </c>
      <c r="N4631" s="1" t="s">
        <v>2069</v>
      </c>
    </row>
    <row r="4632" spans="1:14" ht="20.25" x14ac:dyDescent="0.25">
      <c r="A4632" s="1">
        <v>12</v>
      </c>
      <c r="B4632" s="159"/>
      <c r="C4632" s="1" t="s">
        <v>3811</v>
      </c>
      <c r="D4632" s="1"/>
      <c r="E4632" s="1" t="s">
        <v>3812</v>
      </c>
      <c r="F4632" s="1" t="s">
        <v>3813</v>
      </c>
      <c r="G4632" s="1">
        <v>1</v>
      </c>
      <c r="H4632" s="1" t="s">
        <v>19</v>
      </c>
      <c r="I4632" s="1" t="s">
        <v>3789</v>
      </c>
      <c r="J4632" s="1">
        <v>48.94</v>
      </c>
      <c r="K4632" s="1">
        <v>48.94</v>
      </c>
      <c r="L4632" s="42">
        <v>8</v>
      </c>
      <c r="M4632" s="43">
        <v>46196</v>
      </c>
      <c r="N4632" s="1" t="s">
        <v>2069</v>
      </c>
    </row>
    <row r="4633" spans="1:14" ht="20.25" x14ac:dyDescent="0.25">
      <c r="A4633" s="1">
        <v>13</v>
      </c>
      <c r="B4633" s="159"/>
      <c r="C4633" s="1" t="s">
        <v>3831</v>
      </c>
      <c r="D4633" s="1"/>
      <c r="E4633" s="1" t="s">
        <v>3835</v>
      </c>
      <c r="F4633" s="1" t="s">
        <v>3819</v>
      </c>
      <c r="G4633" s="1">
        <v>2</v>
      </c>
      <c r="H4633" s="1" t="s">
        <v>19</v>
      </c>
      <c r="I4633" s="1" t="s">
        <v>3789</v>
      </c>
      <c r="J4633" s="1">
        <v>44.32</v>
      </c>
      <c r="K4633" s="1">
        <v>88.64</v>
      </c>
      <c r="L4633" s="42">
        <v>8</v>
      </c>
      <c r="M4633" s="43">
        <v>46196</v>
      </c>
      <c r="N4633" s="1" t="s">
        <v>2069</v>
      </c>
    </row>
    <row r="4634" spans="1:14" ht="20.25" x14ac:dyDescent="0.25">
      <c r="A4634" s="1">
        <v>14</v>
      </c>
      <c r="B4634" s="159"/>
      <c r="C4634" s="1" t="s">
        <v>3841</v>
      </c>
      <c r="D4634" s="1"/>
      <c r="E4634" s="1" t="s">
        <v>3844</v>
      </c>
      <c r="F4634" s="1" t="s">
        <v>3845</v>
      </c>
      <c r="G4634" s="1">
        <v>4</v>
      </c>
      <c r="H4634" s="1" t="s">
        <v>19</v>
      </c>
      <c r="I4634" s="1" t="s">
        <v>3789</v>
      </c>
      <c r="J4634" s="1">
        <v>39.78</v>
      </c>
      <c r="K4634" s="1">
        <v>159.12</v>
      </c>
      <c r="L4634" s="42">
        <v>8</v>
      </c>
      <c r="M4634" s="43">
        <v>46196</v>
      </c>
      <c r="N4634" s="1" t="s">
        <v>2069</v>
      </c>
    </row>
    <row r="4635" spans="1:14" ht="20.25" x14ac:dyDescent="0.25">
      <c r="A4635" s="1">
        <v>1</v>
      </c>
      <c r="B4635" s="159"/>
      <c r="C4635" s="1" t="s">
        <v>3863</v>
      </c>
      <c r="D4635" s="1"/>
      <c r="E4635" s="1" t="s">
        <v>3865</v>
      </c>
      <c r="F4635" s="1" t="s">
        <v>3805</v>
      </c>
      <c r="G4635" s="1">
        <v>2</v>
      </c>
      <c r="H4635" s="1" t="s">
        <v>19</v>
      </c>
      <c r="I4635" s="1" t="s">
        <v>3789</v>
      </c>
      <c r="J4635" s="1">
        <v>122.98</v>
      </c>
      <c r="K4635" s="1">
        <v>245.96</v>
      </c>
      <c r="L4635" s="42">
        <v>9</v>
      </c>
      <c r="M4635" s="43">
        <v>46196</v>
      </c>
      <c r="N4635" s="1" t="s">
        <v>2069</v>
      </c>
    </row>
    <row r="4636" spans="1:14" ht="20.25" x14ac:dyDescent="0.25">
      <c r="A4636" s="1">
        <v>2</v>
      </c>
      <c r="B4636" s="159"/>
      <c r="C4636" s="1" t="s">
        <v>3848</v>
      </c>
      <c r="D4636" s="1"/>
      <c r="E4636" s="1" t="s">
        <v>3849</v>
      </c>
      <c r="F4636" s="1" t="s">
        <v>3813</v>
      </c>
      <c r="G4636" s="1">
        <v>4</v>
      </c>
      <c r="H4636" s="1" t="s">
        <v>19</v>
      </c>
      <c r="I4636" s="1" t="s">
        <v>3789</v>
      </c>
      <c r="J4636" s="1">
        <v>47.47</v>
      </c>
      <c r="K4636" s="1">
        <v>189.88</v>
      </c>
      <c r="L4636" s="42">
        <v>9</v>
      </c>
      <c r="M4636" s="43">
        <v>46196</v>
      </c>
      <c r="N4636" s="1" t="s">
        <v>2069</v>
      </c>
    </row>
    <row r="4637" spans="1:14" ht="20.25" x14ac:dyDescent="0.25">
      <c r="A4637" s="1">
        <v>3</v>
      </c>
      <c r="B4637" s="159"/>
      <c r="C4637" s="1" t="s">
        <v>3848</v>
      </c>
      <c r="D4637" s="1"/>
      <c r="E4637" s="1" t="s">
        <v>3850</v>
      </c>
      <c r="F4637" s="1" t="s">
        <v>3815</v>
      </c>
      <c r="G4637" s="1">
        <v>2</v>
      </c>
      <c r="H4637" s="1" t="s">
        <v>19</v>
      </c>
      <c r="I4637" s="1" t="s">
        <v>3789</v>
      </c>
      <c r="J4637" s="1">
        <v>50.82</v>
      </c>
      <c r="K4637" s="1">
        <v>101.64</v>
      </c>
      <c r="L4637" s="42">
        <v>9</v>
      </c>
      <c r="M4637" s="43">
        <v>46196</v>
      </c>
      <c r="N4637" s="1" t="s">
        <v>2069</v>
      </c>
    </row>
    <row r="4638" spans="1:14" ht="20.25" x14ac:dyDescent="0.25">
      <c r="A4638" s="1">
        <v>4</v>
      </c>
      <c r="B4638" s="159"/>
      <c r="C4638" s="1" t="s">
        <v>3848</v>
      </c>
      <c r="D4638" s="1"/>
      <c r="E4638" s="1" t="s">
        <v>3851</v>
      </c>
      <c r="F4638" s="1" t="s">
        <v>3817</v>
      </c>
      <c r="G4638" s="1">
        <v>2</v>
      </c>
      <c r="H4638" s="1" t="s">
        <v>19</v>
      </c>
      <c r="I4638" s="1" t="s">
        <v>3789</v>
      </c>
      <c r="J4638" s="1">
        <v>55.81</v>
      </c>
      <c r="K4638" s="1">
        <v>111.62</v>
      </c>
      <c r="L4638" s="42">
        <v>9</v>
      </c>
      <c r="M4638" s="43">
        <v>46196</v>
      </c>
      <c r="N4638" s="1" t="s">
        <v>2069</v>
      </c>
    </row>
    <row r="4639" spans="1:14" ht="20.25" x14ac:dyDescent="0.25">
      <c r="A4639" s="1">
        <v>5</v>
      </c>
      <c r="B4639" s="159"/>
      <c r="C4639" s="1" t="s">
        <v>3848</v>
      </c>
      <c r="D4639" s="1"/>
      <c r="E4639" s="1" t="s">
        <v>3852</v>
      </c>
      <c r="F4639" s="1" t="s">
        <v>3819</v>
      </c>
      <c r="G4639" s="1">
        <v>2</v>
      </c>
      <c r="H4639" s="1" t="s">
        <v>19</v>
      </c>
      <c r="I4639" s="1" t="s">
        <v>3789</v>
      </c>
      <c r="J4639" s="1">
        <v>78.33</v>
      </c>
      <c r="K4639" s="1">
        <v>156.66</v>
      </c>
      <c r="L4639" s="42">
        <v>9</v>
      </c>
      <c r="M4639" s="43">
        <v>46196</v>
      </c>
      <c r="N4639" s="1" t="s">
        <v>2069</v>
      </c>
    </row>
    <row r="4640" spans="1:14" ht="20.25" x14ac:dyDescent="0.25">
      <c r="A4640" s="1">
        <v>6</v>
      </c>
      <c r="B4640" s="159"/>
      <c r="C4640" s="1" t="s">
        <v>3848</v>
      </c>
      <c r="D4640" s="1"/>
      <c r="E4640" s="1" t="s">
        <v>3853</v>
      </c>
      <c r="F4640" s="1" t="s">
        <v>3843</v>
      </c>
      <c r="G4640" s="1">
        <v>2</v>
      </c>
      <c r="H4640" s="1" t="s">
        <v>19</v>
      </c>
      <c r="I4640" s="1" t="s">
        <v>3789</v>
      </c>
      <c r="J4640" s="1">
        <v>75.52</v>
      </c>
      <c r="K4640" s="1">
        <v>151.04</v>
      </c>
      <c r="L4640" s="42">
        <v>9</v>
      </c>
      <c r="M4640" s="43">
        <v>46196</v>
      </c>
      <c r="N4640" s="1" t="s">
        <v>2069</v>
      </c>
    </row>
    <row r="4641" spans="1:14" ht="20.25" x14ac:dyDescent="0.25">
      <c r="A4641" s="1">
        <v>7</v>
      </c>
      <c r="B4641" s="159"/>
      <c r="C4641" s="1" t="s">
        <v>3801</v>
      </c>
      <c r="D4641" s="1"/>
      <c r="E4641" s="1" t="s">
        <v>3802</v>
      </c>
      <c r="F4641" s="1" t="s">
        <v>3803</v>
      </c>
      <c r="G4641" s="1">
        <v>2</v>
      </c>
      <c r="H4641" s="1" t="s">
        <v>19</v>
      </c>
      <c r="I4641" s="1" t="s">
        <v>3789</v>
      </c>
      <c r="J4641" s="1">
        <v>161.66999999999999</v>
      </c>
      <c r="K4641" s="1">
        <v>323.33999999999997</v>
      </c>
      <c r="L4641" s="42">
        <v>9</v>
      </c>
      <c r="M4641" s="43">
        <v>46196</v>
      </c>
      <c r="N4641" s="1" t="s">
        <v>2069</v>
      </c>
    </row>
    <row r="4642" spans="1:14" ht="20.25" x14ac:dyDescent="0.25">
      <c r="A4642" s="1">
        <v>8</v>
      </c>
      <c r="B4642" s="159"/>
      <c r="C4642" s="1" t="s">
        <v>3801</v>
      </c>
      <c r="D4642" s="1"/>
      <c r="E4642" s="1" t="s">
        <v>3804</v>
      </c>
      <c r="F4642" s="1" t="s">
        <v>3805</v>
      </c>
      <c r="G4642" s="1">
        <v>2</v>
      </c>
      <c r="H4642" s="1" t="s">
        <v>19</v>
      </c>
      <c r="I4642" s="1" t="s">
        <v>3789</v>
      </c>
      <c r="J4642" s="1">
        <v>161.66999999999999</v>
      </c>
      <c r="K4642" s="1">
        <v>323.33999999999997</v>
      </c>
      <c r="L4642" s="42">
        <v>9</v>
      </c>
      <c r="M4642" s="43">
        <v>46196</v>
      </c>
      <c r="N4642" s="1" t="s">
        <v>2069</v>
      </c>
    </row>
    <row r="4643" spans="1:14" ht="20.25" x14ac:dyDescent="0.25">
      <c r="A4643" s="1">
        <v>9</v>
      </c>
      <c r="B4643" s="159"/>
      <c r="C4643" s="1" t="s">
        <v>3872</v>
      </c>
      <c r="D4643" s="1"/>
      <c r="E4643" s="1" t="s">
        <v>4252</v>
      </c>
      <c r="F4643" s="1" t="s">
        <v>3813</v>
      </c>
      <c r="G4643" s="1">
        <v>4</v>
      </c>
      <c r="H4643" s="1" t="s">
        <v>19</v>
      </c>
      <c r="I4643" s="1" t="s">
        <v>3789</v>
      </c>
      <c r="J4643" s="1">
        <v>71.44</v>
      </c>
      <c r="K4643" s="1">
        <v>285.76</v>
      </c>
      <c r="L4643" s="42">
        <v>9</v>
      </c>
      <c r="M4643" s="43">
        <v>46196</v>
      </c>
      <c r="N4643" s="1" t="s">
        <v>2069</v>
      </c>
    </row>
    <row r="4644" spans="1:14" ht="20.25" x14ac:dyDescent="0.25">
      <c r="A4644" s="1">
        <v>10</v>
      </c>
      <c r="B4644" s="159"/>
      <c r="C4644" s="1" t="s">
        <v>3872</v>
      </c>
      <c r="D4644" s="1"/>
      <c r="E4644" s="1" t="s">
        <v>4253</v>
      </c>
      <c r="F4644" s="1" t="s">
        <v>3815</v>
      </c>
      <c r="G4644" s="1">
        <v>4</v>
      </c>
      <c r="H4644" s="1" t="s">
        <v>19</v>
      </c>
      <c r="I4644" s="1" t="s">
        <v>3789</v>
      </c>
      <c r="J4644" s="1">
        <v>71.44</v>
      </c>
      <c r="K4644" s="1">
        <v>285.76</v>
      </c>
      <c r="L4644" s="42">
        <v>9</v>
      </c>
      <c r="M4644" s="43">
        <v>46196</v>
      </c>
      <c r="N4644" s="1" t="s">
        <v>2069</v>
      </c>
    </row>
    <row r="4645" spans="1:14" ht="20.25" x14ac:dyDescent="0.25">
      <c r="A4645" s="1">
        <v>11</v>
      </c>
      <c r="B4645" s="159"/>
      <c r="C4645" s="1" t="s">
        <v>3874</v>
      </c>
      <c r="D4645" s="1"/>
      <c r="E4645" s="1" t="s">
        <v>3876</v>
      </c>
      <c r="F4645" s="1" t="s">
        <v>3878</v>
      </c>
      <c r="G4645" s="1">
        <v>8</v>
      </c>
      <c r="H4645" s="1" t="s">
        <v>19</v>
      </c>
      <c r="I4645" s="1" t="s">
        <v>3789</v>
      </c>
      <c r="J4645" s="1">
        <v>71.44</v>
      </c>
      <c r="K4645" s="1">
        <v>571.52</v>
      </c>
      <c r="L4645" s="42">
        <v>9</v>
      </c>
      <c r="M4645" s="43">
        <v>46196</v>
      </c>
      <c r="N4645" s="1" t="s">
        <v>2069</v>
      </c>
    </row>
    <row r="4646" spans="1:14" ht="20.25" x14ac:dyDescent="0.25">
      <c r="A4646" s="1">
        <v>12</v>
      </c>
      <c r="B4646" s="159"/>
      <c r="C4646" s="1" t="s">
        <v>3857</v>
      </c>
      <c r="D4646" s="1"/>
      <c r="E4646" s="1" t="s">
        <v>4254</v>
      </c>
      <c r="F4646" s="1" t="s">
        <v>3803</v>
      </c>
      <c r="G4646" s="1">
        <v>2</v>
      </c>
      <c r="H4646" s="1" t="s">
        <v>19</v>
      </c>
      <c r="I4646" s="1" t="s">
        <v>3789</v>
      </c>
      <c r="J4646" s="1">
        <v>152.22</v>
      </c>
      <c r="K4646" s="1">
        <v>304.44</v>
      </c>
      <c r="L4646" s="42">
        <v>9</v>
      </c>
      <c r="M4646" s="43">
        <v>46196</v>
      </c>
      <c r="N4646" s="1" t="s">
        <v>2069</v>
      </c>
    </row>
    <row r="4647" spans="1:14" ht="20.25" x14ac:dyDescent="0.25">
      <c r="A4647" s="1">
        <v>13</v>
      </c>
      <c r="B4647" s="159"/>
      <c r="C4647" s="1" t="s">
        <v>3872</v>
      </c>
      <c r="D4647" s="1"/>
      <c r="E4647" s="1" t="s">
        <v>4255</v>
      </c>
      <c r="F4647" s="1" t="s">
        <v>3803</v>
      </c>
      <c r="G4647" s="1">
        <v>2</v>
      </c>
      <c r="H4647" s="1" t="s">
        <v>19</v>
      </c>
      <c r="I4647" s="1" t="s">
        <v>3789</v>
      </c>
      <c r="J4647" s="1">
        <v>129.09</v>
      </c>
      <c r="K4647" s="1">
        <v>258.18</v>
      </c>
      <c r="L4647" s="42">
        <v>9</v>
      </c>
      <c r="M4647" s="43">
        <v>46196</v>
      </c>
      <c r="N4647" s="1" t="s">
        <v>2069</v>
      </c>
    </row>
    <row r="4648" spans="1:14" ht="20.25" x14ac:dyDescent="0.25">
      <c r="A4648" s="1">
        <v>14</v>
      </c>
      <c r="B4648" s="159"/>
      <c r="C4648" s="1" t="s">
        <v>3872</v>
      </c>
      <c r="D4648" s="1"/>
      <c r="E4648" s="1" t="s">
        <v>4256</v>
      </c>
      <c r="F4648" s="1" t="s">
        <v>3805</v>
      </c>
      <c r="G4648" s="1">
        <v>2</v>
      </c>
      <c r="H4648" s="1" t="s">
        <v>19</v>
      </c>
      <c r="I4648" s="1" t="s">
        <v>3789</v>
      </c>
      <c r="J4648" s="1">
        <v>129.09</v>
      </c>
      <c r="K4648" s="1">
        <v>258.18</v>
      </c>
      <c r="L4648" s="42">
        <v>9</v>
      </c>
      <c r="M4648" s="43">
        <v>46196</v>
      </c>
      <c r="N4648" s="1" t="s">
        <v>2069</v>
      </c>
    </row>
    <row r="4649" spans="1:14" ht="20.25" x14ac:dyDescent="0.25">
      <c r="A4649" s="1">
        <v>15</v>
      </c>
      <c r="B4649" s="159"/>
      <c r="C4649" s="1" t="s">
        <v>3778</v>
      </c>
      <c r="D4649" s="1"/>
      <c r="E4649" s="1" t="s">
        <v>3945</v>
      </c>
      <c r="F4649" s="1" t="s">
        <v>3946</v>
      </c>
      <c r="G4649" s="1">
        <v>2</v>
      </c>
      <c r="H4649" s="1" t="s">
        <v>19</v>
      </c>
      <c r="I4649" s="1" t="s">
        <v>2274</v>
      </c>
      <c r="J4649" s="1">
        <v>108.2</v>
      </c>
      <c r="K4649" s="1">
        <v>216.4</v>
      </c>
      <c r="L4649" s="42">
        <v>9</v>
      </c>
      <c r="M4649" s="43">
        <v>46196</v>
      </c>
      <c r="N4649" s="1" t="s">
        <v>2069</v>
      </c>
    </row>
    <row r="4650" spans="1:14" ht="20.25" x14ac:dyDescent="0.25">
      <c r="A4650" s="1">
        <v>16</v>
      </c>
      <c r="B4650" s="159"/>
      <c r="C4650" s="1" t="s">
        <v>3778</v>
      </c>
      <c r="D4650" s="1"/>
      <c r="E4650" s="1" t="s">
        <v>3945</v>
      </c>
      <c r="F4650" s="1" t="s">
        <v>3946</v>
      </c>
      <c r="G4650" s="1">
        <v>2</v>
      </c>
      <c r="H4650" s="1" t="s">
        <v>19</v>
      </c>
      <c r="I4650" s="1" t="s">
        <v>2276</v>
      </c>
      <c r="J4650" s="1">
        <v>108.2</v>
      </c>
      <c r="K4650" s="1">
        <v>216.4</v>
      </c>
      <c r="L4650" s="42">
        <v>9</v>
      </c>
      <c r="M4650" s="43">
        <v>46196</v>
      </c>
      <c r="N4650" s="1" t="s">
        <v>2069</v>
      </c>
    </row>
    <row r="4651" spans="1:14" ht="20.25" x14ac:dyDescent="0.25">
      <c r="A4651" s="1">
        <v>1</v>
      </c>
      <c r="B4651" s="159"/>
      <c r="C4651" s="1" t="s">
        <v>4257</v>
      </c>
      <c r="D4651" s="1"/>
      <c r="E4651" s="1"/>
      <c r="F4651" s="1" t="s">
        <v>4258</v>
      </c>
      <c r="G4651" s="1">
        <v>32</v>
      </c>
      <c r="H4651" s="1" t="s">
        <v>19</v>
      </c>
      <c r="I4651" s="1" t="s">
        <v>4085</v>
      </c>
      <c r="J4651" s="1">
        <v>0.02</v>
      </c>
      <c r="K4651" s="1">
        <v>0.64</v>
      </c>
      <c r="L4651" s="42">
        <v>10</v>
      </c>
      <c r="M4651" s="43">
        <v>46197</v>
      </c>
      <c r="N4651" s="1" t="s">
        <v>2069</v>
      </c>
    </row>
    <row r="4652" spans="1:14" ht="20.25" x14ac:dyDescent="0.25">
      <c r="A4652" s="1">
        <v>2</v>
      </c>
      <c r="B4652" s="159"/>
      <c r="C4652" s="1" t="s">
        <v>4259</v>
      </c>
      <c r="D4652" s="1"/>
      <c r="E4652" s="1"/>
      <c r="F4652" s="1" t="s">
        <v>4260</v>
      </c>
      <c r="G4652" s="1">
        <v>1144</v>
      </c>
      <c r="H4652" s="1" t="s">
        <v>19</v>
      </c>
      <c r="I4652" s="1" t="s">
        <v>4085</v>
      </c>
      <c r="J4652" s="1">
        <v>0.02</v>
      </c>
      <c r="K4652" s="1">
        <v>22.88</v>
      </c>
      <c r="L4652" s="42">
        <v>10</v>
      </c>
      <c r="M4652" s="43">
        <v>46197</v>
      </c>
      <c r="N4652" s="1" t="s">
        <v>2069</v>
      </c>
    </row>
    <row r="4653" spans="1:14" ht="20.25" x14ac:dyDescent="0.25">
      <c r="A4653" s="1">
        <v>3</v>
      </c>
      <c r="B4653" s="159"/>
      <c r="C4653" s="1" t="s">
        <v>3947</v>
      </c>
      <c r="D4653" s="1"/>
      <c r="E4653" s="1"/>
      <c r="F4653" s="1" t="s">
        <v>4261</v>
      </c>
      <c r="G4653" s="1">
        <v>264</v>
      </c>
      <c r="H4653" s="1" t="s">
        <v>19</v>
      </c>
      <c r="I4653" s="1" t="s">
        <v>4085</v>
      </c>
      <c r="J4653" s="1">
        <v>0.05</v>
      </c>
      <c r="K4653" s="1">
        <v>13.200000000000001</v>
      </c>
      <c r="L4653" s="42">
        <v>10</v>
      </c>
      <c r="M4653" s="43">
        <v>46197</v>
      </c>
      <c r="N4653" s="1" t="s">
        <v>2069</v>
      </c>
    </row>
    <row r="4654" spans="1:14" ht="20.25" x14ac:dyDescent="0.25">
      <c r="A4654" s="1">
        <v>4</v>
      </c>
      <c r="B4654" s="159"/>
      <c r="C4654" s="1" t="s">
        <v>3947</v>
      </c>
      <c r="D4654" s="1"/>
      <c r="E4654" s="1"/>
      <c r="F4654" s="1" t="s">
        <v>4262</v>
      </c>
      <c r="G4654" s="1">
        <v>672</v>
      </c>
      <c r="H4654" s="1" t="s">
        <v>19</v>
      </c>
      <c r="I4654" s="1" t="s">
        <v>4085</v>
      </c>
      <c r="J4654" s="1">
        <v>0.04</v>
      </c>
      <c r="K4654" s="1">
        <v>26.88</v>
      </c>
      <c r="L4654" s="42">
        <v>10</v>
      </c>
      <c r="M4654" s="43">
        <v>46197</v>
      </c>
      <c r="N4654" s="1" t="s">
        <v>2069</v>
      </c>
    </row>
    <row r="4655" spans="1:14" ht="20.25" x14ac:dyDescent="0.25">
      <c r="A4655" s="1">
        <v>5</v>
      </c>
      <c r="B4655" s="159"/>
      <c r="C4655" s="1" t="s">
        <v>3879</v>
      </c>
      <c r="D4655" s="1"/>
      <c r="E4655" s="1"/>
      <c r="F4655" s="1" t="s">
        <v>4263</v>
      </c>
      <c r="G4655" s="1">
        <v>8</v>
      </c>
      <c r="H4655" s="1" t="s">
        <v>19</v>
      </c>
      <c r="I4655" s="1" t="s">
        <v>4085</v>
      </c>
      <c r="J4655" s="1">
        <v>1.5</v>
      </c>
      <c r="K4655" s="1">
        <v>12</v>
      </c>
      <c r="L4655" s="42">
        <v>10</v>
      </c>
      <c r="M4655" s="43">
        <v>46197</v>
      </c>
      <c r="N4655" s="1" t="s">
        <v>2069</v>
      </c>
    </row>
    <row r="4656" spans="1:14" ht="20.25" x14ac:dyDescent="0.25">
      <c r="A4656" s="1">
        <v>6</v>
      </c>
      <c r="B4656" s="159"/>
      <c r="C4656" s="1" t="s">
        <v>3908</v>
      </c>
      <c r="D4656" s="1"/>
      <c r="E4656" s="1"/>
      <c r="F4656" s="1" t="s">
        <v>4264</v>
      </c>
      <c r="G4656" s="1">
        <v>8</v>
      </c>
      <c r="H4656" s="1" t="s">
        <v>19</v>
      </c>
      <c r="I4656" s="1" t="s">
        <v>4085</v>
      </c>
      <c r="J4656" s="1">
        <v>0.3</v>
      </c>
      <c r="K4656" s="1">
        <v>2.4</v>
      </c>
      <c r="L4656" s="42">
        <v>10</v>
      </c>
      <c r="M4656" s="43">
        <v>46197</v>
      </c>
      <c r="N4656" s="1" t="s">
        <v>2069</v>
      </c>
    </row>
    <row r="4657" spans="1:14" ht="20.25" x14ac:dyDescent="0.25">
      <c r="A4657" s="1">
        <v>7</v>
      </c>
      <c r="B4657" s="159"/>
      <c r="C4657" s="1" t="s">
        <v>4265</v>
      </c>
      <c r="D4657" s="1"/>
      <c r="E4657" s="1"/>
      <c r="F4657" s="1" t="s">
        <v>4266</v>
      </c>
      <c r="G4657" s="1">
        <v>4</v>
      </c>
      <c r="H4657" s="1" t="s">
        <v>19</v>
      </c>
      <c r="I4657" s="1" t="s">
        <v>4085</v>
      </c>
      <c r="J4657" s="1">
        <v>2.8</v>
      </c>
      <c r="K4657" s="1">
        <v>11.2</v>
      </c>
      <c r="L4657" s="42">
        <v>10</v>
      </c>
      <c r="M4657" s="43">
        <v>46197</v>
      </c>
      <c r="N4657" s="1" t="s">
        <v>2069</v>
      </c>
    </row>
    <row r="4658" spans="1:14" ht="20.25" x14ac:dyDescent="0.25">
      <c r="A4658" s="1">
        <v>8</v>
      </c>
      <c r="B4658" s="159"/>
      <c r="C4658" s="1" t="s">
        <v>4265</v>
      </c>
      <c r="D4658" s="1"/>
      <c r="E4658" s="1"/>
      <c r="F4658" s="1" t="s">
        <v>4267</v>
      </c>
      <c r="G4658" s="1">
        <v>40</v>
      </c>
      <c r="H4658" s="1" t="s">
        <v>19</v>
      </c>
      <c r="I4658" s="1" t="s">
        <v>4085</v>
      </c>
      <c r="J4658" s="1">
        <v>7.5</v>
      </c>
      <c r="K4658" s="1">
        <v>300</v>
      </c>
      <c r="L4658" s="42">
        <v>10</v>
      </c>
      <c r="M4658" s="43">
        <v>46197</v>
      </c>
      <c r="N4658" s="1" t="s">
        <v>2069</v>
      </c>
    </row>
    <row r="4659" spans="1:14" ht="20.25" x14ac:dyDescent="0.25">
      <c r="A4659" s="1">
        <v>9</v>
      </c>
      <c r="B4659" s="159"/>
      <c r="C4659" s="1" t="s">
        <v>3978</v>
      </c>
      <c r="D4659" s="1"/>
      <c r="E4659" s="1"/>
      <c r="F4659" s="1" t="s">
        <v>4268</v>
      </c>
      <c r="G4659" s="1">
        <v>50</v>
      </c>
      <c r="H4659" s="1" t="s">
        <v>1253</v>
      </c>
      <c r="I4659" s="1" t="s">
        <v>4085</v>
      </c>
      <c r="J4659" s="1">
        <v>1.5</v>
      </c>
      <c r="K4659" s="1">
        <v>75</v>
      </c>
      <c r="L4659" s="42">
        <v>10</v>
      </c>
      <c r="M4659" s="43">
        <v>46197</v>
      </c>
      <c r="N4659" s="1" t="s">
        <v>2069</v>
      </c>
    </row>
    <row r="4660" spans="1:14" ht="20.25" x14ac:dyDescent="0.25">
      <c r="A4660" s="1">
        <v>10</v>
      </c>
      <c r="B4660" s="159"/>
      <c r="C4660" s="1" t="s">
        <v>3772</v>
      </c>
      <c r="D4660" s="1"/>
      <c r="E4660" s="1"/>
      <c r="F4660" s="1" t="s">
        <v>4241</v>
      </c>
      <c r="G4660" s="1">
        <v>32</v>
      </c>
      <c r="H4660" s="1" t="s">
        <v>19</v>
      </c>
      <c r="I4660" s="1" t="s">
        <v>4085</v>
      </c>
      <c r="J4660" s="1">
        <v>0.03</v>
      </c>
      <c r="K4660" s="1">
        <v>0.96</v>
      </c>
      <c r="L4660" s="42">
        <v>10</v>
      </c>
      <c r="M4660" s="43">
        <v>46197</v>
      </c>
      <c r="N4660" s="1" t="s">
        <v>2069</v>
      </c>
    </row>
    <row r="4661" spans="1:14" ht="20.25" x14ac:dyDescent="0.25">
      <c r="A4661" s="1">
        <v>11</v>
      </c>
      <c r="B4661" s="159"/>
      <c r="C4661" s="1" t="s">
        <v>4269</v>
      </c>
      <c r="D4661" s="1"/>
      <c r="E4661" s="1"/>
      <c r="F4661" s="1" t="s">
        <v>4270</v>
      </c>
      <c r="G4661" s="1">
        <v>32</v>
      </c>
      <c r="H4661" s="1" t="s">
        <v>19</v>
      </c>
      <c r="I4661" s="1" t="s">
        <v>4085</v>
      </c>
      <c r="J4661" s="1">
        <v>0.05</v>
      </c>
      <c r="K4661" s="1">
        <v>1.6</v>
      </c>
      <c r="L4661" s="42">
        <v>10</v>
      </c>
      <c r="M4661" s="43">
        <v>46197</v>
      </c>
      <c r="N4661" s="1" t="s">
        <v>2069</v>
      </c>
    </row>
    <row r="4662" spans="1:14" ht="20.25" x14ac:dyDescent="0.25">
      <c r="A4662" s="1">
        <v>12</v>
      </c>
      <c r="B4662" s="159"/>
      <c r="C4662" s="1" t="s">
        <v>4269</v>
      </c>
      <c r="D4662" s="1"/>
      <c r="E4662" s="1"/>
      <c r="F4662" s="1" t="s">
        <v>4271</v>
      </c>
      <c r="G4662" s="1">
        <v>16</v>
      </c>
      <c r="H4662" s="1" t="s">
        <v>19</v>
      </c>
      <c r="I4662" s="1" t="s">
        <v>4085</v>
      </c>
      <c r="J4662" s="1">
        <v>0.5</v>
      </c>
      <c r="K4662" s="1">
        <v>8</v>
      </c>
      <c r="L4662" s="42">
        <v>10</v>
      </c>
      <c r="M4662" s="43">
        <v>46197</v>
      </c>
      <c r="N4662" s="1" t="s">
        <v>2069</v>
      </c>
    </row>
    <row r="4663" spans="1:14" ht="20.25" x14ac:dyDescent="0.25">
      <c r="A4663" s="1">
        <v>13</v>
      </c>
      <c r="B4663" s="159"/>
      <c r="C4663" s="1" t="s">
        <v>4269</v>
      </c>
      <c r="D4663" s="1"/>
      <c r="E4663" s="1"/>
      <c r="F4663" s="1" t="s">
        <v>4272</v>
      </c>
      <c r="G4663" s="1">
        <v>4</v>
      </c>
      <c r="H4663" s="1" t="s">
        <v>19</v>
      </c>
      <c r="I4663" s="1" t="s">
        <v>4085</v>
      </c>
      <c r="J4663" s="1">
        <v>0.8</v>
      </c>
      <c r="K4663" s="1">
        <v>3.2</v>
      </c>
      <c r="L4663" s="42">
        <v>10</v>
      </c>
      <c r="M4663" s="43">
        <v>46197</v>
      </c>
      <c r="N4663" s="1" t="s">
        <v>2069</v>
      </c>
    </row>
    <row r="4664" spans="1:14" ht="20.25" x14ac:dyDescent="0.25">
      <c r="A4664" s="1">
        <v>14</v>
      </c>
      <c r="B4664" s="159"/>
      <c r="C4664" s="1" t="s">
        <v>4273</v>
      </c>
      <c r="D4664" s="1"/>
      <c r="E4664" s="1"/>
      <c r="F4664" s="1" t="s">
        <v>4274</v>
      </c>
      <c r="G4664" s="1">
        <v>72</v>
      </c>
      <c r="H4664" s="1" t="s">
        <v>19</v>
      </c>
      <c r="I4664" s="1" t="s">
        <v>4085</v>
      </c>
      <c r="J4664" s="1">
        <v>0.05</v>
      </c>
      <c r="K4664" s="1">
        <v>3.6</v>
      </c>
      <c r="L4664" s="42">
        <v>10</v>
      </c>
      <c r="M4664" s="43">
        <v>46197</v>
      </c>
      <c r="N4664" s="1" t="s">
        <v>2069</v>
      </c>
    </row>
    <row r="4665" spans="1:14" ht="20.25" x14ac:dyDescent="0.25">
      <c r="A4665" s="1">
        <v>15</v>
      </c>
      <c r="B4665" s="159"/>
      <c r="C4665" s="1" t="s">
        <v>4143</v>
      </c>
      <c r="D4665" s="1"/>
      <c r="E4665" s="1"/>
      <c r="F4665" s="1" t="s">
        <v>4275</v>
      </c>
      <c r="G4665" s="1">
        <v>8</v>
      </c>
      <c r="H4665" s="1" t="s">
        <v>19</v>
      </c>
      <c r="I4665" s="1" t="s">
        <v>4085</v>
      </c>
      <c r="J4665" s="1">
        <v>0.05</v>
      </c>
      <c r="K4665" s="1">
        <v>0.4</v>
      </c>
      <c r="L4665" s="42">
        <v>10</v>
      </c>
      <c r="M4665" s="43">
        <v>46197</v>
      </c>
      <c r="N4665" s="1" t="s">
        <v>2069</v>
      </c>
    </row>
    <row r="4666" spans="1:14" ht="20.25" x14ac:dyDescent="0.25">
      <c r="A4666" s="1">
        <v>16</v>
      </c>
      <c r="B4666" s="159"/>
      <c r="C4666" s="1" t="s">
        <v>4143</v>
      </c>
      <c r="D4666" s="1"/>
      <c r="E4666" s="1"/>
      <c r="F4666" s="1" t="s">
        <v>4276</v>
      </c>
      <c r="G4666" s="1">
        <v>8</v>
      </c>
      <c r="H4666" s="1" t="s">
        <v>19</v>
      </c>
      <c r="I4666" s="1" t="s">
        <v>4085</v>
      </c>
      <c r="J4666" s="1">
        <v>0.02</v>
      </c>
      <c r="K4666" s="1">
        <v>0.16</v>
      </c>
      <c r="L4666" s="42">
        <v>10</v>
      </c>
      <c r="M4666" s="43">
        <v>46197</v>
      </c>
      <c r="N4666" s="1" t="s">
        <v>2069</v>
      </c>
    </row>
    <row r="4667" spans="1:14" ht="20.25" x14ac:dyDescent="0.25">
      <c r="A4667" s="1">
        <v>17</v>
      </c>
      <c r="B4667" s="159"/>
      <c r="C4667" s="1" t="s">
        <v>4143</v>
      </c>
      <c r="D4667" s="1"/>
      <c r="E4667" s="1"/>
      <c r="F4667" s="1" t="s">
        <v>4277</v>
      </c>
      <c r="G4667" s="1">
        <v>8</v>
      </c>
      <c r="H4667" s="1" t="s">
        <v>19</v>
      </c>
      <c r="I4667" s="1" t="s">
        <v>4085</v>
      </c>
      <c r="J4667" s="1">
        <v>0.02</v>
      </c>
      <c r="K4667" s="1">
        <v>0.16</v>
      </c>
      <c r="L4667" s="42">
        <v>10</v>
      </c>
      <c r="M4667" s="43">
        <v>46197</v>
      </c>
      <c r="N4667" s="1" t="s">
        <v>2069</v>
      </c>
    </row>
    <row r="4668" spans="1:14" ht="20.25" x14ac:dyDescent="0.25">
      <c r="A4668" s="1">
        <v>18</v>
      </c>
      <c r="B4668" s="159"/>
      <c r="C4668" s="1" t="s">
        <v>4160</v>
      </c>
      <c r="D4668" s="1"/>
      <c r="E4668" s="1"/>
      <c r="F4668" s="1" t="s">
        <v>4278</v>
      </c>
      <c r="G4668" s="1">
        <v>360</v>
      </c>
      <c r="H4668" s="1" t="s">
        <v>19</v>
      </c>
      <c r="I4668" s="1" t="s">
        <v>4085</v>
      </c>
      <c r="J4668" s="1">
        <v>0.02</v>
      </c>
      <c r="K4668" s="1">
        <v>7.2</v>
      </c>
      <c r="L4668" s="42">
        <v>10</v>
      </c>
      <c r="M4668" s="43">
        <v>46197</v>
      </c>
      <c r="N4668" s="1" t="s">
        <v>2069</v>
      </c>
    </row>
    <row r="4669" spans="1:14" ht="20.25" x14ac:dyDescent="0.25">
      <c r="A4669" s="1">
        <v>19</v>
      </c>
      <c r="B4669" s="159"/>
      <c r="C4669" s="1" t="s">
        <v>4165</v>
      </c>
      <c r="D4669" s="1"/>
      <c r="E4669" s="1"/>
      <c r="F4669" s="1" t="s">
        <v>4279</v>
      </c>
      <c r="G4669" s="1">
        <v>216</v>
      </c>
      <c r="H4669" s="1" t="s">
        <v>19</v>
      </c>
      <c r="I4669" s="1" t="s">
        <v>4085</v>
      </c>
      <c r="J4669" s="1">
        <v>0.02</v>
      </c>
      <c r="K4669" s="1">
        <v>4.32</v>
      </c>
      <c r="L4669" s="42">
        <v>10</v>
      </c>
      <c r="M4669" s="43">
        <v>46197</v>
      </c>
      <c r="N4669" s="1" t="s">
        <v>2069</v>
      </c>
    </row>
    <row r="4670" spans="1:14" ht="20.25" x14ac:dyDescent="0.25">
      <c r="A4670" s="1">
        <v>20</v>
      </c>
      <c r="B4670" s="159"/>
      <c r="C4670" s="1" t="s">
        <v>4165</v>
      </c>
      <c r="D4670" s="1"/>
      <c r="E4670" s="1"/>
      <c r="F4670" s="1" t="s">
        <v>4280</v>
      </c>
      <c r="G4670" s="1">
        <v>216</v>
      </c>
      <c r="H4670" s="1" t="s">
        <v>19</v>
      </c>
      <c r="I4670" s="1" t="s">
        <v>4085</v>
      </c>
      <c r="J4670" s="1">
        <v>0.05</v>
      </c>
      <c r="K4670" s="1">
        <v>10.8</v>
      </c>
      <c r="L4670" s="42">
        <v>10</v>
      </c>
      <c r="M4670" s="43">
        <v>46197</v>
      </c>
      <c r="N4670" s="1" t="s">
        <v>2069</v>
      </c>
    </row>
    <row r="4671" spans="1:14" ht="20.25" x14ac:dyDescent="0.25">
      <c r="A4671" s="1">
        <v>21</v>
      </c>
      <c r="B4671" s="159"/>
      <c r="C4671" s="1" t="s">
        <v>4169</v>
      </c>
      <c r="D4671" s="1"/>
      <c r="E4671" s="1"/>
      <c r="F4671" s="1" t="s">
        <v>4281</v>
      </c>
      <c r="G4671" s="1">
        <v>176</v>
      </c>
      <c r="H4671" s="1" t="s">
        <v>19</v>
      </c>
      <c r="I4671" s="1" t="s">
        <v>4085</v>
      </c>
      <c r="J4671" s="1">
        <v>0.02</v>
      </c>
      <c r="K4671" s="1">
        <v>3.52</v>
      </c>
      <c r="L4671" s="42">
        <v>10</v>
      </c>
      <c r="M4671" s="43">
        <v>46197</v>
      </c>
      <c r="N4671" s="1" t="s">
        <v>2069</v>
      </c>
    </row>
    <row r="4672" spans="1:14" ht="20.25" x14ac:dyDescent="0.25">
      <c r="A4672" s="1">
        <v>22</v>
      </c>
      <c r="B4672" s="159"/>
      <c r="C4672" s="1" t="s">
        <v>4172</v>
      </c>
      <c r="D4672" s="1"/>
      <c r="E4672" s="1"/>
      <c r="F4672" s="1" t="s">
        <v>4282</v>
      </c>
      <c r="G4672" s="1">
        <v>160</v>
      </c>
      <c r="H4672" s="1" t="s">
        <v>19</v>
      </c>
      <c r="I4672" s="1" t="s">
        <v>4085</v>
      </c>
      <c r="J4672" s="1">
        <v>0.02</v>
      </c>
      <c r="K4672" s="1">
        <v>3.2</v>
      </c>
      <c r="L4672" s="42">
        <v>10</v>
      </c>
      <c r="M4672" s="43">
        <v>46197</v>
      </c>
      <c r="N4672" s="1" t="s">
        <v>2069</v>
      </c>
    </row>
    <row r="4673" spans="1:14" ht="20.25" x14ac:dyDescent="0.25">
      <c r="A4673" s="1">
        <v>23</v>
      </c>
      <c r="B4673" s="159"/>
      <c r="C4673" s="1" t="s">
        <v>4175</v>
      </c>
      <c r="D4673" s="1"/>
      <c r="E4673" s="1"/>
      <c r="F4673" s="1" t="s">
        <v>4283</v>
      </c>
      <c r="G4673" s="1">
        <v>96</v>
      </c>
      <c r="H4673" s="1" t="s">
        <v>19</v>
      </c>
      <c r="I4673" s="1" t="s">
        <v>4085</v>
      </c>
      <c r="J4673" s="1">
        <v>0.02</v>
      </c>
      <c r="K4673" s="1">
        <v>1.92</v>
      </c>
      <c r="L4673" s="42">
        <v>10</v>
      </c>
      <c r="M4673" s="43">
        <v>46197</v>
      </c>
      <c r="N4673" s="1" t="s">
        <v>2069</v>
      </c>
    </row>
    <row r="4674" spans="1:14" ht="20.25" x14ac:dyDescent="0.25">
      <c r="A4674" s="1">
        <v>24</v>
      </c>
      <c r="B4674" s="159"/>
      <c r="C4674" s="1" t="s">
        <v>4178</v>
      </c>
      <c r="D4674" s="1"/>
      <c r="E4674" s="1"/>
      <c r="F4674" s="1" t="s">
        <v>4284</v>
      </c>
      <c r="G4674" s="1">
        <v>96</v>
      </c>
      <c r="H4674" s="1" t="s">
        <v>19</v>
      </c>
      <c r="I4674" s="1" t="s">
        <v>4085</v>
      </c>
      <c r="J4674" s="1">
        <v>0.05</v>
      </c>
      <c r="K4674" s="1">
        <v>4.8000000000000007</v>
      </c>
      <c r="L4674" s="42">
        <v>10</v>
      </c>
      <c r="M4674" s="43">
        <v>46197</v>
      </c>
      <c r="N4674" s="1" t="s">
        <v>2069</v>
      </c>
    </row>
    <row r="4675" spans="1:14" ht="20.25" x14ac:dyDescent="0.25">
      <c r="A4675" s="1">
        <v>25</v>
      </c>
      <c r="B4675" s="159"/>
      <c r="C4675" s="1" t="s">
        <v>4181</v>
      </c>
      <c r="D4675" s="1"/>
      <c r="E4675" s="1"/>
      <c r="F4675" s="1" t="s">
        <v>4285</v>
      </c>
      <c r="G4675" s="1">
        <v>56</v>
      </c>
      <c r="H4675" s="1" t="s">
        <v>19</v>
      </c>
      <c r="I4675" s="1" t="s">
        <v>4085</v>
      </c>
      <c r="J4675" s="1">
        <v>0.02</v>
      </c>
      <c r="K4675" s="1">
        <v>1.1200000000000001</v>
      </c>
      <c r="L4675" s="42">
        <v>10</v>
      </c>
      <c r="M4675" s="43">
        <v>46197</v>
      </c>
      <c r="N4675" s="1" t="s">
        <v>2069</v>
      </c>
    </row>
    <row r="4676" spans="1:14" ht="20.25" x14ac:dyDescent="0.25">
      <c r="A4676" s="1">
        <v>26</v>
      </c>
      <c r="B4676" s="159"/>
      <c r="C4676" s="1" t="s">
        <v>4184</v>
      </c>
      <c r="D4676" s="1"/>
      <c r="E4676" s="1"/>
      <c r="F4676" s="1" t="s">
        <v>4286</v>
      </c>
      <c r="G4676" s="1">
        <v>128</v>
      </c>
      <c r="H4676" s="1" t="s">
        <v>19</v>
      </c>
      <c r="I4676" s="1" t="s">
        <v>4085</v>
      </c>
      <c r="J4676" s="1">
        <v>0.02</v>
      </c>
      <c r="K4676" s="1">
        <v>2.56</v>
      </c>
      <c r="L4676" s="42">
        <v>10</v>
      </c>
      <c r="M4676" s="43">
        <v>46197</v>
      </c>
      <c r="N4676" s="1" t="s">
        <v>2069</v>
      </c>
    </row>
    <row r="4677" spans="1:14" ht="20.25" x14ac:dyDescent="0.25">
      <c r="A4677" s="1">
        <v>27</v>
      </c>
      <c r="B4677" s="159"/>
      <c r="C4677" s="1" t="s">
        <v>4187</v>
      </c>
      <c r="D4677" s="1"/>
      <c r="E4677" s="1"/>
      <c r="F4677" s="1" t="s">
        <v>4287</v>
      </c>
      <c r="G4677" s="1">
        <v>112</v>
      </c>
      <c r="H4677" s="1" t="s">
        <v>19</v>
      </c>
      <c r="I4677" s="1" t="s">
        <v>4085</v>
      </c>
      <c r="J4677" s="1">
        <v>0.02</v>
      </c>
      <c r="K4677" s="1">
        <v>2.2400000000000002</v>
      </c>
      <c r="L4677" s="42">
        <v>10</v>
      </c>
      <c r="M4677" s="43">
        <v>46197</v>
      </c>
      <c r="N4677" s="1" t="s">
        <v>2069</v>
      </c>
    </row>
    <row r="4678" spans="1:14" ht="20.25" x14ac:dyDescent="0.25">
      <c r="A4678" s="1">
        <v>28</v>
      </c>
      <c r="B4678" s="159"/>
      <c r="C4678" s="1" t="s">
        <v>4191</v>
      </c>
      <c r="D4678" s="1"/>
      <c r="E4678" s="1"/>
      <c r="F4678" s="1" t="s">
        <v>4288</v>
      </c>
      <c r="G4678" s="1">
        <v>96</v>
      </c>
      <c r="H4678" s="1" t="s">
        <v>19</v>
      </c>
      <c r="I4678" s="1" t="s">
        <v>4085</v>
      </c>
      <c r="J4678" s="1">
        <v>0.02</v>
      </c>
      <c r="K4678" s="1">
        <v>1.92</v>
      </c>
      <c r="L4678" s="42">
        <v>10</v>
      </c>
      <c r="M4678" s="43">
        <v>46197</v>
      </c>
      <c r="N4678" s="1" t="s">
        <v>2069</v>
      </c>
    </row>
    <row r="4679" spans="1:14" ht="20.25" x14ac:dyDescent="0.25">
      <c r="A4679" s="1">
        <v>29</v>
      </c>
      <c r="B4679" s="159"/>
      <c r="C4679" s="1" t="s">
        <v>4195</v>
      </c>
      <c r="D4679" s="1"/>
      <c r="E4679" s="1"/>
      <c r="F4679" s="1" t="s">
        <v>4289</v>
      </c>
      <c r="G4679" s="1">
        <v>112</v>
      </c>
      <c r="H4679" s="1" t="s">
        <v>19</v>
      </c>
      <c r="I4679" s="1" t="s">
        <v>4085</v>
      </c>
      <c r="J4679" s="1">
        <v>0.02</v>
      </c>
      <c r="K4679" s="1">
        <v>2.2400000000000002</v>
      </c>
      <c r="L4679" s="42">
        <v>10</v>
      </c>
      <c r="M4679" s="43">
        <v>46197</v>
      </c>
      <c r="N4679" s="1" t="s">
        <v>2069</v>
      </c>
    </row>
    <row r="4680" spans="1:14" ht="20.25" x14ac:dyDescent="0.25">
      <c r="A4680" s="1">
        <v>30</v>
      </c>
      <c r="B4680" s="159"/>
      <c r="C4680" s="1" t="s">
        <v>4199</v>
      </c>
      <c r="D4680" s="1"/>
      <c r="E4680" s="1"/>
      <c r="F4680" s="1" t="s">
        <v>4290</v>
      </c>
      <c r="G4680" s="1">
        <v>112</v>
      </c>
      <c r="H4680" s="1" t="s">
        <v>19</v>
      </c>
      <c r="I4680" s="1" t="s">
        <v>4085</v>
      </c>
      <c r="J4680" s="1">
        <v>0.02</v>
      </c>
      <c r="K4680" s="1">
        <v>2.2400000000000002</v>
      </c>
      <c r="L4680" s="42">
        <v>10</v>
      </c>
      <c r="M4680" s="43">
        <v>46197</v>
      </c>
      <c r="N4680" s="1" t="s">
        <v>2069</v>
      </c>
    </row>
    <row r="4681" spans="1:14" ht="20.25" x14ac:dyDescent="0.25">
      <c r="A4681" s="1">
        <v>31</v>
      </c>
      <c r="B4681" s="159"/>
      <c r="C4681" s="1" t="s">
        <v>4203</v>
      </c>
      <c r="D4681" s="1"/>
      <c r="E4681" s="1"/>
      <c r="F4681" s="1" t="s">
        <v>4290</v>
      </c>
      <c r="G4681" s="1">
        <v>208</v>
      </c>
      <c r="H4681" s="1" t="s">
        <v>19</v>
      </c>
      <c r="I4681" s="1" t="s">
        <v>4085</v>
      </c>
      <c r="J4681" s="1">
        <v>0.02</v>
      </c>
      <c r="K4681" s="1">
        <v>4.16</v>
      </c>
      <c r="L4681" s="42">
        <v>10</v>
      </c>
      <c r="M4681" s="43">
        <v>46197</v>
      </c>
      <c r="N4681" s="1" t="s">
        <v>2069</v>
      </c>
    </row>
    <row r="4682" spans="1:14" ht="20.25" x14ac:dyDescent="0.25">
      <c r="A4682" s="1">
        <v>32</v>
      </c>
      <c r="B4682" s="159"/>
      <c r="C4682" s="1" t="s">
        <v>4203</v>
      </c>
      <c r="D4682" s="1"/>
      <c r="E4682" s="1"/>
      <c r="F4682" s="1" t="s">
        <v>4291</v>
      </c>
      <c r="G4682" s="1">
        <v>208</v>
      </c>
      <c r="H4682" s="1" t="s">
        <v>19</v>
      </c>
      <c r="I4682" s="1" t="s">
        <v>4085</v>
      </c>
      <c r="J4682" s="1">
        <v>0.05</v>
      </c>
      <c r="K4682" s="1">
        <v>10.4</v>
      </c>
      <c r="L4682" s="42">
        <v>10</v>
      </c>
      <c r="M4682" s="43">
        <v>46197</v>
      </c>
      <c r="N4682" s="1" t="s">
        <v>2069</v>
      </c>
    </row>
    <row r="4683" spans="1:14" ht="20.25" x14ac:dyDescent="0.25">
      <c r="A4683" s="1">
        <v>33</v>
      </c>
      <c r="B4683" s="159"/>
      <c r="C4683" s="1" t="s">
        <v>4206</v>
      </c>
      <c r="D4683" s="1"/>
      <c r="E4683" s="1"/>
      <c r="F4683" s="1" t="s">
        <v>4292</v>
      </c>
      <c r="G4683" s="1">
        <v>384</v>
      </c>
      <c r="H4683" s="1" t="s">
        <v>19</v>
      </c>
      <c r="I4683" s="1" t="s">
        <v>4085</v>
      </c>
      <c r="J4683" s="1">
        <v>0.02</v>
      </c>
      <c r="K4683" s="1">
        <v>7.68</v>
      </c>
      <c r="L4683" s="42">
        <v>10</v>
      </c>
      <c r="M4683" s="43">
        <v>46197</v>
      </c>
      <c r="N4683" s="1" t="s">
        <v>2069</v>
      </c>
    </row>
    <row r="4684" spans="1:14" ht="20.25" x14ac:dyDescent="0.25">
      <c r="A4684" s="1">
        <v>34</v>
      </c>
      <c r="B4684" s="159"/>
      <c r="C4684" s="1" t="s">
        <v>4210</v>
      </c>
      <c r="D4684" s="1"/>
      <c r="E4684" s="1"/>
      <c r="F4684" s="1" t="s">
        <v>4293</v>
      </c>
      <c r="G4684" s="1">
        <v>8</v>
      </c>
      <c r="H4684" s="1" t="s">
        <v>19</v>
      </c>
      <c r="I4684" s="1" t="s">
        <v>4085</v>
      </c>
      <c r="J4684" s="1">
        <v>0.02</v>
      </c>
      <c r="K4684" s="1">
        <v>0.16</v>
      </c>
      <c r="L4684" s="42">
        <v>10</v>
      </c>
      <c r="M4684" s="43">
        <v>46197</v>
      </c>
      <c r="N4684" s="1" t="s">
        <v>2069</v>
      </c>
    </row>
    <row r="4685" spans="1:14" ht="20.25" x14ac:dyDescent="0.25">
      <c r="A4685" s="1">
        <v>35</v>
      </c>
      <c r="B4685" s="159"/>
      <c r="C4685" s="1" t="s">
        <v>4233</v>
      </c>
      <c r="D4685" s="1"/>
      <c r="E4685" s="1"/>
      <c r="F4685" s="1" t="s">
        <v>4294</v>
      </c>
      <c r="G4685" s="1">
        <v>664</v>
      </c>
      <c r="H4685" s="1" t="s">
        <v>19</v>
      </c>
      <c r="I4685" s="1" t="s">
        <v>4085</v>
      </c>
      <c r="J4685" s="1">
        <v>0.05</v>
      </c>
      <c r="K4685" s="1">
        <v>33.200000000000003</v>
      </c>
      <c r="L4685" s="42">
        <v>10</v>
      </c>
      <c r="M4685" s="43">
        <v>46197</v>
      </c>
      <c r="N4685" s="1" t="s">
        <v>2069</v>
      </c>
    </row>
    <row r="4686" spans="1:14" ht="20.25" x14ac:dyDescent="0.25">
      <c r="A4686" s="1">
        <v>36</v>
      </c>
      <c r="B4686" s="159"/>
      <c r="C4686" s="1" t="s">
        <v>3763</v>
      </c>
      <c r="D4686" s="1"/>
      <c r="E4686" s="1" t="s">
        <v>3764</v>
      </c>
      <c r="F4686" s="1" t="s">
        <v>3765</v>
      </c>
      <c r="G4686" s="1">
        <v>2</v>
      </c>
      <c r="H4686" s="1" t="s">
        <v>19</v>
      </c>
      <c r="I4686" s="1" t="s">
        <v>2274</v>
      </c>
      <c r="J4686" s="1">
        <v>12.6</v>
      </c>
      <c r="K4686" s="1">
        <v>25.2</v>
      </c>
      <c r="L4686" s="42">
        <v>10</v>
      </c>
      <c r="M4686" s="43">
        <v>46197</v>
      </c>
      <c r="N4686" s="1" t="s">
        <v>2069</v>
      </c>
    </row>
    <row r="4687" spans="1:14" ht="20.25" x14ac:dyDescent="0.25">
      <c r="A4687" s="1">
        <v>37</v>
      </c>
      <c r="B4687" s="159"/>
      <c r="C4687" s="1" t="s">
        <v>3763</v>
      </c>
      <c r="D4687" s="1"/>
      <c r="E4687" s="1" t="s">
        <v>3767</v>
      </c>
      <c r="F4687" s="1" t="s">
        <v>3765</v>
      </c>
      <c r="G4687" s="1">
        <v>4</v>
      </c>
      <c r="H4687" s="1" t="s">
        <v>19</v>
      </c>
      <c r="I4687" s="1" t="s">
        <v>2274</v>
      </c>
      <c r="J4687" s="1">
        <v>12.6</v>
      </c>
      <c r="K4687" s="1">
        <v>50.4</v>
      </c>
      <c r="L4687" s="42">
        <v>10</v>
      </c>
      <c r="M4687" s="43">
        <v>46197</v>
      </c>
      <c r="N4687" s="1" t="s">
        <v>2069</v>
      </c>
    </row>
    <row r="4688" spans="1:14" ht="20.25" x14ac:dyDescent="0.25">
      <c r="A4688" s="1">
        <v>38</v>
      </c>
      <c r="B4688" s="159"/>
      <c r="C4688" s="1" t="s">
        <v>3763</v>
      </c>
      <c r="D4688" s="1"/>
      <c r="E4688" s="1" t="s">
        <v>3764</v>
      </c>
      <c r="F4688" s="1" t="s">
        <v>3765</v>
      </c>
      <c r="G4688" s="1">
        <v>2</v>
      </c>
      <c r="H4688" s="1" t="s">
        <v>19</v>
      </c>
      <c r="I4688" s="1" t="s">
        <v>2276</v>
      </c>
      <c r="J4688" s="1">
        <v>12.6</v>
      </c>
      <c r="K4688" s="1">
        <v>25.2</v>
      </c>
      <c r="L4688" s="42">
        <v>10</v>
      </c>
      <c r="M4688" s="43">
        <v>46197</v>
      </c>
      <c r="N4688" s="1" t="s">
        <v>2069</v>
      </c>
    </row>
    <row r="4689" spans="1:14" ht="20.25" x14ac:dyDescent="0.25">
      <c r="A4689" s="1">
        <v>39</v>
      </c>
      <c r="B4689" s="159"/>
      <c r="C4689" s="1" t="s">
        <v>3763</v>
      </c>
      <c r="D4689" s="1"/>
      <c r="E4689" s="1" t="s">
        <v>3767</v>
      </c>
      <c r="F4689" s="1" t="s">
        <v>3765</v>
      </c>
      <c r="G4689" s="1">
        <v>4</v>
      </c>
      <c r="H4689" s="1" t="s">
        <v>19</v>
      </c>
      <c r="I4689" s="1" t="s">
        <v>2276</v>
      </c>
      <c r="J4689" s="1">
        <v>12.6</v>
      </c>
      <c r="K4689" s="1">
        <v>50.4</v>
      </c>
      <c r="L4689" s="42">
        <v>10</v>
      </c>
      <c r="M4689" s="43">
        <v>46197</v>
      </c>
      <c r="N4689" s="1" t="s">
        <v>2069</v>
      </c>
    </row>
    <row r="4690" spans="1:14" ht="20.25" x14ac:dyDescent="0.25">
      <c r="A4690" s="1">
        <v>40</v>
      </c>
      <c r="B4690" s="159"/>
      <c r="C4690" s="1" t="s">
        <v>3772</v>
      </c>
      <c r="D4690" s="1"/>
      <c r="E4690" s="1" t="s">
        <v>3775</v>
      </c>
      <c r="F4690" s="1" t="s">
        <v>3776</v>
      </c>
      <c r="G4690" s="1">
        <v>1</v>
      </c>
      <c r="H4690" s="1" t="s">
        <v>19</v>
      </c>
      <c r="I4690" s="1" t="s">
        <v>2274</v>
      </c>
      <c r="J4690" s="1">
        <v>142.19999999999999</v>
      </c>
      <c r="K4690" s="1">
        <v>142.19999999999999</v>
      </c>
      <c r="L4690" s="42">
        <v>10</v>
      </c>
      <c r="M4690" s="43">
        <v>46197</v>
      </c>
      <c r="N4690" s="1" t="s">
        <v>2069</v>
      </c>
    </row>
    <row r="4691" spans="1:14" ht="20.25" x14ac:dyDescent="0.25">
      <c r="A4691" s="1">
        <v>41</v>
      </c>
      <c r="B4691" s="159"/>
      <c r="C4691" s="1" t="s">
        <v>3772</v>
      </c>
      <c r="D4691" s="1"/>
      <c r="E4691" s="1" t="s">
        <v>3775</v>
      </c>
      <c r="F4691" s="1" t="s">
        <v>3776</v>
      </c>
      <c r="G4691" s="1">
        <v>1</v>
      </c>
      <c r="H4691" s="1" t="s">
        <v>19</v>
      </c>
      <c r="I4691" s="1" t="s">
        <v>2276</v>
      </c>
      <c r="J4691" s="1">
        <v>142.19999999999999</v>
      </c>
      <c r="K4691" s="1">
        <v>142.19999999999999</v>
      </c>
      <c r="L4691" s="42">
        <v>10</v>
      </c>
      <c r="M4691" s="43">
        <v>46197</v>
      </c>
      <c r="N4691" s="1" t="s">
        <v>2069</v>
      </c>
    </row>
    <row r="4692" spans="1:14" ht="20.25" x14ac:dyDescent="0.25">
      <c r="A4692" s="1">
        <v>42</v>
      </c>
      <c r="B4692" s="159"/>
      <c r="C4692" s="1" t="s">
        <v>3841</v>
      </c>
      <c r="D4692" s="1"/>
      <c r="E4692" s="1" t="s">
        <v>4295</v>
      </c>
      <c r="F4692" s="1" t="s">
        <v>3847</v>
      </c>
      <c r="G4692" s="1">
        <v>4</v>
      </c>
      <c r="H4692" s="1" t="s">
        <v>19</v>
      </c>
      <c r="I4692" s="1" t="s">
        <v>3789</v>
      </c>
      <c r="J4692" s="1">
        <v>134.97999999999999</v>
      </c>
      <c r="K4692" s="1">
        <v>539.91999999999996</v>
      </c>
      <c r="L4692" s="42">
        <v>10</v>
      </c>
      <c r="M4692" s="43">
        <v>46197</v>
      </c>
      <c r="N4692" s="1" t="s">
        <v>2069</v>
      </c>
    </row>
    <row r="4693" spans="1:14" ht="20.25" x14ac:dyDescent="0.25">
      <c r="A4693" s="1">
        <v>43</v>
      </c>
      <c r="B4693" s="159"/>
      <c r="C4693" s="1" t="s">
        <v>3899</v>
      </c>
      <c r="D4693" s="1"/>
      <c r="E4693" s="1" t="s">
        <v>3900</v>
      </c>
      <c r="F4693" s="1" t="s">
        <v>3901</v>
      </c>
      <c r="G4693" s="1">
        <v>1</v>
      </c>
      <c r="H4693" s="1" t="s">
        <v>19</v>
      </c>
      <c r="I4693" s="1" t="s">
        <v>2274</v>
      </c>
      <c r="J4693" s="1">
        <v>300.39999999999998</v>
      </c>
      <c r="K4693" s="1">
        <v>300.39999999999998</v>
      </c>
      <c r="L4693" s="42">
        <v>10</v>
      </c>
      <c r="M4693" s="43">
        <v>46197</v>
      </c>
      <c r="N4693" s="1" t="s">
        <v>2069</v>
      </c>
    </row>
    <row r="4694" spans="1:14" ht="20.25" x14ac:dyDescent="0.25">
      <c r="A4694" s="1">
        <v>44</v>
      </c>
      <c r="B4694" s="159"/>
      <c r="C4694" s="1" t="s">
        <v>3899</v>
      </c>
      <c r="D4694" s="1"/>
      <c r="E4694" s="1" t="s">
        <v>3900</v>
      </c>
      <c r="F4694" s="1" t="s">
        <v>3901</v>
      </c>
      <c r="G4694" s="1">
        <v>1</v>
      </c>
      <c r="H4694" s="1" t="s">
        <v>19</v>
      </c>
      <c r="I4694" s="1" t="s">
        <v>2276</v>
      </c>
      <c r="J4694" s="1">
        <v>300.39999999999998</v>
      </c>
      <c r="K4694" s="1">
        <v>300.39999999999998</v>
      </c>
      <c r="L4694" s="42">
        <v>10</v>
      </c>
      <c r="M4694" s="43">
        <v>46197</v>
      </c>
      <c r="N4694" s="1" t="s">
        <v>2069</v>
      </c>
    </row>
    <row r="4695" spans="1:14" ht="20.25" x14ac:dyDescent="0.25">
      <c r="A4695" s="1">
        <v>45</v>
      </c>
      <c r="B4695" s="159"/>
      <c r="C4695" s="1" t="s">
        <v>3912</v>
      </c>
      <c r="D4695" s="1"/>
      <c r="E4695" s="1" t="s">
        <v>4296</v>
      </c>
      <c r="F4695" s="1" t="s">
        <v>3896</v>
      </c>
      <c r="G4695" s="1">
        <v>60</v>
      </c>
      <c r="H4695" s="1" t="s">
        <v>19</v>
      </c>
      <c r="I4695" s="1" t="s">
        <v>3789</v>
      </c>
      <c r="J4695" s="1">
        <v>0.64</v>
      </c>
      <c r="K4695" s="1">
        <v>38.4</v>
      </c>
      <c r="L4695" s="42">
        <v>10</v>
      </c>
      <c r="M4695" s="43">
        <v>46197</v>
      </c>
      <c r="N4695" s="1" t="s">
        <v>2069</v>
      </c>
    </row>
    <row r="4696" spans="1:14" ht="20.25" x14ac:dyDescent="0.25">
      <c r="A4696" s="1">
        <v>46</v>
      </c>
      <c r="B4696" s="159"/>
      <c r="C4696" s="1" t="s">
        <v>3934</v>
      </c>
      <c r="D4696" s="1"/>
      <c r="E4696" s="1" t="s">
        <v>3940</v>
      </c>
      <c r="F4696" s="1" t="s">
        <v>3936</v>
      </c>
      <c r="G4696" s="1">
        <v>1</v>
      </c>
      <c r="H4696" s="1" t="s">
        <v>19</v>
      </c>
      <c r="I4696" s="1" t="s">
        <v>2274</v>
      </c>
      <c r="J4696" s="1">
        <v>10.199999999999999</v>
      </c>
      <c r="K4696" s="1">
        <v>10.199999999999999</v>
      </c>
      <c r="L4696" s="42">
        <v>10</v>
      </c>
      <c r="M4696" s="43">
        <v>46197</v>
      </c>
      <c r="N4696" s="1" t="s">
        <v>2069</v>
      </c>
    </row>
    <row r="4697" spans="1:14" ht="20.25" x14ac:dyDescent="0.25">
      <c r="A4697" s="1">
        <v>47</v>
      </c>
      <c r="B4697" s="159"/>
      <c r="C4697" s="1" t="s">
        <v>3934</v>
      </c>
      <c r="D4697" s="1"/>
      <c r="E4697" s="1" t="s">
        <v>3940</v>
      </c>
      <c r="F4697" s="1" t="s">
        <v>3936</v>
      </c>
      <c r="G4697" s="1">
        <v>1</v>
      </c>
      <c r="H4697" s="1" t="s">
        <v>19</v>
      </c>
      <c r="I4697" s="1" t="s">
        <v>2276</v>
      </c>
      <c r="J4697" s="1">
        <v>10.199999999999999</v>
      </c>
      <c r="K4697" s="1">
        <v>10.199999999999999</v>
      </c>
      <c r="L4697" s="42">
        <v>10</v>
      </c>
      <c r="M4697" s="43">
        <v>46197</v>
      </c>
      <c r="N4697" s="1" t="s">
        <v>2069</v>
      </c>
    </row>
    <row r="4698" spans="1:14" ht="20.25" x14ac:dyDescent="0.25">
      <c r="A4698" s="1">
        <v>48</v>
      </c>
      <c r="B4698" s="159"/>
      <c r="C4698" s="1" t="s">
        <v>3970</v>
      </c>
      <c r="D4698" s="1"/>
      <c r="E4698" s="1" t="s">
        <v>3971</v>
      </c>
      <c r="F4698" s="1" t="s">
        <v>3972</v>
      </c>
      <c r="G4698" s="1">
        <v>1</v>
      </c>
      <c r="H4698" s="1" t="s">
        <v>19</v>
      </c>
      <c r="I4698" s="1" t="s">
        <v>2274</v>
      </c>
      <c r="J4698" s="1">
        <v>704.9</v>
      </c>
      <c r="K4698" s="1">
        <v>704.9</v>
      </c>
      <c r="L4698" s="42">
        <v>10</v>
      </c>
      <c r="M4698" s="43">
        <v>46197</v>
      </c>
      <c r="N4698" s="1" t="s">
        <v>2069</v>
      </c>
    </row>
    <row r="4699" spans="1:14" ht="20.25" x14ac:dyDescent="0.25">
      <c r="A4699" s="1">
        <v>49</v>
      </c>
      <c r="B4699" s="159"/>
      <c r="C4699" s="1" t="s">
        <v>3970</v>
      </c>
      <c r="D4699" s="1"/>
      <c r="E4699" s="1" t="s">
        <v>3974</v>
      </c>
      <c r="F4699" s="1" t="s">
        <v>3975</v>
      </c>
      <c r="G4699" s="1">
        <v>8</v>
      </c>
      <c r="H4699" s="1" t="s">
        <v>19</v>
      </c>
      <c r="I4699" s="1" t="s">
        <v>2274</v>
      </c>
      <c r="J4699" s="1">
        <v>2.6</v>
      </c>
      <c r="K4699" s="1">
        <v>20.8</v>
      </c>
      <c r="L4699" s="42">
        <v>10</v>
      </c>
      <c r="M4699" s="43">
        <v>46197</v>
      </c>
      <c r="N4699" s="1" t="s">
        <v>2069</v>
      </c>
    </row>
    <row r="4700" spans="1:14" ht="20.25" x14ac:dyDescent="0.25">
      <c r="A4700" s="1">
        <v>50</v>
      </c>
      <c r="B4700" s="159"/>
      <c r="C4700" s="1" t="s">
        <v>3970</v>
      </c>
      <c r="D4700" s="1"/>
      <c r="E4700" s="1" t="s">
        <v>3974</v>
      </c>
      <c r="F4700" s="1" t="s">
        <v>3975</v>
      </c>
      <c r="G4700" s="1">
        <v>8</v>
      </c>
      <c r="H4700" s="1" t="s">
        <v>19</v>
      </c>
      <c r="I4700" s="1" t="s">
        <v>2276</v>
      </c>
      <c r="J4700" s="1">
        <v>2.6</v>
      </c>
      <c r="K4700" s="1">
        <v>20.8</v>
      </c>
      <c r="L4700" s="42">
        <v>10</v>
      </c>
      <c r="M4700" s="43">
        <v>46197</v>
      </c>
      <c r="N4700" s="1" t="s">
        <v>2069</v>
      </c>
    </row>
    <row r="4701" spans="1:14" ht="20.25" x14ac:dyDescent="0.25">
      <c r="A4701" s="1">
        <v>51</v>
      </c>
      <c r="B4701" s="159"/>
      <c r="C4701" s="1" t="s">
        <v>3978</v>
      </c>
      <c r="D4701" s="1"/>
      <c r="E4701" s="1" t="s">
        <v>3979</v>
      </c>
      <c r="F4701" s="1" t="s">
        <v>3981</v>
      </c>
      <c r="G4701" s="1">
        <v>4</v>
      </c>
      <c r="H4701" s="1" t="s">
        <v>19</v>
      </c>
      <c r="I4701" s="1" t="s">
        <v>2274</v>
      </c>
      <c r="J4701" s="1">
        <v>2.6</v>
      </c>
      <c r="K4701" s="1">
        <v>10.4</v>
      </c>
      <c r="L4701" s="42">
        <v>10</v>
      </c>
      <c r="M4701" s="43">
        <v>46197</v>
      </c>
      <c r="N4701" s="1" t="s">
        <v>2069</v>
      </c>
    </row>
    <row r="4702" spans="1:14" ht="20.25" x14ac:dyDescent="0.25">
      <c r="A4702" s="1">
        <v>52</v>
      </c>
      <c r="B4702" s="159"/>
      <c r="C4702" s="1" t="s">
        <v>3978</v>
      </c>
      <c r="D4702" s="1"/>
      <c r="E4702" s="1" t="s">
        <v>3979</v>
      </c>
      <c r="F4702" s="1" t="s">
        <v>3981</v>
      </c>
      <c r="G4702" s="1">
        <v>4</v>
      </c>
      <c r="H4702" s="1" t="s">
        <v>19</v>
      </c>
      <c r="I4702" s="1" t="s">
        <v>2276</v>
      </c>
      <c r="J4702" s="1">
        <v>2.6</v>
      </c>
      <c r="K4702" s="1">
        <v>10.4</v>
      </c>
      <c r="L4702" s="42">
        <v>10</v>
      </c>
      <c r="M4702" s="43">
        <v>46197</v>
      </c>
      <c r="N4702" s="1" t="s">
        <v>2069</v>
      </c>
    </row>
    <row r="4703" spans="1:14" ht="20.25" x14ac:dyDescent="0.25">
      <c r="A4703" s="1">
        <v>53</v>
      </c>
      <c r="B4703" s="159"/>
      <c r="C4703" s="1" t="s">
        <v>3903</v>
      </c>
      <c r="D4703" s="1"/>
      <c r="E4703" s="1" t="s">
        <v>3904</v>
      </c>
      <c r="F4703" s="1" t="s">
        <v>3905</v>
      </c>
      <c r="G4703" s="1">
        <v>1</v>
      </c>
      <c r="H4703" s="1" t="s">
        <v>19</v>
      </c>
      <c r="I4703" s="1" t="s">
        <v>2274</v>
      </c>
      <c r="J4703" s="1">
        <v>282</v>
      </c>
      <c r="K4703" s="1">
        <v>282</v>
      </c>
      <c r="L4703" s="42">
        <v>10</v>
      </c>
      <c r="M4703" s="43">
        <v>46197</v>
      </c>
      <c r="N4703" s="1" t="s">
        <v>2069</v>
      </c>
    </row>
    <row r="4704" spans="1:14" ht="20.25" x14ac:dyDescent="0.25">
      <c r="A4704" s="1">
        <v>54</v>
      </c>
      <c r="B4704" s="159"/>
      <c r="C4704" s="1" t="s">
        <v>3903</v>
      </c>
      <c r="D4704" s="1"/>
      <c r="E4704" s="1" t="s">
        <v>3904</v>
      </c>
      <c r="F4704" s="1" t="s">
        <v>3905</v>
      </c>
      <c r="G4704" s="1">
        <v>1</v>
      </c>
      <c r="H4704" s="1" t="s">
        <v>19</v>
      </c>
      <c r="I4704" s="1" t="s">
        <v>2276</v>
      </c>
      <c r="J4704" s="1">
        <v>282</v>
      </c>
      <c r="K4704" s="1">
        <v>282</v>
      </c>
      <c r="L4704" s="42">
        <v>10</v>
      </c>
      <c r="M4704" s="43">
        <v>46197</v>
      </c>
      <c r="N4704" s="1" t="s">
        <v>2069</v>
      </c>
    </row>
    <row r="4705" spans="1:14" ht="20.25" x14ac:dyDescent="0.25">
      <c r="A4705" s="1">
        <v>1</v>
      </c>
      <c r="B4705" s="159"/>
      <c r="C4705" s="1" t="s">
        <v>3811</v>
      </c>
      <c r="D4705" s="1"/>
      <c r="E4705" s="1" t="s">
        <v>3814</v>
      </c>
      <c r="F4705" s="1" t="s">
        <v>3815</v>
      </c>
      <c r="G4705" s="1">
        <v>4</v>
      </c>
      <c r="H4705" s="1" t="s">
        <v>19</v>
      </c>
      <c r="I4705" s="1" t="s">
        <v>3789</v>
      </c>
      <c r="J4705" s="1">
        <v>81.900000000000006</v>
      </c>
      <c r="K4705" s="1">
        <v>327.60000000000002</v>
      </c>
      <c r="L4705" s="42">
        <v>11</v>
      </c>
      <c r="M4705" s="43">
        <v>46198</v>
      </c>
      <c r="N4705" s="1" t="s">
        <v>2069</v>
      </c>
    </row>
    <row r="4706" spans="1:14" ht="20.25" x14ac:dyDescent="0.25">
      <c r="A4706" s="1">
        <v>2</v>
      </c>
      <c r="B4706" s="159"/>
      <c r="C4706" s="1" t="s">
        <v>3811</v>
      </c>
      <c r="D4706" s="1"/>
      <c r="E4706" s="1" t="s">
        <v>3816</v>
      </c>
      <c r="F4706" s="1" t="s">
        <v>3817</v>
      </c>
      <c r="G4706" s="1">
        <v>4</v>
      </c>
      <c r="H4706" s="1" t="s">
        <v>19</v>
      </c>
      <c r="I4706" s="1" t="s">
        <v>3789</v>
      </c>
      <c r="J4706" s="1">
        <v>46.5</v>
      </c>
      <c r="K4706" s="1">
        <v>186</v>
      </c>
      <c r="L4706" s="42">
        <v>11</v>
      </c>
      <c r="M4706" s="43">
        <v>46198</v>
      </c>
      <c r="N4706" s="1" t="s">
        <v>2069</v>
      </c>
    </row>
    <row r="4707" spans="1:14" ht="20.25" x14ac:dyDescent="0.25">
      <c r="A4707" s="1">
        <v>3</v>
      </c>
      <c r="B4707" s="159"/>
      <c r="C4707" s="1" t="s">
        <v>3820</v>
      </c>
      <c r="D4707" s="1"/>
      <c r="E4707" s="1" t="s">
        <v>3821</v>
      </c>
      <c r="F4707" s="1" t="s">
        <v>3803</v>
      </c>
      <c r="G4707" s="1">
        <v>2</v>
      </c>
      <c r="H4707" s="1" t="s">
        <v>19</v>
      </c>
      <c r="I4707" s="1" t="s">
        <v>3789</v>
      </c>
      <c r="J4707" s="1">
        <v>159.30000000000001</v>
      </c>
      <c r="K4707" s="1">
        <v>318.60000000000002</v>
      </c>
      <c r="L4707" s="42">
        <v>11</v>
      </c>
      <c r="M4707" s="43">
        <v>46198</v>
      </c>
      <c r="N4707" s="1" t="s">
        <v>2069</v>
      </c>
    </row>
    <row r="4708" spans="1:14" ht="20.25" x14ac:dyDescent="0.25">
      <c r="A4708" s="1">
        <v>4</v>
      </c>
      <c r="B4708" s="159"/>
      <c r="C4708" s="1" t="s">
        <v>3820</v>
      </c>
      <c r="D4708" s="1"/>
      <c r="E4708" s="1" t="s">
        <v>3822</v>
      </c>
      <c r="F4708" s="1" t="s">
        <v>3805</v>
      </c>
      <c r="G4708" s="1">
        <v>2</v>
      </c>
      <c r="H4708" s="1" t="s">
        <v>19</v>
      </c>
      <c r="I4708" s="1" t="s">
        <v>3789</v>
      </c>
      <c r="J4708" s="1">
        <v>159.30000000000001</v>
      </c>
      <c r="K4708" s="1">
        <v>318.60000000000002</v>
      </c>
      <c r="L4708" s="42">
        <v>11</v>
      </c>
      <c r="M4708" s="43">
        <v>46198</v>
      </c>
      <c r="N4708" s="1" t="s">
        <v>2069</v>
      </c>
    </row>
    <row r="4709" spans="1:14" ht="20.25" x14ac:dyDescent="0.25">
      <c r="A4709" s="1">
        <v>5</v>
      </c>
      <c r="B4709" s="159"/>
      <c r="C4709" s="1" t="s">
        <v>3827</v>
      </c>
      <c r="D4709" s="1"/>
      <c r="E4709" s="1" t="s">
        <v>3829</v>
      </c>
      <c r="F4709" s="1" t="s">
        <v>3815</v>
      </c>
      <c r="G4709" s="1">
        <v>4</v>
      </c>
      <c r="H4709" s="1" t="s">
        <v>19</v>
      </c>
      <c r="I4709" s="1" t="s">
        <v>3789</v>
      </c>
      <c r="J4709" s="1">
        <v>85</v>
      </c>
      <c r="K4709" s="1">
        <v>340</v>
      </c>
      <c r="L4709" s="42">
        <v>11</v>
      </c>
      <c r="M4709" s="43">
        <v>46198</v>
      </c>
      <c r="N4709" s="1" t="s">
        <v>2069</v>
      </c>
    </row>
    <row r="4710" spans="1:14" ht="20.25" x14ac:dyDescent="0.25">
      <c r="A4710" s="1">
        <v>6</v>
      </c>
      <c r="B4710" s="159"/>
      <c r="C4710" s="1" t="s">
        <v>3836</v>
      </c>
      <c r="D4710" s="1"/>
      <c r="E4710" s="1" t="s">
        <v>3838</v>
      </c>
      <c r="F4710" s="1" t="s">
        <v>3815</v>
      </c>
      <c r="G4710" s="1">
        <v>4</v>
      </c>
      <c r="H4710" s="1" t="s">
        <v>19</v>
      </c>
      <c r="I4710" s="1" t="s">
        <v>3789</v>
      </c>
      <c r="J4710" s="1">
        <v>31.4</v>
      </c>
      <c r="K4710" s="1">
        <v>125.6</v>
      </c>
      <c r="L4710" s="42">
        <v>11</v>
      </c>
      <c r="M4710" s="43">
        <v>46198</v>
      </c>
      <c r="N4710" s="1" t="s">
        <v>2069</v>
      </c>
    </row>
    <row r="4711" spans="1:14" ht="20.25" x14ac:dyDescent="0.25">
      <c r="A4711" s="1">
        <v>7</v>
      </c>
      <c r="B4711" s="159"/>
      <c r="C4711" s="1" t="s">
        <v>3857</v>
      </c>
      <c r="D4711" s="1"/>
      <c r="E4711" s="1" t="s">
        <v>3859</v>
      </c>
      <c r="F4711" s="1" t="s">
        <v>3805</v>
      </c>
      <c r="G4711" s="1">
        <v>2</v>
      </c>
      <c r="H4711" s="1" t="s">
        <v>19</v>
      </c>
      <c r="I4711" s="1" t="s">
        <v>3789</v>
      </c>
      <c r="J4711" s="1">
        <v>152.19999999999999</v>
      </c>
      <c r="K4711" s="1">
        <v>304.39999999999998</v>
      </c>
      <c r="L4711" s="42">
        <v>11</v>
      </c>
      <c r="M4711" s="43">
        <v>46198</v>
      </c>
      <c r="N4711" s="1" t="s">
        <v>2069</v>
      </c>
    </row>
    <row r="4712" spans="1:14" ht="20.25" x14ac:dyDescent="0.25">
      <c r="A4712" s="1">
        <v>8</v>
      </c>
      <c r="B4712" s="159"/>
      <c r="C4712" s="1" t="s">
        <v>3970</v>
      </c>
      <c r="D4712" s="1"/>
      <c r="E4712" s="1" t="s">
        <v>3971</v>
      </c>
      <c r="F4712" s="1" t="s">
        <v>3972</v>
      </c>
      <c r="G4712" s="1">
        <v>1</v>
      </c>
      <c r="H4712" s="1" t="s">
        <v>19</v>
      </c>
      <c r="I4712" s="1" t="s">
        <v>2276</v>
      </c>
      <c r="J4712" s="1">
        <v>704.9</v>
      </c>
      <c r="K4712" s="1">
        <v>704.9</v>
      </c>
      <c r="L4712" s="42">
        <v>11</v>
      </c>
      <c r="M4712" s="43">
        <v>46198</v>
      </c>
      <c r="N4712" s="1" t="s">
        <v>2069</v>
      </c>
    </row>
    <row r="4713" spans="1:14" ht="20.25" x14ac:dyDescent="0.25">
      <c r="A4713" s="1">
        <v>9</v>
      </c>
      <c r="B4713" s="159"/>
      <c r="C4713" s="1" t="s">
        <v>3772</v>
      </c>
      <c r="D4713" s="1"/>
      <c r="E4713" s="1" t="s">
        <v>4001</v>
      </c>
      <c r="F4713" s="1" t="s">
        <v>4002</v>
      </c>
      <c r="G4713" s="1">
        <v>1</v>
      </c>
      <c r="H4713" s="1" t="s">
        <v>19</v>
      </c>
      <c r="I4713" s="1" t="s">
        <v>2274</v>
      </c>
      <c r="J4713" s="1">
        <v>151.80000000000001</v>
      </c>
      <c r="K4713" s="1">
        <v>151.80000000000001</v>
      </c>
      <c r="L4713" s="42">
        <v>11</v>
      </c>
      <c r="M4713" s="43">
        <v>46198</v>
      </c>
      <c r="N4713" s="1" t="s">
        <v>2069</v>
      </c>
    </row>
    <row r="4714" spans="1:14" ht="20.25" x14ac:dyDescent="0.25">
      <c r="A4714" s="1">
        <v>10</v>
      </c>
      <c r="B4714" s="159"/>
      <c r="C4714" s="1" t="s">
        <v>3772</v>
      </c>
      <c r="D4714" s="1"/>
      <c r="E4714" s="1" t="s">
        <v>4001</v>
      </c>
      <c r="F4714" s="1" t="s">
        <v>4002</v>
      </c>
      <c r="G4714" s="1">
        <v>1</v>
      </c>
      <c r="H4714" s="1" t="s">
        <v>19</v>
      </c>
      <c r="I4714" s="1" t="s">
        <v>2276</v>
      </c>
      <c r="J4714" s="1">
        <v>151.80000000000001</v>
      </c>
      <c r="K4714" s="1">
        <v>151.80000000000001</v>
      </c>
      <c r="L4714" s="42">
        <v>11</v>
      </c>
      <c r="M4714" s="43">
        <v>46198</v>
      </c>
      <c r="N4714" s="1" t="s">
        <v>2069</v>
      </c>
    </row>
    <row r="4715" spans="1:14" ht="20.25" x14ac:dyDescent="0.25">
      <c r="A4715" s="1">
        <v>1</v>
      </c>
      <c r="B4715" s="159">
        <v>3720</v>
      </c>
      <c r="C4715" s="1" t="s">
        <v>226</v>
      </c>
      <c r="D4715" s="1" t="s">
        <v>4444</v>
      </c>
      <c r="E4715" s="1" t="s">
        <v>2</v>
      </c>
      <c r="F4715" s="1" t="s">
        <v>3010</v>
      </c>
      <c r="G4715" s="1">
        <v>10</v>
      </c>
      <c r="H4715" s="1" t="s">
        <v>19</v>
      </c>
      <c r="I4715" s="1" t="s">
        <v>4445</v>
      </c>
      <c r="J4715" s="42">
        <v>97.6</v>
      </c>
      <c r="K4715" s="43">
        <f>G4715*J4715</f>
        <v>976</v>
      </c>
      <c r="L4715" s="1">
        <v>1</v>
      </c>
      <c r="M4715" s="185">
        <v>46209</v>
      </c>
      <c r="N4715" s="1" t="str">
        <f>VLOOKUP(B4715,MICRO!E:L,8,0)</f>
        <v>P-200</v>
      </c>
    </row>
    <row r="4716" spans="1:14" ht="20.25" x14ac:dyDescent="0.25">
      <c r="A4716" s="1">
        <v>1</v>
      </c>
      <c r="B4716" s="159">
        <v>3419</v>
      </c>
      <c r="C4716" s="1" t="s">
        <v>2546</v>
      </c>
      <c r="D4716" s="1"/>
      <c r="E4716" s="1"/>
      <c r="F4716" s="1" t="s">
        <v>2547</v>
      </c>
      <c r="G4716" s="1">
        <v>2</v>
      </c>
      <c r="H4716" s="1" t="s">
        <v>19</v>
      </c>
      <c r="I4716" s="1" t="s">
        <v>3736</v>
      </c>
      <c r="J4716" s="1">
        <v>32.4</v>
      </c>
      <c r="K4716" s="1">
        <f>G4716*J4716</f>
        <v>64.8</v>
      </c>
      <c r="L4716" s="42">
        <v>4</v>
      </c>
      <c r="M4716" s="43">
        <v>46218</v>
      </c>
      <c r="N4716" s="1" t="s">
        <v>2551</v>
      </c>
    </row>
    <row r="4717" spans="1:14" ht="20.25" x14ac:dyDescent="0.25">
      <c r="A4717" s="1">
        <v>2</v>
      </c>
      <c r="B4717" s="159">
        <v>3420</v>
      </c>
      <c r="C4717" s="1" t="s">
        <v>2546</v>
      </c>
      <c r="D4717" s="1"/>
      <c r="E4717" s="1"/>
      <c r="F4717" s="1" t="s">
        <v>2548</v>
      </c>
      <c r="G4717" s="1">
        <v>1</v>
      </c>
      <c r="H4717" s="1" t="s">
        <v>19</v>
      </c>
      <c r="I4717" s="1" t="s">
        <v>3736</v>
      </c>
      <c r="J4717" s="1">
        <v>13.1</v>
      </c>
      <c r="K4717" s="1">
        <f t="shared" ref="K4717:K4780" si="3">G4717*J4717</f>
        <v>13.1</v>
      </c>
      <c r="L4717" s="42">
        <v>4</v>
      </c>
      <c r="M4717" s="43">
        <v>46218</v>
      </c>
      <c r="N4717" s="1" t="s">
        <v>2551</v>
      </c>
    </row>
    <row r="4718" spans="1:14" ht="20.25" x14ac:dyDescent="0.25">
      <c r="A4718" s="1">
        <v>3</v>
      </c>
      <c r="B4718" s="159">
        <v>3421</v>
      </c>
      <c r="C4718" s="1" t="s">
        <v>2546</v>
      </c>
      <c r="D4718" s="1"/>
      <c r="E4718" s="1"/>
      <c r="F4718" s="1" t="s">
        <v>2549</v>
      </c>
      <c r="G4718" s="1">
        <v>1</v>
      </c>
      <c r="H4718" s="1" t="s">
        <v>19</v>
      </c>
      <c r="I4718" s="1" t="s">
        <v>3736</v>
      </c>
      <c r="J4718" s="1">
        <v>6.2</v>
      </c>
      <c r="K4718" s="1">
        <f t="shared" si="3"/>
        <v>6.2</v>
      </c>
      <c r="L4718" s="42">
        <v>4</v>
      </c>
      <c r="M4718" s="43">
        <v>46218</v>
      </c>
      <c r="N4718" s="1" t="s">
        <v>2551</v>
      </c>
    </row>
    <row r="4719" spans="1:14" ht="20.25" x14ac:dyDescent="0.25">
      <c r="A4719" s="1">
        <v>4</v>
      </c>
      <c r="B4719" s="159">
        <v>3422</v>
      </c>
      <c r="C4719" s="1" t="s">
        <v>4327</v>
      </c>
      <c r="D4719" s="1"/>
      <c r="E4719" s="1"/>
      <c r="F4719" s="1" t="s">
        <v>4328</v>
      </c>
      <c r="G4719" s="1">
        <v>2</v>
      </c>
      <c r="H4719" s="1" t="s">
        <v>19</v>
      </c>
      <c r="I4719" s="1" t="s">
        <v>3736</v>
      </c>
      <c r="J4719" s="1">
        <v>17.5</v>
      </c>
      <c r="K4719" s="1">
        <f t="shared" si="3"/>
        <v>35</v>
      </c>
      <c r="L4719" s="42">
        <v>4</v>
      </c>
      <c r="M4719" s="43">
        <v>46218</v>
      </c>
      <c r="N4719" s="1" t="s">
        <v>2551</v>
      </c>
    </row>
    <row r="4720" spans="1:14" ht="20.25" x14ac:dyDescent="0.25">
      <c r="A4720" s="1">
        <v>5</v>
      </c>
      <c r="B4720" s="159">
        <v>3426</v>
      </c>
      <c r="C4720" s="1" t="s">
        <v>2553</v>
      </c>
      <c r="D4720" s="1"/>
      <c r="E4720" s="1" t="s">
        <v>2</v>
      </c>
      <c r="F4720" s="1" t="s">
        <v>4331</v>
      </c>
      <c r="G4720" s="1">
        <v>1</v>
      </c>
      <c r="H4720" s="1" t="s">
        <v>19</v>
      </c>
      <c r="I4720" s="1" t="s">
        <v>3736</v>
      </c>
      <c r="J4720" s="1">
        <v>4.5999999999999996</v>
      </c>
      <c r="K4720" s="1">
        <f t="shared" si="3"/>
        <v>4.5999999999999996</v>
      </c>
      <c r="L4720" s="42">
        <v>4</v>
      </c>
      <c r="M4720" s="43">
        <v>46218</v>
      </c>
      <c r="N4720" s="1" t="s">
        <v>2551</v>
      </c>
    </row>
    <row r="4721" spans="1:14" ht="20.25" x14ac:dyDescent="0.25">
      <c r="A4721" s="1">
        <v>6</v>
      </c>
      <c r="B4721" s="159">
        <v>3427</v>
      </c>
      <c r="C4721" s="1" t="s">
        <v>2553</v>
      </c>
      <c r="D4721" s="1"/>
      <c r="E4721" s="1" t="s">
        <v>43</v>
      </c>
      <c r="F4721" s="1" t="s">
        <v>4332</v>
      </c>
      <c r="G4721" s="1">
        <v>1</v>
      </c>
      <c r="H4721" s="1" t="s">
        <v>19</v>
      </c>
      <c r="I4721" s="1" t="s">
        <v>3736</v>
      </c>
      <c r="J4721" s="1">
        <v>50.8</v>
      </c>
      <c r="K4721" s="1">
        <f t="shared" si="3"/>
        <v>50.8</v>
      </c>
      <c r="L4721" s="42">
        <v>4</v>
      </c>
      <c r="M4721" s="43">
        <v>46218</v>
      </c>
      <c r="N4721" s="1" t="s">
        <v>2551</v>
      </c>
    </row>
    <row r="4722" spans="1:14" ht="20.25" x14ac:dyDescent="0.25">
      <c r="A4722" s="1">
        <v>7</v>
      </c>
      <c r="B4722" s="159">
        <v>3428</v>
      </c>
      <c r="C4722" s="1" t="s">
        <v>2553</v>
      </c>
      <c r="D4722" s="1"/>
      <c r="E4722" s="1" t="s">
        <v>746</v>
      </c>
      <c r="F4722" s="1" t="s">
        <v>4333</v>
      </c>
      <c r="G4722" s="1">
        <v>1</v>
      </c>
      <c r="H4722" s="1" t="s">
        <v>19</v>
      </c>
      <c r="I4722" s="1" t="s">
        <v>3736</v>
      </c>
      <c r="J4722" s="1">
        <v>1.1000000000000001</v>
      </c>
      <c r="K4722" s="1">
        <f t="shared" si="3"/>
        <v>1.1000000000000001</v>
      </c>
      <c r="L4722" s="42">
        <v>4</v>
      </c>
      <c r="M4722" s="43">
        <v>46218</v>
      </c>
      <c r="N4722" s="1" t="s">
        <v>2551</v>
      </c>
    </row>
    <row r="4723" spans="1:14" ht="20.25" x14ac:dyDescent="0.25">
      <c r="A4723" s="1">
        <v>8</v>
      </c>
      <c r="B4723" s="159">
        <v>3429</v>
      </c>
      <c r="C4723" s="1" t="s">
        <v>2553</v>
      </c>
      <c r="D4723" s="1"/>
      <c r="E4723" s="1" t="s">
        <v>1101</v>
      </c>
      <c r="F4723" s="1" t="s">
        <v>4334</v>
      </c>
      <c r="G4723" s="1">
        <v>1</v>
      </c>
      <c r="H4723" s="1" t="s">
        <v>19</v>
      </c>
      <c r="I4723" s="1" t="s">
        <v>3736</v>
      </c>
      <c r="J4723" s="1">
        <v>23.6</v>
      </c>
      <c r="K4723" s="1">
        <f t="shared" si="3"/>
        <v>23.6</v>
      </c>
      <c r="L4723" s="42">
        <v>4</v>
      </c>
      <c r="M4723" s="43">
        <v>46218</v>
      </c>
      <c r="N4723" s="1" t="s">
        <v>2551</v>
      </c>
    </row>
    <row r="4724" spans="1:14" ht="20.25" x14ac:dyDescent="0.25">
      <c r="A4724" s="1">
        <v>9</v>
      </c>
      <c r="B4724" s="159">
        <v>3430</v>
      </c>
      <c r="C4724" s="1" t="s">
        <v>2553</v>
      </c>
      <c r="D4724" s="1"/>
      <c r="E4724" s="1" t="s">
        <v>100</v>
      </c>
      <c r="F4724" s="1" t="s">
        <v>4335</v>
      </c>
      <c r="G4724" s="1">
        <v>1</v>
      </c>
      <c r="H4724" s="1" t="s">
        <v>19</v>
      </c>
      <c r="I4724" s="1" t="s">
        <v>3736</v>
      </c>
      <c r="J4724" s="1">
        <v>1.1000000000000001</v>
      </c>
      <c r="K4724" s="1">
        <f t="shared" si="3"/>
        <v>1.1000000000000001</v>
      </c>
      <c r="L4724" s="42">
        <v>4</v>
      </c>
      <c r="M4724" s="43">
        <v>46218</v>
      </c>
      <c r="N4724" s="1" t="s">
        <v>2551</v>
      </c>
    </row>
    <row r="4725" spans="1:14" ht="20.25" x14ac:dyDescent="0.25">
      <c r="A4725" s="1">
        <v>10</v>
      </c>
      <c r="B4725" s="159">
        <v>3435</v>
      </c>
      <c r="C4725" s="1" t="s">
        <v>4448</v>
      </c>
      <c r="D4725" s="1"/>
      <c r="E4725" s="1"/>
      <c r="F4725" s="1" t="s">
        <v>4449</v>
      </c>
      <c r="G4725" s="1">
        <v>1</v>
      </c>
      <c r="H4725" s="1" t="s">
        <v>19</v>
      </c>
      <c r="I4725" s="1" t="s">
        <v>3736</v>
      </c>
      <c r="J4725" s="1">
        <v>871.8</v>
      </c>
      <c r="K4725" s="1">
        <f t="shared" si="3"/>
        <v>871.8</v>
      </c>
      <c r="L4725" s="42">
        <v>4</v>
      </c>
      <c r="M4725" s="43">
        <v>46218</v>
      </c>
      <c r="N4725" s="1" t="s">
        <v>2551</v>
      </c>
    </row>
    <row r="4726" spans="1:14" ht="20.25" x14ac:dyDescent="0.25">
      <c r="A4726" s="1">
        <v>11</v>
      </c>
      <c r="B4726" s="159">
        <v>3437</v>
      </c>
      <c r="C4726" s="1" t="s">
        <v>4450</v>
      </c>
      <c r="D4726" s="1"/>
      <c r="E4726" s="1"/>
      <c r="F4726" s="1" t="s">
        <v>4451</v>
      </c>
      <c r="G4726" s="1">
        <v>2</v>
      </c>
      <c r="H4726" s="1" t="s">
        <v>19</v>
      </c>
      <c r="I4726" s="1" t="s">
        <v>3736</v>
      </c>
      <c r="J4726" s="1">
        <v>66.3</v>
      </c>
      <c r="K4726" s="1">
        <f t="shared" si="3"/>
        <v>132.6</v>
      </c>
      <c r="L4726" s="42">
        <v>4</v>
      </c>
      <c r="M4726" s="43">
        <v>46218</v>
      </c>
      <c r="N4726" s="1" t="s">
        <v>2551</v>
      </c>
    </row>
    <row r="4727" spans="1:14" ht="20.25" x14ac:dyDescent="0.25">
      <c r="A4727" s="1">
        <v>12</v>
      </c>
      <c r="B4727" s="159">
        <v>3438</v>
      </c>
      <c r="C4727" s="1" t="s">
        <v>4452</v>
      </c>
      <c r="D4727" s="1"/>
      <c r="E4727" s="1"/>
      <c r="F4727" s="1" t="s">
        <v>4453</v>
      </c>
      <c r="G4727" s="1">
        <v>2</v>
      </c>
      <c r="H4727" s="1" t="s">
        <v>19</v>
      </c>
      <c r="I4727" s="1" t="s">
        <v>3736</v>
      </c>
      <c r="J4727" s="1">
        <v>63.7</v>
      </c>
      <c r="K4727" s="1">
        <f t="shared" si="3"/>
        <v>127.4</v>
      </c>
      <c r="L4727" s="42">
        <v>4</v>
      </c>
      <c r="M4727" s="43">
        <v>46218</v>
      </c>
      <c r="N4727" s="1" t="s">
        <v>2551</v>
      </c>
    </row>
    <row r="4728" spans="1:14" ht="20.25" x14ac:dyDescent="0.25">
      <c r="A4728" s="1">
        <v>13</v>
      </c>
      <c r="B4728" s="159">
        <v>3439</v>
      </c>
      <c r="C4728" s="1" t="s">
        <v>4342</v>
      </c>
      <c r="D4728" s="1"/>
      <c r="E4728" s="1" t="s">
        <v>2</v>
      </c>
      <c r="F4728" s="1" t="s">
        <v>4343</v>
      </c>
      <c r="G4728" s="1">
        <v>1</v>
      </c>
      <c r="H4728" s="1" t="s">
        <v>19</v>
      </c>
      <c r="I4728" s="1" t="s">
        <v>3736</v>
      </c>
      <c r="J4728" s="1">
        <v>0.5</v>
      </c>
      <c r="K4728" s="1">
        <f t="shared" si="3"/>
        <v>0.5</v>
      </c>
      <c r="L4728" s="42">
        <v>4</v>
      </c>
      <c r="M4728" s="43">
        <v>46218</v>
      </c>
      <c r="N4728" s="1" t="s">
        <v>2551</v>
      </c>
    </row>
    <row r="4729" spans="1:14" ht="20.25" x14ac:dyDescent="0.25">
      <c r="A4729" s="1">
        <v>14</v>
      </c>
      <c r="B4729" s="159">
        <v>3440</v>
      </c>
      <c r="C4729" s="1" t="s">
        <v>4344</v>
      </c>
      <c r="D4729" s="1"/>
      <c r="E4729" s="1" t="s">
        <v>2</v>
      </c>
      <c r="F4729" s="1" t="s">
        <v>4345</v>
      </c>
      <c r="G4729" s="1">
        <v>1</v>
      </c>
      <c r="H4729" s="1" t="s">
        <v>19</v>
      </c>
      <c r="I4729" s="1" t="s">
        <v>3736</v>
      </c>
      <c r="J4729" s="1">
        <v>5</v>
      </c>
      <c r="K4729" s="1">
        <f t="shared" si="3"/>
        <v>5</v>
      </c>
      <c r="L4729" s="42">
        <v>4</v>
      </c>
      <c r="M4729" s="43">
        <v>46218</v>
      </c>
      <c r="N4729" s="1" t="s">
        <v>2551</v>
      </c>
    </row>
    <row r="4730" spans="1:14" ht="20.25" x14ac:dyDescent="0.25">
      <c r="A4730" s="1">
        <v>15</v>
      </c>
      <c r="B4730" s="159">
        <v>3441</v>
      </c>
      <c r="C4730" s="1" t="s">
        <v>4344</v>
      </c>
      <c r="D4730" s="1"/>
      <c r="E4730" s="1" t="s">
        <v>43</v>
      </c>
      <c r="F4730" s="1" t="s">
        <v>4346</v>
      </c>
      <c r="G4730" s="1">
        <v>1</v>
      </c>
      <c r="H4730" s="1" t="s">
        <v>19</v>
      </c>
      <c r="I4730" s="1" t="s">
        <v>3736</v>
      </c>
      <c r="J4730" s="1">
        <v>2</v>
      </c>
      <c r="K4730" s="1">
        <f t="shared" si="3"/>
        <v>2</v>
      </c>
      <c r="L4730" s="42">
        <v>4</v>
      </c>
      <c r="M4730" s="43">
        <v>46218</v>
      </c>
      <c r="N4730" s="1" t="s">
        <v>2551</v>
      </c>
    </row>
    <row r="4731" spans="1:14" ht="20.25" x14ac:dyDescent="0.25">
      <c r="A4731" s="1">
        <v>16</v>
      </c>
      <c r="B4731" s="159">
        <v>3442</v>
      </c>
      <c r="C4731" s="1" t="s">
        <v>4344</v>
      </c>
      <c r="D4731" s="1"/>
      <c r="E4731" s="1" t="s">
        <v>746</v>
      </c>
      <c r="F4731" s="1" t="s">
        <v>4347</v>
      </c>
      <c r="G4731" s="1">
        <v>1</v>
      </c>
      <c r="H4731" s="1" t="s">
        <v>19</v>
      </c>
      <c r="I4731" s="1" t="s">
        <v>3736</v>
      </c>
      <c r="J4731" s="1">
        <v>5.0999999999999996</v>
      </c>
      <c r="K4731" s="1">
        <f t="shared" si="3"/>
        <v>5.0999999999999996</v>
      </c>
      <c r="L4731" s="42">
        <v>4</v>
      </c>
      <c r="M4731" s="43">
        <v>46218</v>
      </c>
      <c r="N4731" s="1" t="s">
        <v>2551</v>
      </c>
    </row>
    <row r="4732" spans="1:14" ht="20.25" x14ac:dyDescent="0.25">
      <c r="A4732" s="1">
        <v>17</v>
      </c>
      <c r="B4732" s="159">
        <v>3443</v>
      </c>
      <c r="C4732" s="1" t="s">
        <v>4348</v>
      </c>
      <c r="D4732" s="1"/>
      <c r="E4732" s="1" t="s">
        <v>2</v>
      </c>
      <c r="F4732" s="1" t="s">
        <v>4349</v>
      </c>
      <c r="G4732" s="1">
        <v>1</v>
      </c>
      <c r="H4732" s="1" t="s">
        <v>19</v>
      </c>
      <c r="I4732" s="1" t="s">
        <v>3736</v>
      </c>
      <c r="J4732" s="1">
        <v>628.70000000000005</v>
      </c>
      <c r="K4732" s="1">
        <f t="shared" si="3"/>
        <v>628.70000000000005</v>
      </c>
      <c r="L4732" s="42">
        <v>4</v>
      </c>
      <c r="M4732" s="43">
        <v>46218</v>
      </c>
      <c r="N4732" s="1" t="s">
        <v>2551</v>
      </c>
    </row>
    <row r="4733" spans="1:14" ht="20.25" x14ac:dyDescent="0.25">
      <c r="A4733" s="1">
        <v>18</v>
      </c>
      <c r="B4733" s="159">
        <v>3444</v>
      </c>
      <c r="C4733" s="1" t="s">
        <v>4348</v>
      </c>
      <c r="D4733" s="1"/>
      <c r="E4733" s="1" t="s">
        <v>43</v>
      </c>
      <c r="F4733" s="1" t="s">
        <v>4350</v>
      </c>
      <c r="G4733" s="1">
        <v>1</v>
      </c>
      <c r="H4733" s="1" t="s">
        <v>19</v>
      </c>
      <c r="I4733" s="1" t="s">
        <v>3736</v>
      </c>
      <c r="J4733" s="1">
        <v>11.1</v>
      </c>
      <c r="K4733" s="1">
        <f t="shared" si="3"/>
        <v>11.1</v>
      </c>
      <c r="L4733" s="42">
        <v>4</v>
      </c>
      <c r="M4733" s="43">
        <v>46218</v>
      </c>
      <c r="N4733" s="1" t="s">
        <v>2551</v>
      </c>
    </row>
    <row r="4734" spans="1:14" ht="20.25" x14ac:dyDescent="0.25">
      <c r="A4734" s="1">
        <v>19</v>
      </c>
      <c r="B4734" s="159">
        <v>3464</v>
      </c>
      <c r="C4734" s="1" t="s">
        <v>4370</v>
      </c>
      <c r="D4734" s="1"/>
      <c r="E4734" s="1"/>
      <c r="F4734" s="1" t="s">
        <v>4371</v>
      </c>
      <c r="G4734" s="1">
        <v>1</v>
      </c>
      <c r="H4734" s="1" t="s">
        <v>19</v>
      </c>
      <c r="I4734" s="1" t="s">
        <v>3736</v>
      </c>
      <c r="J4734" s="1">
        <v>51.7</v>
      </c>
      <c r="K4734" s="1">
        <f t="shared" si="3"/>
        <v>51.7</v>
      </c>
      <c r="L4734" s="42">
        <v>4</v>
      </c>
      <c r="M4734" s="43">
        <v>46218</v>
      </c>
      <c r="N4734" s="1" t="s">
        <v>2551</v>
      </c>
    </row>
    <row r="4735" spans="1:14" ht="20.25" x14ac:dyDescent="0.25">
      <c r="A4735" s="1">
        <v>20</v>
      </c>
      <c r="B4735" s="159">
        <v>3465</v>
      </c>
      <c r="C4735" s="1" t="s">
        <v>4372</v>
      </c>
      <c r="D4735" s="1"/>
      <c r="E4735" s="1"/>
      <c r="F4735" s="1" t="s">
        <v>4373</v>
      </c>
      <c r="G4735" s="1">
        <v>1</v>
      </c>
      <c r="H4735" s="1" t="s">
        <v>19</v>
      </c>
      <c r="I4735" s="1" t="s">
        <v>3736</v>
      </c>
      <c r="J4735" s="1">
        <v>232.8</v>
      </c>
      <c r="K4735" s="1">
        <f t="shared" si="3"/>
        <v>232.8</v>
      </c>
      <c r="L4735" s="42">
        <v>4</v>
      </c>
      <c r="M4735" s="43">
        <v>46218</v>
      </c>
      <c r="N4735" s="1" t="s">
        <v>2551</v>
      </c>
    </row>
    <row r="4736" spans="1:14" ht="20.25" x14ac:dyDescent="0.25">
      <c r="A4736" s="1">
        <v>21</v>
      </c>
      <c r="B4736" s="159">
        <v>3469</v>
      </c>
      <c r="C4736" s="1" t="s">
        <v>4380</v>
      </c>
      <c r="D4736" s="1"/>
      <c r="E4736" s="1" t="s">
        <v>2</v>
      </c>
      <c r="F4736" s="1" t="s">
        <v>4381</v>
      </c>
      <c r="G4736" s="1">
        <v>1</v>
      </c>
      <c r="H4736" s="1" t="s">
        <v>19</v>
      </c>
      <c r="I4736" s="1" t="s">
        <v>3736</v>
      </c>
      <c r="J4736" s="1">
        <v>28.1</v>
      </c>
      <c r="K4736" s="1">
        <f t="shared" si="3"/>
        <v>28.1</v>
      </c>
      <c r="L4736" s="42">
        <v>4</v>
      </c>
      <c r="M4736" s="43">
        <v>46218</v>
      </c>
      <c r="N4736" s="1" t="s">
        <v>2551</v>
      </c>
    </row>
    <row r="4737" spans="1:14" ht="20.25" x14ac:dyDescent="0.25">
      <c r="A4737" s="1">
        <v>22</v>
      </c>
      <c r="B4737" s="159">
        <v>3469</v>
      </c>
      <c r="C4737" s="1" t="s">
        <v>4380</v>
      </c>
      <c r="D4737" s="1"/>
      <c r="E4737" s="1" t="s">
        <v>43</v>
      </c>
      <c r="F4737" s="1" t="s">
        <v>4454</v>
      </c>
      <c r="G4737" s="1">
        <v>1</v>
      </c>
      <c r="H4737" s="1" t="s">
        <v>19</v>
      </c>
      <c r="I4737" s="1" t="s">
        <v>3736</v>
      </c>
      <c r="J4737" s="1">
        <v>38.4</v>
      </c>
      <c r="K4737" s="1">
        <f t="shared" si="3"/>
        <v>38.4</v>
      </c>
      <c r="L4737" s="42">
        <v>4</v>
      </c>
      <c r="M4737" s="43">
        <v>46218</v>
      </c>
      <c r="N4737" s="1" t="s">
        <v>2551</v>
      </c>
    </row>
    <row r="4738" spans="1:14" ht="20.25" x14ac:dyDescent="0.25">
      <c r="A4738" s="1">
        <v>23</v>
      </c>
      <c r="B4738" s="159">
        <v>3470</v>
      </c>
      <c r="C4738" s="1" t="s">
        <v>4380</v>
      </c>
      <c r="D4738" s="1"/>
      <c r="E4738" s="1" t="s">
        <v>746</v>
      </c>
      <c r="F4738" s="1" t="s">
        <v>4382</v>
      </c>
      <c r="G4738" s="1">
        <v>1</v>
      </c>
      <c r="H4738" s="1" t="s">
        <v>19</v>
      </c>
      <c r="I4738" s="1" t="s">
        <v>3736</v>
      </c>
      <c r="J4738" s="1">
        <v>2.9</v>
      </c>
      <c r="K4738" s="1">
        <f t="shared" si="3"/>
        <v>2.9</v>
      </c>
      <c r="L4738" s="42">
        <v>4</v>
      </c>
      <c r="M4738" s="43">
        <v>46218</v>
      </c>
      <c r="N4738" s="1" t="s">
        <v>2551</v>
      </c>
    </row>
    <row r="4739" spans="1:14" ht="20.25" x14ac:dyDescent="0.25">
      <c r="A4739" s="1">
        <v>24</v>
      </c>
      <c r="B4739" s="159">
        <v>3471</v>
      </c>
      <c r="C4739" s="1" t="s">
        <v>4380</v>
      </c>
      <c r="D4739" s="1"/>
      <c r="E4739" s="1" t="s">
        <v>1101</v>
      </c>
      <c r="F4739" s="1" t="s">
        <v>4383</v>
      </c>
      <c r="G4739" s="1">
        <v>1</v>
      </c>
      <c r="H4739" s="1" t="s">
        <v>19</v>
      </c>
      <c r="I4739" s="1" t="s">
        <v>3736</v>
      </c>
      <c r="J4739" s="1">
        <v>3.3</v>
      </c>
      <c r="K4739" s="1">
        <f t="shared" si="3"/>
        <v>3.3</v>
      </c>
      <c r="L4739" s="42">
        <v>4</v>
      </c>
      <c r="M4739" s="43">
        <v>46218</v>
      </c>
      <c r="N4739" s="1" t="s">
        <v>2551</v>
      </c>
    </row>
    <row r="4740" spans="1:14" ht="20.25" x14ac:dyDescent="0.25">
      <c r="A4740" s="1">
        <v>25</v>
      </c>
      <c r="B4740" s="159">
        <v>3472</v>
      </c>
      <c r="C4740" s="1" t="s">
        <v>4380</v>
      </c>
      <c r="D4740" s="1"/>
      <c r="E4740" s="1" t="s">
        <v>100</v>
      </c>
      <c r="F4740" s="1" t="s">
        <v>4384</v>
      </c>
      <c r="G4740" s="1">
        <v>1</v>
      </c>
      <c r="H4740" s="1" t="s">
        <v>19</v>
      </c>
      <c r="I4740" s="1" t="s">
        <v>3736</v>
      </c>
      <c r="J4740" s="1">
        <v>0.1</v>
      </c>
      <c r="K4740" s="1">
        <f t="shared" si="3"/>
        <v>0.1</v>
      </c>
      <c r="L4740" s="42">
        <v>4</v>
      </c>
      <c r="M4740" s="43">
        <v>46218</v>
      </c>
      <c r="N4740" s="1" t="s">
        <v>2551</v>
      </c>
    </row>
    <row r="4741" spans="1:14" ht="20.25" x14ac:dyDescent="0.25">
      <c r="A4741" s="1">
        <v>26</v>
      </c>
      <c r="B4741" s="159">
        <v>3473</v>
      </c>
      <c r="C4741" s="1" t="s">
        <v>4380</v>
      </c>
      <c r="D4741" s="1"/>
      <c r="E4741" s="1" t="s">
        <v>173</v>
      </c>
      <c r="F4741" s="1" t="s">
        <v>4385</v>
      </c>
      <c r="G4741" s="1">
        <v>1</v>
      </c>
      <c r="H4741" s="1" t="s">
        <v>19</v>
      </c>
      <c r="I4741" s="1" t="s">
        <v>3736</v>
      </c>
      <c r="J4741" s="1">
        <v>0.1</v>
      </c>
      <c r="K4741" s="1">
        <f t="shared" si="3"/>
        <v>0.1</v>
      </c>
      <c r="L4741" s="42">
        <v>4</v>
      </c>
      <c r="M4741" s="43">
        <v>46218</v>
      </c>
      <c r="N4741" s="1" t="s">
        <v>2551</v>
      </c>
    </row>
    <row r="4742" spans="1:14" ht="20.25" x14ac:dyDescent="0.25">
      <c r="A4742" s="1">
        <v>27</v>
      </c>
      <c r="B4742" s="159">
        <v>3474</v>
      </c>
      <c r="C4742" s="1" t="s">
        <v>4380</v>
      </c>
      <c r="D4742" s="1"/>
      <c r="E4742" s="1" t="s">
        <v>461</v>
      </c>
      <c r="F4742" s="1" t="s">
        <v>4386</v>
      </c>
      <c r="G4742" s="1">
        <v>1</v>
      </c>
      <c r="H4742" s="1" t="s">
        <v>19</v>
      </c>
      <c r="I4742" s="1" t="s">
        <v>3736</v>
      </c>
      <c r="J4742" s="1">
        <v>0.1</v>
      </c>
      <c r="K4742" s="1">
        <f t="shared" si="3"/>
        <v>0.1</v>
      </c>
      <c r="L4742" s="42">
        <v>4</v>
      </c>
      <c r="M4742" s="43">
        <v>46218</v>
      </c>
      <c r="N4742" s="1" t="s">
        <v>2551</v>
      </c>
    </row>
    <row r="4743" spans="1:14" ht="20.25" x14ac:dyDescent="0.25">
      <c r="A4743" s="1">
        <v>28</v>
      </c>
      <c r="B4743" s="159">
        <v>3475</v>
      </c>
      <c r="C4743" s="1" t="s">
        <v>4380</v>
      </c>
      <c r="D4743" s="1"/>
      <c r="E4743" s="1" t="s">
        <v>464</v>
      </c>
      <c r="F4743" s="1" t="s">
        <v>4387</v>
      </c>
      <c r="G4743" s="1">
        <v>1</v>
      </c>
      <c r="H4743" s="1" t="s">
        <v>19</v>
      </c>
      <c r="I4743" s="1" t="s">
        <v>3736</v>
      </c>
      <c r="J4743" s="1">
        <v>0.1</v>
      </c>
      <c r="K4743" s="1">
        <f t="shared" si="3"/>
        <v>0.1</v>
      </c>
      <c r="L4743" s="42">
        <v>4</v>
      </c>
      <c r="M4743" s="43">
        <v>46218</v>
      </c>
      <c r="N4743" s="1" t="s">
        <v>2551</v>
      </c>
    </row>
    <row r="4744" spans="1:14" ht="20.25" x14ac:dyDescent="0.25">
      <c r="A4744" s="1">
        <v>29</v>
      </c>
      <c r="B4744" s="159">
        <v>3476</v>
      </c>
      <c r="C4744" s="1" t="s">
        <v>4380</v>
      </c>
      <c r="D4744" s="1"/>
      <c r="E4744" s="1" t="s">
        <v>1102</v>
      </c>
      <c r="F4744" s="1" t="s">
        <v>4388</v>
      </c>
      <c r="G4744" s="1">
        <v>1</v>
      </c>
      <c r="H4744" s="1" t="s">
        <v>19</v>
      </c>
      <c r="I4744" s="1" t="s">
        <v>3736</v>
      </c>
      <c r="J4744" s="1">
        <v>0.1</v>
      </c>
      <c r="K4744" s="1">
        <f t="shared" si="3"/>
        <v>0.1</v>
      </c>
      <c r="L4744" s="42">
        <v>4</v>
      </c>
      <c r="M4744" s="43">
        <v>46218</v>
      </c>
      <c r="N4744" s="1" t="s">
        <v>2551</v>
      </c>
    </row>
    <row r="4745" spans="1:14" ht="20.25" x14ac:dyDescent="0.25">
      <c r="A4745" s="1">
        <v>30</v>
      </c>
      <c r="B4745" s="159">
        <v>3477</v>
      </c>
      <c r="C4745" s="1" t="s">
        <v>4380</v>
      </c>
      <c r="D4745" s="1"/>
      <c r="E4745" s="1" t="s">
        <v>1103</v>
      </c>
      <c r="F4745" s="1" t="s">
        <v>4389</v>
      </c>
      <c r="G4745" s="1">
        <v>1</v>
      </c>
      <c r="H4745" s="1" t="s">
        <v>19</v>
      </c>
      <c r="I4745" s="1" t="s">
        <v>3736</v>
      </c>
      <c r="J4745" s="1">
        <v>0.1</v>
      </c>
      <c r="K4745" s="1">
        <f t="shared" si="3"/>
        <v>0.1</v>
      </c>
      <c r="L4745" s="42">
        <v>4</v>
      </c>
      <c r="M4745" s="43">
        <v>46218</v>
      </c>
      <c r="N4745" s="1" t="s">
        <v>2551</v>
      </c>
    </row>
    <row r="4746" spans="1:14" ht="20.25" x14ac:dyDescent="0.25">
      <c r="A4746" s="1">
        <v>31</v>
      </c>
      <c r="B4746" s="159">
        <v>3478</v>
      </c>
      <c r="C4746" s="1" t="s">
        <v>4380</v>
      </c>
      <c r="D4746" s="1"/>
      <c r="E4746" s="1" t="s">
        <v>1105</v>
      </c>
      <c r="F4746" s="1" t="s">
        <v>4390</v>
      </c>
      <c r="G4746" s="1">
        <v>2</v>
      </c>
      <c r="H4746" s="1" t="s">
        <v>19</v>
      </c>
      <c r="I4746" s="1" t="s">
        <v>3736</v>
      </c>
      <c r="J4746" s="1">
        <v>0.1</v>
      </c>
      <c r="K4746" s="1">
        <f t="shared" si="3"/>
        <v>0.2</v>
      </c>
      <c r="L4746" s="42">
        <v>4</v>
      </c>
      <c r="M4746" s="43">
        <v>46218</v>
      </c>
      <c r="N4746" s="1" t="s">
        <v>2551</v>
      </c>
    </row>
    <row r="4747" spans="1:14" ht="20.25" x14ac:dyDescent="0.25">
      <c r="A4747" s="1">
        <v>32</v>
      </c>
      <c r="B4747" s="159">
        <v>3479</v>
      </c>
      <c r="C4747" s="1" t="s">
        <v>4391</v>
      </c>
      <c r="D4747" s="1"/>
      <c r="E4747" s="1"/>
      <c r="F4747" s="1" t="s">
        <v>4392</v>
      </c>
      <c r="G4747" s="1">
        <v>1</v>
      </c>
      <c r="H4747" s="1" t="s">
        <v>19</v>
      </c>
      <c r="I4747" s="1" t="s">
        <v>3736</v>
      </c>
      <c r="J4747" s="1">
        <v>2.4</v>
      </c>
      <c r="K4747" s="1">
        <f t="shared" si="3"/>
        <v>2.4</v>
      </c>
      <c r="L4747" s="42">
        <v>4</v>
      </c>
      <c r="M4747" s="43">
        <v>46218</v>
      </c>
      <c r="N4747" s="1" t="s">
        <v>2551</v>
      </c>
    </row>
    <row r="4748" spans="1:14" ht="20.25" x14ac:dyDescent="0.25">
      <c r="A4748" s="1">
        <v>33</v>
      </c>
      <c r="B4748" s="159">
        <v>3481</v>
      </c>
      <c r="C4748" s="1" t="s">
        <v>4395</v>
      </c>
      <c r="D4748" s="1"/>
      <c r="E4748" s="1"/>
      <c r="F4748" s="1" t="s">
        <v>4396</v>
      </c>
      <c r="G4748" s="1">
        <v>4</v>
      </c>
      <c r="H4748" s="1" t="s">
        <v>19</v>
      </c>
      <c r="I4748" s="1" t="s">
        <v>3736</v>
      </c>
      <c r="J4748" s="1">
        <v>4.0999999999999996</v>
      </c>
      <c r="K4748" s="1">
        <f t="shared" si="3"/>
        <v>16.399999999999999</v>
      </c>
      <c r="L4748" s="42">
        <v>4</v>
      </c>
      <c r="M4748" s="43">
        <v>46218</v>
      </c>
      <c r="N4748" s="1" t="s">
        <v>2551</v>
      </c>
    </row>
    <row r="4749" spans="1:14" ht="20.25" x14ac:dyDescent="0.25">
      <c r="A4749" s="1">
        <v>34</v>
      </c>
      <c r="B4749" s="201">
        <v>4347</v>
      </c>
      <c r="C4749" s="1" t="s">
        <v>4455</v>
      </c>
      <c r="D4749" s="1"/>
      <c r="E4749" s="1"/>
      <c r="F4749" s="1" t="s">
        <v>4456</v>
      </c>
      <c r="G4749" s="1">
        <v>2</v>
      </c>
      <c r="H4749" s="1" t="s">
        <v>19</v>
      </c>
      <c r="I4749" s="1" t="s">
        <v>3736</v>
      </c>
      <c r="J4749" s="1">
        <v>45</v>
      </c>
      <c r="K4749" s="1">
        <f t="shared" si="3"/>
        <v>90</v>
      </c>
      <c r="L4749" s="42">
        <v>4</v>
      </c>
      <c r="M4749" s="43">
        <v>46218</v>
      </c>
      <c r="N4749" s="1" t="s">
        <v>2551</v>
      </c>
    </row>
    <row r="4750" spans="1:14" ht="20.25" x14ac:dyDescent="0.25">
      <c r="A4750" s="1">
        <v>35</v>
      </c>
      <c r="B4750" s="159">
        <v>4348</v>
      </c>
      <c r="C4750" s="1" t="s">
        <v>4455</v>
      </c>
      <c r="D4750" s="1"/>
      <c r="E4750" s="1"/>
      <c r="F4750" s="1" t="s">
        <v>4457</v>
      </c>
      <c r="G4750" s="1">
        <v>1</v>
      </c>
      <c r="H4750" s="1" t="s">
        <v>19</v>
      </c>
      <c r="I4750" s="1" t="s">
        <v>3736</v>
      </c>
      <c r="J4750" s="1">
        <v>85</v>
      </c>
      <c r="K4750" s="1">
        <f t="shared" si="3"/>
        <v>85</v>
      </c>
      <c r="L4750" s="42">
        <v>4</v>
      </c>
      <c r="M4750" s="43">
        <v>46218</v>
      </c>
      <c r="N4750" s="1" t="s">
        <v>2551</v>
      </c>
    </row>
    <row r="4751" spans="1:14" ht="20.25" x14ac:dyDescent="0.25">
      <c r="A4751" s="1">
        <v>36</v>
      </c>
      <c r="B4751" s="201">
        <v>4349</v>
      </c>
      <c r="C4751" s="1" t="s">
        <v>4455</v>
      </c>
      <c r="D4751" s="1"/>
      <c r="E4751" s="1"/>
      <c r="F4751" s="1" t="s">
        <v>4458</v>
      </c>
      <c r="G4751" s="1">
        <v>1</v>
      </c>
      <c r="H4751" s="1" t="s">
        <v>19</v>
      </c>
      <c r="I4751" s="1" t="s">
        <v>3736</v>
      </c>
      <c r="J4751" s="1">
        <v>65</v>
      </c>
      <c r="K4751" s="1">
        <f t="shared" si="3"/>
        <v>65</v>
      </c>
      <c r="L4751" s="42">
        <v>4</v>
      </c>
      <c r="M4751" s="43">
        <v>46218</v>
      </c>
      <c r="N4751" s="1" t="s">
        <v>2551</v>
      </c>
    </row>
    <row r="4752" spans="1:14" ht="20.25" x14ac:dyDescent="0.25">
      <c r="A4752" s="1">
        <v>37</v>
      </c>
      <c r="B4752" s="159">
        <v>4350</v>
      </c>
      <c r="C4752" s="1" t="s">
        <v>4459</v>
      </c>
      <c r="D4752" s="1"/>
      <c r="E4752" s="1"/>
      <c r="F4752" s="1" t="s">
        <v>4460</v>
      </c>
      <c r="G4752" s="1">
        <v>1</v>
      </c>
      <c r="H4752" s="1" t="s">
        <v>19</v>
      </c>
      <c r="I4752" s="1" t="s">
        <v>3736</v>
      </c>
      <c r="J4752" s="1">
        <v>7.2</v>
      </c>
      <c r="K4752" s="1">
        <f t="shared" si="3"/>
        <v>7.2</v>
      </c>
      <c r="L4752" s="42">
        <v>4</v>
      </c>
      <c r="M4752" s="43">
        <v>46218</v>
      </c>
      <c r="N4752" s="1" t="s">
        <v>2551</v>
      </c>
    </row>
    <row r="4753" spans="1:14" ht="20.25" x14ac:dyDescent="0.25">
      <c r="A4753" s="1">
        <v>38</v>
      </c>
      <c r="B4753" s="201">
        <v>4351</v>
      </c>
      <c r="C4753" s="1" t="s">
        <v>4391</v>
      </c>
      <c r="D4753" s="1"/>
      <c r="E4753" s="1"/>
      <c r="F4753" s="1" t="s">
        <v>4461</v>
      </c>
      <c r="G4753" s="1">
        <v>1</v>
      </c>
      <c r="H4753" s="1" t="s">
        <v>19</v>
      </c>
      <c r="I4753" s="1" t="s">
        <v>3736</v>
      </c>
      <c r="J4753" s="1">
        <v>0.03</v>
      </c>
      <c r="K4753" s="1">
        <f t="shared" si="3"/>
        <v>0.03</v>
      </c>
      <c r="L4753" s="42">
        <v>4</v>
      </c>
      <c r="M4753" s="43">
        <v>46218</v>
      </c>
      <c r="N4753" s="1" t="s">
        <v>2551</v>
      </c>
    </row>
    <row r="4754" spans="1:14" ht="20.25" x14ac:dyDescent="0.25">
      <c r="A4754" s="1">
        <v>39</v>
      </c>
      <c r="B4754" s="159">
        <v>4352</v>
      </c>
      <c r="C4754" s="1" t="s">
        <v>4391</v>
      </c>
      <c r="D4754" s="1"/>
      <c r="E4754" s="1"/>
      <c r="F4754" s="1" t="s">
        <v>4462</v>
      </c>
      <c r="G4754" s="1">
        <v>4</v>
      </c>
      <c r="H4754" s="1" t="s">
        <v>19</v>
      </c>
      <c r="I4754" s="1" t="s">
        <v>3736</v>
      </c>
      <c r="J4754" s="1">
        <v>0.02</v>
      </c>
      <c r="K4754" s="1">
        <f t="shared" si="3"/>
        <v>0.08</v>
      </c>
      <c r="L4754" s="42">
        <v>4</v>
      </c>
      <c r="M4754" s="43">
        <v>46218</v>
      </c>
      <c r="N4754" s="1" t="s">
        <v>2551</v>
      </c>
    </row>
    <row r="4755" spans="1:14" ht="20.25" x14ac:dyDescent="0.25">
      <c r="A4755" s="1">
        <v>40</v>
      </c>
      <c r="B4755" s="201">
        <v>4353</v>
      </c>
      <c r="C4755" s="1" t="s">
        <v>4391</v>
      </c>
      <c r="D4755" s="1"/>
      <c r="E4755" s="1"/>
      <c r="F4755" s="1" t="s">
        <v>4463</v>
      </c>
      <c r="G4755" s="1">
        <v>2</v>
      </c>
      <c r="H4755" s="1" t="s">
        <v>19</v>
      </c>
      <c r="I4755" s="1" t="s">
        <v>3736</v>
      </c>
      <c r="J4755" s="1">
        <v>0.02</v>
      </c>
      <c r="K4755" s="1">
        <f t="shared" si="3"/>
        <v>0.04</v>
      </c>
      <c r="L4755" s="42">
        <v>4</v>
      </c>
      <c r="M4755" s="43">
        <v>46218</v>
      </c>
      <c r="N4755" s="1" t="s">
        <v>2551</v>
      </c>
    </row>
    <row r="4756" spans="1:14" ht="20.25" x14ac:dyDescent="0.25">
      <c r="A4756" s="1">
        <v>41</v>
      </c>
      <c r="B4756" s="159">
        <v>4354</v>
      </c>
      <c r="C4756" s="1" t="s">
        <v>4459</v>
      </c>
      <c r="D4756" s="1"/>
      <c r="E4756" s="1"/>
      <c r="F4756" s="1" t="s">
        <v>4464</v>
      </c>
      <c r="G4756" s="1">
        <v>110</v>
      </c>
      <c r="H4756" s="1" t="s">
        <v>1253</v>
      </c>
      <c r="I4756" s="1" t="s">
        <v>3736</v>
      </c>
      <c r="J4756" s="1">
        <v>1.55</v>
      </c>
      <c r="K4756" s="1">
        <f t="shared" si="3"/>
        <v>170.5</v>
      </c>
      <c r="L4756" s="42">
        <v>4</v>
      </c>
      <c r="M4756" s="43">
        <v>46218</v>
      </c>
      <c r="N4756" s="1" t="s">
        <v>2551</v>
      </c>
    </row>
    <row r="4757" spans="1:14" ht="20.25" x14ac:dyDescent="0.25">
      <c r="A4757" s="1">
        <v>42</v>
      </c>
      <c r="B4757" s="201">
        <v>4355</v>
      </c>
      <c r="C4757" s="1" t="s">
        <v>4465</v>
      </c>
      <c r="D4757" s="1"/>
      <c r="E4757" s="1"/>
      <c r="F4757" s="1" t="s">
        <v>4466</v>
      </c>
      <c r="G4757" s="1">
        <v>40</v>
      </c>
      <c r="H4757" s="1" t="s">
        <v>19</v>
      </c>
      <c r="I4757" s="1" t="s">
        <v>3736</v>
      </c>
      <c r="J4757" s="1">
        <v>0.28999999999999998</v>
      </c>
      <c r="K4757" s="1">
        <f t="shared" si="3"/>
        <v>11.6</v>
      </c>
      <c r="L4757" s="42">
        <v>4</v>
      </c>
      <c r="M4757" s="43">
        <v>46218</v>
      </c>
      <c r="N4757" s="1" t="s">
        <v>2551</v>
      </c>
    </row>
    <row r="4758" spans="1:14" ht="20.25" x14ac:dyDescent="0.25">
      <c r="A4758" s="1">
        <v>43</v>
      </c>
      <c r="B4758" s="159">
        <v>4356</v>
      </c>
      <c r="C4758" s="1" t="s">
        <v>4465</v>
      </c>
      <c r="D4758" s="1"/>
      <c r="E4758" s="1"/>
      <c r="F4758" s="1" t="s">
        <v>4467</v>
      </c>
      <c r="G4758" s="1">
        <v>40</v>
      </c>
      <c r="H4758" s="1" t="s">
        <v>19</v>
      </c>
      <c r="I4758" s="1" t="s">
        <v>3736</v>
      </c>
      <c r="J4758" s="1">
        <v>0.02</v>
      </c>
      <c r="K4758" s="1">
        <f t="shared" si="3"/>
        <v>0.8</v>
      </c>
      <c r="L4758" s="42">
        <v>4</v>
      </c>
      <c r="M4758" s="43">
        <v>46218</v>
      </c>
      <c r="N4758" s="1" t="s">
        <v>2551</v>
      </c>
    </row>
    <row r="4759" spans="1:14" ht="20.25" x14ac:dyDescent="0.25">
      <c r="A4759" s="1">
        <v>44</v>
      </c>
      <c r="B4759" s="201">
        <v>4357</v>
      </c>
      <c r="C4759" s="1" t="s">
        <v>4465</v>
      </c>
      <c r="D4759" s="1"/>
      <c r="E4759" s="1"/>
      <c r="F4759" s="1" t="s">
        <v>4468</v>
      </c>
      <c r="G4759" s="1">
        <v>40</v>
      </c>
      <c r="H4759" s="1" t="s">
        <v>19</v>
      </c>
      <c r="I4759" s="1" t="s">
        <v>3736</v>
      </c>
      <c r="J4759" s="1">
        <v>5.5E-2</v>
      </c>
      <c r="K4759" s="1">
        <f t="shared" si="3"/>
        <v>2.2000000000000002</v>
      </c>
      <c r="L4759" s="42">
        <v>4</v>
      </c>
      <c r="M4759" s="43">
        <v>46218</v>
      </c>
      <c r="N4759" s="1" t="s">
        <v>2551</v>
      </c>
    </row>
    <row r="4760" spans="1:14" ht="20.25" x14ac:dyDescent="0.25">
      <c r="A4760" s="1">
        <v>45</v>
      </c>
      <c r="B4760" s="159">
        <v>4358</v>
      </c>
      <c r="C4760" s="1" t="s">
        <v>4469</v>
      </c>
      <c r="D4760" s="1"/>
      <c r="E4760" s="1"/>
      <c r="F4760" s="1" t="s">
        <v>4470</v>
      </c>
      <c r="G4760" s="1">
        <v>1</v>
      </c>
      <c r="H4760" s="1" t="s">
        <v>19</v>
      </c>
      <c r="I4760" s="1" t="s">
        <v>3736</v>
      </c>
      <c r="J4760" s="1">
        <v>6.5</v>
      </c>
      <c r="K4760" s="1">
        <f t="shared" si="3"/>
        <v>6.5</v>
      </c>
      <c r="L4760" s="42">
        <v>4</v>
      </c>
      <c r="M4760" s="43">
        <v>46218</v>
      </c>
      <c r="N4760" s="1" t="s">
        <v>2551</v>
      </c>
    </row>
    <row r="4761" spans="1:14" ht="20.25" x14ac:dyDescent="0.25">
      <c r="A4761" s="1">
        <v>46</v>
      </c>
      <c r="B4761" s="201">
        <v>4359</v>
      </c>
      <c r="C4761" s="1" t="s">
        <v>4471</v>
      </c>
      <c r="D4761" s="1"/>
      <c r="E4761" s="1"/>
      <c r="F4761" s="1" t="s">
        <v>4472</v>
      </c>
      <c r="G4761" s="1">
        <v>18</v>
      </c>
      <c r="H4761" s="1" t="s">
        <v>19</v>
      </c>
      <c r="I4761" s="1" t="s">
        <v>3736</v>
      </c>
      <c r="J4761" s="1">
        <v>0.02</v>
      </c>
      <c r="K4761" s="1">
        <f t="shared" si="3"/>
        <v>0.36</v>
      </c>
      <c r="L4761" s="42">
        <v>4</v>
      </c>
      <c r="M4761" s="43">
        <v>46218</v>
      </c>
      <c r="N4761" s="1" t="s">
        <v>2551</v>
      </c>
    </row>
    <row r="4762" spans="1:14" ht="20.25" x14ac:dyDescent="0.25">
      <c r="A4762" s="1">
        <v>47</v>
      </c>
      <c r="B4762" s="159">
        <v>4360</v>
      </c>
      <c r="C4762" s="1" t="s">
        <v>4471</v>
      </c>
      <c r="D4762" s="1"/>
      <c r="E4762" s="1"/>
      <c r="F4762" s="1" t="s">
        <v>4473</v>
      </c>
      <c r="G4762" s="1">
        <v>18</v>
      </c>
      <c r="H4762" s="1" t="s">
        <v>19</v>
      </c>
      <c r="I4762" s="1" t="s">
        <v>3736</v>
      </c>
      <c r="J4762" s="1">
        <v>0.03</v>
      </c>
      <c r="K4762" s="1">
        <f t="shared" si="3"/>
        <v>0.54</v>
      </c>
      <c r="L4762" s="42">
        <v>4</v>
      </c>
      <c r="M4762" s="43">
        <v>46218</v>
      </c>
      <c r="N4762" s="1" t="s">
        <v>2551</v>
      </c>
    </row>
    <row r="4763" spans="1:14" ht="20.25" x14ac:dyDescent="0.25">
      <c r="A4763" s="1">
        <v>48</v>
      </c>
      <c r="B4763" s="201">
        <v>4361</v>
      </c>
      <c r="C4763" s="1" t="s">
        <v>4471</v>
      </c>
      <c r="D4763" s="1"/>
      <c r="E4763" s="1"/>
      <c r="F4763" s="1" t="s">
        <v>4474</v>
      </c>
      <c r="G4763" s="1">
        <v>5</v>
      </c>
      <c r="H4763" s="1" t="s">
        <v>19</v>
      </c>
      <c r="I4763" s="1" t="s">
        <v>3736</v>
      </c>
      <c r="J4763" s="1">
        <v>0.02</v>
      </c>
      <c r="K4763" s="1">
        <f t="shared" si="3"/>
        <v>0.1</v>
      </c>
      <c r="L4763" s="42">
        <v>4</v>
      </c>
      <c r="M4763" s="43">
        <v>46218</v>
      </c>
      <c r="N4763" s="1" t="s">
        <v>2551</v>
      </c>
    </row>
    <row r="4764" spans="1:14" ht="20.25" x14ac:dyDescent="0.25">
      <c r="A4764" s="1">
        <v>49</v>
      </c>
      <c r="B4764" s="159">
        <v>4362</v>
      </c>
      <c r="C4764" s="1" t="s">
        <v>4471</v>
      </c>
      <c r="D4764" s="1"/>
      <c r="E4764" s="1"/>
      <c r="F4764" s="1" t="s">
        <v>4475</v>
      </c>
      <c r="G4764" s="1">
        <v>3</v>
      </c>
      <c r="H4764" s="1" t="s">
        <v>19</v>
      </c>
      <c r="I4764" s="1" t="s">
        <v>3736</v>
      </c>
      <c r="J4764" s="1">
        <v>0.04</v>
      </c>
      <c r="K4764" s="1">
        <f t="shared" si="3"/>
        <v>0.12</v>
      </c>
      <c r="L4764" s="42">
        <v>4</v>
      </c>
      <c r="M4764" s="43">
        <v>46218</v>
      </c>
      <c r="N4764" s="1" t="s">
        <v>2551</v>
      </c>
    </row>
    <row r="4765" spans="1:14" ht="20.25" x14ac:dyDescent="0.25">
      <c r="A4765" s="1">
        <v>50</v>
      </c>
      <c r="B4765" s="201">
        <v>4363</v>
      </c>
      <c r="C4765" s="1" t="s">
        <v>4471</v>
      </c>
      <c r="D4765" s="1"/>
      <c r="E4765" s="1"/>
      <c r="F4765" s="1" t="s">
        <v>4476</v>
      </c>
      <c r="G4765" s="1">
        <v>3</v>
      </c>
      <c r="H4765" s="1" t="s">
        <v>19</v>
      </c>
      <c r="I4765" s="1" t="s">
        <v>3736</v>
      </c>
      <c r="J4765" s="1">
        <v>0.05</v>
      </c>
      <c r="K4765" s="1">
        <f t="shared" si="3"/>
        <v>0.15000000000000002</v>
      </c>
      <c r="L4765" s="42">
        <v>4</v>
      </c>
      <c r="M4765" s="43">
        <v>46218</v>
      </c>
      <c r="N4765" s="1" t="s">
        <v>2551</v>
      </c>
    </row>
    <row r="4766" spans="1:14" ht="20.25" x14ac:dyDescent="0.25">
      <c r="A4766" s="1">
        <v>51</v>
      </c>
      <c r="B4766" s="159">
        <v>4364</v>
      </c>
      <c r="C4766" s="1" t="s">
        <v>4471</v>
      </c>
      <c r="D4766" s="1"/>
      <c r="E4766" s="1"/>
      <c r="F4766" s="1" t="s">
        <v>4477</v>
      </c>
      <c r="G4766" s="1">
        <v>10</v>
      </c>
      <c r="H4766" s="1" t="s">
        <v>19</v>
      </c>
      <c r="I4766" s="1" t="s">
        <v>3736</v>
      </c>
      <c r="J4766" s="1">
        <v>0.05</v>
      </c>
      <c r="K4766" s="1">
        <f t="shared" si="3"/>
        <v>0.5</v>
      </c>
      <c r="L4766" s="42">
        <v>4</v>
      </c>
      <c r="M4766" s="43">
        <v>46218</v>
      </c>
      <c r="N4766" s="1" t="s">
        <v>2551</v>
      </c>
    </row>
    <row r="4767" spans="1:14" ht="20.25" x14ac:dyDescent="0.25">
      <c r="A4767" s="1">
        <v>52</v>
      </c>
      <c r="B4767" s="201">
        <v>4365</v>
      </c>
      <c r="C4767" s="1" t="s">
        <v>4471</v>
      </c>
      <c r="D4767" s="1"/>
      <c r="E4767" s="1"/>
      <c r="F4767" s="1" t="s">
        <v>4478</v>
      </c>
      <c r="G4767" s="1">
        <v>10</v>
      </c>
      <c r="H4767" s="1" t="s">
        <v>19</v>
      </c>
      <c r="I4767" s="1" t="s">
        <v>3736</v>
      </c>
      <c r="J4767" s="1">
        <v>0.06</v>
      </c>
      <c r="K4767" s="1">
        <f t="shared" si="3"/>
        <v>0.6</v>
      </c>
      <c r="L4767" s="42">
        <v>4</v>
      </c>
      <c r="M4767" s="43">
        <v>46218</v>
      </c>
      <c r="N4767" s="1" t="s">
        <v>2551</v>
      </c>
    </row>
    <row r="4768" spans="1:14" ht="20.25" x14ac:dyDescent="0.25">
      <c r="A4768" s="1">
        <v>53</v>
      </c>
      <c r="B4768" s="159">
        <v>4366</v>
      </c>
      <c r="C4768" s="1" t="s">
        <v>4471</v>
      </c>
      <c r="D4768" s="1"/>
      <c r="E4768" s="1"/>
      <c r="F4768" s="1" t="s">
        <v>4479</v>
      </c>
      <c r="G4768" s="1">
        <v>2</v>
      </c>
      <c r="H4768" s="1" t="s">
        <v>19</v>
      </c>
      <c r="I4768" s="1" t="s">
        <v>3736</v>
      </c>
      <c r="J4768" s="1">
        <v>0.03</v>
      </c>
      <c r="K4768" s="1">
        <f t="shared" si="3"/>
        <v>0.06</v>
      </c>
      <c r="L4768" s="42">
        <v>4</v>
      </c>
      <c r="M4768" s="43">
        <v>46218</v>
      </c>
      <c r="N4768" s="1" t="s">
        <v>2551</v>
      </c>
    </row>
    <row r="4769" spans="1:14" ht="20.25" x14ac:dyDescent="0.25">
      <c r="A4769" s="1">
        <v>54</v>
      </c>
      <c r="B4769" s="201">
        <v>4367</v>
      </c>
      <c r="C4769" s="1" t="s">
        <v>4471</v>
      </c>
      <c r="D4769" s="1"/>
      <c r="E4769" s="1"/>
      <c r="F4769" s="1" t="s">
        <v>4480</v>
      </c>
      <c r="G4769" s="1">
        <v>4</v>
      </c>
      <c r="H4769" s="1" t="s">
        <v>19</v>
      </c>
      <c r="I4769" s="1" t="s">
        <v>3736</v>
      </c>
      <c r="J4769" s="1">
        <v>0.04</v>
      </c>
      <c r="K4769" s="1">
        <f t="shared" si="3"/>
        <v>0.16</v>
      </c>
      <c r="L4769" s="42">
        <v>4</v>
      </c>
      <c r="M4769" s="43">
        <v>46218</v>
      </c>
      <c r="N4769" s="1" t="s">
        <v>2551</v>
      </c>
    </row>
    <row r="4770" spans="1:14" ht="20.25" x14ac:dyDescent="0.25">
      <c r="A4770" s="1">
        <v>55</v>
      </c>
      <c r="B4770" s="159">
        <v>4368</v>
      </c>
      <c r="C4770" s="1" t="s">
        <v>4471</v>
      </c>
      <c r="D4770" s="1"/>
      <c r="E4770" s="1"/>
      <c r="F4770" s="1" t="s">
        <v>4481</v>
      </c>
      <c r="G4770" s="1">
        <v>2</v>
      </c>
      <c r="H4770" s="1" t="s">
        <v>19</v>
      </c>
      <c r="I4770" s="1" t="s">
        <v>3736</v>
      </c>
      <c r="J4770" s="1">
        <v>0.02</v>
      </c>
      <c r="K4770" s="1">
        <f t="shared" si="3"/>
        <v>0.04</v>
      </c>
      <c r="L4770" s="42">
        <v>4</v>
      </c>
      <c r="M4770" s="43">
        <v>46218</v>
      </c>
      <c r="N4770" s="1" t="s">
        <v>2551</v>
      </c>
    </row>
    <row r="4771" spans="1:14" ht="20.25" x14ac:dyDescent="0.25">
      <c r="A4771" s="1">
        <v>56</v>
      </c>
      <c r="B4771" s="201">
        <v>4369</v>
      </c>
      <c r="C4771" s="1" t="s">
        <v>4471</v>
      </c>
      <c r="D4771" s="1"/>
      <c r="E4771" s="1"/>
      <c r="F4771" s="1" t="s">
        <v>4482</v>
      </c>
      <c r="G4771" s="1">
        <v>8</v>
      </c>
      <c r="H4771" s="1" t="s">
        <v>19</v>
      </c>
      <c r="I4771" s="1" t="s">
        <v>3736</v>
      </c>
      <c r="J4771" s="1">
        <v>0.04</v>
      </c>
      <c r="K4771" s="1">
        <f t="shared" si="3"/>
        <v>0.32</v>
      </c>
      <c r="L4771" s="42">
        <v>4</v>
      </c>
      <c r="M4771" s="43">
        <v>46218</v>
      </c>
      <c r="N4771" s="1" t="s">
        <v>2551</v>
      </c>
    </row>
    <row r="4772" spans="1:14" ht="20.25" x14ac:dyDescent="0.25">
      <c r="A4772" s="1">
        <v>57</v>
      </c>
      <c r="B4772" s="159">
        <v>4370</v>
      </c>
      <c r="C4772" s="1" t="s">
        <v>4471</v>
      </c>
      <c r="D4772" s="1"/>
      <c r="E4772" s="1"/>
      <c r="F4772" s="1" t="s">
        <v>4483</v>
      </c>
      <c r="G4772" s="1">
        <v>1</v>
      </c>
      <c r="H4772" s="1" t="s">
        <v>19</v>
      </c>
      <c r="I4772" s="1" t="s">
        <v>3736</v>
      </c>
      <c r="J4772" s="1">
        <v>2.2000000000000002</v>
      </c>
      <c r="K4772" s="1">
        <f t="shared" si="3"/>
        <v>2.2000000000000002</v>
      </c>
      <c r="L4772" s="42">
        <v>4</v>
      </c>
      <c r="M4772" s="43">
        <v>46218</v>
      </c>
      <c r="N4772" s="1" t="s">
        <v>2551</v>
      </c>
    </row>
    <row r="4773" spans="1:14" ht="20.25" x14ac:dyDescent="0.25">
      <c r="A4773" s="1">
        <v>58</v>
      </c>
      <c r="B4773" s="201">
        <v>4371</v>
      </c>
      <c r="C4773" s="1" t="s">
        <v>4471</v>
      </c>
      <c r="D4773" s="1"/>
      <c r="E4773" s="1"/>
      <c r="F4773" s="1" t="s">
        <v>4484</v>
      </c>
      <c r="G4773" s="1">
        <v>71</v>
      </c>
      <c r="H4773" s="1" t="s">
        <v>4485</v>
      </c>
      <c r="I4773" s="1" t="s">
        <v>3736</v>
      </c>
      <c r="J4773" s="1">
        <v>0.127</v>
      </c>
      <c r="K4773" s="1">
        <f t="shared" si="3"/>
        <v>9.0169999999999995</v>
      </c>
      <c r="L4773" s="42">
        <v>4</v>
      </c>
      <c r="M4773" s="43">
        <v>46218</v>
      </c>
      <c r="N4773" s="1" t="s">
        <v>2551</v>
      </c>
    </row>
    <row r="4774" spans="1:14" ht="20.25" x14ac:dyDescent="0.25">
      <c r="A4774" s="1">
        <v>59</v>
      </c>
      <c r="B4774" s="159">
        <v>4372</v>
      </c>
      <c r="C4774" s="1" t="s">
        <v>4471</v>
      </c>
      <c r="D4774" s="1"/>
      <c r="E4774" s="1"/>
      <c r="F4774" s="1" t="s">
        <v>4486</v>
      </c>
      <c r="G4774" s="1">
        <v>10</v>
      </c>
      <c r="H4774" s="1" t="s">
        <v>4485</v>
      </c>
      <c r="I4774" s="1" t="s">
        <v>3736</v>
      </c>
      <c r="J4774" s="1">
        <v>0.14000000000000001</v>
      </c>
      <c r="K4774" s="1">
        <f t="shared" si="3"/>
        <v>1.4000000000000001</v>
      </c>
      <c r="L4774" s="42">
        <v>4</v>
      </c>
      <c r="M4774" s="43">
        <v>46218</v>
      </c>
      <c r="N4774" s="1" t="s">
        <v>2551</v>
      </c>
    </row>
    <row r="4775" spans="1:14" ht="20.25" x14ac:dyDescent="0.25">
      <c r="A4775" s="1">
        <v>60</v>
      </c>
      <c r="B4775" s="201">
        <v>4373</v>
      </c>
      <c r="C4775" s="1" t="s">
        <v>4471</v>
      </c>
      <c r="D4775" s="1"/>
      <c r="E4775" s="1"/>
      <c r="F4775" s="1" t="s">
        <v>4487</v>
      </c>
      <c r="G4775" s="1">
        <v>18</v>
      </c>
      <c r="H4775" s="1" t="s">
        <v>4485</v>
      </c>
      <c r="I4775" s="1" t="s">
        <v>3736</v>
      </c>
      <c r="J4775" s="1">
        <v>0.36699999999999999</v>
      </c>
      <c r="K4775" s="1">
        <f t="shared" si="3"/>
        <v>6.6059999999999999</v>
      </c>
      <c r="L4775" s="42">
        <v>4</v>
      </c>
      <c r="M4775" s="43">
        <v>46218</v>
      </c>
      <c r="N4775" s="1" t="s">
        <v>2551</v>
      </c>
    </row>
    <row r="4776" spans="1:14" ht="20.25" x14ac:dyDescent="0.25">
      <c r="A4776" s="1">
        <v>61</v>
      </c>
      <c r="B4776" s="159">
        <v>4374</v>
      </c>
      <c r="C4776" s="1" t="s">
        <v>4471</v>
      </c>
      <c r="D4776" s="1"/>
      <c r="E4776" s="1"/>
      <c r="F4776" s="1" t="s">
        <v>4488</v>
      </c>
      <c r="G4776" s="1">
        <v>50</v>
      </c>
      <c r="H4776" s="1" t="s">
        <v>4485</v>
      </c>
      <c r="I4776" s="1" t="s">
        <v>3736</v>
      </c>
      <c r="J4776" s="1">
        <v>0.56999999999999995</v>
      </c>
      <c r="K4776" s="1">
        <f t="shared" si="3"/>
        <v>28.499999999999996</v>
      </c>
      <c r="L4776" s="42">
        <v>4</v>
      </c>
      <c r="M4776" s="43">
        <v>46218</v>
      </c>
      <c r="N4776" s="1" t="s">
        <v>2551</v>
      </c>
    </row>
    <row r="4777" spans="1:14" ht="20.25" x14ac:dyDescent="0.25">
      <c r="A4777" s="1">
        <v>62</v>
      </c>
      <c r="B4777" s="201">
        <v>4375</v>
      </c>
      <c r="C4777" s="1" t="s">
        <v>4471</v>
      </c>
      <c r="D4777" s="1"/>
      <c r="E4777" s="1"/>
      <c r="F4777" s="1" t="s">
        <v>4489</v>
      </c>
      <c r="G4777" s="1">
        <v>60</v>
      </c>
      <c r="H4777" s="1" t="s">
        <v>4485</v>
      </c>
      <c r="I4777" s="1" t="s">
        <v>3736</v>
      </c>
      <c r="J4777" s="1">
        <v>0.1666</v>
      </c>
      <c r="K4777" s="1">
        <f t="shared" si="3"/>
        <v>9.9960000000000004</v>
      </c>
      <c r="L4777" s="42">
        <v>4</v>
      </c>
      <c r="M4777" s="43">
        <v>46218</v>
      </c>
      <c r="N4777" s="1" t="s">
        <v>2551</v>
      </c>
    </row>
    <row r="4778" spans="1:14" ht="20.25" x14ac:dyDescent="0.25">
      <c r="A4778" s="1">
        <v>63</v>
      </c>
      <c r="B4778" s="159">
        <v>4376</v>
      </c>
      <c r="C4778" s="1" t="s">
        <v>4471</v>
      </c>
      <c r="D4778" s="1"/>
      <c r="E4778" s="1"/>
      <c r="F4778" s="1" t="s">
        <v>4490</v>
      </c>
      <c r="G4778" s="1">
        <v>15</v>
      </c>
      <c r="H4778" s="1" t="s">
        <v>4485</v>
      </c>
      <c r="I4778" s="1" t="s">
        <v>3736</v>
      </c>
      <c r="J4778" s="1">
        <v>0.16</v>
      </c>
      <c r="K4778" s="1">
        <f t="shared" si="3"/>
        <v>2.4</v>
      </c>
      <c r="L4778" s="42">
        <v>4</v>
      </c>
      <c r="M4778" s="43">
        <v>46218</v>
      </c>
      <c r="N4778" s="1" t="s">
        <v>2551</v>
      </c>
    </row>
    <row r="4779" spans="1:14" ht="20.25" x14ac:dyDescent="0.25">
      <c r="A4779" s="1">
        <v>64</v>
      </c>
      <c r="B4779" s="201">
        <v>4377</v>
      </c>
      <c r="C4779" s="1" t="s">
        <v>4471</v>
      </c>
      <c r="D4779" s="1"/>
      <c r="E4779" s="1"/>
      <c r="F4779" s="1" t="s">
        <v>4491</v>
      </c>
      <c r="G4779" s="1">
        <v>52</v>
      </c>
      <c r="H4779" s="1" t="s">
        <v>4485</v>
      </c>
      <c r="I4779" s="1" t="s">
        <v>3736</v>
      </c>
      <c r="J4779" s="1">
        <v>0.44600000000000001</v>
      </c>
      <c r="K4779" s="1">
        <f t="shared" si="3"/>
        <v>23.192</v>
      </c>
      <c r="L4779" s="42">
        <v>4</v>
      </c>
      <c r="M4779" s="43">
        <v>46218</v>
      </c>
      <c r="N4779" s="1" t="s">
        <v>2551</v>
      </c>
    </row>
    <row r="4780" spans="1:14" ht="20.25" x14ac:dyDescent="0.25">
      <c r="A4780" s="1">
        <v>65</v>
      </c>
      <c r="B4780" s="159">
        <v>4378</v>
      </c>
      <c r="C4780" s="1" t="s">
        <v>4471</v>
      </c>
      <c r="D4780" s="1"/>
      <c r="E4780" s="1"/>
      <c r="F4780" s="1" t="s">
        <v>4492</v>
      </c>
      <c r="G4780" s="1">
        <v>78</v>
      </c>
      <c r="H4780" s="1" t="s">
        <v>4485</v>
      </c>
      <c r="I4780" s="1" t="s">
        <v>3736</v>
      </c>
      <c r="J4780" s="1">
        <v>0.14799999999999999</v>
      </c>
      <c r="K4780" s="1">
        <f t="shared" si="3"/>
        <v>11.543999999999999</v>
      </c>
      <c r="L4780" s="42">
        <v>4</v>
      </c>
      <c r="M4780" s="43">
        <v>46218</v>
      </c>
      <c r="N4780" s="1" t="s">
        <v>2551</v>
      </c>
    </row>
    <row r="4781" spans="1:14" ht="20.25" x14ac:dyDescent="0.25">
      <c r="A4781" s="1">
        <v>66</v>
      </c>
      <c r="B4781" s="201">
        <v>4379</v>
      </c>
      <c r="C4781" s="1" t="s">
        <v>4471</v>
      </c>
      <c r="D4781" s="1"/>
      <c r="E4781" s="1"/>
      <c r="F4781" s="1" t="s">
        <v>4493</v>
      </c>
      <c r="G4781" s="1">
        <v>26</v>
      </c>
      <c r="H4781" s="1" t="s">
        <v>4485</v>
      </c>
      <c r="I4781" s="1" t="s">
        <v>3736</v>
      </c>
      <c r="J4781" s="1">
        <v>0.16900000000000001</v>
      </c>
      <c r="K4781" s="1">
        <f t="shared" ref="K4781:K4796" si="4">G4781*J4781</f>
        <v>4.3940000000000001</v>
      </c>
      <c r="L4781" s="42">
        <v>4</v>
      </c>
      <c r="M4781" s="43">
        <v>46218</v>
      </c>
      <c r="N4781" s="1" t="s">
        <v>2551</v>
      </c>
    </row>
    <row r="4782" spans="1:14" ht="20.25" x14ac:dyDescent="0.25">
      <c r="A4782" s="1">
        <v>67</v>
      </c>
      <c r="B4782" s="159">
        <v>4380</v>
      </c>
      <c r="C4782" s="1" t="s">
        <v>4471</v>
      </c>
      <c r="D4782" s="1"/>
      <c r="E4782" s="1"/>
      <c r="F4782" s="1" t="s">
        <v>4494</v>
      </c>
      <c r="G4782" s="1">
        <v>60</v>
      </c>
      <c r="H4782" s="1" t="s">
        <v>4485</v>
      </c>
      <c r="I4782" s="1" t="s">
        <v>3736</v>
      </c>
      <c r="J4782" s="1">
        <v>0.66600000000000004</v>
      </c>
      <c r="K4782" s="1">
        <f t="shared" si="4"/>
        <v>39.96</v>
      </c>
      <c r="L4782" s="42">
        <v>4</v>
      </c>
      <c r="M4782" s="43">
        <v>46218</v>
      </c>
      <c r="N4782" s="1" t="s">
        <v>2551</v>
      </c>
    </row>
    <row r="4783" spans="1:14" ht="20.25" x14ac:dyDescent="0.25">
      <c r="A4783" s="1">
        <v>68</v>
      </c>
      <c r="B4783" s="201">
        <v>4381</v>
      </c>
      <c r="C4783" s="1" t="s">
        <v>4471</v>
      </c>
      <c r="D4783" s="1"/>
      <c r="E4783" s="1"/>
      <c r="F4783" s="1" t="s">
        <v>4495</v>
      </c>
      <c r="G4783" s="1">
        <v>52</v>
      </c>
      <c r="H4783" s="1" t="s">
        <v>4485</v>
      </c>
      <c r="I4783" s="1" t="s">
        <v>3736</v>
      </c>
      <c r="J4783" s="1">
        <v>0.21099999999999999</v>
      </c>
      <c r="K4783" s="1">
        <f t="shared" si="4"/>
        <v>10.972</v>
      </c>
      <c r="L4783" s="42">
        <v>4</v>
      </c>
      <c r="M4783" s="43">
        <v>46218</v>
      </c>
      <c r="N4783" s="1" t="s">
        <v>2551</v>
      </c>
    </row>
    <row r="4784" spans="1:14" ht="20.25" x14ac:dyDescent="0.25">
      <c r="A4784" s="1">
        <v>69</v>
      </c>
      <c r="B4784" s="159">
        <v>4382</v>
      </c>
      <c r="C4784" s="1" t="s">
        <v>4471</v>
      </c>
      <c r="D4784" s="1"/>
      <c r="E4784" s="1"/>
      <c r="F4784" s="1" t="s">
        <v>4496</v>
      </c>
      <c r="G4784" s="1">
        <v>26</v>
      </c>
      <c r="H4784" s="1" t="s">
        <v>4485</v>
      </c>
      <c r="I4784" s="1" t="s">
        <v>3736</v>
      </c>
      <c r="J4784" s="1">
        <v>0.42299999999999999</v>
      </c>
      <c r="K4784" s="1">
        <f t="shared" si="4"/>
        <v>10.997999999999999</v>
      </c>
      <c r="L4784" s="42">
        <v>4</v>
      </c>
      <c r="M4784" s="43">
        <v>46218</v>
      </c>
      <c r="N4784" s="1" t="s">
        <v>2551</v>
      </c>
    </row>
    <row r="4785" spans="1:14" ht="20.25" x14ac:dyDescent="0.25">
      <c r="A4785" s="1">
        <v>70</v>
      </c>
      <c r="B4785" s="201">
        <v>4383</v>
      </c>
      <c r="C4785" s="1" t="s">
        <v>4471</v>
      </c>
      <c r="D4785" s="1"/>
      <c r="E4785" s="1"/>
      <c r="F4785" s="1" t="s">
        <v>4497</v>
      </c>
      <c r="G4785" s="1">
        <v>3</v>
      </c>
      <c r="H4785" s="1" t="s">
        <v>4485</v>
      </c>
      <c r="I4785" s="1" t="s">
        <v>3736</v>
      </c>
      <c r="J4785" s="1">
        <v>3.5</v>
      </c>
      <c r="K4785" s="1">
        <f t="shared" si="4"/>
        <v>10.5</v>
      </c>
      <c r="L4785" s="42">
        <v>4</v>
      </c>
      <c r="M4785" s="43">
        <v>46218</v>
      </c>
      <c r="N4785" s="1" t="s">
        <v>2551</v>
      </c>
    </row>
    <row r="4786" spans="1:14" ht="20.25" x14ac:dyDescent="0.25">
      <c r="A4786" s="1">
        <v>71</v>
      </c>
      <c r="B4786" s="159">
        <v>4384</v>
      </c>
      <c r="C4786" s="1" t="s">
        <v>4471</v>
      </c>
      <c r="D4786" s="1"/>
      <c r="E4786" s="1"/>
      <c r="F4786" s="1" t="s">
        <v>4498</v>
      </c>
      <c r="G4786" s="1">
        <v>20</v>
      </c>
      <c r="H4786" s="1" t="s">
        <v>4485</v>
      </c>
      <c r="I4786" s="1" t="s">
        <v>3736</v>
      </c>
      <c r="J4786" s="1">
        <v>0.3</v>
      </c>
      <c r="K4786" s="1">
        <f t="shared" si="4"/>
        <v>6</v>
      </c>
      <c r="L4786" s="42">
        <v>4</v>
      </c>
      <c r="M4786" s="43">
        <v>46218</v>
      </c>
      <c r="N4786" s="1" t="s">
        <v>2551</v>
      </c>
    </row>
    <row r="4787" spans="1:14" ht="20.25" x14ac:dyDescent="0.25">
      <c r="A4787" s="1">
        <v>72</v>
      </c>
      <c r="B4787" s="201">
        <v>4385</v>
      </c>
      <c r="C4787" s="1" t="s">
        <v>4471</v>
      </c>
      <c r="D4787" s="1"/>
      <c r="E4787" s="1"/>
      <c r="F4787" s="1" t="s">
        <v>4499</v>
      </c>
      <c r="G4787" s="1">
        <v>6</v>
      </c>
      <c r="H4787" s="1" t="s">
        <v>4485</v>
      </c>
      <c r="I4787" s="1" t="s">
        <v>3736</v>
      </c>
      <c r="J4787" s="1">
        <v>0.01</v>
      </c>
      <c r="K4787" s="1">
        <f t="shared" si="4"/>
        <v>0.06</v>
      </c>
      <c r="L4787" s="42">
        <v>4</v>
      </c>
      <c r="M4787" s="43">
        <v>46218</v>
      </c>
      <c r="N4787" s="1" t="s">
        <v>2551</v>
      </c>
    </row>
    <row r="4788" spans="1:14" ht="20.25" x14ac:dyDescent="0.25">
      <c r="A4788" s="1">
        <v>73</v>
      </c>
      <c r="B4788" s="159">
        <v>4386</v>
      </c>
      <c r="C4788" s="1" t="s">
        <v>4471</v>
      </c>
      <c r="D4788" s="1"/>
      <c r="E4788" s="1"/>
      <c r="F4788" s="1" t="s">
        <v>4500</v>
      </c>
      <c r="G4788" s="1">
        <v>3</v>
      </c>
      <c r="H4788" s="1" t="s">
        <v>4485</v>
      </c>
      <c r="I4788" s="1" t="s">
        <v>3736</v>
      </c>
      <c r="J4788" s="1">
        <v>0.02</v>
      </c>
      <c r="K4788" s="1">
        <f t="shared" si="4"/>
        <v>0.06</v>
      </c>
      <c r="L4788" s="42">
        <v>4</v>
      </c>
      <c r="M4788" s="43">
        <v>46218</v>
      </c>
      <c r="N4788" s="1" t="s">
        <v>2551</v>
      </c>
    </row>
    <row r="4789" spans="1:14" ht="20.25" x14ac:dyDescent="0.25">
      <c r="A4789" s="1">
        <v>74</v>
      </c>
      <c r="B4789" s="201">
        <v>4387</v>
      </c>
      <c r="C4789" s="1" t="s">
        <v>4471</v>
      </c>
      <c r="D4789" s="1"/>
      <c r="E4789" s="1"/>
      <c r="F4789" s="1" t="s">
        <v>4501</v>
      </c>
      <c r="G4789" s="1">
        <v>6</v>
      </c>
      <c r="H4789" s="1" t="s">
        <v>4485</v>
      </c>
      <c r="I4789" s="1" t="s">
        <v>3736</v>
      </c>
      <c r="J4789" s="1">
        <v>0.01</v>
      </c>
      <c r="K4789" s="1">
        <f t="shared" si="4"/>
        <v>0.06</v>
      </c>
      <c r="L4789" s="42">
        <v>4</v>
      </c>
      <c r="M4789" s="43">
        <v>46218</v>
      </c>
      <c r="N4789" s="1" t="s">
        <v>2551</v>
      </c>
    </row>
    <row r="4790" spans="1:14" ht="20.25" x14ac:dyDescent="0.25">
      <c r="A4790" s="1">
        <v>75</v>
      </c>
      <c r="B4790" s="159">
        <v>4388</v>
      </c>
      <c r="C4790" s="1" t="s">
        <v>4471</v>
      </c>
      <c r="D4790" s="1"/>
      <c r="E4790" s="1"/>
      <c r="F4790" s="1" t="s">
        <v>4502</v>
      </c>
      <c r="G4790" s="1">
        <v>15</v>
      </c>
      <c r="H4790" s="1" t="s">
        <v>4485</v>
      </c>
      <c r="I4790" s="1" t="s">
        <v>3736</v>
      </c>
      <c r="J4790" s="1">
        <v>0.34599999999999997</v>
      </c>
      <c r="K4790" s="1">
        <f t="shared" si="4"/>
        <v>5.1899999999999995</v>
      </c>
      <c r="L4790" s="42">
        <v>4</v>
      </c>
      <c r="M4790" s="43">
        <v>46218</v>
      </c>
      <c r="N4790" s="1" t="s">
        <v>2551</v>
      </c>
    </row>
    <row r="4791" spans="1:14" ht="20.25" x14ac:dyDescent="0.25">
      <c r="A4791" s="1">
        <v>76</v>
      </c>
      <c r="B4791" s="201">
        <v>4389</v>
      </c>
      <c r="C4791" s="1" t="s">
        <v>4471</v>
      </c>
      <c r="D4791" s="1"/>
      <c r="E4791" s="1"/>
      <c r="F4791" s="1" t="s">
        <v>4503</v>
      </c>
      <c r="G4791" s="1">
        <v>12</v>
      </c>
      <c r="H4791" s="1" t="s">
        <v>4485</v>
      </c>
      <c r="I4791" s="1" t="s">
        <v>3736</v>
      </c>
      <c r="J4791" s="1">
        <v>0.11700000000000001</v>
      </c>
      <c r="K4791" s="1">
        <f t="shared" si="4"/>
        <v>1.4040000000000001</v>
      </c>
      <c r="L4791" s="42">
        <v>4</v>
      </c>
      <c r="M4791" s="43">
        <v>46218</v>
      </c>
      <c r="N4791" s="1" t="s">
        <v>2551</v>
      </c>
    </row>
    <row r="4792" spans="1:14" ht="20.25" x14ac:dyDescent="0.25">
      <c r="A4792" s="1">
        <v>77</v>
      </c>
      <c r="B4792" s="159">
        <v>4390</v>
      </c>
      <c r="C4792" s="1" t="s">
        <v>4459</v>
      </c>
      <c r="D4792" s="1"/>
      <c r="E4792" s="1"/>
      <c r="F4792" s="1" t="s">
        <v>4504</v>
      </c>
      <c r="G4792" s="1">
        <v>4</v>
      </c>
      <c r="H4792" s="1" t="s">
        <v>19</v>
      </c>
      <c r="I4792" s="1" t="s">
        <v>3736</v>
      </c>
      <c r="J4792" s="1">
        <v>1</v>
      </c>
      <c r="K4792" s="1">
        <f t="shared" si="4"/>
        <v>4</v>
      </c>
      <c r="L4792" s="42">
        <v>4</v>
      </c>
      <c r="M4792" s="43">
        <v>46218</v>
      </c>
      <c r="N4792" s="1" t="s">
        <v>2551</v>
      </c>
    </row>
    <row r="4793" spans="1:14" ht="20.25" x14ac:dyDescent="0.25">
      <c r="A4793" s="1">
        <v>78</v>
      </c>
      <c r="B4793" s="201">
        <v>4391</v>
      </c>
      <c r="C4793" s="1" t="s">
        <v>4471</v>
      </c>
      <c r="D4793" s="1"/>
      <c r="E4793" s="1"/>
      <c r="F4793" s="1" t="s">
        <v>4505</v>
      </c>
      <c r="G4793" s="1">
        <v>1</v>
      </c>
      <c r="H4793" s="1" t="s">
        <v>19</v>
      </c>
      <c r="I4793" s="1" t="s">
        <v>4471</v>
      </c>
      <c r="J4793" s="1">
        <v>1.2</v>
      </c>
      <c r="K4793" s="1">
        <f t="shared" si="4"/>
        <v>1.2</v>
      </c>
      <c r="L4793" s="42">
        <v>4</v>
      </c>
      <c r="M4793" s="43">
        <v>46218</v>
      </c>
      <c r="N4793" s="1" t="s">
        <v>2551</v>
      </c>
    </row>
    <row r="4794" spans="1:14" ht="20.25" x14ac:dyDescent="0.25">
      <c r="A4794" s="1">
        <v>79</v>
      </c>
      <c r="B4794" s="159">
        <v>4392</v>
      </c>
      <c r="C4794" s="1" t="s">
        <v>4471</v>
      </c>
      <c r="D4794" s="1"/>
      <c r="E4794" s="1"/>
      <c r="F4794" s="1" t="s">
        <v>4447</v>
      </c>
      <c r="G4794" s="1">
        <v>1</v>
      </c>
      <c r="H4794" s="1" t="s">
        <v>19</v>
      </c>
      <c r="I4794" s="1" t="s">
        <v>4471</v>
      </c>
      <c r="J4794" s="1">
        <v>2.5</v>
      </c>
      <c r="K4794" s="1">
        <f t="shared" si="4"/>
        <v>2.5</v>
      </c>
      <c r="L4794" s="42">
        <v>4</v>
      </c>
      <c r="M4794" s="43">
        <v>46218</v>
      </c>
      <c r="N4794" s="1" t="s">
        <v>2551</v>
      </c>
    </row>
    <row r="4795" spans="1:14" ht="20.25" x14ac:dyDescent="0.25">
      <c r="A4795" s="1">
        <v>80</v>
      </c>
      <c r="B4795" s="201">
        <v>4393</v>
      </c>
      <c r="C4795" s="1" t="s">
        <v>4506</v>
      </c>
      <c r="D4795" s="1"/>
      <c r="E4795" s="1"/>
      <c r="F4795" s="1" t="s">
        <v>4507</v>
      </c>
      <c r="G4795" s="1">
        <v>1</v>
      </c>
      <c r="H4795" s="1" t="s">
        <v>19</v>
      </c>
      <c r="I4795" s="1" t="s">
        <v>4506</v>
      </c>
      <c r="J4795" s="1">
        <v>120</v>
      </c>
      <c r="K4795" s="1">
        <f t="shared" si="4"/>
        <v>120</v>
      </c>
      <c r="L4795" s="42">
        <v>4</v>
      </c>
      <c r="M4795" s="43">
        <v>46218</v>
      </c>
      <c r="N4795" s="1" t="s">
        <v>2551</v>
      </c>
    </row>
    <row r="4796" spans="1:14" ht="20.25" x14ac:dyDescent="0.25">
      <c r="A4796" s="1">
        <v>81</v>
      </c>
      <c r="B4796" s="159">
        <v>4394</v>
      </c>
      <c r="C4796" s="1" t="s">
        <v>4506</v>
      </c>
      <c r="D4796" s="1"/>
      <c r="E4796" s="1"/>
      <c r="F4796" s="1" t="s">
        <v>4508</v>
      </c>
      <c r="G4796" s="1">
        <v>1</v>
      </c>
      <c r="H4796" s="1" t="s">
        <v>19</v>
      </c>
      <c r="I4796" s="1" t="s">
        <v>4506</v>
      </c>
      <c r="J4796" s="1">
        <v>0.5</v>
      </c>
      <c r="K4796" s="1">
        <f t="shared" si="4"/>
        <v>0.5</v>
      </c>
      <c r="L4796" s="42">
        <v>4</v>
      </c>
      <c r="M4796" s="43">
        <v>46218</v>
      </c>
      <c r="N4796" s="1" t="s">
        <v>2551</v>
      </c>
    </row>
    <row r="4797" spans="1:14" ht="20.25" x14ac:dyDescent="0.25">
      <c r="A4797" s="1">
        <v>1</v>
      </c>
      <c r="B4797" s="159">
        <v>3733</v>
      </c>
      <c r="C4797" s="1" t="s">
        <v>3032</v>
      </c>
      <c r="D4797" s="1"/>
      <c r="E4797" s="1"/>
      <c r="F4797" s="1" t="s">
        <v>3033</v>
      </c>
      <c r="G4797" s="1">
        <v>16</v>
      </c>
      <c r="H4797" s="1" t="s">
        <v>19</v>
      </c>
      <c r="I4797" s="1" t="s">
        <v>3034</v>
      </c>
      <c r="J4797" s="1">
        <v>9</v>
      </c>
      <c r="K4797" s="1">
        <v>144</v>
      </c>
      <c r="L4797" s="42">
        <v>2</v>
      </c>
      <c r="M4797" s="43">
        <v>46223</v>
      </c>
      <c r="N4797" s="1" t="str">
        <f>VLOOKUP(B4797,MICRO!E:L,8,0)</f>
        <v>P-198</v>
      </c>
    </row>
    <row r="4798" spans="1:14" ht="20.25" x14ac:dyDescent="0.25">
      <c r="A4798" s="1">
        <v>2</v>
      </c>
      <c r="B4798" s="159">
        <v>3736</v>
      </c>
      <c r="C4798" s="1" t="s">
        <v>3039</v>
      </c>
      <c r="D4798" s="1"/>
      <c r="E4798" s="1"/>
      <c r="F4798" s="1" t="s">
        <v>3040</v>
      </c>
      <c r="G4798" s="1">
        <v>4</v>
      </c>
      <c r="H4798" s="1" t="s">
        <v>19</v>
      </c>
      <c r="I4798" s="1" t="s">
        <v>3034</v>
      </c>
      <c r="J4798" s="1">
        <v>2.7</v>
      </c>
      <c r="K4798" s="1">
        <v>10.8</v>
      </c>
      <c r="L4798" s="42">
        <v>2</v>
      </c>
      <c r="M4798" s="43">
        <v>46223</v>
      </c>
      <c r="N4798" s="1" t="str">
        <f>VLOOKUP(B4798,MICRO!E:L,8,0)</f>
        <v>P-198</v>
      </c>
    </row>
    <row r="4799" spans="1:14" ht="20.25" x14ac:dyDescent="0.25">
      <c r="A4799" s="1">
        <v>3</v>
      </c>
      <c r="B4799" s="159">
        <v>3738</v>
      </c>
      <c r="C4799" s="1" t="s">
        <v>3043</v>
      </c>
      <c r="D4799" s="1"/>
      <c r="E4799" s="1"/>
      <c r="F4799" s="1" t="s">
        <v>3044</v>
      </c>
      <c r="G4799" s="1">
        <v>4</v>
      </c>
      <c r="H4799" s="1" t="s">
        <v>19</v>
      </c>
      <c r="I4799" s="1" t="s">
        <v>3034</v>
      </c>
      <c r="J4799" s="1">
        <v>3.2</v>
      </c>
      <c r="K4799" s="1">
        <v>12.8</v>
      </c>
      <c r="L4799" s="42">
        <v>2</v>
      </c>
      <c r="M4799" s="43">
        <v>46223</v>
      </c>
      <c r="N4799" s="1" t="str">
        <f>VLOOKUP(B4799,MICRO!E:L,8,0)</f>
        <v>P-198</v>
      </c>
    </row>
    <row r="4800" spans="1:14" ht="20.25" x14ac:dyDescent="0.25">
      <c r="A4800" s="1">
        <v>4</v>
      </c>
      <c r="B4800" s="159">
        <v>3739</v>
      </c>
      <c r="C4800" s="1" t="s">
        <v>3039</v>
      </c>
      <c r="D4800" s="1"/>
      <c r="E4800" s="1"/>
      <c r="F4800" s="1" t="s">
        <v>3040</v>
      </c>
      <c r="G4800" s="1">
        <v>4</v>
      </c>
      <c r="H4800" s="1" t="s">
        <v>19</v>
      </c>
      <c r="I4800" s="1" t="s">
        <v>3045</v>
      </c>
      <c r="J4800" s="1">
        <v>2.7</v>
      </c>
      <c r="K4800" s="1">
        <v>10.8</v>
      </c>
      <c r="L4800" s="42">
        <v>2</v>
      </c>
      <c r="M4800" s="43">
        <v>46223</v>
      </c>
      <c r="N4800" s="1" t="str">
        <f>VLOOKUP(B4800,MICRO!E:L,8,0)</f>
        <v>P-198</v>
      </c>
    </row>
    <row r="4801" spans="1:14" ht="20.25" x14ac:dyDescent="0.25">
      <c r="A4801" s="1">
        <v>5</v>
      </c>
      <c r="B4801" s="159">
        <v>3740</v>
      </c>
      <c r="C4801" s="1" t="s">
        <v>3043</v>
      </c>
      <c r="D4801" s="1"/>
      <c r="E4801" s="1"/>
      <c r="F4801" s="1" t="s">
        <v>3044</v>
      </c>
      <c r="G4801" s="1">
        <v>4</v>
      </c>
      <c r="H4801" s="1" t="s">
        <v>19</v>
      </c>
      <c r="I4801" s="1" t="s">
        <v>3045</v>
      </c>
      <c r="J4801" s="1">
        <v>3.2</v>
      </c>
      <c r="K4801" s="1">
        <v>12.8</v>
      </c>
      <c r="L4801" s="42">
        <v>2</v>
      </c>
      <c r="M4801" s="43">
        <v>46223</v>
      </c>
      <c r="N4801" s="1" t="str">
        <f>VLOOKUP(B4801,MICRO!E:L,8,0)</f>
        <v>P-198</v>
      </c>
    </row>
    <row r="4802" spans="1:14" ht="20.25" x14ac:dyDescent="0.25">
      <c r="A4802" s="1">
        <v>6</v>
      </c>
      <c r="B4802" s="159">
        <v>3741</v>
      </c>
      <c r="C4802" s="1" t="s">
        <v>3046</v>
      </c>
      <c r="D4802" s="1"/>
      <c r="E4802" s="1"/>
      <c r="F4802" s="1" t="s">
        <v>3047</v>
      </c>
      <c r="G4802" s="1">
        <v>32</v>
      </c>
      <c r="H4802" s="1" t="s">
        <v>19</v>
      </c>
      <c r="I4802" s="1" t="s">
        <v>3045</v>
      </c>
      <c r="J4802" s="1">
        <v>18</v>
      </c>
      <c r="K4802" s="1">
        <v>576</v>
      </c>
      <c r="L4802" s="42">
        <v>2</v>
      </c>
      <c r="M4802" s="43">
        <v>46223</v>
      </c>
      <c r="N4802" s="1" t="str">
        <f>VLOOKUP(B4802,MICRO!E:L,8,0)</f>
        <v>P-198</v>
      </c>
    </row>
    <row r="4803" spans="1:14" ht="20.25" x14ac:dyDescent="0.25">
      <c r="A4803" s="1">
        <v>7</v>
      </c>
      <c r="B4803" s="159">
        <v>3744</v>
      </c>
      <c r="C4803" s="1" t="s">
        <v>122</v>
      </c>
      <c r="D4803" s="1"/>
      <c r="E4803" s="1"/>
      <c r="F4803" s="1" t="s">
        <v>3052</v>
      </c>
      <c r="G4803" s="1">
        <v>11</v>
      </c>
      <c r="H4803" s="1" t="s">
        <v>19</v>
      </c>
      <c r="I4803" s="1" t="s">
        <v>3045</v>
      </c>
      <c r="J4803" s="1">
        <v>16</v>
      </c>
      <c r="K4803" s="1">
        <v>176</v>
      </c>
      <c r="L4803" s="42">
        <v>2</v>
      </c>
      <c r="M4803" s="43">
        <v>46223</v>
      </c>
      <c r="N4803" s="1" t="str">
        <f>VLOOKUP(B4803,MICRO!E:L,8,0)</f>
        <v>P-198</v>
      </c>
    </row>
    <row r="4804" spans="1:14" ht="20.25" x14ac:dyDescent="0.25">
      <c r="A4804" s="1">
        <v>8</v>
      </c>
      <c r="B4804" s="159">
        <v>3745</v>
      </c>
      <c r="C4804" s="1" t="s">
        <v>3053</v>
      </c>
      <c r="D4804" s="1"/>
      <c r="E4804" s="1"/>
      <c r="F4804" s="1" t="s">
        <v>3054</v>
      </c>
      <c r="G4804" s="1">
        <v>132</v>
      </c>
      <c r="H4804" s="1" t="s">
        <v>19</v>
      </c>
      <c r="I4804" s="1" t="s">
        <v>3045</v>
      </c>
      <c r="J4804" s="1">
        <v>16</v>
      </c>
      <c r="K4804" s="1">
        <v>2112</v>
      </c>
      <c r="L4804" s="42">
        <v>2</v>
      </c>
      <c r="M4804" s="43">
        <v>46223</v>
      </c>
      <c r="N4804" s="1" t="str">
        <f>VLOOKUP(B4804,MICRO!E:L,8,0)</f>
        <v>P-198</v>
      </c>
    </row>
    <row r="4805" spans="1:14" ht="20.25" x14ac:dyDescent="0.25">
      <c r="A4805" s="1">
        <v>9</v>
      </c>
      <c r="B4805" s="159">
        <v>3771</v>
      </c>
      <c r="C4805" s="1" t="s">
        <v>3100</v>
      </c>
      <c r="D4805" s="1"/>
      <c r="E4805" s="1"/>
      <c r="F4805" s="1" t="s">
        <v>3101</v>
      </c>
      <c r="G4805" s="1">
        <v>24</v>
      </c>
      <c r="H4805" s="1" t="s">
        <v>19</v>
      </c>
      <c r="I4805" s="1" t="s">
        <v>3093</v>
      </c>
      <c r="J4805" s="1">
        <v>28</v>
      </c>
      <c r="K4805" s="1">
        <v>672</v>
      </c>
      <c r="L4805" s="42">
        <v>2</v>
      </c>
      <c r="M4805" s="43">
        <v>46223</v>
      </c>
      <c r="N4805" s="1" t="str">
        <f>VLOOKUP(B4805,MICRO!E:L,8,0)</f>
        <v>P-198</v>
      </c>
    </row>
    <row r="4806" spans="1:14" ht="20.25" x14ac:dyDescent="0.25">
      <c r="A4806" s="1">
        <v>10</v>
      </c>
      <c r="B4806" s="159">
        <v>3773</v>
      </c>
      <c r="C4806" s="1" t="s">
        <v>3104</v>
      </c>
      <c r="D4806" s="1"/>
      <c r="E4806" s="1"/>
      <c r="F4806" s="1" t="s">
        <v>3105</v>
      </c>
      <c r="G4806" s="1">
        <v>12</v>
      </c>
      <c r="H4806" s="1" t="s">
        <v>19</v>
      </c>
      <c r="I4806" s="1" t="s">
        <v>3093</v>
      </c>
      <c r="J4806" s="1">
        <v>28</v>
      </c>
      <c r="K4806" s="1">
        <v>336</v>
      </c>
      <c r="L4806" s="42">
        <v>2</v>
      </c>
      <c r="M4806" s="43">
        <v>46223</v>
      </c>
      <c r="N4806" s="1" t="str">
        <f>VLOOKUP(B4806,MICRO!E:L,8,0)</f>
        <v>P-198</v>
      </c>
    </row>
    <row r="4807" spans="1:14" ht="20.25" x14ac:dyDescent="0.25">
      <c r="A4807" s="1">
        <v>11</v>
      </c>
      <c r="B4807" s="159">
        <v>3774</v>
      </c>
      <c r="C4807" s="1" t="s">
        <v>3106</v>
      </c>
      <c r="D4807" s="1"/>
      <c r="E4807" s="1"/>
      <c r="F4807" s="1" t="s">
        <v>3107</v>
      </c>
      <c r="G4807" s="1">
        <v>10</v>
      </c>
      <c r="H4807" s="1" t="s">
        <v>19</v>
      </c>
      <c r="I4807" s="1" t="s">
        <v>3093</v>
      </c>
      <c r="J4807" s="1">
        <v>28</v>
      </c>
      <c r="K4807" s="1">
        <v>280</v>
      </c>
      <c r="L4807" s="42">
        <v>2</v>
      </c>
      <c r="M4807" s="43">
        <v>46223</v>
      </c>
      <c r="N4807" s="1" t="str">
        <f>VLOOKUP(B4807,MICRO!E:L,8,0)</f>
        <v>P-198</v>
      </c>
    </row>
    <row r="4808" spans="1:14" ht="20.25" x14ac:dyDescent="0.25">
      <c r="A4808" s="1">
        <v>12</v>
      </c>
      <c r="B4808" s="159">
        <v>3775</v>
      </c>
      <c r="C4808" s="1" t="s">
        <v>3039</v>
      </c>
      <c r="D4808" s="1"/>
      <c r="E4808" s="1"/>
      <c r="F4808" s="1" t="s">
        <v>3108</v>
      </c>
      <c r="G4808" s="1">
        <v>4</v>
      </c>
      <c r="H4808" s="1" t="s">
        <v>19</v>
      </c>
      <c r="I4808" s="1" t="s">
        <v>3093</v>
      </c>
      <c r="J4808" s="1">
        <v>28</v>
      </c>
      <c r="K4808" s="1">
        <v>112</v>
      </c>
      <c r="L4808" s="42">
        <v>2</v>
      </c>
      <c r="M4808" s="43">
        <v>46223</v>
      </c>
      <c r="N4808" s="1" t="str">
        <f>VLOOKUP(B4808,MICRO!E:L,8,0)</f>
        <v>P-198</v>
      </c>
    </row>
    <row r="4809" spans="1:14" ht="20.25" x14ac:dyDescent="0.25">
      <c r="A4809" s="1">
        <v>13</v>
      </c>
      <c r="B4809" s="159">
        <v>3798</v>
      </c>
      <c r="C4809" s="1" t="s">
        <v>3039</v>
      </c>
      <c r="D4809" s="1"/>
      <c r="E4809" s="1"/>
      <c r="F4809" s="1" t="s">
        <v>3040</v>
      </c>
      <c r="G4809" s="1">
        <v>4</v>
      </c>
      <c r="H4809" s="1" t="s">
        <v>19</v>
      </c>
      <c r="I4809" s="1" t="s">
        <v>3140</v>
      </c>
      <c r="J4809" s="1">
        <v>28</v>
      </c>
      <c r="K4809" s="1">
        <v>112</v>
      </c>
      <c r="L4809" s="42">
        <v>2</v>
      </c>
      <c r="M4809" s="43">
        <v>46223</v>
      </c>
      <c r="N4809" s="1" t="str">
        <f>VLOOKUP(B4809,MICRO!E:L,8,0)</f>
        <v>P-198</v>
      </c>
    </row>
    <row r="4810" spans="1:14" ht="20.25" x14ac:dyDescent="0.25">
      <c r="A4810" s="1">
        <v>14</v>
      </c>
      <c r="B4810" s="159">
        <v>3799</v>
      </c>
      <c r="C4810" s="1" t="s">
        <v>3043</v>
      </c>
      <c r="D4810" s="1"/>
      <c r="E4810" s="1"/>
      <c r="F4810" s="1" t="s">
        <v>3141</v>
      </c>
      <c r="G4810" s="1">
        <v>4</v>
      </c>
      <c r="H4810" s="1" t="s">
        <v>19</v>
      </c>
      <c r="I4810" s="1" t="s">
        <v>3140</v>
      </c>
      <c r="J4810" s="1">
        <v>28</v>
      </c>
      <c r="K4810" s="1">
        <v>112</v>
      </c>
      <c r="L4810" s="42">
        <v>2</v>
      </c>
      <c r="M4810" s="43">
        <v>46223</v>
      </c>
      <c r="N4810" s="1" t="str">
        <f>VLOOKUP(B4810,MICRO!E:L,8,0)</f>
        <v>P-198</v>
      </c>
    </row>
    <row r="4811" spans="1:14" ht="20.25" x14ac:dyDescent="0.25">
      <c r="A4811" s="1">
        <v>15</v>
      </c>
      <c r="B4811" s="159">
        <v>3802</v>
      </c>
      <c r="C4811" s="1" t="s">
        <v>144</v>
      </c>
      <c r="D4811" s="1"/>
      <c r="E4811" s="1"/>
      <c r="F4811" s="1" t="s">
        <v>205</v>
      </c>
      <c r="G4811" s="1">
        <v>42</v>
      </c>
      <c r="H4811" s="1" t="s">
        <v>19</v>
      </c>
      <c r="I4811" s="1" t="s">
        <v>3140</v>
      </c>
      <c r="J4811" s="1">
        <v>28</v>
      </c>
      <c r="K4811" s="1">
        <v>1176</v>
      </c>
      <c r="L4811" s="42">
        <v>2</v>
      </c>
      <c r="M4811" s="43">
        <v>46223</v>
      </c>
      <c r="N4811" s="1" t="str">
        <f>VLOOKUP(B4811,MICRO!E:L,8,0)</f>
        <v>P-198</v>
      </c>
    </row>
    <row r="4812" spans="1:14" ht="20.25" x14ac:dyDescent="0.25">
      <c r="A4812" s="1">
        <v>16</v>
      </c>
      <c r="B4812" s="159">
        <v>3803</v>
      </c>
      <c r="C4812" s="1" t="s">
        <v>414</v>
      </c>
      <c r="D4812" s="1"/>
      <c r="E4812" s="1"/>
      <c r="F4812" s="1" t="s">
        <v>3145</v>
      </c>
      <c r="G4812" s="1">
        <v>24</v>
      </c>
      <c r="H4812" s="1" t="s">
        <v>19</v>
      </c>
      <c r="I4812" s="1" t="s">
        <v>3140</v>
      </c>
      <c r="J4812" s="1">
        <v>28</v>
      </c>
      <c r="K4812" s="1">
        <v>672</v>
      </c>
      <c r="L4812" s="42">
        <v>2</v>
      </c>
      <c r="M4812" s="43">
        <v>46223</v>
      </c>
      <c r="N4812" s="1" t="str">
        <f>VLOOKUP(B4812,MICRO!E:L,8,0)</f>
        <v>P-198</v>
      </c>
    </row>
    <row r="4813" spans="1:14" ht="20.25" x14ac:dyDescent="0.25">
      <c r="A4813" s="1">
        <v>17</v>
      </c>
      <c r="B4813" s="159">
        <v>3753</v>
      </c>
      <c r="C4813" s="1" t="s">
        <v>3065</v>
      </c>
      <c r="D4813" s="1"/>
      <c r="E4813" s="1"/>
      <c r="F4813" s="1" t="s">
        <v>3066</v>
      </c>
      <c r="G4813" s="1">
        <v>1</v>
      </c>
      <c r="H4813" s="1" t="s">
        <v>19</v>
      </c>
      <c r="I4813" s="1" t="s">
        <v>3045</v>
      </c>
      <c r="J4813" s="1">
        <v>41.9</v>
      </c>
      <c r="K4813" s="1">
        <v>41.9</v>
      </c>
      <c r="L4813" s="42">
        <v>2</v>
      </c>
      <c r="M4813" s="43">
        <v>46223</v>
      </c>
      <c r="N4813" s="1" t="str">
        <f>VLOOKUP(B4813,MICRO!E:L,8,0)</f>
        <v>P-198</v>
      </c>
    </row>
    <row r="4814" spans="1:14" ht="20.25" x14ac:dyDescent="0.25">
      <c r="A4814" s="1">
        <v>18</v>
      </c>
      <c r="B4814" s="159">
        <v>3754</v>
      </c>
      <c r="C4814" s="1" t="s">
        <v>3067</v>
      </c>
      <c r="D4814" s="1"/>
      <c r="E4814" s="1"/>
      <c r="F4814" s="1" t="s">
        <v>3071</v>
      </c>
      <c r="G4814" s="1">
        <v>1</v>
      </c>
      <c r="H4814" s="1" t="s">
        <v>19</v>
      </c>
      <c r="I4814" s="1" t="s">
        <v>3045</v>
      </c>
      <c r="J4814" s="1">
        <v>54</v>
      </c>
      <c r="K4814" s="1">
        <v>54</v>
      </c>
      <c r="L4814" s="42">
        <v>2</v>
      </c>
      <c r="M4814" s="43">
        <v>46223</v>
      </c>
      <c r="N4814" s="1" t="str">
        <f>VLOOKUP(B4814,MICRO!E:L,8,0)</f>
        <v>P-198</v>
      </c>
    </row>
    <row r="4815" spans="1:14" ht="20.25" x14ac:dyDescent="0.25">
      <c r="A4815" s="1">
        <v>19</v>
      </c>
      <c r="B4815" s="159">
        <v>3759</v>
      </c>
      <c r="C4815" s="1" t="s">
        <v>3077</v>
      </c>
      <c r="D4815" s="1"/>
      <c r="E4815" s="1"/>
      <c r="F4815" s="1" t="s">
        <v>3078</v>
      </c>
      <c r="G4815" s="1">
        <v>2</v>
      </c>
      <c r="H4815" s="1" t="s">
        <v>19</v>
      </c>
      <c r="I4815" s="1" t="s">
        <v>3045</v>
      </c>
      <c r="J4815" s="1">
        <v>59.1</v>
      </c>
      <c r="K4815" s="1">
        <v>118.2</v>
      </c>
      <c r="L4815" s="42">
        <v>2</v>
      </c>
      <c r="M4815" s="43">
        <v>46223</v>
      </c>
      <c r="N4815" s="1" t="str">
        <f>VLOOKUP(B4815,MICRO!E:L,8,0)</f>
        <v>P-198</v>
      </c>
    </row>
    <row r="4816" spans="1:14" ht="20.25" x14ac:dyDescent="0.25">
      <c r="A4816" s="1">
        <v>20</v>
      </c>
      <c r="B4816" s="159">
        <v>3760</v>
      </c>
      <c r="C4816" s="1" t="s">
        <v>3079</v>
      </c>
      <c r="D4816" s="1"/>
      <c r="E4816" s="1"/>
      <c r="F4816" s="1" t="s">
        <v>3080</v>
      </c>
      <c r="G4816" s="1">
        <v>1</v>
      </c>
      <c r="H4816" s="1" t="s">
        <v>19</v>
      </c>
      <c r="I4816" s="1" t="s">
        <v>3034</v>
      </c>
      <c r="J4816" s="1">
        <v>53.8</v>
      </c>
      <c r="K4816" s="1">
        <v>53.8</v>
      </c>
      <c r="L4816" s="42">
        <v>2</v>
      </c>
      <c r="M4816" s="43">
        <v>46223</v>
      </c>
      <c r="N4816" s="1" t="str">
        <f>VLOOKUP(B4816,MICRO!E:L,8,0)</f>
        <v>P-198</v>
      </c>
    </row>
    <row r="4817" spans="1:15" ht="20.25" x14ac:dyDescent="0.25">
      <c r="A4817" s="1">
        <v>21</v>
      </c>
      <c r="B4817" s="159">
        <v>3762</v>
      </c>
      <c r="C4817" s="1" t="s">
        <v>3083</v>
      </c>
      <c r="D4817" s="1"/>
      <c r="E4817" s="1"/>
      <c r="F4817" s="1" t="s">
        <v>3084</v>
      </c>
      <c r="G4817" s="1">
        <v>8</v>
      </c>
      <c r="H4817" s="1" t="s">
        <v>19</v>
      </c>
      <c r="I4817" s="1" t="s">
        <v>3034</v>
      </c>
      <c r="J4817" s="1">
        <v>28.8</v>
      </c>
      <c r="K4817" s="1">
        <v>230.4</v>
      </c>
      <c r="L4817" s="42">
        <v>2</v>
      </c>
      <c r="M4817" s="43">
        <v>46223</v>
      </c>
      <c r="N4817" s="1" t="str">
        <f>VLOOKUP(B4817,MICRO!E:L,8,0)</f>
        <v>P-198</v>
      </c>
    </row>
    <row r="4818" spans="1:15" ht="20.25" x14ac:dyDescent="0.25">
      <c r="A4818" s="1">
        <v>22</v>
      </c>
      <c r="B4818" s="159">
        <v>3764</v>
      </c>
      <c r="C4818" s="1" t="s">
        <v>3087</v>
      </c>
      <c r="D4818" s="1"/>
      <c r="E4818" s="1"/>
      <c r="F4818" s="1" t="s">
        <v>3088</v>
      </c>
      <c r="G4818" s="1">
        <v>2</v>
      </c>
      <c r="H4818" s="1" t="s">
        <v>19</v>
      </c>
      <c r="I4818" s="1" t="s">
        <v>3034</v>
      </c>
      <c r="J4818" s="1">
        <v>49</v>
      </c>
      <c r="K4818" s="1">
        <v>98</v>
      </c>
      <c r="L4818" s="42">
        <v>2</v>
      </c>
      <c r="M4818" s="43">
        <v>46223</v>
      </c>
      <c r="N4818" s="1" t="str">
        <f>VLOOKUP(B4818,MICRO!E:L,8,0)</f>
        <v>P-198</v>
      </c>
    </row>
    <row r="4819" spans="1:15" ht="20.25" x14ac:dyDescent="0.25">
      <c r="A4819" s="1">
        <v>23</v>
      </c>
      <c r="B4819" s="159">
        <v>3765</v>
      </c>
      <c r="C4819" s="1" t="s">
        <v>3089</v>
      </c>
      <c r="D4819" s="1"/>
      <c r="E4819" s="1"/>
      <c r="F4819" s="1" t="s">
        <v>3090</v>
      </c>
      <c r="G4819" s="1">
        <v>2</v>
      </c>
      <c r="H4819" s="1" t="s">
        <v>19</v>
      </c>
      <c r="I4819" s="1" t="s">
        <v>3034</v>
      </c>
      <c r="J4819" s="1">
        <v>28</v>
      </c>
      <c r="K4819" s="1">
        <v>56</v>
      </c>
      <c r="L4819" s="42">
        <v>2</v>
      </c>
      <c r="M4819" s="43">
        <v>46223</v>
      </c>
      <c r="N4819" s="1" t="str">
        <f>VLOOKUP(B4819,MICRO!E:L,8,0)</f>
        <v>P-198</v>
      </c>
    </row>
    <row r="4820" spans="1:15" ht="20.25" x14ac:dyDescent="0.25">
      <c r="A4820" s="1">
        <v>24</v>
      </c>
      <c r="B4820" s="159">
        <v>3768</v>
      </c>
      <c r="C4820" s="1" t="s">
        <v>3094</v>
      </c>
      <c r="D4820" s="1"/>
      <c r="E4820" s="1" t="s">
        <v>43</v>
      </c>
      <c r="F4820" s="1" t="s">
        <v>3309</v>
      </c>
      <c r="G4820" s="1"/>
      <c r="H4820" s="1" t="s">
        <v>19</v>
      </c>
      <c r="I4820" s="1" t="s">
        <v>3093</v>
      </c>
      <c r="J4820" s="1">
        <v>4.4000000000000004</v>
      </c>
      <c r="K4820" s="1">
        <v>316.8</v>
      </c>
      <c r="L4820" s="42">
        <v>2</v>
      </c>
      <c r="M4820" s="43">
        <v>46223</v>
      </c>
      <c r="N4820" s="1" t="str">
        <f>VLOOKUP(B4820,MICRO!E:L,8,0)</f>
        <v>P-198</v>
      </c>
    </row>
    <row r="4821" spans="1:15" ht="20.25" x14ac:dyDescent="0.25">
      <c r="A4821" s="1">
        <v>25</v>
      </c>
      <c r="B4821" s="159">
        <v>3768</v>
      </c>
      <c r="C4821" s="1" t="s">
        <v>3094</v>
      </c>
      <c r="D4821" s="1"/>
      <c r="E4821" s="1" t="s">
        <v>746</v>
      </c>
      <c r="F4821" s="1" t="s">
        <v>3310</v>
      </c>
      <c r="G4821" s="1"/>
      <c r="H4821" s="1" t="s">
        <v>19</v>
      </c>
      <c r="I4821" s="1" t="s">
        <v>3093</v>
      </c>
      <c r="J4821" s="1">
        <v>4.5</v>
      </c>
      <c r="K4821" s="1">
        <v>324</v>
      </c>
      <c r="L4821" s="42">
        <v>2</v>
      </c>
      <c r="M4821" s="43">
        <v>46223</v>
      </c>
      <c r="N4821" s="1" t="str">
        <f>VLOOKUP(B4821,MICRO!E:L,8,0)</f>
        <v>P-198</v>
      </c>
    </row>
    <row r="4822" spans="1:15" ht="20.25" x14ac:dyDescent="0.25">
      <c r="A4822" s="1">
        <v>26</v>
      </c>
      <c r="B4822" s="159">
        <v>3768</v>
      </c>
      <c r="C4822" s="1" t="s">
        <v>3094</v>
      </c>
      <c r="D4822" s="1"/>
      <c r="E4822" s="1" t="s">
        <v>2</v>
      </c>
      <c r="F4822" s="1" t="s">
        <v>3095</v>
      </c>
      <c r="G4822" s="1">
        <v>13</v>
      </c>
      <c r="H4822" s="1" t="s">
        <v>19</v>
      </c>
      <c r="I4822" s="1" t="s">
        <v>3093</v>
      </c>
      <c r="J4822" s="1">
        <v>86.2</v>
      </c>
      <c r="K4822" s="1">
        <v>1120.6000000000001</v>
      </c>
      <c r="L4822" s="42">
        <v>2</v>
      </c>
      <c r="M4822" s="43">
        <v>46223</v>
      </c>
      <c r="N4822" s="1" t="str">
        <f>VLOOKUP(B4822,MICRO!E:L,8,0)</f>
        <v>P-198</v>
      </c>
    </row>
    <row r="4823" spans="1:15" ht="20.25" x14ac:dyDescent="0.25">
      <c r="A4823" s="1">
        <v>27</v>
      </c>
      <c r="B4823" s="159">
        <v>3804</v>
      </c>
      <c r="C4823" s="1" t="s">
        <v>3146</v>
      </c>
      <c r="D4823" s="1"/>
      <c r="E4823" s="1"/>
      <c r="F4823" s="1" t="s">
        <v>3147</v>
      </c>
      <c r="G4823" s="1">
        <v>1</v>
      </c>
      <c r="H4823" s="1" t="s">
        <v>19</v>
      </c>
      <c r="I4823" s="1" t="s">
        <v>3140</v>
      </c>
      <c r="J4823" s="1">
        <v>28</v>
      </c>
      <c r="K4823" s="1">
        <v>28</v>
      </c>
      <c r="L4823" s="42">
        <v>2</v>
      </c>
      <c r="M4823" s="43">
        <v>46223</v>
      </c>
      <c r="N4823" s="1" t="str">
        <f>VLOOKUP(B4823,MICRO!E:L,8,0)</f>
        <v>P-198</v>
      </c>
    </row>
    <row r="4824" spans="1:15" ht="20.25" x14ac:dyDescent="0.25">
      <c r="A4824" s="1">
        <v>28</v>
      </c>
      <c r="B4824" s="159">
        <v>3805</v>
      </c>
      <c r="C4824" s="1" t="s">
        <v>3148</v>
      </c>
      <c r="D4824" s="1"/>
      <c r="E4824" s="1"/>
      <c r="F4824" s="1" t="s">
        <v>3149</v>
      </c>
      <c r="G4824" s="1">
        <v>1</v>
      </c>
      <c r="H4824" s="1" t="s">
        <v>19</v>
      </c>
      <c r="I4824" s="1" t="s">
        <v>3140</v>
      </c>
      <c r="J4824" s="1">
        <v>28</v>
      </c>
      <c r="K4824" s="1">
        <v>28</v>
      </c>
      <c r="L4824" s="42">
        <v>2</v>
      </c>
      <c r="M4824" s="43">
        <v>46223</v>
      </c>
      <c r="N4824" s="1" t="str">
        <f>VLOOKUP(B4824,MICRO!E:L,8,0)</f>
        <v>P-198</v>
      </c>
    </row>
    <row r="4825" spans="1:15" ht="20.25" x14ac:dyDescent="0.25">
      <c r="A4825" s="1">
        <v>29</v>
      </c>
      <c r="B4825" s="159">
        <v>3807</v>
      </c>
      <c r="C4825" s="1" t="s">
        <v>3152</v>
      </c>
      <c r="D4825" s="1"/>
      <c r="E4825" s="1"/>
      <c r="F4825" s="1" t="s">
        <v>3153</v>
      </c>
      <c r="G4825" s="1">
        <v>2</v>
      </c>
      <c r="H4825" s="1" t="s">
        <v>19</v>
      </c>
      <c r="I4825" s="1" t="s">
        <v>3140</v>
      </c>
      <c r="J4825" s="1">
        <v>28</v>
      </c>
      <c r="K4825" s="1">
        <v>56</v>
      </c>
      <c r="L4825" s="42">
        <v>2</v>
      </c>
      <c r="M4825" s="43">
        <v>46223</v>
      </c>
      <c r="N4825" s="1" t="str">
        <f>VLOOKUP(B4825,MICRO!E:L,8,0)</f>
        <v>P-198</v>
      </c>
    </row>
    <row r="4826" spans="1:15" ht="20.25" x14ac:dyDescent="0.25">
      <c r="A4826" s="1">
        <v>30</v>
      </c>
      <c r="B4826" s="159">
        <v>3808</v>
      </c>
      <c r="C4826" s="1" t="s">
        <v>3154</v>
      </c>
      <c r="D4826" s="1"/>
      <c r="E4826" s="1"/>
      <c r="F4826" s="1" t="s">
        <v>3155</v>
      </c>
      <c r="G4826" s="1">
        <v>11</v>
      </c>
      <c r="H4826" s="1" t="s">
        <v>19</v>
      </c>
      <c r="I4826" s="1" t="s">
        <v>3140</v>
      </c>
      <c r="J4826" s="1">
        <v>28.1</v>
      </c>
      <c r="K4826" s="1">
        <v>309.10000000000002</v>
      </c>
      <c r="L4826" s="42">
        <v>2</v>
      </c>
      <c r="M4826" s="43">
        <v>46223</v>
      </c>
      <c r="N4826" s="1" t="str">
        <f>VLOOKUP(B4826,MICRO!E:L,8,0)</f>
        <v>P-198</v>
      </c>
    </row>
    <row r="4827" spans="1:15" ht="20.25" x14ac:dyDescent="0.25">
      <c r="A4827" s="1">
        <v>31</v>
      </c>
      <c r="B4827" s="159">
        <v>3810</v>
      </c>
      <c r="C4827" s="1" t="s">
        <v>3157</v>
      </c>
      <c r="D4827" s="1"/>
      <c r="E4827" s="1"/>
      <c r="F4827" s="1" t="s">
        <v>3158</v>
      </c>
      <c r="G4827" s="1">
        <v>1</v>
      </c>
      <c r="H4827" s="1" t="s">
        <v>19</v>
      </c>
      <c r="I4827" s="1" t="s">
        <v>3140</v>
      </c>
      <c r="J4827" s="1">
        <v>28</v>
      </c>
      <c r="K4827" s="1">
        <v>28</v>
      </c>
      <c r="L4827" s="42">
        <v>2</v>
      </c>
      <c r="M4827" s="43">
        <v>46223</v>
      </c>
      <c r="N4827" s="1" t="str">
        <f>VLOOKUP(B4827,MICRO!E:L,8,0)</f>
        <v>P-198</v>
      </c>
    </row>
    <row r="4828" spans="1:15" ht="20.25" x14ac:dyDescent="0.25">
      <c r="A4828" s="1">
        <v>1</v>
      </c>
      <c r="B4828" s="159">
        <v>3406</v>
      </c>
      <c r="C4828" s="1" t="s">
        <v>139</v>
      </c>
      <c r="D4828" s="1"/>
      <c r="E4828" s="1"/>
      <c r="F4828" s="1" t="s">
        <v>188</v>
      </c>
      <c r="G4828" s="1">
        <v>3</v>
      </c>
      <c r="H4828" s="1" t="s">
        <v>19</v>
      </c>
      <c r="I4828" s="1" t="s">
        <v>2274</v>
      </c>
      <c r="J4828" s="1">
        <v>7</v>
      </c>
      <c r="K4828" s="1">
        <v>21</v>
      </c>
      <c r="L4828" s="42">
        <v>12</v>
      </c>
      <c r="M4828" s="43">
        <v>46216</v>
      </c>
      <c r="N4828" s="1" t="str">
        <f>VLOOKUP(B4828,MICRO!E:L,8,0)</f>
        <v>P-188</v>
      </c>
      <c r="O4828" s="206"/>
    </row>
    <row r="4829" spans="1:15" ht="20.25" x14ac:dyDescent="0.25">
      <c r="A4829" s="1">
        <v>2</v>
      </c>
      <c r="B4829" s="159">
        <v>3407</v>
      </c>
      <c r="C4829" s="1" t="s">
        <v>139</v>
      </c>
      <c r="D4829" s="1"/>
      <c r="E4829" s="1"/>
      <c r="F4829" s="1" t="s">
        <v>188</v>
      </c>
      <c r="G4829" s="1">
        <v>3</v>
      </c>
      <c r="H4829" s="1" t="s">
        <v>19</v>
      </c>
      <c r="I4829" s="1" t="s">
        <v>2276</v>
      </c>
      <c r="J4829" s="1">
        <v>7</v>
      </c>
      <c r="K4829" s="1">
        <v>21</v>
      </c>
      <c r="L4829" s="42">
        <v>12</v>
      </c>
      <c r="M4829" s="43">
        <v>46216</v>
      </c>
      <c r="N4829" s="1" t="str">
        <f>VLOOKUP(B4829,MICRO!E:L,8,0)</f>
        <v>P-188</v>
      </c>
      <c r="O4829" s="206"/>
    </row>
    <row r="4830" spans="1:15" ht="20.25" x14ac:dyDescent="0.25">
      <c r="A4830" s="1">
        <v>3</v>
      </c>
      <c r="B4830" s="159">
        <v>4415</v>
      </c>
      <c r="C4830" s="1" t="s">
        <v>653</v>
      </c>
      <c r="D4830" s="1"/>
      <c r="E4830" s="1"/>
      <c r="F4830" s="1" t="s">
        <v>4552</v>
      </c>
      <c r="G4830" s="1">
        <v>2</v>
      </c>
      <c r="H4830" s="1" t="s">
        <v>19</v>
      </c>
      <c r="I4830" s="1" t="s">
        <v>2274</v>
      </c>
      <c r="J4830" s="1">
        <v>2.39</v>
      </c>
      <c r="K4830" s="1">
        <v>4.78</v>
      </c>
      <c r="L4830" s="42">
        <v>12</v>
      </c>
      <c r="M4830" s="43">
        <v>46216</v>
      </c>
      <c r="N4830" s="1" t="str">
        <f>VLOOKUP(B4830,MICRO!E:L,8,0)</f>
        <v>P-188</v>
      </c>
      <c r="O4830" s="206"/>
    </row>
    <row r="4831" spans="1:15" ht="20.25" x14ac:dyDescent="0.25">
      <c r="A4831" s="1">
        <v>4</v>
      </c>
      <c r="B4831" s="159">
        <v>4416</v>
      </c>
      <c r="C4831" s="1" t="s">
        <v>653</v>
      </c>
      <c r="D4831" s="1"/>
      <c r="E4831" s="1"/>
      <c r="F4831" s="1" t="s">
        <v>4552</v>
      </c>
      <c r="G4831" s="1">
        <v>2</v>
      </c>
      <c r="H4831" s="1" t="s">
        <v>19</v>
      </c>
      <c r="I4831" s="1" t="s">
        <v>2276</v>
      </c>
      <c r="J4831" s="1">
        <v>2.39</v>
      </c>
      <c r="K4831" s="1">
        <v>4.78</v>
      </c>
      <c r="L4831" s="42">
        <v>12</v>
      </c>
      <c r="M4831" s="43">
        <v>46216</v>
      </c>
      <c r="N4831" s="1" t="str">
        <f>VLOOKUP(B4831,MICRO!E:L,8,0)</f>
        <v>P-188</v>
      </c>
      <c r="O4831" s="206"/>
    </row>
    <row r="4832" spans="1:15" ht="20.25" x14ac:dyDescent="0.25">
      <c r="A4832" s="1">
        <v>5</v>
      </c>
      <c r="B4832" t="s">
        <v>4690</v>
      </c>
      <c r="C4832" s="1" t="s">
        <v>4553</v>
      </c>
      <c r="D4832" s="1"/>
      <c r="E4832" s="1"/>
      <c r="F4832" s="1" t="s">
        <v>4554</v>
      </c>
      <c r="G4832" s="1">
        <v>16</v>
      </c>
      <c r="H4832" s="1" t="s">
        <v>4555</v>
      </c>
      <c r="I4832" s="1" t="s">
        <v>4553</v>
      </c>
      <c r="J4832" s="1">
        <v>1.2</v>
      </c>
      <c r="K4832" s="1">
        <v>19.2</v>
      </c>
      <c r="L4832" s="42">
        <v>12</v>
      </c>
      <c r="M4832" s="43">
        <v>46216</v>
      </c>
      <c r="N4832" s="1" t="str">
        <f>VLOOKUP(B4832,MICRO!E:L,8,0)</f>
        <v>P-188</v>
      </c>
      <c r="O4832" s="206"/>
    </row>
    <row r="4833" spans="1:15" ht="20.25" x14ac:dyDescent="0.25">
      <c r="A4833" s="1">
        <v>6</v>
      </c>
      <c r="B4833" t="s">
        <v>4691</v>
      </c>
      <c r="C4833" s="1" t="s">
        <v>4553</v>
      </c>
      <c r="D4833" s="1"/>
      <c r="E4833" s="1"/>
      <c r="F4833" s="1" t="s">
        <v>4556</v>
      </c>
      <c r="G4833" s="1">
        <v>8</v>
      </c>
      <c r="H4833" s="1" t="s">
        <v>4555</v>
      </c>
      <c r="I4833" s="1" t="s">
        <v>4553</v>
      </c>
      <c r="J4833" s="1">
        <v>1.8</v>
      </c>
      <c r="K4833" s="1">
        <v>14.4</v>
      </c>
      <c r="L4833" s="42">
        <v>12</v>
      </c>
      <c r="M4833" s="43">
        <v>46216</v>
      </c>
      <c r="N4833" s="1" t="str">
        <f>VLOOKUP(B4833,MICRO!E:L,8,0)</f>
        <v>P-188</v>
      </c>
      <c r="O4833" s="206"/>
    </row>
    <row r="4834" spans="1:15" ht="20.25" x14ac:dyDescent="0.25">
      <c r="A4834" s="1">
        <v>7</v>
      </c>
      <c r="B4834" t="s">
        <v>4692</v>
      </c>
      <c r="C4834" s="1" t="s">
        <v>4553</v>
      </c>
      <c r="D4834" s="1"/>
      <c r="E4834" s="1"/>
      <c r="F4834" s="1" t="s">
        <v>4557</v>
      </c>
      <c r="G4834" s="1">
        <v>7</v>
      </c>
      <c r="H4834" s="1" t="s">
        <v>4555</v>
      </c>
      <c r="I4834" s="1" t="s">
        <v>4553</v>
      </c>
      <c r="J4834" s="1">
        <v>2.1</v>
      </c>
      <c r="K4834" s="1">
        <v>14.700000000000001</v>
      </c>
      <c r="L4834" s="42">
        <v>12</v>
      </c>
      <c r="M4834" s="43">
        <v>46216</v>
      </c>
      <c r="N4834" s="1" t="str">
        <f>VLOOKUP(B4834,MICRO!E:L,8,0)</f>
        <v>P-188</v>
      </c>
      <c r="O4834" s="206"/>
    </row>
    <row r="4835" spans="1:15" ht="20.25" x14ac:dyDescent="0.25">
      <c r="A4835" s="1">
        <v>8</v>
      </c>
      <c r="B4835" t="s">
        <v>4693</v>
      </c>
      <c r="C4835" s="1" t="s">
        <v>4553</v>
      </c>
      <c r="D4835" s="1"/>
      <c r="E4835" s="1"/>
      <c r="F4835" s="1" t="s">
        <v>4558</v>
      </c>
      <c r="G4835" s="1">
        <v>3</v>
      </c>
      <c r="H4835" s="1" t="s">
        <v>4559</v>
      </c>
      <c r="I4835" s="1" t="s">
        <v>4553</v>
      </c>
      <c r="J4835" s="1">
        <v>0.05</v>
      </c>
      <c r="K4835" s="1">
        <v>0.15000000000000002</v>
      </c>
      <c r="L4835" s="42">
        <v>12</v>
      </c>
      <c r="M4835" s="43">
        <v>46216</v>
      </c>
      <c r="N4835" s="1" t="str">
        <f>VLOOKUP(B4835,MICRO!E:L,8,0)</f>
        <v>P-188</v>
      </c>
      <c r="O4835" s="206"/>
    </row>
    <row r="4836" spans="1:15" ht="20.25" x14ac:dyDescent="0.25">
      <c r="A4836" s="1">
        <v>9</v>
      </c>
      <c r="B4836" t="s">
        <v>4694</v>
      </c>
      <c r="C4836" s="1" t="s">
        <v>4553</v>
      </c>
      <c r="D4836" s="1"/>
      <c r="E4836" s="1"/>
      <c r="F4836" s="1" t="s">
        <v>4560</v>
      </c>
      <c r="G4836" s="1">
        <v>3</v>
      </c>
      <c r="H4836" s="1" t="s">
        <v>4559</v>
      </c>
      <c r="I4836" s="1" t="s">
        <v>4553</v>
      </c>
      <c r="J4836" s="1">
        <v>0.02</v>
      </c>
      <c r="K4836" s="1">
        <v>0.06</v>
      </c>
      <c r="L4836" s="42">
        <v>12</v>
      </c>
      <c r="M4836" s="43">
        <v>46216</v>
      </c>
      <c r="N4836" s="1" t="str">
        <f>VLOOKUP(B4836,MICRO!E:L,8,0)</f>
        <v>P-188</v>
      </c>
      <c r="O4836" s="206"/>
    </row>
    <row r="4837" spans="1:15" ht="20.25" x14ac:dyDescent="0.25">
      <c r="A4837" s="1">
        <v>10</v>
      </c>
      <c r="B4837" t="s">
        <v>4695</v>
      </c>
      <c r="C4837" s="1" t="s">
        <v>4553</v>
      </c>
      <c r="D4837" s="1"/>
      <c r="E4837" s="1"/>
      <c r="F4837" s="1" t="s">
        <v>4561</v>
      </c>
      <c r="G4837" s="1">
        <v>2</v>
      </c>
      <c r="H4837" s="1" t="s">
        <v>4559</v>
      </c>
      <c r="I4837" s="1" t="s">
        <v>4553</v>
      </c>
      <c r="J4837" s="1">
        <v>0.8</v>
      </c>
      <c r="K4837" s="1">
        <v>1.6</v>
      </c>
      <c r="L4837" s="42">
        <v>12</v>
      </c>
      <c r="M4837" s="43">
        <v>46216</v>
      </c>
      <c r="N4837" s="1" t="str">
        <f>VLOOKUP(B4837,MICRO!E:L,8,0)</f>
        <v>P-188</v>
      </c>
      <c r="O4837" s="206"/>
    </row>
    <row r="4838" spans="1:15" ht="20.25" x14ac:dyDescent="0.25">
      <c r="A4838" s="1">
        <v>11</v>
      </c>
      <c r="B4838" t="s">
        <v>4696</v>
      </c>
      <c r="C4838" s="1" t="s">
        <v>4553</v>
      </c>
      <c r="D4838" s="1"/>
      <c r="E4838" s="1"/>
      <c r="F4838" s="1" t="s">
        <v>4562</v>
      </c>
      <c r="G4838" s="1">
        <v>6</v>
      </c>
      <c r="H4838" s="1" t="s">
        <v>4559</v>
      </c>
      <c r="I4838" s="1" t="s">
        <v>4553</v>
      </c>
      <c r="J4838" s="1">
        <v>0.04</v>
      </c>
      <c r="K4838" s="1">
        <v>0.24</v>
      </c>
      <c r="L4838" s="42">
        <v>12</v>
      </c>
      <c r="M4838" s="43">
        <v>46216</v>
      </c>
      <c r="N4838" s="1" t="str">
        <f>VLOOKUP(B4838,MICRO!E:L,8,0)</f>
        <v>P-188</v>
      </c>
      <c r="O4838" s="206"/>
    </row>
    <row r="4839" spans="1:15" ht="20.25" x14ac:dyDescent="0.25">
      <c r="A4839" s="1">
        <v>12</v>
      </c>
      <c r="B4839" t="s">
        <v>4697</v>
      </c>
      <c r="C4839" s="1" t="s">
        <v>4553</v>
      </c>
      <c r="D4839" s="1"/>
      <c r="E4839" s="1"/>
      <c r="F4839" s="1" t="s">
        <v>4563</v>
      </c>
      <c r="G4839" s="1">
        <v>2</v>
      </c>
      <c r="H4839" s="1" t="s">
        <v>4555</v>
      </c>
      <c r="I4839" s="1" t="s">
        <v>4553</v>
      </c>
      <c r="J4839" s="1">
        <v>0.05</v>
      </c>
      <c r="K4839" s="1">
        <v>0.1</v>
      </c>
      <c r="L4839" s="42">
        <v>12</v>
      </c>
      <c r="M4839" s="43">
        <v>46216</v>
      </c>
      <c r="N4839" s="1" t="str">
        <f>VLOOKUP(B4839,MICRO!E:L,8,0)</f>
        <v>P-188</v>
      </c>
      <c r="O4839" s="206"/>
    </row>
    <row r="4840" spans="1:15" ht="20.25" x14ac:dyDescent="0.25">
      <c r="A4840" s="1">
        <v>13</v>
      </c>
      <c r="B4840" t="s">
        <v>4698</v>
      </c>
      <c r="C4840" s="1" t="s">
        <v>4553</v>
      </c>
      <c r="D4840" s="1"/>
      <c r="E4840" s="1"/>
      <c r="F4840" s="1" t="s">
        <v>4564</v>
      </c>
      <c r="G4840" s="1">
        <v>6</v>
      </c>
      <c r="H4840" s="1" t="s">
        <v>4555</v>
      </c>
      <c r="I4840" s="1" t="s">
        <v>4553</v>
      </c>
      <c r="J4840" s="1">
        <v>0.03</v>
      </c>
      <c r="K4840" s="1">
        <v>0.18</v>
      </c>
      <c r="L4840" s="42">
        <v>12</v>
      </c>
      <c r="M4840" s="43">
        <v>46216</v>
      </c>
      <c r="N4840" s="1" t="str">
        <f>VLOOKUP(B4840,MICRO!E:L,8,0)</f>
        <v>P-188</v>
      </c>
      <c r="O4840" s="206"/>
    </row>
    <row r="4841" spans="1:15" ht="20.25" x14ac:dyDescent="0.25">
      <c r="A4841" s="1">
        <v>14</v>
      </c>
      <c r="B4841" t="s">
        <v>4699</v>
      </c>
      <c r="C4841" s="1" t="s">
        <v>4553</v>
      </c>
      <c r="D4841" s="1"/>
      <c r="E4841" s="1"/>
      <c r="F4841" s="1" t="s">
        <v>4565</v>
      </c>
      <c r="G4841" s="1">
        <v>2</v>
      </c>
      <c r="H4841" s="1" t="s">
        <v>4555</v>
      </c>
      <c r="I4841" s="1" t="s">
        <v>4553</v>
      </c>
      <c r="J4841" s="1">
        <v>0.05</v>
      </c>
      <c r="K4841" s="1">
        <v>0.1</v>
      </c>
      <c r="L4841" s="42">
        <v>12</v>
      </c>
      <c r="M4841" s="43">
        <v>46216</v>
      </c>
      <c r="N4841" s="1" t="str">
        <f>VLOOKUP(B4841,MICRO!E:L,8,0)</f>
        <v>P-188</v>
      </c>
      <c r="O4841" s="206"/>
    </row>
    <row r="4842" spans="1:15" ht="20.25" x14ac:dyDescent="0.25">
      <c r="A4842" s="1">
        <v>15</v>
      </c>
      <c r="B4842" t="s">
        <v>4700</v>
      </c>
      <c r="C4842" s="1" t="s">
        <v>4553</v>
      </c>
      <c r="D4842" s="1"/>
      <c r="E4842" s="1"/>
      <c r="F4842" s="1" t="s">
        <v>4566</v>
      </c>
      <c r="G4842" s="1">
        <v>2</v>
      </c>
      <c r="H4842" s="1" t="s">
        <v>4555</v>
      </c>
      <c r="I4842" s="1" t="s">
        <v>4553</v>
      </c>
      <c r="J4842" s="1">
        <v>0.08</v>
      </c>
      <c r="K4842" s="1">
        <v>0.16</v>
      </c>
      <c r="L4842" s="42">
        <v>12</v>
      </c>
      <c r="M4842" s="43">
        <v>46216</v>
      </c>
      <c r="N4842" s="1" t="str">
        <f>VLOOKUP(B4842,MICRO!E:L,8,0)</f>
        <v>P-188</v>
      </c>
      <c r="O4842" s="206"/>
    </row>
    <row r="4843" spans="1:15" ht="20.25" x14ac:dyDescent="0.25">
      <c r="A4843" s="1">
        <v>16</v>
      </c>
      <c r="B4843" t="s">
        <v>4701</v>
      </c>
      <c r="C4843" s="1" t="s">
        <v>4553</v>
      </c>
      <c r="D4843" s="1"/>
      <c r="E4843" s="1"/>
      <c r="F4843" s="1" t="s">
        <v>4567</v>
      </c>
      <c r="G4843" s="1">
        <v>4</v>
      </c>
      <c r="H4843" s="1" t="s">
        <v>4559</v>
      </c>
      <c r="I4843" s="1" t="s">
        <v>4553</v>
      </c>
      <c r="J4843" s="1">
        <v>0.03</v>
      </c>
      <c r="K4843" s="1">
        <v>0.12</v>
      </c>
      <c r="L4843" s="42">
        <v>12</v>
      </c>
      <c r="M4843" s="43">
        <v>46216</v>
      </c>
      <c r="N4843" s="1" t="str">
        <f>VLOOKUP(B4843,MICRO!E:L,8,0)</f>
        <v>P-188</v>
      </c>
      <c r="O4843" s="206"/>
    </row>
    <row r="4844" spans="1:15" ht="20.25" x14ac:dyDescent="0.25">
      <c r="A4844" s="1">
        <v>17</v>
      </c>
      <c r="B4844" t="s">
        <v>4702</v>
      </c>
      <c r="C4844" s="1" t="s">
        <v>4553</v>
      </c>
      <c r="D4844" s="1"/>
      <c r="E4844" s="1"/>
      <c r="F4844" s="1" t="s">
        <v>4568</v>
      </c>
      <c r="G4844" s="1">
        <v>2</v>
      </c>
      <c r="H4844" s="1" t="s">
        <v>4559</v>
      </c>
      <c r="I4844" s="1" t="s">
        <v>4553</v>
      </c>
      <c r="J4844" s="1">
        <v>0.05</v>
      </c>
      <c r="K4844" s="1">
        <v>0.1</v>
      </c>
      <c r="L4844" s="42">
        <v>12</v>
      </c>
      <c r="M4844" s="43">
        <v>46216</v>
      </c>
      <c r="N4844" s="1" t="str">
        <f>VLOOKUP(B4844,MICRO!E:L,8,0)</f>
        <v>P-188</v>
      </c>
      <c r="O4844" s="206"/>
    </row>
    <row r="4845" spans="1:15" ht="20.25" x14ac:dyDescent="0.25">
      <c r="A4845" s="1">
        <v>18</v>
      </c>
      <c r="B4845" t="s">
        <v>4703</v>
      </c>
      <c r="C4845" s="1" t="s">
        <v>4553</v>
      </c>
      <c r="D4845" s="1"/>
      <c r="E4845" s="1"/>
      <c r="F4845" s="1" t="s">
        <v>4569</v>
      </c>
      <c r="G4845" s="1">
        <v>3</v>
      </c>
      <c r="H4845" s="1" t="s">
        <v>4559</v>
      </c>
      <c r="I4845" s="1" t="s">
        <v>4553</v>
      </c>
      <c r="J4845" s="1">
        <v>0.08</v>
      </c>
      <c r="K4845" s="1">
        <v>0.24</v>
      </c>
      <c r="L4845" s="42">
        <v>12</v>
      </c>
      <c r="M4845" s="43">
        <v>46216</v>
      </c>
      <c r="N4845" s="1" t="str">
        <f>VLOOKUP(B4845,MICRO!E:L,8,0)</f>
        <v>P-188</v>
      </c>
      <c r="O4845" s="206"/>
    </row>
    <row r="4846" spans="1:15" ht="20.25" x14ac:dyDescent="0.25">
      <c r="A4846" s="1">
        <v>19</v>
      </c>
      <c r="B4846" t="s">
        <v>4704</v>
      </c>
      <c r="C4846" s="1" t="s">
        <v>4553</v>
      </c>
      <c r="D4846" s="1"/>
      <c r="E4846" s="1"/>
      <c r="F4846" s="1" t="s">
        <v>4570</v>
      </c>
      <c r="G4846" s="1">
        <v>5</v>
      </c>
      <c r="H4846" s="1" t="s">
        <v>4559</v>
      </c>
      <c r="I4846" s="1" t="s">
        <v>4553</v>
      </c>
      <c r="J4846" s="1">
        <v>0.03</v>
      </c>
      <c r="K4846" s="1">
        <v>0.15</v>
      </c>
      <c r="L4846" s="42">
        <v>12</v>
      </c>
      <c r="M4846" s="43">
        <v>46216</v>
      </c>
      <c r="N4846" s="1" t="str">
        <f>VLOOKUP(B4846,MICRO!E:L,8,0)</f>
        <v>P-188</v>
      </c>
      <c r="O4846" s="206"/>
    </row>
    <row r="4847" spans="1:15" ht="20.25" x14ac:dyDescent="0.25">
      <c r="A4847" s="1">
        <v>20</v>
      </c>
      <c r="B4847" t="s">
        <v>4705</v>
      </c>
      <c r="C4847" s="1" t="s">
        <v>4553</v>
      </c>
      <c r="D4847" s="1"/>
      <c r="E4847" s="1"/>
      <c r="F4847" s="1" t="s">
        <v>4571</v>
      </c>
      <c r="G4847" s="1">
        <v>7</v>
      </c>
      <c r="H4847" s="1" t="s">
        <v>4559</v>
      </c>
      <c r="I4847" s="1" t="s">
        <v>4553</v>
      </c>
      <c r="J4847" s="1">
        <v>0.02</v>
      </c>
      <c r="K4847" s="1">
        <v>0.14000000000000001</v>
      </c>
      <c r="L4847" s="42">
        <v>12</v>
      </c>
      <c r="M4847" s="43">
        <v>46216</v>
      </c>
      <c r="N4847" s="1" t="str">
        <f>VLOOKUP(B4847,MICRO!E:L,8,0)</f>
        <v>P-188</v>
      </c>
      <c r="O4847" s="206"/>
    </row>
    <row r="4848" spans="1:15" ht="20.25" x14ac:dyDescent="0.25">
      <c r="A4848" s="1">
        <v>21</v>
      </c>
      <c r="B4848" t="s">
        <v>4706</v>
      </c>
      <c r="C4848" s="1" t="s">
        <v>4553</v>
      </c>
      <c r="D4848" s="1"/>
      <c r="E4848" s="1"/>
      <c r="F4848" s="1" t="s">
        <v>4572</v>
      </c>
      <c r="G4848" s="1">
        <v>32</v>
      </c>
      <c r="H4848" s="1" t="s">
        <v>4555</v>
      </c>
      <c r="I4848" s="1" t="s">
        <v>4553</v>
      </c>
      <c r="J4848" s="1">
        <v>0.02</v>
      </c>
      <c r="K4848" s="1">
        <v>0.64</v>
      </c>
      <c r="L4848" s="42">
        <v>12</v>
      </c>
      <c r="M4848" s="43">
        <v>46216</v>
      </c>
      <c r="N4848" s="1" t="str">
        <f>VLOOKUP(B4848,MICRO!E:L,8,0)</f>
        <v>P-188</v>
      </c>
      <c r="O4848" s="206"/>
    </row>
    <row r="4849" spans="1:15" ht="20.25" x14ac:dyDescent="0.25">
      <c r="A4849" s="1">
        <v>22</v>
      </c>
      <c r="B4849" t="s">
        <v>4707</v>
      </c>
      <c r="C4849" s="1" t="s">
        <v>4553</v>
      </c>
      <c r="D4849" s="1"/>
      <c r="E4849" s="1"/>
      <c r="F4849" s="1" t="s">
        <v>4573</v>
      </c>
      <c r="G4849" s="1">
        <v>16</v>
      </c>
      <c r="H4849" s="1" t="s">
        <v>4555</v>
      </c>
      <c r="I4849" s="1" t="s">
        <v>4553</v>
      </c>
      <c r="J4849" s="1">
        <v>0.04</v>
      </c>
      <c r="K4849" s="1">
        <v>0.64</v>
      </c>
      <c r="L4849" s="42">
        <v>12</v>
      </c>
      <c r="M4849" s="43">
        <v>46216</v>
      </c>
      <c r="N4849" s="1" t="str">
        <f>VLOOKUP(B4849,MICRO!E:L,8,0)</f>
        <v>P-188</v>
      </c>
      <c r="O4849" s="206"/>
    </row>
    <row r="4850" spans="1:15" ht="20.25" x14ac:dyDescent="0.25">
      <c r="A4850" s="1">
        <v>23</v>
      </c>
      <c r="B4850" t="s">
        <v>4708</v>
      </c>
      <c r="C4850" s="1" t="s">
        <v>4553</v>
      </c>
      <c r="D4850" s="1"/>
      <c r="E4850" s="1"/>
      <c r="F4850" s="1" t="s">
        <v>4574</v>
      </c>
      <c r="G4850" s="1">
        <v>14</v>
      </c>
      <c r="H4850" s="1" t="s">
        <v>4559</v>
      </c>
      <c r="I4850" s="1" t="s">
        <v>4553</v>
      </c>
      <c r="J4850" s="1">
        <v>0.06</v>
      </c>
      <c r="K4850" s="1">
        <v>0.84</v>
      </c>
      <c r="L4850" s="42">
        <v>12</v>
      </c>
      <c r="M4850" s="43">
        <v>46216</v>
      </c>
      <c r="N4850" s="1" t="str">
        <f>VLOOKUP(B4850,MICRO!E:L,8,0)</f>
        <v>P-188</v>
      </c>
      <c r="O4850" s="206"/>
    </row>
    <row r="4851" spans="1:15" ht="20.25" x14ac:dyDescent="0.25">
      <c r="A4851" s="1">
        <v>24</v>
      </c>
      <c r="B4851" t="s">
        <v>4709</v>
      </c>
      <c r="C4851" s="1" t="s">
        <v>4575</v>
      </c>
      <c r="D4851" s="1"/>
      <c r="E4851" s="1"/>
      <c r="F4851" s="1" t="s">
        <v>4576</v>
      </c>
      <c r="G4851" s="1">
        <v>16</v>
      </c>
      <c r="H4851" s="1" t="s">
        <v>4555</v>
      </c>
      <c r="I4851" s="1" t="s">
        <v>4575</v>
      </c>
      <c r="J4851" s="1">
        <v>1.2</v>
      </c>
      <c r="K4851" s="1">
        <v>19.2</v>
      </c>
      <c r="L4851" s="42">
        <v>12</v>
      </c>
      <c r="M4851" s="43">
        <v>46216</v>
      </c>
      <c r="N4851" s="1" t="str">
        <f>VLOOKUP(B4851,MICRO!E:L,8,0)</f>
        <v>P-188</v>
      </c>
      <c r="O4851" s="206"/>
    </row>
    <row r="4852" spans="1:15" ht="20.25" x14ac:dyDescent="0.25">
      <c r="A4852" s="1">
        <v>25</v>
      </c>
      <c r="B4852" t="s">
        <v>4710</v>
      </c>
      <c r="C4852" s="1" t="s">
        <v>4575</v>
      </c>
      <c r="D4852" s="1"/>
      <c r="E4852" s="1"/>
      <c r="F4852" s="1" t="s">
        <v>4577</v>
      </c>
      <c r="G4852" s="1">
        <v>8</v>
      </c>
      <c r="H4852" s="1" t="s">
        <v>4555</v>
      </c>
      <c r="I4852" s="1" t="s">
        <v>4575</v>
      </c>
      <c r="J4852" s="1">
        <v>1.8</v>
      </c>
      <c r="K4852" s="1">
        <v>14.4</v>
      </c>
      <c r="L4852" s="42">
        <v>12</v>
      </c>
      <c r="M4852" s="43">
        <v>46216</v>
      </c>
      <c r="N4852" s="1" t="str">
        <f>VLOOKUP(B4852,MICRO!E:L,8,0)</f>
        <v>P-188</v>
      </c>
      <c r="O4852" s="206"/>
    </row>
    <row r="4853" spans="1:15" ht="20.25" x14ac:dyDescent="0.25">
      <c r="A4853" s="1">
        <v>26</v>
      </c>
      <c r="B4853" t="s">
        <v>4711</v>
      </c>
      <c r="C4853" s="1" t="s">
        <v>4575</v>
      </c>
      <c r="D4853" s="1"/>
      <c r="E4853" s="1"/>
      <c r="F4853" s="1" t="s">
        <v>4578</v>
      </c>
      <c r="G4853" s="1">
        <v>7</v>
      </c>
      <c r="H4853" s="1" t="s">
        <v>4555</v>
      </c>
      <c r="I4853" s="1" t="s">
        <v>4575</v>
      </c>
      <c r="J4853" s="1">
        <v>2.1</v>
      </c>
      <c r="K4853" s="1">
        <v>14.700000000000001</v>
      </c>
      <c r="L4853" s="42">
        <v>12</v>
      </c>
      <c r="M4853" s="43">
        <v>46216</v>
      </c>
      <c r="N4853" s="1" t="str">
        <f>VLOOKUP(B4853,MICRO!E:L,8,0)</f>
        <v>P-188</v>
      </c>
      <c r="O4853" s="206"/>
    </row>
    <row r="4854" spans="1:15" ht="20.25" x14ac:dyDescent="0.25">
      <c r="A4854" s="1">
        <v>27</v>
      </c>
      <c r="B4854" t="s">
        <v>4712</v>
      </c>
      <c r="C4854" s="1" t="s">
        <v>4575</v>
      </c>
      <c r="D4854" s="1"/>
      <c r="E4854" s="1"/>
      <c r="F4854" s="1" t="s">
        <v>4579</v>
      </c>
      <c r="G4854" s="1">
        <v>3</v>
      </c>
      <c r="H4854" s="1" t="s">
        <v>4559</v>
      </c>
      <c r="I4854" s="1" t="s">
        <v>4575</v>
      </c>
      <c r="J4854" s="1">
        <v>0.05</v>
      </c>
      <c r="K4854" s="1">
        <v>0.15000000000000002</v>
      </c>
      <c r="L4854" s="42">
        <v>12</v>
      </c>
      <c r="M4854" s="43">
        <v>46216</v>
      </c>
      <c r="N4854" s="1" t="str">
        <f>VLOOKUP(B4854,MICRO!E:L,8,0)</f>
        <v>P-188</v>
      </c>
      <c r="O4854" s="206"/>
    </row>
    <row r="4855" spans="1:15" ht="20.25" x14ac:dyDescent="0.25">
      <c r="A4855" s="1">
        <v>28</v>
      </c>
      <c r="B4855" t="s">
        <v>4713</v>
      </c>
      <c r="C4855" s="1" t="s">
        <v>4575</v>
      </c>
      <c r="D4855" s="1"/>
      <c r="E4855" s="1"/>
      <c r="F4855" s="1" t="s">
        <v>4580</v>
      </c>
      <c r="G4855" s="1">
        <v>3</v>
      </c>
      <c r="H4855" s="1" t="s">
        <v>4559</v>
      </c>
      <c r="I4855" s="1" t="s">
        <v>4575</v>
      </c>
      <c r="J4855" s="1">
        <v>0.02</v>
      </c>
      <c r="K4855" s="1">
        <v>0.06</v>
      </c>
      <c r="L4855" s="42">
        <v>12</v>
      </c>
      <c r="M4855" s="43">
        <v>46216</v>
      </c>
      <c r="N4855" s="1" t="str">
        <f>VLOOKUP(B4855,MICRO!E:L,8,0)</f>
        <v>P-188</v>
      </c>
      <c r="O4855" s="206"/>
    </row>
    <row r="4856" spans="1:15" ht="20.25" x14ac:dyDescent="0.25">
      <c r="A4856" s="1">
        <v>29</v>
      </c>
      <c r="B4856" t="s">
        <v>4714</v>
      </c>
      <c r="C4856" s="1" t="s">
        <v>4575</v>
      </c>
      <c r="D4856" s="1"/>
      <c r="E4856" s="1"/>
      <c r="F4856" s="1" t="s">
        <v>4581</v>
      </c>
      <c r="G4856" s="1">
        <v>2</v>
      </c>
      <c r="H4856" s="1" t="s">
        <v>4559</v>
      </c>
      <c r="I4856" s="1" t="s">
        <v>4575</v>
      </c>
      <c r="J4856" s="1">
        <v>0.8</v>
      </c>
      <c r="K4856" s="1">
        <v>1.6</v>
      </c>
      <c r="L4856" s="42">
        <v>12</v>
      </c>
      <c r="M4856" s="43">
        <v>46216</v>
      </c>
      <c r="N4856" s="1" t="str">
        <f>VLOOKUP(B4856,MICRO!E:L,8,0)</f>
        <v>P-188</v>
      </c>
      <c r="O4856" s="206"/>
    </row>
    <row r="4857" spans="1:15" ht="20.25" x14ac:dyDescent="0.25">
      <c r="A4857" s="1">
        <v>30</v>
      </c>
      <c r="B4857" t="s">
        <v>4715</v>
      </c>
      <c r="C4857" s="1" t="s">
        <v>4575</v>
      </c>
      <c r="D4857" s="1"/>
      <c r="E4857" s="1"/>
      <c r="F4857" s="1" t="s">
        <v>4582</v>
      </c>
      <c r="G4857" s="1">
        <v>6</v>
      </c>
      <c r="H4857" s="1" t="s">
        <v>4559</v>
      </c>
      <c r="I4857" s="1" t="s">
        <v>4575</v>
      </c>
      <c r="J4857" s="1">
        <v>0.04</v>
      </c>
      <c r="K4857" s="1">
        <v>0.24</v>
      </c>
      <c r="L4857" s="42">
        <v>12</v>
      </c>
      <c r="M4857" s="43">
        <v>46216</v>
      </c>
      <c r="N4857" s="1" t="str">
        <f>VLOOKUP(B4857,MICRO!E:L,8,0)</f>
        <v>P-188</v>
      </c>
      <c r="O4857" s="206"/>
    </row>
    <row r="4858" spans="1:15" ht="20.25" x14ac:dyDescent="0.25">
      <c r="A4858" s="1">
        <v>31</v>
      </c>
      <c r="B4858" t="s">
        <v>4716</v>
      </c>
      <c r="C4858" s="1" t="s">
        <v>4575</v>
      </c>
      <c r="D4858" s="1"/>
      <c r="E4858" s="1"/>
      <c r="F4858" s="1" t="s">
        <v>4583</v>
      </c>
      <c r="G4858" s="1">
        <v>2</v>
      </c>
      <c r="H4858" s="1" t="s">
        <v>4555</v>
      </c>
      <c r="I4858" s="1" t="s">
        <v>4575</v>
      </c>
      <c r="J4858" s="1">
        <v>0.05</v>
      </c>
      <c r="K4858" s="1">
        <v>0.1</v>
      </c>
      <c r="L4858" s="42">
        <v>12</v>
      </c>
      <c r="M4858" s="43">
        <v>46216</v>
      </c>
      <c r="N4858" s="1" t="str">
        <f>VLOOKUP(B4858,MICRO!E:L,8,0)</f>
        <v>P-188</v>
      </c>
      <c r="O4858" s="206"/>
    </row>
    <row r="4859" spans="1:15" ht="20.25" x14ac:dyDescent="0.25">
      <c r="A4859" s="1">
        <v>32</v>
      </c>
      <c r="B4859" t="s">
        <v>4717</v>
      </c>
      <c r="C4859" s="1" t="s">
        <v>4575</v>
      </c>
      <c r="D4859" s="1"/>
      <c r="E4859" s="1"/>
      <c r="F4859" s="1" t="s">
        <v>4584</v>
      </c>
      <c r="G4859" s="1">
        <v>6</v>
      </c>
      <c r="H4859" s="1" t="s">
        <v>4555</v>
      </c>
      <c r="I4859" s="1" t="s">
        <v>4575</v>
      </c>
      <c r="J4859" s="1">
        <v>0.03</v>
      </c>
      <c r="K4859" s="1">
        <v>0.18</v>
      </c>
      <c r="L4859" s="42">
        <v>12</v>
      </c>
      <c r="M4859" s="43">
        <v>46216</v>
      </c>
      <c r="N4859" s="1" t="str">
        <f>VLOOKUP(B4859,MICRO!E:L,8,0)</f>
        <v>P-188</v>
      </c>
      <c r="O4859" s="206"/>
    </row>
    <row r="4860" spans="1:15" ht="20.25" x14ac:dyDescent="0.25">
      <c r="A4860" s="1">
        <v>33</v>
      </c>
      <c r="B4860" t="s">
        <v>4718</v>
      </c>
      <c r="C4860" s="1" t="s">
        <v>4575</v>
      </c>
      <c r="D4860" s="1"/>
      <c r="E4860" s="1"/>
      <c r="F4860" s="1" t="s">
        <v>4585</v>
      </c>
      <c r="G4860" s="1">
        <v>2</v>
      </c>
      <c r="H4860" s="1" t="s">
        <v>4555</v>
      </c>
      <c r="I4860" s="1" t="s">
        <v>4575</v>
      </c>
      <c r="J4860" s="1">
        <v>0.05</v>
      </c>
      <c r="K4860" s="1">
        <v>0.1</v>
      </c>
      <c r="L4860" s="42">
        <v>12</v>
      </c>
      <c r="M4860" s="43">
        <v>46216</v>
      </c>
      <c r="N4860" s="1" t="str">
        <f>VLOOKUP(B4860,MICRO!E:L,8,0)</f>
        <v>P-188</v>
      </c>
      <c r="O4860" s="206"/>
    </row>
    <row r="4861" spans="1:15" ht="20.25" x14ac:dyDescent="0.25">
      <c r="A4861" s="1">
        <v>34</v>
      </c>
      <c r="B4861" t="s">
        <v>4719</v>
      </c>
      <c r="C4861" s="1" t="s">
        <v>4575</v>
      </c>
      <c r="D4861" s="1"/>
      <c r="E4861" s="1"/>
      <c r="F4861" s="1" t="s">
        <v>4586</v>
      </c>
      <c r="G4861" s="1">
        <v>2</v>
      </c>
      <c r="H4861" s="1" t="s">
        <v>4555</v>
      </c>
      <c r="I4861" s="1" t="s">
        <v>4575</v>
      </c>
      <c r="J4861" s="1">
        <v>0.08</v>
      </c>
      <c r="K4861" s="1">
        <v>0.16</v>
      </c>
      <c r="L4861" s="42">
        <v>12</v>
      </c>
      <c r="M4861" s="43">
        <v>46216</v>
      </c>
      <c r="N4861" s="1" t="str">
        <f>VLOOKUP(B4861,MICRO!E:L,8,0)</f>
        <v>P-188</v>
      </c>
      <c r="O4861" s="206"/>
    </row>
    <row r="4862" spans="1:15" ht="20.25" x14ac:dyDescent="0.25">
      <c r="A4862" s="1">
        <v>35</v>
      </c>
      <c r="B4862" t="s">
        <v>4720</v>
      </c>
      <c r="C4862" s="1" t="s">
        <v>4575</v>
      </c>
      <c r="D4862" s="1"/>
      <c r="E4862" s="1"/>
      <c r="F4862" s="1" t="s">
        <v>4587</v>
      </c>
      <c r="G4862" s="1">
        <v>4</v>
      </c>
      <c r="H4862" s="1" t="s">
        <v>4559</v>
      </c>
      <c r="I4862" s="1" t="s">
        <v>4575</v>
      </c>
      <c r="J4862" s="1">
        <v>0.03</v>
      </c>
      <c r="K4862" s="1">
        <v>0.12</v>
      </c>
      <c r="L4862" s="42">
        <v>12</v>
      </c>
      <c r="M4862" s="43">
        <v>46216</v>
      </c>
      <c r="N4862" s="1" t="str">
        <f>VLOOKUP(B4862,MICRO!E:L,8,0)</f>
        <v>P-188</v>
      </c>
      <c r="O4862" s="206"/>
    </row>
    <row r="4863" spans="1:15" ht="20.25" x14ac:dyDescent="0.25">
      <c r="A4863" s="1">
        <v>36</v>
      </c>
      <c r="B4863" t="s">
        <v>4721</v>
      </c>
      <c r="C4863" s="1" t="s">
        <v>4575</v>
      </c>
      <c r="D4863" s="1"/>
      <c r="E4863" s="1"/>
      <c r="F4863" s="1" t="s">
        <v>4588</v>
      </c>
      <c r="G4863" s="1">
        <v>2</v>
      </c>
      <c r="H4863" s="1" t="s">
        <v>4559</v>
      </c>
      <c r="I4863" s="1" t="s">
        <v>4575</v>
      </c>
      <c r="J4863" s="1">
        <v>0.05</v>
      </c>
      <c r="K4863" s="1">
        <v>0.1</v>
      </c>
      <c r="L4863" s="42">
        <v>12</v>
      </c>
      <c r="M4863" s="43">
        <v>46216</v>
      </c>
      <c r="N4863" s="1" t="str">
        <f>VLOOKUP(B4863,MICRO!E:L,8,0)</f>
        <v>P-188</v>
      </c>
      <c r="O4863" s="206"/>
    </row>
    <row r="4864" spans="1:15" ht="20.25" x14ac:dyDescent="0.25">
      <c r="A4864" s="1">
        <v>37</v>
      </c>
      <c r="B4864" t="s">
        <v>4722</v>
      </c>
      <c r="C4864" s="1" t="s">
        <v>4575</v>
      </c>
      <c r="D4864" s="1"/>
      <c r="E4864" s="1"/>
      <c r="F4864" s="1" t="s">
        <v>4589</v>
      </c>
      <c r="G4864" s="1">
        <v>3</v>
      </c>
      <c r="H4864" s="1" t="s">
        <v>4559</v>
      </c>
      <c r="I4864" s="1" t="s">
        <v>4575</v>
      </c>
      <c r="J4864" s="1">
        <v>0.08</v>
      </c>
      <c r="K4864" s="1">
        <v>0.24</v>
      </c>
      <c r="L4864" s="42">
        <v>12</v>
      </c>
      <c r="M4864" s="43">
        <v>46216</v>
      </c>
      <c r="N4864" s="1" t="str">
        <f>VLOOKUP(B4864,MICRO!E:L,8,0)</f>
        <v>P-188</v>
      </c>
      <c r="O4864" s="206"/>
    </row>
    <row r="4865" spans="1:15" ht="20.25" x14ac:dyDescent="0.25">
      <c r="A4865" s="1">
        <v>38</v>
      </c>
      <c r="B4865" t="s">
        <v>4723</v>
      </c>
      <c r="C4865" s="1" t="s">
        <v>4575</v>
      </c>
      <c r="D4865" s="1"/>
      <c r="E4865" s="1"/>
      <c r="F4865" s="1" t="s">
        <v>4590</v>
      </c>
      <c r="G4865" s="1">
        <v>5</v>
      </c>
      <c r="H4865" s="1" t="s">
        <v>4559</v>
      </c>
      <c r="I4865" s="1" t="s">
        <v>4575</v>
      </c>
      <c r="J4865" s="1">
        <v>0.03</v>
      </c>
      <c r="K4865" s="1">
        <v>0.15</v>
      </c>
      <c r="L4865" s="42">
        <v>12</v>
      </c>
      <c r="M4865" s="43">
        <v>46216</v>
      </c>
      <c r="N4865" s="1" t="str">
        <f>VLOOKUP(B4865,MICRO!E:L,8,0)</f>
        <v>P-188</v>
      </c>
      <c r="O4865" s="206"/>
    </row>
    <row r="4866" spans="1:15" ht="20.25" x14ac:dyDescent="0.25">
      <c r="A4866" s="1">
        <v>39</v>
      </c>
      <c r="B4866" t="s">
        <v>4724</v>
      </c>
      <c r="C4866" s="1" t="s">
        <v>4575</v>
      </c>
      <c r="D4866" s="1"/>
      <c r="E4866" s="1"/>
      <c r="F4866" s="1" t="s">
        <v>4591</v>
      </c>
      <c r="G4866" s="1">
        <v>7</v>
      </c>
      <c r="H4866" s="1" t="s">
        <v>4559</v>
      </c>
      <c r="I4866" s="1" t="s">
        <v>4575</v>
      </c>
      <c r="J4866" s="1">
        <v>0.02</v>
      </c>
      <c r="K4866" s="1">
        <v>0.14000000000000001</v>
      </c>
      <c r="L4866" s="42">
        <v>12</v>
      </c>
      <c r="M4866" s="43">
        <v>46216</v>
      </c>
      <c r="N4866" s="1" t="str">
        <f>VLOOKUP(B4866,MICRO!E:L,8,0)</f>
        <v>P-188</v>
      </c>
      <c r="O4866" s="206"/>
    </row>
    <row r="4867" spans="1:15" ht="20.25" x14ac:dyDescent="0.25">
      <c r="A4867" s="1">
        <v>40</v>
      </c>
      <c r="B4867" t="s">
        <v>4725</v>
      </c>
      <c r="C4867" s="1" t="s">
        <v>4575</v>
      </c>
      <c r="D4867" s="1"/>
      <c r="E4867" s="1"/>
      <c r="F4867" s="1" t="s">
        <v>4592</v>
      </c>
      <c r="G4867" s="1">
        <v>32</v>
      </c>
      <c r="H4867" s="1" t="s">
        <v>4555</v>
      </c>
      <c r="I4867" s="1" t="s">
        <v>4575</v>
      </c>
      <c r="J4867" s="1">
        <v>0.02</v>
      </c>
      <c r="K4867" s="1">
        <v>0.64</v>
      </c>
      <c r="L4867" s="42">
        <v>12</v>
      </c>
      <c r="M4867" s="43">
        <v>46216</v>
      </c>
      <c r="N4867" s="1" t="str">
        <f>VLOOKUP(B4867,MICRO!E:L,8,0)</f>
        <v>P-188</v>
      </c>
      <c r="O4867" s="206"/>
    </row>
    <row r="4868" spans="1:15" ht="20.25" x14ac:dyDescent="0.25">
      <c r="A4868" s="1">
        <v>41</v>
      </c>
      <c r="B4868" t="s">
        <v>4726</v>
      </c>
      <c r="C4868" s="1" t="s">
        <v>4575</v>
      </c>
      <c r="D4868" s="1"/>
      <c r="E4868" s="1"/>
      <c r="F4868" s="1" t="s">
        <v>4593</v>
      </c>
      <c r="G4868" s="1">
        <v>16</v>
      </c>
      <c r="H4868" s="1" t="s">
        <v>4555</v>
      </c>
      <c r="I4868" s="1" t="s">
        <v>4575</v>
      </c>
      <c r="J4868" s="1">
        <v>0.04</v>
      </c>
      <c r="K4868" s="1">
        <v>0.64</v>
      </c>
      <c r="L4868" s="42">
        <v>12</v>
      </c>
      <c r="M4868" s="43">
        <v>46216</v>
      </c>
      <c r="N4868" s="1" t="str">
        <f>VLOOKUP(B4868,MICRO!E:L,8,0)</f>
        <v>P-188</v>
      </c>
      <c r="O4868" s="206"/>
    </row>
    <row r="4869" spans="1:15" ht="20.25" x14ac:dyDescent="0.25">
      <c r="A4869" s="1">
        <v>42</v>
      </c>
      <c r="B4869" t="s">
        <v>4727</v>
      </c>
      <c r="C4869" s="1" t="s">
        <v>4575</v>
      </c>
      <c r="D4869" s="1"/>
      <c r="E4869" s="1"/>
      <c r="F4869" s="1" t="s">
        <v>4594</v>
      </c>
      <c r="G4869" s="1">
        <v>14</v>
      </c>
      <c r="H4869" s="1" t="s">
        <v>4559</v>
      </c>
      <c r="I4869" s="1" t="s">
        <v>4575</v>
      </c>
      <c r="J4869" s="1">
        <v>0.06</v>
      </c>
      <c r="K4869" s="1">
        <v>0.84</v>
      </c>
      <c r="L4869" s="42">
        <v>12</v>
      </c>
      <c r="M4869" s="43">
        <v>46216</v>
      </c>
      <c r="N4869" s="1" t="str">
        <f>VLOOKUP(B4869,MICRO!E:L,8,0)</f>
        <v>P-188</v>
      </c>
      <c r="O4869" s="206"/>
    </row>
    <row r="4870" spans="1:15" ht="20.25" x14ac:dyDescent="0.25">
      <c r="A4870" s="1">
        <v>43</v>
      </c>
      <c r="B4870" t="s">
        <v>4728</v>
      </c>
      <c r="C4870" s="1" t="s">
        <v>4575</v>
      </c>
      <c r="D4870" s="1"/>
      <c r="E4870" s="1"/>
      <c r="F4870" s="1" t="s">
        <v>4595</v>
      </c>
      <c r="G4870" s="1">
        <v>130</v>
      </c>
      <c r="H4870" s="1" t="s">
        <v>1105</v>
      </c>
      <c r="I4870" s="1" t="s">
        <v>4575</v>
      </c>
      <c r="J4870" s="1">
        <v>0.35</v>
      </c>
      <c r="K4870" s="1">
        <v>45.5</v>
      </c>
      <c r="L4870" s="42">
        <v>12</v>
      </c>
      <c r="M4870" s="43">
        <v>46216</v>
      </c>
      <c r="N4870" s="1" t="str">
        <f>VLOOKUP(B4870,MICRO!E:L,8,0)</f>
        <v>P-188</v>
      </c>
      <c r="O4870" s="206"/>
    </row>
    <row r="4871" spans="1:15" ht="20.25" x14ac:dyDescent="0.25">
      <c r="A4871" s="1">
        <v>44</v>
      </c>
      <c r="B4871" t="s">
        <v>4729</v>
      </c>
      <c r="C4871" s="1" t="s">
        <v>4575</v>
      </c>
      <c r="D4871" s="1"/>
      <c r="E4871" s="1"/>
      <c r="F4871" s="1" t="s">
        <v>4596</v>
      </c>
      <c r="G4871" s="1">
        <v>250</v>
      </c>
      <c r="H4871" s="1" t="s">
        <v>1105</v>
      </c>
      <c r="I4871" s="1" t="s">
        <v>4575</v>
      </c>
      <c r="J4871" s="1"/>
      <c r="K4871" s="1">
        <v>0</v>
      </c>
      <c r="L4871" s="42">
        <v>12</v>
      </c>
      <c r="M4871" s="43">
        <v>46216</v>
      </c>
      <c r="N4871" s="1" t="str">
        <f>VLOOKUP(B4871,MICRO!E:L,8,0)</f>
        <v>P-188</v>
      </c>
      <c r="O4871" s="206"/>
    </row>
    <row r="4872" spans="1:15" ht="20.25" x14ac:dyDescent="0.25">
      <c r="A4872" s="1">
        <v>45</v>
      </c>
      <c r="B4872" t="s">
        <v>4730</v>
      </c>
      <c r="C4872" s="1" t="s">
        <v>4575</v>
      </c>
      <c r="D4872" s="1"/>
      <c r="E4872" s="1"/>
      <c r="F4872" s="1" t="s">
        <v>4597</v>
      </c>
      <c r="G4872" s="1">
        <v>5</v>
      </c>
      <c r="H4872" s="1" t="s">
        <v>1105</v>
      </c>
      <c r="I4872" s="1" t="s">
        <v>4575</v>
      </c>
      <c r="J4872" s="1">
        <v>0.3</v>
      </c>
      <c r="K4872" s="1">
        <v>1.5</v>
      </c>
      <c r="L4872" s="42">
        <v>12</v>
      </c>
      <c r="M4872" s="43">
        <v>46216</v>
      </c>
      <c r="N4872" s="1" t="str">
        <f>VLOOKUP(B4872,MICRO!E:L,8,0)</f>
        <v>P-188</v>
      </c>
      <c r="O4872" s="206"/>
    </row>
    <row r="4873" spans="1:15" ht="20.25" x14ac:dyDescent="0.25">
      <c r="A4873" s="1">
        <v>46</v>
      </c>
      <c r="B4873" t="s">
        <v>4731</v>
      </c>
      <c r="C4873" s="1" t="s">
        <v>4575</v>
      </c>
      <c r="D4873" s="1"/>
      <c r="E4873" s="1"/>
      <c r="F4873" s="1" t="s">
        <v>4598</v>
      </c>
      <c r="G4873" s="1">
        <v>6</v>
      </c>
      <c r="H4873" s="1" t="s">
        <v>4555</v>
      </c>
      <c r="I4873" s="1" t="s">
        <v>4575</v>
      </c>
      <c r="J4873" s="1">
        <v>0.02</v>
      </c>
      <c r="K4873" s="1">
        <v>0.12</v>
      </c>
      <c r="L4873" s="42">
        <v>12</v>
      </c>
      <c r="M4873" s="43">
        <v>46216</v>
      </c>
      <c r="N4873" s="1" t="str">
        <f>VLOOKUP(B4873,MICRO!E:L,8,0)</f>
        <v>P-188</v>
      </c>
      <c r="O4873" s="206"/>
    </row>
    <row r="4874" spans="1:15" ht="20.25" x14ac:dyDescent="0.25">
      <c r="A4874" s="1">
        <v>47</v>
      </c>
      <c r="B4874" t="s">
        <v>4732</v>
      </c>
      <c r="C4874" s="1" t="s">
        <v>4575</v>
      </c>
      <c r="D4874" s="1"/>
      <c r="E4874" s="1"/>
      <c r="F4874" s="1" t="s">
        <v>4599</v>
      </c>
      <c r="G4874" s="1">
        <v>6</v>
      </c>
      <c r="H4874" s="1" t="s">
        <v>4559</v>
      </c>
      <c r="I4874" s="1" t="s">
        <v>4575</v>
      </c>
      <c r="J4874" s="1">
        <v>0.03</v>
      </c>
      <c r="K4874" s="1">
        <v>0.18</v>
      </c>
      <c r="L4874" s="42">
        <v>12</v>
      </c>
      <c r="M4874" s="43">
        <v>46216</v>
      </c>
      <c r="N4874" s="1" t="str">
        <f>VLOOKUP(B4874,MICRO!E:L,8,0)</f>
        <v>P-188</v>
      </c>
      <c r="O4874" s="206"/>
    </row>
    <row r="4875" spans="1:15" ht="20.25" x14ac:dyDescent="0.25">
      <c r="A4875" s="1">
        <v>48</v>
      </c>
      <c r="B4875" t="s">
        <v>4733</v>
      </c>
      <c r="C4875" s="1" t="s">
        <v>4575</v>
      </c>
      <c r="D4875" s="1"/>
      <c r="E4875" s="1"/>
      <c r="F4875" s="1" t="s">
        <v>4600</v>
      </c>
      <c r="G4875" s="1">
        <v>4</v>
      </c>
      <c r="H4875" s="1" t="s">
        <v>1105</v>
      </c>
      <c r="I4875" s="1" t="s">
        <v>4575</v>
      </c>
      <c r="J4875" s="1">
        <v>0.01</v>
      </c>
      <c r="K4875" s="1">
        <v>0.04</v>
      </c>
      <c r="L4875" s="42">
        <v>12</v>
      </c>
      <c r="M4875" s="43">
        <v>46216</v>
      </c>
      <c r="N4875" s="1" t="str">
        <f>VLOOKUP(B4875,MICRO!E:L,8,0)</f>
        <v>P-188</v>
      </c>
      <c r="O4875" s="206"/>
    </row>
    <row r="4876" spans="1:15" ht="20.25" x14ac:dyDescent="0.25">
      <c r="A4876" s="1">
        <v>49</v>
      </c>
      <c r="B4876" t="s">
        <v>4734</v>
      </c>
      <c r="C4876" s="1" t="s">
        <v>4575</v>
      </c>
      <c r="D4876" s="1"/>
      <c r="E4876" s="1"/>
      <c r="F4876" s="1" t="s">
        <v>4601</v>
      </c>
      <c r="G4876" s="1">
        <v>3</v>
      </c>
      <c r="H4876" s="1" t="s">
        <v>4555</v>
      </c>
      <c r="I4876" s="1" t="s">
        <v>4575</v>
      </c>
      <c r="J4876" s="1">
        <v>0.05</v>
      </c>
      <c r="K4876" s="1">
        <v>0.15000000000000002</v>
      </c>
      <c r="L4876" s="42">
        <v>12</v>
      </c>
      <c r="M4876" s="43">
        <v>46216</v>
      </c>
      <c r="N4876" s="1" t="str">
        <f>VLOOKUP(B4876,MICRO!E:L,8,0)</f>
        <v>P-188</v>
      </c>
      <c r="O4876" s="206"/>
    </row>
    <row r="4877" spans="1:15" ht="20.25" x14ac:dyDescent="0.25">
      <c r="A4877" s="1">
        <v>50</v>
      </c>
      <c r="B4877" t="s">
        <v>4735</v>
      </c>
      <c r="C4877" s="1" t="s">
        <v>4575</v>
      </c>
      <c r="D4877" s="1"/>
      <c r="E4877" s="1"/>
      <c r="F4877" s="1" t="s">
        <v>4602</v>
      </c>
      <c r="G4877" s="1">
        <v>3</v>
      </c>
      <c r="H4877" s="1" t="s">
        <v>4555</v>
      </c>
      <c r="I4877" s="1" t="s">
        <v>4575</v>
      </c>
      <c r="J4877" s="1">
        <v>0.05</v>
      </c>
      <c r="K4877" s="1">
        <v>0.15000000000000002</v>
      </c>
      <c r="L4877" s="42">
        <v>12</v>
      </c>
      <c r="M4877" s="43">
        <v>46216</v>
      </c>
      <c r="N4877" s="1" t="str">
        <f>VLOOKUP(B4877,MICRO!E:L,8,0)</f>
        <v>P-188</v>
      </c>
      <c r="O4877" s="206"/>
    </row>
    <row r="4878" spans="1:15" ht="20.25" x14ac:dyDescent="0.25">
      <c r="A4878" s="1">
        <v>51</v>
      </c>
      <c r="B4878" t="s">
        <v>4736</v>
      </c>
      <c r="C4878" s="1" t="s">
        <v>4575</v>
      </c>
      <c r="D4878" s="1"/>
      <c r="E4878" s="1"/>
      <c r="F4878" s="1" t="s">
        <v>4603</v>
      </c>
      <c r="G4878" s="1">
        <v>5</v>
      </c>
      <c r="H4878" s="1" t="s">
        <v>4559</v>
      </c>
      <c r="I4878" s="1" t="s">
        <v>4575</v>
      </c>
      <c r="J4878" s="1">
        <v>0.02</v>
      </c>
      <c r="K4878" s="1">
        <v>0.1</v>
      </c>
      <c r="L4878" s="42">
        <v>12</v>
      </c>
      <c r="M4878" s="43">
        <v>46216</v>
      </c>
      <c r="N4878" s="1" t="str">
        <f>VLOOKUP(B4878,MICRO!E:L,8,0)</f>
        <v>P-188</v>
      </c>
      <c r="O4878" s="206"/>
    </row>
    <row r="4879" spans="1:15" ht="20.25" x14ac:dyDescent="0.25">
      <c r="A4879" s="1">
        <v>52</v>
      </c>
      <c r="B4879" t="s">
        <v>4737</v>
      </c>
      <c r="C4879" s="1" t="s">
        <v>4575</v>
      </c>
      <c r="D4879" s="1"/>
      <c r="E4879" s="1"/>
      <c r="F4879" s="1" t="s">
        <v>4604</v>
      </c>
      <c r="G4879" s="1">
        <v>2</v>
      </c>
      <c r="H4879" s="1" t="s">
        <v>4559</v>
      </c>
      <c r="I4879" s="1" t="s">
        <v>4575</v>
      </c>
      <c r="J4879" s="1">
        <v>0.04</v>
      </c>
      <c r="K4879" s="1">
        <v>0.08</v>
      </c>
      <c r="L4879" s="42">
        <v>12</v>
      </c>
      <c r="M4879" s="43">
        <v>46216</v>
      </c>
      <c r="N4879" s="1" t="str">
        <f>VLOOKUP(B4879,MICRO!E:L,8,0)</f>
        <v>P-188</v>
      </c>
      <c r="O4879" s="206"/>
    </row>
    <row r="4880" spans="1:15" ht="20.25" x14ac:dyDescent="0.25">
      <c r="A4880" s="1">
        <v>53</v>
      </c>
      <c r="B4880" t="s">
        <v>4738</v>
      </c>
      <c r="C4880" s="1" t="s">
        <v>4575</v>
      </c>
      <c r="D4880" s="1"/>
      <c r="E4880" s="1"/>
      <c r="F4880" s="1" t="s">
        <v>4605</v>
      </c>
      <c r="G4880" s="1">
        <v>1</v>
      </c>
      <c r="H4880" s="1" t="s">
        <v>4559</v>
      </c>
      <c r="I4880" s="1" t="s">
        <v>4575</v>
      </c>
      <c r="J4880" s="1">
        <v>1.2</v>
      </c>
      <c r="K4880" s="1">
        <v>1.2</v>
      </c>
      <c r="L4880" s="42">
        <v>12</v>
      </c>
      <c r="M4880" s="43">
        <v>46216</v>
      </c>
      <c r="N4880" s="1" t="str">
        <f>VLOOKUP(B4880,MICRO!E:L,8,0)</f>
        <v>P-188</v>
      </c>
      <c r="O4880" s="206"/>
    </row>
    <row r="4881" spans="1:15" ht="20.25" x14ac:dyDescent="0.25">
      <c r="A4881" s="1">
        <v>54</v>
      </c>
      <c r="B4881" t="s">
        <v>4739</v>
      </c>
      <c r="C4881" s="1" t="s">
        <v>4553</v>
      </c>
      <c r="D4881" s="1"/>
      <c r="E4881" s="1"/>
      <c r="F4881" s="1" t="s">
        <v>4606</v>
      </c>
      <c r="G4881" s="1">
        <v>130</v>
      </c>
      <c r="H4881" s="1" t="s">
        <v>1105</v>
      </c>
      <c r="I4881" s="1" t="s">
        <v>4553</v>
      </c>
      <c r="J4881" s="1">
        <v>1.8</v>
      </c>
      <c r="K4881" s="1">
        <v>234</v>
      </c>
      <c r="L4881" s="42">
        <v>12</v>
      </c>
      <c r="M4881" s="43">
        <v>46216</v>
      </c>
      <c r="N4881" s="1" t="str">
        <f>VLOOKUP(B4881,MICRO!E:L,8,0)</f>
        <v>P-188</v>
      </c>
      <c r="O4881" s="206"/>
    </row>
    <row r="4882" spans="1:15" ht="20.25" x14ac:dyDescent="0.25">
      <c r="A4882" s="1">
        <v>55</v>
      </c>
      <c r="B4882" t="s">
        <v>4740</v>
      </c>
      <c r="C4882" s="1" t="s">
        <v>4553</v>
      </c>
      <c r="D4882" s="1"/>
      <c r="E4882" s="1"/>
      <c r="F4882" s="1" t="s">
        <v>4607</v>
      </c>
      <c r="G4882" s="1">
        <v>250</v>
      </c>
      <c r="H4882" s="1" t="s">
        <v>1105</v>
      </c>
      <c r="I4882" s="1" t="s">
        <v>4553</v>
      </c>
      <c r="J4882" s="1">
        <v>1.8</v>
      </c>
      <c r="K4882" s="1">
        <v>450</v>
      </c>
      <c r="L4882" s="42">
        <v>12</v>
      </c>
      <c r="M4882" s="43">
        <v>46216</v>
      </c>
      <c r="N4882" s="1" t="str">
        <f>VLOOKUP(B4882,MICRO!E:L,8,0)</f>
        <v>P-188</v>
      </c>
      <c r="O4882" s="206"/>
    </row>
    <row r="4883" spans="1:15" ht="20.25" x14ac:dyDescent="0.25">
      <c r="A4883" s="1">
        <v>56</v>
      </c>
      <c r="B4883" t="s">
        <v>4741</v>
      </c>
      <c r="C4883" s="1" t="s">
        <v>4553</v>
      </c>
      <c r="D4883" s="1"/>
      <c r="E4883" s="1"/>
      <c r="F4883" s="1" t="s">
        <v>4608</v>
      </c>
      <c r="G4883" s="1">
        <v>5</v>
      </c>
      <c r="H4883" s="1" t="s">
        <v>1105</v>
      </c>
      <c r="I4883" s="1" t="s">
        <v>4553</v>
      </c>
      <c r="J4883" s="1">
        <v>0.3</v>
      </c>
      <c r="K4883" s="1">
        <v>1.5</v>
      </c>
      <c r="L4883" s="42">
        <v>12</v>
      </c>
      <c r="M4883" s="43">
        <v>46216</v>
      </c>
      <c r="N4883" s="1" t="str">
        <f>VLOOKUP(B4883,MICRO!E:L,8,0)</f>
        <v>P-188</v>
      </c>
      <c r="O4883" s="206"/>
    </row>
    <row r="4884" spans="1:15" ht="20.25" x14ac:dyDescent="0.25">
      <c r="A4884" s="1">
        <v>57</v>
      </c>
      <c r="B4884" t="s">
        <v>4742</v>
      </c>
      <c r="C4884" s="1" t="s">
        <v>4553</v>
      </c>
      <c r="D4884" s="1"/>
      <c r="E4884" s="1"/>
      <c r="F4884" s="1" t="s">
        <v>4609</v>
      </c>
      <c r="G4884" s="1">
        <v>6</v>
      </c>
      <c r="H4884" s="1" t="s">
        <v>4555</v>
      </c>
      <c r="I4884" s="1" t="s">
        <v>4553</v>
      </c>
      <c r="J4884" s="1">
        <v>0.02</v>
      </c>
      <c r="K4884" s="1">
        <v>0.12</v>
      </c>
      <c r="L4884" s="42">
        <v>12</v>
      </c>
      <c r="M4884" s="43">
        <v>46216</v>
      </c>
      <c r="N4884" s="1" t="str">
        <f>VLOOKUP(B4884,MICRO!E:L,8,0)</f>
        <v>P-188</v>
      </c>
      <c r="O4884" s="206"/>
    </row>
    <row r="4885" spans="1:15" ht="20.25" x14ac:dyDescent="0.25">
      <c r="A4885" s="1">
        <v>58</v>
      </c>
      <c r="B4885" t="s">
        <v>4743</v>
      </c>
      <c r="C4885" s="1" t="s">
        <v>4553</v>
      </c>
      <c r="D4885" s="1"/>
      <c r="E4885" s="1"/>
      <c r="F4885" s="1" t="s">
        <v>4610</v>
      </c>
      <c r="G4885" s="1">
        <v>6</v>
      </c>
      <c r="H4885" s="1" t="s">
        <v>4559</v>
      </c>
      <c r="I4885" s="1" t="s">
        <v>4553</v>
      </c>
      <c r="J4885" s="1">
        <v>0.03</v>
      </c>
      <c r="K4885" s="1">
        <v>0.18</v>
      </c>
      <c r="L4885" s="42">
        <v>12</v>
      </c>
      <c r="M4885" s="43">
        <v>46216</v>
      </c>
      <c r="N4885" s="1" t="str">
        <f>VLOOKUP(B4885,MICRO!E:L,8,0)</f>
        <v>P-188</v>
      </c>
      <c r="O4885" s="206"/>
    </row>
    <row r="4886" spans="1:15" ht="20.25" x14ac:dyDescent="0.25">
      <c r="A4886" s="1">
        <v>59</v>
      </c>
      <c r="B4886" t="s">
        <v>4744</v>
      </c>
      <c r="C4886" s="1" t="s">
        <v>4553</v>
      </c>
      <c r="D4886" s="1"/>
      <c r="E4886" s="1"/>
      <c r="F4886" s="1" t="s">
        <v>4611</v>
      </c>
      <c r="G4886" s="1">
        <v>4</v>
      </c>
      <c r="H4886" s="1" t="s">
        <v>1105</v>
      </c>
      <c r="I4886" s="1" t="s">
        <v>4553</v>
      </c>
      <c r="J4886" s="1">
        <v>0.01</v>
      </c>
      <c r="K4886" s="1">
        <v>0.04</v>
      </c>
      <c r="L4886" s="42">
        <v>12</v>
      </c>
      <c r="M4886" s="43">
        <v>46216</v>
      </c>
      <c r="N4886" s="1" t="str">
        <f>VLOOKUP(B4886,MICRO!E:L,8,0)</f>
        <v>P-188</v>
      </c>
      <c r="O4886" s="206"/>
    </row>
    <row r="4887" spans="1:15" ht="20.25" x14ac:dyDescent="0.25">
      <c r="A4887" s="1">
        <v>60</v>
      </c>
      <c r="B4887" t="s">
        <v>4745</v>
      </c>
      <c r="C4887" s="1" t="s">
        <v>4553</v>
      </c>
      <c r="D4887" s="1"/>
      <c r="E4887" s="1"/>
      <c r="F4887" s="1" t="s">
        <v>4612</v>
      </c>
      <c r="G4887" s="1">
        <v>3</v>
      </c>
      <c r="H4887" s="1" t="s">
        <v>4555</v>
      </c>
      <c r="I4887" s="1" t="s">
        <v>4553</v>
      </c>
      <c r="J4887" s="1">
        <v>2</v>
      </c>
      <c r="K4887" s="1">
        <v>6</v>
      </c>
      <c r="L4887" s="42">
        <v>12</v>
      </c>
      <c r="M4887" s="43">
        <v>46216</v>
      </c>
      <c r="N4887" s="1" t="str">
        <f>VLOOKUP(B4887,MICRO!E:L,8,0)</f>
        <v>P-188</v>
      </c>
      <c r="O4887" s="206"/>
    </row>
    <row r="4888" spans="1:15" ht="20.25" x14ac:dyDescent="0.25">
      <c r="A4888" s="1">
        <v>61</v>
      </c>
      <c r="B4888" t="s">
        <v>4746</v>
      </c>
      <c r="C4888" s="1" t="s">
        <v>4553</v>
      </c>
      <c r="D4888" s="1"/>
      <c r="E4888" s="1"/>
      <c r="F4888" s="1" t="s">
        <v>4613</v>
      </c>
      <c r="G4888" s="1">
        <v>3</v>
      </c>
      <c r="H4888" s="1" t="s">
        <v>4555</v>
      </c>
      <c r="I4888" s="1" t="s">
        <v>4553</v>
      </c>
      <c r="J4888" s="1">
        <v>1.5</v>
      </c>
      <c r="K4888" s="1">
        <v>4.5</v>
      </c>
      <c r="L4888" s="42">
        <v>12</v>
      </c>
      <c r="M4888" s="43">
        <v>46216</v>
      </c>
      <c r="N4888" s="1" t="str">
        <f>VLOOKUP(B4888,MICRO!E:L,8,0)</f>
        <v>P-188</v>
      </c>
      <c r="O4888" s="206"/>
    </row>
    <row r="4889" spans="1:15" ht="20.25" x14ac:dyDescent="0.25">
      <c r="A4889" s="1">
        <v>62</v>
      </c>
      <c r="B4889" t="s">
        <v>4747</v>
      </c>
      <c r="C4889" s="1" t="s">
        <v>4553</v>
      </c>
      <c r="D4889" s="1"/>
      <c r="E4889" s="1"/>
      <c r="F4889" s="1" t="s">
        <v>4614</v>
      </c>
      <c r="G4889" s="1">
        <v>5</v>
      </c>
      <c r="H4889" s="1" t="s">
        <v>4559</v>
      </c>
      <c r="I4889" s="1" t="s">
        <v>4553</v>
      </c>
      <c r="J4889" s="1">
        <v>0.02</v>
      </c>
      <c r="K4889" s="1">
        <v>0.1</v>
      </c>
      <c r="L4889" s="42">
        <v>12</v>
      </c>
      <c r="M4889" s="43">
        <v>46216</v>
      </c>
      <c r="N4889" s="1" t="str">
        <f>VLOOKUP(B4889,MICRO!E:L,8,0)</f>
        <v>P-188</v>
      </c>
      <c r="O4889" s="206"/>
    </row>
    <row r="4890" spans="1:15" ht="20.25" x14ac:dyDescent="0.25">
      <c r="A4890" s="1">
        <v>63</v>
      </c>
      <c r="B4890" t="s">
        <v>4748</v>
      </c>
      <c r="C4890" s="1" t="s">
        <v>4553</v>
      </c>
      <c r="D4890" s="1"/>
      <c r="E4890" s="1"/>
      <c r="F4890" s="1" t="s">
        <v>4615</v>
      </c>
      <c r="G4890" s="1">
        <v>2</v>
      </c>
      <c r="H4890" s="1" t="s">
        <v>4559</v>
      </c>
      <c r="I4890" s="1" t="s">
        <v>4553</v>
      </c>
      <c r="J4890" s="1">
        <v>0.04</v>
      </c>
      <c r="K4890" s="1">
        <v>0.08</v>
      </c>
      <c r="L4890" s="42">
        <v>12</v>
      </c>
      <c r="M4890" s="43">
        <v>46216</v>
      </c>
      <c r="N4890" s="1" t="str">
        <f>VLOOKUP(B4890,MICRO!E:L,8,0)</f>
        <v>P-188</v>
      </c>
      <c r="O4890" s="206"/>
    </row>
    <row r="4891" spans="1:15" ht="20.25" x14ac:dyDescent="0.25">
      <c r="A4891" s="1">
        <v>64</v>
      </c>
      <c r="B4891" t="s">
        <v>4749</v>
      </c>
      <c r="C4891" s="1" t="s">
        <v>4553</v>
      </c>
      <c r="D4891" s="1"/>
      <c r="E4891" s="1"/>
      <c r="F4891" s="1" t="s">
        <v>4616</v>
      </c>
      <c r="G4891" s="1">
        <v>1</v>
      </c>
      <c r="H4891" s="1" t="s">
        <v>4559</v>
      </c>
      <c r="I4891" s="1" t="s">
        <v>4553</v>
      </c>
      <c r="J4891" s="1">
        <v>1.2</v>
      </c>
      <c r="K4891" s="1">
        <v>1.2</v>
      </c>
      <c r="L4891" s="42">
        <v>12</v>
      </c>
      <c r="M4891" s="43">
        <v>46216</v>
      </c>
      <c r="N4891" s="1" t="str">
        <f>VLOOKUP(B4891,MICRO!E:L,8,0)</f>
        <v>P-188</v>
      </c>
      <c r="O4891" s="206"/>
    </row>
    <row r="4892" spans="1:15" ht="20.25" x14ac:dyDescent="0.25">
      <c r="A4892" s="1">
        <v>65</v>
      </c>
      <c r="B4892" t="s">
        <v>4750</v>
      </c>
      <c r="C4892" s="1" t="s">
        <v>4575</v>
      </c>
      <c r="D4892" s="1"/>
      <c r="E4892" s="1"/>
      <c r="F4892" s="1" t="s">
        <v>4617</v>
      </c>
      <c r="G4892" s="1">
        <v>1</v>
      </c>
      <c r="H4892" s="1" t="s">
        <v>4555</v>
      </c>
      <c r="I4892" s="1" t="s">
        <v>4575</v>
      </c>
      <c r="J4892" s="1">
        <v>1.8</v>
      </c>
      <c r="K4892" s="1">
        <v>1.8</v>
      </c>
      <c r="L4892" s="42">
        <v>12</v>
      </c>
      <c r="M4892" s="43">
        <v>46216</v>
      </c>
      <c r="N4892" s="1" t="str">
        <f>VLOOKUP(B4892,MICRO!E:L,8,0)</f>
        <v>P-188</v>
      </c>
      <c r="O4892" s="206"/>
    </row>
    <row r="4893" spans="1:15" ht="20.25" x14ac:dyDescent="0.25">
      <c r="A4893" s="1">
        <v>66</v>
      </c>
      <c r="B4893" t="s">
        <v>4751</v>
      </c>
      <c r="C4893" s="1" t="s">
        <v>4575</v>
      </c>
      <c r="D4893" s="1"/>
      <c r="E4893" s="1"/>
      <c r="F4893" s="1" t="s">
        <v>4618</v>
      </c>
      <c r="G4893" s="1">
        <v>2</v>
      </c>
      <c r="H4893" s="1" t="s">
        <v>4559</v>
      </c>
      <c r="I4893" s="1" t="s">
        <v>4575</v>
      </c>
      <c r="J4893" s="1">
        <v>1.8</v>
      </c>
      <c r="K4893" s="1">
        <v>3.6</v>
      </c>
      <c r="L4893" s="42">
        <v>12</v>
      </c>
      <c r="M4893" s="43">
        <v>46216</v>
      </c>
      <c r="N4893" s="1" t="str">
        <f>VLOOKUP(B4893,MICRO!E:L,8,0)</f>
        <v>P-188</v>
      </c>
      <c r="O4893" s="206"/>
    </row>
    <row r="4894" spans="1:15" ht="20.25" x14ac:dyDescent="0.25">
      <c r="A4894" s="1">
        <v>67</v>
      </c>
      <c r="B4894" t="s">
        <v>4752</v>
      </c>
      <c r="C4894" s="1" t="s">
        <v>4575</v>
      </c>
      <c r="D4894" s="1"/>
      <c r="E4894" s="1"/>
      <c r="F4894" s="1" t="s">
        <v>4619</v>
      </c>
      <c r="G4894" s="1">
        <v>4</v>
      </c>
      <c r="H4894" s="1" t="s">
        <v>4559</v>
      </c>
      <c r="I4894" s="1" t="s">
        <v>4575</v>
      </c>
      <c r="J4894" s="1">
        <v>2</v>
      </c>
      <c r="K4894" s="1">
        <v>8</v>
      </c>
      <c r="L4894" s="42">
        <v>12</v>
      </c>
      <c r="M4894" s="43">
        <v>46216</v>
      </c>
      <c r="N4894" s="1" t="str">
        <f>VLOOKUP(B4894,MICRO!E:L,8,0)</f>
        <v>P-188</v>
      </c>
      <c r="O4894" s="206"/>
    </row>
    <row r="4895" spans="1:15" ht="20.25" x14ac:dyDescent="0.25">
      <c r="A4895" s="1">
        <v>68</v>
      </c>
      <c r="B4895" t="s">
        <v>4753</v>
      </c>
      <c r="C4895" s="1" t="s">
        <v>4575</v>
      </c>
      <c r="D4895" s="1"/>
      <c r="E4895" s="1"/>
      <c r="F4895" s="1" t="s">
        <v>4620</v>
      </c>
      <c r="G4895" s="1">
        <v>1</v>
      </c>
      <c r="H4895" s="1" t="s">
        <v>4559</v>
      </c>
      <c r="I4895" s="1" t="s">
        <v>4575</v>
      </c>
      <c r="J4895" s="1">
        <v>1.5</v>
      </c>
      <c r="K4895" s="1">
        <v>1.5</v>
      </c>
      <c r="L4895" s="42">
        <v>12</v>
      </c>
      <c r="M4895" s="43">
        <v>46216</v>
      </c>
      <c r="N4895" s="1" t="str">
        <f>VLOOKUP(B4895,MICRO!E:L,8,0)</f>
        <v>P-188</v>
      </c>
      <c r="O4895" s="206"/>
    </row>
    <row r="4896" spans="1:15" ht="20.25" x14ac:dyDescent="0.25">
      <c r="A4896" s="1">
        <v>69</v>
      </c>
      <c r="B4896" t="s">
        <v>4754</v>
      </c>
      <c r="C4896" s="1" t="s">
        <v>4575</v>
      </c>
      <c r="D4896" s="1"/>
      <c r="E4896" s="1"/>
      <c r="F4896" s="1" t="s">
        <v>4621</v>
      </c>
      <c r="G4896" s="1">
        <v>1</v>
      </c>
      <c r="H4896" s="1" t="s">
        <v>4555</v>
      </c>
      <c r="I4896" s="1" t="s">
        <v>4575</v>
      </c>
      <c r="J4896" s="1">
        <v>2</v>
      </c>
      <c r="K4896" s="1">
        <v>2</v>
      </c>
      <c r="L4896" s="42">
        <v>12</v>
      </c>
      <c r="M4896" s="43">
        <v>46216</v>
      </c>
      <c r="N4896" s="1" t="str">
        <f>VLOOKUP(B4896,MICRO!E:L,8,0)</f>
        <v>P-188</v>
      </c>
      <c r="O4896" s="206"/>
    </row>
    <row r="4897" spans="1:15" ht="20.25" x14ac:dyDescent="0.25">
      <c r="A4897" s="1">
        <v>70</v>
      </c>
      <c r="B4897" t="s">
        <v>4755</v>
      </c>
      <c r="C4897" s="1" t="s">
        <v>4575</v>
      </c>
      <c r="D4897" s="1"/>
      <c r="E4897" s="1"/>
      <c r="F4897" s="1" t="s">
        <v>4622</v>
      </c>
      <c r="G4897" s="1">
        <v>2</v>
      </c>
      <c r="H4897" s="1" t="s">
        <v>4559</v>
      </c>
      <c r="I4897" s="1" t="s">
        <v>4575</v>
      </c>
      <c r="J4897" s="1">
        <v>1.8</v>
      </c>
      <c r="K4897" s="1">
        <v>3.6</v>
      </c>
      <c r="L4897" s="42">
        <v>12</v>
      </c>
      <c r="M4897" s="43">
        <v>46216</v>
      </c>
      <c r="N4897" s="1" t="str">
        <f>VLOOKUP(B4897,MICRO!E:L,8,0)</f>
        <v>P-188</v>
      </c>
      <c r="O4897" s="206"/>
    </row>
    <row r="4898" spans="1:15" ht="20.25" x14ac:dyDescent="0.25">
      <c r="A4898" s="1">
        <v>71</v>
      </c>
      <c r="B4898" t="s">
        <v>4756</v>
      </c>
      <c r="C4898" s="1" t="s">
        <v>4575</v>
      </c>
      <c r="D4898" s="1"/>
      <c r="E4898" s="1"/>
      <c r="F4898" s="1" t="s">
        <v>4623</v>
      </c>
      <c r="G4898" s="1">
        <v>4</v>
      </c>
      <c r="H4898" s="1" t="s">
        <v>4559</v>
      </c>
      <c r="I4898" s="1" t="s">
        <v>4575</v>
      </c>
      <c r="J4898" s="1">
        <v>2</v>
      </c>
      <c r="K4898" s="1">
        <v>8</v>
      </c>
      <c r="L4898" s="42">
        <v>12</v>
      </c>
      <c r="M4898" s="43">
        <v>46216</v>
      </c>
      <c r="N4898" s="1" t="str">
        <f>VLOOKUP(B4898,MICRO!E:L,8,0)</f>
        <v>P-188</v>
      </c>
      <c r="O4898" s="206"/>
    </row>
    <row r="4899" spans="1:15" ht="20.25" x14ac:dyDescent="0.25">
      <c r="A4899" s="1">
        <v>72</v>
      </c>
      <c r="B4899" t="s">
        <v>4757</v>
      </c>
      <c r="C4899" s="1" t="s">
        <v>4575</v>
      </c>
      <c r="D4899" s="1"/>
      <c r="E4899" s="1"/>
      <c r="F4899" s="1" t="s">
        <v>4624</v>
      </c>
      <c r="G4899" s="1">
        <v>1</v>
      </c>
      <c r="H4899" s="1" t="s">
        <v>4559</v>
      </c>
      <c r="I4899" s="1" t="s">
        <v>4575</v>
      </c>
      <c r="J4899" s="1">
        <v>1.5</v>
      </c>
      <c r="K4899" s="1">
        <v>1.5</v>
      </c>
      <c r="L4899" s="42">
        <v>12</v>
      </c>
      <c r="M4899" s="43">
        <v>46216</v>
      </c>
      <c r="N4899" s="1" t="str">
        <f>VLOOKUP(B4899,MICRO!E:L,8,0)</f>
        <v>P-188</v>
      </c>
      <c r="O4899" s="206"/>
    </row>
    <row r="4900" spans="1:15" ht="20.25" x14ac:dyDescent="0.25">
      <c r="A4900" s="1">
        <v>73</v>
      </c>
      <c r="B4900" t="s">
        <v>4758</v>
      </c>
      <c r="C4900" s="1" t="s">
        <v>4575</v>
      </c>
      <c r="D4900" s="1"/>
      <c r="E4900" s="1"/>
      <c r="F4900" s="1" t="s">
        <v>4625</v>
      </c>
      <c r="G4900" s="1">
        <v>2</v>
      </c>
      <c r="H4900" s="1" t="s">
        <v>4559</v>
      </c>
      <c r="I4900" s="1" t="s">
        <v>4575</v>
      </c>
      <c r="J4900" s="1">
        <v>1.8</v>
      </c>
      <c r="K4900" s="1">
        <v>3.6</v>
      </c>
      <c r="L4900" s="42">
        <v>12</v>
      </c>
      <c r="M4900" s="43">
        <v>46216</v>
      </c>
      <c r="N4900" s="1" t="str">
        <f>VLOOKUP(B4900,MICRO!E:L,8,0)</f>
        <v>P-188</v>
      </c>
      <c r="O4900" s="206"/>
    </row>
    <row r="4901" spans="1:15" ht="20.25" x14ac:dyDescent="0.25">
      <c r="A4901" s="1">
        <v>74</v>
      </c>
      <c r="B4901" t="s">
        <v>4759</v>
      </c>
      <c r="C4901" s="1" t="s">
        <v>4575</v>
      </c>
      <c r="D4901" s="1"/>
      <c r="E4901" s="1"/>
      <c r="F4901" s="1" t="s">
        <v>4626</v>
      </c>
      <c r="G4901" s="1">
        <v>1</v>
      </c>
      <c r="H4901" s="1" t="s">
        <v>4559</v>
      </c>
      <c r="I4901" s="1" t="s">
        <v>4575</v>
      </c>
      <c r="J4901" s="1">
        <v>0.01</v>
      </c>
      <c r="K4901" s="1">
        <v>0.01</v>
      </c>
      <c r="L4901" s="42">
        <v>12</v>
      </c>
      <c r="M4901" s="43">
        <v>46216</v>
      </c>
      <c r="N4901" s="1" t="str">
        <f>VLOOKUP(B4901,MICRO!E:L,8,0)</f>
        <v>P-188</v>
      </c>
      <c r="O4901" s="206"/>
    </row>
    <row r="4902" spans="1:15" ht="20.25" x14ac:dyDescent="0.25">
      <c r="A4902" s="1">
        <v>75</v>
      </c>
      <c r="B4902" t="s">
        <v>4760</v>
      </c>
      <c r="C4902" s="1" t="s">
        <v>4575</v>
      </c>
      <c r="D4902" s="1"/>
      <c r="E4902" s="1"/>
      <c r="F4902" s="1" t="s">
        <v>4625</v>
      </c>
      <c r="G4902" s="1">
        <v>2</v>
      </c>
      <c r="H4902" s="1" t="s">
        <v>4559</v>
      </c>
      <c r="I4902" s="1" t="s">
        <v>4575</v>
      </c>
      <c r="J4902" s="1">
        <v>1.8</v>
      </c>
      <c r="K4902" s="1">
        <v>3.6</v>
      </c>
      <c r="L4902" s="42">
        <v>12</v>
      </c>
      <c r="M4902" s="43">
        <v>46216</v>
      </c>
      <c r="N4902" s="1" t="str">
        <f>VLOOKUP(B4902,MICRO!E:L,8,0)</f>
        <v>P-188</v>
      </c>
      <c r="O4902" s="206"/>
    </row>
    <row r="4903" spans="1:15" ht="20.25" x14ac:dyDescent="0.25">
      <c r="A4903" s="1">
        <v>76</v>
      </c>
      <c r="B4903" t="s">
        <v>4761</v>
      </c>
      <c r="C4903" s="1" t="s">
        <v>4575</v>
      </c>
      <c r="D4903" s="1"/>
      <c r="E4903" s="1"/>
      <c r="F4903" s="1" t="s">
        <v>4626</v>
      </c>
      <c r="G4903" s="1">
        <v>1</v>
      </c>
      <c r="H4903" s="1" t="s">
        <v>4559</v>
      </c>
      <c r="I4903" s="1" t="s">
        <v>4575</v>
      </c>
      <c r="J4903" s="1">
        <v>0.01</v>
      </c>
      <c r="K4903" s="1">
        <v>0.01</v>
      </c>
      <c r="L4903" s="42">
        <v>12</v>
      </c>
      <c r="M4903" s="43">
        <v>46216</v>
      </c>
      <c r="N4903" s="1" t="str">
        <f>VLOOKUP(B4903,MICRO!E:L,8,0)</f>
        <v>P-188</v>
      </c>
      <c r="O4903" s="206"/>
    </row>
    <row r="4904" spans="1:15" ht="20.25" x14ac:dyDescent="0.25">
      <c r="A4904" s="1">
        <v>77</v>
      </c>
      <c r="B4904" t="s">
        <v>4762</v>
      </c>
      <c r="C4904" s="1" t="s">
        <v>3772</v>
      </c>
      <c r="D4904" s="1"/>
      <c r="E4904" s="1"/>
      <c r="F4904" s="1" t="s">
        <v>4627</v>
      </c>
      <c r="G4904" s="1">
        <v>32</v>
      </c>
      <c r="H4904" s="1" t="s">
        <v>19</v>
      </c>
      <c r="I4904" s="1"/>
      <c r="J4904" s="1">
        <v>0.02</v>
      </c>
      <c r="K4904" s="1">
        <v>0.64</v>
      </c>
      <c r="L4904" s="42">
        <v>12</v>
      </c>
      <c r="M4904" s="43">
        <v>46216</v>
      </c>
      <c r="N4904" s="1" t="str">
        <f>VLOOKUP(B4904,MICRO!E:L,8,0)</f>
        <v>P-188</v>
      </c>
      <c r="O4904" s="206"/>
    </row>
    <row r="4905" spans="1:15" ht="20.25" x14ac:dyDescent="0.25">
      <c r="A4905" s="1">
        <v>78</v>
      </c>
      <c r="B4905" t="s">
        <v>4763</v>
      </c>
      <c r="C4905" s="1" t="s">
        <v>4165</v>
      </c>
      <c r="D4905" s="1"/>
      <c r="E4905" s="1"/>
      <c r="F4905" s="1" t="s">
        <v>4628</v>
      </c>
      <c r="G4905" s="1">
        <v>216</v>
      </c>
      <c r="H4905" s="1" t="s">
        <v>19</v>
      </c>
      <c r="I4905" s="1"/>
      <c r="J4905" s="1">
        <v>0.05</v>
      </c>
      <c r="K4905" s="1">
        <v>10.8</v>
      </c>
      <c r="L4905" s="42">
        <v>12</v>
      </c>
      <c r="M4905" s="43">
        <v>46216</v>
      </c>
      <c r="N4905" s="1" t="str">
        <f>VLOOKUP(B4905,MICRO!E:L,8,0)</f>
        <v>P-188</v>
      </c>
      <c r="O4905" s="206"/>
    </row>
    <row r="4906" spans="1:15" ht="20.25" x14ac:dyDescent="0.25">
      <c r="A4906" s="1">
        <v>79</v>
      </c>
      <c r="B4906" t="s">
        <v>4764</v>
      </c>
      <c r="C4906" s="1" t="s">
        <v>4203</v>
      </c>
      <c r="D4906" s="1"/>
      <c r="E4906" s="1"/>
      <c r="F4906" s="1" t="s">
        <v>4628</v>
      </c>
      <c r="G4906" s="1">
        <v>208</v>
      </c>
      <c r="H4906" s="1" t="s">
        <v>19</v>
      </c>
      <c r="I4906" s="1"/>
      <c r="J4906" s="1">
        <v>0.05</v>
      </c>
      <c r="K4906" s="1">
        <v>10.4</v>
      </c>
      <c r="L4906" s="42">
        <v>12</v>
      </c>
      <c r="M4906" s="43">
        <v>46216</v>
      </c>
      <c r="N4906" s="1" t="str">
        <f>VLOOKUP(B4906,MICRO!E:L,8,0)</f>
        <v>P-188</v>
      </c>
      <c r="O4906" s="206"/>
    </row>
    <row r="4907" spans="1:15" ht="20.25" x14ac:dyDescent="0.25">
      <c r="A4907" s="1">
        <v>80</v>
      </c>
      <c r="B4907" t="s">
        <v>4765</v>
      </c>
      <c r="C4907" s="1" t="s">
        <v>4629</v>
      </c>
      <c r="D4907" s="1"/>
      <c r="E4907" s="1"/>
      <c r="F4907" s="1" t="s">
        <v>4630</v>
      </c>
      <c r="G4907" s="1">
        <v>1</v>
      </c>
      <c r="H4907" s="1" t="s">
        <v>19</v>
      </c>
      <c r="I4907" s="1" t="s">
        <v>2274</v>
      </c>
      <c r="J4907" s="1"/>
      <c r="K4907" s="1">
        <v>0</v>
      </c>
      <c r="L4907" s="42">
        <v>12</v>
      </c>
      <c r="M4907" s="43">
        <v>46216</v>
      </c>
      <c r="N4907" s="1" t="str">
        <f>VLOOKUP(B4907,MICRO!E:L,8,0)</f>
        <v>P-188</v>
      </c>
      <c r="O4907" s="206"/>
    </row>
    <row r="4908" spans="1:15" ht="20.25" x14ac:dyDescent="0.25">
      <c r="A4908" s="1">
        <v>81</v>
      </c>
      <c r="B4908" t="s">
        <v>4766</v>
      </c>
      <c r="C4908" s="1" t="s">
        <v>4629</v>
      </c>
      <c r="D4908" s="1"/>
      <c r="E4908" s="1"/>
      <c r="F4908" s="1" t="s">
        <v>4630</v>
      </c>
      <c r="G4908" s="1">
        <v>1</v>
      </c>
      <c r="H4908" s="1" t="s">
        <v>19</v>
      </c>
      <c r="I4908" s="1" t="s">
        <v>2276</v>
      </c>
      <c r="J4908" s="1"/>
      <c r="K4908" s="1">
        <v>0</v>
      </c>
      <c r="L4908" s="42">
        <v>12</v>
      </c>
      <c r="M4908" s="43">
        <v>46216</v>
      </c>
      <c r="N4908" s="1" t="str">
        <f>VLOOKUP(B4908,MICRO!E:L,8,0)</f>
        <v>P-188</v>
      </c>
      <c r="O4908" s="206"/>
    </row>
    <row r="4909" spans="1:15" ht="20.25" x14ac:dyDescent="0.25">
      <c r="A4909" s="1">
        <v>82</v>
      </c>
      <c r="B4909" t="s">
        <v>4767</v>
      </c>
      <c r="C4909" s="1" t="s">
        <v>4629</v>
      </c>
      <c r="D4909" s="1"/>
      <c r="E4909" s="1"/>
      <c r="F4909" s="1" t="s">
        <v>4631</v>
      </c>
      <c r="G4909" s="1">
        <v>1</v>
      </c>
      <c r="H4909" s="1" t="s">
        <v>19</v>
      </c>
      <c r="I4909" s="1" t="s">
        <v>2274</v>
      </c>
      <c r="J4909" s="1">
        <v>1800</v>
      </c>
      <c r="K4909" s="1">
        <v>1800</v>
      </c>
      <c r="L4909" s="42">
        <v>12</v>
      </c>
      <c r="M4909" s="43">
        <v>46216</v>
      </c>
      <c r="N4909" s="1" t="str">
        <f>VLOOKUP(B4909,MICRO!E:L,8,0)</f>
        <v>P-188</v>
      </c>
      <c r="O4909" s="206"/>
    </row>
    <row r="4910" spans="1:15" ht="20.25" x14ac:dyDescent="0.25">
      <c r="A4910" s="1">
        <v>83</v>
      </c>
      <c r="B4910" t="s">
        <v>4768</v>
      </c>
      <c r="C4910" s="1" t="s">
        <v>4629</v>
      </c>
      <c r="D4910" s="1"/>
      <c r="E4910" s="1"/>
      <c r="F4910" s="1" t="s">
        <v>4631</v>
      </c>
      <c r="G4910" s="1">
        <v>1</v>
      </c>
      <c r="H4910" s="1" t="s">
        <v>19</v>
      </c>
      <c r="I4910" s="1" t="s">
        <v>2276</v>
      </c>
      <c r="J4910" s="1">
        <v>1800</v>
      </c>
      <c r="K4910" s="1">
        <v>1800</v>
      </c>
      <c r="L4910" s="42">
        <v>12</v>
      </c>
      <c r="M4910" s="43">
        <v>46216</v>
      </c>
      <c r="N4910" s="1" t="str">
        <f>VLOOKUP(B4910,MICRO!E:L,8,0)</f>
        <v>P-188</v>
      </c>
      <c r="O4910" s="206"/>
    </row>
    <row r="4911" spans="1:15" ht="20.25" x14ac:dyDescent="0.25">
      <c r="A4911" s="1">
        <v>84</v>
      </c>
      <c r="B4911" t="s">
        <v>4769</v>
      </c>
      <c r="C4911" s="1" t="s">
        <v>3801</v>
      </c>
      <c r="D4911" s="1"/>
      <c r="E4911" s="1"/>
      <c r="F4911" s="1" t="s">
        <v>4632</v>
      </c>
      <c r="G4911" s="1">
        <v>232</v>
      </c>
      <c r="H4911" s="1" t="s">
        <v>19</v>
      </c>
      <c r="I4911" s="1" t="s">
        <v>4085</v>
      </c>
      <c r="J4911" s="1">
        <v>0.188</v>
      </c>
      <c r="K4911" s="1">
        <v>43.616</v>
      </c>
      <c r="L4911" s="42">
        <v>12</v>
      </c>
      <c r="M4911" s="43">
        <v>46216</v>
      </c>
      <c r="N4911" s="1" t="str">
        <f>VLOOKUP(B4911,MICRO!E:L,8,0)</f>
        <v>P-188</v>
      </c>
      <c r="O4911" s="206"/>
    </row>
    <row r="4912" spans="1:15" ht="20.25" x14ac:dyDescent="0.25">
      <c r="A4912" s="1">
        <v>85</v>
      </c>
      <c r="B4912" t="s">
        <v>4770</v>
      </c>
      <c r="C4912" s="1" t="s">
        <v>3820</v>
      </c>
      <c r="D4912" s="1"/>
      <c r="E4912" s="1"/>
      <c r="F4912" s="1" t="s">
        <v>4633</v>
      </c>
      <c r="G4912" s="1">
        <v>96</v>
      </c>
      <c r="H4912" s="1" t="s">
        <v>19</v>
      </c>
      <c r="I4912" s="1" t="s">
        <v>4085</v>
      </c>
      <c r="J4912" s="1">
        <v>0.188</v>
      </c>
      <c r="K4912" s="1">
        <v>18.048000000000002</v>
      </c>
      <c r="L4912" s="42">
        <v>12</v>
      </c>
      <c r="M4912" s="43">
        <v>46216</v>
      </c>
      <c r="N4912" s="1" t="str">
        <f>VLOOKUP(B4912,MICRO!E:L,8,0)</f>
        <v>P-188</v>
      </c>
      <c r="O4912" s="206"/>
    </row>
    <row r="4913" spans="1:15" ht="20.25" x14ac:dyDescent="0.25">
      <c r="A4913" s="1">
        <v>86</v>
      </c>
      <c r="B4913" t="s">
        <v>4771</v>
      </c>
      <c r="C4913" s="1" t="s">
        <v>3857</v>
      </c>
      <c r="D4913" s="1"/>
      <c r="E4913" s="1"/>
      <c r="F4913" s="1" t="s">
        <v>4634</v>
      </c>
      <c r="G4913" s="1">
        <v>218</v>
      </c>
      <c r="H4913" s="1" t="s">
        <v>19</v>
      </c>
      <c r="I4913" s="1" t="s">
        <v>4085</v>
      </c>
      <c r="J4913" s="1">
        <v>0.188</v>
      </c>
      <c r="K4913" s="1">
        <v>40.984000000000002</v>
      </c>
      <c r="L4913" s="42">
        <v>12</v>
      </c>
      <c r="M4913" s="43">
        <v>46216</v>
      </c>
      <c r="N4913" s="1" t="str">
        <f>VLOOKUP(B4913,MICRO!E:L,8,0)</f>
        <v>P-188</v>
      </c>
      <c r="O4913" s="206"/>
    </row>
    <row r="4914" spans="1:15" ht="20.25" x14ac:dyDescent="0.25">
      <c r="A4914" s="1">
        <v>87</v>
      </c>
      <c r="B4914" t="s">
        <v>4772</v>
      </c>
      <c r="C4914" s="1" t="s">
        <v>4635</v>
      </c>
      <c r="D4914" s="1"/>
      <c r="E4914" s="1"/>
      <c r="F4914" s="1" t="s">
        <v>4636</v>
      </c>
      <c r="G4914" s="1">
        <v>58</v>
      </c>
      <c r="H4914" s="1" t="s">
        <v>19</v>
      </c>
      <c r="I4914" s="1" t="s">
        <v>4085</v>
      </c>
      <c r="J4914" s="1">
        <v>0.188</v>
      </c>
      <c r="K4914" s="1">
        <v>10.904</v>
      </c>
      <c r="L4914" s="42">
        <v>12</v>
      </c>
      <c r="M4914" s="43">
        <v>46216</v>
      </c>
      <c r="N4914" s="1" t="str">
        <f>VLOOKUP(B4914,MICRO!E:L,8,0)</f>
        <v>P-188</v>
      </c>
      <c r="O4914" s="206"/>
    </row>
    <row r="4915" spans="1:15" ht="20.25" x14ac:dyDescent="0.25">
      <c r="A4915" s="1">
        <v>88</v>
      </c>
      <c r="B4915" t="s">
        <v>4773</v>
      </c>
      <c r="C4915" s="1" t="s">
        <v>4635</v>
      </c>
      <c r="D4915" s="1"/>
      <c r="E4915" s="1"/>
      <c r="F4915" s="1" t="s">
        <v>4637</v>
      </c>
      <c r="G4915" s="1">
        <v>2</v>
      </c>
      <c r="H4915" s="1" t="s">
        <v>19</v>
      </c>
      <c r="I4915" s="1" t="s">
        <v>4085</v>
      </c>
      <c r="J4915" s="1">
        <v>14.361000000000001</v>
      </c>
      <c r="K4915" s="1">
        <v>28.722000000000001</v>
      </c>
      <c r="L4915" s="42">
        <v>12</v>
      </c>
      <c r="M4915" s="43">
        <v>46216</v>
      </c>
      <c r="N4915" s="1" t="str">
        <f>VLOOKUP(B4915,MICRO!E:L,8,0)</f>
        <v>P-188</v>
      </c>
      <c r="O4915" s="206"/>
    </row>
    <row r="4916" spans="1:15" ht="20.25" x14ac:dyDescent="0.25">
      <c r="A4916" s="1">
        <v>89</v>
      </c>
      <c r="B4916" t="s">
        <v>4774</v>
      </c>
      <c r="C4916" s="1" t="s">
        <v>4635</v>
      </c>
      <c r="D4916" s="1"/>
      <c r="E4916" s="1"/>
      <c r="F4916" s="1" t="s">
        <v>4638</v>
      </c>
      <c r="G4916" s="1">
        <v>2</v>
      </c>
      <c r="H4916" s="1" t="s">
        <v>19</v>
      </c>
      <c r="I4916" s="1" t="s">
        <v>4085</v>
      </c>
      <c r="J4916" s="1">
        <v>14.361000000000001</v>
      </c>
      <c r="K4916" s="1">
        <v>28.722000000000001</v>
      </c>
      <c r="L4916" s="42">
        <v>12</v>
      </c>
      <c r="M4916" s="43">
        <v>46216</v>
      </c>
      <c r="N4916" s="1" t="str">
        <f>VLOOKUP(B4916,MICRO!E:L,8,0)</f>
        <v>P-188</v>
      </c>
      <c r="O4916" s="206"/>
    </row>
    <row r="4917" spans="1:15" ht="20.25" x14ac:dyDescent="0.25">
      <c r="A4917" s="1">
        <v>90</v>
      </c>
      <c r="B4917" t="s">
        <v>4775</v>
      </c>
      <c r="C4917" s="1" t="s">
        <v>4635</v>
      </c>
      <c r="D4917" s="1"/>
      <c r="E4917" s="1"/>
      <c r="F4917" s="1" t="s">
        <v>4639</v>
      </c>
      <c r="G4917" s="1">
        <v>2</v>
      </c>
      <c r="H4917" s="1" t="s">
        <v>19</v>
      </c>
      <c r="I4917" s="1" t="s">
        <v>4085</v>
      </c>
      <c r="J4917" s="1">
        <v>14.361000000000001</v>
      </c>
      <c r="K4917" s="1">
        <v>28.722000000000001</v>
      </c>
      <c r="L4917" s="42">
        <v>12</v>
      </c>
      <c r="M4917" s="43">
        <v>46216</v>
      </c>
      <c r="N4917" s="1" t="str">
        <f>VLOOKUP(B4917,MICRO!E:L,8,0)</f>
        <v>P-188</v>
      </c>
      <c r="O4917" s="206"/>
    </row>
    <row r="4918" spans="1:15" ht="20.25" x14ac:dyDescent="0.25">
      <c r="A4918" s="1">
        <v>91</v>
      </c>
      <c r="B4918" t="s">
        <v>4776</v>
      </c>
      <c r="C4918" s="1" t="s">
        <v>4635</v>
      </c>
      <c r="D4918" s="1"/>
      <c r="E4918" s="1"/>
      <c r="F4918" s="1" t="s">
        <v>4640</v>
      </c>
      <c r="G4918" s="1">
        <v>2</v>
      </c>
      <c r="H4918" s="1" t="s">
        <v>19</v>
      </c>
      <c r="I4918" s="1" t="s">
        <v>4085</v>
      </c>
      <c r="J4918" s="1">
        <v>14.361000000000001</v>
      </c>
      <c r="K4918" s="1">
        <v>28.722000000000001</v>
      </c>
      <c r="L4918" s="42">
        <v>12</v>
      </c>
      <c r="M4918" s="43">
        <v>46216</v>
      </c>
      <c r="N4918" s="1" t="str">
        <f>VLOOKUP(B4918,MICRO!E:L,8,0)</f>
        <v>P-188</v>
      </c>
      <c r="O4918" s="206"/>
    </row>
    <row r="4919" spans="1:15" ht="20.25" x14ac:dyDescent="0.25">
      <c r="A4919" s="1">
        <v>92</v>
      </c>
      <c r="B4919" t="s">
        <v>4777</v>
      </c>
      <c r="C4919" s="1" t="s">
        <v>4635</v>
      </c>
      <c r="D4919" s="1"/>
      <c r="E4919" s="1"/>
      <c r="F4919" s="1" t="s">
        <v>4641</v>
      </c>
      <c r="G4919" s="1">
        <v>2</v>
      </c>
      <c r="H4919" s="1" t="s">
        <v>19</v>
      </c>
      <c r="I4919" s="1" t="s">
        <v>4085</v>
      </c>
      <c r="J4919" s="1">
        <v>14.361000000000001</v>
      </c>
      <c r="K4919" s="1">
        <v>28.722000000000001</v>
      </c>
      <c r="L4919" s="42">
        <v>12</v>
      </c>
      <c r="M4919" s="43">
        <v>46216</v>
      </c>
      <c r="N4919" s="1" t="str">
        <f>VLOOKUP(B4919,MICRO!E:L,8,0)</f>
        <v>P-188</v>
      </c>
      <c r="O4919" s="206"/>
    </row>
    <row r="4920" spans="1:15" ht="20.25" x14ac:dyDescent="0.25">
      <c r="A4920" s="1">
        <v>93</v>
      </c>
      <c r="B4920" t="s">
        <v>4778</v>
      </c>
      <c r="C4920" s="1" t="s">
        <v>4635</v>
      </c>
      <c r="D4920" s="1"/>
      <c r="E4920" s="1"/>
      <c r="F4920" s="1" t="s">
        <v>4642</v>
      </c>
      <c r="G4920" s="1">
        <v>2</v>
      </c>
      <c r="H4920" s="1" t="s">
        <v>19</v>
      </c>
      <c r="I4920" s="1" t="s">
        <v>4085</v>
      </c>
      <c r="J4920" s="1">
        <v>14.361000000000001</v>
      </c>
      <c r="K4920" s="1">
        <v>28.722000000000001</v>
      </c>
      <c r="L4920" s="42">
        <v>12</v>
      </c>
      <c r="M4920" s="43">
        <v>46216</v>
      </c>
      <c r="N4920" s="1" t="str">
        <f>VLOOKUP(B4920,MICRO!E:L,8,0)</f>
        <v>P-188</v>
      </c>
      <c r="O4920" s="206"/>
    </row>
    <row r="4921" spans="1:15" ht="20.25" x14ac:dyDescent="0.25">
      <c r="A4921" s="1">
        <v>94</v>
      </c>
      <c r="B4921" t="s">
        <v>4779</v>
      </c>
      <c r="C4921" s="1" t="s">
        <v>3801</v>
      </c>
      <c r="D4921" s="1"/>
      <c r="E4921" s="1"/>
      <c r="F4921" s="1" t="s">
        <v>4643</v>
      </c>
      <c r="G4921" s="1">
        <v>4</v>
      </c>
      <c r="H4921" s="1" t="s">
        <v>19</v>
      </c>
      <c r="I4921" s="1" t="s">
        <v>4085</v>
      </c>
      <c r="J4921" s="1">
        <v>14.361000000000001</v>
      </c>
      <c r="K4921" s="1">
        <v>57.444000000000003</v>
      </c>
      <c r="L4921" s="42">
        <v>12</v>
      </c>
      <c r="M4921" s="43">
        <v>46216</v>
      </c>
      <c r="N4921" s="1" t="str">
        <f>VLOOKUP(B4921,MICRO!E:L,8,0)</f>
        <v>P-188</v>
      </c>
      <c r="O4921" s="206"/>
    </row>
    <row r="4922" spans="1:15" ht="20.25" x14ac:dyDescent="0.25">
      <c r="A4922" s="1">
        <v>95</v>
      </c>
      <c r="B4922" t="s">
        <v>4780</v>
      </c>
      <c r="C4922" s="1" t="s">
        <v>3801</v>
      </c>
      <c r="D4922" s="1"/>
      <c r="E4922" s="1"/>
      <c r="F4922" s="1" t="s">
        <v>4644</v>
      </c>
      <c r="G4922" s="1">
        <v>4</v>
      </c>
      <c r="H4922" s="1" t="s">
        <v>19</v>
      </c>
      <c r="I4922" s="1" t="s">
        <v>4085</v>
      </c>
      <c r="J4922" s="1">
        <v>14.361000000000001</v>
      </c>
      <c r="K4922" s="1">
        <v>57.444000000000003</v>
      </c>
      <c r="L4922" s="42">
        <v>12</v>
      </c>
      <c r="M4922" s="43">
        <v>46216</v>
      </c>
      <c r="N4922" s="1" t="str">
        <f>VLOOKUP(B4922,MICRO!E:L,8,0)</f>
        <v>P-188</v>
      </c>
      <c r="O4922" s="206"/>
    </row>
    <row r="4923" spans="1:15" ht="20.25" x14ac:dyDescent="0.25">
      <c r="A4923" s="1">
        <v>96</v>
      </c>
      <c r="B4923" t="s">
        <v>4781</v>
      </c>
      <c r="C4923" s="1" t="s">
        <v>3801</v>
      </c>
      <c r="D4923" s="1"/>
      <c r="E4923" s="1"/>
      <c r="F4923" s="1" t="s">
        <v>4645</v>
      </c>
      <c r="G4923" s="1">
        <v>4</v>
      </c>
      <c r="H4923" s="1" t="s">
        <v>19</v>
      </c>
      <c r="I4923" s="1" t="s">
        <v>4085</v>
      </c>
      <c r="J4923" s="1">
        <v>14.361000000000001</v>
      </c>
      <c r="K4923" s="1">
        <v>57.444000000000003</v>
      </c>
      <c r="L4923" s="42">
        <v>12</v>
      </c>
      <c r="M4923" s="43">
        <v>46216</v>
      </c>
      <c r="N4923" s="1" t="str">
        <f>VLOOKUP(B4923,MICRO!E:L,8,0)</f>
        <v>P-188</v>
      </c>
      <c r="O4923" s="206"/>
    </row>
    <row r="4924" spans="1:15" ht="20.25" x14ac:dyDescent="0.25">
      <c r="A4924" s="1">
        <v>97</v>
      </c>
      <c r="B4924" t="s">
        <v>4782</v>
      </c>
      <c r="C4924" s="1" t="s">
        <v>3801</v>
      </c>
      <c r="D4924" s="1"/>
      <c r="E4924" s="1"/>
      <c r="F4924" s="1" t="s">
        <v>4646</v>
      </c>
      <c r="G4924" s="1">
        <v>4</v>
      </c>
      <c r="H4924" s="1" t="s">
        <v>19</v>
      </c>
      <c r="I4924" s="1" t="s">
        <v>4085</v>
      </c>
      <c r="J4924" s="1">
        <v>14.361000000000001</v>
      </c>
      <c r="K4924" s="1">
        <v>57.444000000000003</v>
      </c>
      <c r="L4924" s="42">
        <v>12</v>
      </c>
      <c r="M4924" s="43">
        <v>46216</v>
      </c>
      <c r="N4924" s="1" t="str">
        <f>VLOOKUP(B4924,MICRO!E:L,8,0)</f>
        <v>P-188</v>
      </c>
      <c r="O4924" s="206"/>
    </row>
    <row r="4925" spans="1:15" ht="20.25" x14ac:dyDescent="0.25">
      <c r="A4925" s="1">
        <v>98</v>
      </c>
      <c r="B4925" t="s">
        <v>4783</v>
      </c>
      <c r="C4925" s="1" t="s">
        <v>3801</v>
      </c>
      <c r="D4925" s="1"/>
      <c r="E4925" s="1"/>
      <c r="F4925" s="1" t="s">
        <v>4647</v>
      </c>
      <c r="G4925" s="1">
        <v>4</v>
      </c>
      <c r="H4925" s="1" t="s">
        <v>19</v>
      </c>
      <c r="I4925" s="1" t="s">
        <v>4085</v>
      </c>
      <c r="J4925" s="1">
        <v>14.361000000000001</v>
      </c>
      <c r="K4925" s="1">
        <v>57.444000000000003</v>
      </c>
      <c r="L4925" s="42">
        <v>12</v>
      </c>
      <c r="M4925" s="43">
        <v>46216</v>
      </c>
      <c r="N4925" s="1" t="str">
        <f>VLOOKUP(B4925,MICRO!E:L,8,0)</f>
        <v>P-188</v>
      </c>
      <c r="O4925" s="206"/>
    </row>
    <row r="4926" spans="1:15" ht="20.25" x14ac:dyDescent="0.25">
      <c r="A4926" s="1">
        <v>99</v>
      </c>
      <c r="B4926" t="s">
        <v>4784</v>
      </c>
      <c r="C4926" s="1" t="s">
        <v>3801</v>
      </c>
      <c r="D4926" s="1"/>
      <c r="E4926" s="1"/>
      <c r="F4926" s="1" t="s">
        <v>4648</v>
      </c>
      <c r="G4926" s="1">
        <v>8</v>
      </c>
      <c r="H4926" s="1" t="s">
        <v>19</v>
      </c>
      <c r="I4926" s="1" t="s">
        <v>4085</v>
      </c>
      <c r="J4926" s="1">
        <v>14.361000000000001</v>
      </c>
      <c r="K4926" s="1">
        <v>114.88800000000001</v>
      </c>
      <c r="L4926" s="42">
        <v>12</v>
      </c>
      <c r="M4926" s="43">
        <v>46216</v>
      </c>
      <c r="N4926" s="1" t="str">
        <f>VLOOKUP(B4926,MICRO!E:L,8,0)</f>
        <v>P-188</v>
      </c>
      <c r="O4926" s="206"/>
    </row>
    <row r="4927" spans="1:15" ht="20.25" x14ac:dyDescent="0.25">
      <c r="A4927" s="1">
        <v>100</v>
      </c>
      <c r="B4927" t="s">
        <v>4785</v>
      </c>
      <c r="C4927" s="1" t="s">
        <v>3820</v>
      </c>
      <c r="D4927" s="1"/>
      <c r="E4927" s="1"/>
      <c r="F4927" s="1" t="s">
        <v>4649</v>
      </c>
      <c r="G4927" s="1">
        <v>4</v>
      </c>
      <c r="H4927" s="1" t="s">
        <v>19</v>
      </c>
      <c r="I4927" s="1" t="s">
        <v>4085</v>
      </c>
      <c r="J4927" s="1">
        <v>14.361000000000001</v>
      </c>
      <c r="K4927" s="1">
        <v>57.444000000000003</v>
      </c>
      <c r="L4927" s="42">
        <v>12</v>
      </c>
      <c r="M4927" s="43">
        <v>46216</v>
      </c>
      <c r="N4927" s="1" t="str">
        <f>VLOOKUP(B4927,MICRO!E:L,8,0)</f>
        <v>P-188</v>
      </c>
      <c r="O4927" s="206"/>
    </row>
    <row r="4928" spans="1:15" ht="20.25" x14ac:dyDescent="0.25">
      <c r="A4928" s="1">
        <v>101</v>
      </c>
      <c r="B4928" t="s">
        <v>4786</v>
      </c>
      <c r="C4928" s="1" t="s">
        <v>3820</v>
      </c>
      <c r="D4928" s="1"/>
      <c r="E4928" s="1"/>
      <c r="F4928" s="1" t="s">
        <v>4650</v>
      </c>
      <c r="G4928" s="1">
        <v>12</v>
      </c>
      <c r="H4928" s="1" t="s">
        <v>19</v>
      </c>
      <c r="I4928" s="1" t="s">
        <v>4085</v>
      </c>
      <c r="J4928" s="1">
        <v>14.361000000000001</v>
      </c>
      <c r="K4928" s="1">
        <v>172.33199999999999</v>
      </c>
      <c r="L4928" s="42">
        <v>12</v>
      </c>
      <c r="M4928" s="43">
        <v>46216</v>
      </c>
      <c r="N4928" s="1" t="str">
        <f>VLOOKUP(B4928,MICRO!E:L,8,0)</f>
        <v>P-188</v>
      </c>
      <c r="O4928" s="206"/>
    </row>
    <row r="4929" spans="1:15" ht="20.25" x14ac:dyDescent="0.25">
      <c r="A4929" s="1">
        <v>102</v>
      </c>
      <c r="B4929" t="s">
        <v>4787</v>
      </c>
      <c r="C4929" s="1" t="s">
        <v>3820</v>
      </c>
      <c r="D4929" s="1"/>
      <c r="E4929" s="1"/>
      <c r="F4929" s="1" t="s">
        <v>4651</v>
      </c>
      <c r="G4929" s="1">
        <v>4</v>
      </c>
      <c r="H4929" s="1" t="s">
        <v>19</v>
      </c>
      <c r="I4929" s="1" t="s">
        <v>4085</v>
      </c>
      <c r="J4929" s="1">
        <v>14.361000000000001</v>
      </c>
      <c r="K4929" s="1">
        <v>57.444000000000003</v>
      </c>
      <c r="L4929" s="42">
        <v>12</v>
      </c>
      <c r="M4929" s="43">
        <v>46216</v>
      </c>
      <c r="N4929" s="1" t="str">
        <f>VLOOKUP(B4929,MICRO!E:L,8,0)</f>
        <v>P-188</v>
      </c>
      <c r="O4929" s="206"/>
    </row>
    <row r="4930" spans="1:15" ht="20.25" x14ac:dyDescent="0.25">
      <c r="A4930" s="1">
        <v>103</v>
      </c>
      <c r="B4930" t="s">
        <v>4788</v>
      </c>
      <c r="C4930" s="1" t="s">
        <v>3820</v>
      </c>
      <c r="D4930" s="1"/>
      <c r="E4930" s="1"/>
      <c r="F4930" s="1" t="s">
        <v>4651</v>
      </c>
      <c r="G4930" s="1">
        <v>4</v>
      </c>
      <c r="H4930" s="1" t="s">
        <v>19</v>
      </c>
      <c r="I4930" s="1" t="s">
        <v>4085</v>
      </c>
      <c r="J4930" s="1">
        <v>14.361000000000001</v>
      </c>
      <c r="K4930" s="1">
        <v>57.444000000000003</v>
      </c>
      <c r="L4930" s="42">
        <v>12</v>
      </c>
      <c r="M4930" s="43">
        <v>46216</v>
      </c>
      <c r="N4930" s="1" t="str">
        <f>VLOOKUP(B4930,MICRO!E:L,8,0)</f>
        <v>P-188</v>
      </c>
      <c r="O4930" s="206"/>
    </row>
    <row r="4931" spans="1:15" ht="20.25" x14ac:dyDescent="0.25">
      <c r="A4931" s="1">
        <v>104</v>
      </c>
      <c r="B4931" t="s">
        <v>4789</v>
      </c>
      <c r="C4931" s="1" t="s">
        <v>3874</v>
      </c>
      <c r="D4931" s="1"/>
      <c r="E4931" s="1"/>
      <c r="F4931" s="1" t="s">
        <v>4652</v>
      </c>
      <c r="G4931" s="1">
        <v>4</v>
      </c>
      <c r="H4931" s="1" t="s">
        <v>19</v>
      </c>
      <c r="I4931" s="1" t="s">
        <v>4085</v>
      </c>
      <c r="J4931" s="1">
        <v>14.361000000000001</v>
      </c>
      <c r="K4931" s="1">
        <v>57.444000000000003</v>
      </c>
      <c r="L4931" s="42">
        <v>12</v>
      </c>
      <c r="M4931" s="43">
        <v>46216</v>
      </c>
      <c r="N4931" s="1" t="str">
        <f>VLOOKUP(B4931,MICRO!E:L,8,0)</f>
        <v>P-188</v>
      </c>
      <c r="O4931" s="206"/>
    </row>
    <row r="4932" spans="1:15" ht="20.25" x14ac:dyDescent="0.25">
      <c r="A4932" s="1">
        <v>105</v>
      </c>
      <c r="B4932" t="s">
        <v>4790</v>
      </c>
      <c r="C4932" s="1" t="s">
        <v>3874</v>
      </c>
      <c r="D4932" s="1"/>
      <c r="E4932" s="1"/>
      <c r="F4932" s="1" t="s">
        <v>4653</v>
      </c>
      <c r="G4932" s="1">
        <v>20</v>
      </c>
      <c r="H4932" s="1" t="s">
        <v>19</v>
      </c>
      <c r="I4932" s="1" t="s">
        <v>4085</v>
      </c>
      <c r="J4932" s="1">
        <v>14.361000000000001</v>
      </c>
      <c r="K4932" s="1">
        <v>287.22000000000003</v>
      </c>
      <c r="L4932" s="42">
        <v>12</v>
      </c>
      <c r="M4932" s="43">
        <v>46216</v>
      </c>
      <c r="N4932" s="1" t="str">
        <f>VLOOKUP(B4932,MICRO!E:L,8,0)</f>
        <v>P-188</v>
      </c>
      <c r="O4932" s="206"/>
    </row>
    <row r="4933" spans="1:15" ht="20.25" x14ac:dyDescent="0.25">
      <c r="A4933" s="1">
        <v>106</v>
      </c>
      <c r="B4933" t="s">
        <v>4791</v>
      </c>
      <c r="C4933" s="1" t="s">
        <v>3857</v>
      </c>
      <c r="D4933" s="1"/>
      <c r="E4933" s="1"/>
      <c r="F4933" s="1" t="s">
        <v>4654</v>
      </c>
      <c r="G4933" s="1">
        <v>2</v>
      </c>
      <c r="H4933" s="1" t="s">
        <v>19</v>
      </c>
      <c r="I4933" s="1" t="s">
        <v>4085</v>
      </c>
      <c r="J4933" s="1">
        <v>14.361000000000001</v>
      </c>
      <c r="K4933" s="1">
        <v>28.722000000000001</v>
      </c>
      <c r="L4933" s="42">
        <v>12</v>
      </c>
      <c r="M4933" s="43">
        <v>46216</v>
      </c>
      <c r="N4933" s="1" t="str">
        <f>VLOOKUP(B4933,MICRO!E:L,8,0)</f>
        <v>P-188</v>
      </c>
      <c r="O4933" s="206"/>
    </row>
    <row r="4934" spans="1:15" ht="20.25" x14ac:dyDescent="0.25">
      <c r="A4934" s="1">
        <v>107</v>
      </c>
      <c r="B4934" t="s">
        <v>4792</v>
      </c>
      <c r="C4934" s="1" t="s">
        <v>3857</v>
      </c>
      <c r="D4934" s="1"/>
      <c r="E4934" s="1"/>
      <c r="F4934" s="1" t="s">
        <v>4654</v>
      </c>
      <c r="G4934" s="1">
        <v>22</v>
      </c>
      <c r="H4934" s="1" t="s">
        <v>19</v>
      </c>
      <c r="I4934" s="1" t="s">
        <v>4085</v>
      </c>
      <c r="J4934" s="1">
        <v>14.361000000000001</v>
      </c>
      <c r="K4934" s="1">
        <v>315.94200000000001</v>
      </c>
      <c r="L4934" s="42">
        <v>12</v>
      </c>
      <c r="M4934" s="43">
        <v>46216</v>
      </c>
      <c r="N4934" s="1" t="str">
        <f>VLOOKUP(B4934,MICRO!E:L,8,0)</f>
        <v>P-188</v>
      </c>
      <c r="O4934" s="206"/>
    </row>
    <row r="4935" spans="1:15" ht="20.25" x14ac:dyDescent="0.25">
      <c r="A4935" s="1">
        <v>108</v>
      </c>
      <c r="B4935" t="s">
        <v>4793</v>
      </c>
      <c r="C4935" s="1" t="s">
        <v>3857</v>
      </c>
      <c r="D4935" s="1"/>
      <c r="E4935" s="1"/>
      <c r="F4935" s="1" t="s">
        <v>4655</v>
      </c>
      <c r="G4935" s="1">
        <v>2</v>
      </c>
      <c r="H4935" s="1" t="s">
        <v>19</v>
      </c>
      <c r="I4935" s="1" t="s">
        <v>4085</v>
      </c>
      <c r="J4935" s="1">
        <v>14.361000000000001</v>
      </c>
      <c r="K4935" s="1">
        <v>28.722000000000001</v>
      </c>
      <c r="L4935" s="42">
        <v>12</v>
      </c>
      <c r="M4935" s="43">
        <v>46216</v>
      </c>
      <c r="N4935" s="1" t="str">
        <f>VLOOKUP(B4935,MICRO!E:L,8,0)</f>
        <v>P-188</v>
      </c>
      <c r="O4935" s="206"/>
    </row>
    <row r="4936" spans="1:15" ht="20.25" x14ac:dyDescent="0.25">
      <c r="A4936" s="1">
        <v>109</v>
      </c>
      <c r="B4936" t="s">
        <v>4794</v>
      </c>
      <c r="C4936" s="1" t="s">
        <v>3857</v>
      </c>
      <c r="D4936" s="1"/>
      <c r="E4936" s="1"/>
      <c r="F4936" s="1" t="s">
        <v>4655</v>
      </c>
      <c r="G4936" s="1">
        <v>2</v>
      </c>
      <c r="H4936" s="1" t="s">
        <v>19</v>
      </c>
      <c r="I4936" s="1" t="s">
        <v>4085</v>
      </c>
      <c r="J4936" s="1">
        <v>14.361000000000001</v>
      </c>
      <c r="K4936" s="1">
        <v>28.722000000000001</v>
      </c>
      <c r="L4936" s="42">
        <v>12</v>
      </c>
      <c r="M4936" s="43">
        <v>46216</v>
      </c>
      <c r="N4936" s="1" t="str">
        <f>VLOOKUP(B4936,MICRO!E:L,8,0)</f>
        <v>P-188</v>
      </c>
      <c r="O4936" s="206"/>
    </row>
    <row r="4937" spans="1:15" ht="20.25" x14ac:dyDescent="0.25">
      <c r="A4937" s="1">
        <v>110</v>
      </c>
      <c r="B4937" t="s">
        <v>4795</v>
      </c>
      <c r="C4937" s="1" t="s">
        <v>3863</v>
      </c>
      <c r="D4937" s="1"/>
      <c r="E4937" s="1"/>
      <c r="F4937" s="1" t="s">
        <v>4656</v>
      </c>
      <c r="G4937" s="1">
        <v>2</v>
      </c>
      <c r="H4937" s="1" t="s">
        <v>19</v>
      </c>
      <c r="I4937" s="1" t="s">
        <v>4085</v>
      </c>
      <c r="J4937" s="1">
        <v>14.361000000000001</v>
      </c>
      <c r="K4937" s="1">
        <v>28.722000000000001</v>
      </c>
      <c r="L4937" s="42">
        <v>12</v>
      </c>
      <c r="M4937" s="43">
        <v>46216</v>
      </c>
      <c r="N4937" s="1" t="str">
        <f>VLOOKUP(B4937,MICRO!E:L,8,0)</f>
        <v>P-188</v>
      </c>
      <c r="O4937" s="206"/>
    </row>
    <row r="4938" spans="1:15" ht="20.25" x14ac:dyDescent="0.25">
      <c r="A4938" s="1">
        <v>111</v>
      </c>
      <c r="B4938" t="s">
        <v>4796</v>
      </c>
      <c r="C4938" s="1" t="s">
        <v>3863</v>
      </c>
      <c r="D4938" s="1"/>
      <c r="E4938" s="1"/>
      <c r="F4938" s="1" t="s">
        <v>4657</v>
      </c>
      <c r="G4938" s="1">
        <v>2</v>
      </c>
      <c r="H4938" s="1" t="s">
        <v>19</v>
      </c>
      <c r="I4938" s="1" t="s">
        <v>4085</v>
      </c>
      <c r="J4938" s="1">
        <v>14.361000000000001</v>
      </c>
      <c r="K4938" s="1">
        <v>28.722000000000001</v>
      </c>
      <c r="L4938" s="42">
        <v>12</v>
      </c>
      <c r="M4938" s="43">
        <v>46216</v>
      </c>
      <c r="N4938" s="1" t="str">
        <f>VLOOKUP(B4938,MICRO!E:L,8,0)</f>
        <v>P-188</v>
      </c>
      <c r="O4938" s="206"/>
    </row>
    <row r="4939" spans="1:15" ht="20.25" x14ac:dyDescent="0.25">
      <c r="A4939" s="1">
        <v>112</v>
      </c>
      <c r="B4939" t="s">
        <v>4797</v>
      </c>
      <c r="C4939" s="1" t="s">
        <v>3863</v>
      </c>
      <c r="D4939" s="1"/>
      <c r="E4939" s="1"/>
      <c r="F4939" s="1" t="s">
        <v>4658</v>
      </c>
      <c r="G4939" s="1">
        <v>4</v>
      </c>
      <c r="H4939" s="1" t="s">
        <v>19</v>
      </c>
      <c r="I4939" s="1" t="s">
        <v>4085</v>
      </c>
      <c r="J4939" s="1">
        <v>14.361000000000001</v>
      </c>
      <c r="K4939" s="1">
        <v>57.444000000000003</v>
      </c>
      <c r="L4939" s="42">
        <v>12</v>
      </c>
      <c r="M4939" s="43">
        <v>46216</v>
      </c>
      <c r="N4939" s="1" t="str">
        <f>VLOOKUP(B4939,MICRO!E:L,8,0)</f>
        <v>P-188</v>
      </c>
      <c r="O4939" s="206"/>
    </row>
    <row r="4940" spans="1:15" ht="20.25" x14ac:dyDescent="0.25">
      <c r="A4940" s="1">
        <v>113</v>
      </c>
      <c r="B4940" t="s">
        <v>4798</v>
      </c>
      <c r="C4940" s="1" t="s">
        <v>3863</v>
      </c>
      <c r="D4940" s="1"/>
      <c r="E4940" s="1"/>
      <c r="F4940" s="1" t="s">
        <v>4659</v>
      </c>
      <c r="G4940" s="1">
        <v>4</v>
      </c>
      <c r="H4940" s="1" t="s">
        <v>19</v>
      </c>
      <c r="I4940" s="1" t="s">
        <v>4085</v>
      </c>
      <c r="J4940" s="1">
        <v>14.361000000000001</v>
      </c>
      <c r="K4940" s="1">
        <v>57.444000000000003</v>
      </c>
      <c r="L4940" s="42">
        <v>12</v>
      </c>
      <c r="M4940" s="43">
        <v>46216</v>
      </c>
      <c r="N4940" s="1" t="str">
        <f>VLOOKUP(B4940,MICRO!E:L,8,0)</f>
        <v>P-188</v>
      </c>
      <c r="O4940" s="206"/>
    </row>
    <row r="4941" spans="1:15" ht="20.25" x14ac:dyDescent="0.25">
      <c r="A4941" s="1">
        <v>114</v>
      </c>
      <c r="B4941" t="s">
        <v>4799</v>
      </c>
      <c r="C4941" s="1" t="s">
        <v>3863</v>
      </c>
      <c r="D4941" s="1"/>
      <c r="E4941" s="1"/>
      <c r="F4941" s="1" t="s">
        <v>4660</v>
      </c>
      <c r="G4941" s="1">
        <v>6</v>
      </c>
      <c r="H4941" s="1" t="s">
        <v>19</v>
      </c>
      <c r="I4941" s="1" t="s">
        <v>4085</v>
      </c>
      <c r="J4941" s="1">
        <v>14.361000000000001</v>
      </c>
      <c r="K4941" s="1">
        <v>86.165999999999997</v>
      </c>
      <c r="L4941" s="42">
        <v>12</v>
      </c>
      <c r="M4941" s="43">
        <v>46216</v>
      </c>
      <c r="N4941" s="1" t="str">
        <f>VLOOKUP(B4941,MICRO!E:L,8,0)</f>
        <v>P-188</v>
      </c>
      <c r="O4941" s="206"/>
    </row>
    <row r="4942" spans="1:15" ht="20.25" x14ac:dyDescent="0.25">
      <c r="A4942" s="1">
        <v>115</v>
      </c>
      <c r="B4942" t="s">
        <v>4800</v>
      </c>
      <c r="C4942" s="1" t="s">
        <v>3863</v>
      </c>
      <c r="D4942" s="1"/>
      <c r="E4942" s="1"/>
      <c r="F4942" s="1" t="s">
        <v>4661</v>
      </c>
      <c r="G4942" s="1">
        <v>2</v>
      </c>
      <c r="H4942" s="1" t="s">
        <v>19</v>
      </c>
      <c r="I4942" s="1" t="s">
        <v>4085</v>
      </c>
      <c r="J4942" s="1">
        <v>14.361000000000001</v>
      </c>
      <c r="K4942" s="1">
        <v>28.722000000000001</v>
      </c>
      <c r="L4942" s="42">
        <v>12</v>
      </c>
      <c r="M4942" s="43">
        <v>46216</v>
      </c>
      <c r="N4942" s="1" t="str">
        <f>VLOOKUP(B4942,MICRO!E:L,8,0)</f>
        <v>P-188</v>
      </c>
      <c r="O4942" s="206"/>
    </row>
    <row r="4943" spans="1:15" ht="20.25" x14ac:dyDescent="0.25">
      <c r="A4943" s="1">
        <v>116</v>
      </c>
      <c r="B4943" t="s">
        <v>4801</v>
      </c>
      <c r="C4943" s="1" t="s">
        <v>3854</v>
      </c>
      <c r="D4943" s="1"/>
      <c r="E4943" s="1"/>
      <c r="F4943" s="1" t="s">
        <v>4662</v>
      </c>
      <c r="G4943" s="1">
        <v>2</v>
      </c>
      <c r="H4943" s="1" t="s">
        <v>19</v>
      </c>
      <c r="I4943" s="1" t="s">
        <v>4085</v>
      </c>
      <c r="J4943" s="1">
        <v>14.361000000000001</v>
      </c>
      <c r="K4943" s="1">
        <v>28.722000000000001</v>
      </c>
      <c r="L4943" s="42">
        <v>12</v>
      </c>
      <c r="M4943" s="43">
        <v>46216</v>
      </c>
      <c r="N4943" s="1" t="str">
        <f>VLOOKUP(B4943,MICRO!E:L,8,0)</f>
        <v>P-188</v>
      </c>
      <c r="O4943" s="206"/>
    </row>
    <row r="4944" spans="1:15" ht="20.25" x14ac:dyDescent="0.25">
      <c r="A4944" s="1">
        <v>117</v>
      </c>
      <c r="B4944" t="s">
        <v>4802</v>
      </c>
      <c r="C4944" s="1" t="s">
        <v>3854</v>
      </c>
      <c r="D4944" s="1"/>
      <c r="E4944" s="1"/>
      <c r="F4944" s="1" t="s">
        <v>4663</v>
      </c>
      <c r="G4944" s="1">
        <v>26</v>
      </c>
      <c r="H4944" s="1" t="s">
        <v>19</v>
      </c>
      <c r="I4944" s="1" t="s">
        <v>4085</v>
      </c>
      <c r="J4944" s="1">
        <v>14.361000000000001</v>
      </c>
      <c r="K4944" s="1">
        <v>373.38600000000002</v>
      </c>
      <c r="L4944" s="42">
        <v>12</v>
      </c>
      <c r="M4944" s="43">
        <v>46216</v>
      </c>
      <c r="N4944" s="1" t="str">
        <f>VLOOKUP(B4944,MICRO!E:L,8,0)</f>
        <v>P-188</v>
      </c>
      <c r="O4944" s="206"/>
    </row>
    <row r="4945" spans="1:15" ht="20.25" x14ac:dyDescent="0.25">
      <c r="A4945" s="1">
        <v>118</v>
      </c>
      <c r="B4945" t="s">
        <v>4803</v>
      </c>
      <c r="C4945" s="1" t="s">
        <v>3872</v>
      </c>
      <c r="D4945" s="1"/>
      <c r="E4945" s="1"/>
      <c r="F4945" s="1" t="s">
        <v>4664</v>
      </c>
      <c r="G4945" s="1">
        <v>4</v>
      </c>
      <c r="H4945" s="1" t="s">
        <v>19</v>
      </c>
      <c r="I4945" s="1" t="s">
        <v>4085</v>
      </c>
      <c r="J4945" s="1">
        <v>14.361000000000001</v>
      </c>
      <c r="K4945" s="1">
        <v>57.444000000000003</v>
      </c>
      <c r="L4945" s="42">
        <v>12</v>
      </c>
      <c r="M4945" s="43">
        <v>46216</v>
      </c>
      <c r="N4945" s="1" t="str">
        <f>VLOOKUP(B4945,MICRO!E:L,8,0)</f>
        <v>P-188</v>
      </c>
      <c r="O4945" s="206"/>
    </row>
    <row r="4946" spans="1:15" ht="20.25" x14ac:dyDescent="0.25">
      <c r="A4946" s="1">
        <v>119</v>
      </c>
      <c r="B4946" t="s">
        <v>4804</v>
      </c>
      <c r="C4946" s="1" t="s">
        <v>3872</v>
      </c>
      <c r="D4946" s="1"/>
      <c r="E4946" s="1"/>
      <c r="F4946" s="1" t="s">
        <v>4665</v>
      </c>
      <c r="G4946" s="1">
        <v>20</v>
      </c>
      <c r="H4946" s="1" t="s">
        <v>19</v>
      </c>
      <c r="I4946" s="1" t="s">
        <v>4085</v>
      </c>
      <c r="J4946" s="1">
        <v>14.361000000000001</v>
      </c>
      <c r="K4946" s="1">
        <v>287.22000000000003</v>
      </c>
      <c r="L4946" s="42">
        <v>12</v>
      </c>
      <c r="M4946" s="43">
        <v>46216</v>
      </c>
      <c r="N4946" s="1" t="str">
        <f>VLOOKUP(B4946,MICRO!E:L,8,0)</f>
        <v>P-188</v>
      </c>
      <c r="O4946" s="206"/>
    </row>
    <row r="4947" spans="1:15" ht="20.25" x14ac:dyDescent="0.25">
      <c r="A4947" s="1">
        <v>120</v>
      </c>
      <c r="B4947" t="s">
        <v>4805</v>
      </c>
      <c r="C4947" s="1" t="s">
        <v>4666</v>
      </c>
      <c r="D4947" s="1"/>
      <c r="E4947" s="1"/>
      <c r="F4947" s="1" t="s">
        <v>4667</v>
      </c>
      <c r="G4947" s="1">
        <v>1</v>
      </c>
      <c r="H4947" s="1" t="s">
        <v>19</v>
      </c>
      <c r="I4947" s="1" t="s">
        <v>4668</v>
      </c>
      <c r="J4947" s="1">
        <v>12.6</v>
      </c>
      <c r="K4947" s="1">
        <v>12.6</v>
      </c>
      <c r="L4947" s="42">
        <v>12</v>
      </c>
      <c r="M4947" s="43">
        <v>46216</v>
      </c>
      <c r="N4947" s="1" t="str">
        <f>VLOOKUP(B4947,MICRO!E:L,8,0)</f>
        <v>P-188</v>
      </c>
      <c r="O4947" s="206"/>
    </row>
    <row r="4948" spans="1:15" ht="20.25" x14ac:dyDescent="0.25">
      <c r="A4948" s="1">
        <v>121</v>
      </c>
      <c r="B4948" t="s">
        <v>4806</v>
      </c>
      <c r="C4948" s="1" t="s">
        <v>4666</v>
      </c>
      <c r="D4948" s="1"/>
      <c r="E4948" s="1"/>
      <c r="F4948" s="1" t="s">
        <v>4669</v>
      </c>
      <c r="G4948" s="1">
        <v>1</v>
      </c>
      <c r="H4948" s="1" t="s">
        <v>19</v>
      </c>
      <c r="I4948" s="1" t="s">
        <v>4668</v>
      </c>
      <c r="J4948" s="1">
        <v>12.6</v>
      </c>
      <c r="K4948" s="1">
        <v>12.6</v>
      </c>
      <c r="L4948" s="42">
        <v>12</v>
      </c>
      <c r="M4948" s="43">
        <v>46216</v>
      </c>
      <c r="N4948" s="1" t="str">
        <f>VLOOKUP(B4948,MICRO!E:L,8,0)</f>
        <v>P-188</v>
      </c>
      <c r="O4948" s="206"/>
    </row>
    <row r="4949" spans="1:15" ht="20.25" x14ac:dyDescent="0.25">
      <c r="A4949" s="1">
        <v>122</v>
      </c>
      <c r="B4949" t="s">
        <v>4807</v>
      </c>
      <c r="C4949" s="1" t="s">
        <v>4666</v>
      </c>
      <c r="D4949" s="1"/>
      <c r="E4949" s="1"/>
      <c r="F4949" s="1" t="s">
        <v>4670</v>
      </c>
      <c r="G4949" s="1">
        <v>1</v>
      </c>
      <c r="H4949" s="1" t="s">
        <v>19</v>
      </c>
      <c r="I4949" s="1" t="s">
        <v>4668</v>
      </c>
      <c r="J4949" s="1">
        <v>12.6</v>
      </c>
      <c r="K4949" s="1">
        <v>12.6</v>
      </c>
      <c r="L4949" s="42">
        <v>12</v>
      </c>
      <c r="M4949" s="43">
        <v>46216</v>
      </c>
      <c r="N4949" s="1" t="str">
        <f>VLOOKUP(B4949,MICRO!E:L,8,0)</f>
        <v>P-188</v>
      </c>
      <c r="O4949" s="206"/>
    </row>
    <row r="4950" spans="1:15" ht="20.25" x14ac:dyDescent="0.25">
      <c r="A4950" s="1">
        <v>123</v>
      </c>
      <c r="B4950" t="s">
        <v>4808</v>
      </c>
      <c r="C4950" s="1" t="s">
        <v>4666</v>
      </c>
      <c r="D4950" s="1"/>
      <c r="E4950" s="1"/>
      <c r="F4950" s="1" t="s">
        <v>4671</v>
      </c>
      <c r="G4950" s="1">
        <v>1</v>
      </c>
      <c r="H4950" s="1" t="s">
        <v>19</v>
      </c>
      <c r="I4950" s="1" t="s">
        <v>4668</v>
      </c>
      <c r="J4950" s="1">
        <v>12.6</v>
      </c>
      <c r="K4950" s="1">
        <v>12.6</v>
      </c>
      <c r="L4950" s="42">
        <v>12</v>
      </c>
      <c r="M4950" s="43">
        <v>46216</v>
      </c>
      <c r="N4950" s="1" t="str">
        <f>VLOOKUP(B4950,MICRO!E:L,8,0)</f>
        <v>P-188</v>
      </c>
      <c r="O4950" s="206"/>
    </row>
    <row r="4951" spans="1:15" ht="20.25" x14ac:dyDescent="0.25">
      <c r="A4951" s="1">
        <v>124</v>
      </c>
      <c r="B4951" t="s">
        <v>4809</v>
      </c>
      <c r="C4951" s="1" t="s">
        <v>4666</v>
      </c>
      <c r="D4951" s="1"/>
      <c r="E4951" s="1"/>
      <c r="F4951" s="1" t="s">
        <v>4672</v>
      </c>
      <c r="G4951" s="1">
        <v>1</v>
      </c>
      <c r="H4951" s="1" t="s">
        <v>19</v>
      </c>
      <c r="I4951" s="1" t="s">
        <v>4668</v>
      </c>
      <c r="J4951" s="1">
        <v>12.6</v>
      </c>
      <c r="K4951" s="1">
        <v>12.6</v>
      </c>
      <c r="L4951" s="42">
        <v>12</v>
      </c>
      <c r="M4951" s="43">
        <v>46216</v>
      </c>
      <c r="N4951" s="1" t="str">
        <f>VLOOKUP(B4951,MICRO!E:L,8,0)</f>
        <v>P-188</v>
      </c>
      <c r="O4951" s="206"/>
    </row>
    <row r="4952" spans="1:15" ht="20.25" x14ac:dyDescent="0.25">
      <c r="A4952" s="1">
        <v>125</v>
      </c>
      <c r="B4952" t="s">
        <v>4810</v>
      </c>
      <c r="C4952" s="1" t="s">
        <v>4666</v>
      </c>
      <c r="D4952" s="1"/>
      <c r="E4952" s="1"/>
      <c r="F4952" s="1" t="s">
        <v>4673</v>
      </c>
      <c r="G4952" s="1">
        <v>1</v>
      </c>
      <c r="H4952" s="1" t="s">
        <v>19</v>
      </c>
      <c r="I4952" s="1" t="s">
        <v>4668</v>
      </c>
      <c r="J4952" s="1">
        <v>12.6</v>
      </c>
      <c r="K4952" s="1">
        <v>12.6</v>
      </c>
      <c r="L4952" s="42">
        <v>12</v>
      </c>
      <c r="M4952" s="43">
        <v>46216</v>
      </c>
      <c r="N4952" s="1" t="str">
        <f>VLOOKUP(B4952,MICRO!E:L,8,0)</f>
        <v>P-188</v>
      </c>
      <c r="O4952" s="206"/>
    </row>
    <row r="4953" spans="1:15" ht="20.25" x14ac:dyDescent="0.25">
      <c r="A4953" s="1">
        <v>126</v>
      </c>
      <c r="B4953" t="s">
        <v>4811</v>
      </c>
      <c r="C4953" s="1" t="s">
        <v>4666</v>
      </c>
      <c r="D4953" s="1"/>
      <c r="E4953" s="1"/>
      <c r="F4953" s="1" t="s">
        <v>4674</v>
      </c>
      <c r="G4953" s="1">
        <v>1</v>
      </c>
      <c r="H4953" s="1" t="s">
        <v>19</v>
      </c>
      <c r="I4953" s="1" t="s">
        <v>2276</v>
      </c>
      <c r="J4953" s="1">
        <v>12.6</v>
      </c>
      <c r="K4953" s="1">
        <v>12.6</v>
      </c>
      <c r="L4953" s="42">
        <v>12</v>
      </c>
      <c r="M4953" s="43">
        <v>46216</v>
      </c>
      <c r="N4953" s="1" t="str">
        <f>VLOOKUP(B4953,MICRO!E:L,8,0)</f>
        <v>P-188</v>
      </c>
      <c r="O4953" s="206"/>
    </row>
    <row r="4954" spans="1:15" ht="20.25" x14ac:dyDescent="0.25">
      <c r="A4954" s="1">
        <v>127</v>
      </c>
      <c r="B4954" t="s">
        <v>4812</v>
      </c>
      <c r="C4954" s="1" t="s">
        <v>4666</v>
      </c>
      <c r="D4954" s="1"/>
      <c r="E4954" s="1"/>
      <c r="F4954" s="1" t="s">
        <v>4675</v>
      </c>
      <c r="G4954" s="1">
        <v>1</v>
      </c>
      <c r="H4954" s="1" t="s">
        <v>19</v>
      </c>
      <c r="I4954" s="1" t="s">
        <v>2276</v>
      </c>
      <c r="J4954" s="1">
        <v>12.6</v>
      </c>
      <c r="K4954" s="1">
        <v>12.6</v>
      </c>
      <c r="L4954" s="42">
        <v>12</v>
      </c>
      <c r="M4954" s="43">
        <v>46216</v>
      </c>
      <c r="N4954" s="1" t="str">
        <f>VLOOKUP(B4954,MICRO!E:L,8,0)</f>
        <v>P-188</v>
      </c>
      <c r="O4954" s="206"/>
    </row>
    <row r="4955" spans="1:15" ht="20.25" x14ac:dyDescent="0.25">
      <c r="A4955" s="1">
        <v>128</v>
      </c>
      <c r="B4955" t="s">
        <v>4813</v>
      </c>
      <c r="C4955" s="1" t="s">
        <v>4666</v>
      </c>
      <c r="D4955" s="1"/>
      <c r="E4955" s="1"/>
      <c r="F4955" s="1" t="s">
        <v>4676</v>
      </c>
      <c r="G4955" s="1">
        <v>1</v>
      </c>
      <c r="H4955" s="1" t="s">
        <v>19</v>
      </c>
      <c r="I4955" s="1" t="s">
        <v>2276</v>
      </c>
      <c r="J4955" s="1">
        <v>12.6</v>
      </c>
      <c r="K4955" s="1">
        <v>12.6</v>
      </c>
      <c r="L4955" s="42">
        <v>12</v>
      </c>
      <c r="M4955" s="43">
        <v>46216</v>
      </c>
      <c r="N4955" s="1" t="str">
        <f>VLOOKUP(B4955,MICRO!E:L,8,0)</f>
        <v>P-188</v>
      </c>
      <c r="O4955" s="206"/>
    </row>
    <row r="4956" spans="1:15" ht="20.25" x14ac:dyDescent="0.25">
      <c r="A4956" s="1">
        <v>129</v>
      </c>
      <c r="B4956" t="s">
        <v>4814</v>
      </c>
      <c r="C4956" s="1" t="s">
        <v>4666</v>
      </c>
      <c r="D4956" s="1"/>
      <c r="E4956" s="1"/>
      <c r="F4956" s="1" t="s">
        <v>4677</v>
      </c>
      <c r="G4956" s="1">
        <v>1</v>
      </c>
      <c r="H4956" s="1" t="s">
        <v>19</v>
      </c>
      <c r="I4956" s="1" t="s">
        <v>2276</v>
      </c>
      <c r="J4956" s="1">
        <v>12.6</v>
      </c>
      <c r="K4956" s="1">
        <v>12.6</v>
      </c>
      <c r="L4956" s="42">
        <v>12</v>
      </c>
      <c r="M4956" s="43">
        <v>46216</v>
      </c>
      <c r="N4956" s="1" t="str">
        <f>VLOOKUP(B4956,MICRO!E:L,8,0)</f>
        <v>P-188</v>
      </c>
      <c r="O4956" s="206"/>
    </row>
    <row r="4957" spans="1:15" ht="20.25" x14ac:dyDescent="0.25">
      <c r="A4957" s="1">
        <v>130</v>
      </c>
      <c r="B4957" t="s">
        <v>4815</v>
      </c>
      <c r="C4957" s="1" t="s">
        <v>4666</v>
      </c>
      <c r="D4957" s="1"/>
      <c r="E4957" s="1"/>
      <c r="F4957" s="1" t="s">
        <v>4678</v>
      </c>
      <c r="G4957" s="1">
        <v>1</v>
      </c>
      <c r="H4957" s="1" t="s">
        <v>19</v>
      </c>
      <c r="I4957" s="1" t="s">
        <v>2276</v>
      </c>
      <c r="J4957" s="1">
        <v>12.6</v>
      </c>
      <c r="K4957" s="1">
        <v>12.6</v>
      </c>
      <c r="L4957" s="42">
        <v>12</v>
      </c>
      <c r="M4957" s="43">
        <v>46216</v>
      </c>
      <c r="N4957" s="1" t="str">
        <f>VLOOKUP(B4957,MICRO!E:L,8,0)</f>
        <v>P-188</v>
      </c>
      <c r="O4957" s="206"/>
    </row>
    <row r="4958" spans="1:15" ht="20.25" x14ac:dyDescent="0.25">
      <c r="A4958" s="1">
        <v>131</v>
      </c>
      <c r="B4958" t="s">
        <v>4816</v>
      </c>
      <c r="C4958" s="1" t="s">
        <v>4666</v>
      </c>
      <c r="D4958" s="1"/>
      <c r="E4958" s="1"/>
      <c r="F4958" s="1" t="s">
        <v>4679</v>
      </c>
      <c r="G4958" s="1">
        <v>1</v>
      </c>
      <c r="H4958" s="1" t="s">
        <v>19</v>
      </c>
      <c r="I4958" s="1" t="s">
        <v>2276</v>
      </c>
      <c r="J4958" s="1">
        <v>12.6</v>
      </c>
      <c r="K4958" s="1">
        <v>12.6</v>
      </c>
      <c r="L4958" s="42">
        <v>12</v>
      </c>
      <c r="M4958" s="43">
        <v>46216</v>
      </c>
      <c r="N4958" s="1" t="str">
        <f>VLOOKUP(B4958,MICRO!E:L,8,0)</f>
        <v>P-188</v>
      </c>
      <c r="O4958" s="206"/>
    </row>
    <row r="4959" spans="1:15" ht="20.25" x14ac:dyDescent="0.25">
      <c r="A4959" s="1">
        <v>132</v>
      </c>
      <c r="B4959" t="s">
        <v>4817</v>
      </c>
      <c r="C4959" s="1" t="s">
        <v>4666</v>
      </c>
      <c r="D4959" s="1"/>
      <c r="E4959" s="1"/>
      <c r="F4959" s="1" t="s">
        <v>4680</v>
      </c>
      <c r="G4959" s="1">
        <v>168</v>
      </c>
      <c r="H4959" s="1" t="s">
        <v>19</v>
      </c>
      <c r="I4959" s="1" t="s">
        <v>4668</v>
      </c>
      <c r="J4959" s="1">
        <v>0.188</v>
      </c>
      <c r="K4959" s="1">
        <v>31.584</v>
      </c>
      <c r="L4959" s="42">
        <v>12</v>
      </c>
      <c r="M4959" s="43">
        <v>46216</v>
      </c>
      <c r="N4959" s="1" t="str">
        <f>VLOOKUP(B4959,MICRO!E:L,8,0)</f>
        <v>P-188</v>
      </c>
      <c r="O4959" s="206"/>
    </row>
    <row r="4960" spans="1:15" ht="20.25" x14ac:dyDescent="0.25">
      <c r="A4960" s="1">
        <v>133</v>
      </c>
      <c r="B4960" t="s">
        <v>4818</v>
      </c>
      <c r="C4960" s="1" t="s">
        <v>4666</v>
      </c>
      <c r="D4960" s="1"/>
      <c r="E4960" s="1"/>
      <c r="F4960" s="1" t="s">
        <v>4681</v>
      </c>
      <c r="G4960" s="1">
        <v>336</v>
      </c>
      <c r="H4960" s="1" t="s">
        <v>19</v>
      </c>
      <c r="I4960" s="1" t="s">
        <v>4668</v>
      </c>
      <c r="J4960" s="1">
        <v>0.188</v>
      </c>
      <c r="K4960" s="1">
        <v>63.167999999999999</v>
      </c>
      <c r="L4960" s="42">
        <v>12</v>
      </c>
      <c r="M4960" s="43">
        <v>46216</v>
      </c>
      <c r="N4960" s="1" t="str">
        <f>VLOOKUP(B4960,MICRO!E:L,8,0)</f>
        <v>P-188</v>
      </c>
      <c r="O4960" s="206"/>
    </row>
    <row r="4961" spans="1:15" ht="20.25" x14ac:dyDescent="0.25">
      <c r="A4961" s="1">
        <v>134</v>
      </c>
      <c r="B4961" t="s">
        <v>4819</v>
      </c>
      <c r="C4961" s="1" t="s">
        <v>4666</v>
      </c>
      <c r="D4961" s="1"/>
      <c r="E4961" s="1"/>
      <c r="F4961" s="1" t="s">
        <v>4682</v>
      </c>
      <c r="G4961" s="1">
        <v>168</v>
      </c>
      <c r="H4961" s="1" t="s">
        <v>19</v>
      </c>
      <c r="I4961" s="1" t="s">
        <v>2276</v>
      </c>
      <c r="J4961" s="1">
        <v>0.188</v>
      </c>
      <c r="K4961" s="1">
        <v>31.584</v>
      </c>
      <c r="L4961" s="42">
        <v>12</v>
      </c>
      <c r="M4961" s="43">
        <v>46216</v>
      </c>
      <c r="N4961" s="1" t="str">
        <f>VLOOKUP(B4961,MICRO!E:L,8,0)</f>
        <v>P-188</v>
      </c>
      <c r="O4961" s="206"/>
    </row>
    <row r="4962" spans="1:15" ht="20.25" x14ac:dyDescent="0.25">
      <c r="A4962" s="1">
        <v>135</v>
      </c>
      <c r="B4962" t="s">
        <v>4820</v>
      </c>
      <c r="C4962" s="1" t="s">
        <v>4666</v>
      </c>
      <c r="D4962" s="1"/>
      <c r="E4962" s="1"/>
      <c r="F4962" s="1" t="s">
        <v>4682</v>
      </c>
      <c r="G4962" s="1">
        <v>336</v>
      </c>
      <c r="H4962" s="1" t="s">
        <v>19</v>
      </c>
      <c r="I4962" s="1" t="s">
        <v>2276</v>
      </c>
      <c r="J4962" s="1">
        <v>0.188</v>
      </c>
      <c r="K4962" s="1">
        <v>63.167999999999999</v>
      </c>
      <c r="L4962" s="42">
        <v>12</v>
      </c>
      <c r="M4962" s="43">
        <v>46216</v>
      </c>
      <c r="N4962" s="1" t="str">
        <f>VLOOKUP(B4962,MICRO!E:L,8,0)</f>
        <v>P-188</v>
      </c>
      <c r="O4962" s="206"/>
    </row>
    <row r="4963" spans="1:15" ht="20.25" x14ac:dyDescent="0.25">
      <c r="A4963" s="1">
        <v>140</v>
      </c>
      <c r="B4963" s="159" t="s">
        <v>4821</v>
      </c>
      <c r="C4963" s="1" t="s">
        <v>3912</v>
      </c>
      <c r="D4963" s="1"/>
      <c r="E4963" s="1" t="s">
        <v>173</v>
      </c>
      <c r="F4963" s="1" t="s">
        <v>4684</v>
      </c>
      <c r="G4963" s="1">
        <v>160</v>
      </c>
      <c r="H4963" s="1" t="s">
        <v>19</v>
      </c>
      <c r="I4963" s="1" t="s">
        <v>2274</v>
      </c>
      <c r="J4963" s="1">
        <v>9.1300000000000008</v>
      </c>
      <c r="K4963" s="1">
        <v>1460.8000000000002</v>
      </c>
      <c r="L4963" s="42">
        <v>12</v>
      </c>
      <c r="M4963" s="43">
        <v>46216</v>
      </c>
      <c r="N4963" s="1" t="str">
        <f>VLOOKUP(B4963,MICRO!E:L,8,0)</f>
        <v>P-188</v>
      </c>
      <c r="O4963" s="206"/>
    </row>
    <row r="4964" spans="1:15" ht="20.25" x14ac:dyDescent="0.25">
      <c r="A4964" s="1">
        <v>141</v>
      </c>
      <c r="B4964" s="159" t="s">
        <v>4822</v>
      </c>
      <c r="C4964" s="1" t="s">
        <v>3912</v>
      </c>
      <c r="D4964" s="1"/>
      <c r="E4964" s="1" t="s">
        <v>173</v>
      </c>
      <c r="F4964" s="1" t="s">
        <v>4684</v>
      </c>
      <c r="G4964" s="1">
        <v>160</v>
      </c>
      <c r="H4964" s="1" t="s">
        <v>19</v>
      </c>
      <c r="I4964" s="1" t="s">
        <v>2276</v>
      </c>
      <c r="J4964" s="1">
        <v>9.1300000000000008</v>
      </c>
      <c r="K4964" s="1">
        <v>1460.8000000000002</v>
      </c>
      <c r="L4964" s="42">
        <v>12</v>
      </c>
      <c r="M4964" s="43">
        <v>46216</v>
      </c>
      <c r="N4964" s="1" t="str">
        <f>VLOOKUP(B4964,MICRO!E:L,8,0)</f>
        <v>P-188</v>
      </c>
      <c r="O4964" s="206"/>
    </row>
    <row r="4965" spans="1:15" ht="20.25" x14ac:dyDescent="0.25">
      <c r="A4965" s="1">
        <v>142</v>
      </c>
      <c r="B4965" s="159" t="s">
        <v>4823</v>
      </c>
      <c r="C4965" s="1" t="s">
        <v>4685</v>
      </c>
      <c r="D4965" s="1"/>
      <c r="E4965" s="1"/>
      <c r="F4965" s="1" t="s">
        <v>4686</v>
      </c>
      <c r="G4965" s="1">
        <v>1</v>
      </c>
      <c r="H4965" s="1" t="s">
        <v>19</v>
      </c>
      <c r="I4965" s="1" t="s">
        <v>2274</v>
      </c>
      <c r="J4965" s="1">
        <v>12.5</v>
      </c>
      <c r="K4965" s="1">
        <v>12.5</v>
      </c>
      <c r="L4965" s="42">
        <v>12</v>
      </c>
      <c r="M4965" s="43">
        <v>46216</v>
      </c>
      <c r="N4965" s="1" t="str">
        <f>VLOOKUP(B4965,MICRO!E:L,8,0)</f>
        <v>P-188</v>
      </c>
      <c r="O4965" s="206"/>
    </row>
    <row r="4966" spans="1:15" ht="20.25" x14ac:dyDescent="0.25">
      <c r="A4966" s="1">
        <v>143</v>
      </c>
      <c r="B4966" s="159" t="s">
        <v>4824</v>
      </c>
      <c r="C4966" s="1" t="s">
        <v>4685</v>
      </c>
      <c r="D4966" s="1"/>
      <c r="E4966" s="1"/>
      <c r="F4966" s="1" t="s">
        <v>4686</v>
      </c>
      <c r="G4966" s="1">
        <v>1</v>
      </c>
      <c r="H4966" s="1" t="s">
        <v>19</v>
      </c>
      <c r="I4966" s="1" t="s">
        <v>2276</v>
      </c>
      <c r="J4966" s="1">
        <v>12.5</v>
      </c>
      <c r="K4966" s="1">
        <v>12.5</v>
      </c>
      <c r="L4966" s="42">
        <v>12</v>
      </c>
      <c r="M4966" s="43">
        <v>46216</v>
      </c>
      <c r="N4966" s="1" t="str">
        <f>VLOOKUP(B4966,MICRO!E:L,8,0)</f>
        <v>P-188</v>
      </c>
      <c r="O4966" s="206"/>
    </row>
    <row r="4967" spans="1:15" ht="20.25" x14ac:dyDescent="0.25">
      <c r="A4967" s="1">
        <v>136</v>
      </c>
      <c r="B4967" s="159">
        <v>4131</v>
      </c>
      <c r="C4967" s="115" t="s">
        <v>3879</v>
      </c>
      <c r="D4967" s="1"/>
      <c r="E4967" s="1" t="s">
        <v>2</v>
      </c>
      <c r="F4967" s="1" t="s">
        <v>3881</v>
      </c>
      <c r="G4967" s="1">
        <v>1</v>
      </c>
      <c r="H4967" s="1" t="s">
        <v>19</v>
      </c>
      <c r="I4967" s="1" t="s">
        <v>2274</v>
      </c>
      <c r="J4967" s="1">
        <v>383.4</v>
      </c>
      <c r="K4967" s="1">
        <v>383.4</v>
      </c>
      <c r="L4967" s="42"/>
      <c r="M4967" s="43"/>
      <c r="N4967" s="1" t="str">
        <f>VLOOKUP(B4967,MICRO!E:L,8,0)</f>
        <v>P-188</v>
      </c>
      <c r="O4967" s="206"/>
    </row>
    <row r="4968" spans="1:15" ht="20.25" x14ac:dyDescent="0.25">
      <c r="A4968" s="1">
        <v>137</v>
      </c>
      <c r="B4968" s="159">
        <v>4131</v>
      </c>
      <c r="C4968" s="115" t="s">
        <v>3879</v>
      </c>
      <c r="D4968" s="1"/>
      <c r="E4968" s="1" t="s">
        <v>4683</v>
      </c>
      <c r="F4968" s="1" t="s">
        <v>3884</v>
      </c>
      <c r="G4968" s="1"/>
      <c r="H4968" s="1" t="s">
        <v>19</v>
      </c>
      <c r="I4968" s="1" t="s">
        <v>2274</v>
      </c>
      <c r="J4968" s="1">
        <v>0.3</v>
      </c>
      <c r="K4968" s="1">
        <v>1.2</v>
      </c>
      <c r="L4968" s="42"/>
      <c r="M4968" s="43"/>
      <c r="N4968" s="1" t="str">
        <f>VLOOKUP(B4968,MICRO!E:L,8,0)</f>
        <v>P-188</v>
      </c>
      <c r="O4968" s="206"/>
    </row>
    <row r="4969" spans="1:15" ht="20.25" x14ac:dyDescent="0.25">
      <c r="A4969" s="1">
        <v>138</v>
      </c>
      <c r="B4969" s="159">
        <v>4133</v>
      </c>
      <c r="C4969" s="115" t="s">
        <v>3879</v>
      </c>
      <c r="D4969" s="1"/>
      <c r="E4969" s="1" t="s">
        <v>2</v>
      </c>
      <c r="F4969" s="1" t="s">
        <v>3881</v>
      </c>
      <c r="G4969" s="1">
        <v>1</v>
      </c>
      <c r="H4969" s="1" t="s">
        <v>19</v>
      </c>
      <c r="I4969" s="1" t="s">
        <v>2276</v>
      </c>
      <c r="J4969" s="1">
        <v>383.4</v>
      </c>
      <c r="K4969" s="1">
        <v>383.4</v>
      </c>
      <c r="L4969" s="42"/>
      <c r="M4969" s="43"/>
      <c r="N4969" s="1" t="str">
        <f>VLOOKUP(B4969,MICRO!E:L,8,0)</f>
        <v>P-188</v>
      </c>
      <c r="O4969" s="206"/>
    </row>
    <row r="4970" spans="1:15" ht="20.25" x14ac:dyDescent="0.25">
      <c r="A4970" s="1">
        <v>139</v>
      </c>
      <c r="B4970" s="159">
        <v>4133</v>
      </c>
      <c r="C4970" s="115" t="s">
        <v>3879</v>
      </c>
      <c r="D4970" s="1"/>
      <c r="E4970" s="1" t="s">
        <v>4683</v>
      </c>
      <c r="F4970" s="1" t="s">
        <v>3884</v>
      </c>
      <c r="G4970" s="1"/>
      <c r="H4970" s="1" t="s">
        <v>19</v>
      </c>
      <c r="I4970" s="1" t="s">
        <v>2276</v>
      </c>
      <c r="J4970" s="1">
        <v>0.3</v>
      </c>
      <c r="K4970" s="1">
        <v>1.2</v>
      </c>
      <c r="L4970" s="42"/>
      <c r="M4970" s="43"/>
      <c r="N4970" s="1" t="str">
        <f>VLOOKUP(B4970,MICRO!E:L,8,0)</f>
        <v>P-188</v>
      </c>
      <c r="O4970" s="206"/>
    </row>
    <row r="4971" spans="1:15" ht="15.75" x14ac:dyDescent="0.25">
      <c r="A4971" s="1">
        <v>1</v>
      </c>
      <c r="B4971" s="159"/>
      <c r="C4971" s="115" t="s">
        <v>3763</v>
      </c>
      <c r="D4971" s="1"/>
      <c r="E4971" s="1" t="s">
        <v>3771</v>
      </c>
      <c r="F4971" s="1" t="s">
        <v>3769</v>
      </c>
      <c r="G4971" s="1">
        <v>1</v>
      </c>
      <c r="H4971" s="1" t="s">
        <v>19</v>
      </c>
      <c r="I4971" s="1" t="s">
        <v>2274</v>
      </c>
      <c r="J4971" s="1">
        <v>128.80000000000001</v>
      </c>
      <c r="K4971" s="1">
        <v>128.80000000000001</v>
      </c>
      <c r="L4971" s="1"/>
      <c r="M4971" s="206"/>
      <c r="N4971" s="1" t="e">
        <f>VLOOKUP(B4971,MICRO!E:L,8,0)</f>
        <v>#N/A</v>
      </c>
      <c r="O4971" t="s">
        <v>6</v>
      </c>
    </row>
    <row r="4972" spans="1:15" ht="20.25" x14ac:dyDescent="0.25">
      <c r="A4972" s="1">
        <v>2</v>
      </c>
      <c r="B4972" s="159"/>
      <c r="C4972" s="1" t="s">
        <v>3763</v>
      </c>
      <c r="D4972" s="1"/>
      <c r="E4972" s="1" t="s">
        <v>3771</v>
      </c>
      <c r="F4972" s="1" t="s">
        <v>3769</v>
      </c>
      <c r="G4972" s="1">
        <v>1</v>
      </c>
      <c r="H4972" s="1" t="s">
        <v>19</v>
      </c>
      <c r="I4972" s="1" t="s">
        <v>2276</v>
      </c>
      <c r="J4972" s="1">
        <v>128.80000000000001</v>
      </c>
      <c r="K4972" s="1">
        <v>128.80000000000001</v>
      </c>
      <c r="L4972" s="42"/>
      <c r="M4972" s="219"/>
      <c r="N4972" s="1" t="e">
        <f>VLOOKUP(B4972,MICRO!E:L,8,0)</f>
        <v>#N/A</v>
      </c>
      <c r="O4972" t="s">
        <v>6</v>
      </c>
    </row>
    <row r="4973" spans="1:15" ht="20.25" x14ac:dyDescent="0.25">
      <c r="A4973" s="1">
        <v>3</v>
      </c>
      <c r="B4973" s="159"/>
      <c r="C4973" s="1" t="s">
        <v>3785</v>
      </c>
      <c r="D4973" s="1"/>
      <c r="E4973" s="1" t="s">
        <v>3786</v>
      </c>
      <c r="F4973" s="1" t="s">
        <v>3787</v>
      </c>
      <c r="G4973" s="1">
        <v>2</v>
      </c>
      <c r="H4973" s="1" t="s">
        <v>19</v>
      </c>
      <c r="I4973" s="1" t="s">
        <v>3789</v>
      </c>
      <c r="J4973" s="1">
        <v>0.52</v>
      </c>
      <c r="K4973" s="1">
        <v>1.04</v>
      </c>
      <c r="L4973" s="42"/>
      <c r="M4973" s="219"/>
      <c r="N4973" s="1" t="e">
        <f>VLOOKUP(B4973,MICRO!E:L,8,0)</f>
        <v>#N/A</v>
      </c>
      <c r="O4973" t="s">
        <v>6</v>
      </c>
    </row>
    <row r="4974" spans="1:15" ht="20.25" x14ac:dyDescent="0.25">
      <c r="A4974" s="1">
        <v>4</v>
      </c>
      <c r="B4974" s="159"/>
      <c r="C4974" s="1" t="s">
        <v>3785</v>
      </c>
      <c r="D4974" s="1"/>
      <c r="E4974" s="1" t="s">
        <v>3790</v>
      </c>
      <c r="F4974" s="1" t="s">
        <v>3787</v>
      </c>
      <c r="G4974" s="1">
        <v>2</v>
      </c>
      <c r="H4974" s="1" t="s">
        <v>19</v>
      </c>
      <c r="I4974" s="1" t="s">
        <v>3789</v>
      </c>
      <c r="J4974" s="1">
        <v>0.66</v>
      </c>
      <c r="K4974" s="1">
        <v>1.32</v>
      </c>
      <c r="L4974" s="42"/>
      <c r="M4974" s="219"/>
      <c r="N4974" s="1" t="e">
        <f>VLOOKUP(B4974,MICRO!E:L,8,0)</f>
        <v>#N/A</v>
      </c>
      <c r="O4974" t="s">
        <v>6</v>
      </c>
    </row>
    <row r="4975" spans="1:15" ht="20.25" x14ac:dyDescent="0.25">
      <c r="A4975" s="1">
        <v>5</v>
      </c>
      <c r="B4975" s="159"/>
      <c r="C4975" s="1" t="s">
        <v>3785</v>
      </c>
      <c r="D4975" s="1"/>
      <c r="E4975" s="1" t="s">
        <v>3791</v>
      </c>
      <c r="F4975" s="1" t="s">
        <v>3792</v>
      </c>
      <c r="G4975" s="1">
        <v>4</v>
      </c>
      <c r="H4975" s="1" t="s">
        <v>19</v>
      </c>
      <c r="I4975" s="1" t="s">
        <v>3789</v>
      </c>
      <c r="J4975" s="1">
        <v>0.51</v>
      </c>
      <c r="K4975" s="1">
        <v>2.04</v>
      </c>
      <c r="L4975" s="42"/>
      <c r="M4975" s="219"/>
      <c r="N4975" s="1" t="e">
        <f>VLOOKUP(B4975,MICRO!E:L,8,0)</f>
        <v>#N/A</v>
      </c>
      <c r="O4975" t="s">
        <v>6</v>
      </c>
    </row>
    <row r="4976" spans="1:15" ht="20.25" x14ac:dyDescent="0.25">
      <c r="A4976" s="1">
        <v>6</v>
      </c>
      <c r="B4976" s="159"/>
      <c r="C4976" s="1" t="s">
        <v>3795</v>
      </c>
      <c r="D4976" s="1"/>
      <c r="E4976" s="1" t="s">
        <v>3796</v>
      </c>
      <c r="F4976" s="1" t="s">
        <v>3797</v>
      </c>
      <c r="G4976" s="1">
        <v>8</v>
      </c>
      <c r="H4976" s="1" t="s">
        <v>19</v>
      </c>
      <c r="I4976" s="1" t="s">
        <v>3789</v>
      </c>
      <c r="J4976" s="1">
        <v>0.32</v>
      </c>
      <c r="K4976" s="1">
        <v>2.56</v>
      </c>
      <c r="L4976" s="42"/>
      <c r="M4976" s="219"/>
      <c r="N4976" s="1" t="e">
        <f>VLOOKUP(B4976,MICRO!E:L,8,0)</f>
        <v>#N/A</v>
      </c>
      <c r="O4976" t="s">
        <v>6</v>
      </c>
    </row>
    <row r="4977" spans="1:15" ht="20.25" x14ac:dyDescent="0.25">
      <c r="A4977" s="1">
        <v>7</v>
      </c>
      <c r="B4977" s="159"/>
      <c r="C4977" s="1" t="s">
        <v>3798</v>
      </c>
      <c r="D4977" s="1"/>
      <c r="E4977" s="1" t="s">
        <v>3799</v>
      </c>
      <c r="F4977" s="1" t="s">
        <v>3797</v>
      </c>
      <c r="G4977" s="1">
        <v>8</v>
      </c>
      <c r="H4977" s="1" t="s">
        <v>19</v>
      </c>
      <c r="I4977" s="1" t="s">
        <v>3789</v>
      </c>
      <c r="J4977" s="1">
        <v>0.39</v>
      </c>
      <c r="K4977" s="1">
        <v>3.12</v>
      </c>
      <c r="L4977" s="42"/>
      <c r="M4977" s="219"/>
      <c r="N4977" s="1" t="e">
        <f>VLOOKUP(B4977,MICRO!E:L,8,0)</f>
        <v>#N/A</v>
      </c>
      <c r="O4977" t="s">
        <v>6</v>
      </c>
    </row>
    <row r="4978" spans="1:15" ht="20.25" x14ac:dyDescent="0.25">
      <c r="A4978" s="1">
        <v>8</v>
      </c>
      <c r="B4978" s="159"/>
      <c r="C4978" s="220" t="s">
        <v>3800</v>
      </c>
      <c r="D4978" s="1"/>
      <c r="E4978" s="1" t="s">
        <v>2996</v>
      </c>
      <c r="F4978" s="1" t="s">
        <v>3787</v>
      </c>
      <c r="G4978" s="1">
        <v>2</v>
      </c>
      <c r="H4978" s="1" t="s">
        <v>19</v>
      </c>
      <c r="I4978" s="1" t="s">
        <v>3789</v>
      </c>
      <c r="J4978" s="1">
        <v>0.53</v>
      </c>
      <c r="K4978" s="1">
        <v>1.06</v>
      </c>
      <c r="L4978" s="42"/>
      <c r="M4978" s="219"/>
      <c r="N4978" s="1" t="e">
        <f>VLOOKUP(B4978,MICRO!E:L,8,0)</f>
        <v>#N/A</v>
      </c>
      <c r="O4978" t="s">
        <v>6</v>
      </c>
    </row>
    <row r="4979" spans="1:15" ht="20.25" x14ac:dyDescent="0.25">
      <c r="A4979" s="1">
        <v>9</v>
      </c>
      <c r="B4979" s="159"/>
      <c r="C4979" s="220" t="s">
        <v>3800</v>
      </c>
      <c r="D4979" s="1"/>
      <c r="E4979" s="1" t="s">
        <v>2997</v>
      </c>
      <c r="F4979" s="1" t="s">
        <v>3787</v>
      </c>
      <c r="G4979" s="1">
        <v>2</v>
      </c>
      <c r="H4979" s="1" t="s">
        <v>19</v>
      </c>
      <c r="I4979" s="1" t="s">
        <v>3789</v>
      </c>
      <c r="J4979" s="1">
        <v>0.74</v>
      </c>
      <c r="K4979" s="1">
        <v>1.48</v>
      </c>
      <c r="L4979" s="42"/>
      <c r="M4979" s="219"/>
      <c r="N4979" s="1" t="e">
        <f>VLOOKUP(B4979,MICRO!E:L,8,0)</f>
        <v>#N/A</v>
      </c>
      <c r="O4979" t="s">
        <v>6</v>
      </c>
    </row>
    <row r="4980" spans="1:15" ht="20.25" x14ac:dyDescent="0.25">
      <c r="A4980" s="1">
        <v>10</v>
      </c>
      <c r="B4980" s="159"/>
      <c r="C4980" s="220" t="s">
        <v>3800</v>
      </c>
      <c r="D4980" s="1"/>
      <c r="E4980" s="1" t="s">
        <v>3799</v>
      </c>
      <c r="F4980" s="1" t="s">
        <v>3792</v>
      </c>
      <c r="G4980" s="1">
        <v>2</v>
      </c>
      <c r="H4980" s="1" t="s">
        <v>19</v>
      </c>
      <c r="I4980" s="1" t="s">
        <v>3789</v>
      </c>
      <c r="J4980" s="1">
        <v>0.51</v>
      </c>
      <c r="K4980" s="1">
        <v>1.02</v>
      </c>
      <c r="L4980" s="42"/>
      <c r="M4980" s="219"/>
      <c r="N4980" s="1" t="e">
        <f>VLOOKUP(B4980,MICRO!E:L,8,0)</f>
        <v>#N/A</v>
      </c>
      <c r="O4980" t="s">
        <v>6</v>
      </c>
    </row>
    <row r="4981" spans="1:15" ht="20.25" x14ac:dyDescent="0.25">
      <c r="A4981" s="1">
        <v>11</v>
      </c>
      <c r="B4981" s="159"/>
      <c r="C4981" s="1" t="s">
        <v>3854</v>
      </c>
      <c r="D4981" s="1"/>
      <c r="E4981" s="1" t="s">
        <v>3855</v>
      </c>
      <c r="F4981" s="1" t="s">
        <v>3856</v>
      </c>
      <c r="G4981" s="1">
        <v>2</v>
      </c>
      <c r="H4981" s="1" t="s">
        <v>19</v>
      </c>
      <c r="I4981" s="1" t="s">
        <v>3789</v>
      </c>
      <c r="J4981" s="1">
        <v>175.04</v>
      </c>
      <c r="K4981" s="1">
        <v>350.08</v>
      </c>
      <c r="L4981" s="42"/>
      <c r="M4981" s="219"/>
      <c r="N4981" s="1" t="e">
        <f>VLOOKUP(B4981,MICRO!E:L,8,0)</f>
        <v>#N/A</v>
      </c>
      <c r="O4981" t="s">
        <v>6</v>
      </c>
    </row>
    <row r="4982" spans="1:15" ht="20.25" x14ac:dyDescent="0.25">
      <c r="A4982" s="1">
        <v>12</v>
      </c>
      <c r="B4982" s="159"/>
      <c r="C4982" s="1" t="s">
        <v>3885</v>
      </c>
      <c r="D4982" s="1"/>
      <c r="E4982" s="1" t="s">
        <v>3889</v>
      </c>
      <c r="F4982" s="1" t="s">
        <v>3890</v>
      </c>
      <c r="G4982" s="1">
        <v>4</v>
      </c>
      <c r="H4982" s="1" t="s">
        <v>19</v>
      </c>
      <c r="I4982" s="1" t="s">
        <v>2274</v>
      </c>
      <c r="J4982" s="1">
        <v>4.5</v>
      </c>
      <c r="K4982" s="1">
        <v>18</v>
      </c>
      <c r="L4982" s="42"/>
      <c r="M4982" s="219"/>
      <c r="N4982" s="1" t="e">
        <f>VLOOKUP(B4982,MICRO!E:L,8,0)</f>
        <v>#N/A</v>
      </c>
      <c r="O4982" t="s">
        <v>6</v>
      </c>
    </row>
    <row r="4983" spans="1:15" ht="20.25" x14ac:dyDescent="0.25">
      <c r="A4983" s="1">
        <v>13</v>
      </c>
      <c r="B4983" s="159"/>
      <c r="C4983" s="1" t="s">
        <v>3885</v>
      </c>
      <c r="D4983" s="1"/>
      <c r="E4983" s="1" t="s">
        <v>3893</v>
      </c>
      <c r="F4983" s="1" t="s">
        <v>3894</v>
      </c>
      <c r="G4983" s="1">
        <v>8</v>
      </c>
      <c r="H4983" s="1" t="s">
        <v>19</v>
      </c>
      <c r="I4983" s="1" t="s">
        <v>2274</v>
      </c>
      <c r="J4983" s="1">
        <v>0.1</v>
      </c>
      <c r="K4983" s="1">
        <v>0.8</v>
      </c>
      <c r="L4983" s="42"/>
      <c r="M4983" s="219"/>
      <c r="N4983" s="1" t="e">
        <f>VLOOKUP(B4983,MICRO!E:L,8,0)</f>
        <v>#N/A</v>
      </c>
      <c r="O4983" t="s">
        <v>6</v>
      </c>
    </row>
    <row r="4984" spans="1:15" ht="20.25" x14ac:dyDescent="0.25">
      <c r="A4984" s="1">
        <v>14</v>
      </c>
      <c r="B4984" s="159"/>
      <c r="C4984" s="1" t="s">
        <v>3885</v>
      </c>
      <c r="D4984" s="1"/>
      <c r="E4984" s="1" t="s">
        <v>3895</v>
      </c>
      <c r="F4984" s="1" t="s">
        <v>3896</v>
      </c>
      <c r="G4984" s="1">
        <v>8</v>
      </c>
      <c r="H4984" s="1" t="s">
        <v>19</v>
      </c>
      <c r="I4984" s="1" t="s">
        <v>2274</v>
      </c>
      <c r="J4984" s="1">
        <v>0.1</v>
      </c>
      <c r="K4984" s="1">
        <v>0.8</v>
      </c>
      <c r="L4984" s="42"/>
      <c r="M4984" s="219"/>
      <c r="N4984" s="1" t="e">
        <f>VLOOKUP(B4984,MICRO!E:L,8,0)</f>
        <v>#N/A</v>
      </c>
      <c r="O4984" t="s">
        <v>6</v>
      </c>
    </row>
    <row r="4985" spans="1:15" ht="20.25" x14ac:dyDescent="0.25">
      <c r="A4985" s="1">
        <v>15</v>
      </c>
      <c r="B4985" s="159"/>
      <c r="C4985" s="1" t="s">
        <v>3885</v>
      </c>
      <c r="D4985" s="1"/>
      <c r="E4985" s="1" t="s">
        <v>3897</v>
      </c>
      <c r="F4985" s="1" t="s">
        <v>3896</v>
      </c>
      <c r="G4985" s="1">
        <v>4</v>
      </c>
      <c r="H4985" s="1" t="s">
        <v>19</v>
      </c>
      <c r="I4985" s="1" t="s">
        <v>2274</v>
      </c>
      <c r="J4985" s="1">
        <v>0.1</v>
      </c>
      <c r="K4985" s="1">
        <v>0.4</v>
      </c>
      <c r="L4985" s="42"/>
      <c r="M4985" s="219"/>
      <c r="N4985" s="1" t="e">
        <f>VLOOKUP(B4985,MICRO!E:L,8,0)</f>
        <v>#N/A</v>
      </c>
      <c r="O4985" t="s">
        <v>6</v>
      </c>
    </row>
    <row r="4986" spans="1:15" ht="20.25" x14ac:dyDescent="0.25">
      <c r="A4986" s="1">
        <v>16</v>
      </c>
      <c r="B4986" s="159"/>
      <c r="C4986" s="1" t="s">
        <v>3885</v>
      </c>
      <c r="D4986" s="1"/>
      <c r="E4986" s="1" t="s">
        <v>3898</v>
      </c>
      <c r="F4986" s="1" t="s">
        <v>3896</v>
      </c>
      <c r="G4986" s="1">
        <v>4</v>
      </c>
      <c r="H4986" s="1" t="s">
        <v>19</v>
      </c>
      <c r="I4986" s="1" t="s">
        <v>2274</v>
      </c>
      <c r="J4986" s="1">
        <v>0.1</v>
      </c>
      <c r="K4986" s="1">
        <v>0.4</v>
      </c>
      <c r="L4986" s="42"/>
      <c r="M4986" s="219"/>
      <c r="N4986" s="1" t="e">
        <f>VLOOKUP(B4986,MICRO!E:L,8,0)</f>
        <v>#N/A</v>
      </c>
      <c r="O4986" t="s">
        <v>6</v>
      </c>
    </row>
    <row r="4987" spans="1:15" ht="20.25" x14ac:dyDescent="0.25">
      <c r="A4987" s="1">
        <v>17</v>
      </c>
      <c r="B4987" s="159"/>
      <c r="C4987" s="1" t="s">
        <v>3885</v>
      </c>
      <c r="D4987" s="1"/>
      <c r="E4987" s="1" t="s">
        <v>3889</v>
      </c>
      <c r="F4987" s="1" t="s">
        <v>3890</v>
      </c>
      <c r="G4987" s="1">
        <v>4</v>
      </c>
      <c r="H4987" s="1" t="s">
        <v>19</v>
      </c>
      <c r="I4987" s="1" t="s">
        <v>2276</v>
      </c>
      <c r="J4987" s="1">
        <v>4.5</v>
      </c>
      <c r="K4987" s="1">
        <v>18</v>
      </c>
      <c r="L4987" s="42"/>
      <c r="M4987" s="219"/>
      <c r="N4987" s="1" t="e">
        <f>VLOOKUP(B4987,MICRO!E:L,8,0)</f>
        <v>#N/A</v>
      </c>
      <c r="O4987" t="s">
        <v>6</v>
      </c>
    </row>
    <row r="4988" spans="1:15" ht="20.25" x14ac:dyDescent="0.25">
      <c r="A4988" s="1">
        <v>18</v>
      </c>
      <c r="B4988" s="159"/>
      <c r="C4988" s="1" t="s">
        <v>3885</v>
      </c>
      <c r="D4988" s="1"/>
      <c r="E4988" s="1" t="s">
        <v>3893</v>
      </c>
      <c r="F4988" s="1" t="s">
        <v>3894</v>
      </c>
      <c r="G4988" s="1">
        <v>8</v>
      </c>
      <c r="H4988" s="1" t="s">
        <v>19</v>
      </c>
      <c r="I4988" s="1" t="s">
        <v>2276</v>
      </c>
      <c r="J4988" s="1">
        <v>0.1</v>
      </c>
      <c r="K4988" s="1">
        <v>0.8</v>
      </c>
      <c r="L4988" s="42"/>
      <c r="M4988" s="219"/>
      <c r="N4988" s="1" t="e">
        <f>VLOOKUP(B4988,MICRO!E:L,8,0)</f>
        <v>#N/A</v>
      </c>
      <c r="O4988" t="s">
        <v>6</v>
      </c>
    </row>
    <row r="4989" spans="1:15" ht="20.25" x14ac:dyDescent="0.25">
      <c r="A4989" s="1">
        <v>19</v>
      </c>
      <c r="B4989" s="159"/>
      <c r="C4989" s="1" t="s">
        <v>3885</v>
      </c>
      <c r="D4989" s="1"/>
      <c r="E4989" s="1" t="s">
        <v>3895</v>
      </c>
      <c r="F4989" s="1" t="s">
        <v>3896</v>
      </c>
      <c r="G4989" s="1">
        <v>8</v>
      </c>
      <c r="H4989" s="1" t="s">
        <v>19</v>
      </c>
      <c r="I4989" s="1" t="s">
        <v>2276</v>
      </c>
      <c r="J4989" s="1">
        <v>0.1</v>
      </c>
      <c r="K4989" s="1">
        <v>0.8</v>
      </c>
      <c r="L4989" s="42"/>
      <c r="M4989" s="219"/>
      <c r="N4989" s="1" t="e">
        <f>VLOOKUP(B4989,MICRO!E:L,8,0)</f>
        <v>#N/A</v>
      </c>
      <c r="O4989" t="s">
        <v>6</v>
      </c>
    </row>
    <row r="4990" spans="1:15" ht="20.25" x14ac:dyDescent="0.25">
      <c r="A4990" s="1">
        <v>20</v>
      </c>
      <c r="B4990" s="159"/>
      <c r="C4990" s="1" t="s">
        <v>3885</v>
      </c>
      <c r="D4990" s="1"/>
      <c r="E4990" s="1" t="s">
        <v>3897</v>
      </c>
      <c r="F4990" s="1" t="s">
        <v>3896</v>
      </c>
      <c r="G4990" s="1">
        <v>4</v>
      </c>
      <c r="H4990" s="1" t="s">
        <v>19</v>
      </c>
      <c r="I4990" s="1" t="s">
        <v>2276</v>
      </c>
      <c r="J4990" s="1">
        <v>0.1</v>
      </c>
      <c r="K4990" s="1">
        <v>0.4</v>
      </c>
      <c r="L4990" s="42"/>
      <c r="M4990" s="219"/>
      <c r="N4990" s="1" t="e">
        <f>VLOOKUP(B4990,MICRO!E:L,8,0)</f>
        <v>#N/A</v>
      </c>
      <c r="O4990" t="s">
        <v>6</v>
      </c>
    </row>
    <row r="4991" spans="1:15" ht="20.25" x14ac:dyDescent="0.25">
      <c r="A4991" s="1">
        <v>21</v>
      </c>
      <c r="B4991" s="159"/>
      <c r="C4991" s="1" t="s">
        <v>3885</v>
      </c>
      <c r="D4991" s="1"/>
      <c r="E4991" s="1" t="s">
        <v>3898</v>
      </c>
      <c r="F4991" s="1" t="s">
        <v>3896</v>
      </c>
      <c r="G4991" s="1">
        <v>4</v>
      </c>
      <c r="H4991" s="1" t="s">
        <v>19</v>
      </c>
      <c r="I4991" s="1" t="s">
        <v>2274</v>
      </c>
      <c r="J4991" s="1">
        <v>0.1</v>
      </c>
      <c r="K4991" s="1">
        <v>0.4</v>
      </c>
      <c r="L4991" s="42"/>
      <c r="M4991" s="219"/>
      <c r="N4991" s="1" t="e">
        <f>VLOOKUP(B4991,MICRO!E:L,8,0)</f>
        <v>#N/A</v>
      </c>
      <c r="O4991" t="s">
        <v>6</v>
      </c>
    </row>
    <row r="4992" spans="1:15" ht="20.25" x14ac:dyDescent="0.25">
      <c r="A4992" s="1">
        <v>22</v>
      </c>
      <c r="B4992" s="159"/>
      <c r="C4992" s="1" t="s">
        <v>3903</v>
      </c>
      <c r="D4992" s="1"/>
      <c r="E4992" s="1" t="s">
        <v>3904</v>
      </c>
      <c r="F4992" s="1" t="s">
        <v>3905</v>
      </c>
      <c r="G4992" s="1">
        <v>1</v>
      </c>
      <c r="H4992" s="1" t="s">
        <v>19</v>
      </c>
      <c r="I4992" s="1" t="s">
        <v>2276</v>
      </c>
      <c r="J4992" s="1">
        <v>273.2</v>
      </c>
      <c r="K4992" s="1">
        <v>273.2</v>
      </c>
      <c r="L4992" s="42"/>
      <c r="M4992" s="219"/>
      <c r="N4992" s="1" t="e">
        <f>VLOOKUP(B4992,MICRO!E:L,8,0)</f>
        <v>#N/A</v>
      </c>
      <c r="O4992" t="s">
        <v>6</v>
      </c>
    </row>
    <row r="4993" spans="1:15" ht="20.25" x14ac:dyDescent="0.25">
      <c r="A4993" s="1">
        <v>23</v>
      </c>
      <c r="B4993" s="159"/>
      <c r="C4993" s="1" t="s">
        <v>3908</v>
      </c>
      <c r="D4993" s="1"/>
      <c r="E4993" s="1" t="s">
        <v>3909</v>
      </c>
      <c r="F4993" s="1" t="s">
        <v>3910</v>
      </c>
      <c r="G4993" s="1">
        <v>1</v>
      </c>
      <c r="H4993" s="1" t="s">
        <v>19</v>
      </c>
      <c r="I4993" s="1" t="s">
        <v>2274</v>
      </c>
      <c r="J4993" s="1">
        <v>20.350000000000001</v>
      </c>
      <c r="K4993" s="1">
        <v>20.350000000000001</v>
      </c>
      <c r="L4993" s="42"/>
      <c r="M4993" s="219"/>
      <c r="N4993" s="1" t="e">
        <f>VLOOKUP(B4993,MICRO!E:L,8,0)</f>
        <v>#N/A</v>
      </c>
      <c r="O4993" t="s">
        <v>6</v>
      </c>
    </row>
    <row r="4994" spans="1:15" ht="20.25" x14ac:dyDescent="0.25">
      <c r="A4994" s="1">
        <v>24</v>
      </c>
      <c r="B4994" s="159"/>
      <c r="C4994" s="1" t="s">
        <v>3908</v>
      </c>
      <c r="D4994" s="1"/>
      <c r="E4994" s="1" t="s">
        <v>2996</v>
      </c>
      <c r="F4994" s="1" t="s">
        <v>3911</v>
      </c>
      <c r="G4994" s="1">
        <v>1</v>
      </c>
      <c r="H4994" s="1" t="s">
        <v>19</v>
      </c>
      <c r="I4994" s="1" t="s">
        <v>2274</v>
      </c>
      <c r="J4994" s="1">
        <v>1</v>
      </c>
      <c r="K4994" s="1">
        <v>1</v>
      </c>
      <c r="L4994" s="42"/>
      <c r="M4994" s="219"/>
      <c r="N4994" s="1" t="e">
        <f>VLOOKUP(B4994,MICRO!E:L,8,0)</f>
        <v>#N/A</v>
      </c>
      <c r="O4994" t="s">
        <v>6</v>
      </c>
    </row>
    <row r="4995" spans="1:15" ht="20.25" x14ac:dyDescent="0.25">
      <c r="A4995" s="1">
        <v>25</v>
      </c>
      <c r="B4995" s="159"/>
      <c r="C4995" s="1" t="s">
        <v>3908</v>
      </c>
      <c r="D4995" s="1"/>
      <c r="E4995" s="1" t="s">
        <v>3909</v>
      </c>
      <c r="F4995" s="1" t="s">
        <v>3910</v>
      </c>
      <c r="G4995" s="1">
        <v>1</v>
      </c>
      <c r="H4995" s="1" t="s">
        <v>19</v>
      </c>
      <c r="I4995" s="1" t="s">
        <v>2276</v>
      </c>
      <c r="J4995" s="1">
        <v>20.350000000000001</v>
      </c>
      <c r="K4995" s="1">
        <v>20.350000000000001</v>
      </c>
      <c r="L4995" s="42"/>
      <c r="M4995" s="219"/>
      <c r="N4995" s="1" t="e">
        <f>VLOOKUP(B4995,MICRO!E:L,8,0)</f>
        <v>#N/A</v>
      </c>
      <c r="O4995" t="s">
        <v>6</v>
      </c>
    </row>
    <row r="4996" spans="1:15" ht="20.25" x14ac:dyDescent="0.25">
      <c r="A4996" s="1">
        <v>26</v>
      </c>
      <c r="B4996" s="159"/>
      <c r="C4996" s="1" t="s">
        <v>3908</v>
      </c>
      <c r="D4996" s="1"/>
      <c r="E4996" s="1" t="s">
        <v>2996</v>
      </c>
      <c r="F4996" s="1" t="s">
        <v>3911</v>
      </c>
      <c r="G4996" s="1">
        <v>1</v>
      </c>
      <c r="H4996" s="1" t="s">
        <v>19</v>
      </c>
      <c r="I4996" s="1" t="s">
        <v>2276</v>
      </c>
      <c r="J4996" s="1">
        <v>1</v>
      </c>
      <c r="K4996" s="1">
        <v>1</v>
      </c>
      <c r="L4996" s="42"/>
      <c r="M4996" s="219"/>
      <c r="N4996" s="1" t="e">
        <f>VLOOKUP(B4996,MICRO!E:L,8,0)</f>
        <v>#N/A</v>
      </c>
      <c r="O4996" t="s">
        <v>6</v>
      </c>
    </row>
    <row r="4997" spans="1:15" ht="20.25" x14ac:dyDescent="0.25">
      <c r="A4997" s="1">
        <v>27</v>
      </c>
      <c r="B4997" s="159"/>
      <c r="C4997" s="1" t="s">
        <v>3934</v>
      </c>
      <c r="D4997" s="1"/>
      <c r="E4997" s="1" t="s">
        <v>3943</v>
      </c>
      <c r="F4997" s="1" t="s">
        <v>3944</v>
      </c>
      <c r="G4997" s="1">
        <v>4</v>
      </c>
      <c r="H4997" s="1" t="s">
        <v>19</v>
      </c>
      <c r="I4997" s="1" t="s">
        <v>2274</v>
      </c>
      <c r="J4997" s="1">
        <v>27.2</v>
      </c>
      <c r="K4997" s="1">
        <v>108.8</v>
      </c>
      <c r="L4997" s="42"/>
      <c r="M4997" s="219"/>
      <c r="N4997" s="1" t="e">
        <f>VLOOKUP(B4997,MICRO!E:L,8,0)</f>
        <v>#N/A</v>
      </c>
      <c r="O4997" t="s">
        <v>6</v>
      </c>
    </row>
    <row r="4998" spans="1:15" ht="20.25" x14ac:dyDescent="0.25">
      <c r="A4998" s="1">
        <v>28</v>
      </c>
      <c r="B4998" s="159"/>
      <c r="C4998" s="1" t="s">
        <v>3934</v>
      </c>
      <c r="D4998" s="1"/>
      <c r="E4998" s="1" t="s">
        <v>3943</v>
      </c>
      <c r="F4998" s="1" t="s">
        <v>3944</v>
      </c>
      <c r="G4998" s="1">
        <v>4</v>
      </c>
      <c r="H4998" s="1" t="s">
        <v>19</v>
      </c>
      <c r="I4998" s="1" t="s">
        <v>2276</v>
      </c>
      <c r="J4998" s="1">
        <v>27.2</v>
      </c>
      <c r="K4998" s="1">
        <v>108.8</v>
      </c>
      <c r="L4998" s="42"/>
      <c r="M4998" s="219"/>
      <c r="N4998" s="1" t="e">
        <f>VLOOKUP(B4998,MICRO!E:L,8,0)</f>
        <v>#N/A</v>
      </c>
      <c r="O4998" t="s">
        <v>6</v>
      </c>
    </row>
    <row r="4999" spans="1:15" ht="20.25" x14ac:dyDescent="0.25">
      <c r="A4999" s="1">
        <v>29</v>
      </c>
      <c r="B4999" s="159"/>
      <c r="C4999" s="1" t="s">
        <v>3947</v>
      </c>
      <c r="D4999" s="1"/>
      <c r="E4999" s="1" t="s">
        <v>3948</v>
      </c>
      <c r="F4999" s="1" t="s">
        <v>3949</v>
      </c>
      <c r="G4999" s="1">
        <v>76</v>
      </c>
      <c r="H4999" s="1" t="s">
        <v>19</v>
      </c>
      <c r="I4999" s="1" t="s">
        <v>2274</v>
      </c>
      <c r="J4999" s="1">
        <v>1.4</v>
      </c>
      <c r="K4999" s="1">
        <v>106.39999999999999</v>
      </c>
      <c r="L4999" s="42"/>
      <c r="M4999" s="219"/>
      <c r="N4999" s="1" t="e">
        <f>VLOOKUP(B4999,MICRO!E:L,8,0)</f>
        <v>#N/A</v>
      </c>
      <c r="O4999" t="s">
        <v>6</v>
      </c>
    </row>
    <row r="5000" spans="1:15" ht="20.25" x14ac:dyDescent="0.25">
      <c r="A5000" s="1">
        <v>30</v>
      </c>
      <c r="B5000" s="159"/>
      <c r="C5000" s="1" t="s">
        <v>3947</v>
      </c>
      <c r="D5000" s="1"/>
      <c r="E5000" s="1" t="s">
        <v>3951</v>
      </c>
      <c r="F5000" s="1" t="s">
        <v>3949</v>
      </c>
      <c r="G5000" s="1">
        <v>8</v>
      </c>
      <c r="H5000" s="1" t="s">
        <v>19</v>
      </c>
      <c r="I5000" s="1" t="s">
        <v>2274</v>
      </c>
      <c r="J5000" s="1">
        <v>2.8</v>
      </c>
      <c r="K5000" s="1">
        <v>22.4</v>
      </c>
      <c r="L5000" s="42"/>
      <c r="M5000" s="219"/>
      <c r="N5000" s="1" t="e">
        <f>VLOOKUP(B5000,MICRO!E:L,8,0)</f>
        <v>#N/A</v>
      </c>
      <c r="O5000" t="s">
        <v>6</v>
      </c>
    </row>
    <row r="5001" spans="1:15" ht="20.25" x14ac:dyDescent="0.25">
      <c r="A5001" s="1">
        <v>31</v>
      </c>
      <c r="B5001" s="159"/>
      <c r="C5001" s="1" t="s">
        <v>3947</v>
      </c>
      <c r="D5001" s="1"/>
      <c r="E5001" s="1" t="s">
        <v>3952</v>
      </c>
      <c r="F5001" s="1" t="s">
        <v>3953</v>
      </c>
      <c r="G5001" s="1">
        <v>2</v>
      </c>
      <c r="H5001" s="1" t="s">
        <v>19</v>
      </c>
      <c r="I5001" s="1" t="s">
        <v>2274</v>
      </c>
      <c r="J5001" s="1">
        <v>17.3</v>
      </c>
      <c r="K5001" s="1">
        <v>34.6</v>
      </c>
      <c r="L5001" s="42"/>
      <c r="M5001" s="219"/>
      <c r="N5001" s="1" t="e">
        <f>VLOOKUP(B5001,MICRO!E:L,8,0)</f>
        <v>#N/A</v>
      </c>
      <c r="O5001" t="s">
        <v>6</v>
      </c>
    </row>
    <row r="5002" spans="1:15" ht="20.25" x14ac:dyDescent="0.25">
      <c r="A5002" s="1">
        <v>32</v>
      </c>
      <c r="B5002" s="159"/>
      <c r="C5002" s="1" t="s">
        <v>3947</v>
      </c>
      <c r="D5002" s="1"/>
      <c r="E5002" s="1" t="s">
        <v>3954</v>
      </c>
      <c r="F5002" s="1" t="s">
        <v>3953</v>
      </c>
      <c r="G5002" s="1">
        <v>4</v>
      </c>
      <c r="H5002" s="1" t="s">
        <v>19</v>
      </c>
      <c r="I5002" s="1" t="s">
        <v>2274</v>
      </c>
      <c r="J5002" s="1">
        <v>22.8</v>
      </c>
      <c r="K5002" s="1">
        <v>91.2</v>
      </c>
      <c r="L5002" s="42"/>
      <c r="M5002" s="219"/>
      <c r="N5002" s="1" t="e">
        <f>VLOOKUP(B5002,MICRO!E:L,8,0)</f>
        <v>#N/A</v>
      </c>
      <c r="O5002" t="s">
        <v>6</v>
      </c>
    </row>
    <row r="5003" spans="1:15" ht="20.25" x14ac:dyDescent="0.25">
      <c r="A5003" s="1">
        <v>33</v>
      </c>
      <c r="B5003" s="159"/>
      <c r="C5003" s="1" t="s">
        <v>3947</v>
      </c>
      <c r="D5003" s="1"/>
      <c r="E5003" s="1" t="s">
        <v>3955</v>
      </c>
      <c r="F5003" s="1" t="s">
        <v>3953</v>
      </c>
      <c r="G5003" s="1">
        <v>2</v>
      </c>
      <c r="H5003" s="1" t="s">
        <v>19</v>
      </c>
      <c r="I5003" s="1" t="s">
        <v>2274</v>
      </c>
      <c r="J5003" s="1">
        <v>17.100000000000001</v>
      </c>
      <c r="K5003" s="1">
        <v>34.200000000000003</v>
      </c>
      <c r="L5003" s="42"/>
      <c r="M5003" s="219"/>
      <c r="N5003" s="1" t="e">
        <f>VLOOKUP(B5003,MICRO!E:L,8,0)</f>
        <v>#N/A</v>
      </c>
      <c r="O5003" t="s">
        <v>6</v>
      </c>
    </row>
    <row r="5004" spans="1:15" ht="20.25" x14ac:dyDescent="0.25">
      <c r="A5004" s="1">
        <v>34</v>
      </c>
      <c r="B5004" s="159"/>
      <c r="C5004" s="1" t="s">
        <v>3947</v>
      </c>
      <c r="D5004" s="1"/>
      <c r="E5004" s="1" t="s">
        <v>3956</v>
      </c>
      <c r="F5004" s="1" t="s">
        <v>3953</v>
      </c>
      <c r="G5004" s="1">
        <v>4</v>
      </c>
      <c r="H5004" s="1" t="s">
        <v>19</v>
      </c>
      <c r="I5004" s="1" t="s">
        <v>2274</v>
      </c>
      <c r="J5004" s="1">
        <v>13.1</v>
      </c>
      <c r="K5004" s="1">
        <v>52.4</v>
      </c>
      <c r="L5004" s="42"/>
      <c r="M5004" s="219"/>
      <c r="N5004" s="1" t="e">
        <f>VLOOKUP(B5004,MICRO!E:L,8,0)</f>
        <v>#N/A</v>
      </c>
      <c r="O5004" t="s">
        <v>6</v>
      </c>
    </row>
    <row r="5005" spans="1:15" ht="20.25" x14ac:dyDescent="0.25">
      <c r="A5005" s="1">
        <v>35</v>
      </c>
      <c r="B5005" s="159"/>
      <c r="C5005" s="1" t="s">
        <v>3947</v>
      </c>
      <c r="D5005" s="1"/>
      <c r="E5005" s="1" t="s">
        <v>3948</v>
      </c>
      <c r="F5005" s="1" t="s">
        <v>3949</v>
      </c>
      <c r="G5005" s="1">
        <v>76</v>
      </c>
      <c r="H5005" s="1" t="s">
        <v>19</v>
      </c>
      <c r="I5005" s="1" t="s">
        <v>2276</v>
      </c>
      <c r="J5005" s="1">
        <v>1.4</v>
      </c>
      <c r="K5005" s="1">
        <v>106.39999999999999</v>
      </c>
      <c r="L5005" s="42"/>
      <c r="M5005" s="219"/>
      <c r="N5005" s="1" t="e">
        <f>VLOOKUP(B5005,MICRO!E:L,8,0)</f>
        <v>#N/A</v>
      </c>
      <c r="O5005" t="s">
        <v>6</v>
      </c>
    </row>
    <row r="5006" spans="1:15" ht="20.25" x14ac:dyDescent="0.25">
      <c r="A5006" s="1">
        <v>36</v>
      </c>
      <c r="B5006" s="159"/>
      <c r="C5006" s="1" t="s">
        <v>3947</v>
      </c>
      <c r="D5006" s="1"/>
      <c r="E5006" s="1" t="s">
        <v>3951</v>
      </c>
      <c r="F5006" s="1" t="s">
        <v>3949</v>
      </c>
      <c r="G5006" s="1">
        <v>8</v>
      </c>
      <c r="H5006" s="1" t="s">
        <v>19</v>
      </c>
      <c r="I5006" s="1" t="s">
        <v>2276</v>
      </c>
      <c r="J5006" s="1">
        <v>2.4</v>
      </c>
      <c r="K5006" s="1">
        <v>19.2</v>
      </c>
      <c r="L5006" s="42"/>
      <c r="M5006" s="219"/>
      <c r="N5006" s="1" t="e">
        <f>VLOOKUP(B5006,MICRO!E:L,8,0)</f>
        <v>#N/A</v>
      </c>
      <c r="O5006" t="s">
        <v>6</v>
      </c>
    </row>
    <row r="5007" spans="1:15" ht="20.25" x14ac:dyDescent="0.25">
      <c r="A5007" s="1">
        <v>37</v>
      </c>
      <c r="B5007" s="159"/>
      <c r="C5007" s="1" t="s">
        <v>3947</v>
      </c>
      <c r="D5007" s="1"/>
      <c r="E5007" s="1" t="s">
        <v>3952</v>
      </c>
      <c r="F5007" s="1" t="s">
        <v>3953</v>
      </c>
      <c r="G5007" s="1">
        <v>2</v>
      </c>
      <c r="H5007" s="1" t="s">
        <v>19</v>
      </c>
      <c r="I5007" s="1" t="s">
        <v>2276</v>
      </c>
      <c r="J5007" s="1">
        <v>17.3</v>
      </c>
      <c r="K5007" s="1">
        <v>34.6</v>
      </c>
      <c r="L5007" s="42"/>
      <c r="M5007" s="219"/>
      <c r="N5007" s="1" t="e">
        <f>VLOOKUP(B5007,MICRO!E:L,8,0)</f>
        <v>#N/A</v>
      </c>
      <c r="O5007" t="s">
        <v>6</v>
      </c>
    </row>
    <row r="5008" spans="1:15" ht="20.25" x14ac:dyDescent="0.25">
      <c r="A5008" s="1">
        <v>38</v>
      </c>
      <c r="B5008" s="159"/>
      <c r="C5008" s="1" t="s">
        <v>3947</v>
      </c>
      <c r="D5008" s="1"/>
      <c r="E5008" s="1" t="s">
        <v>3954</v>
      </c>
      <c r="F5008" s="1" t="s">
        <v>3953</v>
      </c>
      <c r="G5008" s="1">
        <v>4</v>
      </c>
      <c r="H5008" s="1" t="s">
        <v>19</v>
      </c>
      <c r="I5008" s="1" t="s">
        <v>2276</v>
      </c>
      <c r="J5008" s="1">
        <v>22.8</v>
      </c>
      <c r="K5008" s="1">
        <v>91.2</v>
      </c>
      <c r="L5008" s="42"/>
      <c r="M5008" s="219"/>
      <c r="N5008" s="1" t="e">
        <f>VLOOKUP(B5008,MICRO!E:L,8,0)</f>
        <v>#N/A</v>
      </c>
      <c r="O5008" t="s">
        <v>6</v>
      </c>
    </row>
    <row r="5009" spans="1:15" ht="20.25" x14ac:dyDescent="0.25">
      <c r="A5009" s="1">
        <v>39</v>
      </c>
      <c r="B5009" s="159"/>
      <c r="C5009" s="1" t="s">
        <v>3947</v>
      </c>
      <c r="D5009" s="1"/>
      <c r="E5009" s="1" t="s">
        <v>3955</v>
      </c>
      <c r="F5009" s="1" t="s">
        <v>3953</v>
      </c>
      <c r="G5009" s="1">
        <v>2</v>
      </c>
      <c r="H5009" s="1" t="s">
        <v>19</v>
      </c>
      <c r="I5009" s="1" t="s">
        <v>2276</v>
      </c>
      <c r="J5009" s="1">
        <v>17.100000000000001</v>
      </c>
      <c r="K5009" s="1">
        <v>34.200000000000003</v>
      </c>
      <c r="L5009" s="42"/>
      <c r="M5009" s="219"/>
      <c r="N5009" s="1" t="e">
        <f>VLOOKUP(B5009,MICRO!E:L,8,0)</f>
        <v>#N/A</v>
      </c>
      <c r="O5009" t="s">
        <v>6</v>
      </c>
    </row>
    <row r="5010" spans="1:15" ht="20.25" x14ac:dyDescent="0.25">
      <c r="A5010" s="1">
        <v>40</v>
      </c>
      <c r="B5010" s="159"/>
      <c r="C5010" s="1" t="s">
        <v>3947</v>
      </c>
      <c r="D5010" s="1"/>
      <c r="E5010" s="1" t="s">
        <v>3956</v>
      </c>
      <c r="F5010" s="1" t="s">
        <v>3953</v>
      </c>
      <c r="G5010" s="1">
        <v>4</v>
      </c>
      <c r="H5010" s="1" t="s">
        <v>19</v>
      </c>
      <c r="I5010" s="1" t="s">
        <v>2276</v>
      </c>
      <c r="J5010" s="1">
        <v>13.1</v>
      </c>
      <c r="K5010" s="1">
        <v>52.4</v>
      </c>
      <c r="L5010" s="42"/>
      <c r="M5010" s="219"/>
      <c r="N5010" s="1" t="e">
        <f>VLOOKUP(B5010,MICRO!E:L,8,0)</f>
        <v>#N/A</v>
      </c>
      <c r="O5010" t="s">
        <v>6</v>
      </c>
    </row>
    <row r="5011" spans="1:15" ht="20.25" x14ac:dyDescent="0.25">
      <c r="A5011" s="1">
        <v>41</v>
      </c>
      <c r="B5011" s="159"/>
      <c r="C5011" s="1" t="s">
        <v>3957</v>
      </c>
      <c r="D5011" s="1"/>
      <c r="E5011" s="1" t="s">
        <v>3958</v>
      </c>
      <c r="F5011" s="1" t="s">
        <v>3959</v>
      </c>
      <c r="G5011" s="1">
        <v>1</v>
      </c>
      <c r="H5011" s="1" t="s">
        <v>19</v>
      </c>
      <c r="I5011" s="1" t="s">
        <v>2274</v>
      </c>
      <c r="J5011" s="1">
        <v>96.4</v>
      </c>
      <c r="K5011" s="1">
        <v>96.4</v>
      </c>
      <c r="L5011" s="42"/>
      <c r="M5011" s="219"/>
      <c r="N5011" s="1" t="e">
        <f>VLOOKUP(B5011,MICRO!E:L,8,0)</f>
        <v>#N/A</v>
      </c>
      <c r="O5011" t="s">
        <v>6</v>
      </c>
    </row>
    <row r="5012" spans="1:15" ht="20.25" x14ac:dyDescent="0.25">
      <c r="A5012" s="1">
        <v>42</v>
      </c>
      <c r="B5012" s="159"/>
      <c r="C5012" s="1" t="s">
        <v>3957</v>
      </c>
      <c r="D5012" s="1"/>
      <c r="E5012" s="1" t="s">
        <v>3961</v>
      </c>
      <c r="F5012" s="1" t="s">
        <v>3962</v>
      </c>
      <c r="G5012" s="1">
        <v>1</v>
      </c>
      <c r="H5012" s="1" t="s">
        <v>19</v>
      </c>
      <c r="I5012" s="1" t="s">
        <v>2274</v>
      </c>
      <c r="J5012" s="1">
        <v>25.2</v>
      </c>
      <c r="K5012" s="1">
        <v>25.2</v>
      </c>
      <c r="L5012" s="42"/>
      <c r="M5012" s="219"/>
      <c r="N5012" s="1" t="e">
        <f>VLOOKUP(B5012,MICRO!E:L,8,0)</f>
        <v>#N/A</v>
      </c>
      <c r="O5012" t="s">
        <v>6</v>
      </c>
    </row>
    <row r="5013" spans="1:15" ht="20.25" x14ac:dyDescent="0.25">
      <c r="A5013" s="1">
        <v>43</v>
      </c>
      <c r="B5013" s="159"/>
      <c r="C5013" s="1" t="s">
        <v>3957</v>
      </c>
      <c r="D5013" s="1"/>
      <c r="E5013" s="1" t="s">
        <v>3963</v>
      </c>
      <c r="F5013" s="1" t="s">
        <v>3964</v>
      </c>
      <c r="G5013" s="1">
        <v>2</v>
      </c>
      <c r="H5013" s="1" t="s">
        <v>19</v>
      </c>
      <c r="I5013" s="1" t="s">
        <v>2274</v>
      </c>
      <c r="J5013" s="1">
        <v>2</v>
      </c>
      <c r="K5013" s="1">
        <v>4</v>
      </c>
      <c r="L5013" s="42"/>
      <c r="M5013" s="219"/>
      <c r="N5013" s="1" t="e">
        <f>VLOOKUP(B5013,MICRO!E:L,8,0)</f>
        <v>#N/A</v>
      </c>
      <c r="O5013" t="s">
        <v>6</v>
      </c>
    </row>
    <row r="5014" spans="1:15" ht="20.25" x14ac:dyDescent="0.25">
      <c r="A5014" s="1">
        <v>44</v>
      </c>
      <c r="B5014" s="159"/>
      <c r="C5014" s="1" t="s">
        <v>3957</v>
      </c>
      <c r="D5014" s="1"/>
      <c r="E5014" s="1" t="s">
        <v>3958</v>
      </c>
      <c r="F5014" s="1" t="s">
        <v>3959</v>
      </c>
      <c r="G5014" s="1">
        <v>1</v>
      </c>
      <c r="H5014" s="1" t="s">
        <v>19</v>
      </c>
      <c r="I5014" s="1" t="s">
        <v>2276</v>
      </c>
      <c r="J5014" s="1">
        <v>96.4</v>
      </c>
      <c r="K5014" s="1">
        <v>96.4</v>
      </c>
      <c r="L5014" s="42"/>
      <c r="M5014" s="219"/>
      <c r="N5014" s="1" t="e">
        <f>VLOOKUP(B5014,MICRO!E:L,8,0)</f>
        <v>#N/A</v>
      </c>
      <c r="O5014" t="s">
        <v>6</v>
      </c>
    </row>
    <row r="5015" spans="1:15" ht="20.25" x14ac:dyDescent="0.25">
      <c r="A5015" s="1">
        <v>45</v>
      </c>
      <c r="B5015" s="159"/>
      <c r="C5015" s="1" t="s">
        <v>3957</v>
      </c>
      <c r="D5015" s="1"/>
      <c r="E5015" s="1" t="s">
        <v>3961</v>
      </c>
      <c r="F5015" s="1" t="s">
        <v>3962</v>
      </c>
      <c r="G5015" s="1">
        <v>1</v>
      </c>
      <c r="H5015" s="1" t="s">
        <v>19</v>
      </c>
      <c r="I5015" s="1" t="s">
        <v>2276</v>
      </c>
      <c r="J5015" s="1">
        <v>25.2</v>
      </c>
      <c r="K5015" s="1">
        <v>25.2</v>
      </c>
      <c r="L5015" s="42"/>
      <c r="M5015" s="219"/>
      <c r="N5015" s="1" t="e">
        <f>VLOOKUP(B5015,MICRO!E:L,8,0)</f>
        <v>#N/A</v>
      </c>
      <c r="O5015" t="s">
        <v>6</v>
      </c>
    </row>
    <row r="5016" spans="1:15" ht="20.25" x14ac:dyDescent="0.25">
      <c r="A5016" s="1">
        <v>46</v>
      </c>
      <c r="B5016" s="159"/>
      <c r="C5016" s="1" t="s">
        <v>3957</v>
      </c>
      <c r="D5016" s="1"/>
      <c r="E5016" s="1" t="s">
        <v>3963</v>
      </c>
      <c r="F5016" s="1" t="s">
        <v>3964</v>
      </c>
      <c r="G5016" s="1">
        <v>2</v>
      </c>
      <c r="H5016" s="1" t="s">
        <v>19</v>
      </c>
      <c r="I5016" s="1" t="s">
        <v>2276</v>
      </c>
      <c r="J5016" s="1">
        <v>2</v>
      </c>
      <c r="K5016" s="1">
        <v>4</v>
      </c>
      <c r="L5016" s="42"/>
      <c r="M5016" s="219"/>
      <c r="N5016" s="1" t="e">
        <f>VLOOKUP(B5016,MICRO!E:L,8,0)</f>
        <v>#N/A</v>
      </c>
      <c r="O5016" t="s">
        <v>6</v>
      </c>
    </row>
    <row r="5017" spans="1:15" ht="20.25" x14ac:dyDescent="0.25">
      <c r="A5017" s="1">
        <v>47</v>
      </c>
      <c r="B5017" s="159"/>
      <c r="C5017" s="1" t="s">
        <v>3965</v>
      </c>
      <c r="D5017" s="1"/>
      <c r="E5017" s="1" t="s">
        <v>3966</v>
      </c>
      <c r="F5017" s="1" t="s">
        <v>3967</v>
      </c>
      <c r="G5017" s="1">
        <v>1</v>
      </c>
      <c r="H5017" s="1" t="s">
        <v>19</v>
      </c>
      <c r="I5017" s="1" t="s">
        <v>2274</v>
      </c>
      <c r="J5017" s="1">
        <v>97.6</v>
      </c>
      <c r="K5017" s="1">
        <v>97.6</v>
      </c>
      <c r="L5017" s="42"/>
      <c r="M5017" s="219"/>
      <c r="N5017" s="1" t="e">
        <f>VLOOKUP(B5017,MICRO!E:L,8,0)</f>
        <v>#N/A</v>
      </c>
      <c r="O5017" t="s">
        <v>6</v>
      </c>
    </row>
    <row r="5018" spans="1:15" ht="20.25" x14ac:dyDescent="0.25">
      <c r="A5018" s="1">
        <v>48</v>
      </c>
      <c r="B5018" s="159"/>
      <c r="C5018" s="1" t="s">
        <v>3965</v>
      </c>
      <c r="D5018" s="1"/>
      <c r="E5018" s="1" t="s">
        <v>3968</v>
      </c>
      <c r="F5018" s="1" t="s">
        <v>3962</v>
      </c>
      <c r="G5018" s="1">
        <v>1</v>
      </c>
      <c r="H5018" s="1" t="s">
        <v>19</v>
      </c>
      <c r="I5018" s="1" t="s">
        <v>2274</v>
      </c>
      <c r="J5018" s="1">
        <v>25.2</v>
      </c>
      <c r="K5018" s="1">
        <v>25.2</v>
      </c>
      <c r="L5018" s="42"/>
      <c r="M5018" s="219"/>
      <c r="N5018" s="1" t="e">
        <f>VLOOKUP(B5018,MICRO!E:L,8,0)</f>
        <v>#N/A</v>
      </c>
      <c r="O5018" t="s">
        <v>6</v>
      </c>
    </row>
    <row r="5019" spans="1:15" ht="20.25" x14ac:dyDescent="0.25">
      <c r="A5019" s="1">
        <v>49</v>
      </c>
      <c r="B5019" s="159"/>
      <c r="C5019" s="1" t="s">
        <v>3965</v>
      </c>
      <c r="D5019" s="1"/>
      <c r="E5019" s="1" t="s">
        <v>3969</v>
      </c>
      <c r="F5019" s="1" t="s">
        <v>3964</v>
      </c>
      <c r="G5019" s="1">
        <v>2</v>
      </c>
      <c r="H5019" s="1" t="s">
        <v>19</v>
      </c>
      <c r="I5019" s="1" t="s">
        <v>2274</v>
      </c>
      <c r="J5019" s="1">
        <v>2</v>
      </c>
      <c r="K5019" s="1">
        <v>4</v>
      </c>
      <c r="L5019" s="42"/>
      <c r="M5019" s="219"/>
      <c r="N5019" s="1" t="e">
        <f>VLOOKUP(B5019,MICRO!E:L,8,0)</f>
        <v>#N/A</v>
      </c>
      <c r="O5019" t="s">
        <v>6</v>
      </c>
    </row>
    <row r="5020" spans="1:15" ht="20.25" x14ac:dyDescent="0.25">
      <c r="A5020" s="1">
        <v>50</v>
      </c>
      <c r="B5020" s="159"/>
      <c r="C5020" s="1" t="s">
        <v>3965</v>
      </c>
      <c r="D5020" s="1"/>
      <c r="E5020" s="1" t="s">
        <v>3966</v>
      </c>
      <c r="F5020" s="1" t="s">
        <v>3967</v>
      </c>
      <c r="G5020" s="1">
        <v>1</v>
      </c>
      <c r="H5020" s="1" t="s">
        <v>19</v>
      </c>
      <c r="I5020" s="1" t="s">
        <v>2276</v>
      </c>
      <c r="J5020" s="1">
        <v>97.6</v>
      </c>
      <c r="K5020" s="1">
        <v>97.6</v>
      </c>
      <c r="L5020" s="42"/>
      <c r="M5020" s="219"/>
      <c r="N5020" s="1" t="e">
        <f>VLOOKUP(B5020,MICRO!E:L,8,0)</f>
        <v>#N/A</v>
      </c>
      <c r="O5020" t="s">
        <v>6</v>
      </c>
    </row>
    <row r="5021" spans="1:15" ht="20.25" x14ac:dyDescent="0.25">
      <c r="A5021" s="1">
        <v>51</v>
      </c>
      <c r="B5021" s="159"/>
      <c r="C5021" s="1" t="s">
        <v>3965</v>
      </c>
      <c r="D5021" s="1"/>
      <c r="E5021" s="1" t="s">
        <v>3968</v>
      </c>
      <c r="F5021" s="1" t="s">
        <v>3962</v>
      </c>
      <c r="G5021" s="1">
        <v>1</v>
      </c>
      <c r="H5021" s="1" t="s">
        <v>19</v>
      </c>
      <c r="I5021" s="1" t="s">
        <v>2276</v>
      </c>
      <c r="J5021" s="1">
        <v>25.2</v>
      </c>
      <c r="K5021" s="1">
        <v>25.2</v>
      </c>
      <c r="L5021" s="42"/>
      <c r="M5021" s="219"/>
      <c r="N5021" s="1" t="e">
        <f>VLOOKUP(B5021,MICRO!E:L,8,0)</f>
        <v>#N/A</v>
      </c>
      <c r="O5021" t="s">
        <v>6</v>
      </c>
    </row>
    <row r="5022" spans="1:15" ht="20.25" x14ac:dyDescent="0.25">
      <c r="A5022" s="1">
        <v>52</v>
      </c>
      <c r="B5022" s="159"/>
      <c r="C5022" s="1" t="s">
        <v>3965</v>
      </c>
      <c r="D5022" s="1"/>
      <c r="E5022" s="1" t="s">
        <v>3969</v>
      </c>
      <c r="F5022" s="1" t="s">
        <v>3964</v>
      </c>
      <c r="G5022" s="1">
        <v>2</v>
      </c>
      <c r="H5022" s="1" t="s">
        <v>19</v>
      </c>
      <c r="I5022" s="1" t="s">
        <v>2276</v>
      </c>
      <c r="J5022" s="1">
        <v>2</v>
      </c>
      <c r="K5022" s="1">
        <v>4</v>
      </c>
      <c r="L5022" s="42"/>
      <c r="M5022" s="219"/>
      <c r="N5022" s="1" t="e">
        <f>VLOOKUP(B5022,MICRO!E:L,8,0)</f>
        <v>#N/A</v>
      </c>
      <c r="O5022" t="s">
        <v>6</v>
      </c>
    </row>
    <row r="5023" spans="1:15" ht="20.25" x14ac:dyDescent="0.25">
      <c r="A5023" s="1">
        <v>53</v>
      </c>
      <c r="B5023" s="159"/>
      <c r="C5023" s="1" t="s">
        <v>3772</v>
      </c>
      <c r="D5023" s="1"/>
      <c r="E5023" s="1" t="s">
        <v>3982</v>
      </c>
      <c r="F5023" s="1" t="s">
        <v>3983</v>
      </c>
      <c r="G5023" s="1">
        <v>2</v>
      </c>
      <c r="H5023" s="1" t="s">
        <v>19</v>
      </c>
      <c r="I5023" s="1" t="s">
        <v>2274</v>
      </c>
      <c r="J5023" s="1">
        <v>13.7</v>
      </c>
      <c r="K5023" s="1">
        <v>27.4</v>
      </c>
      <c r="L5023" s="42"/>
      <c r="M5023" s="219"/>
      <c r="N5023" s="1" t="e">
        <f>VLOOKUP(B5023,MICRO!E:L,8,0)</f>
        <v>#N/A</v>
      </c>
      <c r="O5023" t="s">
        <v>6</v>
      </c>
    </row>
    <row r="5024" spans="1:15" ht="20.25" x14ac:dyDescent="0.25">
      <c r="A5024" s="1">
        <v>54</v>
      </c>
      <c r="B5024" s="159"/>
      <c r="C5024" s="1" t="s">
        <v>3772</v>
      </c>
      <c r="D5024" s="1"/>
      <c r="E5024" s="1" t="s">
        <v>3982</v>
      </c>
      <c r="F5024" s="1" t="s">
        <v>3983</v>
      </c>
      <c r="G5024" s="1">
        <v>2</v>
      </c>
      <c r="H5024" s="1" t="s">
        <v>19</v>
      </c>
      <c r="I5024" s="1" t="s">
        <v>2276</v>
      </c>
      <c r="J5024" s="1">
        <v>13.7</v>
      </c>
      <c r="K5024" s="1">
        <v>27.4</v>
      </c>
      <c r="L5024" s="42"/>
      <c r="M5024" s="219"/>
      <c r="N5024" s="1" t="e">
        <f>VLOOKUP(B5024,MICRO!E:L,8,0)</f>
        <v>#N/A</v>
      </c>
      <c r="O5024" t="s">
        <v>6</v>
      </c>
    </row>
    <row r="5025" spans="1:15" ht="20.25" x14ac:dyDescent="0.25">
      <c r="A5025" s="1">
        <v>55</v>
      </c>
      <c r="B5025" s="159"/>
      <c r="C5025" s="1" t="s">
        <v>3984</v>
      </c>
      <c r="D5025" s="1"/>
      <c r="E5025" s="1" t="s">
        <v>3985</v>
      </c>
      <c r="F5025" s="1" t="s">
        <v>3986</v>
      </c>
      <c r="G5025" s="1">
        <v>1</v>
      </c>
      <c r="H5025" s="1" t="s">
        <v>19</v>
      </c>
      <c r="I5025" s="1" t="s">
        <v>2274</v>
      </c>
      <c r="J5025" s="1">
        <v>36.6</v>
      </c>
      <c r="K5025" s="1">
        <v>36.6</v>
      </c>
      <c r="L5025" s="42"/>
      <c r="M5025" s="219"/>
      <c r="N5025" s="1" t="e">
        <f>VLOOKUP(B5025,MICRO!E:L,8,0)</f>
        <v>#N/A</v>
      </c>
      <c r="O5025" t="s">
        <v>6</v>
      </c>
    </row>
    <row r="5026" spans="1:15" ht="20.25" x14ac:dyDescent="0.25">
      <c r="A5026" s="1">
        <v>56</v>
      </c>
      <c r="B5026" s="159"/>
      <c r="C5026" s="1" t="s">
        <v>3984</v>
      </c>
      <c r="D5026" s="1"/>
      <c r="E5026" s="1" t="s">
        <v>3985</v>
      </c>
      <c r="F5026" s="1" t="s">
        <v>3986</v>
      </c>
      <c r="G5026" s="1">
        <v>1</v>
      </c>
      <c r="H5026" s="1" t="s">
        <v>19</v>
      </c>
      <c r="I5026" s="1" t="s">
        <v>2276</v>
      </c>
      <c r="J5026" s="1">
        <v>36.6</v>
      </c>
      <c r="K5026" s="1">
        <v>36.6</v>
      </c>
      <c r="L5026" s="42"/>
      <c r="M5026" s="219"/>
      <c r="N5026" s="1" t="e">
        <f>VLOOKUP(B5026,MICRO!E:L,8,0)</f>
        <v>#N/A</v>
      </c>
      <c r="O5026" t="s">
        <v>6</v>
      </c>
    </row>
    <row r="5027" spans="1:15" ht="20.25" x14ac:dyDescent="0.25">
      <c r="A5027" s="1">
        <v>57</v>
      </c>
      <c r="B5027" s="159"/>
      <c r="C5027" s="1" t="s">
        <v>3984</v>
      </c>
      <c r="D5027" s="1"/>
      <c r="E5027" s="1" t="s">
        <v>3988</v>
      </c>
      <c r="F5027" s="1" t="s">
        <v>3989</v>
      </c>
      <c r="G5027" s="1">
        <v>2</v>
      </c>
      <c r="H5027" s="1" t="s">
        <v>19</v>
      </c>
      <c r="I5027" s="1" t="s">
        <v>2274</v>
      </c>
      <c r="J5027" s="1">
        <v>6.3</v>
      </c>
      <c r="K5027" s="1">
        <v>12.6</v>
      </c>
      <c r="L5027" s="42"/>
      <c r="M5027" s="219"/>
      <c r="N5027" s="1" t="e">
        <f>VLOOKUP(B5027,MICRO!E:L,8,0)</f>
        <v>#N/A</v>
      </c>
      <c r="O5027" t="s">
        <v>6</v>
      </c>
    </row>
    <row r="5028" spans="1:15" ht="20.25" x14ac:dyDescent="0.25">
      <c r="A5028" s="1">
        <v>58</v>
      </c>
      <c r="B5028" s="159"/>
      <c r="C5028" s="1" t="s">
        <v>3984</v>
      </c>
      <c r="D5028" s="1"/>
      <c r="E5028" s="1" t="s">
        <v>3988</v>
      </c>
      <c r="F5028" s="1" t="s">
        <v>3989</v>
      </c>
      <c r="G5028" s="1">
        <v>2</v>
      </c>
      <c r="H5028" s="1" t="s">
        <v>19</v>
      </c>
      <c r="I5028" s="1" t="s">
        <v>2276</v>
      </c>
      <c r="J5028" s="1">
        <v>6.3</v>
      </c>
      <c r="K5028" s="1">
        <v>12.6</v>
      </c>
      <c r="L5028" s="42"/>
      <c r="M5028" s="219"/>
      <c r="N5028" s="1" t="e">
        <f>VLOOKUP(B5028,MICRO!E:L,8,0)</f>
        <v>#N/A</v>
      </c>
      <c r="O5028" t="s">
        <v>6</v>
      </c>
    </row>
    <row r="5029" spans="1:15" ht="20.25" x14ac:dyDescent="0.25">
      <c r="A5029" s="1">
        <v>59</v>
      </c>
      <c r="B5029" s="159"/>
      <c r="C5029" s="1" t="s">
        <v>3984</v>
      </c>
      <c r="D5029" s="1"/>
      <c r="E5029" s="1" t="s">
        <v>3990</v>
      </c>
      <c r="F5029" s="1" t="s">
        <v>3991</v>
      </c>
      <c r="G5029" s="1">
        <v>2</v>
      </c>
      <c r="H5029" s="1" t="s">
        <v>19</v>
      </c>
      <c r="I5029" s="1" t="s">
        <v>2274</v>
      </c>
      <c r="J5029" s="1">
        <v>0.7</v>
      </c>
      <c r="K5029" s="1">
        <v>1.4</v>
      </c>
      <c r="L5029" s="42"/>
      <c r="M5029" s="219"/>
      <c r="N5029" s="1" t="e">
        <f>VLOOKUP(B5029,MICRO!E:L,8,0)</f>
        <v>#N/A</v>
      </c>
      <c r="O5029" t="s">
        <v>6</v>
      </c>
    </row>
    <row r="5030" spans="1:15" ht="20.25" x14ac:dyDescent="0.25">
      <c r="A5030" s="1">
        <v>60</v>
      </c>
      <c r="B5030" s="159"/>
      <c r="C5030" s="1" t="s">
        <v>3984</v>
      </c>
      <c r="D5030" s="1"/>
      <c r="E5030" s="1" t="s">
        <v>3990</v>
      </c>
      <c r="F5030" s="1" t="s">
        <v>3991</v>
      </c>
      <c r="G5030" s="1">
        <v>2</v>
      </c>
      <c r="H5030" s="1" t="s">
        <v>19</v>
      </c>
      <c r="I5030" s="1" t="s">
        <v>2276</v>
      </c>
      <c r="J5030" s="1">
        <v>0.7</v>
      </c>
      <c r="K5030" s="1">
        <v>1.4</v>
      </c>
      <c r="L5030" s="42"/>
      <c r="M5030" s="219"/>
      <c r="N5030" s="1" t="e">
        <f>VLOOKUP(B5030,MICRO!E:L,8,0)</f>
        <v>#N/A</v>
      </c>
      <c r="O5030" t="s">
        <v>6</v>
      </c>
    </row>
    <row r="5031" spans="1:15" ht="20.25" x14ac:dyDescent="0.25">
      <c r="A5031" s="1">
        <v>61</v>
      </c>
      <c r="B5031" s="159"/>
      <c r="C5031" s="1" t="s">
        <v>3992</v>
      </c>
      <c r="D5031" s="1"/>
      <c r="E5031" s="1" t="s">
        <v>3993</v>
      </c>
      <c r="F5031" s="1" t="s">
        <v>3994</v>
      </c>
      <c r="G5031" s="1">
        <v>1</v>
      </c>
      <c r="H5031" s="1" t="s">
        <v>19</v>
      </c>
      <c r="I5031" s="1" t="s">
        <v>2274</v>
      </c>
      <c r="J5031" s="1">
        <v>11.3</v>
      </c>
      <c r="K5031" s="1">
        <v>11.3</v>
      </c>
      <c r="L5031" s="42"/>
      <c r="M5031" s="219"/>
      <c r="N5031" s="1" t="e">
        <f>VLOOKUP(B5031,MICRO!E:L,8,0)</f>
        <v>#N/A</v>
      </c>
      <c r="O5031" t="s">
        <v>6</v>
      </c>
    </row>
    <row r="5032" spans="1:15" ht="20.25" x14ac:dyDescent="0.25">
      <c r="A5032" s="1">
        <v>62</v>
      </c>
      <c r="B5032" s="159"/>
      <c r="C5032" s="1" t="s">
        <v>3992</v>
      </c>
      <c r="D5032" s="1"/>
      <c r="E5032" s="1" t="s">
        <v>3993</v>
      </c>
      <c r="F5032" s="1" t="s">
        <v>3994</v>
      </c>
      <c r="G5032" s="1">
        <v>1</v>
      </c>
      <c r="H5032" s="1" t="s">
        <v>19</v>
      </c>
      <c r="I5032" s="1" t="s">
        <v>2276</v>
      </c>
      <c r="J5032" s="1">
        <v>11.3</v>
      </c>
      <c r="K5032" s="1">
        <v>11.3</v>
      </c>
      <c r="L5032" s="42"/>
      <c r="M5032" s="219"/>
      <c r="N5032" s="1" t="e">
        <f>VLOOKUP(B5032,MICRO!E:L,8,0)</f>
        <v>#N/A</v>
      </c>
      <c r="O5032" t="s">
        <v>6</v>
      </c>
    </row>
    <row r="5033" spans="1:15" ht="20.25" x14ac:dyDescent="0.25">
      <c r="A5033" s="1">
        <v>63</v>
      </c>
      <c r="B5033" s="159"/>
      <c r="C5033" s="1" t="s">
        <v>3992</v>
      </c>
      <c r="D5033" s="1"/>
      <c r="E5033" s="1" t="s">
        <v>3996</v>
      </c>
      <c r="F5033" s="1" t="s">
        <v>3994</v>
      </c>
      <c r="G5033" s="1">
        <v>1</v>
      </c>
      <c r="H5033" s="1" t="s">
        <v>19</v>
      </c>
      <c r="I5033" s="1" t="s">
        <v>2274</v>
      </c>
      <c r="J5033" s="1">
        <v>11.3</v>
      </c>
      <c r="K5033" s="1">
        <v>11.3</v>
      </c>
      <c r="L5033" s="42"/>
      <c r="M5033" s="219"/>
      <c r="N5033" s="1" t="e">
        <f>VLOOKUP(B5033,MICRO!E:L,8,0)</f>
        <v>#N/A</v>
      </c>
      <c r="O5033" t="s">
        <v>6</v>
      </c>
    </row>
    <row r="5034" spans="1:15" ht="20.25" x14ac:dyDescent="0.25">
      <c r="A5034" s="1">
        <v>64</v>
      </c>
      <c r="B5034" s="159"/>
      <c r="C5034" s="1" t="s">
        <v>3992</v>
      </c>
      <c r="D5034" s="1"/>
      <c r="E5034" s="1" t="s">
        <v>3996</v>
      </c>
      <c r="F5034" s="1" t="s">
        <v>3994</v>
      </c>
      <c r="G5034" s="1">
        <v>1</v>
      </c>
      <c r="H5034" s="1" t="s">
        <v>19</v>
      </c>
      <c r="I5034" s="1" t="s">
        <v>2276</v>
      </c>
      <c r="J5034" s="1">
        <v>11.3</v>
      </c>
      <c r="K5034" s="1">
        <v>11.3</v>
      </c>
      <c r="L5034" s="42"/>
      <c r="M5034" s="219"/>
      <c r="N5034" s="1" t="e">
        <f>VLOOKUP(B5034,MICRO!E:L,8,0)</f>
        <v>#N/A</v>
      </c>
      <c r="O5034" t="s">
        <v>6</v>
      </c>
    </row>
    <row r="5035" spans="1:15" ht="20.25" x14ac:dyDescent="0.25">
      <c r="A5035" s="1">
        <v>65</v>
      </c>
      <c r="B5035" s="159"/>
      <c r="C5035" s="1" t="s">
        <v>3992</v>
      </c>
      <c r="D5035" s="1"/>
      <c r="E5035" s="1" t="s">
        <v>3997</v>
      </c>
      <c r="F5035" s="1" t="s">
        <v>3994</v>
      </c>
      <c r="G5035" s="1">
        <v>1</v>
      </c>
      <c r="H5035" s="1" t="s">
        <v>19</v>
      </c>
      <c r="I5035" s="1" t="s">
        <v>2274</v>
      </c>
      <c r="J5035" s="1">
        <v>19.8</v>
      </c>
      <c r="K5035" s="1">
        <v>19.8</v>
      </c>
      <c r="L5035" s="42"/>
      <c r="M5035" s="219"/>
      <c r="N5035" s="1" t="e">
        <f>VLOOKUP(B5035,MICRO!E:L,8,0)</f>
        <v>#N/A</v>
      </c>
      <c r="O5035" t="s">
        <v>6</v>
      </c>
    </row>
    <row r="5036" spans="1:15" ht="20.25" x14ac:dyDescent="0.25">
      <c r="A5036" s="1">
        <v>66</v>
      </c>
      <c r="B5036" s="159"/>
      <c r="C5036" s="1" t="s">
        <v>3992</v>
      </c>
      <c r="D5036" s="1"/>
      <c r="E5036" s="1" t="s">
        <v>3997</v>
      </c>
      <c r="F5036" s="1" t="s">
        <v>3994</v>
      </c>
      <c r="G5036" s="1">
        <v>1</v>
      </c>
      <c r="H5036" s="1" t="s">
        <v>19</v>
      </c>
      <c r="I5036" s="1" t="s">
        <v>2276</v>
      </c>
      <c r="J5036" s="1">
        <v>19.8</v>
      </c>
      <c r="K5036" s="1">
        <v>19.8</v>
      </c>
      <c r="L5036" s="42"/>
      <c r="M5036" s="219"/>
      <c r="N5036" s="1" t="e">
        <f>VLOOKUP(B5036,MICRO!E:L,8,0)</f>
        <v>#N/A</v>
      </c>
      <c r="O5036" t="s">
        <v>6</v>
      </c>
    </row>
    <row r="5037" spans="1:15" ht="20.25" x14ac:dyDescent="0.25">
      <c r="A5037" s="1">
        <v>67</v>
      </c>
      <c r="B5037" s="159"/>
      <c r="C5037" s="1" t="s">
        <v>3992</v>
      </c>
      <c r="D5037" s="1"/>
      <c r="E5037" s="1" t="s">
        <v>3998</v>
      </c>
      <c r="F5037" s="1" t="s">
        <v>3994</v>
      </c>
      <c r="G5037" s="1">
        <v>1</v>
      </c>
      <c r="H5037" s="1" t="s">
        <v>19</v>
      </c>
      <c r="I5037" s="1" t="s">
        <v>2274</v>
      </c>
      <c r="J5037" s="1">
        <v>24.9</v>
      </c>
      <c r="K5037" s="1">
        <v>24.9</v>
      </c>
      <c r="L5037" s="42"/>
      <c r="M5037" s="219"/>
      <c r="N5037" s="1" t="e">
        <f>VLOOKUP(B5037,MICRO!E:L,8,0)</f>
        <v>#N/A</v>
      </c>
      <c r="O5037" t="s">
        <v>6</v>
      </c>
    </row>
    <row r="5038" spans="1:15" ht="20.25" x14ac:dyDescent="0.25">
      <c r="A5038" s="1">
        <v>68</v>
      </c>
      <c r="B5038" s="159"/>
      <c r="C5038" s="1" t="s">
        <v>3992</v>
      </c>
      <c r="D5038" s="1"/>
      <c r="E5038" s="1" t="s">
        <v>3998</v>
      </c>
      <c r="F5038" s="1" t="s">
        <v>3994</v>
      </c>
      <c r="G5038" s="1">
        <v>1</v>
      </c>
      <c r="H5038" s="1" t="s">
        <v>19</v>
      </c>
      <c r="I5038" s="1" t="s">
        <v>2276</v>
      </c>
      <c r="J5038" s="1">
        <v>24.9</v>
      </c>
      <c r="K5038" s="1">
        <v>24.9</v>
      </c>
      <c r="L5038" s="42"/>
      <c r="M5038" s="219"/>
      <c r="N5038" s="1" t="e">
        <f>VLOOKUP(B5038,MICRO!E:L,8,0)</f>
        <v>#N/A</v>
      </c>
      <c r="O5038" t="s">
        <v>6</v>
      </c>
    </row>
    <row r="5039" spans="1:15" ht="20.25" x14ac:dyDescent="0.25">
      <c r="A5039" s="1">
        <v>69</v>
      </c>
      <c r="B5039" s="159"/>
      <c r="C5039" s="1" t="s">
        <v>3992</v>
      </c>
      <c r="D5039" s="1"/>
      <c r="E5039" s="1" t="s">
        <v>3999</v>
      </c>
      <c r="F5039" s="1" t="s">
        <v>3994</v>
      </c>
      <c r="G5039" s="1">
        <v>2</v>
      </c>
      <c r="H5039" s="1" t="s">
        <v>19</v>
      </c>
      <c r="I5039" s="1" t="s">
        <v>2274</v>
      </c>
      <c r="J5039" s="1">
        <v>37</v>
      </c>
      <c r="K5039" s="1">
        <v>74</v>
      </c>
      <c r="L5039" s="42"/>
      <c r="M5039" s="219"/>
      <c r="N5039" s="1" t="e">
        <f>VLOOKUP(B5039,MICRO!E:L,8,0)</f>
        <v>#N/A</v>
      </c>
      <c r="O5039" t="s">
        <v>6</v>
      </c>
    </row>
    <row r="5040" spans="1:15" ht="20.25" x14ac:dyDescent="0.25">
      <c r="A5040" s="1">
        <v>70</v>
      </c>
      <c r="B5040" s="159"/>
      <c r="C5040" s="1" t="s">
        <v>3992</v>
      </c>
      <c r="D5040" s="1"/>
      <c r="E5040" s="1" t="s">
        <v>3999</v>
      </c>
      <c r="F5040" s="1" t="s">
        <v>3994</v>
      </c>
      <c r="G5040" s="1">
        <v>2</v>
      </c>
      <c r="H5040" s="1" t="s">
        <v>19</v>
      </c>
      <c r="I5040" s="1" t="s">
        <v>2276</v>
      </c>
      <c r="J5040" s="1">
        <v>37</v>
      </c>
      <c r="K5040" s="1">
        <v>74</v>
      </c>
      <c r="L5040" s="42"/>
      <c r="M5040" s="219"/>
      <c r="N5040" s="1" t="e">
        <f>VLOOKUP(B5040,MICRO!E:L,8,0)</f>
        <v>#N/A</v>
      </c>
      <c r="O5040" t="s">
        <v>6</v>
      </c>
    </row>
    <row r="5041" spans="1:15" ht="20.25" x14ac:dyDescent="0.25">
      <c r="A5041" s="1">
        <v>71</v>
      </c>
      <c r="B5041" s="159"/>
      <c r="C5041" s="1" t="s">
        <v>3992</v>
      </c>
      <c r="D5041" s="1"/>
      <c r="E5041" s="1" t="s">
        <v>4000</v>
      </c>
      <c r="F5041" s="1" t="s">
        <v>3994</v>
      </c>
      <c r="G5041" s="1">
        <v>2</v>
      </c>
      <c r="H5041" s="1" t="s">
        <v>19</v>
      </c>
      <c r="I5041" s="1" t="s">
        <v>2274</v>
      </c>
      <c r="J5041" s="1">
        <v>32.5</v>
      </c>
      <c r="K5041" s="1">
        <v>65</v>
      </c>
      <c r="L5041" s="42"/>
      <c r="M5041" s="219"/>
      <c r="N5041" s="1" t="e">
        <f>VLOOKUP(B5041,MICRO!E:L,8,0)</f>
        <v>#N/A</v>
      </c>
      <c r="O5041" t="s">
        <v>6</v>
      </c>
    </row>
    <row r="5042" spans="1:15" ht="20.25" x14ac:dyDescent="0.25">
      <c r="A5042" s="1">
        <v>72</v>
      </c>
      <c r="B5042" s="159"/>
      <c r="C5042" s="1" t="s">
        <v>3992</v>
      </c>
      <c r="D5042" s="1"/>
      <c r="E5042" s="1" t="s">
        <v>4000</v>
      </c>
      <c r="F5042" s="1" t="s">
        <v>3994</v>
      </c>
      <c r="G5042" s="1">
        <v>2</v>
      </c>
      <c r="H5042" s="1" t="s">
        <v>19</v>
      </c>
      <c r="I5042" s="1" t="s">
        <v>2276</v>
      </c>
      <c r="J5042" s="1">
        <v>32.5</v>
      </c>
      <c r="K5042" s="1">
        <v>65</v>
      </c>
      <c r="L5042" s="42"/>
      <c r="M5042" s="219"/>
      <c r="N5042" s="1" t="e">
        <f>VLOOKUP(B5042,MICRO!E:L,8,0)</f>
        <v>#N/A</v>
      </c>
      <c r="O5042" t="s">
        <v>6</v>
      </c>
    </row>
    <row r="5043" spans="1:15" ht="20.25" x14ac:dyDescent="0.25">
      <c r="A5043" s="1">
        <v>73</v>
      </c>
      <c r="B5043" s="159"/>
      <c r="C5043" s="1" t="s">
        <v>4003</v>
      </c>
      <c r="D5043" s="1"/>
      <c r="E5043" s="1" t="s">
        <v>4004</v>
      </c>
      <c r="F5043" s="1" t="s">
        <v>4005</v>
      </c>
      <c r="G5043" s="1">
        <v>1</v>
      </c>
      <c r="H5043" s="1" t="s">
        <v>19</v>
      </c>
      <c r="I5043" s="1" t="s">
        <v>2274</v>
      </c>
      <c r="J5043" s="1">
        <v>17.899999999999999</v>
      </c>
      <c r="K5043" s="1">
        <v>17.899999999999999</v>
      </c>
      <c r="L5043" s="42"/>
      <c r="M5043" s="219"/>
      <c r="N5043" s="1" t="e">
        <f>VLOOKUP(B5043,MICRO!E:L,8,0)</f>
        <v>#N/A</v>
      </c>
      <c r="O5043" t="s">
        <v>6</v>
      </c>
    </row>
    <row r="5044" spans="1:15" ht="20.25" x14ac:dyDescent="0.25">
      <c r="A5044" s="1">
        <v>74</v>
      </c>
      <c r="B5044" s="159"/>
      <c r="C5044" s="1" t="s">
        <v>4003</v>
      </c>
      <c r="D5044" s="1"/>
      <c r="E5044" s="1" t="s">
        <v>4004</v>
      </c>
      <c r="F5044" s="1" t="s">
        <v>4005</v>
      </c>
      <c r="G5044" s="1">
        <v>1</v>
      </c>
      <c r="H5044" s="1" t="s">
        <v>19</v>
      </c>
      <c r="I5044" s="1" t="s">
        <v>2276</v>
      </c>
      <c r="J5044" s="1">
        <v>17.899999999999999</v>
      </c>
      <c r="K5044" s="1">
        <v>17.899999999999999</v>
      </c>
      <c r="L5044" s="42"/>
      <c r="M5044" s="219"/>
      <c r="N5044" s="1" t="e">
        <f>VLOOKUP(B5044,MICRO!E:L,8,0)</f>
        <v>#N/A</v>
      </c>
      <c r="O5044" t="s">
        <v>6</v>
      </c>
    </row>
    <row r="5045" spans="1:15" ht="20.25" x14ac:dyDescent="0.25">
      <c r="A5045" s="1">
        <v>75</v>
      </c>
      <c r="B5045" s="159"/>
      <c r="C5045" s="1" t="s">
        <v>4003</v>
      </c>
      <c r="D5045" s="1"/>
      <c r="E5045" s="1" t="s">
        <v>4007</v>
      </c>
      <c r="F5045" s="1" t="s">
        <v>4008</v>
      </c>
      <c r="G5045" s="1">
        <v>2</v>
      </c>
      <c r="H5045" s="1" t="s">
        <v>19</v>
      </c>
      <c r="I5045" s="1" t="s">
        <v>2274</v>
      </c>
      <c r="J5045" s="1">
        <v>3.5</v>
      </c>
      <c r="K5045" s="1">
        <v>7</v>
      </c>
      <c r="L5045" s="42"/>
      <c r="M5045" s="219"/>
      <c r="N5045" s="1" t="e">
        <f>VLOOKUP(B5045,MICRO!E:L,8,0)</f>
        <v>#N/A</v>
      </c>
      <c r="O5045" t="s">
        <v>6</v>
      </c>
    </row>
    <row r="5046" spans="1:15" ht="20.25" x14ac:dyDescent="0.25">
      <c r="A5046" s="1">
        <v>76</v>
      </c>
      <c r="B5046" s="159"/>
      <c r="C5046" s="1" t="s">
        <v>4003</v>
      </c>
      <c r="D5046" s="1"/>
      <c r="E5046" s="1" t="s">
        <v>4007</v>
      </c>
      <c r="F5046" s="1" t="s">
        <v>4008</v>
      </c>
      <c r="G5046" s="1">
        <v>2</v>
      </c>
      <c r="H5046" s="1" t="s">
        <v>19</v>
      </c>
      <c r="I5046" s="1" t="s">
        <v>2276</v>
      </c>
      <c r="J5046" s="1">
        <v>3.5</v>
      </c>
      <c r="K5046" s="1">
        <v>7</v>
      </c>
      <c r="L5046" s="42"/>
      <c r="M5046" s="219"/>
      <c r="N5046" s="1" t="e">
        <f>VLOOKUP(B5046,MICRO!E:L,8,0)</f>
        <v>#N/A</v>
      </c>
      <c r="O5046" t="s">
        <v>6</v>
      </c>
    </row>
    <row r="5047" spans="1:15" ht="20.25" x14ac:dyDescent="0.25">
      <c r="A5047" s="1">
        <v>77</v>
      </c>
      <c r="B5047" s="159"/>
      <c r="C5047" s="1" t="s">
        <v>4003</v>
      </c>
      <c r="D5047" s="1"/>
      <c r="E5047" s="1" t="s">
        <v>4009</v>
      </c>
      <c r="F5047" s="1" t="s">
        <v>2557</v>
      </c>
      <c r="G5047" s="1">
        <v>1</v>
      </c>
      <c r="H5047" s="1" t="s">
        <v>19</v>
      </c>
      <c r="I5047" s="1" t="s">
        <v>2274</v>
      </c>
      <c r="J5047" s="1">
        <v>8.4</v>
      </c>
      <c r="K5047" s="1">
        <v>8.4</v>
      </c>
      <c r="L5047" s="42"/>
      <c r="M5047" s="219"/>
      <c r="N5047" s="1" t="e">
        <f>VLOOKUP(B5047,MICRO!E:L,8,0)</f>
        <v>#N/A</v>
      </c>
      <c r="O5047" t="s">
        <v>6</v>
      </c>
    </row>
    <row r="5048" spans="1:15" ht="20.25" x14ac:dyDescent="0.25">
      <c r="A5048" s="1">
        <v>78</v>
      </c>
      <c r="B5048" s="159"/>
      <c r="C5048" s="1" t="s">
        <v>4003</v>
      </c>
      <c r="D5048" s="1"/>
      <c r="E5048" s="1" t="s">
        <v>4009</v>
      </c>
      <c r="F5048" s="1" t="s">
        <v>2557</v>
      </c>
      <c r="G5048" s="1">
        <v>1</v>
      </c>
      <c r="H5048" s="1" t="s">
        <v>19</v>
      </c>
      <c r="I5048" s="1" t="s">
        <v>2276</v>
      </c>
      <c r="J5048" s="1">
        <v>8.4</v>
      </c>
      <c r="K5048" s="1">
        <v>8.4</v>
      </c>
      <c r="L5048" s="42"/>
      <c r="M5048" s="219"/>
      <c r="N5048" s="1" t="e">
        <f>VLOOKUP(B5048,MICRO!E:L,8,0)</f>
        <v>#N/A</v>
      </c>
      <c r="O5048" t="s">
        <v>6</v>
      </c>
    </row>
    <row r="5049" spans="1:15" ht="20.25" x14ac:dyDescent="0.25">
      <c r="A5049" s="1">
        <v>79</v>
      </c>
      <c r="B5049" s="159"/>
      <c r="C5049" s="1" t="s">
        <v>4003</v>
      </c>
      <c r="D5049" s="1"/>
      <c r="E5049" s="1" t="s">
        <v>4010</v>
      </c>
      <c r="F5049" s="1" t="s">
        <v>4011</v>
      </c>
      <c r="G5049" s="1">
        <v>1</v>
      </c>
      <c r="H5049" s="1" t="s">
        <v>19</v>
      </c>
      <c r="I5049" s="1" t="s">
        <v>2274</v>
      </c>
      <c r="J5049" s="1">
        <v>0.5</v>
      </c>
      <c r="K5049" s="1">
        <v>0.5</v>
      </c>
      <c r="L5049" s="42"/>
      <c r="M5049" s="219"/>
      <c r="N5049" s="1" t="e">
        <f>VLOOKUP(B5049,MICRO!E:L,8,0)</f>
        <v>#N/A</v>
      </c>
      <c r="O5049" t="s">
        <v>6</v>
      </c>
    </row>
    <row r="5050" spans="1:15" ht="20.25" x14ac:dyDescent="0.25">
      <c r="A5050" s="1">
        <v>80</v>
      </c>
      <c r="B5050" s="159"/>
      <c r="C5050" s="1" t="s">
        <v>4003</v>
      </c>
      <c r="D5050" s="1"/>
      <c r="E5050" s="1" t="s">
        <v>4010</v>
      </c>
      <c r="F5050" s="1" t="s">
        <v>4011</v>
      </c>
      <c r="G5050" s="1">
        <v>1</v>
      </c>
      <c r="H5050" s="1" t="s">
        <v>19</v>
      </c>
      <c r="I5050" s="1" t="s">
        <v>2276</v>
      </c>
      <c r="J5050" s="1">
        <v>0.5</v>
      </c>
      <c r="K5050" s="1">
        <v>0.5</v>
      </c>
      <c r="L5050" s="42"/>
      <c r="M5050" s="219"/>
      <c r="N5050" s="1" t="e">
        <f>VLOOKUP(B5050,MICRO!E:L,8,0)</f>
        <v>#N/A</v>
      </c>
      <c r="O5050" t="s">
        <v>6</v>
      </c>
    </row>
    <row r="5051" spans="1:15" ht="20.25" x14ac:dyDescent="0.25">
      <c r="A5051" s="1">
        <v>81</v>
      </c>
      <c r="B5051" s="159"/>
      <c r="C5051" s="1" t="s">
        <v>4003</v>
      </c>
      <c r="D5051" s="1"/>
      <c r="E5051" s="1" t="s">
        <v>4012</v>
      </c>
      <c r="F5051" s="1" t="s">
        <v>4013</v>
      </c>
      <c r="G5051" s="1">
        <v>1</v>
      </c>
      <c r="H5051" s="1" t="s">
        <v>19</v>
      </c>
      <c r="I5051" s="1" t="s">
        <v>2274</v>
      </c>
      <c r="J5051" s="1">
        <v>3</v>
      </c>
      <c r="K5051" s="1">
        <v>3</v>
      </c>
      <c r="L5051" s="42"/>
      <c r="M5051" s="219"/>
      <c r="N5051" s="1" t="e">
        <f>VLOOKUP(B5051,MICRO!E:L,8,0)</f>
        <v>#N/A</v>
      </c>
      <c r="O5051" t="s">
        <v>6</v>
      </c>
    </row>
    <row r="5052" spans="1:15" ht="20.25" x14ac:dyDescent="0.25">
      <c r="A5052" s="1">
        <v>82</v>
      </c>
      <c r="B5052" s="159"/>
      <c r="C5052" s="1" t="s">
        <v>4003</v>
      </c>
      <c r="D5052" s="1"/>
      <c r="E5052" s="1" t="s">
        <v>4012</v>
      </c>
      <c r="F5052" s="1" t="s">
        <v>4013</v>
      </c>
      <c r="G5052" s="1">
        <v>1</v>
      </c>
      <c r="H5052" s="1" t="s">
        <v>19</v>
      </c>
      <c r="I5052" s="1" t="s">
        <v>2276</v>
      </c>
      <c r="J5052" s="1">
        <v>3</v>
      </c>
      <c r="K5052" s="1">
        <v>3</v>
      </c>
      <c r="L5052" s="42"/>
      <c r="M5052" s="219"/>
      <c r="N5052" s="1" t="e">
        <f>VLOOKUP(B5052,MICRO!E:L,8,0)</f>
        <v>#N/A</v>
      </c>
      <c r="O5052" t="s">
        <v>6</v>
      </c>
    </row>
    <row r="5053" spans="1:15" ht="20.25" x14ac:dyDescent="0.25">
      <c r="A5053" s="1">
        <v>83</v>
      </c>
      <c r="B5053" s="159"/>
      <c r="C5053" s="1" t="s">
        <v>4014</v>
      </c>
      <c r="D5053" s="1"/>
      <c r="E5053" s="1" t="s">
        <v>4015</v>
      </c>
      <c r="F5053" s="1" t="s">
        <v>4016</v>
      </c>
      <c r="G5053" s="1">
        <v>1</v>
      </c>
      <c r="H5053" s="1" t="s">
        <v>19</v>
      </c>
      <c r="I5053" s="1" t="s">
        <v>2274</v>
      </c>
      <c r="J5053" s="1">
        <v>0.4</v>
      </c>
      <c r="K5053" s="1">
        <v>0.4</v>
      </c>
      <c r="L5053" s="42"/>
      <c r="M5053" s="219"/>
      <c r="N5053" s="1" t="e">
        <f>VLOOKUP(B5053,MICRO!E:L,8,0)</f>
        <v>#N/A</v>
      </c>
      <c r="O5053" t="s">
        <v>6</v>
      </c>
    </row>
    <row r="5054" spans="1:15" ht="20.25" x14ac:dyDescent="0.25">
      <c r="A5054" s="1">
        <v>84</v>
      </c>
      <c r="B5054" s="159"/>
      <c r="C5054" s="1" t="s">
        <v>4014</v>
      </c>
      <c r="D5054" s="1"/>
      <c r="E5054" s="1" t="s">
        <v>4015</v>
      </c>
      <c r="F5054" s="1" t="s">
        <v>4016</v>
      </c>
      <c r="G5054" s="1">
        <v>1</v>
      </c>
      <c r="H5054" s="1" t="s">
        <v>19</v>
      </c>
      <c r="I5054" s="1" t="s">
        <v>2276</v>
      </c>
      <c r="J5054" s="1">
        <v>0.4</v>
      </c>
      <c r="K5054" s="1">
        <v>0.4</v>
      </c>
      <c r="L5054" s="42"/>
      <c r="M5054" s="219"/>
      <c r="N5054" s="1" t="e">
        <f>VLOOKUP(B5054,MICRO!E:L,8,0)</f>
        <v>#N/A</v>
      </c>
      <c r="O5054" t="s">
        <v>6</v>
      </c>
    </row>
    <row r="5055" spans="1:15" ht="20.25" x14ac:dyDescent="0.25">
      <c r="A5055" s="1">
        <v>85</v>
      </c>
      <c r="B5055" s="159"/>
      <c r="C5055" s="1" t="s">
        <v>4014</v>
      </c>
      <c r="D5055" s="1"/>
      <c r="E5055" s="1" t="s">
        <v>4018</v>
      </c>
      <c r="F5055" s="1" t="s">
        <v>4019</v>
      </c>
      <c r="G5055" s="1">
        <v>1</v>
      </c>
      <c r="H5055" s="1" t="s">
        <v>19</v>
      </c>
      <c r="I5055" s="1" t="s">
        <v>2274</v>
      </c>
      <c r="J5055" s="1">
        <v>0.4</v>
      </c>
      <c r="K5055" s="1">
        <v>0.4</v>
      </c>
      <c r="L5055" s="42"/>
      <c r="M5055" s="219"/>
      <c r="N5055" s="1" t="e">
        <f>VLOOKUP(B5055,MICRO!E:L,8,0)</f>
        <v>#N/A</v>
      </c>
      <c r="O5055" t="s">
        <v>6</v>
      </c>
    </row>
    <row r="5056" spans="1:15" ht="20.25" x14ac:dyDescent="0.25">
      <c r="A5056" s="1">
        <v>86</v>
      </c>
      <c r="B5056" s="159"/>
      <c r="C5056" s="1" t="s">
        <v>4014</v>
      </c>
      <c r="D5056" s="1"/>
      <c r="E5056" s="1" t="s">
        <v>4018</v>
      </c>
      <c r="F5056" s="1" t="s">
        <v>4019</v>
      </c>
      <c r="G5056" s="1">
        <v>1</v>
      </c>
      <c r="H5056" s="1" t="s">
        <v>19</v>
      </c>
      <c r="I5056" s="1" t="s">
        <v>2276</v>
      </c>
      <c r="J5056" s="1">
        <v>0.4</v>
      </c>
      <c r="K5056" s="1">
        <v>0.4</v>
      </c>
      <c r="L5056" s="42"/>
      <c r="M5056" s="219"/>
      <c r="N5056" s="1" t="e">
        <f>VLOOKUP(B5056,MICRO!E:L,8,0)</f>
        <v>#N/A</v>
      </c>
      <c r="O5056" t="s">
        <v>6</v>
      </c>
    </row>
    <row r="5057" spans="1:15" ht="20.25" x14ac:dyDescent="0.25">
      <c r="A5057" s="1">
        <v>87</v>
      </c>
      <c r="B5057" s="159"/>
      <c r="C5057" s="1" t="s">
        <v>4014</v>
      </c>
      <c r="D5057" s="1"/>
      <c r="E5057" s="1" t="s">
        <v>4020</v>
      </c>
      <c r="F5057" s="1" t="s">
        <v>4021</v>
      </c>
      <c r="G5057" s="1">
        <v>1</v>
      </c>
      <c r="H5057" s="1" t="s">
        <v>19</v>
      </c>
      <c r="I5057" s="1" t="s">
        <v>2274</v>
      </c>
      <c r="J5057" s="1">
        <v>0.2</v>
      </c>
      <c r="K5057" s="1">
        <v>0.2</v>
      </c>
      <c r="L5057" s="42"/>
      <c r="M5057" s="219"/>
      <c r="N5057" s="1" t="e">
        <f>VLOOKUP(B5057,MICRO!E:L,8,0)</f>
        <v>#N/A</v>
      </c>
      <c r="O5057" t="s">
        <v>6</v>
      </c>
    </row>
    <row r="5058" spans="1:15" ht="20.25" x14ac:dyDescent="0.25">
      <c r="A5058" s="1">
        <v>88</v>
      </c>
      <c r="B5058" s="159"/>
      <c r="C5058" s="1" t="s">
        <v>4014</v>
      </c>
      <c r="D5058" s="1"/>
      <c r="E5058" s="1" t="s">
        <v>4020</v>
      </c>
      <c r="F5058" s="1" t="s">
        <v>4021</v>
      </c>
      <c r="G5058" s="1">
        <v>1</v>
      </c>
      <c r="H5058" s="1" t="s">
        <v>19</v>
      </c>
      <c r="I5058" s="1" t="s">
        <v>2276</v>
      </c>
      <c r="J5058" s="1">
        <v>0.2</v>
      </c>
      <c r="K5058" s="1">
        <v>0.2</v>
      </c>
      <c r="L5058" s="42"/>
      <c r="M5058" s="219"/>
      <c r="N5058" s="1" t="e">
        <f>VLOOKUP(B5058,MICRO!E:L,8,0)</f>
        <v>#N/A</v>
      </c>
      <c r="O5058" t="s">
        <v>6</v>
      </c>
    </row>
    <row r="5059" spans="1:15" ht="20.25" x14ac:dyDescent="0.25">
      <c r="A5059" s="1">
        <v>89</v>
      </c>
      <c r="B5059" s="159"/>
      <c r="C5059" s="1" t="s">
        <v>4014</v>
      </c>
      <c r="D5059" s="1"/>
      <c r="E5059" s="1" t="s">
        <v>4022</v>
      </c>
      <c r="F5059" s="1" t="s">
        <v>4023</v>
      </c>
      <c r="G5059" s="1">
        <v>2</v>
      </c>
      <c r="H5059" s="1" t="s">
        <v>19</v>
      </c>
      <c r="I5059" s="1" t="s">
        <v>2274</v>
      </c>
      <c r="J5059" s="1">
        <v>3.9</v>
      </c>
      <c r="K5059" s="1">
        <v>7.8</v>
      </c>
      <c r="L5059" s="42"/>
      <c r="M5059" s="219"/>
      <c r="N5059" s="1" t="e">
        <f>VLOOKUP(B5059,MICRO!E:L,8,0)</f>
        <v>#N/A</v>
      </c>
      <c r="O5059" t="s">
        <v>6</v>
      </c>
    </row>
    <row r="5060" spans="1:15" ht="20.25" x14ac:dyDescent="0.25">
      <c r="A5060" s="1">
        <v>90</v>
      </c>
      <c r="B5060" s="159"/>
      <c r="C5060" s="1" t="s">
        <v>4014</v>
      </c>
      <c r="D5060" s="1"/>
      <c r="E5060" s="1" t="s">
        <v>4022</v>
      </c>
      <c r="F5060" s="1" t="s">
        <v>4023</v>
      </c>
      <c r="G5060" s="1">
        <v>2</v>
      </c>
      <c r="H5060" s="1" t="s">
        <v>19</v>
      </c>
      <c r="I5060" s="1" t="s">
        <v>2276</v>
      </c>
      <c r="J5060" s="1">
        <v>3.9</v>
      </c>
      <c r="K5060" s="1">
        <v>7.8</v>
      </c>
      <c r="L5060" s="42"/>
      <c r="M5060" s="219"/>
      <c r="N5060" s="1" t="e">
        <f>VLOOKUP(B5060,MICRO!E:L,8,0)</f>
        <v>#N/A</v>
      </c>
      <c r="O5060" t="s">
        <v>6</v>
      </c>
    </row>
    <row r="5061" spans="1:15" ht="20.25" x14ac:dyDescent="0.25">
      <c r="A5061" s="1">
        <v>91</v>
      </c>
      <c r="B5061" s="159"/>
      <c r="C5061" s="1" t="s">
        <v>4014</v>
      </c>
      <c r="D5061" s="1"/>
      <c r="E5061" s="1" t="s">
        <v>4024</v>
      </c>
      <c r="F5061" s="1" t="s">
        <v>4025</v>
      </c>
      <c r="G5061" s="1">
        <v>4</v>
      </c>
      <c r="H5061" s="1" t="s">
        <v>19</v>
      </c>
      <c r="I5061" s="1" t="s">
        <v>2274</v>
      </c>
      <c r="J5061" s="1">
        <v>2.2999999999999998</v>
      </c>
      <c r="K5061" s="1">
        <v>9.1999999999999993</v>
      </c>
      <c r="L5061" s="42"/>
      <c r="M5061" s="219"/>
      <c r="N5061" s="1" t="e">
        <f>VLOOKUP(B5061,MICRO!E:L,8,0)</f>
        <v>#N/A</v>
      </c>
      <c r="O5061" t="s">
        <v>6</v>
      </c>
    </row>
    <row r="5062" spans="1:15" ht="20.25" x14ac:dyDescent="0.25">
      <c r="A5062" s="1">
        <v>92</v>
      </c>
      <c r="B5062" s="159"/>
      <c r="C5062" s="1" t="s">
        <v>4014</v>
      </c>
      <c r="D5062" s="1"/>
      <c r="E5062" s="1" t="s">
        <v>4024</v>
      </c>
      <c r="F5062" s="1" t="s">
        <v>4025</v>
      </c>
      <c r="G5062" s="1">
        <v>4</v>
      </c>
      <c r="H5062" s="1" t="s">
        <v>19</v>
      </c>
      <c r="I5062" s="1" t="s">
        <v>2276</v>
      </c>
      <c r="J5062" s="1">
        <v>2.2999999999999998</v>
      </c>
      <c r="K5062" s="1">
        <v>9.1999999999999993</v>
      </c>
      <c r="L5062" s="42"/>
      <c r="M5062" s="219"/>
      <c r="N5062" s="1" t="e">
        <f>VLOOKUP(B5062,MICRO!E:L,8,0)</f>
        <v>#N/A</v>
      </c>
      <c r="O5062" t="s">
        <v>6</v>
      </c>
    </row>
    <row r="5063" spans="1:15" ht="20.25" x14ac:dyDescent="0.25">
      <c r="A5063" s="1">
        <v>93</v>
      </c>
      <c r="B5063" s="159"/>
      <c r="C5063" s="1" t="s">
        <v>4014</v>
      </c>
      <c r="D5063" s="1"/>
      <c r="E5063" s="1" t="s">
        <v>4026</v>
      </c>
      <c r="F5063" s="1" t="s">
        <v>4027</v>
      </c>
      <c r="G5063" s="1">
        <v>1</v>
      </c>
      <c r="H5063" s="1" t="s">
        <v>19</v>
      </c>
      <c r="I5063" s="1" t="s">
        <v>2274</v>
      </c>
      <c r="J5063" s="1">
        <v>4.3</v>
      </c>
      <c r="K5063" s="1">
        <v>4.3</v>
      </c>
      <c r="L5063" s="42"/>
      <c r="M5063" s="219"/>
      <c r="N5063" s="1" t="e">
        <f>VLOOKUP(B5063,MICRO!E:L,8,0)</f>
        <v>#N/A</v>
      </c>
      <c r="O5063" t="s">
        <v>6</v>
      </c>
    </row>
    <row r="5064" spans="1:15" ht="20.25" x14ac:dyDescent="0.25">
      <c r="A5064" s="1">
        <v>94</v>
      </c>
      <c r="B5064" s="159"/>
      <c r="C5064" s="1" t="s">
        <v>4014</v>
      </c>
      <c r="D5064" s="1"/>
      <c r="E5064" s="1" t="s">
        <v>4026</v>
      </c>
      <c r="F5064" s="1" t="s">
        <v>4027</v>
      </c>
      <c r="G5064" s="1">
        <v>1</v>
      </c>
      <c r="H5064" s="1" t="s">
        <v>19</v>
      </c>
      <c r="I5064" s="1" t="s">
        <v>2276</v>
      </c>
      <c r="J5064" s="1">
        <v>4.3</v>
      </c>
      <c r="K5064" s="1">
        <v>4.3</v>
      </c>
      <c r="L5064" s="42"/>
      <c r="M5064" s="219"/>
      <c r="N5064" s="1" t="e">
        <f>VLOOKUP(B5064,MICRO!E:L,8,0)</f>
        <v>#N/A</v>
      </c>
      <c r="O5064" t="s">
        <v>6</v>
      </c>
    </row>
    <row r="5065" spans="1:15" ht="20.25" x14ac:dyDescent="0.25">
      <c r="A5065" s="1">
        <v>95</v>
      </c>
      <c r="B5065" s="159"/>
      <c r="C5065" s="1" t="s">
        <v>4014</v>
      </c>
      <c r="D5065" s="1"/>
      <c r="E5065" s="1" t="s">
        <v>4028</v>
      </c>
      <c r="F5065" s="1" t="s">
        <v>4027</v>
      </c>
      <c r="G5065" s="1">
        <v>1</v>
      </c>
      <c r="H5065" s="1" t="s">
        <v>19</v>
      </c>
      <c r="I5065" s="1" t="s">
        <v>2274</v>
      </c>
      <c r="J5065" s="1">
        <v>4</v>
      </c>
      <c r="K5065" s="1">
        <v>4</v>
      </c>
      <c r="L5065" s="42"/>
      <c r="M5065" s="219"/>
      <c r="N5065" s="1" t="e">
        <f>VLOOKUP(B5065,MICRO!E:L,8,0)</f>
        <v>#N/A</v>
      </c>
      <c r="O5065" t="s">
        <v>6</v>
      </c>
    </row>
    <row r="5066" spans="1:15" ht="20.25" x14ac:dyDescent="0.25">
      <c r="A5066" s="1">
        <v>96</v>
      </c>
      <c r="B5066" s="159"/>
      <c r="C5066" s="1" t="s">
        <v>4014</v>
      </c>
      <c r="D5066" s="1"/>
      <c r="E5066" s="1" t="s">
        <v>4028</v>
      </c>
      <c r="F5066" s="1" t="s">
        <v>4027</v>
      </c>
      <c r="G5066" s="1">
        <v>1</v>
      </c>
      <c r="H5066" s="1" t="s">
        <v>19</v>
      </c>
      <c r="I5066" s="1" t="s">
        <v>2276</v>
      </c>
      <c r="J5066" s="1">
        <v>4</v>
      </c>
      <c r="K5066" s="1">
        <v>4</v>
      </c>
      <c r="L5066" s="42"/>
      <c r="M5066" s="219"/>
      <c r="N5066" s="1" t="e">
        <f>VLOOKUP(B5066,MICRO!E:L,8,0)</f>
        <v>#N/A</v>
      </c>
      <c r="O5066" t="s">
        <v>6</v>
      </c>
    </row>
    <row r="5067" spans="1:15" ht="20.25" x14ac:dyDescent="0.25">
      <c r="A5067" s="1">
        <v>97</v>
      </c>
      <c r="B5067" s="159"/>
      <c r="C5067" s="1" t="s">
        <v>4029</v>
      </c>
      <c r="D5067" s="1"/>
      <c r="E5067" s="1" t="s">
        <v>4030</v>
      </c>
      <c r="F5067" s="1" t="s">
        <v>4031</v>
      </c>
      <c r="G5067" s="1">
        <v>1</v>
      </c>
      <c r="H5067" s="1" t="s">
        <v>19</v>
      </c>
      <c r="I5067" s="1" t="s">
        <v>2274</v>
      </c>
      <c r="J5067" s="1">
        <v>11.8</v>
      </c>
      <c r="K5067" s="1">
        <v>11.8</v>
      </c>
      <c r="L5067" s="42"/>
      <c r="M5067" s="219"/>
      <c r="N5067" s="1" t="e">
        <f>VLOOKUP(B5067,MICRO!E:L,8,0)</f>
        <v>#N/A</v>
      </c>
      <c r="O5067" t="s">
        <v>6</v>
      </c>
    </row>
    <row r="5068" spans="1:15" ht="20.25" x14ac:dyDescent="0.25">
      <c r="A5068" s="1">
        <v>98</v>
      </c>
      <c r="B5068" s="159"/>
      <c r="C5068" s="1" t="s">
        <v>4029</v>
      </c>
      <c r="D5068" s="1"/>
      <c r="E5068" s="1" t="s">
        <v>4030</v>
      </c>
      <c r="F5068" s="1" t="s">
        <v>4031</v>
      </c>
      <c r="G5068" s="1">
        <v>1</v>
      </c>
      <c r="H5068" s="1" t="s">
        <v>19</v>
      </c>
      <c r="I5068" s="1" t="s">
        <v>2276</v>
      </c>
      <c r="J5068" s="1">
        <v>11.8</v>
      </c>
      <c r="K5068" s="1">
        <v>11.8</v>
      </c>
      <c r="L5068" s="42"/>
      <c r="M5068" s="219"/>
      <c r="N5068" s="1" t="e">
        <f>VLOOKUP(B5068,MICRO!E:L,8,0)</f>
        <v>#N/A</v>
      </c>
      <c r="O5068" t="s">
        <v>6</v>
      </c>
    </row>
    <row r="5069" spans="1:15" ht="20.25" x14ac:dyDescent="0.25">
      <c r="A5069" s="1">
        <v>99</v>
      </c>
      <c r="B5069" s="159"/>
      <c r="C5069" s="1" t="s">
        <v>4029</v>
      </c>
      <c r="D5069" s="1"/>
      <c r="E5069" s="1" t="s">
        <v>4032</v>
      </c>
      <c r="F5069" s="1" t="s">
        <v>4031</v>
      </c>
      <c r="G5069" s="1">
        <v>1</v>
      </c>
      <c r="H5069" s="1" t="s">
        <v>19</v>
      </c>
      <c r="I5069" s="1" t="s">
        <v>2274</v>
      </c>
      <c r="J5069" s="1">
        <v>11.2</v>
      </c>
      <c r="K5069" s="1">
        <v>11.2</v>
      </c>
      <c r="L5069" s="42"/>
      <c r="M5069" s="219"/>
      <c r="N5069" s="1" t="e">
        <f>VLOOKUP(B5069,MICRO!E:L,8,0)</f>
        <v>#N/A</v>
      </c>
      <c r="O5069" t="s">
        <v>6</v>
      </c>
    </row>
    <row r="5070" spans="1:15" ht="20.25" x14ac:dyDescent="0.25">
      <c r="A5070" s="1">
        <v>100</v>
      </c>
      <c r="B5070" s="159"/>
      <c r="C5070" s="1" t="s">
        <v>4029</v>
      </c>
      <c r="D5070" s="1"/>
      <c r="E5070" s="1" t="s">
        <v>4032</v>
      </c>
      <c r="F5070" s="1" t="s">
        <v>4031</v>
      </c>
      <c r="G5070" s="1">
        <v>1</v>
      </c>
      <c r="H5070" s="1" t="s">
        <v>19</v>
      </c>
      <c r="I5070" s="1" t="s">
        <v>2276</v>
      </c>
      <c r="J5070" s="1">
        <v>11.2</v>
      </c>
      <c r="K5070" s="1">
        <v>11.2</v>
      </c>
      <c r="L5070" s="42"/>
      <c r="M5070" s="219"/>
      <c r="N5070" s="1" t="e">
        <f>VLOOKUP(B5070,MICRO!E:L,8,0)</f>
        <v>#N/A</v>
      </c>
      <c r="O5070" t="s">
        <v>6</v>
      </c>
    </row>
    <row r="5071" spans="1:15" ht="20.25" x14ac:dyDescent="0.25">
      <c r="A5071" s="1">
        <v>101</v>
      </c>
      <c r="B5071" s="159"/>
      <c r="C5071" s="1" t="s">
        <v>4029</v>
      </c>
      <c r="D5071" s="1"/>
      <c r="E5071" s="1" t="s">
        <v>4033</v>
      </c>
      <c r="F5071" s="1" t="s">
        <v>4031</v>
      </c>
      <c r="G5071" s="1">
        <v>2</v>
      </c>
      <c r="H5071" s="1" t="s">
        <v>19</v>
      </c>
      <c r="I5071" s="1" t="s">
        <v>2274</v>
      </c>
      <c r="J5071" s="1">
        <v>15.9</v>
      </c>
      <c r="K5071" s="1">
        <v>31.8</v>
      </c>
      <c r="L5071" s="42"/>
      <c r="M5071" s="219"/>
      <c r="N5071" s="1" t="e">
        <f>VLOOKUP(B5071,MICRO!E:L,8,0)</f>
        <v>#N/A</v>
      </c>
      <c r="O5071" t="s">
        <v>6</v>
      </c>
    </row>
    <row r="5072" spans="1:15" ht="20.25" x14ac:dyDescent="0.25">
      <c r="A5072" s="1">
        <v>102</v>
      </c>
      <c r="B5072" s="159"/>
      <c r="C5072" s="1" t="s">
        <v>4029</v>
      </c>
      <c r="D5072" s="1"/>
      <c r="E5072" s="1" t="s">
        <v>4033</v>
      </c>
      <c r="F5072" s="1" t="s">
        <v>4031</v>
      </c>
      <c r="G5072" s="1">
        <v>2</v>
      </c>
      <c r="H5072" s="1" t="s">
        <v>19</v>
      </c>
      <c r="I5072" s="1" t="s">
        <v>2276</v>
      </c>
      <c r="J5072" s="1">
        <v>15.9</v>
      </c>
      <c r="K5072" s="1">
        <v>31.8</v>
      </c>
      <c r="L5072" s="42"/>
      <c r="M5072" s="219"/>
      <c r="N5072" s="1" t="e">
        <f>VLOOKUP(B5072,MICRO!E:L,8,0)</f>
        <v>#N/A</v>
      </c>
      <c r="O5072" t="s">
        <v>6</v>
      </c>
    </row>
    <row r="5073" spans="1:15" ht="20.25" x14ac:dyDescent="0.25">
      <c r="A5073" s="1">
        <v>103</v>
      </c>
      <c r="B5073" s="159"/>
      <c r="C5073" s="1" t="s">
        <v>4029</v>
      </c>
      <c r="D5073" s="1"/>
      <c r="E5073" s="1" t="s">
        <v>4034</v>
      </c>
      <c r="F5073" s="1" t="s">
        <v>3780</v>
      </c>
      <c r="G5073" s="1">
        <v>3</v>
      </c>
      <c r="H5073" s="1" t="s">
        <v>19</v>
      </c>
      <c r="I5073" s="1" t="s">
        <v>2274</v>
      </c>
      <c r="J5073" s="1">
        <v>19.399999999999999</v>
      </c>
      <c r="K5073" s="1">
        <v>58.199999999999996</v>
      </c>
      <c r="L5073" s="42"/>
      <c r="M5073" s="219"/>
      <c r="N5073" s="1" t="e">
        <f>VLOOKUP(B5073,MICRO!E:L,8,0)</f>
        <v>#N/A</v>
      </c>
      <c r="O5073" t="s">
        <v>6</v>
      </c>
    </row>
    <row r="5074" spans="1:15" ht="20.25" x14ac:dyDescent="0.25">
      <c r="A5074" s="1">
        <v>104</v>
      </c>
      <c r="B5074" s="159"/>
      <c r="C5074" s="1" t="s">
        <v>4029</v>
      </c>
      <c r="D5074" s="1"/>
      <c r="E5074" s="1" t="s">
        <v>4034</v>
      </c>
      <c r="F5074" s="1" t="s">
        <v>3780</v>
      </c>
      <c r="G5074" s="1">
        <v>3</v>
      </c>
      <c r="H5074" s="1" t="s">
        <v>19</v>
      </c>
      <c r="I5074" s="1" t="s">
        <v>2276</v>
      </c>
      <c r="J5074" s="1">
        <v>19.399999999999999</v>
      </c>
      <c r="K5074" s="1">
        <v>58.199999999999996</v>
      </c>
      <c r="L5074" s="42"/>
      <c r="M5074" s="219"/>
      <c r="N5074" s="1" t="e">
        <f>VLOOKUP(B5074,MICRO!E:L,8,0)</f>
        <v>#N/A</v>
      </c>
      <c r="O5074" t="s">
        <v>6</v>
      </c>
    </row>
    <row r="5075" spans="1:15" ht="20.25" x14ac:dyDescent="0.25">
      <c r="A5075" s="1">
        <v>105</v>
      </c>
      <c r="B5075" s="159"/>
      <c r="C5075" s="1" t="s">
        <v>4029</v>
      </c>
      <c r="D5075" s="1"/>
      <c r="E5075" s="1" t="s">
        <v>4035</v>
      </c>
      <c r="F5075" s="1" t="s">
        <v>3780</v>
      </c>
      <c r="G5075" s="1">
        <v>1</v>
      </c>
      <c r="H5075" s="1" t="s">
        <v>19</v>
      </c>
      <c r="I5075" s="1" t="s">
        <v>2274</v>
      </c>
      <c r="J5075" s="1">
        <v>19.399999999999999</v>
      </c>
      <c r="K5075" s="1">
        <v>19.399999999999999</v>
      </c>
      <c r="L5075" s="42"/>
      <c r="M5075" s="219"/>
      <c r="N5075" s="1" t="e">
        <f>VLOOKUP(B5075,MICRO!E:L,8,0)</f>
        <v>#N/A</v>
      </c>
      <c r="O5075" t="s">
        <v>6</v>
      </c>
    </row>
    <row r="5076" spans="1:15" ht="20.25" x14ac:dyDescent="0.25">
      <c r="A5076" s="1">
        <v>106</v>
      </c>
      <c r="B5076" s="159"/>
      <c r="C5076" s="1" t="s">
        <v>4029</v>
      </c>
      <c r="D5076" s="1"/>
      <c r="E5076" s="1" t="s">
        <v>4035</v>
      </c>
      <c r="F5076" s="1" t="s">
        <v>3780</v>
      </c>
      <c r="G5076" s="1">
        <v>1</v>
      </c>
      <c r="H5076" s="1" t="s">
        <v>19</v>
      </c>
      <c r="I5076" s="1" t="s">
        <v>2276</v>
      </c>
      <c r="J5076" s="1">
        <v>19.399999999999999</v>
      </c>
      <c r="K5076" s="1">
        <v>19.399999999999999</v>
      </c>
      <c r="L5076" s="42"/>
      <c r="M5076" s="219"/>
      <c r="N5076" s="1" t="e">
        <f>VLOOKUP(B5076,MICRO!E:L,8,0)</f>
        <v>#N/A</v>
      </c>
      <c r="O5076" t="s">
        <v>6</v>
      </c>
    </row>
    <row r="5077" spans="1:15" ht="20.25" x14ac:dyDescent="0.25">
      <c r="A5077" s="1">
        <v>107</v>
      </c>
      <c r="B5077" s="159"/>
      <c r="C5077" s="1" t="s">
        <v>4029</v>
      </c>
      <c r="D5077" s="1"/>
      <c r="E5077" s="1" t="s">
        <v>4036</v>
      </c>
      <c r="F5077" s="1" t="s">
        <v>3415</v>
      </c>
      <c r="G5077" s="1">
        <v>18</v>
      </c>
      <c r="H5077" s="1" t="s">
        <v>19</v>
      </c>
      <c r="I5077" s="1" t="s">
        <v>2274</v>
      </c>
      <c r="J5077" s="1">
        <v>0.15</v>
      </c>
      <c r="K5077" s="1">
        <v>2.6999999999999997</v>
      </c>
      <c r="L5077" s="42"/>
      <c r="M5077" s="219"/>
      <c r="N5077" s="1" t="e">
        <f>VLOOKUP(B5077,MICRO!E:L,8,0)</f>
        <v>#N/A</v>
      </c>
      <c r="O5077" t="s">
        <v>6</v>
      </c>
    </row>
    <row r="5078" spans="1:15" ht="20.25" x14ac:dyDescent="0.25">
      <c r="A5078" s="1">
        <v>108</v>
      </c>
      <c r="B5078" s="159"/>
      <c r="C5078" s="1" t="s">
        <v>4029</v>
      </c>
      <c r="D5078" s="1"/>
      <c r="E5078" s="1" t="s">
        <v>4036</v>
      </c>
      <c r="F5078" s="1" t="s">
        <v>3415</v>
      </c>
      <c r="G5078" s="1">
        <v>18</v>
      </c>
      <c r="H5078" s="1" t="s">
        <v>19</v>
      </c>
      <c r="I5078" s="1" t="s">
        <v>2276</v>
      </c>
      <c r="J5078" s="1">
        <v>0.15</v>
      </c>
      <c r="K5078" s="1">
        <v>2.6999999999999997</v>
      </c>
      <c r="L5078" s="42"/>
      <c r="M5078" s="219"/>
      <c r="N5078" s="1" t="e">
        <f>VLOOKUP(B5078,MICRO!E:L,8,0)</f>
        <v>#N/A</v>
      </c>
      <c r="O5078" t="s">
        <v>6</v>
      </c>
    </row>
    <row r="5079" spans="1:15" ht="20.25" x14ac:dyDescent="0.25">
      <c r="A5079" s="1">
        <v>109</v>
      </c>
      <c r="B5079" s="159"/>
      <c r="C5079" s="1" t="s">
        <v>4037</v>
      </c>
      <c r="D5079" s="1"/>
      <c r="E5079" s="1" t="s">
        <v>4038</v>
      </c>
      <c r="F5079" s="1" t="s">
        <v>4039</v>
      </c>
      <c r="G5079" s="1">
        <v>1</v>
      </c>
      <c r="H5079" s="1" t="s">
        <v>19</v>
      </c>
      <c r="I5079" s="1" t="s">
        <v>2274</v>
      </c>
      <c r="J5079" s="1">
        <v>265.89999999999998</v>
      </c>
      <c r="K5079" s="1">
        <v>265.89999999999998</v>
      </c>
      <c r="L5079" s="42"/>
      <c r="M5079" s="219"/>
      <c r="N5079" s="1" t="e">
        <f>VLOOKUP(B5079,MICRO!E:L,8,0)</f>
        <v>#N/A</v>
      </c>
      <c r="O5079" t="s">
        <v>6</v>
      </c>
    </row>
    <row r="5080" spans="1:15" ht="20.25" x14ac:dyDescent="0.25">
      <c r="A5080" s="1">
        <v>110</v>
      </c>
      <c r="B5080" s="159"/>
      <c r="C5080" s="1" t="s">
        <v>4037</v>
      </c>
      <c r="D5080" s="1"/>
      <c r="E5080" s="1" t="s">
        <v>4038</v>
      </c>
      <c r="F5080" s="1" t="s">
        <v>4039</v>
      </c>
      <c r="G5080" s="1">
        <v>1</v>
      </c>
      <c r="H5080" s="1" t="s">
        <v>19</v>
      </c>
      <c r="I5080" s="1" t="s">
        <v>2276</v>
      </c>
      <c r="J5080" s="1">
        <v>265.89999999999998</v>
      </c>
      <c r="K5080" s="1">
        <v>265.89999999999998</v>
      </c>
      <c r="L5080" s="42"/>
      <c r="M5080" s="219"/>
      <c r="N5080" s="1" t="e">
        <f>VLOOKUP(B5080,MICRO!E:L,8,0)</f>
        <v>#N/A</v>
      </c>
      <c r="O5080" t="s">
        <v>6</v>
      </c>
    </row>
    <row r="5081" spans="1:15" ht="20.25" x14ac:dyDescent="0.25">
      <c r="A5081" s="1">
        <v>111</v>
      </c>
      <c r="B5081" s="159"/>
      <c r="C5081" s="1" t="s">
        <v>4040</v>
      </c>
      <c r="D5081" s="1"/>
      <c r="E5081" s="1" t="s">
        <v>4041</v>
      </c>
      <c r="F5081" s="1" t="s">
        <v>4042</v>
      </c>
      <c r="G5081" s="1">
        <v>1</v>
      </c>
      <c r="H5081" s="1" t="s">
        <v>19</v>
      </c>
      <c r="I5081" s="1" t="s">
        <v>2274</v>
      </c>
      <c r="J5081" s="1">
        <v>15.8</v>
      </c>
      <c r="K5081" s="1">
        <v>15.8</v>
      </c>
      <c r="L5081" s="42"/>
      <c r="M5081" s="219"/>
      <c r="N5081" s="1" t="e">
        <f>VLOOKUP(B5081,MICRO!E:L,8,0)</f>
        <v>#N/A</v>
      </c>
      <c r="O5081" t="s">
        <v>6</v>
      </c>
    </row>
    <row r="5082" spans="1:15" ht="20.25" x14ac:dyDescent="0.25">
      <c r="A5082" s="1">
        <v>112</v>
      </c>
      <c r="B5082" s="159"/>
      <c r="C5082" s="1" t="s">
        <v>4040</v>
      </c>
      <c r="D5082" s="1"/>
      <c r="E5082" s="1" t="s">
        <v>4041</v>
      </c>
      <c r="F5082" s="1" t="s">
        <v>4042</v>
      </c>
      <c r="G5082" s="1">
        <v>1</v>
      </c>
      <c r="H5082" s="1" t="s">
        <v>19</v>
      </c>
      <c r="I5082" s="1" t="s">
        <v>2276</v>
      </c>
      <c r="J5082" s="1">
        <v>15.8</v>
      </c>
      <c r="K5082" s="1">
        <v>15.8</v>
      </c>
      <c r="L5082" s="42"/>
      <c r="M5082" s="219"/>
      <c r="N5082" s="1" t="e">
        <f>VLOOKUP(B5082,MICRO!E:L,8,0)</f>
        <v>#N/A</v>
      </c>
      <c r="O5082" t="s">
        <v>6</v>
      </c>
    </row>
    <row r="5083" spans="1:15" ht="20.25" x14ac:dyDescent="0.25">
      <c r="A5083" s="1">
        <v>113</v>
      </c>
      <c r="B5083" s="159"/>
      <c r="C5083" s="1" t="s">
        <v>3772</v>
      </c>
      <c r="D5083" s="1"/>
      <c r="E5083" s="1" t="s">
        <v>4001</v>
      </c>
      <c r="F5083" s="1" t="s">
        <v>4043</v>
      </c>
      <c r="G5083" s="1">
        <v>1</v>
      </c>
      <c r="H5083" s="1" t="s">
        <v>19</v>
      </c>
      <c r="I5083" s="1" t="s">
        <v>2274</v>
      </c>
      <c r="J5083" s="1">
        <v>49.5</v>
      </c>
      <c r="K5083" s="1">
        <v>49.5</v>
      </c>
      <c r="L5083" s="42"/>
      <c r="M5083" s="219"/>
      <c r="N5083" s="1" t="e">
        <f>VLOOKUP(B5083,MICRO!E:L,8,0)</f>
        <v>#N/A</v>
      </c>
      <c r="O5083" t="s">
        <v>6</v>
      </c>
    </row>
    <row r="5084" spans="1:15" ht="20.25" x14ac:dyDescent="0.25">
      <c r="A5084" s="1">
        <v>114</v>
      </c>
      <c r="B5084" s="159"/>
      <c r="C5084" s="1" t="s">
        <v>3772</v>
      </c>
      <c r="D5084" s="1"/>
      <c r="E5084" s="1" t="s">
        <v>4001</v>
      </c>
      <c r="F5084" s="1" t="s">
        <v>4043</v>
      </c>
      <c r="G5084" s="1">
        <v>1</v>
      </c>
      <c r="H5084" s="1" t="s">
        <v>19</v>
      </c>
      <c r="I5084" s="1" t="s">
        <v>2276</v>
      </c>
      <c r="J5084" s="1">
        <v>49.5</v>
      </c>
      <c r="K5084" s="1">
        <v>49.5</v>
      </c>
      <c r="L5084" s="42"/>
      <c r="M5084" s="219"/>
      <c r="N5084" s="1" t="e">
        <f>VLOOKUP(B5084,MICRO!E:L,8,0)</f>
        <v>#N/A</v>
      </c>
      <c r="O5084" t="s">
        <v>6</v>
      </c>
    </row>
    <row r="5085" spans="1:15" ht="20.25" x14ac:dyDescent="0.25">
      <c r="A5085" s="1">
        <v>115</v>
      </c>
      <c r="B5085" s="159"/>
      <c r="C5085" s="1" t="s">
        <v>4048</v>
      </c>
      <c r="D5085" s="1"/>
      <c r="E5085" s="1" t="s">
        <v>4049</v>
      </c>
      <c r="F5085" s="1" t="s">
        <v>4050</v>
      </c>
      <c r="G5085" s="1">
        <v>1</v>
      </c>
      <c r="H5085" s="1" t="s">
        <v>19</v>
      </c>
      <c r="I5085" s="1" t="s">
        <v>2274</v>
      </c>
      <c r="J5085" s="1">
        <v>57.6</v>
      </c>
      <c r="K5085" s="1">
        <v>57.6</v>
      </c>
      <c r="L5085" s="42"/>
      <c r="M5085" s="219"/>
      <c r="N5085" s="1" t="e">
        <f>VLOOKUP(B5085,MICRO!E:L,8,0)</f>
        <v>#N/A</v>
      </c>
      <c r="O5085" t="s">
        <v>6</v>
      </c>
    </row>
    <row r="5086" spans="1:15" ht="20.25" x14ac:dyDescent="0.25">
      <c r="A5086" s="1">
        <v>116</v>
      </c>
      <c r="B5086" s="159"/>
      <c r="C5086" s="1" t="s">
        <v>4048</v>
      </c>
      <c r="D5086" s="1"/>
      <c r="E5086" s="1" t="s">
        <v>4049</v>
      </c>
      <c r="F5086" s="1" t="s">
        <v>4050</v>
      </c>
      <c r="G5086" s="1">
        <v>1</v>
      </c>
      <c r="H5086" s="1" t="s">
        <v>19</v>
      </c>
      <c r="I5086" s="1" t="s">
        <v>2276</v>
      </c>
      <c r="J5086" s="1">
        <v>57.6</v>
      </c>
      <c r="K5086" s="1">
        <v>57.6</v>
      </c>
      <c r="L5086" s="42"/>
      <c r="M5086" s="219"/>
      <c r="N5086" s="1" t="e">
        <f>VLOOKUP(B5086,MICRO!E:L,8,0)</f>
        <v>#N/A</v>
      </c>
      <c r="O5086" t="s">
        <v>6</v>
      </c>
    </row>
    <row r="5087" spans="1:15" ht="20.25" x14ac:dyDescent="0.25">
      <c r="A5087" s="1">
        <v>117</v>
      </c>
      <c r="B5087" s="159"/>
      <c r="C5087" s="1" t="s">
        <v>4048</v>
      </c>
      <c r="D5087" s="1"/>
      <c r="E5087" s="1" t="s">
        <v>4052</v>
      </c>
      <c r="F5087" s="1" t="s">
        <v>4050</v>
      </c>
      <c r="G5087" s="1">
        <v>1</v>
      </c>
      <c r="H5087" s="1" t="s">
        <v>19</v>
      </c>
      <c r="I5087" s="1" t="s">
        <v>2274</v>
      </c>
      <c r="J5087" s="1">
        <v>44.8</v>
      </c>
      <c r="K5087" s="1">
        <v>44.8</v>
      </c>
      <c r="L5087" s="42"/>
      <c r="M5087" s="219"/>
      <c r="N5087" s="1" t="e">
        <f>VLOOKUP(B5087,MICRO!E:L,8,0)</f>
        <v>#N/A</v>
      </c>
      <c r="O5087" t="s">
        <v>6</v>
      </c>
    </row>
    <row r="5088" spans="1:15" ht="20.25" x14ac:dyDescent="0.25">
      <c r="A5088" s="1">
        <v>118</v>
      </c>
      <c r="B5088" s="159"/>
      <c r="C5088" s="1" t="s">
        <v>4048</v>
      </c>
      <c r="D5088" s="1"/>
      <c r="E5088" s="1" t="s">
        <v>4052</v>
      </c>
      <c r="F5088" s="1" t="s">
        <v>4050</v>
      </c>
      <c r="G5088" s="1">
        <v>1</v>
      </c>
      <c r="H5088" s="1" t="s">
        <v>19</v>
      </c>
      <c r="I5088" s="1" t="s">
        <v>2276</v>
      </c>
      <c r="J5088" s="1">
        <v>44.8</v>
      </c>
      <c r="K5088" s="1">
        <v>44.8</v>
      </c>
      <c r="L5088" s="42"/>
      <c r="M5088" s="219"/>
      <c r="N5088" s="1" t="e">
        <f>VLOOKUP(B5088,MICRO!E:L,8,0)</f>
        <v>#N/A</v>
      </c>
      <c r="O5088" t="s">
        <v>6</v>
      </c>
    </row>
    <row r="5089" spans="1:15" ht="20.25" x14ac:dyDescent="0.25">
      <c r="A5089" s="1">
        <v>119</v>
      </c>
      <c r="B5089" s="159"/>
      <c r="C5089" s="1" t="s">
        <v>4048</v>
      </c>
      <c r="D5089" s="1"/>
      <c r="E5089" s="1" t="s">
        <v>4053</v>
      </c>
      <c r="F5089" s="1" t="s">
        <v>4050</v>
      </c>
      <c r="G5089" s="1">
        <v>1</v>
      </c>
      <c r="H5089" s="1" t="s">
        <v>19</v>
      </c>
      <c r="I5089" s="1" t="s">
        <v>2274</v>
      </c>
      <c r="J5089" s="1">
        <v>57.1</v>
      </c>
      <c r="K5089" s="1">
        <v>57.1</v>
      </c>
      <c r="L5089" s="42"/>
      <c r="M5089" s="219"/>
      <c r="N5089" s="1" t="e">
        <f>VLOOKUP(B5089,MICRO!E:L,8,0)</f>
        <v>#N/A</v>
      </c>
      <c r="O5089" t="s">
        <v>6</v>
      </c>
    </row>
    <row r="5090" spans="1:15" ht="20.25" x14ac:dyDescent="0.25">
      <c r="A5090" s="1">
        <v>120</v>
      </c>
      <c r="B5090" s="159"/>
      <c r="C5090" s="1" t="s">
        <v>4048</v>
      </c>
      <c r="D5090" s="1"/>
      <c r="E5090" s="1" t="s">
        <v>4053</v>
      </c>
      <c r="F5090" s="1" t="s">
        <v>4050</v>
      </c>
      <c r="G5090" s="1">
        <v>1</v>
      </c>
      <c r="H5090" s="1" t="s">
        <v>19</v>
      </c>
      <c r="I5090" s="1" t="s">
        <v>2276</v>
      </c>
      <c r="J5090" s="1">
        <v>57.1</v>
      </c>
      <c r="K5090" s="1">
        <v>57.1</v>
      </c>
      <c r="L5090" s="42"/>
      <c r="M5090" s="219"/>
      <c r="N5090" s="1" t="e">
        <f>VLOOKUP(B5090,MICRO!E:L,8,0)</f>
        <v>#N/A</v>
      </c>
      <c r="O5090" t="s">
        <v>6</v>
      </c>
    </row>
    <row r="5091" spans="1:15" ht="20.25" x14ac:dyDescent="0.25">
      <c r="A5091" s="1">
        <v>121</v>
      </c>
      <c r="B5091" s="159"/>
      <c r="C5091" s="1" t="s">
        <v>4048</v>
      </c>
      <c r="D5091" s="1"/>
      <c r="E5091" s="1" t="s">
        <v>4054</v>
      </c>
      <c r="F5091" s="1" t="s">
        <v>4050</v>
      </c>
      <c r="G5091" s="1">
        <v>1</v>
      </c>
      <c r="H5091" s="1" t="s">
        <v>19</v>
      </c>
      <c r="I5091" s="1" t="s">
        <v>2274</v>
      </c>
      <c r="J5091" s="1">
        <v>42.4</v>
      </c>
      <c r="K5091" s="1">
        <v>42.4</v>
      </c>
      <c r="L5091" s="42"/>
      <c r="M5091" s="219"/>
      <c r="N5091" s="1" t="e">
        <f>VLOOKUP(B5091,MICRO!E:L,8,0)</f>
        <v>#N/A</v>
      </c>
      <c r="O5091" t="s">
        <v>6</v>
      </c>
    </row>
    <row r="5092" spans="1:15" ht="20.25" x14ac:dyDescent="0.25">
      <c r="A5092" s="1">
        <v>122</v>
      </c>
      <c r="B5092" s="159"/>
      <c r="C5092" s="1" t="s">
        <v>4048</v>
      </c>
      <c r="D5092" s="1"/>
      <c r="E5092" s="1" t="s">
        <v>4054</v>
      </c>
      <c r="F5092" s="1" t="s">
        <v>4050</v>
      </c>
      <c r="G5092" s="1">
        <v>1</v>
      </c>
      <c r="H5092" s="1" t="s">
        <v>19</v>
      </c>
      <c r="I5092" s="1" t="s">
        <v>2276</v>
      </c>
      <c r="J5092" s="1">
        <v>42.4</v>
      </c>
      <c r="K5092" s="1">
        <v>42.4</v>
      </c>
      <c r="L5092" s="42"/>
      <c r="M5092" s="219"/>
      <c r="N5092" s="1" t="e">
        <f>VLOOKUP(B5092,MICRO!E:L,8,0)</f>
        <v>#N/A</v>
      </c>
      <c r="O5092" t="s">
        <v>6</v>
      </c>
    </row>
    <row r="5093" spans="1:15" ht="20.25" x14ac:dyDescent="0.25">
      <c r="A5093" s="1">
        <v>123</v>
      </c>
      <c r="B5093" s="159"/>
      <c r="C5093" s="1" t="s">
        <v>4048</v>
      </c>
      <c r="D5093" s="1"/>
      <c r="E5093" s="1" t="s">
        <v>4055</v>
      </c>
      <c r="F5093" s="1" t="s">
        <v>4050</v>
      </c>
      <c r="G5093" s="1">
        <v>1</v>
      </c>
      <c r="H5093" s="1" t="s">
        <v>19</v>
      </c>
      <c r="I5093" s="1" t="s">
        <v>2274</v>
      </c>
      <c r="J5093" s="1">
        <v>40.700000000000003</v>
      </c>
      <c r="K5093" s="1">
        <v>40.700000000000003</v>
      </c>
      <c r="L5093" s="42"/>
      <c r="M5093" s="219"/>
      <c r="N5093" s="1" t="e">
        <f>VLOOKUP(B5093,MICRO!E:L,8,0)</f>
        <v>#N/A</v>
      </c>
      <c r="O5093" t="s">
        <v>6</v>
      </c>
    </row>
    <row r="5094" spans="1:15" ht="20.25" x14ac:dyDescent="0.25">
      <c r="A5094" s="1">
        <v>124</v>
      </c>
      <c r="B5094" s="159"/>
      <c r="C5094" s="1" t="s">
        <v>4048</v>
      </c>
      <c r="D5094" s="1"/>
      <c r="E5094" s="1" t="s">
        <v>4055</v>
      </c>
      <c r="F5094" s="1" t="s">
        <v>4050</v>
      </c>
      <c r="G5094" s="1">
        <v>1</v>
      </c>
      <c r="H5094" s="1" t="s">
        <v>19</v>
      </c>
      <c r="I5094" s="1" t="s">
        <v>2276</v>
      </c>
      <c r="J5094" s="1">
        <v>40.700000000000003</v>
      </c>
      <c r="K5094" s="1">
        <v>40.700000000000003</v>
      </c>
      <c r="L5094" s="42"/>
      <c r="M5094" s="219"/>
      <c r="N5094" s="1" t="e">
        <f>VLOOKUP(B5094,MICRO!E:L,8,0)</f>
        <v>#N/A</v>
      </c>
      <c r="O5094" t="s">
        <v>6</v>
      </c>
    </row>
    <row r="5095" spans="1:15" ht="20.25" x14ac:dyDescent="0.25">
      <c r="A5095" s="1">
        <v>125</v>
      </c>
      <c r="B5095" s="159"/>
      <c r="C5095" s="1" t="s">
        <v>4056</v>
      </c>
      <c r="D5095" s="1"/>
      <c r="E5095" s="1" t="s">
        <v>4057</v>
      </c>
      <c r="F5095" s="1" t="s">
        <v>4050</v>
      </c>
      <c r="G5095" s="1">
        <v>1</v>
      </c>
      <c r="H5095" s="1" t="s">
        <v>19</v>
      </c>
      <c r="I5095" s="1" t="s">
        <v>2274</v>
      </c>
      <c r="J5095" s="1">
        <v>57.7</v>
      </c>
      <c r="K5095" s="1">
        <v>57.7</v>
      </c>
      <c r="L5095" s="42"/>
      <c r="M5095" s="219"/>
      <c r="N5095" s="1" t="e">
        <f>VLOOKUP(B5095,MICRO!E:L,8,0)</f>
        <v>#N/A</v>
      </c>
      <c r="O5095" t="s">
        <v>6</v>
      </c>
    </row>
    <row r="5096" spans="1:15" ht="20.25" x14ac:dyDescent="0.25">
      <c r="A5096" s="1">
        <v>126</v>
      </c>
      <c r="B5096" s="159"/>
      <c r="C5096" s="1" t="s">
        <v>4056</v>
      </c>
      <c r="D5096" s="1"/>
      <c r="E5096" s="1" t="s">
        <v>4057</v>
      </c>
      <c r="F5096" s="1" t="s">
        <v>4050</v>
      </c>
      <c r="G5096" s="1">
        <v>1</v>
      </c>
      <c r="H5096" s="1" t="s">
        <v>19</v>
      </c>
      <c r="I5096" s="1" t="s">
        <v>2276</v>
      </c>
      <c r="J5096" s="1">
        <v>57.7</v>
      </c>
      <c r="K5096" s="1">
        <v>57.7</v>
      </c>
      <c r="L5096" s="42"/>
      <c r="M5096" s="219"/>
      <c r="N5096" s="1" t="e">
        <f>VLOOKUP(B5096,MICRO!E:L,8,0)</f>
        <v>#N/A</v>
      </c>
      <c r="O5096" t="s">
        <v>6</v>
      </c>
    </row>
    <row r="5097" spans="1:15" ht="20.25" x14ac:dyDescent="0.25">
      <c r="A5097" s="1">
        <v>127</v>
      </c>
      <c r="B5097" s="159"/>
      <c r="C5097" s="1" t="s">
        <v>4056</v>
      </c>
      <c r="D5097" s="1"/>
      <c r="E5097" s="1" t="s">
        <v>4058</v>
      </c>
      <c r="F5097" s="1" t="s">
        <v>4050</v>
      </c>
      <c r="G5097" s="1">
        <v>1</v>
      </c>
      <c r="H5097" s="1" t="s">
        <v>19</v>
      </c>
      <c r="I5097" s="1" t="s">
        <v>2274</v>
      </c>
      <c r="J5097" s="1">
        <v>47.2</v>
      </c>
      <c r="K5097" s="1">
        <v>47.2</v>
      </c>
      <c r="L5097" s="42"/>
      <c r="M5097" s="219"/>
      <c r="N5097" s="1" t="e">
        <f>VLOOKUP(B5097,MICRO!E:L,8,0)</f>
        <v>#N/A</v>
      </c>
      <c r="O5097" t="s">
        <v>6</v>
      </c>
    </row>
    <row r="5098" spans="1:15" ht="20.25" x14ac:dyDescent="0.25">
      <c r="A5098" s="1">
        <v>128</v>
      </c>
      <c r="B5098" s="159"/>
      <c r="C5098" s="1" t="s">
        <v>4056</v>
      </c>
      <c r="D5098" s="1"/>
      <c r="E5098" s="1" t="s">
        <v>4058</v>
      </c>
      <c r="F5098" s="1" t="s">
        <v>4050</v>
      </c>
      <c r="G5098" s="1">
        <v>1</v>
      </c>
      <c r="H5098" s="1" t="s">
        <v>19</v>
      </c>
      <c r="I5098" s="1" t="s">
        <v>2276</v>
      </c>
      <c r="J5098" s="1">
        <v>47.2</v>
      </c>
      <c r="K5098" s="1">
        <v>47.2</v>
      </c>
      <c r="L5098" s="42"/>
      <c r="M5098" s="219"/>
      <c r="N5098" s="1" t="e">
        <f>VLOOKUP(B5098,MICRO!E:L,8,0)</f>
        <v>#N/A</v>
      </c>
      <c r="O5098" t="s">
        <v>6</v>
      </c>
    </row>
    <row r="5099" spans="1:15" ht="20.25" x14ac:dyDescent="0.25">
      <c r="A5099" s="1">
        <v>129</v>
      </c>
      <c r="B5099" s="159"/>
      <c r="C5099" s="1" t="s">
        <v>4056</v>
      </c>
      <c r="D5099" s="1"/>
      <c r="E5099" s="1" t="s">
        <v>4059</v>
      </c>
      <c r="F5099" s="1" t="s">
        <v>4050</v>
      </c>
      <c r="G5099" s="1">
        <v>1</v>
      </c>
      <c r="H5099" s="1" t="s">
        <v>19</v>
      </c>
      <c r="I5099" s="1" t="s">
        <v>2274</v>
      </c>
      <c r="J5099" s="1">
        <v>38.4</v>
      </c>
      <c r="K5099" s="1">
        <v>38.4</v>
      </c>
      <c r="L5099" s="42"/>
      <c r="M5099" s="219"/>
      <c r="N5099" s="1" t="e">
        <f>VLOOKUP(B5099,MICRO!E:L,8,0)</f>
        <v>#N/A</v>
      </c>
      <c r="O5099" t="s">
        <v>6</v>
      </c>
    </row>
    <row r="5100" spans="1:15" ht="20.25" x14ac:dyDescent="0.25">
      <c r="A5100" s="1">
        <v>130</v>
      </c>
      <c r="B5100" s="159"/>
      <c r="C5100" s="1" t="s">
        <v>4056</v>
      </c>
      <c r="D5100" s="1"/>
      <c r="E5100" s="1" t="s">
        <v>4059</v>
      </c>
      <c r="F5100" s="1" t="s">
        <v>4050</v>
      </c>
      <c r="G5100" s="1">
        <v>1</v>
      </c>
      <c r="H5100" s="1" t="s">
        <v>19</v>
      </c>
      <c r="I5100" s="1" t="s">
        <v>2276</v>
      </c>
      <c r="J5100" s="1">
        <v>38.4</v>
      </c>
      <c r="K5100" s="1">
        <v>38.4</v>
      </c>
      <c r="L5100" s="42"/>
      <c r="M5100" s="219"/>
      <c r="N5100" s="1" t="e">
        <f>VLOOKUP(B5100,MICRO!E:L,8,0)</f>
        <v>#N/A</v>
      </c>
      <c r="O5100" t="s">
        <v>6</v>
      </c>
    </row>
    <row r="5101" spans="1:15" ht="20.25" x14ac:dyDescent="0.25">
      <c r="A5101" s="1">
        <v>131</v>
      </c>
      <c r="B5101" s="159"/>
      <c r="C5101" s="1" t="s">
        <v>4056</v>
      </c>
      <c r="D5101" s="1"/>
      <c r="E5101" s="1" t="s">
        <v>4060</v>
      </c>
      <c r="F5101" s="1" t="s">
        <v>4050</v>
      </c>
      <c r="G5101" s="1">
        <v>1</v>
      </c>
      <c r="H5101" s="1" t="s">
        <v>19</v>
      </c>
      <c r="I5101" s="1" t="s">
        <v>2274</v>
      </c>
      <c r="J5101" s="1">
        <v>42.7</v>
      </c>
      <c r="K5101" s="1">
        <v>42.7</v>
      </c>
      <c r="L5101" s="42"/>
      <c r="M5101" s="219"/>
      <c r="N5101" s="1" t="e">
        <f>VLOOKUP(B5101,MICRO!E:L,8,0)</f>
        <v>#N/A</v>
      </c>
      <c r="O5101" t="s">
        <v>6</v>
      </c>
    </row>
    <row r="5102" spans="1:15" ht="20.25" x14ac:dyDescent="0.25">
      <c r="A5102" s="1">
        <v>132</v>
      </c>
      <c r="B5102" s="159"/>
      <c r="C5102" s="1" t="s">
        <v>4056</v>
      </c>
      <c r="D5102" s="1"/>
      <c r="E5102" s="1" t="s">
        <v>4060</v>
      </c>
      <c r="F5102" s="1" t="s">
        <v>4050</v>
      </c>
      <c r="G5102" s="1">
        <v>1</v>
      </c>
      <c r="H5102" s="1" t="s">
        <v>19</v>
      </c>
      <c r="I5102" s="1" t="s">
        <v>2276</v>
      </c>
      <c r="J5102" s="1">
        <v>42.7</v>
      </c>
      <c r="K5102" s="1">
        <v>42.7</v>
      </c>
      <c r="L5102" s="42"/>
      <c r="M5102" s="219"/>
      <c r="N5102" s="1" t="e">
        <f>VLOOKUP(B5102,MICRO!E:L,8,0)</f>
        <v>#N/A</v>
      </c>
      <c r="O5102" t="s">
        <v>6</v>
      </c>
    </row>
    <row r="5103" spans="1:15" ht="20.25" x14ac:dyDescent="0.25">
      <c r="A5103" s="1">
        <v>133</v>
      </c>
      <c r="B5103" s="159"/>
      <c r="C5103" s="1" t="s">
        <v>3763</v>
      </c>
      <c r="D5103" s="1"/>
      <c r="E5103" s="1" t="s">
        <v>3770</v>
      </c>
      <c r="F5103" s="1" t="s">
        <v>3415</v>
      </c>
      <c r="G5103" s="1">
        <v>24</v>
      </c>
      <c r="H5103" s="1" t="s">
        <v>19</v>
      </c>
      <c r="I5103" s="1" t="s">
        <v>2274</v>
      </c>
      <c r="J5103" s="1">
        <v>3</v>
      </c>
      <c r="K5103" s="1">
        <v>72</v>
      </c>
      <c r="L5103" s="42"/>
      <c r="M5103" s="219"/>
      <c r="N5103" s="1" t="e">
        <f>VLOOKUP(B5103,MICRO!E:L,8,0)</f>
        <v>#N/A</v>
      </c>
      <c r="O5103" t="s">
        <v>6</v>
      </c>
    </row>
    <row r="5104" spans="1:15" ht="20.25" x14ac:dyDescent="0.25">
      <c r="A5104" s="1">
        <v>134</v>
      </c>
      <c r="B5104" s="159"/>
      <c r="C5104" s="1" t="s">
        <v>3763</v>
      </c>
      <c r="D5104" s="1"/>
      <c r="E5104" s="1" t="s">
        <v>3770</v>
      </c>
      <c r="F5104" s="1" t="s">
        <v>3415</v>
      </c>
      <c r="G5104" s="1">
        <v>24</v>
      </c>
      <c r="H5104" s="1" t="s">
        <v>19</v>
      </c>
      <c r="I5104" s="1" t="s">
        <v>2276</v>
      </c>
      <c r="J5104" s="1">
        <v>1.5</v>
      </c>
      <c r="K5104" s="1">
        <v>36</v>
      </c>
      <c r="L5104" s="42"/>
      <c r="M5104" s="219"/>
      <c r="N5104" s="1" t="e">
        <f>VLOOKUP(B5104,MICRO!E:L,8,0)</f>
        <v>#N/A</v>
      </c>
      <c r="O5104" t="s">
        <v>6</v>
      </c>
    </row>
    <row r="5105" spans="1:15" ht="20.25" x14ac:dyDescent="0.25">
      <c r="A5105" s="1">
        <v>135</v>
      </c>
      <c r="B5105" s="159"/>
      <c r="C5105" s="1" t="s">
        <v>3848</v>
      </c>
      <c r="D5105" s="1"/>
      <c r="E5105" s="1" t="s">
        <v>4061</v>
      </c>
      <c r="F5105" s="1" t="s">
        <v>3415</v>
      </c>
      <c r="G5105" s="1">
        <v>2</v>
      </c>
      <c r="H5105" s="1" t="s">
        <v>19</v>
      </c>
      <c r="I5105" s="1" t="s">
        <v>3789</v>
      </c>
      <c r="J5105" s="1">
        <v>18.8</v>
      </c>
      <c r="K5105" s="1">
        <v>37.6</v>
      </c>
      <c r="L5105" s="42"/>
      <c r="M5105" s="219"/>
      <c r="N5105" s="1" t="e">
        <f>VLOOKUP(B5105,MICRO!E:L,8,0)</f>
        <v>#N/A</v>
      </c>
      <c r="O5105" t="s">
        <v>6</v>
      </c>
    </row>
    <row r="5106" spans="1:15" ht="20.25" x14ac:dyDescent="0.25">
      <c r="A5106" s="1">
        <v>136</v>
      </c>
      <c r="B5106" s="159"/>
      <c r="C5106" s="1" t="s">
        <v>3848</v>
      </c>
      <c r="D5106" s="1"/>
      <c r="E5106" s="1" t="s">
        <v>4062</v>
      </c>
      <c r="F5106" s="1" t="s">
        <v>3415</v>
      </c>
      <c r="G5106" s="1">
        <v>2</v>
      </c>
      <c r="H5106" s="1" t="s">
        <v>19</v>
      </c>
      <c r="I5106" s="1" t="s">
        <v>3789</v>
      </c>
      <c r="J5106" s="1">
        <v>28.3</v>
      </c>
      <c r="K5106" s="1">
        <v>56.6</v>
      </c>
      <c r="L5106" s="42"/>
      <c r="M5106" s="219"/>
      <c r="N5106" s="1" t="e">
        <f>VLOOKUP(B5106,MICRO!E:L,8,0)</f>
        <v>#N/A</v>
      </c>
      <c r="O5106" t="s">
        <v>6</v>
      </c>
    </row>
    <row r="5107" spans="1:15" ht="20.25" x14ac:dyDescent="0.25">
      <c r="A5107" s="1">
        <v>137</v>
      </c>
      <c r="B5107" s="159"/>
      <c r="C5107" s="1" t="s">
        <v>4063</v>
      </c>
      <c r="D5107" s="1"/>
      <c r="E5107" s="1" t="s">
        <v>3773</v>
      </c>
      <c r="F5107" s="1" t="s">
        <v>3776</v>
      </c>
      <c r="G5107" s="1">
        <v>1</v>
      </c>
      <c r="H5107" s="1" t="s">
        <v>19</v>
      </c>
      <c r="I5107" s="1" t="s">
        <v>2274</v>
      </c>
      <c r="J5107" s="1">
        <v>43.8</v>
      </c>
      <c r="K5107" s="1">
        <v>43.8</v>
      </c>
      <c r="L5107" s="42"/>
      <c r="M5107" s="219"/>
      <c r="N5107" s="1" t="e">
        <f>VLOOKUP(B5107,MICRO!E:L,8,0)</f>
        <v>#N/A</v>
      </c>
      <c r="O5107" t="s">
        <v>6</v>
      </c>
    </row>
    <row r="5108" spans="1:15" ht="20.25" x14ac:dyDescent="0.25">
      <c r="A5108" s="1">
        <v>138</v>
      </c>
      <c r="B5108" s="159"/>
      <c r="C5108" s="1" t="s">
        <v>4063</v>
      </c>
      <c r="D5108" s="1"/>
      <c r="E5108" s="1" t="s">
        <v>3775</v>
      </c>
      <c r="F5108" s="1" t="s">
        <v>4065</v>
      </c>
      <c r="G5108" s="1">
        <v>4</v>
      </c>
      <c r="H5108" s="1" t="s">
        <v>19</v>
      </c>
      <c r="I5108" s="1" t="s">
        <v>2274</v>
      </c>
      <c r="J5108" s="1">
        <v>0.4</v>
      </c>
      <c r="K5108" s="1">
        <v>1.6</v>
      </c>
      <c r="L5108" s="42"/>
      <c r="M5108" s="219"/>
      <c r="N5108" s="1" t="e">
        <f>VLOOKUP(B5108,MICRO!E:L,8,0)</f>
        <v>#N/A</v>
      </c>
      <c r="O5108" t="s">
        <v>6</v>
      </c>
    </row>
    <row r="5109" spans="1:15" ht="20.25" x14ac:dyDescent="0.25">
      <c r="A5109" s="1">
        <v>139</v>
      </c>
      <c r="B5109" s="159"/>
      <c r="C5109" s="1" t="s">
        <v>4063</v>
      </c>
      <c r="D5109" s="1"/>
      <c r="E5109" s="1" t="s">
        <v>3777</v>
      </c>
      <c r="F5109" s="1" t="s">
        <v>4066</v>
      </c>
      <c r="G5109" s="1">
        <v>4</v>
      </c>
      <c r="H5109" s="1" t="s">
        <v>19</v>
      </c>
      <c r="I5109" s="1" t="s">
        <v>2274</v>
      </c>
      <c r="J5109" s="1">
        <v>0.9</v>
      </c>
      <c r="K5109" s="1">
        <v>3.6</v>
      </c>
      <c r="L5109" s="42"/>
      <c r="M5109" s="219"/>
      <c r="N5109" s="1" t="e">
        <f>VLOOKUP(B5109,MICRO!E:L,8,0)</f>
        <v>#N/A</v>
      </c>
      <c r="O5109" t="s">
        <v>6</v>
      </c>
    </row>
    <row r="5110" spans="1:15" ht="20.25" x14ac:dyDescent="0.25">
      <c r="A5110" s="1">
        <v>140</v>
      </c>
      <c r="B5110" s="159"/>
      <c r="C5110" s="1" t="s">
        <v>4063</v>
      </c>
      <c r="D5110" s="1"/>
      <c r="E5110" s="1" t="s">
        <v>3773</v>
      </c>
      <c r="F5110" s="1" t="s">
        <v>3776</v>
      </c>
      <c r="G5110" s="1">
        <v>1</v>
      </c>
      <c r="H5110" s="1" t="s">
        <v>19</v>
      </c>
      <c r="I5110" s="1" t="s">
        <v>2276</v>
      </c>
      <c r="J5110" s="1">
        <v>43.8</v>
      </c>
      <c r="K5110" s="1">
        <v>43.8</v>
      </c>
      <c r="L5110" s="42"/>
      <c r="M5110" s="219"/>
      <c r="N5110" s="1" t="e">
        <f>VLOOKUP(B5110,MICRO!E:L,8,0)</f>
        <v>#N/A</v>
      </c>
      <c r="O5110" t="s">
        <v>6</v>
      </c>
    </row>
    <row r="5111" spans="1:15" ht="20.25" x14ac:dyDescent="0.25">
      <c r="A5111" s="1">
        <v>141</v>
      </c>
      <c r="B5111" s="159"/>
      <c r="C5111" s="1" t="s">
        <v>4063</v>
      </c>
      <c r="D5111" s="1"/>
      <c r="E5111" s="1" t="s">
        <v>3775</v>
      </c>
      <c r="F5111" s="1" t="s">
        <v>4065</v>
      </c>
      <c r="G5111" s="1">
        <v>4</v>
      </c>
      <c r="H5111" s="1" t="s">
        <v>19</v>
      </c>
      <c r="I5111" s="1" t="s">
        <v>2276</v>
      </c>
      <c r="J5111" s="1">
        <v>0.4</v>
      </c>
      <c r="K5111" s="1">
        <v>1.6</v>
      </c>
      <c r="L5111" s="42"/>
      <c r="M5111" s="219"/>
      <c r="N5111" s="1" t="e">
        <f>VLOOKUP(B5111,MICRO!E:L,8,0)</f>
        <v>#N/A</v>
      </c>
      <c r="O5111" t="s">
        <v>6</v>
      </c>
    </row>
    <row r="5112" spans="1:15" ht="20.25" x14ac:dyDescent="0.25">
      <c r="A5112" s="1">
        <v>142</v>
      </c>
      <c r="B5112" s="159"/>
      <c r="C5112" s="1" t="s">
        <v>4063</v>
      </c>
      <c r="D5112" s="1"/>
      <c r="E5112" s="1" t="s">
        <v>3777</v>
      </c>
      <c r="F5112" s="1" t="s">
        <v>4066</v>
      </c>
      <c r="G5112" s="1">
        <v>4</v>
      </c>
      <c r="H5112" s="1" t="s">
        <v>19</v>
      </c>
      <c r="I5112" s="1" t="s">
        <v>2276</v>
      </c>
      <c r="J5112" s="1">
        <v>0.9</v>
      </c>
      <c r="K5112" s="1">
        <v>3.6</v>
      </c>
      <c r="L5112" s="42"/>
      <c r="M5112" s="219"/>
      <c r="N5112" s="1" t="e">
        <f>VLOOKUP(B5112,MICRO!E:L,8,0)</f>
        <v>#N/A</v>
      </c>
      <c r="O5112" t="s">
        <v>6</v>
      </c>
    </row>
    <row r="5113" spans="1:15" ht="20.25" x14ac:dyDescent="0.25">
      <c r="A5113" s="1">
        <v>143</v>
      </c>
      <c r="B5113" s="159"/>
      <c r="C5113" s="1" t="s">
        <v>3863</v>
      </c>
      <c r="D5113" s="1"/>
      <c r="E5113" s="1" t="s">
        <v>4068</v>
      </c>
      <c r="F5113" s="1" t="s">
        <v>4069</v>
      </c>
      <c r="G5113" s="1">
        <v>2</v>
      </c>
      <c r="H5113" s="1" t="s">
        <v>19</v>
      </c>
      <c r="I5113" s="1" t="s">
        <v>3789</v>
      </c>
      <c r="J5113" s="1">
        <v>4.4800000000000004</v>
      </c>
      <c r="K5113" s="1">
        <v>8.9600000000000009</v>
      </c>
      <c r="L5113" s="42"/>
      <c r="M5113" s="219"/>
      <c r="N5113" s="1" t="e">
        <f>VLOOKUP(B5113,MICRO!E:L,8,0)</f>
        <v>#N/A</v>
      </c>
      <c r="O5113" t="s">
        <v>6</v>
      </c>
    </row>
    <row r="5114" spans="1:15" ht="20.25" x14ac:dyDescent="0.25">
      <c r="A5114" s="1">
        <v>144</v>
      </c>
      <c r="B5114" s="159"/>
      <c r="C5114" s="1" t="s">
        <v>3863</v>
      </c>
      <c r="D5114" s="1"/>
      <c r="E5114" s="1" t="s">
        <v>4070</v>
      </c>
      <c r="F5114" s="1" t="s">
        <v>4071</v>
      </c>
      <c r="G5114" s="1">
        <v>2</v>
      </c>
      <c r="H5114" s="1" t="s">
        <v>19</v>
      </c>
      <c r="I5114" s="1" t="s">
        <v>3789</v>
      </c>
      <c r="J5114" s="1">
        <v>58.694200000000002</v>
      </c>
      <c r="K5114" s="1">
        <v>117.3884</v>
      </c>
      <c r="L5114" s="42"/>
      <c r="M5114" s="219"/>
      <c r="N5114" s="1" t="e">
        <f>VLOOKUP(B5114,MICRO!E:L,8,0)</f>
        <v>#N/A</v>
      </c>
      <c r="O5114" t="s">
        <v>6</v>
      </c>
    </row>
    <row r="5115" spans="1:15" ht="20.25" x14ac:dyDescent="0.25">
      <c r="A5115" s="1">
        <v>1</v>
      </c>
      <c r="B5115" s="159">
        <v>3725</v>
      </c>
      <c r="C5115" s="1" t="s">
        <v>171</v>
      </c>
      <c r="D5115" s="1">
        <v>10144243</v>
      </c>
      <c r="E5115" s="1"/>
      <c r="F5115" s="1" t="s">
        <v>3018</v>
      </c>
      <c r="G5115" s="1">
        <v>4</v>
      </c>
      <c r="H5115" s="1" t="s">
        <v>19</v>
      </c>
      <c r="I5115" s="1" t="s">
        <v>4965</v>
      </c>
      <c r="J5115" s="1">
        <v>41</v>
      </c>
      <c r="K5115" s="1">
        <v>164</v>
      </c>
      <c r="L5115" s="42">
        <v>1</v>
      </c>
      <c r="M5115" s="219">
        <v>46049</v>
      </c>
      <c r="N5115" s="1" t="str">
        <f>VLOOKUP(B5115,MICRO!E:L,8,0)</f>
        <v>P-202</v>
      </c>
    </row>
    <row r="5116" spans="1:15" ht="20.25" x14ac:dyDescent="0.25">
      <c r="A5116" s="1">
        <v>2</v>
      </c>
      <c r="B5116" s="159">
        <v>3722</v>
      </c>
      <c r="C5116" s="1" t="s">
        <v>103</v>
      </c>
      <c r="D5116" s="1">
        <v>10144225</v>
      </c>
      <c r="E5116" s="1"/>
      <c r="F5116" s="1" t="s">
        <v>3014</v>
      </c>
      <c r="G5116" s="1">
        <v>4</v>
      </c>
      <c r="H5116" s="1" t="s">
        <v>19</v>
      </c>
      <c r="I5116" s="1" t="s">
        <v>4965</v>
      </c>
      <c r="J5116" s="1">
        <v>2.5</v>
      </c>
      <c r="K5116" s="1">
        <v>10</v>
      </c>
      <c r="L5116" s="42">
        <v>1</v>
      </c>
      <c r="M5116" s="219">
        <v>46049</v>
      </c>
      <c r="N5116" s="1" t="str">
        <f>VLOOKUP(B5116,MICRO!E:L,8,0)</f>
        <v>P-202</v>
      </c>
    </row>
    <row r="5117" spans="1:15" ht="20.25" x14ac:dyDescent="0.25">
      <c r="A5117" s="1">
        <v>3</v>
      </c>
      <c r="B5117" s="159">
        <v>3726</v>
      </c>
      <c r="C5117" s="1" t="s">
        <v>84</v>
      </c>
      <c r="D5117" s="1">
        <v>10144291</v>
      </c>
      <c r="E5117" s="1"/>
      <c r="F5117" s="1" t="s">
        <v>1860</v>
      </c>
      <c r="G5117" s="1">
        <v>4</v>
      </c>
      <c r="H5117" s="1" t="s">
        <v>19</v>
      </c>
      <c r="I5117" s="1" t="s">
        <v>4965</v>
      </c>
      <c r="J5117" s="1">
        <v>1.8</v>
      </c>
      <c r="K5117" s="1">
        <v>7.2</v>
      </c>
      <c r="L5117" s="42">
        <v>1</v>
      </c>
      <c r="M5117" s="219">
        <v>46049</v>
      </c>
      <c r="N5117" s="1" t="str">
        <f>VLOOKUP(B5117,MICRO!E:L,8,0)</f>
        <v>P-202</v>
      </c>
    </row>
    <row r="5118" spans="1:15" ht="20.25" x14ac:dyDescent="0.25">
      <c r="A5118" s="1">
        <v>4</v>
      </c>
      <c r="B5118" s="159">
        <v>3723</v>
      </c>
      <c r="C5118" s="1" t="s">
        <v>170</v>
      </c>
      <c r="D5118" s="1">
        <v>10144241</v>
      </c>
      <c r="E5118" s="1"/>
      <c r="F5118" s="1" t="s">
        <v>3016</v>
      </c>
      <c r="G5118" s="1">
        <v>30</v>
      </c>
      <c r="H5118" s="1" t="s">
        <v>19</v>
      </c>
      <c r="I5118" s="1" t="s">
        <v>4965</v>
      </c>
      <c r="J5118" s="1">
        <v>16</v>
      </c>
      <c r="K5118" s="1">
        <v>480</v>
      </c>
      <c r="L5118" s="42">
        <v>1</v>
      </c>
      <c r="M5118" s="219">
        <v>46049</v>
      </c>
      <c r="N5118" s="1" t="str">
        <f>VLOOKUP(B5118,MICRO!E:L,8,0)</f>
        <v>P-202</v>
      </c>
    </row>
    <row r="5119" spans="1:15" ht="20.25" x14ac:dyDescent="0.25">
      <c r="A5119" s="1">
        <v>5</v>
      </c>
      <c r="B5119" s="159">
        <v>3724</v>
      </c>
      <c r="C5119" s="1" t="s">
        <v>3195</v>
      </c>
      <c r="D5119" s="1">
        <v>10144242</v>
      </c>
      <c r="E5119" s="1"/>
      <c r="F5119" s="1" t="s">
        <v>3017</v>
      </c>
      <c r="G5119" s="1">
        <v>12</v>
      </c>
      <c r="H5119" s="1" t="s">
        <v>19</v>
      </c>
      <c r="I5119" s="1" t="s">
        <v>4965</v>
      </c>
      <c r="J5119" s="1">
        <v>16</v>
      </c>
      <c r="K5119" s="1">
        <v>192</v>
      </c>
      <c r="L5119" s="42">
        <v>1</v>
      </c>
      <c r="M5119" s="219">
        <v>46049</v>
      </c>
      <c r="N5119" s="1" t="str">
        <f>VLOOKUP(B5119,MICRO!E:L,8,0)</f>
        <v>P-202</v>
      </c>
    </row>
    <row r="5120" spans="1:15" ht="20.25" x14ac:dyDescent="0.25">
      <c r="A5120" s="1">
        <v>1</v>
      </c>
      <c r="B5120" s="159">
        <v>4414</v>
      </c>
      <c r="C5120" s="1" t="s">
        <v>4547</v>
      </c>
      <c r="D5120" s="1">
        <v>2315160200272</v>
      </c>
      <c r="E5120" s="1"/>
      <c r="F5120" s="1" t="s">
        <v>4546</v>
      </c>
      <c r="G5120" s="1">
        <v>30</v>
      </c>
      <c r="H5120" s="1" t="s">
        <v>19</v>
      </c>
      <c r="I5120" s="1" t="s">
        <v>4966</v>
      </c>
      <c r="J5120" s="1">
        <v>11.5</v>
      </c>
      <c r="K5120" s="1">
        <v>345</v>
      </c>
      <c r="L5120" s="42">
        <v>1</v>
      </c>
      <c r="M5120" s="219">
        <v>46230</v>
      </c>
      <c r="N5120" s="1" t="str">
        <f>VLOOKUP(B5120,MICRO!E:L,8,0)</f>
        <v>P-897</v>
      </c>
    </row>
    <row r="5121" spans="1:14" ht="20.25" x14ac:dyDescent="0.25">
      <c r="A5121" s="1">
        <v>1</v>
      </c>
      <c r="B5121" s="159">
        <v>3777</v>
      </c>
      <c r="C5121" s="1" t="s">
        <v>78</v>
      </c>
      <c r="D5121" s="1"/>
      <c r="E5121" s="1"/>
      <c r="F5121" s="1" t="s">
        <v>3109</v>
      </c>
      <c r="G5121" s="1">
        <v>30</v>
      </c>
      <c r="H5121" s="1" t="s">
        <v>19</v>
      </c>
      <c r="I5121" s="1" t="s">
        <v>5017</v>
      </c>
      <c r="J5121" s="1">
        <v>4.0999999999999996</v>
      </c>
      <c r="K5121" s="1">
        <v>122.99999999999999</v>
      </c>
      <c r="L5121" s="42">
        <v>1</v>
      </c>
      <c r="M5121" s="219">
        <v>46227</v>
      </c>
      <c r="N5121" s="1" t="str">
        <f>VLOOKUP(B5121,MICRO!E:L,8,0)</f>
        <v>P-204</v>
      </c>
    </row>
    <row r="5122" spans="1:14" ht="20.25" x14ac:dyDescent="0.25">
      <c r="A5122" s="1">
        <v>1</v>
      </c>
      <c r="B5122" s="159">
        <v>3749</v>
      </c>
      <c r="C5122" s="1" t="s">
        <v>3059</v>
      </c>
      <c r="D5122" s="1"/>
      <c r="E5122" s="1" t="s">
        <v>2</v>
      </c>
      <c r="F5122" s="1" t="s">
        <v>3060</v>
      </c>
      <c r="G5122" s="1">
        <v>4</v>
      </c>
      <c r="H5122" s="1" t="s">
        <v>19</v>
      </c>
      <c r="I5122" s="1" t="s">
        <v>3034</v>
      </c>
      <c r="J5122" s="1">
        <v>7.2</v>
      </c>
      <c r="K5122" s="1">
        <v>28.8</v>
      </c>
      <c r="L5122" s="42">
        <v>3</v>
      </c>
      <c r="M5122" s="219">
        <v>46240</v>
      </c>
      <c r="N5122" s="1" t="str">
        <f>VLOOKUP(B5122,MICRO!E:L,8,0)</f>
        <v>P-198</v>
      </c>
    </row>
    <row r="5123" spans="1:14" ht="20.25" x14ac:dyDescent="0.25">
      <c r="A5123" s="1">
        <v>2</v>
      </c>
      <c r="B5123" s="159">
        <v>3763</v>
      </c>
      <c r="C5123" s="1" t="s">
        <v>3086</v>
      </c>
      <c r="D5123" s="1"/>
      <c r="E5123" s="1"/>
      <c r="F5123" s="1" t="s">
        <v>3085</v>
      </c>
      <c r="G5123" s="1">
        <v>8</v>
      </c>
      <c r="H5123" s="1" t="s">
        <v>19</v>
      </c>
      <c r="I5123" s="1" t="s">
        <v>3034</v>
      </c>
      <c r="J5123" s="1">
        <v>5.2</v>
      </c>
      <c r="K5123" s="1">
        <v>41.6</v>
      </c>
      <c r="L5123" s="42">
        <v>3</v>
      </c>
      <c r="M5123" s="219">
        <v>46240</v>
      </c>
      <c r="N5123" s="1" t="str">
        <f>VLOOKUP(B5123,MICRO!E:L,8,0)</f>
        <v>P-198</v>
      </c>
    </row>
    <row r="5124" spans="1:14" ht="20.25" x14ac:dyDescent="0.25">
      <c r="A5124" s="1">
        <v>3</v>
      </c>
      <c r="B5124" s="159">
        <v>3779</v>
      </c>
      <c r="C5124" s="1" t="s">
        <v>3112</v>
      </c>
      <c r="D5124" s="1" t="s">
        <v>3119</v>
      </c>
      <c r="E5124" s="1" t="s">
        <v>43</v>
      </c>
      <c r="F5124" s="1" t="s">
        <v>3114</v>
      </c>
      <c r="G5124" s="1">
        <v>1</v>
      </c>
      <c r="H5124" s="1" t="s">
        <v>19</v>
      </c>
      <c r="I5124" s="1" t="s">
        <v>3034</v>
      </c>
      <c r="J5124" s="1">
        <v>369.3</v>
      </c>
      <c r="K5124" s="1">
        <v>369.3</v>
      </c>
      <c r="L5124" s="42">
        <v>3</v>
      </c>
      <c r="M5124" s="219">
        <v>46240</v>
      </c>
      <c r="N5124" s="1" t="str">
        <f>VLOOKUP(B5124,MICRO!E:L,8,0)</f>
        <v>P-198</v>
      </c>
    </row>
    <row r="5125" spans="1:14" ht="20.25" x14ac:dyDescent="0.25">
      <c r="A5125" s="1">
        <v>4</v>
      </c>
      <c r="B5125" s="159">
        <v>3780</v>
      </c>
      <c r="C5125" s="1" t="s">
        <v>3112</v>
      </c>
      <c r="D5125" s="1" t="s">
        <v>3119</v>
      </c>
      <c r="E5125" s="1" t="s">
        <v>746</v>
      </c>
      <c r="F5125" s="1" t="s">
        <v>3115</v>
      </c>
      <c r="G5125" s="1">
        <v>1</v>
      </c>
      <c r="H5125" s="1" t="s">
        <v>19</v>
      </c>
      <c r="I5125" s="1" t="s">
        <v>3034</v>
      </c>
      <c r="J5125" s="1">
        <v>290.60000000000002</v>
      </c>
      <c r="K5125" s="1">
        <v>290.60000000000002</v>
      </c>
      <c r="L5125" s="42">
        <v>3</v>
      </c>
      <c r="M5125" s="219">
        <v>46240</v>
      </c>
      <c r="N5125" s="1" t="str">
        <f>VLOOKUP(B5125,MICRO!E:L,8,0)</f>
        <v>P-198</v>
      </c>
    </row>
    <row r="5126" spans="1:14" ht="20.25" x14ac:dyDescent="0.25">
      <c r="A5126" s="1">
        <v>5</v>
      </c>
      <c r="B5126" s="159">
        <v>3781</v>
      </c>
      <c r="C5126" s="1" t="s">
        <v>3112</v>
      </c>
      <c r="D5126" s="1" t="s">
        <v>3119</v>
      </c>
      <c r="E5126" s="1" t="s">
        <v>1101</v>
      </c>
      <c r="F5126" s="1" t="s">
        <v>3116</v>
      </c>
      <c r="G5126" s="1">
        <v>1</v>
      </c>
      <c r="H5126" s="1" t="s">
        <v>19</v>
      </c>
      <c r="I5126" s="1" t="s">
        <v>3034</v>
      </c>
      <c r="J5126" s="1">
        <v>290.60000000000002</v>
      </c>
      <c r="K5126" s="1">
        <v>290.60000000000002</v>
      </c>
      <c r="L5126" s="42">
        <v>3</v>
      </c>
      <c r="M5126" s="219">
        <v>46240</v>
      </c>
      <c r="N5126" s="1" t="str">
        <f>VLOOKUP(B5126,MICRO!E:L,8,0)</f>
        <v>P-198</v>
      </c>
    </row>
    <row r="5127" spans="1:14" ht="20.25" x14ac:dyDescent="0.25">
      <c r="A5127" s="1">
        <v>6</v>
      </c>
      <c r="B5127" s="159">
        <v>3782</v>
      </c>
      <c r="C5127" s="1" t="s">
        <v>3112</v>
      </c>
      <c r="D5127" s="1" t="s">
        <v>3119</v>
      </c>
      <c r="E5127" s="1" t="s">
        <v>100</v>
      </c>
      <c r="F5127" s="1" t="s">
        <v>3117</v>
      </c>
      <c r="G5127" s="1">
        <v>1</v>
      </c>
      <c r="H5127" s="1" t="s">
        <v>19</v>
      </c>
      <c r="I5127" s="1" t="s">
        <v>3034</v>
      </c>
      <c r="J5127" s="1">
        <v>295</v>
      </c>
      <c r="K5127" s="1">
        <v>295</v>
      </c>
      <c r="L5127" s="42">
        <v>3</v>
      </c>
      <c r="M5127" s="219">
        <v>46240</v>
      </c>
      <c r="N5127" s="1" t="str">
        <f>VLOOKUP(B5127,MICRO!E:L,8,0)</f>
        <v>P-198</v>
      </c>
    </row>
    <row r="5128" spans="1:14" ht="20.25" x14ac:dyDescent="0.25">
      <c r="A5128" s="1">
        <v>7</v>
      </c>
      <c r="B5128" s="159">
        <v>3784</v>
      </c>
      <c r="C5128" s="1" t="s">
        <v>3120</v>
      </c>
      <c r="D5128" s="1" t="s">
        <v>3121</v>
      </c>
      <c r="E5128" s="1" t="s">
        <v>2</v>
      </c>
      <c r="F5128" s="1" t="s">
        <v>3122</v>
      </c>
      <c r="G5128" s="1">
        <v>4</v>
      </c>
      <c r="H5128" s="1" t="s">
        <v>19</v>
      </c>
      <c r="I5128" s="1" t="s">
        <v>3034</v>
      </c>
      <c r="J5128" s="1">
        <v>7.4</v>
      </c>
      <c r="K5128" s="1">
        <v>29.6</v>
      </c>
      <c r="L5128" s="42">
        <v>3</v>
      </c>
      <c r="M5128" s="219">
        <v>46240</v>
      </c>
      <c r="N5128" s="1" t="str">
        <f>VLOOKUP(B5128,MICRO!E:L,8,0)</f>
        <v>P-198</v>
      </c>
    </row>
    <row r="5129" spans="1:14" ht="20.25" x14ac:dyDescent="0.25">
      <c r="A5129" s="1">
        <v>8</v>
      </c>
      <c r="B5129" s="159">
        <v>3785</v>
      </c>
      <c r="C5129" s="1" t="s">
        <v>3120</v>
      </c>
      <c r="D5129" s="1" t="s">
        <v>3121</v>
      </c>
      <c r="E5129" s="1" t="s">
        <v>43</v>
      </c>
      <c r="F5129" s="1" t="s">
        <v>3123</v>
      </c>
      <c r="G5129" s="1">
        <v>1</v>
      </c>
      <c r="H5129" s="1" t="s">
        <v>19</v>
      </c>
      <c r="I5129" s="1" t="s">
        <v>3034</v>
      </c>
      <c r="J5129" s="1">
        <v>252</v>
      </c>
      <c r="K5129" s="1">
        <v>252</v>
      </c>
      <c r="L5129" s="42">
        <v>3</v>
      </c>
      <c r="M5129" s="219">
        <v>46240</v>
      </c>
      <c r="N5129" s="1" t="str">
        <f>VLOOKUP(B5129,MICRO!E:L,8,0)</f>
        <v>P-198</v>
      </c>
    </row>
    <row r="5130" spans="1:14" ht="20.25" x14ac:dyDescent="0.25">
      <c r="A5130" s="1">
        <v>9</v>
      </c>
      <c r="B5130" s="159">
        <v>3788</v>
      </c>
      <c r="C5130" s="1" t="s">
        <v>3127</v>
      </c>
      <c r="D5130" s="1" t="s">
        <v>3128</v>
      </c>
      <c r="E5130" s="1" t="s">
        <v>43</v>
      </c>
      <c r="F5130" s="1" t="s">
        <v>5018</v>
      </c>
      <c r="G5130" s="1">
        <v>28</v>
      </c>
      <c r="H5130" s="1" t="s">
        <v>19</v>
      </c>
      <c r="I5130" s="1" t="s">
        <v>3034</v>
      </c>
      <c r="J5130" s="1">
        <v>10.4</v>
      </c>
      <c r="K5130" s="1">
        <v>291.2</v>
      </c>
      <c r="L5130" s="42">
        <v>3</v>
      </c>
      <c r="M5130" s="219">
        <v>46240</v>
      </c>
      <c r="N5130" s="1" t="str">
        <f>VLOOKUP(B5130,MICRO!E:L,8,0)</f>
        <v>P-198</v>
      </c>
    </row>
    <row r="5131" spans="1:14" ht="20.25" x14ac:dyDescent="0.25">
      <c r="A5131" s="1">
        <v>10</v>
      </c>
      <c r="B5131" s="159">
        <v>3794</v>
      </c>
      <c r="C5131" s="1" t="s">
        <v>3127</v>
      </c>
      <c r="D5131" s="1" t="s">
        <v>3128</v>
      </c>
      <c r="E5131" s="1" t="s">
        <v>464</v>
      </c>
      <c r="F5131" s="1" t="s">
        <v>3136</v>
      </c>
      <c r="G5131" s="1">
        <v>1</v>
      </c>
      <c r="H5131" s="1" t="s">
        <v>19</v>
      </c>
      <c r="I5131" s="1" t="s">
        <v>3034</v>
      </c>
      <c r="J5131" s="1">
        <v>26.3</v>
      </c>
      <c r="K5131" s="1">
        <v>26.3</v>
      </c>
      <c r="L5131" s="42">
        <v>3</v>
      </c>
      <c r="M5131" s="219">
        <v>46240</v>
      </c>
      <c r="N5131" s="1" t="str">
        <f>VLOOKUP(B5131,MICRO!E:L,8,0)</f>
        <v>P-198</v>
      </c>
    </row>
    <row r="5132" spans="1:14" ht="20.25" x14ac:dyDescent="0.25">
      <c r="A5132" s="1">
        <v>11</v>
      </c>
      <c r="B5132" s="159">
        <v>3826</v>
      </c>
      <c r="C5132" s="1" t="s">
        <v>3299</v>
      </c>
      <c r="D5132" s="1" t="s">
        <v>3300</v>
      </c>
      <c r="E5132" s="1" t="s">
        <v>2</v>
      </c>
      <c r="F5132" s="1" t="s">
        <v>4689</v>
      </c>
      <c r="G5132" s="1">
        <v>1</v>
      </c>
      <c r="H5132" s="1" t="s">
        <v>19</v>
      </c>
      <c r="I5132" s="1" t="s">
        <v>3034</v>
      </c>
      <c r="J5132" s="1">
        <v>448.3</v>
      </c>
      <c r="K5132" s="1">
        <v>448.3</v>
      </c>
      <c r="L5132" s="42">
        <v>3</v>
      </c>
      <c r="M5132" s="219">
        <v>46240</v>
      </c>
      <c r="N5132" s="1" t="str">
        <f>VLOOKUP(B5132,MICRO!E:L,8,0)</f>
        <v>P-198</v>
      </c>
    </row>
    <row r="5133" spans="1:14" ht="20.25" x14ac:dyDescent="0.25">
      <c r="A5133" s="1">
        <v>12</v>
      </c>
      <c r="B5133" s="159">
        <v>3828</v>
      </c>
      <c r="C5133" s="1" t="s">
        <v>3301</v>
      </c>
      <c r="D5133" s="1" t="s">
        <v>3302</v>
      </c>
      <c r="E5133" s="1"/>
      <c r="F5133" s="1" t="s">
        <v>3304</v>
      </c>
      <c r="G5133" s="1">
        <v>1</v>
      </c>
      <c r="H5133" s="1" t="s">
        <v>19</v>
      </c>
      <c r="I5133" s="1" t="s">
        <v>3034</v>
      </c>
      <c r="J5133" s="1">
        <v>470.6</v>
      </c>
      <c r="K5133" s="1">
        <v>470.6</v>
      </c>
      <c r="L5133" s="42">
        <v>3</v>
      </c>
      <c r="M5133" s="219">
        <v>46240</v>
      </c>
      <c r="N5133" s="1" t="str">
        <f>VLOOKUP(B5133,MICRO!E:L,8,0)</f>
        <v>P-198</v>
      </c>
    </row>
    <row r="5134" spans="1:14" ht="20.25" x14ac:dyDescent="0.25">
      <c r="A5134" s="1">
        <v>13</v>
      </c>
      <c r="B5134" s="159">
        <v>3848</v>
      </c>
      <c r="C5134" s="1" t="s">
        <v>3729</v>
      </c>
      <c r="D5134" s="1" t="s">
        <v>3730</v>
      </c>
      <c r="E5134" s="1" t="s">
        <v>2</v>
      </c>
      <c r="F5134" s="1" t="s">
        <v>3731</v>
      </c>
      <c r="G5134" s="1">
        <v>4</v>
      </c>
      <c r="H5134" s="1" t="s">
        <v>19</v>
      </c>
      <c r="I5134" s="1" t="s">
        <v>3045</v>
      </c>
      <c r="J5134" s="1">
        <v>60.1</v>
      </c>
      <c r="K5134" s="1">
        <v>240.4</v>
      </c>
      <c r="L5134" s="42">
        <v>3</v>
      </c>
      <c r="M5134" s="219">
        <v>46240</v>
      </c>
      <c r="N5134" s="1" t="str">
        <f>VLOOKUP(B5134,MICRO!E:L,8,0)</f>
        <v>P-198</v>
      </c>
    </row>
    <row r="5135" spans="1:14" ht="20.25" x14ac:dyDescent="0.25">
      <c r="A5135" s="1">
        <v>14</v>
      </c>
      <c r="B5135" s="159">
        <v>4329</v>
      </c>
      <c r="C5135" s="1" t="s">
        <v>4310</v>
      </c>
      <c r="D5135" s="1" t="s">
        <v>4311</v>
      </c>
      <c r="E5135" s="1" t="s">
        <v>43</v>
      </c>
      <c r="F5135" s="1" t="s">
        <v>4312</v>
      </c>
      <c r="G5135" s="1">
        <v>8</v>
      </c>
      <c r="H5135" s="1" t="s">
        <v>19</v>
      </c>
      <c r="I5135" s="1" t="s">
        <v>3045</v>
      </c>
      <c r="J5135" s="1">
        <v>11.4</v>
      </c>
      <c r="K5135" s="1">
        <v>91.2</v>
      </c>
      <c r="L5135" s="42">
        <v>3</v>
      </c>
      <c r="M5135" s="219">
        <v>46240</v>
      </c>
      <c r="N5135" s="1" t="str">
        <f>VLOOKUP(B5135,MICRO!E:L,8,0)</f>
        <v>P-198</v>
      </c>
    </row>
    <row r="5136" spans="1:14" ht="20.25" x14ac:dyDescent="0.25">
      <c r="A5136" s="1">
        <v>1</v>
      </c>
      <c r="B5136" s="159">
        <v>3727</v>
      </c>
      <c r="C5136" s="1" t="s">
        <v>82</v>
      </c>
      <c r="D5136" s="1">
        <v>275082</v>
      </c>
      <c r="E5136" s="1"/>
      <c r="F5136" s="1" t="s">
        <v>3019</v>
      </c>
      <c r="G5136" s="1">
        <v>5</v>
      </c>
      <c r="H5136" s="1" t="s">
        <v>19</v>
      </c>
      <c r="I5136" s="1" t="s">
        <v>5034</v>
      </c>
      <c r="J5136" s="1">
        <v>19.8</v>
      </c>
      <c r="K5136" s="1">
        <v>99</v>
      </c>
      <c r="L5136" s="42">
        <v>1</v>
      </c>
      <c r="M5136" s="219">
        <v>46238</v>
      </c>
      <c r="N5136" s="1" t="str">
        <f>VLOOKUP(B5136,MICRO!E:L,8,0)</f>
        <v>P-203</v>
      </c>
    </row>
    <row r="5137" spans="1:14" ht="20.25" x14ac:dyDescent="0.25">
      <c r="A5137" s="1">
        <v>1</v>
      </c>
      <c r="B5137" s="159">
        <v>4338</v>
      </c>
      <c r="C5137" s="1" t="s">
        <v>4417</v>
      </c>
      <c r="D5137" s="1" t="s">
        <v>4418</v>
      </c>
      <c r="E5137" s="1" t="s">
        <v>2</v>
      </c>
      <c r="F5137" s="1" t="s">
        <v>5035</v>
      </c>
      <c r="G5137" s="1">
        <v>1</v>
      </c>
      <c r="H5137" s="1" t="s">
        <v>19</v>
      </c>
      <c r="I5137" s="1" t="s">
        <v>3045</v>
      </c>
      <c r="J5137" s="1">
        <v>748.2</v>
      </c>
      <c r="K5137" s="1">
        <v>748.2</v>
      </c>
      <c r="L5137" s="42">
        <v>4</v>
      </c>
      <c r="M5137" s="219">
        <v>46247</v>
      </c>
      <c r="N5137" s="1" t="str">
        <f>VLOOKUP(B5137,MICRO!E:L,8,0)</f>
        <v>P-198</v>
      </c>
    </row>
    <row r="5138" spans="1:14" ht="20.25" x14ac:dyDescent="0.25">
      <c r="A5138" s="1">
        <v>2</v>
      </c>
      <c r="B5138" s="159">
        <v>4339</v>
      </c>
      <c r="C5138" s="1" t="s">
        <v>4420</v>
      </c>
      <c r="D5138" s="1" t="s">
        <v>4421</v>
      </c>
      <c r="E5138" s="1" t="s">
        <v>2</v>
      </c>
      <c r="F5138" s="1" t="s">
        <v>5036</v>
      </c>
      <c r="G5138" s="1">
        <v>5</v>
      </c>
      <c r="H5138" s="1" t="s">
        <v>19</v>
      </c>
      <c r="I5138" s="1" t="s">
        <v>3045</v>
      </c>
      <c r="J5138" s="1">
        <v>730.2</v>
      </c>
      <c r="K5138" s="1">
        <v>3651</v>
      </c>
      <c r="L5138" s="42">
        <v>4</v>
      </c>
      <c r="M5138" s="219">
        <v>46247</v>
      </c>
      <c r="N5138" s="1" t="str">
        <f>VLOOKUP(B5138,MICRO!E:L,8,0)</f>
        <v>P-198</v>
      </c>
    </row>
    <row r="5139" spans="1:14" ht="20.25" x14ac:dyDescent="0.25">
      <c r="A5139" s="1">
        <v>1</v>
      </c>
      <c r="B5139" s="159">
        <v>3750</v>
      </c>
      <c r="C5139" s="1" t="s">
        <v>3059</v>
      </c>
      <c r="D5139" s="1"/>
      <c r="E5139" s="1" t="s">
        <v>43</v>
      </c>
      <c r="F5139" s="1" t="s">
        <v>3061</v>
      </c>
      <c r="G5139" s="1">
        <v>1</v>
      </c>
      <c r="H5139" s="1" t="s">
        <v>19</v>
      </c>
      <c r="I5139" s="1" t="s">
        <v>3034</v>
      </c>
      <c r="J5139" s="1">
        <v>520</v>
      </c>
      <c r="K5139" s="1">
        <v>520</v>
      </c>
      <c r="L5139" s="42">
        <v>5</v>
      </c>
      <c r="M5139" s="224">
        <v>46254</v>
      </c>
      <c r="N5139" s="1" t="str">
        <f>VLOOKUP(B5139,MICRO!E:L,8,0)</f>
        <v>P-198</v>
      </c>
    </row>
    <row r="5140" spans="1:14" ht="20.25" x14ac:dyDescent="0.25">
      <c r="A5140" s="1">
        <v>2</v>
      </c>
      <c r="B5140" s="159">
        <v>3751</v>
      </c>
      <c r="C5140" s="1" t="s">
        <v>3059</v>
      </c>
      <c r="D5140" s="1"/>
      <c r="E5140" s="1" t="s">
        <v>746</v>
      </c>
      <c r="F5140" s="1" t="s">
        <v>3062</v>
      </c>
      <c r="G5140" s="1">
        <v>2</v>
      </c>
      <c r="H5140" s="1" t="s">
        <v>19</v>
      </c>
      <c r="I5140" s="1" t="s">
        <v>3034</v>
      </c>
      <c r="J5140" s="1">
        <v>8.4</v>
      </c>
      <c r="K5140" s="1">
        <v>16.8</v>
      </c>
      <c r="L5140" s="42">
        <v>5</v>
      </c>
      <c r="M5140" s="224">
        <v>46254</v>
      </c>
      <c r="N5140" s="1" t="str">
        <f>VLOOKUP(B5140,MICRO!E:L,8,0)</f>
        <v>P-198</v>
      </c>
    </row>
    <row r="5141" spans="1:14" ht="20.25" x14ac:dyDescent="0.25">
      <c r="A5141" s="1">
        <v>3</v>
      </c>
      <c r="B5141" s="159"/>
      <c r="C5141" s="1" t="s">
        <v>3063</v>
      </c>
      <c r="D5141" s="1"/>
      <c r="E5141" s="1" t="s">
        <v>5378</v>
      </c>
      <c r="F5141" s="1" t="s">
        <v>5379</v>
      </c>
      <c r="G5141" s="1">
        <v>8</v>
      </c>
      <c r="H5141" s="1" t="s">
        <v>19</v>
      </c>
      <c r="I5141" s="1" t="s">
        <v>3045</v>
      </c>
      <c r="J5141" s="1">
        <v>0.1</v>
      </c>
      <c r="K5141" s="1">
        <v>0.8</v>
      </c>
      <c r="L5141" s="42">
        <v>5</v>
      </c>
      <c r="M5141" s="224">
        <v>46254</v>
      </c>
      <c r="N5141" s="1" t="e">
        <f>VLOOKUP(B5141,MICRO!E:L,8,0)</f>
        <v>#N/A</v>
      </c>
    </row>
    <row r="5142" spans="1:14" ht="20.25" x14ac:dyDescent="0.25">
      <c r="A5142" s="1">
        <v>4</v>
      </c>
      <c r="B5142" s="159"/>
      <c r="C5142" s="1" t="s">
        <v>3063</v>
      </c>
      <c r="D5142" s="1"/>
      <c r="E5142" s="1" t="s">
        <v>5378</v>
      </c>
      <c r="F5142" s="1" t="s">
        <v>5379</v>
      </c>
      <c r="G5142" s="1">
        <v>8</v>
      </c>
      <c r="H5142" s="1" t="s">
        <v>19</v>
      </c>
      <c r="I5142" s="1" t="s">
        <v>3034</v>
      </c>
      <c r="J5142" s="1">
        <v>0.1</v>
      </c>
      <c r="K5142" s="1">
        <v>0.8</v>
      </c>
      <c r="L5142" s="42">
        <v>5</v>
      </c>
      <c r="M5142" s="224">
        <v>46254</v>
      </c>
      <c r="N5142" s="1" t="e">
        <f>VLOOKUP(B5142,MICRO!E:L,8,0)</f>
        <v>#N/A</v>
      </c>
    </row>
    <row r="5143" spans="1:14" ht="20.25" x14ac:dyDescent="0.25">
      <c r="A5143" s="1">
        <v>5</v>
      </c>
      <c r="B5143" s="159">
        <v>3778</v>
      </c>
      <c r="C5143" s="1" t="s">
        <v>3112</v>
      </c>
      <c r="D5143" s="1" t="s">
        <v>3119</v>
      </c>
      <c r="E5143" s="1" t="s">
        <v>2</v>
      </c>
      <c r="F5143" s="1" t="s">
        <v>3113</v>
      </c>
      <c r="G5143" s="1">
        <v>18</v>
      </c>
      <c r="H5143" s="1" t="s">
        <v>19</v>
      </c>
      <c r="I5143" s="1" t="s">
        <v>3034</v>
      </c>
      <c r="J5143" s="1">
        <v>2.5</v>
      </c>
      <c r="K5143" s="1">
        <v>45</v>
      </c>
      <c r="L5143" s="42">
        <v>5</v>
      </c>
      <c r="M5143" s="224">
        <v>46254</v>
      </c>
      <c r="N5143" s="1" t="str">
        <f>VLOOKUP(B5143,MICRO!E:L,8,0)</f>
        <v>P-198</v>
      </c>
    </row>
    <row r="5144" spans="1:14" ht="20.25" x14ac:dyDescent="0.25">
      <c r="A5144" s="1">
        <v>6</v>
      </c>
      <c r="B5144" s="159">
        <v>3783</v>
      </c>
      <c r="C5144" s="1" t="s">
        <v>3112</v>
      </c>
      <c r="D5144" s="1" t="s">
        <v>3119</v>
      </c>
      <c r="E5144" s="1" t="s">
        <v>173</v>
      </c>
      <c r="F5144" s="1" t="s">
        <v>3118</v>
      </c>
      <c r="G5144" s="1">
        <v>6</v>
      </c>
      <c r="H5144" s="1" t="s">
        <v>19</v>
      </c>
      <c r="I5144" s="1" t="s">
        <v>3034</v>
      </c>
      <c r="J5144" s="1">
        <v>4</v>
      </c>
      <c r="K5144" s="1">
        <v>24</v>
      </c>
      <c r="L5144" s="42">
        <v>5</v>
      </c>
      <c r="M5144" s="224">
        <v>46254</v>
      </c>
      <c r="N5144" s="1" t="str">
        <f>VLOOKUP(B5144,MICRO!E:L,8,0)</f>
        <v>P-198</v>
      </c>
    </row>
    <row r="5145" spans="1:14" ht="20.25" x14ac:dyDescent="0.25">
      <c r="A5145" s="1">
        <v>7</v>
      </c>
      <c r="B5145" s="159">
        <v>3786</v>
      </c>
      <c r="C5145" s="1" t="s">
        <v>3124</v>
      </c>
      <c r="D5145" s="1" t="s">
        <v>3125</v>
      </c>
      <c r="E5145" s="1" t="s">
        <v>2</v>
      </c>
      <c r="F5145" s="1" t="s">
        <v>3126</v>
      </c>
      <c r="G5145" s="1">
        <v>2</v>
      </c>
      <c r="H5145" s="1" t="s">
        <v>19</v>
      </c>
      <c r="I5145" s="1" t="s">
        <v>3034</v>
      </c>
      <c r="J5145" s="1">
        <v>77.3</v>
      </c>
      <c r="K5145" s="1">
        <v>154.6</v>
      </c>
      <c r="L5145" s="42">
        <v>5</v>
      </c>
      <c r="M5145" s="224">
        <v>46254</v>
      </c>
      <c r="N5145" s="1" t="str">
        <f>VLOOKUP(B5145,MICRO!E:L,8,0)</f>
        <v>P-198</v>
      </c>
    </row>
    <row r="5146" spans="1:14" ht="20.25" x14ac:dyDescent="0.25">
      <c r="A5146" s="1">
        <v>8</v>
      </c>
      <c r="B5146" s="159">
        <v>3789</v>
      </c>
      <c r="C5146" s="1" t="s">
        <v>3127</v>
      </c>
      <c r="D5146" s="1" t="s">
        <v>3128</v>
      </c>
      <c r="E5146" s="1" t="s">
        <v>746</v>
      </c>
      <c r="F5146" s="1" t="s">
        <v>3131</v>
      </c>
      <c r="G5146" s="1">
        <v>12</v>
      </c>
      <c r="H5146" s="1" t="s">
        <v>19</v>
      </c>
      <c r="I5146" s="1" t="s">
        <v>3034</v>
      </c>
      <c r="J5146" s="1">
        <v>57.6</v>
      </c>
      <c r="K5146" s="1">
        <v>691.2</v>
      </c>
      <c r="L5146" s="42">
        <v>5</v>
      </c>
      <c r="M5146" s="224">
        <v>46254</v>
      </c>
      <c r="N5146" s="1" t="str">
        <f>VLOOKUP(B5146,MICRO!E:L,8,0)</f>
        <v>P-198</v>
      </c>
    </row>
    <row r="5147" spans="1:14" ht="20.25" x14ac:dyDescent="0.25">
      <c r="A5147" s="1">
        <v>9</v>
      </c>
      <c r="B5147" s="159">
        <v>3790</v>
      </c>
      <c r="C5147" s="1" t="s">
        <v>3127</v>
      </c>
      <c r="D5147" s="1" t="s">
        <v>3128</v>
      </c>
      <c r="E5147" s="1" t="s">
        <v>1101</v>
      </c>
      <c r="F5147" s="1" t="s">
        <v>3132</v>
      </c>
      <c r="G5147" s="1">
        <v>2</v>
      </c>
      <c r="H5147" s="1" t="s">
        <v>19</v>
      </c>
      <c r="I5147" s="1" t="s">
        <v>3034</v>
      </c>
      <c r="J5147" s="1">
        <v>57.6</v>
      </c>
      <c r="K5147" s="1">
        <v>115.2</v>
      </c>
      <c r="L5147" s="42">
        <v>5</v>
      </c>
      <c r="M5147" s="224">
        <v>46254</v>
      </c>
      <c r="N5147" s="1" t="str">
        <f>VLOOKUP(B5147,MICRO!E:L,8,0)</f>
        <v>P-198</v>
      </c>
    </row>
    <row r="5148" spans="1:14" ht="20.25" x14ac:dyDescent="0.25">
      <c r="A5148" s="1">
        <v>10</v>
      </c>
      <c r="B5148" s="159">
        <v>3801</v>
      </c>
      <c r="C5148" s="1" t="s">
        <v>3144</v>
      </c>
      <c r="D5148" s="1"/>
      <c r="E5148" s="1"/>
      <c r="F5148" s="1" t="s">
        <v>660</v>
      </c>
      <c r="G5148" s="1">
        <v>14</v>
      </c>
      <c r="H5148" s="1" t="s">
        <v>19</v>
      </c>
      <c r="I5148" s="1" t="s">
        <v>3140</v>
      </c>
      <c r="J5148" s="1">
        <v>4.7</v>
      </c>
      <c r="K5148" s="1">
        <v>65.8</v>
      </c>
      <c r="L5148" s="42">
        <v>5</v>
      </c>
      <c r="M5148" s="224">
        <v>46254</v>
      </c>
      <c r="N5148" s="1" t="str">
        <f>VLOOKUP(B5148,MICRO!E:L,8,0)</f>
        <v>P-198</v>
      </c>
    </row>
    <row r="5149" spans="1:14" ht="20.25" x14ac:dyDescent="0.25">
      <c r="A5149" s="1">
        <v>11</v>
      </c>
      <c r="B5149" s="159">
        <v>3806</v>
      </c>
      <c r="C5149" s="1" t="s">
        <v>3150</v>
      </c>
      <c r="D5149" s="1"/>
      <c r="E5149" s="1" t="s">
        <v>2</v>
      </c>
      <c r="F5149" s="1" t="s">
        <v>3151</v>
      </c>
      <c r="G5149" s="1">
        <v>5</v>
      </c>
      <c r="H5149" s="1" t="s">
        <v>19</v>
      </c>
      <c r="I5149" s="1" t="s">
        <v>3140</v>
      </c>
      <c r="J5149" s="1">
        <v>6</v>
      </c>
      <c r="K5149" s="1">
        <v>30</v>
      </c>
      <c r="L5149" s="42">
        <v>5</v>
      </c>
      <c r="M5149" s="224">
        <v>46254</v>
      </c>
      <c r="N5149" s="1" t="str">
        <f>VLOOKUP(B5149,MICRO!E:L,8,0)</f>
        <v>P-198</v>
      </c>
    </row>
    <row r="5150" spans="1:14" ht="20.25" x14ac:dyDescent="0.25">
      <c r="A5150" s="1">
        <v>12</v>
      </c>
      <c r="B5150" s="159"/>
      <c r="C5150" s="1" t="s">
        <v>3063</v>
      </c>
      <c r="D5150" s="1"/>
      <c r="E5150" s="1" t="s">
        <v>5378</v>
      </c>
      <c r="F5150" s="1" t="s">
        <v>5379</v>
      </c>
      <c r="G5150" s="1">
        <v>8</v>
      </c>
      <c r="H5150" s="1" t="s">
        <v>19</v>
      </c>
      <c r="I5150" s="1" t="s">
        <v>3093</v>
      </c>
      <c r="J5150" s="1">
        <v>0.1</v>
      </c>
      <c r="K5150" s="1">
        <v>0.8</v>
      </c>
      <c r="L5150" s="42">
        <v>5</v>
      </c>
      <c r="M5150" s="224">
        <v>46254</v>
      </c>
      <c r="N5150" s="1" t="e">
        <f>VLOOKUP(B5150,MICRO!E:L,8,0)</f>
        <v>#N/A</v>
      </c>
    </row>
    <row r="5151" spans="1:14" ht="20.25" x14ac:dyDescent="0.25">
      <c r="A5151" s="1">
        <v>13</v>
      </c>
      <c r="B5151" s="159"/>
      <c r="C5151" s="1" t="s">
        <v>3063</v>
      </c>
      <c r="D5151" s="1"/>
      <c r="E5151" s="1" t="s">
        <v>5378</v>
      </c>
      <c r="F5151" s="1" t="s">
        <v>5379</v>
      </c>
      <c r="G5151" s="1">
        <v>8</v>
      </c>
      <c r="H5151" s="1" t="s">
        <v>19</v>
      </c>
      <c r="I5151" s="1" t="s">
        <v>3140</v>
      </c>
      <c r="J5151" s="1">
        <v>0.1</v>
      </c>
      <c r="K5151" s="1">
        <v>0.8</v>
      </c>
      <c r="L5151" s="42">
        <v>5</v>
      </c>
      <c r="M5151" s="224">
        <v>46254</v>
      </c>
      <c r="N5151" s="1" t="e">
        <f>VLOOKUP(B5151,MICRO!E:L,8,0)</f>
        <v>#N/A</v>
      </c>
    </row>
    <row r="5152" spans="1:14" ht="20.25" x14ac:dyDescent="0.25">
      <c r="A5152" s="1">
        <v>14</v>
      </c>
      <c r="B5152" s="159">
        <v>3827</v>
      </c>
      <c r="C5152" s="1" t="s">
        <v>3301</v>
      </c>
      <c r="D5152" s="1" t="s">
        <v>3302</v>
      </c>
      <c r="E5152" s="1" t="s">
        <v>2</v>
      </c>
      <c r="F5152" s="1" t="s">
        <v>3303</v>
      </c>
      <c r="G5152" s="1">
        <v>3</v>
      </c>
      <c r="H5152" s="1" t="s">
        <v>19</v>
      </c>
      <c r="I5152" s="1" t="s">
        <v>3034</v>
      </c>
      <c r="J5152" s="1">
        <v>7.4</v>
      </c>
      <c r="K5152" s="1">
        <v>22.200000000000003</v>
      </c>
      <c r="L5152" s="42">
        <v>5</v>
      </c>
      <c r="M5152" s="224">
        <v>46254</v>
      </c>
      <c r="N5152" s="1" t="str">
        <f>VLOOKUP(B5152,MICRO!E:L,8,0)</f>
        <v>P-198</v>
      </c>
    </row>
    <row r="5153" spans="1:14" ht="20.25" x14ac:dyDescent="0.25">
      <c r="A5153" s="1">
        <v>15</v>
      </c>
      <c r="B5153" s="159">
        <v>3832</v>
      </c>
      <c r="C5153" s="1" t="s">
        <v>3315</v>
      </c>
      <c r="D5153" s="1" t="s">
        <v>3316</v>
      </c>
      <c r="E5153" s="1" t="s">
        <v>2</v>
      </c>
      <c r="F5153" s="1" t="s">
        <v>3317</v>
      </c>
      <c r="G5153" s="1">
        <v>38</v>
      </c>
      <c r="H5153" s="1" t="s">
        <v>19</v>
      </c>
      <c r="I5153" s="1" t="s">
        <v>3034</v>
      </c>
      <c r="J5153" s="1">
        <v>2.6</v>
      </c>
      <c r="K5153" s="1">
        <v>98.8</v>
      </c>
      <c r="L5153" s="42">
        <v>5</v>
      </c>
      <c r="M5153" s="224">
        <v>46254</v>
      </c>
      <c r="N5153" s="1" t="str">
        <f>VLOOKUP(B5153,MICRO!E:L,8,0)</f>
        <v>P-198</v>
      </c>
    </row>
    <row r="5154" spans="1:14" ht="20.25" x14ac:dyDescent="0.25">
      <c r="A5154" s="1">
        <v>16</v>
      </c>
      <c r="B5154" s="159">
        <v>3833</v>
      </c>
      <c r="C5154" s="1" t="s">
        <v>3315</v>
      </c>
      <c r="D5154" s="1" t="s">
        <v>3316</v>
      </c>
      <c r="E5154" s="1" t="s">
        <v>43</v>
      </c>
      <c r="F5154" s="1" t="s">
        <v>3319</v>
      </c>
      <c r="G5154" s="1">
        <v>18</v>
      </c>
      <c r="H5154" s="1" t="s">
        <v>19</v>
      </c>
      <c r="I5154" s="1" t="s">
        <v>3034</v>
      </c>
      <c r="J5154" s="1">
        <v>2.5</v>
      </c>
      <c r="K5154" s="1">
        <v>45</v>
      </c>
      <c r="L5154" s="42">
        <v>5</v>
      </c>
      <c r="M5154" s="224">
        <v>46254</v>
      </c>
      <c r="N5154" s="1" t="str">
        <f>VLOOKUP(B5154,MICRO!E:L,8,0)</f>
        <v>P-198</v>
      </c>
    </row>
    <row r="5155" spans="1:14" ht="20.25" x14ac:dyDescent="0.25">
      <c r="A5155" s="1">
        <v>17</v>
      </c>
      <c r="B5155" s="159">
        <v>3849</v>
      </c>
      <c r="C5155" s="1" t="s">
        <v>3732</v>
      </c>
      <c r="D5155" s="1" t="s">
        <v>3733</v>
      </c>
      <c r="E5155" s="1" t="s">
        <v>2</v>
      </c>
      <c r="F5155" s="1" t="s">
        <v>3734</v>
      </c>
      <c r="G5155" s="1">
        <v>1</v>
      </c>
      <c r="H5155" s="1" t="s">
        <v>19</v>
      </c>
      <c r="I5155" s="1" t="s">
        <v>3045</v>
      </c>
      <c r="J5155" s="1">
        <v>374.4</v>
      </c>
      <c r="K5155" s="1">
        <v>374.4</v>
      </c>
      <c r="L5155" s="42">
        <v>5</v>
      </c>
      <c r="M5155" s="224">
        <v>46254</v>
      </c>
      <c r="N5155" s="1" t="str">
        <f>VLOOKUP(B5155,MICRO!E:L,8,0)</f>
        <v>P-198</v>
      </c>
    </row>
    <row r="5156" spans="1:14" ht="20.25" x14ac:dyDescent="0.25">
      <c r="A5156" s="1">
        <v>18</v>
      </c>
      <c r="B5156" s="159">
        <v>4330</v>
      </c>
      <c r="C5156" s="1" t="s">
        <v>4310</v>
      </c>
      <c r="D5156" s="1" t="s">
        <v>4311</v>
      </c>
      <c r="E5156" s="1" t="s">
        <v>746</v>
      </c>
      <c r="F5156" s="1" t="s">
        <v>4314</v>
      </c>
      <c r="G5156" s="1">
        <v>4</v>
      </c>
      <c r="H5156" s="1" t="s">
        <v>19</v>
      </c>
      <c r="I5156" s="1" t="s">
        <v>3045</v>
      </c>
      <c r="J5156" s="1">
        <v>51.3</v>
      </c>
      <c r="K5156" s="1">
        <v>205.2</v>
      </c>
      <c r="L5156" s="42">
        <v>5</v>
      </c>
      <c r="M5156" s="224">
        <v>46254</v>
      </c>
      <c r="N5156" s="1" t="str">
        <f>VLOOKUP(B5156,MICRO!E:L,8,0)</f>
        <v>P-198</v>
      </c>
    </row>
    <row r="5157" spans="1:14" ht="20.25" x14ac:dyDescent="0.25">
      <c r="A5157" s="1">
        <v>19</v>
      </c>
      <c r="B5157" s="159">
        <v>4333</v>
      </c>
      <c r="C5157" s="1" t="s">
        <v>4310</v>
      </c>
      <c r="D5157" s="1" t="s">
        <v>4311</v>
      </c>
      <c r="E5157" s="1" t="s">
        <v>173</v>
      </c>
      <c r="F5157" s="1" t="s">
        <v>5380</v>
      </c>
      <c r="G5157" s="1">
        <v>22</v>
      </c>
      <c r="H5157" s="1" t="s">
        <v>19</v>
      </c>
      <c r="I5157" s="1" t="s">
        <v>3045</v>
      </c>
      <c r="J5157" s="1">
        <v>7.6</v>
      </c>
      <c r="K5157" s="1">
        <v>167.2</v>
      </c>
      <c r="L5157" s="42">
        <v>5</v>
      </c>
      <c r="M5157" s="224">
        <v>46254</v>
      </c>
      <c r="N5157" s="1" t="str">
        <f>VLOOKUP(B5157,MICRO!E:L,8,0)</f>
        <v>P-198</v>
      </c>
    </row>
    <row r="5158" spans="1:14" ht="20.25" x14ac:dyDescent="0.25">
      <c r="A5158" s="1">
        <v>20</v>
      </c>
      <c r="B5158" s="159">
        <v>4334</v>
      </c>
      <c r="C5158" s="1" t="s">
        <v>4310</v>
      </c>
      <c r="D5158" s="1" t="s">
        <v>4311</v>
      </c>
      <c r="E5158" s="1" t="s">
        <v>461</v>
      </c>
      <c r="F5158" s="1" t="s">
        <v>4317</v>
      </c>
      <c r="G5158" s="1">
        <v>1</v>
      </c>
      <c r="H5158" s="1" t="s">
        <v>19</v>
      </c>
      <c r="I5158" s="1" t="s">
        <v>3045</v>
      </c>
      <c r="J5158" s="1">
        <v>25.9</v>
      </c>
      <c r="K5158" s="1">
        <v>25.9</v>
      </c>
      <c r="L5158" s="42">
        <v>5</v>
      </c>
      <c r="M5158" s="224">
        <v>46254</v>
      </c>
      <c r="N5158" s="1" t="str">
        <f>VLOOKUP(B5158,MICRO!E:L,8,0)</f>
        <v>P-198</v>
      </c>
    </row>
    <row r="5159" spans="1:14" ht="20.25" x14ac:dyDescent="0.25">
      <c r="A5159" s="1">
        <v>21</v>
      </c>
      <c r="B5159" s="159">
        <v>4395</v>
      </c>
      <c r="C5159" s="1" t="s">
        <v>4510</v>
      </c>
      <c r="D5159" s="1" t="s">
        <v>4511</v>
      </c>
      <c r="E5159" s="1" t="s">
        <v>2</v>
      </c>
      <c r="F5159" s="1" t="s">
        <v>5381</v>
      </c>
      <c r="G5159" s="1">
        <v>1</v>
      </c>
      <c r="H5159" s="1" t="s">
        <v>19</v>
      </c>
      <c r="I5159" s="1" t="s">
        <v>3045</v>
      </c>
      <c r="J5159" s="1">
        <v>1065.9000000000001</v>
      </c>
      <c r="K5159" s="1">
        <v>1065.9000000000001</v>
      </c>
      <c r="L5159" s="42">
        <v>5</v>
      </c>
      <c r="M5159" s="224">
        <v>46254</v>
      </c>
      <c r="N5159" s="1" t="str">
        <f>VLOOKUP(B5159,MICRO!E:L,8,0)</f>
        <v>P-198</v>
      </c>
    </row>
    <row r="5160" spans="1:14" ht="20.25" x14ac:dyDescent="0.25">
      <c r="A5160" s="1">
        <v>22</v>
      </c>
      <c r="B5160" s="159">
        <v>4413</v>
      </c>
      <c r="C5160" s="1" t="s">
        <v>4543</v>
      </c>
      <c r="D5160" s="1" t="s">
        <v>4544</v>
      </c>
      <c r="E5160" s="1" t="s">
        <v>2</v>
      </c>
      <c r="F5160" s="1" t="s">
        <v>4545</v>
      </c>
      <c r="G5160" s="1">
        <v>1</v>
      </c>
      <c r="H5160" s="1" t="s">
        <v>19</v>
      </c>
      <c r="I5160" s="1" t="s">
        <v>3045</v>
      </c>
      <c r="J5160" s="1">
        <v>527.5</v>
      </c>
      <c r="K5160" s="1">
        <v>527.5</v>
      </c>
      <c r="L5160" s="42">
        <v>5</v>
      </c>
      <c r="M5160" s="224">
        <v>46254</v>
      </c>
      <c r="N5160" s="1" t="str">
        <f>VLOOKUP(B5160,MICRO!E:L,8,0)</f>
        <v>P-198</v>
      </c>
    </row>
    <row r="5161" spans="1:14" ht="20.25" x14ac:dyDescent="0.25">
      <c r="A5161" s="1">
        <v>23</v>
      </c>
      <c r="B5161" s="159"/>
      <c r="C5161" s="1" t="s">
        <v>4865</v>
      </c>
      <c r="D5161" s="1" t="s">
        <v>4866</v>
      </c>
      <c r="E5161" s="1" t="s">
        <v>173</v>
      </c>
      <c r="F5161" s="1" t="s">
        <v>5382</v>
      </c>
      <c r="G5161" s="1">
        <v>6</v>
      </c>
      <c r="H5161" s="1" t="s">
        <v>19</v>
      </c>
      <c r="I5161" s="1" t="s">
        <v>3093</v>
      </c>
      <c r="J5161" s="1">
        <v>7.3</v>
      </c>
      <c r="K5161" s="1">
        <v>43.8</v>
      </c>
      <c r="L5161" s="42">
        <v>5</v>
      </c>
      <c r="M5161" s="224">
        <v>46254</v>
      </c>
      <c r="N5161" s="1" t="e">
        <f>VLOOKUP(B5161,MICRO!E:L,8,0)</f>
        <v>#N/A</v>
      </c>
    </row>
    <row r="5162" spans="1:14" ht="20.25" x14ac:dyDescent="0.25">
      <c r="A5162" s="1">
        <v>24</v>
      </c>
      <c r="B5162" s="159"/>
      <c r="C5162" s="1" t="s">
        <v>4865</v>
      </c>
      <c r="D5162" s="1" t="s">
        <v>4866</v>
      </c>
      <c r="E5162" s="1" t="s">
        <v>461</v>
      </c>
      <c r="F5162" s="1" t="s">
        <v>5383</v>
      </c>
      <c r="G5162" s="1">
        <v>2</v>
      </c>
      <c r="H5162" s="1" t="s">
        <v>19</v>
      </c>
      <c r="I5162" s="1" t="s">
        <v>3093</v>
      </c>
      <c r="J5162" s="1">
        <v>10</v>
      </c>
      <c r="K5162" s="1">
        <v>20</v>
      </c>
      <c r="L5162" s="42">
        <v>5</v>
      </c>
      <c r="M5162" s="224">
        <v>46254</v>
      </c>
      <c r="N5162" s="1" t="e">
        <f>VLOOKUP(B5162,MICRO!E:L,8,0)</f>
        <v>#N/A</v>
      </c>
    </row>
    <row r="5163" spans="1:14" ht="20.25" x14ac:dyDescent="0.25">
      <c r="A5163" s="1">
        <v>25</v>
      </c>
      <c r="B5163" s="159"/>
      <c r="C5163" s="1" t="s">
        <v>4865</v>
      </c>
      <c r="D5163" s="1" t="s">
        <v>4866</v>
      </c>
      <c r="E5163" s="1" t="s">
        <v>464</v>
      </c>
      <c r="F5163" s="1" t="s">
        <v>5384</v>
      </c>
      <c r="G5163" s="1">
        <v>2</v>
      </c>
      <c r="H5163" s="1" t="s">
        <v>19</v>
      </c>
      <c r="I5163" s="1" t="s">
        <v>3093</v>
      </c>
      <c r="J5163" s="1">
        <v>8.1999999999999993</v>
      </c>
      <c r="K5163" s="1">
        <v>16.399999999999999</v>
      </c>
      <c r="L5163" s="42">
        <v>5</v>
      </c>
      <c r="M5163" s="224">
        <v>46254</v>
      </c>
      <c r="N5163" s="1" t="e">
        <f>VLOOKUP(B5163,MICRO!E:L,8,0)</f>
        <v>#N/A</v>
      </c>
    </row>
    <row r="5164" spans="1:14" ht="20.25" x14ac:dyDescent="0.25">
      <c r="A5164" s="1">
        <v>26</v>
      </c>
      <c r="B5164" s="159">
        <v>4453</v>
      </c>
      <c r="C5164" s="1" t="s">
        <v>4877</v>
      </c>
      <c r="D5164" s="1" t="s">
        <v>4878</v>
      </c>
      <c r="E5164" s="1" t="s">
        <v>173</v>
      </c>
      <c r="F5164" s="1" t="s">
        <v>5385</v>
      </c>
      <c r="G5164" s="1">
        <v>12</v>
      </c>
      <c r="H5164" s="1" t="s">
        <v>19</v>
      </c>
      <c r="I5164" s="1" t="s">
        <v>3093</v>
      </c>
      <c r="J5164" s="1">
        <v>7.3</v>
      </c>
      <c r="K5164" s="1">
        <v>87.6</v>
      </c>
      <c r="L5164" s="42">
        <v>5</v>
      </c>
      <c r="M5164" s="224">
        <v>46254</v>
      </c>
      <c r="N5164" s="1" t="str">
        <f>VLOOKUP(B5164,MICRO!E:L,8,0)</f>
        <v>P-198</v>
      </c>
    </row>
    <row r="5165" spans="1:14" ht="20.25" x14ac:dyDescent="0.25">
      <c r="A5165" s="1">
        <v>27</v>
      </c>
      <c r="B5165" s="159">
        <v>4454</v>
      </c>
      <c r="C5165" s="1" t="s">
        <v>4877</v>
      </c>
      <c r="D5165" s="1" t="s">
        <v>4878</v>
      </c>
      <c r="E5165" s="1" t="s">
        <v>1102</v>
      </c>
      <c r="F5165" s="1" t="s">
        <v>5386</v>
      </c>
      <c r="G5165" s="1">
        <v>2</v>
      </c>
      <c r="H5165" s="1" t="s">
        <v>19</v>
      </c>
      <c r="I5165" s="1" t="s">
        <v>3093</v>
      </c>
      <c r="J5165" s="1">
        <v>8.5</v>
      </c>
      <c r="K5165" s="1">
        <v>17</v>
      </c>
      <c r="L5165" s="42">
        <v>5</v>
      </c>
      <c r="M5165" s="224">
        <v>46254</v>
      </c>
      <c r="N5165" s="1" t="str">
        <f>VLOOKUP(B5165,MICRO!E:L,8,0)</f>
        <v>P-198</v>
      </c>
    </row>
    <row r="5166" spans="1:14" ht="20.25" x14ac:dyDescent="0.25">
      <c r="A5166" s="1">
        <v>28</v>
      </c>
      <c r="B5166" s="159">
        <v>4455</v>
      </c>
      <c r="C5166" s="1" t="s">
        <v>4877</v>
      </c>
      <c r="D5166" s="1" t="s">
        <v>4878</v>
      </c>
      <c r="E5166" s="1" t="s">
        <v>1103</v>
      </c>
      <c r="F5166" s="1" t="s">
        <v>5387</v>
      </c>
      <c r="G5166" s="1">
        <v>2</v>
      </c>
      <c r="H5166" s="1" t="s">
        <v>19</v>
      </c>
      <c r="I5166" s="1" t="s">
        <v>3093</v>
      </c>
      <c r="J5166" s="1">
        <v>9.1999999999999993</v>
      </c>
      <c r="K5166" s="1">
        <v>18.399999999999999</v>
      </c>
      <c r="L5166" s="42">
        <v>5</v>
      </c>
      <c r="M5166" s="224">
        <v>46254</v>
      </c>
      <c r="N5166" s="1" t="str">
        <f>VLOOKUP(B5166,MICRO!E:L,8,0)</f>
        <v>P-198</v>
      </c>
    </row>
    <row r="5167" spans="1:14" ht="20.25" x14ac:dyDescent="0.25">
      <c r="A5167" s="1">
        <v>29</v>
      </c>
      <c r="B5167" s="159">
        <v>4456</v>
      </c>
      <c r="C5167" s="1" t="s">
        <v>4877</v>
      </c>
      <c r="D5167" s="1" t="s">
        <v>4878</v>
      </c>
      <c r="E5167" s="1" t="s">
        <v>1104</v>
      </c>
      <c r="F5167" s="1" t="s">
        <v>5388</v>
      </c>
      <c r="G5167" s="1">
        <v>2</v>
      </c>
      <c r="H5167" s="1" t="s">
        <v>19</v>
      </c>
      <c r="I5167" s="1" t="s">
        <v>3093</v>
      </c>
      <c r="J5167" s="1">
        <v>9.9</v>
      </c>
      <c r="K5167" s="1">
        <v>19.8</v>
      </c>
      <c r="L5167" s="42">
        <v>5</v>
      </c>
      <c r="M5167" s="224">
        <v>46254</v>
      </c>
      <c r="N5167" s="1" t="str">
        <f>VLOOKUP(B5167,MICRO!E:L,8,0)</f>
        <v>P-198</v>
      </c>
    </row>
    <row r="5168" spans="1:14" ht="20.25" x14ac:dyDescent="0.25">
      <c r="A5168" s="1">
        <v>30</v>
      </c>
      <c r="B5168" s="159">
        <v>4457</v>
      </c>
      <c r="C5168" s="1" t="s">
        <v>4877</v>
      </c>
      <c r="D5168" s="1" t="s">
        <v>4878</v>
      </c>
      <c r="E5168" s="1" t="s">
        <v>1105</v>
      </c>
      <c r="F5168" s="1" t="s">
        <v>5389</v>
      </c>
      <c r="G5168" s="1">
        <v>2</v>
      </c>
      <c r="H5168" s="1" t="s">
        <v>19</v>
      </c>
      <c r="I5168" s="1" t="s">
        <v>3093</v>
      </c>
      <c r="J5168" s="1">
        <v>10.5</v>
      </c>
      <c r="K5168" s="1">
        <v>21</v>
      </c>
      <c r="L5168" s="42">
        <v>5</v>
      </c>
      <c r="M5168" s="224">
        <v>46254</v>
      </c>
      <c r="N5168" s="1" t="str">
        <f>VLOOKUP(B5168,MICRO!E:L,8,0)</f>
        <v>P-198</v>
      </c>
    </row>
    <row r="5169" spans="1:14" ht="20.25" x14ac:dyDescent="0.25">
      <c r="A5169" s="1">
        <v>31</v>
      </c>
      <c r="B5169" s="159">
        <v>4458</v>
      </c>
      <c r="C5169" s="1" t="s">
        <v>4877</v>
      </c>
      <c r="D5169" s="1" t="s">
        <v>4878</v>
      </c>
      <c r="E5169" s="1" t="s">
        <v>1106</v>
      </c>
      <c r="F5169" s="1" t="s">
        <v>5390</v>
      </c>
      <c r="G5169" s="1">
        <v>2</v>
      </c>
      <c r="H5169" s="1" t="s">
        <v>19</v>
      </c>
      <c r="I5169" s="1" t="s">
        <v>3093</v>
      </c>
      <c r="J5169" s="1">
        <v>11.2</v>
      </c>
      <c r="K5169" s="1">
        <v>22.4</v>
      </c>
      <c r="L5169" s="42">
        <v>5</v>
      </c>
      <c r="M5169" s="224">
        <v>46254</v>
      </c>
      <c r="N5169" s="1" t="str">
        <f>VLOOKUP(B5169,MICRO!E:L,8,0)</f>
        <v>P-198</v>
      </c>
    </row>
    <row r="5170" spans="1:14" ht="20.25" x14ac:dyDescent="0.25">
      <c r="A5170" s="1">
        <v>32</v>
      </c>
      <c r="B5170" s="159">
        <v>4459</v>
      </c>
      <c r="C5170" s="1" t="s">
        <v>4877</v>
      </c>
      <c r="D5170" s="1" t="s">
        <v>4878</v>
      </c>
      <c r="E5170" s="1" t="s">
        <v>2310</v>
      </c>
      <c r="F5170" s="1" t="s">
        <v>5391</v>
      </c>
      <c r="G5170" s="1">
        <v>2</v>
      </c>
      <c r="H5170" s="1" t="s">
        <v>19</v>
      </c>
      <c r="I5170" s="1" t="s">
        <v>3093</v>
      </c>
      <c r="J5170" s="1">
        <v>11.9</v>
      </c>
      <c r="K5170" s="1">
        <v>23.8</v>
      </c>
      <c r="L5170" s="42">
        <v>5</v>
      </c>
      <c r="M5170" s="224">
        <v>46254</v>
      </c>
      <c r="N5170" s="1" t="str">
        <f>VLOOKUP(B5170,MICRO!E:L,8,0)</f>
        <v>P-198</v>
      </c>
    </row>
    <row r="5171" spans="1:14" ht="20.25" x14ac:dyDescent="0.25">
      <c r="A5171" s="1">
        <v>33</v>
      </c>
      <c r="B5171" s="159">
        <v>4472</v>
      </c>
      <c r="C5171" s="1" t="s">
        <v>4910</v>
      </c>
      <c r="D5171" s="1" t="s">
        <v>4911</v>
      </c>
      <c r="E5171" s="1" t="s">
        <v>461</v>
      </c>
      <c r="F5171" s="1" t="s">
        <v>5392</v>
      </c>
      <c r="G5171" s="1">
        <v>28</v>
      </c>
      <c r="H5171" s="1" t="s">
        <v>19</v>
      </c>
      <c r="I5171" s="1" t="s">
        <v>3093</v>
      </c>
      <c r="J5171" s="1">
        <v>7.3</v>
      </c>
      <c r="K5171" s="1">
        <v>204.4</v>
      </c>
      <c r="L5171" s="42">
        <v>5</v>
      </c>
      <c r="M5171" s="224">
        <v>46254</v>
      </c>
      <c r="N5171" s="1" t="str">
        <f>VLOOKUP(B5171,MICRO!E:L,8,0)</f>
        <v>P-198</v>
      </c>
    </row>
    <row r="5172" spans="1:14" ht="20.25" x14ac:dyDescent="0.25">
      <c r="A5172" s="1">
        <v>1</v>
      </c>
      <c r="B5172" s="159"/>
      <c r="C5172" s="1" t="s">
        <v>140</v>
      </c>
      <c r="D5172" s="1"/>
      <c r="E5172" s="1"/>
      <c r="F5172" s="1" t="s">
        <v>1190</v>
      </c>
      <c r="G5172" s="1">
        <v>12</v>
      </c>
      <c r="H5172" s="1" t="s">
        <v>19</v>
      </c>
      <c r="I5172" s="1" t="s">
        <v>2276</v>
      </c>
      <c r="J5172" s="1">
        <v>8.5</v>
      </c>
      <c r="K5172" s="1">
        <v>102</v>
      </c>
      <c r="L5172" s="42">
        <v>14</v>
      </c>
      <c r="M5172" s="43">
        <v>46261</v>
      </c>
      <c r="N5172" s="1" t="e">
        <f>VLOOKUP(B5172,MICRO!E:L,8,0)</f>
        <v>#N/A</v>
      </c>
    </row>
    <row r="5173" spans="1:14" ht="20.25" x14ac:dyDescent="0.25">
      <c r="A5173" s="1">
        <v>2</v>
      </c>
      <c r="B5173" s="159">
        <v>3415</v>
      </c>
      <c r="C5173" s="1" t="s">
        <v>2288</v>
      </c>
      <c r="D5173" s="1"/>
      <c r="E5173" s="1"/>
      <c r="F5173" s="1" t="s">
        <v>2289</v>
      </c>
      <c r="G5173" s="1">
        <v>14</v>
      </c>
      <c r="H5173" s="1" t="s">
        <v>19</v>
      </c>
      <c r="I5173" s="1" t="s">
        <v>2276</v>
      </c>
      <c r="J5173" s="1">
        <v>8.5</v>
      </c>
      <c r="K5173" s="1">
        <v>119</v>
      </c>
      <c r="L5173" s="42">
        <v>14</v>
      </c>
      <c r="M5173" s="43">
        <v>46261</v>
      </c>
      <c r="N5173" s="1" t="str">
        <f>VLOOKUP(B5173,MICRO!E:L,8,0)</f>
        <v>P-188</v>
      </c>
    </row>
    <row r="5174" spans="1:14" ht="20.25" x14ac:dyDescent="0.25">
      <c r="A5174" s="1">
        <v>3</v>
      </c>
      <c r="B5174" s="159">
        <v>3417</v>
      </c>
      <c r="C5174" s="1" t="s">
        <v>82</v>
      </c>
      <c r="D5174" s="1"/>
      <c r="E5174" s="1"/>
      <c r="F5174" s="1" t="s">
        <v>2290</v>
      </c>
      <c r="G5174" s="1">
        <v>2</v>
      </c>
      <c r="H5174" s="1" t="s">
        <v>19</v>
      </c>
      <c r="I5174" s="1" t="s">
        <v>2276</v>
      </c>
      <c r="J5174" s="1">
        <v>19.8</v>
      </c>
      <c r="K5174" s="1">
        <v>39.6</v>
      </c>
      <c r="L5174" s="42">
        <v>14</v>
      </c>
      <c r="M5174" s="43">
        <v>46261</v>
      </c>
      <c r="N5174" s="1" t="str">
        <f>VLOOKUP(B5174,MICRO!E:L,8,0)</f>
        <v>P-188</v>
      </c>
    </row>
    <row r="5175" spans="1:14" ht="20.25" x14ac:dyDescent="0.25">
      <c r="A5175" s="1">
        <v>4</v>
      </c>
      <c r="B5175" s="159"/>
      <c r="C5175" s="1" t="s">
        <v>5409</v>
      </c>
      <c r="D5175" s="1"/>
      <c r="E5175" s="1"/>
      <c r="F5175" s="1" t="s">
        <v>5410</v>
      </c>
      <c r="G5175" s="1">
        <v>4</v>
      </c>
      <c r="H5175" s="1" t="s">
        <v>19</v>
      </c>
      <c r="I5175" s="1" t="s">
        <v>4085</v>
      </c>
      <c r="J5175" s="1">
        <v>0.03</v>
      </c>
      <c r="K5175" s="1">
        <v>0.12</v>
      </c>
      <c r="L5175" s="42">
        <v>14</v>
      </c>
      <c r="M5175" s="43">
        <v>46261</v>
      </c>
      <c r="N5175" s="1" t="e">
        <f>VLOOKUP(B5175,MICRO!E:L,8,0)</f>
        <v>#N/A</v>
      </c>
    </row>
    <row r="5176" spans="1:14" ht="20.25" x14ac:dyDescent="0.25">
      <c r="A5176" s="1">
        <v>5</v>
      </c>
      <c r="B5176" s="159"/>
      <c r="C5176" s="1" t="s">
        <v>5409</v>
      </c>
      <c r="D5176" s="1"/>
      <c r="E5176" s="1"/>
      <c r="F5176" s="1" t="s">
        <v>5411</v>
      </c>
      <c r="G5176" s="1">
        <v>2</v>
      </c>
      <c r="H5176" s="1" t="s">
        <v>19</v>
      </c>
      <c r="I5176" s="1" t="s">
        <v>4085</v>
      </c>
      <c r="J5176" s="1">
        <v>0.05</v>
      </c>
      <c r="K5176" s="1">
        <v>0.1</v>
      </c>
      <c r="L5176" s="42">
        <v>14</v>
      </c>
      <c r="M5176" s="43">
        <v>46261</v>
      </c>
      <c r="N5176" s="1" t="e">
        <f>VLOOKUP(B5176,MICRO!E:L,8,0)</f>
        <v>#N/A</v>
      </c>
    </row>
    <row r="5177" spans="1:14" ht="20.25" x14ac:dyDescent="0.25">
      <c r="A5177" s="1">
        <v>6</v>
      </c>
      <c r="B5177" s="159"/>
      <c r="C5177" s="1" t="s">
        <v>5409</v>
      </c>
      <c r="D5177" s="1"/>
      <c r="E5177" s="1"/>
      <c r="F5177" s="1" t="s">
        <v>5412</v>
      </c>
      <c r="G5177" s="1">
        <v>4</v>
      </c>
      <c r="H5177" s="1" t="s">
        <v>19</v>
      </c>
      <c r="I5177" s="1" t="s">
        <v>4085</v>
      </c>
      <c r="J5177" s="1">
        <v>0.04</v>
      </c>
      <c r="K5177" s="1">
        <v>0.16</v>
      </c>
      <c r="L5177" s="42">
        <v>14</v>
      </c>
      <c r="M5177" s="43">
        <v>46261</v>
      </c>
      <c r="N5177" s="1" t="e">
        <f>VLOOKUP(B5177,MICRO!E:L,8,0)</f>
        <v>#N/A</v>
      </c>
    </row>
    <row r="5178" spans="1:14" ht="20.25" x14ac:dyDescent="0.25">
      <c r="A5178" s="1">
        <v>7</v>
      </c>
      <c r="B5178" s="159"/>
      <c r="C5178" s="1" t="s">
        <v>5413</v>
      </c>
      <c r="D5178" s="1"/>
      <c r="E5178" s="1"/>
      <c r="F5178" s="1" t="s">
        <v>5414</v>
      </c>
      <c r="G5178" s="1">
        <v>264</v>
      </c>
      <c r="H5178" s="1" t="s">
        <v>19</v>
      </c>
      <c r="I5178" s="1" t="s">
        <v>4085</v>
      </c>
      <c r="J5178" s="1">
        <v>0.05</v>
      </c>
      <c r="K5178" s="1">
        <v>13.200000000000001</v>
      </c>
      <c r="L5178" s="42">
        <v>14</v>
      </c>
      <c r="M5178" s="43">
        <v>46261</v>
      </c>
      <c r="N5178" s="1" t="e">
        <f>VLOOKUP(B5178,MICRO!E:L,8,0)</f>
        <v>#N/A</v>
      </c>
    </row>
    <row r="5179" spans="1:14" ht="20.25" x14ac:dyDescent="0.25">
      <c r="A5179" s="1">
        <v>8</v>
      </c>
      <c r="B5179" s="159"/>
      <c r="C5179" s="1" t="s">
        <v>5413</v>
      </c>
      <c r="D5179" s="1"/>
      <c r="E5179" s="1"/>
      <c r="F5179" s="1" t="s">
        <v>5415</v>
      </c>
      <c r="G5179" s="1">
        <v>264</v>
      </c>
      <c r="H5179" s="1" t="s">
        <v>19</v>
      </c>
      <c r="I5179" s="1" t="s">
        <v>4085</v>
      </c>
      <c r="J5179" s="1">
        <v>0.03</v>
      </c>
      <c r="K5179" s="1">
        <v>7.92</v>
      </c>
      <c r="L5179" s="42">
        <v>14</v>
      </c>
      <c r="M5179" s="43">
        <v>46261</v>
      </c>
      <c r="N5179" s="1" t="e">
        <f>VLOOKUP(B5179,MICRO!E:L,8,0)</f>
        <v>#N/A</v>
      </c>
    </row>
    <row r="5180" spans="1:14" ht="20.25" x14ac:dyDescent="0.25">
      <c r="A5180" s="1">
        <v>9</v>
      </c>
      <c r="B5180" s="159"/>
      <c r="C5180" s="1" t="s">
        <v>5413</v>
      </c>
      <c r="D5180" s="1"/>
      <c r="E5180" s="1"/>
      <c r="F5180" s="1" t="s">
        <v>5416</v>
      </c>
      <c r="G5180" s="1">
        <v>264</v>
      </c>
      <c r="H5180" s="1" t="s">
        <v>19</v>
      </c>
      <c r="I5180" s="1" t="s">
        <v>4085</v>
      </c>
      <c r="J5180" s="1">
        <v>0.01</v>
      </c>
      <c r="K5180" s="1">
        <v>2.64</v>
      </c>
      <c r="L5180" s="42">
        <v>14</v>
      </c>
      <c r="M5180" s="43">
        <v>46261</v>
      </c>
      <c r="N5180" s="1" t="e">
        <f>VLOOKUP(B5180,MICRO!E:L,8,0)</f>
        <v>#N/A</v>
      </c>
    </row>
    <row r="5181" spans="1:14" ht="20.25" x14ac:dyDescent="0.25">
      <c r="A5181" s="1">
        <v>10</v>
      </c>
      <c r="B5181" s="159"/>
      <c r="C5181" s="1" t="s">
        <v>5417</v>
      </c>
      <c r="D5181" s="1"/>
      <c r="E5181" s="1"/>
      <c r="F5181" s="1" t="s">
        <v>5418</v>
      </c>
      <c r="G5181" s="1">
        <v>264</v>
      </c>
      <c r="H5181" s="1" t="s">
        <v>19</v>
      </c>
      <c r="I5181" s="1" t="s">
        <v>4085</v>
      </c>
      <c r="J5181" s="1">
        <v>0.05</v>
      </c>
      <c r="K5181" s="1">
        <v>13.200000000000001</v>
      </c>
      <c r="L5181" s="42">
        <v>14</v>
      </c>
      <c r="M5181" s="43">
        <v>46261</v>
      </c>
      <c r="N5181" s="1" t="e">
        <f>VLOOKUP(B5181,MICRO!E:L,8,0)</f>
        <v>#N/A</v>
      </c>
    </row>
    <row r="5182" spans="1:14" ht="20.25" x14ac:dyDescent="0.25">
      <c r="A5182" s="1">
        <v>11</v>
      </c>
      <c r="B5182" s="159"/>
      <c r="C5182" s="1" t="s">
        <v>5417</v>
      </c>
      <c r="D5182" s="1"/>
      <c r="E5182" s="1"/>
      <c r="F5182" s="1" t="s">
        <v>5419</v>
      </c>
      <c r="G5182" s="1">
        <v>264</v>
      </c>
      <c r="H5182" s="1" t="s">
        <v>19</v>
      </c>
      <c r="I5182" s="1" t="s">
        <v>4085</v>
      </c>
      <c r="J5182" s="1">
        <v>0.03</v>
      </c>
      <c r="K5182" s="1">
        <v>7.92</v>
      </c>
      <c r="L5182" s="42">
        <v>14</v>
      </c>
      <c r="M5182" s="43">
        <v>46261</v>
      </c>
      <c r="N5182" s="1" t="e">
        <f>VLOOKUP(B5182,MICRO!E:L,8,0)</f>
        <v>#N/A</v>
      </c>
    </row>
    <row r="5183" spans="1:14" ht="20.25" x14ac:dyDescent="0.25">
      <c r="A5183" s="1">
        <v>12</v>
      </c>
      <c r="B5183" s="159"/>
      <c r="C5183" s="1" t="s">
        <v>5417</v>
      </c>
      <c r="D5183" s="1"/>
      <c r="E5183" s="1"/>
      <c r="F5183" s="1" t="s">
        <v>5420</v>
      </c>
      <c r="G5183" s="1">
        <v>264</v>
      </c>
      <c r="H5183" s="1" t="s">
        <v>19</v>
      </c>
      <c r="I5183" s="1" t="s">
        <v>4085</v>
      </c>
      <c r="J5183" s="1">
        <v>0.01</v>
      </c>
      <c r="K5183" s="1">
        <v>2.64</v>
      </c>
      <c r="L5183" s="42">
        <v>14</v>
      </c>
      <c r="M5183" s="43">
        <v>46261</v>
      </c>
      <c r="N5183" s="1" t="e">
        <f>VLOOKUP(B5183,MICRO!E:L,8,0)</f>
        <v>#N/A</v>
      </c>
    </row>
    <row r="5184" spans="1:14" ht="20.25" x14ac:dyDescent="0.25">
      <c r="A5184" s="1">
        <v>13</v>
      </c>
      <c r="B5184" s="159"/>
      <c r="C5184" s="1" t="s">
        <v>5421</v>
      </c>
      <c r="D5184" s="1"/>
      <c r="E5184" s="1"/>
      <c r="F5184" s="1" t="s">
        <v>5422</v>
      </c>
      <c r="G5184" s="1">
        <v>32</v>
      </c>
      <c r="H5184" s="1" t="s">
        <v>19</v>
      </c>
      <c r="I5184" s="1" t="s">
        <v>4085</v>
      </c>
      <c r="J5184" s="1">
        <v>0.05</v>
      </c>
      <c r="K5184" s="1">
        <v>1.6</v>
      </c>
      <c r="L5184" s="42">
        <v>14</v>
      </c>
      <c r="M5184" s="43">
        <v>46261</v>
      </c>
      <c r="N5184" s="1" t="e">
        <f>VLOOKUP(B5184,MICRO!E:L,8,0)</f>
        <v>#N/A</v>
      </c>
    </row>
    <row r="5185" spans="1:14" ht="20.25" x14ac:dyDescent="0.25">
      <c r="A5185" s="1">
        <v>14</v>
      </c>
      <c r="B5185" s="159"/>
      <c r="C5185" s="1" t="s">
        <v>5421</v>
      </c>
      <c r="D5185" s="1"/>
      <c r="E5185" s="1"/>
      <c r="F5185" s="1" t="s">
        <v>5423</v>
      </c>
      <c r="G5185" s="1">
        <v>16</v>
      </c>
      <c r="H5185" s="1" t="s">
        <v>19</v>
      </c>
      <c r="I5185" s="1" t="s">
        <v>4085</v>
      </c>
      <c r="J5185" s="1">
        <v>0.01</v>
      </c>
      <c r="K5185" s="1">
        <v>0.16</v>
      </c>
      <c r="L5185" s="42">
        <v>14</v>
      </c>
      <c r="M5185" s="43">
        <v>46261</v>
      </c>
      <c r="N5185" s="1" t="e">
        <f>VLOOKUP(B5185,MICRO!E:L,8,0)</f>
        <v>#N/A</v>
      </c>
    </row>
    <row r="5186" spans="1:14" ht="20.25" x14ac:dyDescent="0.25">
      <c r="A5186" s="1">
        <v>15</v>
      </c>
      <c r="B5186" s="159"/>
      <c r="C5186" s="1" t="s">
        <v>5424</v>
      </c>
      <c r="D5186" s="1"/>
      <c r="E5186" s="1"/>
      <c r="F5186" s="1" t="s">
        <v>5425</v>
      </c>
      <c r="G5186" s="1">
        <v>8</v>
      </c>
      <c r="H5186" s="1" t="s">
        <v>19</v>
      </c>
      <c r="I5186" s="1" t="s">
        <v>4085</v>
      </c>
      <c r="J5186" s="1">
        <v>0.05</v>
      </c>
      <c r="K5186" s="1">
        <v>0.4</v>
      </c>
      <c r="L5186" s="42">
        <v>14</v>
      </c>
      <c r="M5186" s="43">
        <v>46261</v>
      </c>
      <c r="N5186" s="1" t="e">
        <f>VLOOKUP(B5186,MICRO!E:L,8,0)</f>
        <v>#N/A</v>
      </c>
    </row>
    <row r="5187" spans="1:14" ht="20.25" x14ac:dyDescent="0.25">
      <c r="A5187" s="1">
        <v>16</v>
      </c>
      <c r="B5187" s="159"/>
      <c r="C5187" s="1" t="s">
        <v>5424</v>
      </c>
      <c r="D5187" s="1"/>
      <c r="E5187" s="1"/>
      <c r="F5187" s="1" t="s">
        <v>5426</v>
      </c>
      <c r="G5187" s="1">
        <v>8</v>
      </c>
      <c r="H5187" s="1" t="s">
        <v>19</v>
      </c>
      <c r="I5187" s="1" t="s">
        <v>4085</v>
      </c>
      <c r="J5187" s="1">
        <v>0.03</v>
      </c>
      <c r="K5187" s="1">
        <v>0.24</v>
      </c>
      <c r="L5187" s="42">
        <v>14</v>
      </c>
      <c r="M5187" s="43">
        <v>46261</v>
      </c>
      <c r="N5187" s="1" t="e">
        <f>VLOOKUP(B5187,MICRO!E:L,8,0)</f>
        <v>#N/A</v>
      </c>
    </row>
    <row r="5188" spans="1:14" ht="20.25" x14ac:dyDescent="0.25">
      <c r="A5188" s="1">
        <v>17</v>
      </c>
      <c r="B5188" s="159"/>
      <c r="C5188" s="1" t="s">
        <v>5424</v>
      </c>
      <c r="D5188" s="1"/>
      <c r="E5188" s="1"/>
      <c r="F5188" s="1" t="s">
        <v>5427</v>
      </c>
      <c r="G5188" s="1">
        <v>8</v>
      </c>
      <c r="H5188" s="1" t="s">
        <v>19</v>
      </c>
      <c r="I5188" s="1" t="s">
        <v>4085</v>
      </c>
      <c r="J5188" s="1">
        <v>0.01</v>
      </c>
      <c r="K5188" s="1">
        <v>0.08</v>
      </c>
      <c r="L5188" s="42">
        <v>14</v>
      </c>
      <c r="M5188" s="43">
        <v>46261</v>
      </c>
      <c r="N5188" s="1" t="e">
        <f>VLOOKUP(B5188,MICRO!E:L,8,0)</f>
        <v>#N/A</v>
      </c>
    </row>
    <row r="5189" spans="1:14" ht="20.25" x14ac:dyDescent="0.25">
      <c r="A5189" s="1">
        <v>18</v>
      </c>
      <c r="B5189" s="159"/>
      <c r="C5189" s="1" t="s">
        <v>5424</v>
      </c>
      <c r="D5189" s="1"/>
      <c r="E5189" s="1"/>
      <c r="F5189" s="1" t="s">
        <v>5428</v>
      </c>
      <c r="G5189" s="1">
        <v>8</v>
      </c>
      <c r="H5189" s="1" t="s">
        <v>19</v>
      </c>
      <c r="I5189" s="1" t="s">
        <v>4085</v>
      </c>
      <c r="J5189" s="1">
        <v>0.05</v>
      </c>
      <c r="K5189" s="1">
        <v>0.4</v>
      </c>
      <c r="L5189" s="42">
        <v>14</v>
      </c>
      <c r="M5189" s="43">
        <v>46261</v>
      </c>
      <c r="N5189" s="1" t="e">
        <f>VLOOKUP(B5189,MICRO!E:L,8,0)</f>
        <v>#N/A</v>
      </c>
    </row>
    <row r="5190" spans="1:14" ht="20.25" x14ac:dyDescent="0.25">
      <c r="A5190" s="1">
        <v>19</v>
      </c>
      <c r="B5190" s="159"/>
      <c r="C5190" s="1" t="s">
        <v>5424</v>
      </c>
      <c r="D5190" s="1"/>
      <c r="E5190" s="1"/>
      <c r="F5190" s="1" t="s">
        <v>5429</v>
      </c>
      <c r="G5190" s="1">
        <v>8</v>
      </c>
      <c r="H5190" s="1" t="s">
        <v>19</v>
      </c>
      <c r="I5190" s="1" t="s">
        <v>4085</v>
      </c>
      <c r="J5190" s="1">
        <v>0.03</v>
      </c>
      <c r="K5190" s="1">
        <v>0.24</v>
      </c>
      <c r="L5190" s="42">
        <v>14</v>
      </c>
      <c r="M5190" s="43">
        <v>46261</v>
      </c>
      <c r="N5190" s="1" t="e">
        <f>VLOOKUP(B5190,MICRO!E:L,8,0)</f>
        <v>#N/A</v>
      </c>
    </row>
    <row r="5191" spans="1:14" ht="20.25" x14ac:dyDescent="0.25">
      <c r="A5191" s="1">
        <v>20</v>
      </c>
      <c r="B5191" s="159"/>
      <c r="C5191" s="1" t="s">
        <v>5424</v>
      </c>
      <c r="D5191" s="1"/>
      <c r="E5191" s="1"/>
      <c r="F5191" s="1" t="s">
        <v>5430</v>
      </c>
      <c r="G5191" s="1">
        <v>8</v>
      </c>
      <c r="H5191" s="1" t="s">
        <v>19</v>
      </c>
      <c r="I5191" s="1" t="s">
        <v>4085</v>
      </c>
      <c r="J5191" s="1">
        <v>0.01</v>
      </c>
      <c r="K5191" s="1">
        <v>0.08</v>
      </c>
      <c r="L5191" s="42">
        <v>14</v>
      </c>
      <c r="M5191" s="43">
        <v>46261</v>
      </c>
      <c r="N5191" s="1" t="e">
        <f>VLOOKUP(B5191,MICRO!E:L,8,0)</f>
        <v>#N/A</v>
      </c>
    </row>
    <row r="5192" spans="1:14" ht="20.25" x14ac:dyDescent="0.25">
      <c r="A5192" s="1">
        <v>21</v>
      </c>
      <c r="B5192" s="159"/>
      <c r="C5192" s="1" t="s">
        <v>5424</v>
      </c>
      <c r="D5192" s="1"/>
      <c r="E5192" s="1"/>
      <c r="F5192" s="1" t="s">
        <v>5431</v>
      </c>
      <c r="G5192" s="1">
        <v>8</v>
      </c>
      <c r="H5192" s="1" t="s">
        <v>19</v>
      </c>
      <c r="I5192" s="1" t="s">
        <v>4085</v>
      </c>
      <c r="J5192" s="1">
        <v>0.05</v>
      </c>
      <c r="K5192" s="1">
        <v>0.4</v>
      </c>
      <c r="L5192" s="42">
        <v>14</v>
      </c>
      <c r="M5192" s="43">
        <v>46261</v>
      </c>
      <c r="N5192" s="1" t="e">
        <f>VLOOKUP(B5192,MICRO!E:L,8,0)</f>
        <v>#N/A</v>
      </c>
    </row>
    <row r="5193" spans="1:14" ht="20.25" x14ac:dyDescent="0.25">
      <c r="A5193" s="1">
        <v>22</v>
      </c>
      <c r="B5193" s="159"/>
      <c r="C5193" s="1" t="s">
        <v>5424</v>
      </c>
      <c r="D5193" s="1"/>
      <c r="E5193" s="1"/>
      <c r="F5193" s="1" t="s">
        <v>5432</v>
      </c>
      <c r="G5193" s="1">
        <v>8</v>
      </c>
      <c r="H5193" s="1" t="s">
        <v>19</v>
      </c>
      <c r="I5193" s="1" t="s">
        <v>4085</v>
      </c>
      <c r="J5193" s="1">
        <v>0.03</v>
      </c>
      <c r="K5193" s="1">
        <v>0.24</v>
      </c>
      <c r="L5193" s="42">
        <v>14</v>
      </c>
      <c r="M5193" s="43">
        <v>46261</v>
      </c>
      <c r="N5193" s="1" t="e">
        <f>VLOOKUP(B5193,MICRO!E:L,8,0)</f>
        <v>#N/A</v>
      </c>
    </row>
    <row r="5194" spans="1:14" ht="20.25" x14ac:dyDescent="0.25">
      <c r="A5194" s="1">
        <v>23</v>
      </c>
      <c r="B5194" s="159"/>
      <c r="C5194" s="1" t="s">
        <v>5424</v>
      </c>
      <c r="D5194" s="1"/>
      <c r="E5194" s="1"/>
      <c r="F5194" s="1" t="s">
        <v>5433</v>
      </c>
      <c r="G5194" s="1">
        <v>8</v>
      </c>
      <c r="H5194" s="1" t="s">
        <v>19</v>
      </c>
      <c r="I5194" s="1" t="s">
        <v>4085</v>
      </c>
      <c r="J5194" s="1">
        <v>0.01</v>
      </c>
      <c r="K5194" s="1">
        <v>0.08</v>
      </c>
      <c r="L5194" s="42">
        <v>14</v>
      </c>
      <c r="M5194" s="43">
        <v>46261</v>
      </c>
      <c r="N5194" s="1" t="e">
        <f>VLOOKUP(B5194,MICRO!E:L,8,0)</f>
        <v>#N/A</v>
      </c>
    </row>
    <row r="5195" spans="1:14" ht="20.25" x14ac:dyDescent="0.25">
      <c r="A5195" s="1">
        <v>24</v>
      </c>
      <c r="B5195" s="159"/>
      <c r="C5195" s="1" t="s">
        <v>5424</v>
      </c>
      <c r="D5195" s="1"/>
      <c r="E5195" s="1"/>
      <c r="F5195" s="1" t="s">
        <v>5434</v>
      </c>
      <c r="G5195" s="1">
        <v>20</v>
      </c>
      <c r="H5195" s="1" t="s">
        <v>19</v>
      </c>
      <c r="I5195" s="1" t="s">
        <v>4085</v>
      </c>
      <c r="J5195" s="1">
        <v>0.05</v>
      </c>
      <c r="K5195" s="1">
        <v>1</v>
      </c>
      <c r="L5195" s="42">
        <v>14</v>
      </c>
      <c r="M5195" s="43">
        <v>46261</v>
      </c>
      <c r="N5195" s="1" t="e">
        <f>VLOOKUP(B5195,MICRO!E:L,8,0)</f>
        <v>#N/A</v>
      </c>
    </row>
    <row r="5196" spans="1:14" ht="20.25" x14ac:dyDescent="0.25">
      <c r="A5196" s="1">
        <v>25</v>
      </c>
      <c r="B5196" s="159"/>
      <c r="C5196" s="1" t="s">
        <v>5424</v>
      </c>
      <c r="D5196" s="1"/>
      <c r="E5196" s="1"/>
      <c r="F5196" s="1" t="s">
        <v>5435</v>
      </c>
      <c r="G5196" s="1">
        <v>40</v>
      </c>
      <c r="H5196" s="1" t="s">
        <v>19</v>
      </c>
      <c r="I5196" s="1" t="s">
        <v>4085</v>
      </c>
      <c r="J5196" s="1">
        <v>0.03</v>
      </c>
      <c r="K5196" s="1">
        <v>1.2</v>
      </c>
      <c r="L5196" s="42">
        <v>14</v>
      </c>
      <c r="M5196" s="43">
        <v>46261</v>
      </c>
      <c r="N5196" s="1" t="e">
        <f>VLOOKUP(B5196,MICRO!E:L,8,0)</f>
        <v>#N/A</v>
      </c>
    </row>
    <row r="5197" spans="1:14" ht="20.25" x14ac:dyDescent="0.25">
      <c r="A5197" s="1">
        <v>26</v>
      </c>
      <c r="B5197" s="159"/>
      <c r="C5197" s="1" t="s">
        <v>5436</v>
      </c>
      <c r="D5197" s="1"/>
      <c r="E5197" s="1"/>
      <c r="F5197" s="1" t="s">
        <v>5437</v>
      </c>
      <c r="G5197" s="1">
        <v>32</v>
      </c>
      <c r="H5197" s="1" t="s">
        <v>19</v>
      </c>
      <c r="I5197" s="1" t="s">
        <v>4085</v>
      </c>
      <c r="J5197" s="1">
        <v>0.05</v>
      </c>
      <c r="K5197" s="1">
        <v>1.6</v>
      </c>
      <c r="L5197" s="42">
        <v>14</v>
      </c>
      <c r="M5197" s="43">
        <v>46261</v>
      </c>
      <c r="N5197" s="1" t="e">
        <f>VLOOKUP(B5197,MICRO!E:L,8,0)</f>
        <v>#N/A</v>
      </c>
    </row>
    <row r="5198" spans="1:14" ht="20.25" x14ac:dyDescent="0.25">
      <c r="A5198" s="1">
        <v>27</v>
      </c>
      <c r="B5198" s="159"/>
      <c r="C5198" s="1" t="s">
        <v>5436</v>
      </c>
      <c r="D5198" s="1"/>
      <c r="E5198" s="1"/>
      <c r="F5198" s="1" t="s">
        <v>5438</v>
      </c>
      <c r="G5198" s="1">
        <v>32</v>
      </c>
      <c r="H5198" s="1" t="s">
        <v>19</v>
      </c>
      <c r="I5198" s="1" t="s">
        <v>4085</v>
      </c>
      <c r="J5198" s="1">
        <v>0.03</v>
      </c>
      <c r="K5198" s="1">
        <v>0.96</v>
      </c>
      <c r="L5198" s="42">
        <v>14</v>
      </c>
      <c r="M5198" s="43">
        <v>46261</v>
      </c>
      <c r="N5198" s="1" t="e">
        <f>VLOOKUP(B5198,MICRO!E:L,8,0)</f>
        <v>#N/A</v>
      </c>
    </row>
    <row r="5199" spans="1:14" ht="20.25" x14ac:dyDescent="0.25">
      <c r="A5199" s="1">
        <v>28</v>
      </c>
      <c r="B5199" s="159"/>
      <c r="C5199" s="1" t="s">
        <v>5436</v>
      </c>
      <c r="D5199" s="1"/>
      <c r="E5199" s="1"/>
      <c r="F5199" s="1" t="s">
        <v>5439</v>
      </c>
      <c r="G5199" s="1">
        <v>32</v>
      </c>
      <c r="H5199" s="1" t="s">
        <v>19</v>
      </c>
      <c r="I5199" s="1" t="s">
        <v>4085</v>
      </c>
      <c r="J5199" s="1">
        <v>0.01</v>
      </c>
      <c r="K5199" s="1">
        <v>0.32</v>
      </c>
      <c r="L5199" s="42">
        <v>14</v>
      </c>
      <c r="M5199" s="43">
        <v>46261</v>
      </c>
      <c r="N5199" s="1" t="e">
        <f>VLOOKUP(B5199,MICRO!E:L,8,0)</f>
        <v>#N/A</v>
      </c>
    </row>
    <row r="5200" spans="1:14" ht="20.25" x14ac:dyDescent="0.25">
      <c r="A5200" s="1">
        <v>29</v>
      </c>
      <c r="B5200" s="159"/>
      <c r="C5200" s="1" t="s">
        <v>5440</v>
      </c>
      <c r="D5200" s="1"/>
      <c r="E5200" s="1"/>
      <c r="F5200" s="1" t="s">
        <v>5441</v>
      </c>
      <c r="G5200" s="1">
        <v>160</v>
      </c>
      <c r="H5200" s="1" t="s">
        <v>19</v>
      </c>
      <c r="I5200" s="1" t="s">
        <v>4085</v>
      </c>
      <c r="J5200" s="1">
        <v>0.05</v>
      </c>
      <c r="K5200" s="1">
        <v>8</v>
      </c>
      <c r="L5200" s="42">
        <v>14</v>
      </c>
      <c r="M5200" s="43">
        <v>46261</v>
      </c>
      <c r="N5200" s="1" t="e">
        <f>VLOOKUP(B5200,MICRO!E:L,8,0)</f>
        <v>#N/A</v>
      </c>
    </row>
    <row r="5201" spans="1:14" ht="20.25" x14ac:dyDescent="0.25">
      <c r="A5201" s="1">
        <v>30</v>
      </c>
      <c r="B5201" s="159"/>
      <c r="C5201" s="1" t="s">
        <v>5440</v>
      </c>
      <c r="D5201" s="1"/>
      <c r="E5201" s="1"/>
      <c r="F5201" s="1" t="s">
        <v>5442</v>
      </c>
      <c r="G5201" s="1">
        <v>160</v>
      </c>
      <c r="H5201" s="1" t="s">
        <v>19</v>
      </c>
      <c r="I5201" s="1" t="s">
        <v>4085</v>
      </c>
      <c r="J5201" s="1">
        <v>0.03</v>
      </c>
      <c r="K5201" s="1">
        <v>4.8</v>
      </c>
      <c r="L5201" s="42">
        <v>14</v>
      </c>
      <c r="M5201" s="43">
        <v>46261</v>
      </c>
      <c r="N5201" s="1" t="e">
        <f>VLOOKUP(B5201,MICRO!E:L,8,0)</f>
        <v>#N/A</v>
      </c>
    </row>
    <row r="5202" spans="1:14" ht="20.25" x14ac:dyDescent="0.25">
      <c r="A5202" s="1">
        <v>31</v>
      </c>
      <c r="B5202" s="159"/>
      <c r="C5202" s="1" t="s">
        <v>5440</v>
      </c>
      <c r="D5202" s="1"/>
      <c r="E5202" s="1"/>
      <c r="F5202" s="1" t="s">
        <v>5443</v>
      </c>
      <c r="G5202" s="1">
        <v>160</v>
      </c>
      <c r="H5202" s="1" t="s">
        <v>19</v>
      </c>
      <c r="I5202" s="1" t="s">
        <v>4085</v>
      </c>
      <c r="J5202" s="1">
        <v>0.01</v>
      </c>
      <c r="K5202" s="1">
        <v>1.6</v>
      </c>
      <c r="L5202" s="42">
        <v>14</v>
      </c>
      <c r="M5202" s="43">
        <v>46261</v>
      </c>
      <c r="N5202" s="1" t="e">
        <f>VLOOKUP(B5202,MICRO!E:L,8,0)</f>
        <v>#N/A</v>
      </c>
    </row>
    <row r="5203" spans="1:14" ht="20.25" x14ac:dyDescent="0.25">
      <c r="A5203" s="1">
        <v>32</v>
      </c>
      <c r="B5203" s="159">
        <v>4135</v>
      </c>
      <c r="C5203" s="1" t="s">
        <v>3885</v>
      </c>
      <c r="D5203" s="1" t="s">
        <v>5444</v>
      </c>
      <c r="E5203" s="1" t="s">
        <v>2</v>
      </c>
      <c r="F5203" s="1" t="s">
        <v>5445</v>
      </c>
      <c r="G5203" s="1">
        <v>1</v>
      </c>
      <c r="H5203" s="1" t="s">
        <v>19</v>
      </c>
      <c r="I5203" s="1" t="s">
        <v>2274</v>
      </c>
      <c r="J5203" s="1">
        <v>761.8</v>
      </c>
      <c r="K5203" s="1">
        <v>761.8</v>
      </c>
      <c r="L5203" s="42">
        <v>14</v>
      </c>
      <c r="M5203" s="43">
        <v>46261</v>
      </c>
      <c r="N5203" s="1" t="str">
        <f>VLOOKUP(B5203,MICRO!E:L,8,0)</f>
        <v>P-188</v>
      </c>
    </row>
    <row r="5204" spans="1:14" ht="20.25" x14ac:dyDescent="0.25">
      <c r="A5204" s="1">
        <v>33</v>
      </c>
      <c r="B5204" s="159">
        <v>4136</v>
      </c>
      <c r="C5204" s="1" t="s">
        <v>3885</v>
      </c>
      <c r="D5204" s="1" t="s">
        <v>5444</v>
      </c>
      <c r="E5204" s="1" t="s">
        <v>43</v>
      </c>
      <c r="F5204" s="1" t="s">
        <v>3890</v>
      </c>
      <c r="G5204" s="1">
        <v>4</v>
      </c>
      <c r="H5204" s="1" t="s">
        <v>19</v>
      </c>
      <c r="I5204" s="1" t="s">
        <v>2274</v>
      </c>
      <c r="J5204" s="1">
        <v>4.5</v>
      </c>
      <c r="K5204" s="1">
        <v>18</v>
      </c>
      <c r="L5204" s="42">
        <v>14</v>
      </c>
      <c r="M5204" s="43">
        <v>46261</v>
      </c>
      <c r="N5204" s="1" t="str">
        <f>VLOOKUP(B5204,MICRO!E:L,8,0)</f>
        <v>P-188</v>
      </c>
    </row>
    <row r="5205" spans="1:14" ht="20.25" x14ac:dyDescent="0.25">
      <c r="A5205" s="1">
        <v>34</v>
      </c>
      <c r="B5205" s="159">
        <v>4137</v>
      </c>
      <c r="C5205" s="1" t="s">
        <v>3885</v>
      </c>
      <c r="D5205" s="1" t="s">
        <v>5444</v>
      </c>
      <c r="E5205" s="1" t="s">
        <v>746</v>
      </c>
      <c r="F5205" s="1" t="s">
        <v>3892</v>
      </c>
      <c r="G5205" s="1">
        <v>4</v>
      </c>
      <c r="H5205" s="1" t="s">
        <v>19</v>
      </c>
      <c r="I5205" s="1" t="s">
        <v>2274</v>
      </c>
      <c r="J5205" s="1">
        <v>5.8</v>
      </c>
      <c r="K5205" s="1">
        <v>23.2</v>
      </c>
      <c r="L5205" s="42">
        <v>14</v>
      </c>
      <c r="M5205" s="43">
        <v>46261</v>
      </c>
      <c r="N5205" s="1" t="str">
        <f>VLOOKUP(B5205,MICRO!E:L,8,0)</f>
        <v>P-188</v>
      </c>
    </row>
    <row r="5206" spans="1:14" ht="20.25" x14ac:dyDescent="0.25">
      <c r="A5206" s="1">
        <v>35</v>
      </c>
      <c r="B5206" s="159">
        <v>4138</v>
      </c>
      <c r="C5206" s="1" t="s">
        <v>3885</v>
      </c>
      <c r="D5206" s="1" t="s">
        <v>5444</v>
      </c>
      <c r="E5206" s="1" t="s">
        <v>1101</v>
      </c>
      <c r="F5206" s="1" t="s">
        <v>3894</v>
      </c>
      <c r="G5206" s="1">
        <v>8</v>
      </c>
      <c r="H5206" s="1" t="s">
        <v>19</v>
      </c>
      <c r="I5206" s="1" t="s">
        <v>2274</v>
      </c>
      <c r="J5206" s="1">
        <v>0.1</v>
      </c>
      <c r="K5206" s="1">
        <v>0.8</v>
      </c>
      <c r="L5206" s="42">
        <v>14</v>
      </c>
      <c r="M5206" s="43">
        <v>46261</v>
      </c>
      <c r="N5206" s="1" t="str">
        <f>VLOOKUP(B5206,MICRO!E:L,8,0)</f>
        <v>P-188</v>
      </c>
    </row>
    <row r="5207" spans="1:14" ht="20.25" x14ac:dyDescent="0.25">
      <c r="A5207" s="1">
        <v>36</v>
      </c>
      <c r="B5207" s="159"/>
      <c r="C5207" s="1" t="s">
        <v>3885</v>
      </c>
      <c r="D5207" s="1" t="s">
        <v>5444</v>
      </c>
      <c r="E5207" s="1" t="s">
        <v>100</v>
      </c>
      <c r="F5207" s="1" t="s">
        <v>5446</v>
      </c>
      <c r="G5207" s="1">
        <v>8</v>
      </c>
      <c r="H5207" s="1" t="s">
        <v>19</v>
      </c>
      <c r="I5207" s="1" t="s">
        <v>2274</v>
      </c>
      <c r="J5207" s="1">
        <v>1.4</v>
      </c>
      <c r="K5207" s="1">
        <v>11.2</v>
      </c>
      <c r="L5207" s="42">
        <v>14</v>
      </c>
      <c r="M5207" s="43">
        <v>46261</v>
      </c>
      <c r="N5207" s="1" t="e">
        <f>VLOOKUP(B5207,MICRO!E:L,8,0)</f>
        <v>#N/A</v>
      </c>
    </row>
    <row r="5208" spans="1:14" ht="20.25" x14ac:dyDescent="0.25">
      <c r="A5208" s="1">
        <v>37</v>
      </c>
      <c r="B5208" s="159"/>
      <c r="C5208" s="1" t="s">
        <v>3885</v>
      </c>
      <c r="D5208" s="1" t="s">
        <v>5444</v>
      </c>
      <c r="E5208" s="1" t="s">
        <v>173</v>
      </c>
      <c r="F5208" s="1" t="s">
        <v>5447</v>
      </c>
      <c r="G5208" s="1">
        <v>4</v>
      </c>
      <c r="H5208" s="1" t="s">
        <v>19</v>
      </c>
      <c r="I5208" s="1" t="s">
        <v>2274</v>
      </c>
      <c r="J5208" s="1">
        <v>1.4</v>
      </c>
      <c r="K5208" s="1">
        <v>5.6</v>
      </c>
      <c r="L5208" s="42">
        <v>14</v>
      </c>
      <c r="M5208" s="43">
        <v>46261</v>
      </c>
      <c r="N5208" s="1" t="e">
        <f>VLOOKUP(B5208,MICRO!E:L,8,0)</f>
        <v>#N/A</v>
      </c>
    </row>
    <row r="5209" spans="1:14" ht="20.25" x14ac:dyDescent="0.25">
      <c r="A5209" s="1">
        <v>38</v>
      </c>
      <c r="B5209" s="159">
        <v>4139</v>
      </c>
      <c r="C5209" s="1" t="s">
        <v>3885</v>
      </c>
      <c r="D5209" s="1" t="s">
        <v>5444</v>
      </c>
      <c r="E5209" s="1" t="s">
        <v>461</v>
      </c>
      <c r="F5209" s="1" t="s">
        <v>5448</v>
      </c>
      <c r="G5209" s="1">
        <v>4</v>
      </c>
      <c r="H5209" s="1" t="s">
        <v>19</v>
      </c>
      <c r="I5209" s="1" t="s">
        <v>2274</v>
      </c>
      <c r="J5209" s="1">
        <v>1.3</v>
      </c>
      <c r="K5209" s="1">
        <v>5.2</v>
      </c>
      <c r="L5209" s="42">
        <v>14</v>
      </c>
      <c r="M5209" s="43">
        <v>46261</v>
      </c>
      <c r="N5209" s="1" t="str">
        <f>VLOOKUP(B5209,MICRO!E:L,8,0)</f>
        <v>P-188</v>
      </c>
    </row>
    <row r="5210" spans="1:14" ht="20.25" x14ac:dyDescent="0.25">
      <c r="A5210" s="1">
        <v>39</v>
      </c>
      <c r="B5210" s="159">
        <v>4140</v>
      </c>
      <c r="C5210" s="1" t="s">
        <v>3885</v>
      </c>
      <c r="D5210" s="1" t="s">
        <v>5444</v>
      </c>
      <c r="E5210" s="1" t="s">
        <v>464</v>
      </c>
      <c r="F5210" s="1" t="s">
        <v>5449</v>
      </c>
      <c r="G5210" s="1">
        <v>2</v>
      </c>
      <c r="H5210" s="1" t="s">
        <v>19</v>
      </c>
      <c r="I5210" s="1" t="s">
        <v>2274</v>
      </c>
      <c r="J5210" s="1">
        <v>11.8</v>
      </c>
      <c r="K5210" s="1">
        <v>23.6</v>
      </c>
      <c r="L5210" s="42">
        <v>14</v>
      </c>
      <c r="M5210" s="43">
        <v>46261</v>
      </c>
      <c r="N5210" s="1" t="str">
        <f>VLOOKUP(B5210,MICRO!E:L,8,0)</f>
        <v>P-188</v>
      </c>
    </row>
    <row r="5211" spans="1:14" ht="20.25" x14ac:dyDescent="0.25">
      <c r="A5211" s="1">
        <v>40</v>
      </c>
      <c r="B5211" s="159">
        <v>4141</v>
      </c>
      <c r="C5211" s="1" t="s">
        <v>3885</v>
      </c>
      <c r="D5211" s="1" t="s">
        <v>5444</v>
      </c>
      <c r="E5211" s="1" t="s">
        <v>1103</v>
      </c>
      <c r="F5211" s="1" t="s">
        <v>5450</v>
      </c>
      <c r="G5211" s="1">
        <v>2</v>
      </c>
      <c r="H5211" s="1" t="s">
        <v>19</v>
      </c>
      <c r="I5211" s="1" t="s">
        <v>2274</v>
      </c>
      <c r="J5211" s="1">
        <v>8.6</v>
      </c>
      <c r="K5211" s="1">
        <v>17.2</v>
      </c>
      <c r="L5211" s="42">
        <v>14</v>
      </c>
      <c r="M5211" s="43">
        <v>46261</v>
      </c>
      <c r="N5211" s="1" t="str">
        <f>VLOOKUP(B5211,MICRO!E:L,8,0)</f>
        <v>P-188</v>
      </c>
    </row>
    <row r="5212" spans="1:14" ht="20.25" x14ac:dyDescent="0.25">
      <c r="A5212" s="1">
        <v>41</v>
      </c>
      <c r="B5212" s="159">
        <v>4142</v>
      </c>
      <c r="C5212" s="1" t="s">
        <v>3885</v>
      </c>
      <c r="D5212" s="1" t="s">
        <v>5444</v>
      </c>
      <c r="E5212" s="1" t="s">
        <v>2</v>
      </c>
      <c r="F5212" s="1" t="s">
        <v>5445</v>
      </c>
      <c r="G5212" s="1">
        <v>1</v>
      </c>
      <c r="H5212" s="1" t="s">
        <v>19</v>
      </c>
      <c r="I5212" s="1" t="s">
        <v>2276</v>
      </c>
      <c r="J5212" s="1">
        <v>761.8</v>
      </c>
      <c r="K5212" s="1">
        <v>761.8</v>
      </c>
      <c r="L5212" s="42">
        <v>14</v>
      </c>
      <c r="M5212" s="43">
        <v>46261</v>
      </c>
      <c r="N5212" s="1" t="str">
        <f>VLOOKUP(B5212,MICRO!E:L,8,0)</f>
        <v>P-188</v>
      </c>
    </row>
    <row r="5213" spans="1:14" ht="20.25" x14ac:dyDescent="0.25">
      <c r="A5213" s="1">
        <v>42</v>
      </c>
      <c r="B5213" s="159">
        <v>4143</v>
      </c>
      <c r="C5213" s="1" t="s">
        <v>3885</v>
      </c>
      <c r="D5213" s="1" t="s">
        <v>5444</v>
      </c>
      <c r="E5213" s="1" t="s">
        <v>43</v>
      </c>
      <c r="F5213" s="1" t="s">
        <v>3890</v>
      </c>
      <c r="G5213" s="1">
        <v>4</v>
      </c>
      <c r="H5213" s="1" t="s">
        <v>19</v>
      </c>
      <c r="I5213" s="1" t="s">
        <v>2276</v>
      </c>
      <c r="J5213" s="1">
        <v>4.5</v>
      </c>
      <c r="K5213" s="1">
        <v>18</v>
      </c>
      <c r="L5213" s="42">
        <v>14</v>
      </c>
      <c r="M5213" s="43">
        <v>46261</v>
      </c>
      <c r="N5213" s="1" t="str">
        <f>VLOOKUP(B5213,MICRO!E:L,8,0)</f>
        <v>P-188</v>
      </c>
    </row>
    <row r="5214" spans="1:14" ht="20.25" x14ac:dyDescent="0.25">
      <c r="A5214" s="1">
        <v>43</v>
      </c>
      <c r="B5214" s="159">
        <v>4144</v>
      </c>
      <c r="C5214" s="1" t="s">
        <v>3885</v>
      </c>
      <c r="D5214" s="1" t="s">
        <v>5444</v>
      </c>
      <c r="E5214" s="1" t="s">
        <v>746</v>
      </c>
      <c r="F5214" s="1" t="s">
        <v>3892</v>
      </c>
      <c r="G5214" s="1">
        <v>4</v>
      </c>
      <c r="H5214" s="1" t="s">
        <v>19</v>
      </c>
      <c r="I5214" s="1" t="s">
        <v>2276</v>
      </c>
      <c r="J5214" s="1">
        <v>5.8</v>
      </c>
      <c r="K5214" s="1">
        <v>23.2</v>
      </c>
      <c r="L5214" s="42">
        <v>14</v>
      </c>
      <c r="M5214" s="43">
        <v>46261</v>
      </c>
      <c r="N5214" s="1" t="str">
        <f>VLOOKUP(B5214,MICRO!E:L,8,0)</f>
        <v>P-188</v>
      </c>
    </row>
    <row r="5215" spans="1:14" ht="20.25" x14ac:dyDescent="0.25">
      <c r="A5215" s="1">
        <v>44</v>
      </c>
      <c r="B5215" s="159">
        <v>4145</v>
      </c>
      <c r="C5215" s="1" t="s">
        <v>3885</v>
      </c>
      <c r="D5215" s="1" t="s">
        <v>5444</v>
      </c>
      <c r="E5215" s="1" t="s">
        <v>1101</v>
      </c>
      <c r="F5215" s="1" t="s">
        <v>3894</v>
      </c>
      <c r="G5215" s="1">
        <v>8</v>
      </c>
      <c r="H5215" s="1" t="s">
        <v>19</v>
      </c>
      <c r="I5215" s="1" t="s">
        <v>2276</v>
      </c>
      <c r="J5215" s="1">
        <v>0.1</v>
      </c>
      <c r="K5215" s="1">
        <v>0.8</v>
      </c>
      <c r="L5215" s="42">
        <v>14</v>
      </c>
      <c r="M5215" s="43">
        <v>46261</v>
      </c>
      <c r="N5215" s="1" t="str">
        <f>VLOOKUP(B5215,MICRO!E:L,8,0)</f>
        <v>P-188</v>
      </c>
    </row>
    <row r="5216" spans="1:14" ht="20.25" x14ac:dyDescent="0.25">
      <c r="A5216" s="1">
        <v>45</v>
      </c>
      <c r="B5216" s="159"/>
      <c r="C5216" s="1" t="s">
        <v>3885</v>
      </c>
      <c r="D5216" s="1" t="s">
        <v>5444</v>
      </c>
      <c r="E5216" s="1" t="s">
        <v>100</v>
      </c>
      <c r="F5216" s="1" t="s">
        <v>5446</v>
      </c>
      <c r="G5216" s="1">
        <v>8</v>
      </c>
      <c r="H5216" s="1" t="s">
        <v>19</v>
      </c>
      <c r="I5216" s="1" t="s">
        <v>2276</v>
      </c>
      <c r="J5216" s="1">
        <v>1.4</v>
      </c>
      <c r="K5216" s="1">
        <v>11.2</v>
      </c>
      <c r="L5216" s="42">
        <v>14</v>
      </c>
      <c r="M5216" s="43">
        <v>46261</v>
      </c>
      <c r="N5216" s="1" t="e">
        <f>VLOOKUP(B5216,MICRO!E:L,8,0)</f>
        <v>#N/A</v>
      </c>
    </row>
    <row r="5217" spans="1:14" ht="20.25" x14ac:dyDescent="0.25">
      <c r="A5217" s="1">
        <v>46</v>
      </c>
      <c r="B5217" s="159"/>
      <c r="C5217" s="1" t="s">
        <v>3885</v>
      </c>
      <c r="D5217" s="1" t="s">
        <v>5444</v>
      </c>
      <c r="E5217" s="1" t="s">
        <v>173</v>
      </c>
      <c r="F5217" s="1" t="s">
        <v>5447</v>
      </c>
      <c r="G5217" s="1">
        <v>4</v>
      </c>
      <c r="H5217" s="1" t="s">
        <v>19</v>
      </c>
      <c r="I5217" s="1" t="s">
        <v>2276</v>
      </c>
      <c r="J5217" s="1">
        <v>1.4</v>
      </c>
      <c r="K5217" s="1">
        <v>5.6</v>
      </c>
      <c r="L5217" s="42">
        <v>14</v>
      </c>
      <c r="M5217" s="43">
        <v>46261</v>
      </c>
      <c r="N5217" s="1" t="e">
        <f>VLOOKUP(B5217,MICRO!E:L,8,0)</f>
        <v>#N/A</v>
      </c>
    </row>
    <row r="5218" spans="1:14" ht="20.25" x14ac:dyDescent="0.25">
      <c r="A5218" s="1">
        <v>47</v>
      </c>
      <c r="B5218" s="159">
        <v>4139</v>
      </c>
      <c r="C5218" s="1" t="s">
        <v>3885</v>
      </c>
      <c r="D5218" s="1" t="s">
        <v>5444</v>
      </c>
      <c r="E5218" s="1" t="s">
        <v>461</v>
      </c>
      <c r="F5218" s="1" t="s">
        <v>5448</v>
      </c>
      <c r="G5218" s="1">
        <v>4</v>
      </c>
      <c r="H5218" s="1" t="s">
        <v>19</v>
      </c>
      <c r="I5218" s="1" t="s">
        <v>2276</v>
      </c>
      <c r="J5218" s="1">
        <v>1.3</v>
      </c>
      <c r="K5218" s="1">
        <v>5.2</v>
      </c>
      <c r="L5218" s="42">
        <v>14</v>
      </c>
      <c r="M5218" s="43">
        <v>46261</v>
      </c>
      <c r="N5218" s="1" t="str">
        <f>VLOOKUP(B5218,MICRO!E:L,8,0)</f>
        <v>P-188</v>
      </c>
    </row>
    <row r="5219" spans="1:14" ht="20.25" x14ac:dyDescent="0.25">
      <c r="A5219" s="1">
        <v>48</v>
      </c>
      <c r="B5219" s="159">
        <v>4140</v>
      </c>
      <c r="C5219" s="1" t="s">
        <v>3885</v>
      </c>
      <c r="D5219" s="1" t="s">
        <v>5444</v>
      </c>
      <c r="E5219" s="1" t="s">
        <v>464</v>
      </c>
      <c r="F5219" s="1" t="s">
        <v>5449</v>
      </c>
      <c r="G5219" s="1">
        <v>2</v>
      </c>
      <c r="H5219" s="1" t="s">
        <v>19</v>
      </c>
      <c r="I5219" s="1" t="s">
        <v>2276</v>
      </c>
      <c r="J5219" s="1">
        <v>11.8</v>
      </c>
      <c r="K5219" s="1">
        <v>23.6</v>
      </c>
      <c r="L5219" s="42">
        <v>14</v>
      </c>
      <c r="M5219" s="43">
        <v>46261</v>
      </c>
      <c r="N5219" s="1" t="str">
        <f>VLOOKUP(B5219,MICRO!E:L,8,0)</f>
        <v>P-188</v>
      </c>
    </row>
    <row r="5220" spans="1:14" ht="20.25" x14ac:dyDescent="0.25">
      <c r="A5220" s="1">
        <v>49</v>
      </c>
      <c r="B5220" s="159">
        <v>4141</v>
      </c>
      <c r="C5220" s="1" t="s">
        <v>3885</v>
      </c>
      <c r="D5220" s="1" t="s">
        <v>5444</v>
      </c>
      <c r="E5220" s="1" t="s">
        <v>1103</v>
      </c>
      <c r="F5220" s="1" t="s">
        <v>5450</v>
      </c>
      <c r="G5220" s="1">
        <v>2</v>
      </c>
      <c r="H5220" s="1" t="s">
        <v>19</v>
      </c>
      <c r="I5220" s="1" t="s">
        <v>2274</v>
      </c>
      <c r="J5220" s="1">
        <v>8.6</v>
      </c>
      <c r="K5220" s="1">
        <v>17.2</v>
      </c>
      <c r="L5220" s="42">
        <v>14</v>
      </c>
      <c r="M5220" s="43">
        <v>46261</v>
      </c>
      <c r="N5220" s="1" t="str">
        <f>VLOOKUP(B5220,MICRO!E:L,8,0)</f>
        <v>P-188</v>
      </c>
    </row>
    <row r="5221" spans="1:14" ht="20.25" x14ac:dyDescent="0.25">
      <c r="A5221" s="1">
        <v>50</v>
      </c>
      <c r="B5221" s="159">
        <v>4290</v>
      </c>
      <c r="C5221" s="1" t="s">
        <v>3827</v>
      </c>
      <c r="D5221" s="1"/>
      <c r="E5221" s="1" t="s">
        <v>746</v>
      </c>
      <c r="F5221" s="1" t="s">
        <v>4047</v>
      </c>
      <c r="G5221" s="1">
        <v>4</v>
      </c>
      <c r="H5221" s="1" t="s">
        <v>19</v>
      </c>
      <c r="I5221" s="1" t="s">
        <v>3789</v>
      </c>
      <c r="J5221" s="1">
        <v>50</v>
      </c>
      <c r="K5221" s="1">
        <v>200</v>
      </c>
      <c r="L5221" s="42">
        <v>14</v>
      </c>
      <c r="M5221" s="43">
        <v>46261</v>
      </c>
      <c r="N5221" s="1" t="str">
        <f>VLOOKUP(B5221,MICRO!E:L,8,0)</f>
        <v>P-188</v>
      </c>
    </row>
    <row r="5222" spans="1:14" ht="20.25" x14ac:dyDescent="0.25">
      <c r="A5222" s="1">
        <v>51</v>
      </c>
      <c r="B5222" s="159">
        <v>4289</v>
      </c>
      <c r="C5222" s="1" t="s">
        <v>3811</v>
      </c>
      <c r="D5222" s="1"/>
      <c r="E5222" s="1" t="s">
        <v>1101</v>
      </c>
      <c r="F5222" s="1" t="s">
        <v>4045</v>
      </c>
      <c r="G5222" s="1">
        <v>4</v>
      </c>
      <c r="H5222" s="1" t="s">
        <v>19</v>
      </c>
      <c r="I5222" s="1" t="s">
        <v>3789</v>
      </c>
      <c r="J5222" s="1">
        <v>49.87</v>
      </c>
      <c r="K5222" s="1">
        <v>199.48</v>
      </c>
      <c r="L5222" s="42">
        <v>14</v>
      </c>
      <c r="M5222" s="43">
        <v>46261</v>
      </c>
      <c r="N5222" s="1" t="str">
        <f>VLOOKUP(B5222,MICRO!E:L,8,0)</f>
        <v>P-188</v>
      </c>
    </row>
    <row r="5223" spans="1:14" ht="20.25" x14ac:dyDescent="0.25">
      <c r="A5223" s="1">
        <v>52</v>
      </c>
      <c r="B5223" s="159"/>
      <c r="C5223" s="1"/>
      <c r="D5223" s="1" t="s">
        <v>5451</v>
      </c>
      <c r="E5223" s="1"/>
      <c r="F5223" s="1" t="s">
        <v>5452</v>
      </c>
      <c r="G5223" s="1">
        <v>1</v>
      </c>
      <c r="H5223" s="1" t="s">
        <v>19</v>
      </c>
      <c r="I5223" s="1" t="s">
        <v>4575</v>
      </c>
      <c r="J5223" s="1">
        <v>21.5</v>
      </c>
      <c r="K5223" s="1">
        <v>21.5</v>
      </c>
      <c r="L5223" s="42">
        <v>14</v>
      </c>
      <c r="M5223" s="43">
        <v>46261</v>
      </c>
      <c r="N5223" s="1" t="e">
        <f>VLOOKUP(B5223,MICRO!E:L,8,0)</f>
        <v>#N/A</v>
      </c>
    </row>
    <row r="5224" spans="1:14" ht="20.25" x14ac:dyDescent="0.25">
      <c r="A5224" s="1">
        <v>53</v>
      </c>
      <c r="B5224" s="159"/>
      <c r="C5224" s="1"/>
      <c r="D5224" s="1" t="s">
        <v>5453</v>
      </c>
      <c r="E5224" s="1"/>
      <c r="F5224" s="1" t="s">
        <v>5454</v>
      </c>
      <c r="G5224" s="1">
        <v>1</v>
      </c>
      <c r="H5224" s="1" t="s">
        <v>19</v>
      </c>
      <c r="I5224" s="1" t="s">
        <v>4553</v>
      </c>
      <c r="J5224" s="1">
        <v>21.5</v>
      </c>
      <c r="K5224" s="1">
        <v>21.5</v>
      </c>
      <c r="L5224" s="42">
        <v>14</v>
      </c>
      <c r="M5224" s="43">
        <v>46261</v>
      </c>
      <c r="N5224" s="1" t="e">
        <f>VLOOKUP(B5224,MICRO!E:L,8,0)</f>
        <v>#N/A</v>
      </c>
    </row>
    <row r="5225" spans="1:14" ht="20.25" x14ac:dyDescent="0.25">
      <c r="A5225" s="1">
        <v>54</v>
      </c>
      <c r="B5225" s="159"/>
      <c r="C5225" s="1"/>
      <c r="D5225" s="1" t="s">
        <v>5451</v>
      </c>
      <c r="E5225" s="1"/>
      <c r="F5225" s="1" t="s">
        <v>5455</v>
      </c>
      <c r="G5225" s="1">
        <v>1</v>
      </c>
      <c r="H5225" s="1" t="s">
        <v>19</v>
      </c>
      <c r="I5225" s="1" t="s">
        <v>4575</v>
      </c>
      <c r="J5225" s="1">
        <v>0.5</v>
      </c>
      <c r="K5225" s="1">
        <v>0.5</v>
      </c>
      <c r="L5225" s="42">
        <v>14</v>
      </c>
      <c r="M5225" s="43">
        <v>46261</v>
      </c>
      <c r="N5225" s="1" t="e">
        <f>VLOOKUP(B5225,MICRO!E:L,8,0)</f>
        <v>#N/A</v>
      </c>
    </row>
    <row r="5226" spans="1:14" ht="20.25" x14ac:dyDescent="0.25">
      <c r="A5226" s="1">
        <v>55</v>
      </c>
      <c r="B5226" s="159"/>
      <c r="C5226" s="1"/>
      <c r="D5226" s="1" t="s">
        <v>5451</v>
      </c>
      <c r="E5226" s="1"/>
      <c r="F5226" s="1" t="s">
        <v>5456</v>
      </c>
      <c r="G5226" s="1">
        <v>1</v>
      </c>
      <c r="H5226" s="1" t="s">
        <v>19</v>
      </c>
      <c r="I5226" s="1" t="s">
        <v>4553</v>
      </c>
      <c r="J5226" s="1">
        <v>0.5</v>
      </c>
      <c r="K5226" s="1">
        <v>0.5</v>
      </c>
      <c r="L5226" s="42">
        <v>14</v>
      </c>
      <c r="M5226" s="43">
        <v>46261</v>
      </c>
      <c r="N5226" s="1" t="e">
        <f>VLOOKUP(B5226,MICRO!E:L,8,0)</f>
        <v>#N/A</v>
      </c>
    </row>
    <row r="5227" spans="1:14" ht="20.25" x14ac:dyDescent="0.25">
      <c r="A5227" s="1">
        <v>56</v>
      </c>
      <c r="B5227" s="159"/>
      <c r="C5227" s="1" t="s">
        <v>5457</v>
      </c>
      <c r="D5227" s="1"/>
      <c r="E5227" s="1"/>
      <c r="F5227" s="1" t="s">
        <v>5458</v>
      </c>
      <c r="G5227" s="1">
        <v>1</v>
      </c>
      <c r="H5227" s="1" t="s">
        <v>19</v>
      </c>
      <c r="I5227" s="1" t="s">
        <v>4687</v>
      </c>
      <c r="J5227" s="1">
        <v>350</v>
      </c>
      <c r="K5227" s="1">
        <v>350</v>
      </c>
      <c r="L5227" s="42">
        <v>14</v>
      </c>
      <c r="M5227" s="43">
        <v>46261</v>
      </c>
      <c r="N5227" s="1" t="e">
        <f>VLOOKUP(B5227,MICRO!E:L,8,0)</f>
        <v>#N/A</v>
      </c>
    </row>
    <row r="5228" spans="1:14" ht="20.25" x14ac:dyDescent="0.25">
      <c r="A5228" s="1">
        <v>57</v>
      </c>
      <c r="B5228" s="159"/>
      <c r="C5228" s="1" t="s">
        <v>5459</v>
      </c>
      <c r="D5228" s="1"/>
      <c r="E5228" s="1"/>
      <c r="F5228" s="1" t="s">
        <v>5460</v>
      </c>
      <c r="G5228" s="1">
        <v>1</v>
      </c>
      <c r="H5228" s="1" t="s">
        <v>19</v>
      </c>
      <c r="I5228" s="1" t="s">
        <v>4688</v>
      </c>
      <c r="J5228" s="1">
        <v>350</v>
      </c>
      <c r="K5228" s="1">
        <v>350</v>
      </c>
      <c r="L5228" s="42">
        <v>14</v>
      </c>
      <c r="M5228" s="43">
        <v>46261</v>
      </c>
      <c r="N5228" s="1" t="e">
        <f>VLOOKUP(B5228,MICRO!E:L,8,0)</f>
        <v>#N/A</v>
      </c>
    </row>
    <row r="5229" spans="1:14" ht="20.25" x14ac:dyDescent="0.25">
      <c r="A5229" s="1">
        <v>58</v>
      </c>
      <c r="B5229" s="159"/>
      <c r="C5229" s="1" t="s">
        <v>5461</v>
      </c>
      <c r="D5229" s="1"/>
      <c r="E5229" s="1" t="s">
        <v>2</v>
      </c>
      <c r="F5229" s="1" t="s">
        <v>5462</v>
      </c>
      <c r="G5229" s="1">
        <v>4</v>
      </c>
      <c r="H5229" s="1" t="s">
        <v>19</v>
      </c>
      <c r="I5229" s="1" t="s">
        <v>4687</v>
      </c>
      <c r="J5229" s="1">
        <v>106.4</v>
      </c>
      <c r="K5229" s="1">
        <v>425.6</v>
      </c>
      <c r="L5229" s="42">
        <v>14</v>
      </c>
      <c r="M5229" s="43">
        <v>46261</v>
      </c>
      <c r="N5229" s="1" t="e">
        <f>VLOOKUP(B5229,MICRO!E:L,8,0)</f>
        <v>#N/A</v>
      </c>
    </row>
    <row r="5230" spans="1:14" ht="20.25" x14ac:dyDescent="0.25">
      <c r="A5230" s="1">
        <v>59</v>
      </c>
      <c r="B5230" s="159"/>
      <c r="C5230" s="1" t="s">
        <v>5461</v>
      </c>
      <c r="D5230" s="1"/>
      <c r="E5230" s="1" t="s">
        <v>2</v>
      </c>
      <c r="F5230" s="1" t="s">
        <v>5462</v>
      </c>
      <c r="G5230" s="1">
        <v>4</v>
      </c>
      <c r="H5230" s="1" t="s">
        <v>19</v>
      </c>
      <c r="I5230" s="1" t="s">
        <v>4688</v>
      </c>
      <c r="J5230" s="1">
        <v>106.4</v>
      </c>
      <c r="K5230" s="1">
        <v>425.6</v>
      </c>
      <c r="L5230" s="42">
        <v>14</v>
      </c>
      <c r="M5230" s="43">
        <v>46261</v>
      </c>
      <c r="N5230" s="1" t="e">
        <f>VLOOKUP(B5230,MICRO!E:L,8,0)</f>
        <v>#N/A</v>
      </c>
    </row>
    <row r="5231" spans="1:14" ht="20.25" x14ac:dyDescent="0.25">
      <c r="A5231" s="1">
        <v>60</v>
      </c>
      <c r="B5231" s="159"/>
      <c r="C5231" s="1" t="s">
        <v>4269</v>
      </c>
      <c r="D5231" s="1"/>
      <c r="E5231" s="1" t="s">
        <v>2</v>
      </c>
      <c r="F5231" s="1" t="s">
        <v>5463</v>
      </c>
      <c r="G5231" s="1">
        <v>2</v>
      </c>
      <c r="H5231" s="1" t="s">
        <v>19</v>
      </c>
      <c r="I5231" s="1" t="s">
        <v>4687</v>
      </c>
      <c r="J5231" s="1">
        <v>47.7</v>
      </c>
      <c r="K5231" s="1">
        <v>95.4</v>
      </c>
      <c r="L5231" s="42">
        <v>14</v>
      </c>
      <c r="M5231" s="43">
        <v>46261</v>
      </c>
      <c r="N5231" s="1" t="e">
        <f>VLOOKUP(B5231,MICRO!E:L,8,0)</f>
        <v>#N/A</v>
      </c>
    </row>
    <row r="5232" spans="1:14" ht="20.25" x14ac:dyDescent="0.25">
      <c r="A5232" s="1">
        <v>61</v>
      </c>
      <c r="B5232" s="159"/>
      <c r="C5232" s="1" t="s">
        <v>4269</v>
      </c>
      <c r="D5232" s="1"/>
      <c r="E5232" s="1" t="s">
        <v>2</v>
      </c>
      <c r="F5232" s="1" t="s">
        <v>5463</v>
      </c>
      <c r="G5232" s="1">
        <v>2</v>
      </c>
      <c r="H5232" s="1" t="s">
        <v>19</v>
      </c>
      <c r="I5232" s="1" t="s">
        <v>4688</v>
      </c>
      <c r="J5232" s="1">
        <v>47.7</v>
      </c>
      <c r="K5232" s="1">
        <v>95.4</v>
      </c>
      <c r="L5232" s="42">
        <v>14</v>
      </c>
      <c r="M5232" s="43">
        <v>46261</v>
      </c>
      <c r="N5232" s="1" t="e">
        <f>VLOOKUP(B5232,MICRO!E:L,8,0)</f>
        <v>#N/A</v>
      </c>
    </row>
    <row r="5233" spans="1:14" ht="20.25" x14ac:dyDescent="0.25">
      <c r="A5233" s="1">
        <v>62</v>
      </c>
      <c r="B5233" s="159"/>
      <c r="C5233" s="1" t="s">
        <v>4257</v>
      </c>
      <c r="D5233" s="1" t="s">
        <v>4012</v>
      </c>
      <c r="E5233" s="1" t="s">
        <v>173</v>
      </c>
      <c r="F5233" s="1" t="s">
        <v>4013</v>
      </c>
      <c r="G5233" s="1">
        <v>1</v>
      </c>
      <c r="H5233" s="1" t="s">
        <v>19</v>
      </c>
      <c r="I5233" s="1" t="s">
        <v>4687</v>
      </c>
      <c r="J5233" s="1">
        <v>3</v>
      </c>
      <c r="K5233" s="1">
        <v>3</v>
      </c>
      <c r="L5233" s="42">
        <v>14</v>
      </c>
      <c r="M5233" s="43">
        <v>46261</v>
      </c>
      <c r="N5233" s="1" t="e">
        <f>VLOOKUP(B5233,MICRO!E:L,8,0)</f>
        <v>#N/A</v>
      </c>
    </row>
    <row r="5234" spans="1:14" ht="20.25" x14ac:dyDescent="0.25">
      <c r="A5234" s="1">
        <v>63</v>
      </c>
      <c r="B5234" s="159"/>
      <c r="C5234" s="1" t="s">
        <v>4257</v>
      </c>
      <c r="D5234" s="1" t="s">
        <v>4012</v>
      </c>
      <c r="E5234" s="1" t="s">
        <v>173</v>
      </c>
      <c r="F5234" s="1" t="s">
        <v>4013</v>
      </c>
      <c r="G5234" s="1">
        <v>1</v>
      </c>
      <c r="H5234" s="1" t="s">
        <v>19</v>
      </c>
      <c r="I5234" s="1" t="s">
        <v>4688</v>
      </c>
      <c r="J5234" s="1">
        <v>3</v>
      </c>
      <c r="K5234" s="1">
        <v>3</v>
      </c>
      <c r="L5234" s="42">
        <v>14</v>
      </c>
      <c r="M5234" s="43">
        <v>46261</v>
      </c>
      <c r="N5234" s="1" t="e">
        <f>VLOOKUP(B5234,MICRO!E:L,8,0)</f>
        <v>#N/A</v>
      </c>
    </row>
    <row r="5235" spans="1:14" ht="20.25" x14ac:dyDescent="0.25">
      <c r="A5235" s="1">
        <v>64</v>
      </c>
      <c r="B5235" s="159"/>
      <c r="C5235" s="1" t="s">
        <v>3800</v>
      </c>
      <c r="D5235" s="1"/>
      <c r="E5235" s="1" t="s">
        <v>3796</v>
      </c>
      <c r="F5235" s="1" t="s">
        <v>3794</v>
      </c>
      <c r="G5235" s="1">
        <v>6</v>
      </c>
      <c r="H5235" s="1" t="s">
        <v>19</v>
      </c>
      <c r="I5235" s="1" t="s">
        <v>4687</v>
      </c>
      <c r="J5235" s="1">
        <v>0.05</v>
      </c>
      <c r="K5235" s="1">
        <v>0.30000000000000004</v>
      </c>
      <c r="L5235" s="42">
        <v>14</v>
      </c>
      <c r="M5235" s="43">
        <v>46261</v>
      </c>
      <c r="N5235" s="1" t="e">
        <f>VLOOKUP(B5235,MICRO!E:L,8,0)</f>
        <v>#N/A</v>
      </c>
    </row>
    <row r="5236" spans="1:14" ht="20.25" x14ac:dyDescent="0.25">
      <c r="A5236" s="1">
        <v>65</v>
      </c>
      <c r="B5236" s="159"/>
      <c r="C5236" s="1" t="s">
        <v>3800</v>
      </c>
      <c r="D5236" s="1"/>
      <c r="E5236" s="1" t="s">
        <v>3796</v>
      </c>
      <c r="F5236" s="1" t="s">
        <v>3794</v>
      </c>
      <c r="G5236" s="1">
        <v>6</v>
      </c>
      <c r="H5236" s="1" t="s">
        <v>19</v>
      </c>
      <c r="I5236" s="1" t="s">
        <v>4688</v>
      </c>
      <c r="J5236" s="1">
        <v>0.05</v>
      </c>
      <c r="K5236" s="1">
        <v>0.30000000000000004</v>
      </c>
      <c r="L5236" s="42">
        <v>14</v>
      </c>
      <c r="M5236" s="43">
        <v>46261</v>
      </c>
      <c r="N5236" s="1" t="e">
        <f>VLOOKUP(B5236,MICRO!E:L,8,0)</f>
        <v>#N/A</v>
      </c>
    </row>
    <row r="5237" spans="1:14" ht="20.25" x14ac:dyDescent="0.25">
      <c r="A5237" s="1">
        <v>66</v>
      </c>
      <c r="B5237" s="159"/>
      <c r="C5237" s="1" t="s">
        <v>5464</v>
      </c>
      <c r="D5237" s="1"/>
      <c r="E5237" s="1" t="s">
        <v>2193</v>
      </c>
      <c r="F5237" s="1" t="s">
        <v>5465</v>
      </c>
      <c r="G5237" s="1">
        <v>6</v>
      </c>
      <c r="H5237" s="1" t="s">
        <v>19</v>
      </c>
      <c r="I5237" s="1" t="s">
        <v>4687</v>
      </c>
      <c r="J5237" s="1">
        <v>1</v>
      </c>
      <c r="K5237" s="1">
        <v>6</v>
      </c>
      <c r="L5237" s="42">
        <v>14</v>
      </c>
      <c r="M5237" s="43">
        <v>46261</v>
      </c>
      <c r="N5237" s="1" t="e">
        <f>VLOOKUP(B5237,MICRO!E:L,8,0)</f>
        <v>#N/A</v>
      </c>
    </row>
    <row r="5238" spans="1:14" ht="20.25" x14ac:dyDescent="0.25">
      <c r="A5238" s="1">
        <v>67</v>
      </c>
      <c r="B5238" s="159"/>
      <c r="C5238" s="1" t="s">
        <v>5464</v>
      </c>
      <c r="D5238" s="1"/>
      <c r="E5238" s="1" t="s">
        <v>2193</v>
      </c>
      <c r="F5238" s="1" t="s">
        <v>5465</v>
      </c>
      <c r="G5238" s="1">
        <v>6</v>
      </c>
      <c r="H5238" s="1" t="s">
        <v>19</v>
      </c>
      <c r="I5238" s="1" t="s">
        <v>4688</v>
      </c>
      <c r="J5238" s="1">
        <v>1</v>
      </c>
      <c r="K5238" s="1">
        <v>6</v>
      </c>
      <c r="L5238" s="42">
        <v>14</v>
      </c>
      <c r="M5238" s="43">
        <v>46261</v>
      </c>
      <c r="N5238" s="1" t="e">
        <f>VLOOKUP(B5238,MICRO!E:L,8,0)</f>
        <v>#N/A</v>
      </c>
    </row>
    <row r="5239" spans="1:14" ht="20.25" x14ac:dyDescent="0.25">
      <c r="A5239" s="1">
        <v>68</v>
      </c>
      <c r="B5239" s="159"/>
      <c r="C5239" s="1" t="s">
        <v>5466</v>
      </c>
      <c r="D5239" s="1"/>
      <c r="E5239" s="1" t="s">
        <v>5467</v>
      </c>
      <c r="F5239" s="1" t="s">
        <v>5465</v>
      </c>
      <c r="G5239" s="1">
        <v>2</v>
      </c>
      <c r="H5239" s="1" t="s">
        <v>19</v>
      </c>
      <c r="I5239" s="1" t="s">
        <v>4687</v>
      </c>
      <c r="J5239" s="1">
        <v>1</v>
      </c>
      <c r="K5239" s="1">
        <v>2</v>
      </c>
      <c r="L5239" s="42">
        <v>14</v>
      </c>
      <c r="M5239" s="43">
        <v>46261</v>
      </c>
      <c r="N5239" s="1" t="e">
        <f>VLOOKUP(B5239,MICRO!E:L,8,0)</f>
        <v>#N/A</v>
      </c>
    </row>
    <row r="5240" spans="1:14" ht="20.25" x14ac:dyDescent="0.25">
      <c r="A5240" s="1">
        <v>69</v>
      </c>
      <c r="B5240" s="159"/>
      <c r="C5240" s="1" t="s">
        <v>5466</v>
      </c>
      <c r="D5240" s="1"/>
      <c r="E5240" s="1" t="s">
        <v>5467</v>
      </c>
      <c r="F5240" s="1" t="s">
        <v>5465</v>
      </c>
      <c r="G5240" s="1">
        <v>2</v>
      </c>
      <c r="H5240" s="1" t="s">
        <v>19</v>
      </c>
      <c r="I5240" s="1" t="s">
        <v>4688</v>
      </c>
      <c r="J5240" s="1">
        <v>1</v>
      </c>
      <c r="K5240" s="1">
        <v>2</v>
      </c>
      <c r="L5240" s="42">
        <v>14</v>
      </c>
      <c r="M5240" s="43">
        <v>46261</v>
      </c>
      <c r="N5240" s="1" t="e">
        <f>VLOOKUP(B5240,MICRO!E:L,8,0)</f>
        <v>#N/A</v>
      </c>
    </row>
    <row r="5241" spans="1:14" ht="20.25" x14ac:dyDescent="0.25">
      <c r="A5241" s="1">
        <v>70</v>
      </c>
      <c r="B5241" s="159"/>
      <c r="C5241" s="1" t="s">
        <v>5468</v>
      </c>
      <c r="D5241" s="1"/>
      <c r="E5241" s="1" t="s">
        <v>5467</v>
      </c>
      <c r="F5241" s="1" t="s">
        <v>5465</v>
      </c>
      <c r="G5241" s="1">
        <v>2</v>
      </c>
      <c r="H5241" s="1" t="s">
        <v>19</v>
      </c>
      <c r="I5241" s="1" t="s">
        <v>4687</v>
      </c>
      <c r="J5241" s="1">
        <v>1</v>
      </c>
      <c r="K5241" s="1">
        <v>2</v>
      </c>
      <c r="L5241" s="42">
        <v>14</v>
      </c>
      <c r="M5241" s="43">
        <v>46261</v>
      </c>
      <c r="N5241" s="1" t="e">
        <f>VLOOKUP(B5241,MICRO!E:L,8,0)</f>
        <v>#N/A</v>
      </c>
    </row>
    <row r="5242" spans="1:14" ht="20.25" x14ac:dyDescent="0.25">
      <c r="A5242" s="1">
        <v>71</v>
      </c>
      <c r="B5242" s="159"/>
      <c r="C5242" s="1" t="s">
        <v>5468</v>
      </c>
      <c r="D5242" s="1"/>
      <c r="E5242" s="1" t="s">
        <v>5467</v>
      </c>
      <c r="F5242" s="1" t="s">
        <v>5465</v>
      </c>
      <c r="G5242" s="1">
        <v>2</v>
      </c>
      <c r="H5242" s="1" t="s">
        <v>19</v>
      </c>
      <c r="I5242" s="1" t="s">
        <v>4688</v>
      </c>
      <c r="J5242" s="1">
        <v>1</v>
      </c>
      <c r="K5242" s="1">
        <v>2</v>
      </c>
      <c r="L5242" s="42">
        <v>14</v>
      </c>
      <c r="M5242" s="43">
        <v>46261</v>
      </c>
      <c r="N5242" s="1" t="e">
        <f>VLOOKUP(B5242,MICRO!E:L,8,0)</f>
        <v>#N/A</v>
      </c>
    </row>
    <row r="5243" spans="1:14" ht="20.25" x14ac:dyDescent="0.25">
      <c r="A5243" s="1">
        <v>72</v>
      </c>
      <c r="B5243" s="159"/>
      <c r="C5243" s="1" t="s">
        <v>5469</v>
      </c>
      <c r="D5243" s="1"/>
      <c r="E5243" s="1" t="s">
        <v>5470</v>
      </c>
      <c r="F5243" s="1" t="s">
        <v>5471</v>
      </c>
      <c r="G5243" s="1">
        <v>2</v>
      </c>
      <c r="H5243" s="1" t="s">
        <v>19</v>
      </c>
      <c r="I5243" s="1" t="s">
        <v>4687</v>
      </c>
      <c r="J5243" s="1">
        <v>0.7</v>
      </c>
      <c r="K5243" s="1">
        <v>1.4</v>
      </c>
      <c r="L5243" s="42">
        <v>14</v>
      </c>
      <c r="M5243" s="43">
        <v>46261</v>
      </c>
      <c r="N5243" s="1" t="e">
        <f>VLOOKUP(B5243,MICRO!E:L,8,0)</f>
        <v>#N/A</v>
      </c>
    </row>
    <row r="5244" spans="1:14" ht="20.25" x14ac:dyDescent="0.25">
      <c r="A5244" s="1">
        <v>73</v>
      </c>
      <c r="B5244" s="159"/>
      <c r="C5244" s="1" t="s">
        <v>5469</v>
      </c>
      <c r="D5244" s="1"/>
      <c r="E5244" s="1" t="s">
        <v>5470</v>
      </c>
      <c r="F5244" s="1" t="s">
        <v>5471</v>
      </c>
      <c r="G5244" s="1">
        <v>2</v>
      </c>
      <c r="H5244" s="1" t="s">
        <v>19</v>
      </c>
      <c r="I5244" s="1" t="s">
        <v>4688</v>
      </c>
      <c r="J5244" s="1">
        <v>0.7</v>
      </c>
      <c r="K5244" s="1">
        <v>1.4</v>
      </c>
      <c r="L5244" s="42">
        <v>14</v>
      </c>
      <c r="M5244" s="43">
        <v>46261</v>
      </c>
      <c r="N5244" s="1" t="e">
        <f>VLOOKUP(B5244,MICRO!E:L,8,0)</f>
        <v>#N/A</v>
      </c>
    </row>
    <row r="5245" spans="1:14" ht="20.25" x14ac:dyDescent="0.25">
      <c r="A5245" s="1">
        <v>74</v>
      </c>
      <c r="B5245" s="159">
        <v>3398</v>
      </c>
      <c r="C5245" s="1" t="s">
        <v>2280</v>
      </c>
      <c r="D5245" s="1"/>
      <c r="E5245" s="1" t="s">
        <v>2</v>
      </c>
      <c r="F5245" s="1" t="s">
        <v>2281</v>
      </c>
      <c r="G5245" s="1">
        <v>1</v>
      </c>
      <c r="H5245" s="1" t="s">
        <v>19</v>
      </c>
      <c r="I5245" s="1" t="s">
        <v>2274</v>
      </c>
      <c r="J5245" s="1">
        <v>67</v>
      </c>
      <c r="K5245" s="1">
        <v>67</v>
      </c>
      <c r="L5245" s="42">
        <v>14</v>
      </c>
      <c r="M5245" s="43">
        <v>46261</v>
      </c>
      <c r="N5245" s="1" t="str">
        <f>VLOOKUP(B5245,MICRO!E:L,8,0)</f>
        <v>P-188</v>
      </c>
    </row>
    <row r="5246" spans="1:14" ht="20.25" x14ac:dyDescent="0.25">
      <c r="A5246" s="1">
        <v>75</v>
      </c>
      <c r="B5246" s="159">
        <v>3399</v>
      </c>
      <c r="C5246" s="1" t="s">
        <v>2280</v>
      </c>
      <c r="D5246" s="1"/>
      <c r="E5246" s="1" t="s">
        <v>2</v>
      </c>
      <c r="F5246" s="1" t="s">
        <v>2281</v>
      </c>
      <c r="G5246" s="1">
        <v>1</v>
      </c>
      <c r="H5246" s="1" t="s">
        <v>19</v>
      </c>
      <c r="I5246" s="1" t="s">
        <v>2276</v>
      </c>
      <c r="J5246" s="1">
        <v>67</v>
      </c>
      <c r="K5246" s="1">
        <v>67</v>
      </c>
      <c r="L5246" s="42">
        <v>14</v>
      </c>
      <c r="M5246" s="43">
        <v>46261</v>
      </c>
      <c r="N5246" s="1" t="str">
        <f>VLOOKUP(B5246,MICRO!E:L,8,0)</f>
        <v>P-188</v>
      </c>
    </row>
    <row r="5247" spans="1:14" ht="20.25" x14ac:dyDescent="0.25">
      <c r="A5247" s="1">
        <v>76</v>
      </c>
      <c r="B5247" s="159"/>
      <c r="C5247" s="1" t="s">
        <v>3820</v>
      </c>
      <c r="D5247" s="1"/>
      <c r="E5247" s="1" t="s">
        <v>3821</v>
      </c>
      <c r="F5247" s="1" t="s">
        <v>3803</v>
      </c>
      <c r="G5247" s="1">
        <v>1</v>
      </c>
      <c r="H5247" s="1" t="s">
        <v>19</v>
      </c>
      <c r="I5247" s="1" t="s">
        <v>3789</v>
      </c>
      <c r="J5247" s="1">
        <v>159.30000000000001</v>
      </c>
      <c r="K5247" s="1">
        <v>159.30000000000001</v>
      </c>
      <c r="L5247" s="42">
        <v>14</v>
      </c>
      <c r="M5247" s="43">
        <v>46261</v>
      </c>
      <c r="N5247" s="1" t="e">
        <f>VLOOKUP(B5247,MICRO!E:L,8,0)</f>
        <v>#N/A</v>
      </c>
    </row>
    <row r="5248" spans="1:14" ht="20.25" x14ac:dyDescent="0.25">
      <c r="A5248" s="1">
        <v>1</v>
      </c>
      <c r="B5248" s="159">
        <v>3812</v>
      </c>
      <c r="C5248" s="1" t="s">
        <v>149</v>
      </c>
      <c r="D5248" s="1"/>
      <c r="E5248" s="1"/>
      <c r="F5248" s="1" t="s">
        <v>3171</v>
      </c>
      <c r="G5248" s="1">
        <v>3</v>
      </c>
      <c r="H5248" s="1" t="s">
        <v>19</v>
      </c>
      <c r="I5248" s="1" t="s">
        <v>5472</v>
      </c>
      <c r="J5248" s="1">
        <v>32.4</v>
      </c>
      <c r="K5248" s="1">
        <v>97.199999999999989</v>
      </c>
      <c r="L5248" s="42">
        <v>1</v>
      </c>
      <c r="M5248" s="43">
        <v>46261</v>
      </c>
      <c r="N5248" s="1" t="str">
        <f>VLOOKUP(B5248,MICRO!E:L,8,0)</f>
        <v>P-205</v>
      </c>
    </row>
    <row r="5249" spans="1:14" ht="20.25" x14ac:dyDescent="0.25">
      <c r="A5249" s="1">
        <v>1</v>
      </c>
      <c r="B5249" s="159">
        <v>3791</v>
      </c>
      <c r="C5249" s="1" t="s">
        <v>3127</v>
      </c>
      <c r="D5249" s="1" t="s">
        <v>3128</v>
      </c>
      <c r="E5249" s="1" t="s">
        <v>100</v>
      </c>
      <c r="F5249" s="1" t="s">
        <v>3133</v>
      </c>
      <c r="G5249" s="1">
        <v>28</v>
      </c>
      <c r="H5249" s="1" t="s">
        <v>19</v>
      </c>
      <c r="I5249" s="1" t="s">
        <v>3034</v>
      </c>
      <c r="J5249" s="1">
        <v>4.8</v>
      </c>
      <c r="K5249" s="1">
        <v>134.4</v>
      </c>
      <c r="L5249" s="42">
        <v>6</v>
      </c>
      <c r="M5249" s="232">
        <v>46273</v>
      </c>
      <c r="N5249" s="1" t="str">
        <f>VLOOKUP(B5249,MICRO!E:L,8,0)</f>
        <v>P-198</v>
      </c>
    </row>
    <row r="5250" spans="1:14" ht="20.25" x14ac:dyDescent="0.25">
      <c r="A5250" s="1">
        <v>2</v>
      </c>
      <c r="B5250" s="159">
        <v>3795</v>
      </c>
      <c r="C5250" s="1" t="s">
        <v>3127</v>
      </c>
      <c r="D5250" s="1" t="s">
        <v>3128</v>
      </c>
      <c r="E5250" s="1" t="s">
        <v>1102</v>
      </c>
      <c r="F5250" s="1" t="s">
        <v>3137</v>
      </c>
      <c r="G5250" s="1">
        <v>1</v>
      </c>
      <c r="H5250" s="1" t="s">
        <v>19</v>
      </c>
      <c r="I5250" s="1" t="s">
        <v>3034</v>
      </c>
      <c r="J5250" s="1">
        <v>2.4</v>
      </c>
      <c r="K5250" s="1">
        <v>2.4</v>
      </c>
      <c r="L5250" s="42">
        <v>6</v>
      </c>
      <c r="M5250" s="232">
        <v>46273</v>
      </c>
      <c r="N5250" s="1" t="str">
        <f>VLOOKUP(B5250,MICRO!E:L,8,0)</f>
        <v>P-198</v>
      </c>
    </row>
    <row r="5251" spans="1:14" ht="20.25" x14ac:dyDescent="0.25">
      <c r="A5251" s="1">
        <v>3</v>
      </c>
      <c r="B5251" s="159">
        <v>4328</v>
      </c>
      <c r="C5251" s="1" t="s">
        <v>4310</v>
      </c>
      <c r="D5251" s="1" t="s">
        <v>4311</v>
      </c>
      <c r="E5251" s="1" t="s">
        <v>2</v>
      </c>
      <c r="F5251" s="1" t="s">
        <v>4313</v>
      </c>
      <c r="G5251" s="1">
        <v>8</v>
      </c>
      <c r="H5251" s="1" t="s">
        <v>19</v>
      </c>
      <c r="I5251" s="1" t="s">
        <v>3045</v>
      </c>
      <c r="J5251" s="1">
        <v>1.2</v>
      </c>
      <c r="K5251" s="1">
        <v>9.6</v>
      </c>
      <c r="L5251" s="42">
        <v>6</v>
      </c>
      <c r="M5251" s="232">
        <v>46273</v>
      </c>
      <c r="N5251" s="1" t="str">
        <f>VLOOKUP(B5251,MICRO!E:L,8,0)</f>
        <v>P-198</v>
      </c>
    </row>
    <row r="5252" spans="1:14" ht="20.25" x14ac:dyDescent="0.25">
      <c r="A5252" s="1">
        <v>4</v>
      </c>
      <c r="B5252" s="159">
        <v>4331</v>
      </c>
      <c r="C5252" s="1" t="s">
        <v>4310</v>
      </c>
      <c r="D5252" s="1" t="s">
        <v>4311</v>
      </c>
      <c r="E5252" s="1" t="s">
        <v>1101</v>
      </c>
      <c r="F5252" s="1" t="s">
        <v>4315</v>
      </c>
      <c r="G5252" s="1">
        <v>8</v>
      </c>
      <c r="H5252" s="1" t="s">
        <v>19</v>
      </c>
      <c r="I5252" s="1" t="s">
        <v>3045</v>
      </c>
      <c r="J5252" s="1">
        <v>4.8</v>
      </c>
      <c r="K5252" s="1">
        <v>38.4</v>
      </c>
      <c r="L5252" s="42">
        <v>6</v>
      </c>
      <c r="M5252" s="232">
        <v>46273</v>
      </c>
      <c r="N5252" s="1" t="str">
        <f>VLOOKUP(B5252,MICRO!E:L,8,0)</f>
        <v>P-198</v>
      </c>
    </row>
    <row r="5253" spans="1:14" ht="20.25" x14ac:dyDescent="0.25">
      <c r="A5253" s="1">
        <v>5</v>
      </c>
      <c r="B5253" s="159">
        <v>4335</v>
      </c>
      <c r="C5253" s="1" t="s">
        <v>4310</v>
      </c>
      <c r="D5253" s="1" t="s">
        <v>4311</v>
      </c>
      <c r="E5253" s="1" t="s">
        <v>464</v>
      </c>
      <c r="F5253" s="1" t="s">
        <v>4318</v>
      </c>
      <c r="G5253" s="1">
        <v>1</v>
      </c>
      <c r="H5253" s="1" t="s">
        <v>19</v>
      </c>
      <c r="I5253" s="1" t="s">
        <v>3045</v>
      </c>
      <c r="J5253" s="1">
        <v>2.6</v>
      </c>
      <c r="K5253" s="1">
        <v>2.6</v>
      </c>
      <c r="L5253" s="42">
        <v>6</v>
      </c>
      <c r="M5253" s="232">
        <v>46273</v>
      </c>
      <c r="N5253" s="1" t="str">
        <f>VLOOKUP(B5253,MICRO!E:L,8,0)</f>
        <v>P-198</v>
      </c>
    </row>
    <row r="5254" spans="1:14" ht="20.25" x14ac:dyDescent="0.25">
      <c r="A5254" s="1">
        <v>6</v>
      </c>
      <c r="B5254" s="159">
        <v>4396</v>
      </c>
      <c r="C5254" s="1" t="s">
        <v>4513</v>
      </c>
      <c r="D5254" s="1" t="s">
        <v>4514</v>
      </c>
      <c r="E5254" s="1" t="s">
        <v>2</v>
      </c>
      <c r="F5254" s="1" t="s">
        <v>4515</v>
      </c>
      <c r="G5254" s="1">
        <v>1</v>
      </c>
      <c r="H5254" s="1" t="s">
        <v>19</v>
      </c>
      <c r="I5254" s="1" t="s">
        <v>3140</v>
      </c>
      <c r="J5254" s="1">
        <v>1282.0999999999999</v>
      </c>
      <c r="K5254" s="1">
        <v>1282.0999999999999</v>
      </c>
      <c r="L5254" s="42">
        <v>6</v>
      </c>
      <c r="M5254" s="232">
        <v>46273</v>
      </c>
      <c r="N5254" s="1" t="str">
        <f>VLOOKUP(B5254,MICRO!E:L,8,0)</f>
        <v>P-198</v>
      </c>
    </row>
    <row r="5255" spans="1:14" ht="20.25" x14ac:dyDescent="0.25">
      <c r="A5255" s="1">
        <v>7</v>
      </c>
      <c r="B5255" s="159">
        <v>4397</v>
      </c>
      <c r="C5255" s="1" t="s">
        <v>4516</v>
      </c>
      <c r="D5255" s="1" t="s">
        <v>4517</v>
      </c>
      <c r="E5255" s="1" t="s">
        <v>2</v>
      </c>
      <c r="F5255" s="1" t="s">
        <v>4518</v>
      </c>
      <c r="G5255" s="1">
        <v>1</v>
      </c>
      <c r="H5255" s="1" t="s">
        <v>19</v>
      </c>
      <c r="I5255" s="1" t="s">
        <v>3140</v>
      </c>
      <c r="J5255" s="1">
        <v>395.4</v>
      </c>
      <c r="K5255" s="1">
        <v>395.4</v>
      </c>
      <c r="L5255" s="42">
        <v>6</v>
      </c>
      <c r="M5255" s="232">
        <v>46273</v>
      </c>
      <c r="N5255" s="1" t="str">
        <f>VLOOKUP(B5255,MICRO!E:L,8,0)</f>
        <v>P-198</v>
      </c>
    </row>
    <row r="5256" spans="1:14" ht="20.25" x14ac:dyDescent="0.25">
      <c r="A5256" s="1">
        <v>8</v>
      </c>
      <c r="B5256" s="159">
        <v>4407</v>
      </c>
      <c r="C5256" s="1" t="s">
        <v>4535</v>
      </c>
      <c r="D5256" s="1" t="s">
        <v>4536</v>
      </c>
      <c r="E5256" s="1" t="s">
        <v>2</v>
      </c>
      <c r="F5256" s="1" t="s">
        <v>4537</v>
      </c>
      <c r="G5256" s="1">
        <v>1</v>
      </c>
      <c r="H5256" s="1" t="s">
        <v>19</v>
      </c>
      <c r="I5256" s="1" t="s">
        <v>3140</v>
      </c>
      <c r="J5256" s="1">
        <v>753.9</v>
      </c>
      <c r="K5256" s="1">
        <v>753.9</v>
      </c>
      <c r="L5256" s="42">
        <v>6</v>
      </c>
      <c r="M5256" s="232">
        <v>46273</v>
      </c>
      <c r="N5256" s="1" t="str">
        <f>VLOOKUP(B5256,MICRO!E:L,8,0)</f>
        <v>P-198</v>
      </c>
    </row>
    <row r="5257" spans="1:14" ht="20.25" x14ac:dyDescent="0.25">
      <c r="A5257" s="1">
        <v>9</v>
      </c>
      <c r="B5257" s="159">
        <v>4408</v>
      </c>
      <c r="C5257" s="1" t="s">
        <v>4535</v>
      </c>
      <c r="D5257" s="1" t="s">
        <v>4536</v>
      </c>
      <c r="E5257" s="1" t="s">
        <v>43</v>
      </c>
      <c r="F5257" s="1" t="s">
        <v>4538</v>
      </c>
      <c r="G5257" s="1">
        <v>2</v>
      </c>
      <c r="H5257" s="1" t="s">
        <v>19</v>
      </c>
      <c r="I5257" s="1" t="s">
        <v>3140</v>
      </c>
      <c r="J5257" s="1">
        <v>81.099999999999994</v>
      </c>
      <c r="K5257" s="1">
        <v>162.19999999999999</v>
      </c>
      <c r="L5257" s="42">
        <v>6</v>
      </c>
      <c r="M5257" s="232">
        <v>46273</v>
      </c>
      <c r="N5257" s="1" t="str">
        <f>VLOOKUP(B5257,MICRO!E:L,8,0)</f>
        <v>P-198</v>
      </c>
    </row>
    <row r="5258" spans="1:14" ht="20.25" x14ac:dyDescent="0.25">
      <c r="A5258" s="1">
        <v>10</v>
      </c>
      <c r="B5258" s="159">
        <v>4436</v>
      </c>
      <c r="C5258" s="1" t="s">
        <v>4868</v>
      </c>
      <c r="D5258" s="1" t="s">
        <v>4869</v>
      </c>
      <c r="E5258" s="1" t="s">
        <v>2</v>
      </c>
      <c r="F5258" s="1" t="s">
        <v>4876</v>
      </c>
      <c r="G5258" s="1">
        <v>2</v>
      </c>
      <c r="H5258" s="1" t="s">
        <v>19</v>
      </c>
      <c r="I5258" s="1" t="s">
        <v>3093</v>
      </c>
      <c r="J5258" s="1">
        <v>72.8</v>
      </c>
      <c r="K5258" s="1">
        <v>145.6</v>
      </c>
      <c r="L5258" s="42">
        <v>6</v>
      </c>
      <c r="M5258" s="232">
        <v>46273</v>
      </c>
      <c r="N5258" s="1" t="str">
        <f>VLOOKUP(B5258,MICRO!E:L,8,0)</f>
        <v>P-198</v>
      </c>
    </row>
    <row r="5259" spans="1:14" ht="20.25" x14ac:dyDescent="0.25">
      <c r="A5259" s="1">
        <v>11</v>
      </c>
      <c r="B5259" s="159">
        <v>4437</v>
      </c>
      <c r="C5259" s="1" t="s">
        <v>4868</v>
      </c>
      <c r="D5259" s="1" t="s">
        <v>4869</v>
      </c>
      <c r="E5259" s="1" t="s">
        <v>43</v>
      </c>
      <c r="F5259" s="1" t="s">
        <v>4890</v>
      </c>
      <c r="G5259" s="1">
        <v>2</v>
      </c>
      <c r="H5259" s="1" t="s">
        <v>19</v>
      </c>
      <c r="I5259" s="1" t="s">
        <v>3093</v>
      </c>
      <c r="J5259" s="1">
        <v>8.1</v>
      </c>
      <c r="K5259" s="1">
        <v>16.2</v>
      </c>
      <c r="L5259" s="42">
        <v>6</v>
      </c>
      <c r="M5259" s="232">
        <v>46273</v>
      </c>
      <c r="N5259" s="1" t="str">
        <f>VLOOKUP(B5259,MICRO!E:L,8,0)</f>
        <v>P-198</v>
      </c>
    </row>
    <row r="5260" spans="1:14" ht="20.25" x14ac:dyDescent="0.25">
      <c r="A5260" s="1">
        <v>12</v>
      </c>
      <c r="B5260" s="159">
        <v>4438</v>
      </c>
      <c r="C5260" s="1" t="s">
        <v>4868</v>
      </c>
      <c r="D5260" s="1" t="s">
        <v>4869</v>
      </c>
      <c r="E5260" s="1" t="s">
        <v>746</v>
      </c>
      <c r="F5260" s="1" t="s">
        <v>4889</v>
      </c>
      <c r="G5260" s="1">
        <v>4</v>
      </c>
      <c r="H5260" s="1" t="s">
        <v>19</v>
      </c>
      <c r="I5260" s="1" t="s">
        <v>3093</v>
      </c>
      <c r="J5260" s="1">
        <v>0.6</v>
      </c>
      <c r="K5260" s="1">
        <v>2.4</v>
      </c>
      <c r="L5260" s="42">
        <v>6</v>
      </c>
      <c r="M5260" s="232">
        <v>46273</v>
      </c>
      <c r="N5260" s="1" t="str">
        <f>VLOOKUP(B5260,MICRO!E:L,8,0)</f>
        <v>P-198</v>
      </c>
    </row>
    <row r="5261" spans="1:14" ht="20.25" x14ac:dyDescent="0.25">
      <c r="A5261" s="1">
        <v>13</v>
      </c>
      <c r="B5261" s="159">
        <v>4448</v>
      </c>
      <c r="C5261" s="1" t="s">
        <v>4877</v>
      </c>
      <c r="D5261" s="1" t="s">
        <v>4878</v>
      </c>
      <c r="E5261" s="1" t="s">
        <v>2</v>
      </c>
      <c r="F5261" s="1" t="s">
        <v>4879</v>
      </c>
      <c r="G5261" s="1">
        <v>2</v>
      </c>
      <c r="H5261" s="1" t="s">
        <v>19</v>
      </c>
      <c r="I5261" s="1" t="s">
        <v>3093</v>
      </c>
      <c r="J5261" s="1">
        <v>71.099999999999994</v>
      </c>
      <c r="K5261" s="1">
        <v>142.19999999999999</v>
      </c>
      <c r="L5261" s="42">
        <v>6</v>
      </c>
      <c r="M5261" s="232">
        <v>46273</v>
      </c>
      <c r="N5261" s="1" t="str">
        <f>VLOOKUP(B5261,MICRO!E:L,8,0)</f>
        <v>P-198</v>
      </c>
    </row>
    <row r="5262" spans="1:14" ht="20.25" x14ac:dyDescent="0.25">
      <c r="A5262" s="1">
        <v>14</v>
      </c>
      <c r="B5262" s="159">
        <v>4449</v>
      </c>
      <c r="C5262" s="1" t="s">
        <v>4877</v>
      </c>
      <c r="D5262" s="1" t="s">
        <v>4878</v>
      </c>
      <c r="E5262" s="1" t="s">
        <v>43</v>
      </c>
      <c r="F5262" s="1" t="s">
        <v>4891</v>
      </c>
      <c r="G5262" s="1">
        <v>2</v>
      </c>
      <c r="H5262" s="1" t="s">
        <v>19</v>
      </c>
      <c r="I5262" s="1" t="s">
        <v>3093</v>
      </c>
      <c r="J5262" s="1">
        <v>8.1</v>
      </c>
      <c r="K5262" s="1">
        <v>16.2</v>
      </c>
      <c r="L5262" s="42">
        <v>6</v>
      </c>
      <c r="M5262" s="232">
        <v>46273</v>
      </c>
      <c r="N5262" s="1" t="str">
        <f>VLOOKUP(B5262,MICRO!E:L,8,0)</f>
        <v>P-198</v>
      </c>
    </row>
    <row r="5263" spans="1:14" ht="20.25" x14ac:dyDescent="0.25">
      <c r="A5263" s="1">
        <v>15</v>
      </c>
      <c r="B5263" s="159">
        <v>4450</v>
      </c>
      <c r="C5263" s="1" t="s">
        <v>4877</v>
      </c>
      <c r="D5263" s="1" t="s">
        <v>4878</v>
      </c>
      <c r="E5263" s="1" t="s">
        <v>746</v>
      </c>
      <c r="F5263" s="1" t="s">
        <v>4892</v>
      </c>
      <c r="G5263" s="1">
        <v>4</v>
      </c>
      <c r="H5263" s="1" t="s">
        <v>19</v>
      </c>
      <c r="I5263" s="1" t="s">
        <v>3093</v>
      </c>
      <c r="J5263" s="1">
        <v>0.6</v>
      </c>
      <c r="K5263" s="1">
        <v>2.4</v>
      </c>
      <c r="L5263" s="42">
        <v>6</v>
      </c>
      <c r="M5263" s="232">
        <v>46273</v>
      </c>
      <c r="N5263" s="1" t="str">
        <f>VLOOKUP(B5263,MICRO!E:L,8,0)</f>
        <v>P-198</v>
      </c>
    </row>
    <row r="5264" spans="1:14" ht="20.25" x14ac:dyDescent="0.25">
      <c r="A5264" s="1">
        <v>16</v>
      </c>
      <c r="B5264" s="159">
        <v>4461</v>
      </c>
      <c r="C5264" s="1" t="s">
        <v>4902</v>
      </c>
      <c r="D5264" s="1" t="s">
        <v>4903</v>
      </c>
      <c r="E5264" s="1" t="s">
        <v>43</v>
      </c>
      <c r="F5264" s="1" t="s">
        <v>4905</v>
      </c>
      <c r="G5264" s="1">
        <v>16</v>
      </c>
      <c r="H5264" s="1" t="s">
        <v>19</v>
      </c>
      <c r="I5264" s="1" t="s">
        <v>3093</v>
      </c>
      <c r="J5264" s="1">
        <v>8.1</v>
      </c>
      <c r="K5264" s="1">
        <v>129.6</v>
      </c>
      <c r="L5264" s="42">
        <v>6</v>
      </c>
      <c r="M5264" s="232">
        <v>46273</v>
      </c>
      <c r="N5264" s="1" t="str">
        <f>VLOOKUP(B5264,MICRO!E:L,8,0)</f>
        <v>P-198</v>
      </c>
    </row>
    <row r="5265" spans="1:14" ht="20.25" x14ac:dyDescent="0.25">
      <c r="A5265" s="1">
        <v>17</v>
      </c>
      <c r="B5265" s="159">
        <v>4462</v>
      </c>
      <c r="C5265" s="1" t="s">
        <v>4902</v>
      </c>
      <c r="D5265" s="1" t="s">
        <v>4903</v>
      </c>
      <c r="E5265" s="1" t="s">
        <v>746</v>
      </c>
      <c r="F5265" s="1" t="s">
        <v>4906</v>
      </c>
      <c r="G5265" s="1">
        <v>16</v>
      </c>
      <c r="H5265" s="1" t="s">
        <v>19</v>
      </c>
      <c r="I5265" s="1" t="s">
        <v>3093</v>
      </c>
      <c r="J5265" s="1">
        <v>0.6</v>
      </c>
      <c r="K5265" s="1">
        <v>9.6</v>
      </c>
      <c r="L5265" s="42">
        <v>6</v>
      </c>
      <c r="M5265" s="232">
        <v>46273</v>
      </c>
      <c r="N5265" s="1" t="str">
        <f>VLOOKUP(B5265,MICRO!E:L,8,0)</f>
        <v>P-198</v>
      </c>
    </row>
    <row r="5266" spans="1:14" ht="20.25" x14ac:dyDescent="0.25">
      <c r="A5266" s="1">
        <v>18</v>
      </c>
      <c r="B5266" s="159">
        <v>4463</v>
      </c>
      <c r="C5266" s="1" t="s">
        <v>4902</v>
      </c>
      <c r="D5266" s="1" t="s">
        <v>4903</v>
      </c>
      <c r="E5266" s="1" t="s">
        <v>1101</v>
      </c>
      <c r="F5266" s="1" t="s">
        <v>4907</v>
      </c>
      <c r="G5266" s="1">
        <v>8</v>
      </c>
      <c r="H5266" s="1" t="s">
        <v>19</v>
      </c>
      <c r="I5266" s="1" t="s">
        <v>3093</v>
      </c>
      <c r="J5266" s="1">
        <v>14.7</v>
      </c>
      <c r="K5266" s="1">
        <v>117.6</v>
      </c>
      <c r="L5266" s="42">
        <v>6</v>
      </c>
      <c r="M5266" s="232">
        <v>46273</v>
      </c>
      <c r="N5266" s="1" t="str">
        <f>VLOOKUP(B5266,MICRO!E:L,8,0)</f>
        <v>P-198</v>
      </c>
    </row>
    <row r="5267" spans="1:14" ht="20.25" x14ac:dyDescent="0.25">
      <c r="A5267" s="1">
        <v>19</v>
      </c>
      <c r="B5267" s="159">
        <v>4466</v>
      </c>
      <c r="C5267" s="1" t="s">
        <v>4910</v>
      </c>
      <c r="D5267" s="1" t="s">
        <v>4911</v>
      </c>
      <c r="E5267" s="1" t="s">
        <v>2</v>
      </c>
      <c r="F5267" s="1" t="s">
        <v>4912</v>
      </c>
      <c r="G5267" s="1">
        <v>2</v>
      </c>
      <c r="H5267" s="1" t="s">
        <v>19</v>
      </c>
      <c r="I5267" s="1" t="s">
        <v>3093</v>
      </c>
      <c r="J5267" s="1">
        <v>90.5</v>
      </c>
      <c r="K5267" s="1">
        <v>181</v>
      </c>
      <c r="L5267" s="42">
        <v>6</v>
      </c>
      <c r="M5267" s="232">
        <v>46273</v>
      </c>
      <c r="N5267" s="1" t="str">
        <f>VLOOKUP(B5267,MICRO!E:L,8,0)</f>
        <v>P-198</v>
      </c>
    </row>
    <row r="5268" spans="1:14" ht="20.25" x14ac:dyDescent="0.25">
      <c r="A5268" s="1">
        <v>20</v>
      </c>
      <c r="B5268" s="159">
        <v>4467</v>
      </c>
      <c r="C5268" s="1" t="s">
        <v>4910</v>
      </c>
      <c r="D5268" s="1" t="s">
        <v>4911</v>
      </c>
      <c r="E5268" s="1" t="s">
        <v>43</v>
      </c>
      <c r="F5268" s="1" t="s">
        <v>4913</v>
      </c>
      <c r="G5268" s="1">
        <v>2</v>
      </c>
      <c r="H5268" s="1" t="s">
        <v>19</v>
      </c>
      <c r="I5268" s="1" t="s">
        <v>3093</v>
      </c>
      <c r="J5268" s="1">
        <v>8.1</v>
      </c>
      <c r="K5268" s="1">
        <v>16.2</v>
      </c>
      <c r="L5268" s="42">
        <v>6</v>
      </c>
      <c r="M5268" s="232">
        <v>46273</v>
      </c>
      <c r="N5268" s="1" t="str">
        <f>VLOOKUP(B5268,MICRO!E:L,8,0)</f>
        <v>P-198</v>
      </c>
    </row>
    <row r="5269" spans="1:14" ht="20.25" x14ac:dyDescent="0.25">
      <c r="A5269" s="1">
        <v>21</v>
      </c>
      <c r="B5269" s="159">
        <v>4468</v>
      </c>
      <c r="C5269" s="1" t="s">
        <v>4910</v>
      </c>
      <c r="D5269" s="1" t="s">
        <v>4911</v>
      </c>
      <c r="E5269" s="1" t="s">
        <v>746</v>
      </c>
      <c r="F5269" s="1" t="s">
        <v>4914</v>
      </c>
      <c r="G5269" s="1">
        <v>4</v>
      </c>
      <c r="H5269" s="1" t="s">
        <v>19</v>
      </c>
      <c r="I5269" s="1" t="s">
        <v>3093</v>
      </c>
      <c r="J5269" s="1">
        <v>0.6</v>
      </c>
      <c r="K5269" s="1">
        <v>2.4</v>
      </c>
      <c r="L5269" s="42">
        <v>6</v>
      </c>
      <c r="M5269" s="232">
        <v>46273</v>
      </c>
      <c r="N5269" s="1" t="str">
        <f>VLOOKUP(B5269,MICRO!E:L,8,0)</f>
        <v>P-198</v>
      </c>
    </row>
    <row r="5270" spans="1:14" ht="20.25" x14ac:dyDescent="0.25">
      <c r="A5270" s="1">
        <v>22</v>
      </c>
      <c r="B5270" s="159">
        <v>4469</v>
      </c>
      <c r="C5270" s="1" t="s">
        <v>4910</v>
      </c>
      <c r="D5270" s="1" t="s">
        <v>4911</v>
      </c>
      <c r="E5270" s="1" t="s">
        <v>1101</v>
      </c>
      <c r="F5270" s="1" t="s">
        <v>4915</v>
      </c>
      <c r="G5270" s="1">
        <v>2</v>
      </c>
      <c r="H5270" s="1" t="s">
        <v>19</v>
      </c>
      <c r="I5270" s="1" t="s">
        <v>3093</v>
      </c>
      <c r="J5270" s="1">
        <v>14.7</v>
      </c>
      <c r="K5270" s="1">
        <v>29.4</v>
      </c>
      <c r="L5270" s="42">
        <v>6</v>
      </c>
      <c r="M5270" s="232">
        <v>46273</v>
      </c>
      <c r="N5270" s="1" t="str">
        <f>VLOOKUP(B5270,MICRO!E:L,8,0)</f>
        <v>P-198</v>
      </c>
    </row>
    <row r="5271" spans="1:14" ht="20.25" x14ac:dyDescent="0.25">
      <c r="A5271" s="1">
        <v>23</v>
      </c>
      <c r="B5271" s="159">
        <v>4476</v>
      </c>
      <c r="C5271" s="1" t="s">
        <v>4926</v>
      </c>
      <c r="D5271" s="1" t="s">
        <v>4927</v>
      </c>
      <c r="E5271" s="1" t="s">
        <v>2</v>
      </c>
      <c r="F5271" s="1" t="s">
        <v>4934</v>
      </c>
      <c r="G5271" s="1">
        <v>1</v>
      </c>
      <c r="H5271" s="1" t="s">
        <v>19</v>
      </c>
      <c r="I5271" s="1" t="s">
        <v>3140</v>
      </c>
      <c r="J5271" s="1">
        <v>1146.0999999999999</v>
      </c>
      <c r="K5271" s="1">
        <v>1146.0999999999999</v>
      </c>
      <c r="L5271" s="42">
        <v>6</v>
      </c>
      <c r="M5271" s="232">
        <v>46273</v>
      </c>
      <c r="N5271" s="1" t="str">
        <f>VLOOKUP(B5271,MICRO!E:L,8,0)</f>
        <v>P-198</v>
      </c>
    </row>
    <row r="5272" spans="1:14" ht="20.25" x14ac:dyDescent="0.25">
      <c r="A5272" s="1">
        <v>24</v>
      </c>
      <c r="B5272" s="159">
        <v>4492</v>
      </c>
      <c r="C5272" s="1" t="s">
        <v>4962</v>
      </c>
      <c r="D5272" s="1" t="s">
        <v>4961</v>
      </c>
      <c r="E5272" s="1" t="s">
        <v>2</v>
      </c>
      <c r="F5272" s="1" t="s">
        <v>4964</v>
      </c>
      <c r="G5272" s="1">
        <v>1</v>
      </c>
      <c r="H5272" s="1" t="s">
        <v>19</v>
      </c>
      <c r="I5272" s="1" t="s">
        <v>3045</v>
      </c>
      <c r="J5272" s="1">
        <v>670.6</v>
      </c>
      <c r="K5272" s="1">
        <v>670.6</v>
      </c>
      <c r="L5272" s="42">
        <v>6</v>
      </c>
      <c r="M5272" s="232">
        <v>46273</v>
      </c>
      <c r="N5272" s="1" t="str">
        <f>VLOOKUP(B5272,MICRO!E:L,8,0)</f>
        <v>P-198</v>
      </c>
    </row>
    <row r="5273" spans="1:14" ht="20.25" x14ac:dyDescent="0.25">
      <c r="A5273" s="1">
        <v>1</v>
      </c>
      <c r="B5273" s="159">
        <v>4340</v>
      </c>
      <c r="C5273" s="1" t="s">
        <v>101</v>
      </c>
      <c r="D5273" s="1"/>
      <c r="E5273" s="1"/>
      <c r="F5273" s="1" t="s">
        <v>146</v>
      </c>
      <c r="G5273" s="1">
        <v>18</v>
      </c>
      <c r="H5273" s="1" t="s">
        <v>19</v>
      </c>
      <c r="I5273" s="1" t="s">
        <v>5616</v>
      </c>
      <c r="J5273" s="1">
        <v>1</v>
      </c>
      <c r="K5273" s="1">
        <v>18</v>
      </c>
      <c r="L5273" s="42">
        <v>1</v>
      </c>
      <c r="M5273" s="232">
        <v>46273</v>
      </c>
      <c r="N5273" s="1" t="str">
        <f>VLOOKUP(B5273,MICRO!E:L,8,0)</f>
        <v>P-898</v>
      </c>
    </row>
    <row r="5274" spans="1:14" ht="20.25" x14ac:dyDescent="0.25">
      <c r="A5274" s="1">
        <v>2</v>
      </c>
      <c r="B5274" s="159">
        <v>4341</v>
      </c>
      <c r="C5274" s="1" t="s">
        <v>814</v>
      </c>
      <c r="D5274" s="1"/>
      <c r="E5274" s="1"/>
      <c r="F5274" s="1" t="s">
        <v>4425</v>
      </c>
      <c r="G5274" s="1">
        <v>53</v>
      </c>
      <c r="H5274" s="1" t="s">
        <v>19</v>
      </c>
      <c r="I5274" s="1" t="s">
        <v>5616</v>
      </c>
      <c r="J5274" s="1">
        <v>5.2</v>
      </c>
      <c r="K5274" s="1">
        <v>275.60000000000002</v>
      </c>
      <c r="L5274" s="42">
        <v>1</v>
      </c>
      <c r="M5274" s="232">
        <v>46273</v>
      </c>
      <c r="N5274" s="1" t="str">
        <f>VLOOKUP(B5274,MICRO!E:L,8,0)</f>
        <v>P-898</v>
      </c>
    </row>
    <row r="5275" spans="1:14" ht="20.25" x14ac:dyDescent="0.25">
      <c r="A5275" s="1">
        <v>3</v>
      </c>
      <c r="B5275" s="159">
        <v>4342</v>
      </c>
      <c r="C5275" s="1" t="s">
        <v>4426</v>
      </c>
      <c r="D5275" s="1" t="s">
        <v>4427</v>
      </c>
      <c r="E5275" s="1"/>
      <c r="F5275" s="1" t="s">
        <v>4428</v>
      </c>
      <c r="G5275" s="1">
        <v>7</v>
      </c>
      <c r="H5275" s="1" t="s">
        <v>19</v>
      </c>
      <c r="I5275" s="1" t="s">
        <v>5616</v>
      </c>
      <c r="J5275" s="1">
        <v>19.100000000000001</v>
      </c>
      <c r="K5275" s="1">
        <v>133.70000000000002</v>
      </c>
      <c r="L5275" s="42">
        <v>1</v>
      </c>
      <c r="M5275" s="232">
        <v>46273</v>
      </c>
      <c r="N5275" s="1" t="str">
        <f>VLOOKUP(B5275,MICRO!E:L,8,0)</f>
        <v>P-898</v>
      </c>
    </row>
    <row r="5276" spans="1:14" ht="20.25" x14ac:dyDescent="0.25">
      <c r="A5276" s="1">
        <v>4</v>
      </c>
      <c r="B5276" s="159">
        <v>4343</v>
      </c>
      <c r="C5276" s="1" t="s">
        <v>4429</v>
      </c>
      <c r="D5276" s="1" t="s">
        <v>4430</v>
      </c>
      <c r="E5276" s="1"/>
      <c r="F5276" s="1" t="s">
        <v>4431</v>
      </c>
      <c r="G5276" s="1">
        <v>6</v>
      </c>
      <c r="H5276" s="1" t="s">
        <v>19</v>
      </c>
      <c r="I5276" s="1" t="s">
        <v>5616</v>
      </c>
      <c r="J5276" s="1">
        <v>18.2</v>
      </c>
      <c r="K5276" s="1">
        <v>109.19999999999999</v>
      </c>
      <c r="L5276" s="42">
        <v>1</v>
      </c>
      <c r="M5276" s="232">
        <v>46273</v>
      </c>
      <c r="N5276" s="1" t="str">
        <f>VLOOKUP(B5276,MICRO!E:L,8,0)</f>
        <v>P-898</v>
      </c>
    </row>
    <row r="5277" spans="1:14" ht="20.25" x14ac:dyDescent="0.25">
      <c r="A5277" s="1">
        <v>5</v>
      </c>
      <c r="B5277" s="159">
        <v>4344</v>
      </c>
      <c r="C5277" s="1" t="s">
        <v>4432</v>
      </c>
      <c r="D5277" s="1" t="s">
        <v>4433</v>
      </c>
      <c r="E5277" s="1"/>
      <c r="F5277" s="1" t="s">
        <v>4437</v>
      </c>
      <c r="G5277" s="1">
        <v>8</v>
      </c>
      <c r="H5277" s="1" t="s">
        <v>19</v>
      </c>
      <c r="I5277" s="1" t="s">
        <v>5616</v>
      </c>
      <c r="J5277" s="1">
        <v>6</v>
      </c>
      <c r="K5277" s="1">
        <v>48</v>
      </c>
      <c r="L5277" s="42">
        <v>1</v>
      </c>
      <c r="M5277" s="232">
        <v>46273</v>
      </c>
      <c r="N5277" s="1" t="str">
        <f>VLOOKUP(B5277,MICRO!E:L,8,0)</f>
        <v>P-898</v>
      </c>
    </row>
    <row r="5278" spans="1:14" ht="20.25" x14ac:dyDescent="0.25">
      <c r="A5278" s="1">
        <v>6</v>
      </c>
      <c r="B5278" s="159">
        <v>4345</v>
      </c>
      <c r="C5278" s="1" t="s">
        <v>4434</v>
      </c>
      <c r="D5278" s="1" t="s">
        <v>4435</v>
      </c>
      <c r="E5278" s="1"/>
      <c r="F5278" s="1" t="s">
        <v>4436</v>
      </c>
      <c r="G5278" s="1">
        <v>14</v>
      </c>
      <c r="H5278" s="1" t="s">
        <v>19</v>
      </c>
      <c r="I5278" s="1" t="s">
        <v>5616</v>
      </c>
      <c r="J5278" s="1">
        <v>5</v>
      </c>
      <c r="K5278" s="1">
        <v>70</v>
      </c>
      <c r="L5278" s="42">
        <v>1</v>
      </c>
      <c r="M5278" s="232">
        <v>46273</v>
      </c>
      <c r="N5278" s="1" t="str">
        <f>VLOOKUP(B5278,MICRO!E:L,8,0)</f>
        <v>P-898</v>
      </c>
    </row>
    <row r="5279" spans="1:14" ht="20.25" x14ac:dyDescent="0.25">
      <c r="A5279" s="1">
        <v>7</v>
      </c>
      <c r="B5279" s="159">
        <v>4346</v>
      </c>
      <c r="C5279" s="1" t="s">
        <v>4438</v>
      </c>
      <c r="D5279" s="1" t="s">
        <v>4439</v>
      </c>
      <c r="E5279" s="1"/>
      <c r="F5279" s="1" t="s">
        <v>4440</v>
      </c>
      <c r="G5279" s="1">
        <v>23</v>
      </c>
      <c r="H5279" s="1" t="s">
        <v>19</v>
      </c>
      <c r="I5279" s="1" t="s">
        <v>5616</v>
      </c>
      <c r="J5279" s="1">
        <v>6</v>
      </c>
      <c r="K5279" s="1">
        <v>138</v>
      </c>
      <c r="L5279" s="42">
        <v>1</v>
      </c>
      <c r="M5279" s="232">
        <v>46273</v>
      </c>
      <c r="N5279" s="1" t="str">
        <f>VLOOKUP(B5279,MICRO!E:L,8,0)</f>
        <v>P-898</v>
      </c>
    </row>
    <row r="5280" spans="1:14" ht="20.25" x14ac:dyDescent="0.25">
      <c r="A5280" s="1">
        <v>1</v>
      </c>
      <c r="B5280" s="159">
        <v>4514</v>
      </c>
      <c r="C5280" s="1" t="s">
        <v>814</v>
      </c>
      <c r="D5280" s="1"/>
      <c r="E5280" s="1"/>
      <c r="F5280" s="1" t="s">
        <v>5006</v>
      </c>
      <c r="G5280" s="1">
        <v>2</v>
      </c>
      <c r="H5280" s="1" t="s">
        <v>19</v>
      </c>
      <c r="I5280" s="1" t="s">
        <v>5617</v>
      </c>
      <c r="J5280" s="1">
        <v>5.2</v>
      </c>
      <c r="K5280" s="1">
        <v>10.4</v>
      </c>
      <c r="L5280" s="42">
        <v>1</v>
      </c>
      <c r="M5280" s="232">
        <v>46273</v>
      </c>
      <c r="N5280" s="1" t="str">
        <f>VLOOKUP(B5280,MICRO!E:L,8,0)</f>
        <v>P-899</v>
      </c>
    </row>
    <row r="5281" spans="1:14" ht="20.25" x14ac:dyDescent="0.25">
      <c r="A5281" s="1">
        <v>1</v>
      </c>
      <c r="B5281" s="159">
        <v>4526</v>
      </c>
      <c r="C5281" s="1" t="s">
        <v>414</v>
      </c>
      <c r="D5281" s="1"/>
      <c r="E5281" s="1"/>
      <c r="F5281" s="1" t="s">
        <v>5031</v>
      </c>
      <c r="G5281" s="1">
        <v>10</v>
      </c>
      <c r="H5281" s="1" t="s">
        <v>19</v>
      </c>
      <c r="I5281" s="1" t="s">
        <v>5618</v>
      </c>
      <c r="J5281" s="1">
        <v>5</v>
      </c>
      <c r="K5281" s="1">
        <v>50</v>
      </c>
      <c r="L5281" s="42">
        <v>1</v>
      </c>
      <c r="M5281" s="232">
        <v>46273</v>
      </c>
      <c r="N5281" s="1" t="str">
        <f>VLOOKUP(B5281,MICRO!E:L,8,0)</f>
        <v>P-900</v>
      </c>
    </row>
    <row r="5282" spans="1:14" ht="20.25" x14ac:dyDescent="0.25">
      <c r="A5282" s="1">
        <v>1</v>
      </c>
      <c r="B5282" s="159">
        <v>4326</v>
      </c>
      <c r="C5282" s="1" t="s">
        <v>80</v>
      </c>
      <c r="D5282" s="1" t="s">
        <v>5649</v>
      </c>
      <c r="E5282" s="1"/>
      <c r="F5282" s="1" t="s">
        <v>4300</v>
      </c>
      <c r="G5282" s="1">
        <v>6</v>
      </c>
      <c r="H5282" s="1" t="s">
        <v>19</v>
      </c>
      <c r="I5282" s="1" t="s">
        <v>5650</v>
      </c>
      <c r="J5282" s="1">
        <v>12.5</v>
      </c>
      <c r="K5282" s="1">
        <v>75</v>
      </c>
      <c r="L5282" s="42">
        <v>1</v>
      </c>
      <c r="M5282" s="232">
        <v>46262</v>
      </c>
      <c r="N5282" s="1" t="str">
        <f>VLOOKUP(B5282,MICRO!E:L,8,0)</f>
        <v>P-208</v>
      </c>
    </row>
    <row r="5283" spans="1:14" ht="20.25" x14ac:dyDescent="0.25">
      <c r="A5283" s="1">
        <v>2</v>
      </c>
      <c r="B5283" s="159">
        <v>4325</v>
      </c>
      <c r="C5283" s="1" t="s">
        <v>79</v>
      </c>
      <c r="D5283" s="1" t="s">
        <v>5651</v>
      </c>
      <c r="E5283" s="1"/>
      <c r="F5283" s="1" t="s">
        <v>4297</v>
      </c>
      <c r="G5283" s="1">
        <v>6</v>
      </c>
      <c r="H5283" s="1" t="s">
        <v>19</v>
      </c>
      <c r="I5283" s="1" t="s">
        <v>5650</v>
      </c>
      <c r="J5283" s="1">
        <v>10</v>
      </c>
      <c r="K5283" s="1">
        <v>60</v>
      </c>
      <c r="L5283" s="42">
        <v>1</v>
      </c>
      <c r="M5283" s="232">
        <v>46262</v>
      </c>
      <c r="N5283" s="1" t="str">
        <f>VLOOKUP(B5283,MICRO!E:L,8,0)</f>
        <v>P-208</v>
      </c>
    </row>
    <row r="5284" spans="1:14" ht="20.25" x14ac:dyDescent="0.25">
      <c r="A5284" s="1">
        <v>1</v>
      </c>
      <c r="B5284" s="159">
        <v>4397</v>
      </c>
      <c r="C5284" s="1" t="s">
        <v>4516</v>
      </c>
      <c r="D5284" s="1" t="s">
        <v>4517</v>
      </c>
      <c r="E5284" s="1" t="s">
        <v>2</v>
      </c>
      <c r="F5284" s="1" t="s">
        <v>4518</v>
      </c>
      <c r="G5284" s="1">
        <v>1</v>
      </c>
      <c r="H5284" s="1" t="s">
        <v>19</v>
      </c>
      <c r="I5284" s="1" t="s">
        <v>3140</v>
      </c>
      <c r="J5284" s="1">
        <v>395.4</v>
      </c>
      <c r="K5284" s="1">
        <v>395.4</v>
      </c>
      <c r="L5284" s="42">
        <v>7</v>
      </c>
      <c r="M5284" s="232">
        <v>46280</v>
      </c>
      <c r="N5284" s="1" t="str">
        <f>VLOOKUP(B5284,MICRO!E:L,8,0)</f>
        <v>P-198</v>
      </c>
    </row>
    <row r="5285" spans="1:14" ht="20.25" x14ac:dyDescent="0.25">
      <c r="A5285" s="1">
        <v>2</v>
      </c>
      <c r="B5285" s="159">
        <v>4402</v>
      </c>
      <c r="C5285" s="1" t="s">
        <v>4527</v>
      </c>
      <c r="D5285" s="1" t="s">
        <v>4528</v>
      </c>
      <c r="E5285" s="1" t="s">
        <v>2</v>
      </c>
      <c r="F5285" s="1" t="s">
        <v>4529</v>
      </c>
      <c r="G5285" s="1">
        <v>1</v>
      </c>
      <c r="H5285" s="1" t="s">
        <v>19</v>
      </c>
      <c r="I5285" s="1" t="s">
        <v>3140</v>
      </c>
      <c r="J5285" s="1">
        <v>100.9</v>
      </c>
      <c r="K5285" s="1">
        <v>100.9</v>
      </c>
      <c r="L5285" s="42">
        <v>7</v>
      </c>
      <c r="M5285" s="232">
        <v>46280</v>
      </c>
      <c r="N5285" s="1" t="str">
        <f>VLOOKUP(B5285,MICRO!E:L,8,0)</f>
        <v>P-198</v>
      </c>
    </row>
    <row r="5286" spans="1:14" ht="20.25" x14ac:dyDescent="0.25">
      <c r="A5286" s="1">
        <v>3</v>
      </c>
      <c r="B5286" s="159">
        <v>4403</v>
      </c>
      <c r="C5286" s="1" t="s">
        <v>4527</v>
      </c>
      <c r="D5286" s="1" t="s">
        <v>4528</v>
      </c>
      <c r="E5286" s="1" t="s">
        <v>43</v>
      </c>
      <c r="F5286" s="1" t="s">
        <v>4530</v>
      </c>
      <c r="G5286" s="1">
        <v>2</v>
      </c>
      <c r="H5286" s="1" t="s">
        <v>19</v>
      </c>
      <c r="I5286" s="1" t="s">
        <v>3140</v>
      </c>
      <c r="J5286" s="1">
        <v>83.4</v>
      </c>
      <c r="K5286" s="1">
        <v>166.8</v>
      </c>
      <c r="L5286" s="42">
        <v>7</v>
      </c>
      <c r="M5286" s="232">
        <v>46280</v>
      </c>
      <c r="N5286" s="1" t="str">
        <f>VLOOKUP(B5286,MICRO!E:L,8,0)</f>
        <v>P-198</v>
      </c>
    </row>
    <row r="5287" spans="1:14" ht="20.25" x14ac:dyDescent="0.25">
      <c r="A5287" s="1">
        <v>4</v>
      </c>
      <c r="B5287" s="159">
        <v>4404</v>
      </c>
      <c r="C5287" s="1" t="s">
        <v>4527</v>
      </c>
      <c r="D5287" s="1" t="s">
        <v>4528</v>
      </c>
      <c r="E5287" s="1" t="s">
        <v>746</v>
      </c>
      <c r="F5287" s="1" t="s">
        <v>4531</v>
      </c>
      <c r="G5287" s="1">
        <v>1</v>
      </c>
      <c r="H5287" s="1" t="s">
        <v>19</v>
      </c>
      <c r="I5287" s="1" t="s">
        <v>3140</v>
      </c>
      <c r="J5287" s="1">
        <v>120.2</v>
      </c>
      <c r="K5287" s="1">
        <v>120.2</v>
      </c>
      <c r="L5287" s="42">
        <v>7</v>
      </c>
      <c r="M5287" s="232">
        <v>46280</v>
      </c>
      <c r="N5287" s="1" t="str">
        <f>VLOOKUP(B5287,MICRO!E:L,8,0)</f>
        <v>P-198</v>
      </c>
    </row>
    <row r="5288" spans="1:14" ht="20.25" x14ac:dyDescent="0.25">
      <c r="A5288" s="1">
        <v>5</v>
      </c>
      <c r="B5288" s="159">
        <v>4405</v>
      </c>
      <c r="C5288" s="1" t="s">
        <v>4527</v>
      </c>
      <c r="D5288" s="1" t="s">
        <v>4528</v>
      </c>
      <c r="E5288" s="1" t="s">
        <v>1101</v>
      </c>
      <c r="F5288" s="1" t="s">
        <v>4532</v>
      </c>
      <c r="G5288" s="1">
        <v>1</v>
      </c>
      <c r="H5288" s="1" t="s">
        <v>19</v>
      </c>
      <c r="I5288" s="1" t="s">
        <v>3140</v>
      </c>
      <c r="J5288" s="1">
        <v>63.6</v>
      </c>
      <c r="K5288" s="1">
        <v>63.6</v>
      </c>
      <c r="L5288" s="42">
        <v>7</v>
      </c>
      <c r="M5288" s="232">
        <v>46280</v>
      </c>
      <c r="N5288" s="1" t="str">
        <f>VLOOKUP(B5288,MICRO!E:L,8,0)</f>
        <v>P-198</v>
      </c>
    </row>
    <row r="5289" spans="1:14" ht="20.25" x14ac:dyDescent="0.25">
      <c r="A5289" s="1">
        <v>6</v>
      </c>
      <c r="B5289" s="159">
        <v>4406</v>
      </c>
      <c r="C5289" s="1" t="s">
        <v>4527</v>
      </c>
      <c r="D5289" s="1" t="s">
        <v>4528</v>
      </c>
      <c r="E5289" s="1" t="s">
        <v>100</v>
      </c>
      <c r="F5289" s="1" t="s">
        <v>4533</v>
      </c>
      <c r="G5289" s="1">
        <v>1</v>
      </c>
      <c r="H5289" s="1" t="s">
        <v>19</v>
      </c>
      <c r="I5289" s="1" t="s">
        <v>3140</v>
      </c>
      <c r="J5289" s="1">
        <v>75.8</v>
      </c>
      <c r="K5289" s="1">
        <v>75.8</v>
      </c>
      <c r="L5289" s="42">
        <v>7</v>
      </c>
      <c r="M5289" s="232">
        <v>46280</v>
      </c>
      <c r="N5289" s="1" t="str">
        <f>VLOOKUP(B5289,MICRO!E:L,8,0)</f>
        <v>P-198</v>
      </c>
    </row>
    <row r="5290" spans="1:14" ht="20.25" x14ac:dyDescent="0.25">
      <c r="A5290" s="1">
        <v>7</v>
      </c>
      <c r="B5290" s="159">
        <v>4409</v>
      </c>
      <c r="C5290" s="1" t="s">
        <v>4535</v>
      </c>
      <c r="D5290" s="1" t="s">
        <v>4536</v>
      </c>
      <c r="E5290" s="1" t="s">
        <v>746</v>
      </c>
      <c r="F5290" s="1" t="s">
        <v>4539</v>
      </c>
      <c r="G5290" s="1">
        <v>2</v>
      </c>
      <c r="H5290" s="1" t="s">
        <v>19</v>
      </c>
      <c r="I5290" s="1" t="s">
        <v>3140</v>
      </c>
      <c r="J5290" s="1">
        <v>51.8</v>
      </c>
      <c r="K5290" s="1">
        <v>103.6</v>
      </c>
      <c r="L5290" s="42">
        <v>7</v>
      </c>
      <c r="M5290" s="232">
        <v>46280</v>
      </c>
      <c r="N5290" s="1" t="str">
        <f>VLOOKUP(B5290,MICRO!E:L,8,0)</f>
        <v>P-198</v>
      </c>
    </row>
    <row r="5291" spans="1:14" ht="20.25" x14ac:dyDescent="0.25">
      <c r="A5291" s="1">
        <v>8</v>
      </c>
      <c r="B5291" s="159">
        <v>4431</v>
      </c>
      <c r="C5291" s="1" t="s">
        <v>4865</v>
      </c>
      <c r="D5291" s="1" t="s">
        <v>4866</v>
      </c>
      <c r="E5291" s="1" t="s">
        <v>43</v>
      </c>
      <c r="F5291" s="1" t="s">
        <v>4871</v>
      </c>
      <c r="G5291" s="1">
        <v>4</v>
      </c>
      <c r="H5291" s="1" t="s">
        <v>19</v>
      </c>
      <c r="I5291" s="1" t="s">
        <v>3093</v>
      </c>
      <c r="J5291" s="1">
        <v>31.2</v>
      </c>
      <c r="K5291" s="1">
        <v>124.8</v>
      </c>
      <c r="L5291" s="42">
        <v>7</v>
      </c>
      <c r="M5291" s="232">
        <v>46280</v>
      </c>
      <c r="N5291" s="1" t="str">
        <f>VLOOKUP(B5291,MICRO!E:L,8,0)</f>
        <v>P-198</v>
      </c>
    </row>
    <row r="5292" spans="1:14" ht="20.25" x14ac:dyDescent="0.25">
      <c r="A5292" s="1">
        <v>9</v>
      </c>
      <c r="B5292" s="159">
        <v>4439</v>
      </c>
      <c r="C5292" s="1" t="s">
        <v>4868</v>
      </c>
      <c r="D5292" s="1" t="s">
        <v>4869</v>
      </c>
      <c r="E5292" s="1" t="s">
        <v>1101</v>
      </c>
      <c r="F5292" s="1" t="s">
        <v>4888</v>
      </c>
      <c r="G5292" s="1">
        <v>4</v>
      </c>
      <c r="H5292" s="1" t="s">
        <v>19</v>
      </c>
      <c r="I5292" s="1" t="s">
        <v>3093</v>
      </c>
      <c r="J5292" s="1">
        <v>6</v>
      </c>
      <c r="K5292" s="1">
        <v>24</v>
      </c>
      <c r="L5292" s="42">
        <v>7</v>
      </c>
      <c r="M5292" s="232">
        <v>46280</v>
      </c>
      <c r="N5292" s="1" t="str">
        <f>VLOOKUP(B5292,MICRO!E:L,8,0)</f>
        <v>P-198</v>
      </c>
    </row>
    <row r="5293" spans="1:14" ht="20.25" x14ac:dyDescent="0.25">
      <c r="A5293" s="1">
        <v>10</v>
      </c>
      <c r="B5293" s="159">
        <v>4448</v>
      </c>
      <c r="C5293" s="1" t="s">
        <v>4877</v>
      </c>
      <c r="D5293" s="1" t="s">
        <v>4878</v>
      </c>
      <c r="E5293" s="1" t="s">
        <v>2</v>
      </c>
      <c r="F5293" s="1" t="s">
        <v>4879</v>
      </c>
      <c r="G5293" s="1">
        <v>2</v>
      </c>
      <c r="H5293" s="1" t="s">
        <v>19</v>
      </c>
      <c r="I5293" s="1" t="s">
        <v>3093</v>
      </c>
      <c r="J5293" s="1">
        <v>71.099999999999994</v>
      </c>
      <c r="K5293" s="1">
        <v>142.19999999999999</v>
      </c>
      <c r="L5293" s="42">
        <v>7</v>
      </c>
      <c r="M5293" s="232">
        <v>46280</v>
      </c>
      <c r="N5293" s="1" t="str">
        <f>VLOOKUP(B5293,MICRO!E:L,8,0)</f>
        <v>P-198</v>
      </c>
    </row>
    <row r="5294" spans="1:14" ht="20.25" x14ac:dyDescent="0.25">
      <c r="A5294" s="1">
        <v>11</v>
      </c>
      <c r="B5294" s="159">
        <v>4451</v>
      </c>
      <c r="C5294" s="1" t="s">
        <v>4877</v>
      </c>
      <c r="D5294" s="1" t="s">
        <v>4878</v>
      </c>
      <c r="E5294" s="1" t="s">
        <v>1101</v>
      </c>
      <c r="F5294" s="1" t="s">
        <v>4893</v>
      </c>
      <c r="G5294" s="1">
        <v>4</v>
      </c>
      <c r="H5294" s="1" t="s">
        <v>19</v>
      </c>
      <c r="I5294" s="1" t="s">
        <v>3093</v>
      </c>
      <c r="J5294" s="1">
        <v>6</v>
      </c>
      <c r="K5294" s="1">
        <v>24</v>
      </c>
      <c r="L5294" s="42">
        <v>7</v>
      </c>
      <c r="M5294" s="232">
        <v>46280</v>
      </c>
      <c r="N5294" s="1" t="str">
        <f>VLOOKUP(B5294,MICRO!E:L,8,0)</f>
        <v>P-198</v>
      </c>
    </row>
    <row r="5295" spans="1:14" ht="20.25" x14ac:dyDescent="0.25">
      <c r="A5295" s="1">
        <v>12</v>
      </c>
      <c r="B5295" s="159">
        <v>4460</v>
      </c>
      <c r="C5295" s="1" t="s">
        <v>4902</v>
      </c>
      <c r="D5295" s="1" t="s">
        <v>4903</v>
      </c>
      <c r="E5295" s="1" t="s">
        <v>2</v>
      </c>
      <c r="F5295" s="1" t="s">
        <v>4904</v>
      </c>
      <c r="G5295" s="1">
        <v>4</v>
      </c>
      <c r="H5295" s="1" t="s">
        <v>19</v>
      </c>
      <c r="I5295" s="1" t="s">
        <v>3093</v>
      </c>
      <c r="J5295" s="1">
        <v>69.8</v>
      </c>
      <c r="K5295" s="1">
        <v>279.2</v>
      </c>
      <c r="L5295" s="42">
        <v>7</v>
      </c>
      <c r="M5295" s="232">
        <v>46280</v>
      </c>
      <c r="N5295" s="1" t="str">
        <f>VLOOKUP(B5295,MICRO!E:L,8,0)</f>
        <v>P-198</v>
      </c>
    </row>
    <row r="5296" spans="1:14" ht="20.25" x14ac:dyDescent="0.25">
      <c r="A5296" s="1">
        <v>13</v>
      </c>
      <c r="B5296" s="159">
        <v>4463</v>
      </c>
      <c r="C5296" s="1" t="s">
        <v>4902</v>
      </c>
      <c r="D5296" s="1" t="s">
        <v>4903</v>
      </c>
      <c r="E5296" s="1" t="s">
        <v>1101</v>
      </c>
      <c r="F5296" s="1" t="s">
        <v>4907</v>
      </c>
      <c r="G5296" s="1">
        <v>8</v>
      </c>
      <c r="H5296" s="1" t="s">
        <v>19</v>
      </c>
      <c r="I5296" s="1" t="s">
        <v>3093</v>
      </c>
      <c r="J5296" s="1">
        <v>14.7</v>
      </c>
      <c r="K5296" s="1">
        <v>117.6</v>
      </c>
      <c r="L5296" s="42">
        <v>7</v>
      </c>
      <c r="M5296" s="232">
        <v>46280</v>
      </c>
      <c r="N5296" s="1" t="str">
        <f>VLOOKUP(B5296,MICRO!E:L,8,0)</f>
        <v>P-198</v>
      </c>
    </row>
    <row r="5297" spans="1:14" ht="20.25" x14ac:dyDescent="0.25">
      <c r="A5297" s="1">
        <v>14</v>
      </c>
      <c r="B5297" s="159">
        <v>4464</v>
      </c>
      <c r="C5297" s="1" t="s">
        <v>4902</v>
      </c>
      <c r="D5297" s="1" t="s">
        <v>4903</v>
      </c>
      <c r="E5297" s="1" t="s">
        <v>100</v>
      </c>
      <c r="F5297" s="1" t="s">
        <v>4908</v>
      </c>
      <c r="G5297" s="1">
        <v>16</v>
      </c>
      <c r="H5297" s="1" t="s">
        <v>19</v>
      </c>
      <c r="I5297" s="1" t="s">
        <v>3093</v>
      </c>
      <c r="J5297" s="1">
        <v>6</v>
      </c>
      <c r="K5297" s="1">
        <v>96</v>
      </c>
      <c r="L5297" s="42">
        <v>7</v>
      </c>
      <c r="M5297" s="232">
        <v>46280</v>
      </c>
      <c r="N5297" s="1" t="str">
        <f>VLOOKUP(B5297,MICRO!E:L,8,0)</f>
        <v>P-198</v>
      </c>
    </row>
    <row r="5298" spans="1:14" ht="20.25" x14ac:dyDescent="0.25">
      <c r="A5298" s="1">
        <v>15</v>
      </c>
      <c r="B5298" s="159">
        <v>4469</v>
      </c>
      <c r="C5298" s="1" t="s">
        <v>4910</v>
      </c>
      <c r="D5298" s="1" t="s">
        <v>4911</v>
      </c>
      <c r="E5298" s="1" t="s">
        <v>1101</v>
      </c>
      <c r="F5298" s="1" t="s">
        <v>5724</v>
      </c>
      <c r="G5298" s="1">
        <v>2</v>
      </c>
      <c r="H5298" s="1" t="s">
        <v>19</v>
      </c>
      <c r="I5298" s="1" t="s">
        <v>3093</v>
      </c>
      <c r="J5298" s="1">
        <v>14.7</v>
      </c>
      <c r="K5298" s="1">
        <v>29.4</v>
      </c>
      <c r="L5298" s="42">
        <v>7</v>
      </c>
      <c r="M5298" s="232">
        <v>46280</v>
      </c>
      <c r="N5298" s="1" t="str">
        <f>VLOOKUP(B5298,MICRO!E:L,8,0)</f>
        <v>P-198</v>
      </c>
    </row>
    <row r="5299" spans="1:14" ht="20.25" x14ac:dyDescent="0.25">
      <c r="A5299" s="1">
        <v>16</v>
      </c>
      <c r="B5299" s="159">
        <v>4470</v>
      </c>
      <c r="C5299" s="1" t="s">
        <v>4910</v>
      </c>
      <c r="D5299" s="1" t="s">
        <v>4911</v>
      </c>
      <c r="E5299" s="1" t="s">
        <v>100</v>
      </c>
      <c r="F5299" s="1" t="s">
        <v>4916</v>
      </c>
      <c r="G5299" s="1">
        <v>2</v>
      </c>
      <c r="H5299" s="1" t="s">
        <v>19</v>
      </c>
      <c r="I5299" s="1" t="s">
        <v>3093</v>
      </c>
      <c r="J5299" s="1">
        <v>3.4</v>
      </c>
      <c r="K5299" s="1">
        <v>6.8</v>
      </c>
      <c r="L5299" s="42">
        <v>7</v>
      </c>
      <c r="M5299" s="232">
        <v>46280</v>
      </c>
      <c r="N5299" s="1" t="str">
        <f>VLOOKUP(B5299,MICRO!E:L,8,0)</f>
        <v>P-198</v>
      </c>
    </row>
    <row r="5300" spans="1:14" ht="20.25" x14ac:dyDescent="0.25">
      <c r="A5300" s="1">
        <v>17</v>
      </c>
      <c r="B5300" s="159">
        <v>4471</v>
      </c>
      <c r="C5300" s="1" t="s">
        <v>4910</v>
      </c>
      <c r="D5300" s="1" t="s">
        <v>4911</v>
      </c>
      <c r="E5300" s="1" t="s">
        <v>173</v>
      </c>
      <c r="F5300" s="1" t="s">
        <v>4917</v>
      </c>
      <c r="G5300" s="1">
        <v>2</v>
      </c>
      <c r="H5300" s="1" t="s">
        <v>19</v>
      </c>
      <c r="I5300" s="1" t="s">
        <v>3093</v>
      </c>
      <c r="J5300" s="1">
        <v>6</v>
      </c>
      <c r="K5300" s="1">
        <v>12</v>
      </c>
      <c r="L5300" s="42">
        <v>7</v>
      </c>
      <c r="M5300" s="232">
        <v>46280</v>
      </c>
      <c r="N5300" s="1" t="str">
        <f>VLOOKUP(B5300,MICRO!E:L,8,0)</f>
        <v>P-198</v>
      </c>
    </row>
    <row r="5301" spans="1:14" ht="20.25" x14ac:dyDescent="0.25">
      <c r="A5301" s="1">
        <v>18</v>
      </c>
      <c r="B5301" s="159">
        <v>4473</v>
      </c>
      <c r="C5301" s="1" t="s">
        <v>4919</v>
      </c>
      <c r="D5301" s="1" t="s">
        <v>4920</v>
      </c>
      <c r="E5301" s="1" t="s">
        <v>2</v>
      </c>
      <c r="F5301" s="1" t="s">
        <v>4921</v>
      </c>
      <c r="G5301" s="1">
        <v>1</v>
      </c>
      <c r="H5301" s="1" t="s">
        <v>19</v>
      </c>
      <c r="I5301" s="1" t="s">
        <v>3093</v>
      </c>
      <c r="J5301" s="1">
        <v>715.7</v>
      </c>
      <c r="K5301" s="1">
        <v>715.7</v>
      </c>
      <c r="L5301" s="42">
        <v>7</v>
      </c>
      <c r="M5301" s="232">
        <v>46280</v>
      </c>
      <c r="N5301" s="1" t="str">
        <f>VLOOKUP(B5301,MICRO!E:L,8,0)</f>
        <v>P-198</v>
      </c>
    </row>
    <row r="5302" spans="1:14" ht="20.25" x14ac:dyDescent="0.25">
      <c r="A5302" s="1">
        <v>19</v>
      </c>
      <c r="B5302" s="159"/>
      <c r="C5302" s="1" t="s">
        <v>5725</v>
      </c>
      <c r="D5302" s="1"/>
      <c r="E5302" s="1"/>
      <c r="F5302" s="1" t="s">
        <v>5726</v>
      </c>
      <c r="G5302" s="1">
        <v>1</v>
      </c>
      <c r="H5302" s="1" t="s">
        <v>19</v>
      </c>
      <c r="I5302" s="1" t="s">
        <v>3034</v>
      </c>
      <c r="J5302" s="1">
        <v>26</v>
      </c>
      <c r="K5302" s="1">
        <v>26</v>
      </c>
      <c r="L5302" s="42">
        <v>7</v>
      </c>
      <c r="M5302" s="232">
        <v>46280</v>
      </c>
      <c r="N5302" s="1" t="e">
        <f>VLOOKUP(B5302,MICRO!E:L,8,0)</f>
        <v>#N/A</v>
      </c>
    </row>
    <row r="5303" spans="1:14" ht="20.25" x14ac:dyDescent="0.25">
      <c r="A5303" s="1">
        <v>20</v>
      </c>
      <c r="B5303" s="159"/>
      <c r="C5303" s="1" t="s">
        <v>5725</v>
      </c>
      <c r="D5303" s="1"/>
      <c r="E5303" s="1"/>
      <c r="F5303" s="1" t="s">
        <v>5727</v>
      </c>
      <c r="G5303" s="1">
        <v>1</v>
      </c>
      <c r="H5303" s="1" t="s">
        <v>19</v>
      </c>
      <c r="I5303" s="1" t="s">
        <v>3034</v>
      </c>
      <c r="J5303" s="1">
        <v>26.5</v>
      </c>
      <c r="K5303" s="1">
        <v>26.5</v>
      </c>
      <c r="L5303" s="42">
        <v>7</v>
      </c>
      <c r="M5303" s="232">
        <v>46280</v>
      </c>
      <c r="N5303" s="1" t="e">
        <f>VLOOKUP(B5303,MICRO!E:L,8,0)</f>
        <v>#N/A</v>
      </c>
    </row>
    <row r="5304" spans="1:14" ht="20.25" x14ac:dyDescent="0.25">
      <c r="A5304" s="1">
        <v>21</v>
      </c>
      <c r="B5304" s="159"/>
      <c r="C5304" s="1" t="s">
        <v>5728</v>
      </c>
      <c r="D5304" s="1"/>
      <c r="E5304" s="1"/>
      <c r="F5304" s="1" t="s">
        <v>5729</v>
      </c>
      <c r="G5304" s="1">
        <v>1</v>
      </c>
      <c r="H5304" s="1" t="s">
        <v>19</v>
      </c>
      <c r="I5304" s="1" t="s">
        <v>3045</v>
      </c>
      <c r="J5304" s="1">
        <v>28</v>
      </c>
      <c r="K5304" s="1">
        <v>28</v>
      </c>
      <c r="L5304" s="42">
        <v>7</v>
      </c>
      <c r="M5304" s="232">
        <v>46280</v>
      </c>
      <c r="N5304" s="1" t="e">
        <f>VLOOKUP(B5304,MICRO!E:L,8,0)</f>
        <v>#N/A</v>
      </c>
    </row>
    <row r="5305" spans="1:14" ht="20.25" x14ac:dyDescent="0.25">
      <c r="A5305" s="1">
        <v>22</v>
      </c>
      <c r="B5305" s="159"/>
      <c r="C5305" s="1" t="s">
        <v>5728</v>
      </c>
      <c r="D5305" s="1"/>
      <c r="E5305" s="1"/>
      <c r="F5305" s="1" t="s">
        <v>5730</v>
      </c>
      <c r="G5305" s="1">
        <v>1</v>
      </c>
      <c r="H5305" s="1" t="s">
        <v>19</v>
      </c>
      <c r="I5305" s="1" t="s">
        <v>3045</v>
      </c>
      <c r="J5305" s="1">
        <v>27.5</v>
      </c>
      <c r="K5305" s="1">
        <v>27.5</v>
      </c>
      <c r="L5305" s="42">
        <v>7</v>
      </c>
      <c r="M5305" s="232">
        <v>46280</v>
      </c>
      <c r="N5305" s="1" t="e">
        <f>VLOOKUP(B5305,MICRO!E:L,8,0)</f>
        <v>#N/A</v>
      </c>
    </row>
    <row r="5306" spans="1:14" ht="20.25" x14ac:dyDescent="0.25">
      <c r="A5306" s="1">
        <v>23</v>
      </c>
      <c r="B5306" s="159"/>
      <c r="C5306" s="1" t="s">
        <v>5731</v>
      </c>
      <c r="D5306" s="1"/>
      <c r="E5306" s="1"/>
      <c r="F5306" s="1" t="s">
        <v>5732</v>
      </c>
      <c r="G5306" s="1">
        <v>1</v>
      </c>
      <c r="H5306" s="1" t="s">
        <v>19</v>
      </c>
      <c r="I5306" s="1" t="s">
        <v>3140</v>
      </c>
      <c r="J5306" s="1">
        <v>24</v>
      </c>
      <c r="K5306" s="1">
        <v>24</v>
      </c>
      <c r="L5306" s="42">
        <v>7</v>
      </c>
      <c r="M5306" s="232">
        <v>46280</v>
      </c>
      <c r="N5306" s="1" t="e">
        <f>VLOOKUP(B5306,MICRO!E:L,8,0)</f>
        <v>#N/A</v>
      </c>
    </row>
    <row r="5307" spans="1:14" ht="20.25" x14ac:dyDescent="0.25">
      <c r="A5307" s="1">
        <v>24</v>
      </c>
      <c r="B5307" s="159"/>
      <c r="C5307" s="1" t="s">
        <v>5731</v>
      </c>
      <c r="D5307" s="1"/>
      <c r="E5307" s="1"/>
      <c r="F5307" s="1" t="s">
        <v>5733</v>
      </c>
      <c r="G5307" s="1">
        <v>1</v>
      </c>
      <c r="H5307" s="1" t="s">
        <v>19</v>
      </c>
      <c r="I5307" s="1" t="s">
        <v>3140</v>
      </c>
      <c r="J5307" s="1">
        <v>25.5</v>
      </c>
      <c r="K5307" s="1">
        <v>25.5</v>
      </c>
      <c r="L5307" s="42">
        <v>7</v>
      </c>
      <c r="M5307" s="232">
        <v>46280</v>
      </c>
      <c r="N5307" s="1" t="e">
        <f>VLOOKUP(B5307,MICRO!E:L,8,0)</f>
        <v>#N/A</v>
      </c>
    </row>
    <row r="5308" spans="1:14" ht="20.25" x14ac:dyDescent="0.25">
      <c r="A5308" s="1">
        <v>25</v>
      </c>
      <c r="B5308" s="159"/>
      <c r="C5308" s="1" t="s">
        <v>5734</v>
      </c>
      <c r="D5308" s="1"/>
      <c r="E5308" s="1"/>
      <c r="F5308" s="1" t="s">
        <v>5735</v>
      </c>
      <c r="G5308" s="1">
        <v>1</v>
      </c>
      <c r="H5308" s="1" t="s">
        <v>19</v>
      </c>
      <c r="I5308" s="1" t="s">
        <v>3093</v>
      </c>
      <c r="J5308" s="1">
        <v>32</v>
      </c>
      <c r="K5308" s="1">
        <v>32</v>
      </c>
      <c r="L5308" s="42">
        <v>7</v>
      </c>
      <c r="M5308" s="232">
        <v>46280</v>
      </c>
      <c r="N5308" s="1" t="e">
        <f>VLOOKUP(B5308,MICRO!E:L,8,0)</f>
        <v>#N/A</v>
      </c>
    </row>
    <row r="5309" spans="1:14" ht="20.25" x14ac:dyDescent="0.25">
      <c r="A5309" s="1">
        <v>26</v>
      </c>
      <c r="B5309" s="159"/>
      <c r="C5309" s="1" t="s">
        <v>5734</v>
      </c>
      <c r="D5309" s="1"/>
      <c r="E5309" s="1"/>
      <c r="F5309" s="1" t="s">
        <v>5736</v>
      </c>
      <c r="G5309" s="1">
        <v>1</v>
      </c>
      <c r="H5309" s="1" t="s">
        <v>19</v>
      </c>
      <c r="I5309" s="1" t="s">
        <v>3093</v>
      </c>
      <c r="J5309" s="1">
        <v>29</v>
      </c>
      <c r="K5309" s="1">
        <v>29</v>
      </c>
      <c r="L5309" s="42">
        <v>7</v>
      </c>
      <c r="M5309" s="232">
        <v>46280</v>
      </c>
      <c r="N5309" s="1" t="e">
        <f>VLOOKUP(B5309,MICRO!E:L,8,0)</f>
        <v>#N/A</v>
      </c>
    </row>
    <row r="5310" spans="1:14" ht="20.25" x14ac:dyDescent="0.25">
      <c r="A5310" s="1">
        <v>27</v>
      </c>
      <c r="B5310" s="159"/>
      <c r="C5310" s="1" t="s">
        <v>5737</v>
      </c>
      <c r="D5310" s="1"/>
      <c r="E5310" s="1" t="s">
        <v>5738</v>
      </c>
      <c r="F5310" s="1" t="s">
        <v>5739</v>
      </c>
      <c r="G5310" s="1">
        <v>4</v>
      </c>
      <c r="H5310" s="1" t="s">
        <v>19</v>
      </c>
      <c r="I5310" s="1" t="s">
        <v>3045</v>
      </c>
      <c r="J5310" s="1">
        <v>12.5</v>
      </c>
      <c r="K5310" s="1">
        <v>50</v>
      </c>
      <c r="L5310" s="42">
        <v>7</v>
      </c>
      <c r="M5310" s="232">
        <v>46280</v>
      </c>
      <c r="N5310" s="1" t="e">
        <f>VLOOKUP(B5310,MICRO!E:L,8,0)</f>
        <v>#N/A</v>
      </c>
    </row>
    <row r="5311" spans="1:14" ht="20.25" x14ac:dyDescent="0.25">
      <c r="A5311" s="1">
        <v>28</v>
      </c>
      <c r="B5311" s="159"/>
      <c r="C5311" s="1" t="s">
        <v>5740</v>
      </c>
      <c r="D5311" s="1"/>
      <c r="E5311" s="1" t="s">
        <v>5741</v>
      </c>
      <c r="F5311" s="1" t="s">
        <v>5742</v>
      </c>
      <c r="G5311" s="1">
        <v>14</v>
      </c>
      <c r="H5311" s="1" t="s">
        <v>19</v>
      </c>
      <c r="I5311" s="1" t="s">
        <v>3034</v>
      </c>
      <c r="J5311" s="1">
        <v>9.58</v>
      </c>
      <c r="K5311" s="1">
        <v>134.12</v>
      </c>
      <c r="L5311" s="42">
        <v>7</v>
      </c>
      <c r="M5311" s="232">
        <v>46280</v>
      </c>
      <c r="N5311" s="1" t="e">
        <f>VLOOKUP(B5311,MICRO!E:L,8,0)</f>
        <v>#N/A</v>
      </c>
    </row>
    <row r="5312" spans="1:14" ht="20.25" x14ac:dyDescent="0.25">
      <c r="A5312" s="1">
        <v>29</v>
      </c>
      <c r="B5312" s="159"/>
      <c r="C5312" s="1" t="s">
        <v>3315</v>
      </c>
      <c r="D5312" s="1"/>
      <c r="E5312" s="1"/>
      <c r="F5312" s="1" t="s">
        <v>5743</v>
      </c>
      <c r="G5312" s="1">
        <v>260</v>
      </c>
      <c r="H5312" s="1" t="s">
        <v>19</v>
      </c>
      <c r="I5312" s="1" t="s">
        <v>3034</v>
      </c>
      <c r="J5312" s="1">
        <v>0.02</v>
      </c>
      <c r="K5312" s="1">
        <v>5.2</v>
      </c>
      <c r="L5312" s="42">
        <v>7</v>
      </c>
      <c r="M5312" s="232">
        <v>46280</v>
      </c>
      <c r="N5312" s="1" t="e">
        <f>VLOOKUP(B5312,MICRO!E:L,8,0)</f>
        <v>#N/A</v>
      </c>
    </row>
    <row r="5313" spans="1:14" ht="20.25" x14ac:dyDescent="0.25">
      <c r="A5313" s="1">
        <v>30</v>
      </c>
      <c r="B5313" s="159"/>
      <c r="C5313" s="1" t="s">
        <v>3315</v>
      </c>
      <c r="D5313" s="1"/>
      <c r="E5313" s="1"/>
      <c r="F5313" s="1" t="s">
        <v>5744</v>
      </c>
      <c r="G5313" s="1">
        <v>216</v>
      </c>
      <c r="H5313" s="1" t="s">
        <v>19</v>
      </c>
      <c r="I5313" s="1" t="s">
        <v>3034</v>
      </c>
      <c r="J5313" s="1">
        <v>0.05</v>
      </c>
      <c r="K5313" s="1">
        <v>10.8</v>
      </c>
      <c r="L5313" s="42">
        <v>7</v>
      </c>
      <c r="M5313" s="232">
        <v>46280</v>
      </c>
      <c r="N5313" s="1" t="e">
        <f>VLOOKUP(B5313,MICRO!E:L,8,0)</f>
        <v>#N/A</v>
      </c>
    </row>
    <row r="5314" spans="1:14" ht="20.25" x14ac:dyDescent="0.25">
      <c r="A5314" s="1">
        <v>31</v>
      </c>
      <c r="B5314" s="159"/>
      <c r="C5314" s="1" t="s">
        <v>3315</v>
      </c>
      <c r="D5314" s="1"/>
      <c r="E5314" s="1"/>
      <c r="F5314" s="1" t="s">
        <v>5745</v>
      </c>
      <c r="G5314" s="1">
        <v>296</v>
      </c>
      <c r="H5314" s="1" t="s">
        <v>19</v>
      </c>
      <c r="I5314" s="1" t="s">
        <v>3034</v>
      </c>
      <c r="J5314" s="1">
        <v>0.02</v>
      </c>
      <c r="K5314" s="1">
        <v>5.92</v>
      </c>
      <c r="L5314" s="42">
        <v>7</v>
      </c>
      <c r="M5314" s="232">
        <v>46280</v>
      </c>
      <c r="N5314" s="1" t="e">
        <f>VLOOKUP(B5314,MICRO!E:L,8,0)</f>
        <v>#N/A</v>
      </c>
    </row>
    <row r="5315" spans="1:14" ht="20.25" x14ac:dyDescent="0.25">
      <c r="A5315" s="1">
        <v>32</v>
      </c>
      <c r="B5315" s="159"/>
      <c r="C5315" s="1" t="s">
        <v>3315</v>
      </c>
      <c r="D5315" s="1"/>
      <c r="E5315" s="1"/>
      <c r="F5315" s="1" t="s">
        <v>5746</v>
      </c>
      <c r="G5315" s="1">
        <v>296</v>
      </c>
      <c r="H5315" s="1" t="s">
        <v>19</v>
      </c>
      <c r="I5315" s="1" t="s">
        <v>3034</v>
      </c>
      <c r="J5315" s="1">
        <v>0.01</v>
      </c>
      <c r="K5315" s="1">
        <v>2.96</v>
      </c>
      <c r="L5315" s="42">
        <v>7</v>
      </c>
      <c r="M5315" s="232">
        <v>46280</v>
      </c>
      <c r="N5315" s="1" t="e">
        <f>VLOOKUP(B5315,MICRO!E:L,8,0)</f>
        <v>#N/A</v>
      </c>
    </row>
    <row r="5316" spans="1:14" ht="20.25" x14ac:dyDescent="0.25">
      <c r="A5316" s="1">
        <v>33</v>
      </c>
      <c r="B5316" s="159"/>
      <c r="C5316" s="1" t="s">
        <v>3315</v>
      </c>
      <c r="D5316" s="1"/>
      <c r="E5316" s="1"/>
      <c r="F5316" s="1" t="s">
        <v>5747</v>
      </c>
      <c r="G5316" s="1">
        <v>416</v>
      </c>
      <c r="H5316" s="1" t="s">
        <v>19</v>
      </c>
      <c r="I5316" s="1" t="s">
        <v>3034</v>
      </c>
      <c r="J5316" s="1">
        <v>0.05</v>
      </c>
      <c r="K5316" s="1">
        <v>20.8</v>
      </c>
      <c r="L5316" s="42">
        <v>7</v>
      </c>
      <c r="M5316" s="232">
        <v>46280</v>
      </c>
      <c r="N5316" s="1" t="e">
        <f>VLOOKUP(B5316,MICRO!E:L,8,0)</f>
        <v>#N/A</v>
      </c>
    </row>
    <row r="5317" spans="1:14" ht="20.25" x14ac:dyDescent="0.25">
      <c r="A5317" s="1">
        <v>34</v>
      </c>
      <c r="B5317" s="159"/>
      <c r="C5317" s="1" t="s">
        <v>3315</v>
      </c>
      <c r="D5317" s="1"/>
      <c r="E5317" s="1"/>
      <c r="F5317" s="1" t="s">
        <v>5748</v>
      </c>
      <c r="G5317" s="1">
        <v>80</v>
      </c>
      <c r="H5317" s="1" t="s">
        <v>19</v>
      </c>
      <c r="I5317" s="1" t="s">
        <v>3034</v>
      </c>
      <c r="J5317" s="1">
        <v>0.05</v>
      </c>
      <c r="K5317" s="1">
        <v>4</v>
      </c>
      <c r="L5317" s="42">
        <v>7</v>
      </c>
      <c r="M5317" s="232">
        <v>46280</v>
      </c>
      <c r="N5317" s="1" t="e">
        <f>VLOOKUP(B5317,MICRO!E:L,8,0)</f>
        <v>#N/A</v>
      </c>
    </row>
    <row r="5318" spans="1:14" ht="20.25" x14ac:dyDescent="0.25">
      <c r="A5318" s="1">
        <v>35</v>
      </c>
      <c r="B5318" s="159"/>
      <c r="C5318" s="1" t="s">
        <v>3729</v>
      </c>
      <c r="D5318" s="1"/>
      <c r="E5318" s="1"/>
      <c r="F5318" s="1" t="s">
        <v>5749</v>
      </c>
      <c r="G5318" s="1">
        <v>32</v>
      </c>
      <c r="H5318" s="1" t="s">
        <v>19</v>
      </c>
      <c r="I5318" s="1" t="s">
        <v>3045</v>
      </c>
      <c r="J5318" s="1">
        <v>0.05</v>
      </c>
      <c r="K5318" s="1">
        <v>1.6</v>
      </c>
      <c r="L5318" s="42">
        <v>7</v>
      </c>
      <c r="M5318" s="232">
        <v>46280</v>
      </c>
      <c r="N5318" s="1" t="e">
        <f>VLOOKUP(B5318,MICRO!E:L,8,0)</f>
        <v>#N/A</v>
      </c>
    </row>
    <row r="5319" spans="1:14" ht="20.25" x14ac:dyDescent="0.25">
      <c r="A5319" s="1">
        <v>36</v>
      </c>
      <c r="B5319" s="159"/>
      <c r="C5319" s="1" t="s">
        <v>3729</v>
      </c>
      <c r="D5319" s="1"/>
      <c r="E5319" s="1"/>
      <c r="F5319" s="1" t="s">
        <v>5750</v>
      </c>
      <c r="G5319" s="1">
        <v>32</v>
      </c>
      <c r="H5319" s="1" t="s">
        <v>19</v>
      </c>
      <c r="I5319" s="1" t="s">
        <v>3045</v>
      </c>
      <c r="J5319" s="1">
        <v>0.02</v>
      </c>
      <c r="K5319" s="1">
        <v>0.64</v>
      </c>
      <c r="L5319" s="42">
        <v>7</v>
      </c>
      <c r="M5319" s="232">
        <v>46280</v>
      </c>
      <c r="N5319" s="1" t="e">
        <f>VLOOKUP(B5319,MICRO!E:L,8,0)</f>
        <v>#N/A</v>
      </c>
    </row>
    <row r="5320" spans="1:14" ht="20.25" x14ac:dyDescent="0.25">
      <c r="A5320" s="1">
        <v>37</v>
      </c>
      <c r="B5320" s="159"/>
      <c r="C5320" s="1" t="s">
        <v>3729</v>
      </c>
      <c r="D5320" s="1"/>
      <c r="E5320" s="1"/>
      <c r="F5320" s="1" t="s">
        <v>5751</v>
      </c>
      <c r="G5320" s="1">
        <v>32</v>
      </c>
      <c r="H5320" s="1" t="s">
        <v>19</v>
      </c>
      <c r="I5320" s="1" t="s">
        <v>3045</v>
      </c>
      <c r="J5320" s="1">
        <v>0.01</v>
      </c>
      <c r="K5320" s="1">
        <v>0.32</v>
      </c>
      <c r="L5320" s="42">
        <v>7</v>
      </c>
      <c r="M5320" s="232">
        <v>46280</v>
      </c>
      <c r="N5320" s="1" t="e">
        <f>VLOOKUP(B5320,MICRO!E:L,8,0)</f>
        <v>#N/A</v>
      </c>
    </row>
    <row r="5321" spans="1:14" ht="20.25" x14ac:dyDescent="0.25">
      <c r="A5321" s="1">
        <v>38</v>
      </c>
      <c r="B5321" s="159"/>
      <c r="C5321" s="1" t="s">
        <v>3729</v>
      </c>
      <c r="D5321" s="1"/>
      <c r="E5321" s="1"/>
      <c r="F5321" s="1" t="s">
        <v>5752</v>
      </c>
      <c r="G5321" s="1">
        <v>16</v>
      </c>
      <c r="H5321" s="1" t="s">
        <v>19</v>
      </c>
      <c r="I5321" s="1" t="s">
        <v>3045</v>
      </c>
      <c r="J5321" s="1">
        <v>0.05</v>
      </c>
      <c r="K5321" s="1">
        <v>0.8</v>
      </c>
      <c r="L5321" s="42">
        <v>7</v>
      </c>
      <c r="M5321" s="232">
        <v>46280</v>
      </c>
      <c r="N5321" s="1" t="e">
        <f>VLOOKUP(B5321,MICRO!E:L,8,0)</f>
        <v>#N/A</v>
      </c>
    </row>
    <row r="5322" spans="1:14" ht="20.25" x14ac:dyDescent="0.25">
      <c r="A5322" s="1">
        <v>39</v>
      </c>
      <c r="B5322" s="159"/>
      <c r="C5322" s="1" t="s">
        <v>3729</v>
      </c>
      <c r="D5322" s="1"/>
      <c r="E5322" s="1"/>
      <c r="F5322" s="1" t="s">
        <v>5753</v>
      </c>
      <c r="G5322" s="1">
        <v>16</v>
      </c>
      <c r="H5322" s="1" t="s">
        <v>19</v>
      </c>
      <c r="I5322" s="1" t="s">
        <v>3045</v>
      </c>
      <c r="J5322" s="1">
        <v>0.02</v>
      </c>
      <c r="K5322" s="1">
        <v>0.32</v>
      </c>
      <c r="L5322" s="42">
        <v>7</v>
      </c>
      <c r="M5322" s="232">
        <v>46280</v>
      </c>
      <c r="N5322" s="1" t="e">
        <f>VLOOKUP(B5322,MICRO!E:L,8,0)</f>
        <v>#N/A</v>
      </c>
    </row>
    <row r="5323" spans="1:14" ht="20.25" x14ac:dyDescent="0.25">
      <c r="A5323" s="1">
        <v>40</v>
      </c>
      <c r="B5323" s="159"/>
      <c r="C5323" s="1" t="s">
        <v>3729</v>
      </c>
      <c r="D5323" s="1"/>
      <c r="E5323" s="1"/>
      <c r="F5323" s="1" t="s">
        <v>5754</v>
      </c>
      <c r="G5323" s="1">
        <v>16</v>
      </c>
      <c r="H5323" s="1" t="s">
        <v>19</v>
      </c>
      <c r="I5323" s="1" t="s">
        <v>3045</v>
      </c>
      <c r="J5323" s="1">
        <v>0.01</v>
      </c>
      <c r="K5323" s="1">
        <v>0.16</v>
      </c>
      <c r="L5323" s="42">
        <v>7</v>
      </c>
      <c r="M5323" s="232">
        <v>46280</v>
      </c>
      <c r="N5323" s="1" t="e">
        <f>VLOOKUP(B5323,MICRO!E:L,8,0)</f>
        <v>#N/A</v>
      </c>
    </row>
    <row r="5324" spans="1:14" ht="20.25" x14ac:dyDescent="0.25">
      <c r="A5324" s="1">
        <v>41</v>
      </c>
      <c r="B5324" s="159"/>
      <c r="C5324" s="1" t="s">
        <v>3729</v>
      </c>
      <c r="D5324" s="1"/>
      <c r="E5324" s="1"/>
      <c r="F5324" s="1" t="s">
        <v>5755</v>
      </c>
      <c r="G5324" s="1">
        <v>4</v>
      </c>
      <c r="H5324" s="1" t="s">
        <v>19</v>
      </c>
      <c r="I5324" s="1" t="s">
        <v>3045</v>
      </c>
      <c r="J5324" s="1">
        <v>0.02</v>
      </c>
      <c r="K5324" s="1">
        <v>0.08</v>
      </c>
      <c r="L5324" s="42">
        <v>7</v>
      </c>
      <c r="M5324" s="232">
        <v>46280</v>
      </c>
      <c r="N5324" s="1" t="e">
        <f>VLOOKUP(B5324,MICRO!E:L,8,0)</f>
        <v>#N/A</v>
      </c>
    </row>
    <row r="5325" spans="1:14" ht="20.25" x14ac:dyDescent="0.25">
      <c r="A5325" s="1">
        <v>42</v>
      </c>
      <c r="B5325" s="159"/>
      <c r="C5325" s="1" t="s">
        <v>3729</v>
      </c>
      <c r="D5325" s="1"/>
      <c r="E5325" s="1"/>
      <c r="F5325" s="1" t="s">
        <v>5756</v>
      </c>
      <c r="G5325" s="1">
        <v>4</v>
      </c>
      <c r="H5325" s="1" t="s">
        <v>19</v>
      </c>
      <c r="I5325" s="1" t="s">
        <v>3045</v>
      </c>
      <c r="J5325" s="1">
        <v>0.05</v>
      </c>
      <c r="K5325" s="1">
        <v>0.2</v>
      </c>
      <c r="L5325" s="42">
        <v>7</v>
      </c>
      <c r="M5325" s="232">
        <v>46280</v>
      </c>
      <c r="N5325" s="1" t="e">
        <f>VLOOKUP(B5325,MICRO!E:L,8,0)</f>
        <v>#N/A</v>
      </c>
    </row>
    <row r="5326" spans="1:14" ht="20.25" x14ac:dyDescent="0.25">
      <c r="A5326" s="1">
        <v>43</v>
      </c>
      <c r="B5326" s="159"/>
      <c r="C5326" s="1" t="s">
        <v>5757</v>
      </c>
      <c r="D5326" s="1"/>
      <c r="E5326" s="1"/>
      <c r="F5326" s="1" t="s">
        <v>5758</v>
      </c>
      <c r="G5326" s="1">
        <v>58</v>
      </c>
      <c r="H5326" s="1" t="s">
        <v>19</v>
      </c>
      <c r="I5326" s="1" t="s">
        <v>3045</v>
      </c>
      <c r="J5326" s="1">
        <v>0.05</v>
      </c>
      <c r="K5326" s="1">
        <v>2.9000000000000004</v>
      </c>
      <c r="L5326" s="42">
        <v>7</v>
      </c>
      <c r="M5326" s="232">
        <v>46280</v>
      </c>
      <c r="N5326" s="1" t="e">
        <f>VLOOKUP(B5326,MICRO!E:L,8,0)</f>
        <v>#N/A</v>
      </c>
    </row>
    <row r="5327" spans="1:14" ht="20.25" x14ac:dyDescent="0.25">
      <c r="A5327" s="1">
        <v>44</v>
      </c>
      <c r="B5327" s="159"/>
      <c r="C5327" s="1" t="s">
        <v>5757</v>
      </c>
      <c r="D5327" s="1"/>
      <c r="E5327" s="1"/>
      <c r="F5327" s="1" t="s">
        <v>5759</v>
      </c>
      <c r="G5327" s="1">
        <v>58</v>
      </c>
      <c r="H5327" s="1" t="s">
        <v>19</v>
      </c>
      <c r="I5327" s="1" t="s">
        <v>3045</v>
      </c>
      <c r="J5327" s="1">
        <v>0.02</v>
      </c>
      <c r="K5327" s="1">
        <v>1.1599999999999999</v>
      </c>
      <c r="L5327" s="42">
        <v>7</v>
      </c>
      <c r="M5327" s="232">
        <v>46280</v>
      </c>
      <c r="N5327" s="1" t="e">
        <f>VLOOKUP(B5327,MICRO!E:L,8,0)</f>
        <v>#N/A</v>
      </c>
    </row>
    <row r="5328" spans="1:14" ht="20.25" x14ac:dyDescent="0.25">
      <c r="A5328" s="1">
        <v>45</v>
      </c>
      <c r="B5328" s="159"/>
      <c r="C5328" s="1" t="s">
        <v>5757</v>
      </c>
      <c r="D5328" s="1"/>
      <c r="E5328" s="1"/>
      <c r="F5328" s="1" t="s">
        <v>5760</v>
      </c>
      <c r="G5328" s="1">
        <v>58</v>
      </c>
      <c r="H5328" s="1" t="s">
        <v>19</v>
      </c>
      <c r="I5328" s="1" t="s">
        <v>3045</v>
      </c>
      <c r="J5328" s="1">
        <v>0.01</v>
      </c>
      <c r="K5328" s="1">
        <v>0.57999999999999996</v>
      </c>
      <c r="L5328" s="42">
        <v>7</v>
      </c>
      <c r="M5328" s="232">
        <v>46280</v>
      </c>
      <c r="N5328" s="1" t="e">
        <f>VLOOKUP(B5328,MICRO!E:L,8,0)</f>
        <v>#N/A</v>
      </c>
    </row>
    <row r="5329" spans="1:14" ht="20.25" x14ac:dyDescent="0.25">
      <c r="A5329" s="1">
        <v>46</v>
      </c>
      <c r="B5329" s="159"/>
      <c r="C5329" s="1" t="s">
        <v>5757</v>
      </c>
      <c r="D5329" s="1"/>
      <c r="E5329" s="1"/>
      <c r="F5329" s="1" t="s">
        <v>5761</v>
      </c>
      <c r="G5329" s="1">
        <v>60</v>
      </c>
      <c r="H5329" s="1" t="s">
        <v>19</v>
      </c>
      <c r="I5329" s="1" t="s">
        <v>3045</v>
      </c>
      <c r="J5329" s="1">
        <v>0.05</v>
      </c>
      <c r="K5329" s="1">
        <v>3</v>
      </c>
      <c r="L5329" s="42">
        <v>7</v>
      </c>
      <c r="M5329" s="232">
        <v>46280</v>
      </c>
      <c r="N5329" s="1" t="e">
        <f>VLOOKUP(B5329,MICRO!E:L,8,0)</f>
        <v>#N/A</v>
      </c>
    </row>
    <row r="5330" spans="1:14" ht="20.25" x14ac:dyDescent="0.25">
      <c r="A5330" s="1">
        <v>47</v>
      </c>
      <c r="B5330" s="159"/>
      <c r="C5330" s="1" t="s">
        <v>5757</v>
      </c>
      <c r="D5330" s="1"/>
      <c r="E5330" s="1"/>
      <c r="F5330" s="1" t="s">
        <v>5762</v>
      </c>
      <c r="G5330" s="1">
        <v>60</v>
      </c>
      <c r="H5330" s="1" t="s">
        <v>19</v>
      </c>
      <c r="I5330" s="1" t="s">
        <v>3045</v>
      </c>
      <c r="J5330" s="1">
        <v>0.02</v>
      </c>
      <c r="K5330" s="1">
        <v>1.2</v>
      </c>
      <c r="L5330" s="42">
        <v>7</v>
      </c>
      <c r="M5330" s="232">
        <v>46280</v>
      </c>
      <c r="N5330" s="1" t="e">
        <f>VLOOKUP(B5330,MICRO!E:L,8,0)</f>
        <v>#N/A</v>
      </c>
    </row>
    <row r="5331" spans="1:14" ht="20.25" x14ac:dyDescent="0.25">
      <c r="A5331" s="1">
        <v>48</v>
      </c>
      <c r="B5331" s="159"/>
      <c r="C5331" s="1" t="s">
        <v>5757</v>
      </c>
      <c r="D5331" s="1"/>
      <c r="E5331" s="1"/>
      <c r="F5331" s="1" t="s">
        <v>5763</v>
      </c>
      <c r="G5331" s="1">
        <v>60</v>
      </c>
      <c r="H5331" s="1" t="s">
        <v>19</v>
      </c>
      <c r="I5331" s="1" t="s">
        <v>3045</v>
      </c>
      <c r="J5331" s="1">
        <v>0.01</v>
      </c>
      <c r="K5331" s="1">
        <v>0.6</v>
      </c>
      <c r="L5331" s="42">
        <v>7</v>
      </c>
      <c r="M5331" s="232">
        <v>46280</v>
      </c>
      <c r="N5331" s="1" t="e">
        <f>VLOOKUP(B5331,MICRO!E:L,8,0)</f>
        <v>#N/A</v>
      </c>
    </row>
    <row r="5332" spans="1:14" ht="20.25" x14ac:dyDescent="0.25">
      <c r="A5332" s="1">
        <v>49</v>
      </c>
      <c r="B5332" s="159"/>
      <c r="C5332" s="1" t="s">
        <v>4310</v>
      </c>
      <c r="D5332" s="1"/>
      <c r="E5332" s="1"/>
      <c r="F5332" s="1" t="s">
        <v>5764</v>
      </c>
      <c r="G5332" s="1">
        <v>34</v>
      </c>
      <c r="H5332" s="1" t="s">
        <v>19</v>
      </c>
      <c r="I5332" s="1" t="s">
        <v>3045</v>
      </c>
      <c r="J5332" s="1">
        <v>0.05</v>
      </c>
      <c r="K5332" s="1">
        <v>1.7000000000000002</v>
      </c>
      <c r="L5332" s="42">
        <v>7</v>
      </c>
      <c r="M5332" s="232">
        <v>46280</v>
      </c>
      <c r="N5332" s="1" t="e">
        <f>VLOOKUP(B5332,MICRO!E:L,8,0)</f>
        <v>#N/A</v>
      </c>
    </row>
    <row r="5333" spans="1:14" ht="20.25" x14ac:dyDescent="0.25">
      <c r="A5333" s="1">
        <v>50</v>
      </c>
      <c r="B5333" s="159"/>
      <c r="C5333" s="1" t="s">
        <v>4310</v>
      </c>
      <c r="D5333" s="1"/>
      <c r="E5333" s="1"/>
      <c r="F5333" s="1" t="s">
        <v>5765</v>
      </c>
      <c r="G5333" s="1">
        <v>34</v>
      </c>
      <c r="H5333" s="1" t="s">
        <v>19</v>
      </c>
      <c r="I5333" s="1" t="s">
        <v>3045</v>
      </c>
      <c r="J5333" s="1">
        <v>0.02</v>
      </c>
      <c r="K5333" s="1">
        <v>0.68</v>
      </c>
      <c r="L5333" s="42">
        <v>7</v>
      </c>
      <c r="M5333" s="232">
        <v>46280</v>
      </c>
      <c r="N5333" s="1" t="e">
        <f>VLOOKUP(B5333,MICRO!E:L,8,0)</f>
        <v>#N/A</v>
      </c>
    </row>
    <row r="5334" spans="1:14" ht="20.25" x14ac:dyDescent="0.25">
      <c r="A5334" s="1">
        <v>51</v>
      </c>
      <c r="B5334" s="159"/>
      <c r="C5334" s="1" t="s">
        <v>4310</v>
      </c>
      <c r="D5334" s="1"/>
      <c r="E5334" s="1"/>
      <c r="F5334" s="1" t="s">
        <v>5766</v>
      </c>
      <c r="G5334" s="1">
        <v>34</v>
      </c>
      <c r="H5334" s="1" t="s">
        <v>19</v>
      </c>
      <c r="I5334" s="1" t="s">
        <v>3045</v>
      </c>
      <c r="J5334" s="1">
        <v>0.01</v>
      </c>
      <c r="K5334" s="1">
        <v>0.34</v>
      </c>
      <c r="L5334" s="42">
        <v>7</v>
      </c>
      <c r="M5334" s="232">
        <v>46280</v>
      </c>
      <c r="N5334" s="1" t="e">
        <f>VLOOKUP(B5334,MICRO!E:L,8,0)</f>
        <v>#N/A</v>
      </c>
    </row>
    <row r="5335" spans="1:14" ht="20.25" x14ac:dyDescent="0.25">
      <c r="A5335" s="1">
        <v>52</v>
      </c>
      <c r="B5335" s="159"/>
      <c r="C5335" s="1" t="s">
        <v>5767</v>
      </c>
      <c r="D5335" s="1"/>
      <c r="E5335" s="1"/>
      <c r="F5335" s="1" t="s">
        <v>5768</v>
      </c>
      <c r="G5335" s="1">
        <v>174</v>
      </c>
      <c r="H5335" s="1" t="s">
        <v>19</v>
      </c>
      <c r="I5335" s="1" t="s">
        <v>3034</v>
      </c>
      <c r="J5335" s="1">
        <v>0.05</v>
      </c>
      <c r="K5335" s="1">
        <v>8.7000000000000011</v>
      </c>
      <c r="L5335" s="42">
        <v>7</v>
      </c>
      <c r="M5335" s="232">
        <v>46280</v>
      </c>
      <c r="N5335" s="1" t="e">
        <f>VLOOKUP(B5335,MICRO!E:L,8,0)</f>
        <v>#N/A</v>
      </c>
    </row>
    <row r="5336" spans="1:14" ht="20.25" x14ac:dyDescent="0.25">
      <c r="A5336" s="1">
        <v>53</v>
      </c>
      <c r="B5336" s="159"/>
      <c r="C5336" s="1" t="s">
        <v>5767</v>
      </c>
      <c r="D5336" s="1"/>
      <c r="E5336" s="1"/>
      <c r="F5336" s="1" t="s">
        <v>5769</v>
      </c>
      <c r="G5336" s="1">
        <v>174</v>
      </c>
      <c r="H5336" s="1" t="s">
        <v>19</v>
      </c>
      <c r="I5336" s="1" t="s">
        <v>3034</v>
      </c>
      <c r="J5336" s="1">
        <v>0.02</v>
      </c>
      <c r="K5336" s="1">
        <v>3.48</v>
      </c>
      <c r="L5336" s="42">
        <v>7</v>
      </c>
      <c r="M5336" s="232">
        <v>46280</v>
      </c>
      <c r="N5336" s="1" t="e">
        <f>VLOOKUP(B5336,MICRO!E:L,8,0)</f>
        <v>#N/A</v>
      </c>
    </row>
    <row r="5337" spans="1:14" ht="20.25" x14ac:dyDescent="0.25">
      <c r="A5337" s="1">
        <v>54</v>
      </c>
      <c r="B5337" s="159"/>
      <c r="C5337" s="1" t="s">
        <v>5767</v>
      </c>
      <c r="D5337" s="1"/>
      <c r="E5337" s="1"/>
      <c r="F5337" s="1" t="s">
        <v>5770</v>
      </c>
      <c r="G5337" s="1">
        <v>174</v>
      </c>
      <c r="H5337" s="1" t="s">
        <v>19</v>
      </c>
      <c r="I5337" s="1" t="s">
        <v>3034</v>
      </c>
      <c r="J5337" s="1">
        <v>0.01</v>
      </c>
      <c r="K5337" s="1">
        <v>1.74</v>
      </c>
      <c r="L5337" s="42">
        <v>7</v>
      </c>
      <c r="M5337" s="232">
        <v>46280</v>
      </c>
      <c r="N5337" s="1" t="e">
        <f>VLOOKUP(B5337,MICRO!E:L,8,0)</f>
        <v>#N/A</v>
      </c>
    </row>
    <row r="5338" spans="1:14" ht="20.25" x14ac:dyDescent="0.25">
      <c r="A5338" s="1">
        <v>55</v>
      </c>
      <c r="B5338" s="159"/>
      <c r="C5338" s="1" t="s">
        <v>4938</v>
      </c>
      <c r="D5338" s="1"/>
      <c r="E5338" s="1"/>
      <c r="F5338" s="1" t="s">
        <v>5771</v>
      </c>
      <c r="G5338" s="1">
        <v>24</v>
      </c>
      <c r="H5338" s="1" t="s">
        <v>19</v>
      </c>
      <c r="I5338" s="1" t="s">
        <v>3093</v>
      </c>
      <c r="J5338" s="1">
        <v>0.05</v>
      </c>
      <c r="K5338" s="1">
        <v>1.2000000000000002</v>
      </c>
      <c r="L5338" s="42">
        <v>7</v>
      </c>
      <c r="M5338" s="232">
        <v>46280</v>
      </c>
      <c r="N5338" s="1" t="e">
        <f>VLOOKUP(B5338,MICRO!E:L,8,0)</f>
        <v>#N/A</v>
      </c>
    </row>
    <row r="5339" spans="1:14" ht="20.25" x14ac:dyDescent="0.25">
      <c r="A5339" s="1">
        <v>56</v>
      </c>
      <c r="B5339" s="159"/>
      <c r="C5339" s="1" t="s">
        <v>4938</v>
      </c>
      <c r="D5339" s="1"/>
      <c r="E5339" s="1"/>
      <c r="F5339" s="1" t="s">
        <v>5772</v>
      </c>
      <c r="G5339" s="1">
        <v>24</v>
      </c>
      <c r="H5339" s="1" t="s">
        <v>19</v>
      </c>
      <c r="I5339" s="1" t="s">
        <v>3093</v>
      </c>
      <c r="J5339" s="1">
        <v>0.02</v>
      </c>
      <c r="K5339" s="1">
        <v>0.48</v>
      </c>
      <c r="L5339" s="42">
        <v>7</v>
      </c>
      <c r="M5339" s="232">
        <v>46280</v>
      </c>
      <c r="N5339" s="1" t="e">
        <f>VLOOKUP(B5339,MICRO!E:L,8,0)</f>
        <v>#N/A</v>
      </c>
    </row>
    <row r="5340" spans="1:14" ht="20.25" x14ac:dyDescent="0.25">
      <c r="A5340" s="1">
        <v>57</v>
      </c>
      <c r="B5340" s="159"/>
      <c r="C5340" s="1" t="s">
        <v>4938</v>
      </c>
      <c r="D5340" s="1"/>
      <c r="E5340" s="1"/>
      <c r="F5340" s="1" t="s">
        <v>5773</v>
      </c>
      <c r="G5340" s="1">
        <v>24</v>
      </c>
      <c r="H5340" s="1" t="s">
        <v>19</v>
      </c>
      <c r="I5340" s="1" t="s">
        <v>3093</v>
      </c>
      <c r="J5340" s="1">
        <v>0.01</v>
      </c>
      <c r="K5340" s="1">
        <v>0.24</v>
      </c>
      <c r="L5340" s="42">
        <v>7</v>
      </c>
      <c r="M5340" s="232">
        <v>46280</v>
      </c>
      <c r="N5340" s="1" t="e">
        <f>VLOOKUP(B5340,MICRO!E:L,8,0)</f>
        <v>#N/A</v>
      </c>
    </row>
    <row r="5341" spans="1:14" ht="20.25" x14ac:dyDescent="0.25">
      <c r="A5341" s="1">
        <v>58</v>
      </c>
      <c r="B5341" s="159"/>
      <c r="C5341" s="1" t="s">
        <v>4938</v>
      </c>
      <c r="D5341" s="1"/>
      <c r="E5341" s="1"/>
      <c r="F5341" s="1" t="s">
        <v>5774</v>
      </c>
      <c r="G5341" s="1">
        <v>16</v>
      </c>
      <c r="H5341" s="1" t="s">
        <v>19</v>
      </c>
      <c r="I5341" s="1" t="s">
        <v>3093</v>
      </c>
      <c r="J5341" s="1">
        <v>0.05</v>
      </c>
      <c r="K5341" s="1">
        <v>0.8</v>
      </c>
      <c r="L5341" s="42">
        <v>7</v>
      </c>
      <c r="M5341" s="232">
        <v>46280</v>
      </c>
      <c r="N5341" s="1" t="e">
        <f>VLOOKUP(B5341,MICRO!E:L,8,0)</f>
        <v>#N/A</v>
      </c>
    </row>
    <row r="5342" spans="1:14" ht="20.25" x14ac:dyDescent="0.25">
      <c r="A5342" s="1">
        <v>59</v>
      </c>
      <c r="B5342" s="159"/>
      <c r="C5342" s="1" t="s">
        <v>4938</v>
      </c>
      <c r="D5342" s="1"/>
      <c r="E5342" s="1"/>
      <c r="F5342" s="1" t="s">
        <v>5775</v>
      </c>
      <c r="G5342" s="1">
        <v>16</v>
      </c>
      <c r="H5342" s="1" t="s">
        <v>19</v>
      </c>
      <c r="I5342" s="1" t="s">
        <v>3093</v>
      </c>
      <c r="J5342" s="1">
        <v>0.02</v>
      </c>
      <c r="K5342" s="1">
        <v>0.32</v>
      </c>
      <c r="L5342" s="42">
        <v>7</v>
      </c>
      <c r="M5342" s="232">
        <v>46280</v>
      </c>
      <c r="N5342" s="1" t="e">
        <f>VLOOKUP(B5342,MICRO!E:L,8,0)</f>
        <v>#N/A</v>
      </c>
    </row>
    <row r="5343" spans="1:14" ht="20.25" x14ac:dyDescent="0.25">
      <c r="A5343" s="1">
        <v>60</v>
      </c>
      <c r="B5343" s="159"/>
      <c r="C5343" s="1" t="s">
        <v>4938</v>
      </c>
      <c r="D5343" s="1"/>
      <c r="E5343" s="1"/>
      <c r="F5343" s="1" t="s">
        <v>5776</v>
      </c>
      <c r="G5343" s="1">
        <v>16</v>
      </c>
      <c r="H5343" s="1" t="s">
        <v>19</v>
      </c>
      <c r="I5343" s="1" t="s">
        <v>3093</v>
      </c>
      <c r="J5343" s="1">
        <v>0.01</v>
      </c>
      <c r="K5343" s="1">
        <v>0.16</v>
      </c>
      <c r="L5343" s="42">
        <v>7</v>
      </c>
      <c r="M5343" s="232">
        <v>46280</v>
      </c>
      <c r="N5343" s="1" t="e">
        <f>VLOOKUP(B5343,MICRO!E:L,8,0)</f>
        <v>#N/A</v>
      </c>
    </row>
    <row r="5344" spans="1:14" ht="20.25" x14ac:dyDescent="0.25">
      <c r="A5344" s="1">
        <v>61</v>
      </c>
      <c r="B5344" s="159"/>
      <c r="C5344" s="1" t="s">
        <v>4943</v>
      </c>
      <c r="D5344" s="1"/>
      <c r="E5344" s="1"/>
      <c r="F5344" s="1" t="s">
        <v>5777</v>
      </c>
      <c r="G5344" s="1">
        <v>16</v>
      </c>
      <c r="H5344" s="1" t="s">
        <v>19</v>
      </c>
      <c r="I5344" s="1" t="s">
        <v>3093</v>
      </c>
      <c r="J5344" s="1">
        <v>0.05</v>
      </c>
      <c r="K5344" s="1">
        <v>0.8</v>
      </c>
      <c r="L5344" s="42">
        <v>7</v>
      </c>
      <c r="M5344" s="232">
        <v>46280</v>
      </c>
      <c r="N5344" s="1" t="e">
        <f>VLOOKUP(B5344,MICRO!E:L,8,0)</f>
        <v>#N/A</v>
      </c>
    </row>
    <row r="5345" spans="1:14" ht="20.25" x14ac:dyDescent="0.25">
      <c r="A5345" s="1">
        <v>62</v>
      </c>
      <c r="B5345" s="159"/>
      <c r="C5345" s="1" t="s">
        <v>4943</v>
      </c>
      <c r="D5345" s="1"/>
      <c r="E5345" s="1"/>
      <c r="F5345" s="1" t="s">
        <v>5778</v>
      </c>
      <c r="G5345" s="1">
        <v>16</v>
      </c>
      <c r="H5345" s="1" t="s">
        <v>19</v>
      </c>
      <c r="I5345" s="1" t="s">
        <v>3093</v>
      </c>
      <c r="J5345" s="1">
        <v>0.01</v>
      </c>
      <c r="K5345" s="1">
        <v>0.16</v>
      </c>
      <c r="L5345" s="42">
        <v>7</v>
      </c>
      <c r="M5345" s="232">
        <v>46280</v>
      </c>
      <c r="N5345" s="1" t="e">
        <f>VLOOKUP(B5345,MICRO!E:L,8,0)</f>
        <v>#N/A</v>
      </c>
    </row>
    <row r="5346" spans="1:14" ht="20.25" x14ac:dyDescent="0.25">
      <c r="A5346" s="1">
        <v>63</v>
      </c>
      <c r="B5346" s="159"/>
      <c r="C5346" s="1" t="s">
        <v>4935</v>
      </c>
      <c r="D5346" s="1"/>
      <c r="E5346" s="1"/>
      <c r="F5346" s="1" t="s">
        <v>5779</v>
      </c>
      <c r="G5346" s="1">
        <v>12</v>
      </c>
      <c r="H5346" s="1" t="s">
        <v>19</v>
      </c>
      <c r="I5346" s="1" t="s">
        <v>3140</v>
      </c>
      <c r="J5346" s="1">
        <v>0.01</v>
      </c>
      <c r="K5346" s="1">
        <v>0.12</v>
      </c>
      <c r="L5346" s="42">
        <v>7</v>
      </c>
      <c r="M5346" s="232">
        <v>46280</v>
      </c>
      <c r="N5346" s="1" t="e">
        <f>VLOOKUP(B5346,MICRO!E:L,8,0)</f>
        <v>#N/A</v>
      </c>
    </row>
    <row r="5347" spans="1:14" ht="20.25" x14ac:dyDescent="0.25">
      <c r="A5347" s="1">
        <v>64</v>
      </c>
      <c r="B5347" s="159"/>
      <c r="C5347" s="1" t="s">
        <v>4935</v>
      </c>
      <c r="D5347" s="1"/>
      <c r="E5347" s="1"/>
      <c r="F5347" s="1" t="s">
        <v>5780</v>
      </c>
      <c r="G5347" s="1">
        <v>12</v>
      </c>
      <c r="H5347" s="1" t="s">
        <v>19</v>
      </c>
      <c r="I5347" s="1" t="s">
        <v>3140</v>
      </c>
      <c r="J5347" s="1">
        <v>0.05</v>
      </c>
      <c r="K5347" s="1">
        <v>0.60000000000000009</v>
      </c>
      <c r="L5347" s="42">
        <v>7</v>
      </c>
      <c r="M5347" s="232">
        <v>46280</v>
      </c>
      <c r="N5347" s="1" t="e">
        <f>VLOOKUP(B5347,MICRO!E:L,8,0)</f>
        <v>#N/A</v>
      </c>
    </row>
    <row r="5348" spans="1:14" ht="20.25" x14ac:dyDescent="0.25">
      <c r="A5348" s="1">
        <v>65</v>
      </c>
      <c r="B5348" s="159"/>
      <c r="C5348" s="1" t="s">
        <v>4935</v>
      </c>
      <c r="D5348" s="1"/>
      <c r="E5348" s="1"/>
      <c r="F5348" s="1" t="s">
        <v>5781</v>
      </c>
      <c r="G5348" s="1">
        <v>12</v>
      </c>
      <c r="H5348" s="1" t="s">
        <v>19</v>
      </c>
      <c r="I5348" s="1" t="s">
        <v>3140</v>
      </c>
      <c r="J5348" s="1">
        <v>0.02</v>
      </c>
      <c r="K5348" s="1">
        <v>0.24</v>
      </c>
      <c r="L5348" s="42">
        <v>7</v>
      </c>
      <c r="M5348" s="232">
        <v>46280</v>
      </c>
      <c r="N5348" s="1" t="e">
        <f>VLOOKUP(B5348,MICRO!E:L,8,0)</f>
        <v>#N/A</v>
      </c>
    </row>
    <row r="5349" spans="1:14" ht="20.25" x14ac:dyDescent="0.25">
      <c r="A5349" s="1">
        <v>66</v>
      </c>
      <c r="B5349" s="159"/>
      <c r="C5349" s="1" t="s">
        <v>4919</v>
      </c>
      <c r="D5349" s="1"/>
      <c r="E5349" s="1"/>
      <c r="F5349" s="1" t="s">
        <v>5782</v>
      </c>
      <c r="G5349" s="1">
        <v>16</v>
      </c>
      <c r="H5349" s="1" t="s">
        <v>19</v>
      </c>
      <c r="I5349" s="1" t="s">
        <v>3093</v>
      </c>
      <c r="J5349" s="1">
        <v>0.05</v>
      </c>
      <c r="K5349" s="1">
        <v>0.8</v>
      </c>
      <c r="L5349" s="42">
        <v>7</v>
      </c>
      <c r="M5349" s="232">
        <v>46280</v>
      </c>
      <c r="N5349" s="1" t="e">
        <f>VLOOKUP(B5349,MICRO!E:L,8,0)</f>
        <v>#N/A</v>
      </c>
    </row>
    <row r="5350" spans="1:14" ht="20.25" x14ac:dyDescent="0.25">
      <c r="A5350" s="1">
        <v>67</v>
      </c>
      <c r="B5350" s="159"/>
      <c r="C5350" s="1" t="s">
        <v>4919</v>
      </c>
      <c r="D5350" s="1"/>
      <c r="E5350" s="1"/>
      <c r="F5350" s="1" t="s">
        <v>5783</v>
      </c>
      <c r="G5350" s="1">
        <v>16</v>
      </c>
      <c r="H5350" s="1" t="s">
        <v>19</v>
      </c>
      <c r="I5350" s="1" t="s">
        <v>3093</v>
      </c>
      <c r="J5350" s="1">
        <v>0.02</v>
      </c>
      <c r="K5350" s="1">
        <v>0.32</v>
      </c>
      <c r="L5350" s="42">
        <v>7</v>
      </c>
      <c r="M5350" s="232">
        <v>46280</v>
      </c>
      <c r="N5350" s="1" t="e">
        <f>VLOOKUP(B5350,MICRO!E:L,8,0)</f>
        <v>#N/A</v>
      </c>
    </row>
    <row r="5351" spans="1:14" ht="20.25" x14ac:dyDescent="0.25">
      <c r="A5351" s="1">
        <v>68</v>
      </c>
      <c r="B5351" s="159"/>
      <c r="C5351" s="1" t="s">
        <v>4919</v>
      </c>
      <c r="D5351" s="1"/>
      <c r="E5351" s="1"/>
      <c r="F5351" s="1" t="s">
        <v>5784</v>
      </c>
      <c r="G5351" s="1">
        <v>16</v>
      </c>
      <c r="H5351" s="1" t="s">
        <v>19</v>
      </c>
      <c r="I5351" s="1" t="s">
        <v>3093</v>
      </c>
      <c r="J5351" s="1">
        <v>0.01</v>
      </c>
      <c r="K5351" s="1">
        <v>0.16</v>
      </c>
      <c r="L5351" s="42">
        <v>7</v>
      </c>
      <c r="M5351" s="232">
        <v>46280</v>
      </c>
      <c r="N5351" s="1" t="e">
        <f>VLOOKUP(B5351,MICRO!E:L,8,0)</f>
        <v>#N/A</v>
      </c>
    </row>
    <row r="5352" spans="1:14" ht="20.25" x14ac:dyDescent="0.25">
      <c r="A5352" s="1">
        <v>69</v>
      </c>
      <c r="B5352" s="159"/>
      <c r="C5352" s="1" t="s">
        <v>5785</v>
      </c>
      <c r="D5352" s="1"/>
      <c r="E5352" s="1"/>
      <c r="F5352" s="1" t="s">
        <v>5786</v>
      </c>
      <c r="G5352" s="1">
        <v>142</v>
      </c>
      <c r="H5352" s="1" t="s">
        <v>19</v>
      </c>
      <c r="I5352" s="1" t="s">
        <v>3093</v>
      </c>
      <c r="J5352" s="1">
        <v>0.05</v>
      </c>
      <c r="K5352" s="1">
        <v>7.1000000000000005</v>
      </c>
      <c r="L5352" s="42">
        <v>7</v>
      </c>
      <c r="M5352" s="232">
        <v>46280</v>
      </c>
      <c r="N5352" s="1" t="e">
        <f>VLOOKUP(B5352,MICRO!E:L,8,0)</f>
        <v>#N/A</v>
      </c>
    </row>
    <row r="5353" spans="1:14" ht="20.25" x14ac:dyDescent="0.25">
      <c r="A5353" s="1">
        <v>70</v>
      </c>
      <c r="B5353" s="159"/>
      <c r="C5353" s="1" t="s">
        <v>5785</v>
      </c>
      <c r="D5353" s="1"/>
      <c r="E5353" s="1"/>
      <c r="F5353" s="1" t="s">
        <v>5787</v>
      </c>
      <c r="G5353" s="1">
        <v>112</v>
      </c>
      <c r="H5353" s="1" t="s">
        <v>19</v>
      </c>
      <c r="I5353" s="1" t="s">
        <v>3093</v>
      </c>
      <c r="J5353" s="1">
        <v>0.01</v>
      </c>
      <c r="K5353" s="1">
        <v>1.1200000000000001</v>
      </c>
      <c r="L5353" s="42">
        <v>7</v>
      </c>
      <c r="M5353" s="232">
        <v>46280</v>
      </c>
      <c r="N5353" s="1" t="e">
        <f>VLOOKUP(B5353,MICRO!E:L,8,0)</f>
        <v>#N/A</v>
      </c>
    </row>
    <row r="5354" spans="1:14" ht="20.25" x14ac:dyDescent="0.25">
      <c r="A5354" s="1">
        <v>71</v>
      </c>
      <c r="B5354" s="159"/>
      <c r="C5354" s="1" t="s">
        <v>4910</v>
      </c>
      <c r="D5354" s="1"/>
      <c r="E5354" s="1"/>
      <c r="F5354" s="1" t="s">
        <v>5788</v>
      </c>
      <c r="G5354" s="1">
        <v>14</v>
      </c>
      <c r="H5354" s="1" t="s">
        <v>19</v>
      </c>
      <c r="I5354" s="1" t="s">
        <v>3093</v>
      </c>
      <c r="J5354" s="1">
        <v>0.02</v>
      </c>
      <c r="K5354" s="1">
        <v>0.28000000000000003</v>
      </c>
      <c r="L5354" s="42">
        <v>7</v>
      </c>
      <c r="M5354" s="232">
        <v>46280</v>
      </c>
      <c r="N5354" s="1" t="e">
        <f>VLOOKUP(B5354,MICRO!E:L,8,0)</f>
        <v>#N/A</v>
      </c>
    </row>
    <row r="5355" spans="1:14" ht="20.25" x14ac:dyDescent="0.25">
      <c r="A5355" s="1">
        <v>72</v>
      </c>
      <c r="B5355" s="159"/>
      <c r="C5355" s="1" t="s">
        <v>4910</v>
      </c>
      <c r="D5355" s="1"/>
      <c r="E5355" s="1"/>
      <c r="F5355" s="1" t="s">
        <v>5789</v>
      </c>
      <c r="G5355" s="1">
        <v>14</v>
      </c>
      <c r="H5355" s="1" t="s">
        <v>19</v>
      </c>
      <c r="I5355" s="1" t="s">
        <v>3093</v>
      </c>
      <c r="J5355" s="1">
        <v>0.01</v>
      </c>
      <c r="K5355" s="1">
        <v>0.14000000000000001</v>
      </c>
      <c r="L5355" s="42">
        <v>7</v>
      </c>
      <c r="M5355" s="232">
        <v>46280</v>
      </c>
      <c r="N5355" s="1" t="e">
        <f>VLOOKUP(B5355,MICRO!E:L,8,0)</f>
        <v>#N/A</v>
      </c>
    </row>
    <row r="5356" spans="1:14" ht="20.25" x14ac:dyDescent="0.25">
      <c r="A5356" s="1">
        <v>73</v>
      </c>
      <c r="B5356" s="159"/>
      <c r="C5356" s="1" t="s">
        <v>4910</v>
      </c>
      <c r="D5356" s="1"/>
      <c r="E5356" s="1"/>
      <c r="F5356" s="1" t="s">
        <v>5790</v>
      </c>
      <c r="G5356" s="1">
        <v>56</v>
      </c>
      <c r="H5356" s="1" t="s">
        <v>19</v>
      </c>
      <c r="I5356" s="1" t="s">
        <v>3093</v>
      </c>
      <c r="J5356" s="1">
        <v>0.02</v>
      </c>
      <c r="K5356" s="1">
        <v>1.1200000000000001</v>
      </c>
      <c r="L5356" s="42">
        <v>7</v>
      </c>
      <c r="M5356" s="232">
        <v>46280</v>
      </c>
      <c r="N5356" s="1" t="e">
        <f>VLOOKUP(B5356,MICRO!E:L,8,0)</f>
        <v>#N/A</v>
      </c>
    </row>
    <row r="5357" spans="1:14" ht="20.25" x14ac:dyDescent="0.25">
      <c r="A5357" s="1">
        <v>74</v>
      </c>
      <c r="B5357" s="159"/>
      <c r="C5357" s="1" t="s">
        <v>4910</v>
      </c>
      <c r="D5357" s="1"/>
      <c r="E5357" s="1"/>
      <c r="F5357" s="1" t="s">
        <v>5791</v>
      </c>
      <c r="G5357" s="1">
        <v>56</v>
      </c>
      <c r="H5357" s="1" t="s">
        <v>19</v>
      </c>
      <c r="I5357" s="1" t="s">
        <v>3093</v>
      </c>
      <c r="J5357" s="1">
        <v>0.01</v>
      </c>
      <c r="K5357" s="1">
        <v>0.56000000000000005</v>
      </c>
      <c r="L5357" s="42">
        <v>7</v>
      </c>
      <c r="M5357" s="232">
        <v>46280</v>
      </c>
      <c r="N5357" s="1" t="e">
        <f>VLOOKUP(B5357,MICRO!E:L,8,0)</f>
        <v>#N/A</v>
      </c>
    </row>
    <row r="5358" spans="1:14" ht="20.25" x14ac:dyDescent="0.25">
      <c r="A5358" s="1">
        <v>75</v>
      </c>
      <c r="B5358" s="159"/>
      <c r="C5358" s="1" t="s">
        <v>4910</v>
      </c>
      <c r="D5358" s="1"/>
      <c r="E5358" s="1"/>
      <c r="F5358" s="1" t="s">
        <v>5792</v>
      </c>
      <c r="G5358" s="1">
        <v>56</v>
      </c>
      <c r="H5358" s="1" t="s">
        <v>19</v>
      </c>
      <c r="I5358" s="1" t="s">
        <v>3093</v>
      </c>
      <c r="J5358" s="1">
        <v>0.05</v>
      </c>
      <c r="K5358" s="1">
        <v>2.8000000000000003</v>
      </c>
      <c r="L5358" s="42">
        <v>7</v>
      </c>
      <c r="M5358" s="232">
        <v>46280</v>
      </c>
      <c r="N5358" s="1" t="e">
        <f>VLOOKUP(B5358,MICRO!E:L,8,0)</f>
        <v>#N/A</v>
      </c>
    </row>
    <row r="5359" spans="1:14" ht="20.25" x14ac:dyDescent="0.25">
      <c r="A5359" s="1">
        <v>76</v>
      </c>
      <c r="B5359" s="159"/>
      <c r="C5359" s="1" t="s">
        <v>4902</v>
      </c>
      <c r="D5359" s="1"/>
      <c r="E5359" s="1"/>
      <c r="F5359" s="1" t="s">
        <v>5793</v>
      </c>
      <c r="G5359" s="1">
        <v>12</v>
      </c>
      <c r="H5359" s="1" t="s">
        <v>19</v>
      </c>
      <c r="I5359" s="1" t="s">
        <v>3093</v>
      </c>
      <c r="J5359" s="1">
        <v>0.02</v>
      </c>
      <c r="K5359" s="1">
        <v>0.24</v>
      </c>
      <c r="L5359" s="42">
        <v>7</v>
      </c>
      <c r="M5359" s="232">
        <v>46280</v>
      </c>
      <c r="N5359" s="1" t="e">
        <f>VLOOKUP(B5359,MICRO!E:L,8,0)</f>
        <v>#N/A</v>
      </c>
    </row>
    <row r="5360" spans="1:14" ht="20.25" x14ac:dyDescent="0.25">
      <c r="A5360" s="1">
        <v>77</v>
      </c>
      <c r="B5360" s="159"/>
      <c r="C5360" s="1" t="s">
        <v>4902</v>
      </c>
      <c r="D5360" s="1"/>
      <c r="E5360" s="1"/>
      <c r="F5360" s="1" t="s">
        <v>5794</v>
      </c>
      <c r="G5360" s="1">
        <v>12</v>
      </c>
      <c r="H5360" s="1" t="s">
        <v>19</v>
      </c>
      <c r="I5360" s="1" t="s">
        <v>3093</v>
      </c>
      <c r="J5360" s="1">
        <v>0.01</v>
      </c>
      <c r="K5360" s="1">
        <v>0.12</v>
      </c>
      <c r="L5360" s="42">
        <v>7</v>
      </c>
      <c r="M5360" s="232">
        <v>46280</v>
      </c>
      <c r="N5360" s="1" t="e">
        <f>VLOOKUP(B5360,MICRO!E:L,8,0)</f>
        <v>#N/A</v>
      </c>
    </row>
    <row r="5361" spans="1:14" ht="20.25" x14ac:dyDescent="0.25">
      <c r="A5361" s="1">
        <v>78</v>
      </c>
      <c r="B5361" s="159"/>
      <c r="C5361" s="1" t="s">
        <v>4902</v>
      </c>
      <c r="D5361" s="1"/>
      <c r="E5361" s="1"/>
      <c r="F5361" s="1" t="s">
        <v>5795</v>
      </c>
      <c r="G5361" s="1">
        <v>96</v>
      </c>
      <c r="H5361" s="1" t="s">
        <v>19</v>
      </c>
      <c r="I5361" s="1" t="s">
        <v>3093</v>
      </c>
      <c r="J5361" s="1">
        <v>0.05</v>
      </c>
      <c r="K5361" s="1">
        <v>4.8000000000000007</v>
      </c>
      <c r="L5361" s="42">
        <v>7</v>
      </c>
      <c r="M5361" s="232">
        <v>46280</v>
      </c>
      <c r="N5361" s="1" t="e">
        <f>VLOOKUP(B5361,MICRO!E:L,8,0)</f>
        <v>#N/A</v>
      </c>
    </row>
    <row r="5362" spans="1:14" ht="20.25" x14ac:dyDescent="0.25">
      <c r="A5362" s="1">
        <v>79</v>
      </c>
      <c r="B5362" s="159"/>
      <c r="C5362" s="1" t="s">
        <v>4902</v>
      </c>
      <c r="D5362" s="1"/>
      <c r="E5362" s="1"/>
      <c r="F5362" s="1" t="s">
        <v>5796</v>
      </c>
      <c r="G5362" s="1">
        <v>96</v>
      </c>
      <c r="H5362" s="1" t="s">
        <v>19</v>
      </c>
      <c r="I5362" s="1" t="s">
        <v>3093</v>
      </c>
      <c r="J5362" s="1">
        <v>0.02</v>
      </c>
      <c r="K5362" s="1">
        <v>1.92</v>
      </c>
      <c r="L5362" s="42">
        <v>7</v>
      </c>
      <c r="M5362" s="232">
        <v>46280</v>
      </c>
      <c r="N5362" s="1" t="e">
        <f>VLOOKUP(B5362,MICRO!E:L,8,0)</f>
        <v>#N/A</v>
      </c>
    </row>
    <row r="5363" spans="1:14" ht="20.25" x14ac:dyDescent="0.25">
      <c r="A5363" s="1">
        <v>80</v>
      </c>
      <c r="B5363" s="159"/>
      <c r="C5363" s="1" t="s">
        <v>4877</v>
      </c>
      <c r="D5363" s="1"/>
      <c r="E5363" s="1"/>
      <c r="F5363" s="1" t="s">
        <v>5797</v>
      </c>
      <c r="G5363" s="1">
        <v>12</v>
      </c>
      <c r="H5363" s="1" t="s">
        <v>19</v>
      </c>
      <c r="I5363" s="1" t="s">
        <v>3093</v>
      </c>
      <c r="J5363" s="1">
        <v>0.02</v>
      </c>
      <c r="K5363" s="1">
        <v>0.24</v>
      </c>
      <c r="L5363" s="42">
        <v>7</v>
      </c>
      <c r="M5363" s="232">
        <v>46280</v>
      </c>
      <c r="N5363" s="1" t="e">
        <f>VLOOKUP(B5363,MICRO!E:L,8,0)</f>
        <v>#N/A</v>
      </c>
    </row>
    <row r="5364" spans="1:14" ht="20.25" x14ac:dyDescent="0.25">
      <c r="A5364" s="1">
        <v>81</v>
      </c>
      <c r="B5364" s="159"/>
      <c r="C5364" s="1" t="s">
        <v>4877</v>
      </c>
      <c r="D5364" s="1"/>
      <c r="E5364" s="1"/>
      <c r="F5364" s="1" t="s">
        <v>5798</v>
      </c>
      <c r="G5364" s="1">
        <v>12</v>
      </c>
      <c r="H5364" s="1" t="s">
        <v>19</v>
      </c>
      <c r="I5364" s="1" t="s">
        <v>3093</v>
      </c>
      <c r="J5364" s="1">
        <v>0.01</v>
      </c>
      <c r="K5364" s="1">
        <v>0.12</v>
      </c>
      <c r="L5364" s="42">
        <v>7</v>
      </c>
      <c r="M5364" s="232">
        <v>46280</v>
      </c>
      <c r="N5364" s="1" t="e">
        <f>VLOOKUP(B5364,MICRO!E:L,8,0)</f>
        <v>#N/A</v>
      </c>
    </row>
    <row r="5365" spans="1:14" ht="20.25" x14ac:dyDescent="0.25">
      <c r="A5365" s="1">
        <v>82</v>
      </c>
      <c r="B5365" s="159"/>
      <c r="C5365" s="1" t="s">
        <v>4877</v>
      </c>
      <c r="D5365" s="1"/>
      <c r="E5365" s="1"/>
      <c r="F5365" s="1" t="s">
        <v>5799</v>
      </c>
      <c r="G5365" s="1">
        <v>48</v>
      </c>
      <c r="H5365" s="1" t="s">
        <v>19</v>
      </c>
      <c r="I5365" s="1" t="s">
        <v>3093</v>
      </c>
      <c r="J5365" s="1">
        <v>0.02</v>
      </c>
      <c r="K5365" s="1">
        <v>0.96</v>
      </c>
      <c r="L5365" s="42">
        <v>7</v>
      </c>
      <c r="M5365" s="232">
        <v>46280</v>
      </c>
      <c r="N5365" s="1" t="e">
        <f>VLOOKUP(B5365,MICRO!E:L,8,0)</f>
        <v>#N/A</v>
      </c>
    </row>
    <row r="5366" spans="1:14" ht="20.25" x14ac:dyDescent="0.25">
      <c r="A5366" s="1">
        <v>83</v>
      </c>
      <c r="B5366" s="159"/>
      <c r="C5366" s="1" t="s">
        <v>4877</v>
      </c>
      <c r="D5366" s="1"/>
      <c r="E5366" s="1"/>
      <c r="F5366" s="1" t="s">
        <v>5800</v>
      </c>
      <c r="G5366" s="1">
        <v>48</v>
      </c>
      <c r="H5366" s="1" t="s">
        <v>19</v>
      </c>
      <c r="I5366" s="1" t="s">
        <v>3093</v>
      </c>
      <c r="J5366" s="1">
        <v>0.01</v>
      </c>
      <c r="K5366" s="1">
        <v>0.48</v>
      </c>
      <c r="L5366" s="42">
        <v>7</v>
      </c>
      <c r="M5366" s="232">
        <v>46280</v>
      </c>
      <c r="N5366" s="1" t="e">
        <f>VLOOKUP(B5366,MICRO!E:L,8,0)</f>
        <v>#N/A</v>
      </c>
    </row>
    <row r="5367" spans="1:14" ht="20.25" x14ac:dyDescent="0.25">
      <c r="A5367" s="1">
        <v>84</v>
      </c>
      <c r="B5367" s="159"/>
      <c r="C5367" s="1" t="s">
        <v>4877</v>
      </c>
      <c r="D5367" s="1"/>
      <c r="E5367" s="1"/>
      <c r="F5367" s="1" t="s">
        <v>5801</v>
      </c>
      <c r="G5367" s="1">
        <v>48</v>
      </c>
      <c r="H5367" s="1" t="s">
        <v>19</v>
      </c>
      <c r="I5367" s="1" t="s">
        <v>3093</v>
      </c>
      <c r="J5367" s="1">
        <v>0.05</v>
      </c>
      <c r="K5367" s="1">
        <v>2.4000000000000004</v>
      </c>
      <c r="L5367" s="42">
        <v>7</v>
      </c>
      <c r="M5367" s="232">
        <v>46280</v>
      </c>
      <c r="N5367" s="1" t="e">
        <f>VLOOKUP(B5367,MICRO!E:L,8,0)</f>
        <v>#N/A</v>
      </c>
    </row>
    <row r="5368" spans="1:14" ht="20.25" x14ac:dyDescent="0.25">
      <c r="A5368" s="1">
        <v>85</v>
      </c>
      <c r="B5368" s="159"/>
      <c r="C5368" s="1" t="s">
        <v>4868</v>
      </c>
      <c r="D5368" s="1"/>
      <c r="E5368" s="1"/>
      <c r="F5368" s="1" t="s">
        <v>5802</v>
      </c>
      <c r="G5368" s="1">
        <v>70</v>
      </c>
      <c r="H5368" s="1" t="s">
        <v>19</v>
      </c>
      <c r="I5368" s="1" t="s">
        <v>3093</v>
      </c>
      <c r="J5368" s="1">
        <v>0.05</v>
      </c>
      <c r="K5368" s="1">
        <v>3.5</v>
      </c>
      <c r="L5368" s="42">
        <v>7</v>
      </c>
      <c r="M5368" s="232">
        <v>46280</v>
      </c>
      <c r="N5368" s="1" t="e">
        <f>VLOOKUP(B5368,MICRO!E:L,8,0)</f>
        <v>#N/A</v>
      </c>
    </row>
    <row r="5369" spans="1:14" ht="20.25" x14ac:dyDescent="0.25">
      <c r="A5369" s="1">
        <v>86</v>
      </c>
      <c r="B5369" s="159"/>
      <c r="C5369" s="1" t="s">
        <v>4868</v>
      </c>
      <c r="D5369" s="1"/>
      <c r="E5369" s="1"/>
      <c r="F5369" s="1" t="s">
        <v>5803</v>
      </c>
      <c r="G5369" s="1">
        <v>70</v>
      </c>
      <c r="H5369" s="1" t="s">
        <v>19</v>
      </c>
      <c r="I5369" s="1" t="s">
        <v>3093</v>
      </c>
      <c r="J5369" s="1">
        <v>0.02</v>
      </c>
      <c r="K5369" s="1">
        <v>1.4000000000000001</v>
      </c>
      <c r="L5369" s="42">
        <v>7</v>
      </c>
      <c r="M5369" s="232">
        <v>46280</v>
      </c>
      <c r="N5369" s="1" t="e">
        <f>VLOOKUP(B5369,MICRO!E:L,8,0)</f>
        <v>#N/A</v>
      </c>
    </row>
    <row r="5370" spans="1:14" ht="20.25" x14ac:dyDescent="0.25">
      <c r="A5370" s="1">
        <v>87</v>
      </c>
      <c r="B5370" s="159"/>
      <c r="C5370" s="1" t="s">
        <v>4868</v>
      </c>
      <c r="D5370" s="1"/>
      <c r="E5370" s="1"/>
      <c r="F5370" s="1" t="s">
        <v>5804</v>
      </c>
      <c r="G5370" s="1">
        <v>70</v>
      </c>
      <c r="H5370" s="1" t="s">
        <v>19</v>
      </c>
      <c r="I5370" s="1" t="s">
        <v>3093</v>
      </c>
      <c r="J5370" s="1">
        <v>0.01</v>
      </c>
      <c r="K5370" s="1">
        <v>0.70000000000000007</v>
      </c>
      <c r="L5370" s="42">
        <v>7</v>
      </c>
      <c r="M5370" s="232">
        <v>46280</v>
      </c>
      <c r="N5370" s="1" t="e">
        <f>VLOOKUP(B5370,MICRO!E:L,8,0)</f>
        <v>#N/A</v>
      </c>
    </row>
    <row r="5371" spans="1:14" ht="20.25" x14ac:dyDescent="0.25">
      <c r="A5371" s="1">
        <v>88</v>
      </c>
      <c r="B5371" s="159"/>
      <c r="C5371" s="1" t="s">
        <v>4865</v>
      </c>
      <c r="D5371" s="1"/>
      <c r="E5371" s="1"/>
      <c r="F5371" s="1" t="s">
        <v>5805</v>
      </c>
      <c r="G5371" s="1">
        <v>4</v>
      </c>
      <c r="H5371" s="1" t="s">
        <v>19</v>
      </c>
      <c r="I5371" s="1" t="s">
        <v>3093</v>
      </c>
      <c r="J5371" s="1">
        <v>0.05</v>
      </c>
      <c r="K5371" s="1">
        <v>0.2</v>
      </c>
      <c r="L5371" s="42">
        <v>7</v>
      </c>
      <c r="M5371" s="232">
        <v>46280</v>
      </c>
      <c r="N5371" s="1" t="e">
        <f>VLOOKUP(B5371,MICRO!E:L,8,0)</f>
        <v>#N/A</v>
      </c>
    </row>
    <row r="5372" spans="1:14" ht="20.25" x14ac:dyDescent="0.25">
      <c r="A5372" s="1">
        <v>89</v>
      </c>
      <c r="B5372" s="159"/>
      <c r="C5372" s="1" t="s">
        <v>4865</v>
      </c>
      <c r="D5372" s="1"/>
      <c r="E5372" s="1"/>
      <c r="F5372" s="1" t="s">
        <v>5806</v>
      </c>
      <c r="G5372" s="1">
        <v>4</v>
      </c>
      <c r="H5372" s="1" t="s">
        <v>19</v>
      </c>
      <c r="I5372" s="1" t="s">
        <v>3093</v>
      </c>
      <c r="J5372" s="1">
        <v>0.02</v>
      </c>
      <c r="K5372" s="1">
        <v>0.08</v>
      </c>
      <c r="L5372" s="42">
        <v>7</v>
      </c>
      <c r="M5372" s="232">
        <v>46280</v>
      </c>
      <c r="N5372" s="1" t="e">
        <f>VLOOKUP(B5372,MICRO!E:L,8,0)</f>
        <v>#N/A</v>
      </c>
    </row>
    <row r="5373" spans="1:14" ht="20.25" x14ac:dyDescent="0.25">
      <c r="A5373" s="1">
        <v>90</v>
      </c>
      <c r="B5373" s="159"/>
      <c r="C5373" s="1" t="s">
        <v>4865</v>
      </c>
      <c r="D5373" s="1"/>
      <c r="E5373" s="1"/>
      <c r="F5373" s="1" t="s">
        <v>5807</v>
      </c>
      <c r="G5373" s="1">
        <v>28</v>
      </c>
      <c r="H5373" s="1" t="s">
        <v>19</v>
      </c>
      <c r="I5373" s="1" t="s">
        <v>3093</v>
      </c>
      <c r="J5373" s="1">
        <v>0.02</v>
      </c>
      <c r="K5373" s="1">
        <v>0.56000000000000005</v>
      </c>
      <c r="L5373" s="42">
        <v>7</v>
      </c>
      <c r="M5373" s="232">
        <v>46280</v>
      </c>
      <c r="N5373" s="1" t="e">
        <f>VLOOKUP(B5373,MICRO!E:L,8,0)</f>
        <v>#N/A</v>
      </c>
    </row>
    <row r="5374" spans="1:14" ht="20.25" x14ac:dyDescent="0.25">
      <c r="A5374" s="1">
        <v>91</v>
      </c>
      <c r="B5374" s="159"/>
      <c r="C5374" s="1" t="s">
        <v>4865</v>
      </c>
      <c r="D5374" s="1"/>
      <c r="E5374" s="1"/>
      <c r="F5374" s="1" t="s">
        <v>5808</v>
      </c>
      <c r="G5374" s="1">
        <v>4</v>
      </c>
      <c r="H5374" s="1" t="s">
        <v>19</v>
      </c>
      <c r="I5374" s="1" t="s">
        <v>3093</v>
      </c>
      <c r="J5374" s="1">
        <v>0.01</v>
      </c>
      <c r="K5374" s="1">
        <v>0.04</v>
      </c>
      <c r="L5374" s="42">
        <v>7</v>
      </c>
      <c r="M5374" s="232">
        <v>46280</v>
      </c>
      <c r="N5374" s="1" t="e">
        <f>VLOOKUP(B5374,MICRO!E:L,8,0)</f>
        <v>#N/A</v>
      </c>
    </row>
    <row r="5375" spans="1:14" ht="20.25" x14ac:dyDescent="0.25">
      <c r="A5375" s="1">
        <v>92</v>
      </c>
      <c r="B5375" s="159"/>
      <c r="C5375" s="1" t="s">
        <v>4865</v>
      </c>
      <c r="D5375" s="1"/>
      <c r="E5375" s="1"/>
      <c r="F5375" s="1" t="s">
        <v>5809</v>
      </c>
      <c r="G5375" s="1">
        <v>28</v>
      </c>
      <c r="H5375" s="1" t="s">
        <v>19</v>
      </c>
      <c r="I5375" s="1" t="s">
        <v>3093</v>
      </c>
      <c r="J5375" s="1">
        <v>0.01</v>
      </c>
      <c r="K5375" s="1">
        <v>0.28000000000000003</v>
      </c>
      <c r="L5375" s="42">
        <v>7</v>
      </c>
      <c r="M5375" s="232">
        <v>46280</v>
      </c>
      <c r="N5375" s="1" t="e">
        <f>VLOOKUP(B5375,MICRO!E:L,8,0)</f>
        <v>#N/A</v>
      </c>
    </row>
    <row r="5376" spans="1:14" ht="20.25" x14ac:dyDescent="0.25">
      <c r="A5376" s="1">
        <v>93</v>
      </c>
      <c r="B5376" s="159"/>
      <c r="C5376" s="1" t="s">
        <v>5810</v>
      </c>
      <c r="D5376" s="1"/>
      <c r="E5376" s="1"/>
      <c r="F5376" s="1" t="s">
        <v>5811</v>
      </c>
      <c r="G5376" s="1">
        <v>16</v>
      </c>
      <c r="H5376" s="1" t="s">
        <v>19</v>
      </c>
      <c r="I5376" s="1" t="s">
        <v>3045</v>
      </c>
      <c r="J5376" s="1">
        <v>0.05</v>
      </c>
      <c r="K5376" s="1">
        <v>0.8</v>
      </c>
      <c r="L5376" s="42">
        <v>7</v>
      </c>
      <c r="M5376" s="232">
        <v>46280</v>
      </c>
      <c r="N5376" s="1" t="e">
        <f>VLOOKUP(B5376,MICRO!E:L,8,0)</f>
        <v>#N/A</v>
      </c>
    </row>
    <row r="5377" spans="1:14" ht="20.25" x14ac:dyDescent="0.25">
      <c r="A5377" s="1">
        <v>94</v>
      </c>
      <c r="B5377" s="159"/>
      <c r="C5377" s="1" t="s">
        <v>4969</v>
      </c>
      <c r="D5377" s="1"/>
      <c r="E5377" s="1"/>
      <c r="F5377" s="1" t="s">
        <v>5812</v>
      </c>
      <c r="G5377" s="1">
        <v>16</v>
      </c>
      <c r="H5377" s="1" t="s">
        <v>19</v>
      </c>
      <c r="I5377" s="1" t="s">
        <v>3045</v>
      </c>
      <c r="J5377" s="1">
        <v>0.02</v>
      </c>
      <c r="K5377" s="1">
        <v>0.32</v>
      </c>
      <c r="L5377" s="42">
        <v>7</v>
      </c>
      <c r="M5377" s="232">
        <v>46280</v>
      </c>
      <c r="N5377" s="1" t="e">
        <f>VLOOKUP(B5377,MICRO!E:L,8,0)</f>
        <v>#N/A</v>
      </c>
    </row>
    <row r="5378" spans="1:14" ht="20.25" x14ac:dyDescent="0.25">
      <c r="A5378" s="1">
        <v>95</v>
      </c>
      <c r="B5378" s="159"/>
      <c r="C5378" s="1" t="s">
        <v>4969</v>
      </c>
      <c r="D5378" s="1"/>
      <c r="E5378" s="1"/>
      <c r="F5378" s="1" t="s">
        <v>5813</v>
      </c>
      <c r="G5378" s="1">
        <v>16</v>
      </c>
      <c r="H5378" s="1" t="s">
        <v>19</v>
      </c>
      <c r="I5378" s="1" t="s">
        <v>3045</v>
      </c>
      <c r="J5378" s="1">
        <v>0.01</v>
      </c>
      <c r="K5378" s="1">
        <v>0.16</v>
      </c>
      <c r="L5378" s="42">
        <v>7</v>
      </c>
      <c r="M5378" s="232">
        <v>46280</v>
      </c>
      <c r="N5378" s="1" t="e">
        <f>VLOOKUP(B5378,MICRO!E:L,8,0)</f>
        <v>#N/A</v>
      </c>
    </row>
    <row r="5379" spans="1:14" ht="20.25" x14ac:dyDescent="0.25">
      <c r="A5379" s="1">
        <v>96</v>
      </c>
      <c r="B5379" s="159"/>
      <c r="C5379" s="1" t="s">
        <v>4990</v>
      </c>
      <c r="D5379" s="1"/>
      <c r="E5379" s="1"/>
      <c r="F5379" s="1" t="s">
        <v>5814</v>
      </c>
      <c r="G5379" s="1">
        <v>16</v>
      </c>
      <c r="H5379" s="1" t="s">
        <v>19</v>
      </c>
      <c r="I5379" s="1" t="s">
        <v>3093</v>
      </c>
      <c r="J5379" s="1">
        <v>0.05</v>
      </c>
      <c r="K5379" s="1">
        <v>0.8</v>
      </c>
      <c r="L5379" s="42">
        <v>7</v>
      </c>
      <c r="M5379" s="232">
        <v>46280</v>
      </c>
      <c r="N5379" s="1" t="e">
        <f>VLOOKUP(B5379,MICRO!E:L,8,0)</f>
        <v>#N/A</v>
      </c>
    </row>
    <row r="5380" spans="1:14" ht="20.25" x14ac:dyDescent="0.25">
      <c r="A5380" s="1">
        <v>97</v>
      </c>
      <c r="B5380" s="159"/>
      <c r="C5380" s="1" t="s">
        <v>4990</v>
      </c>
      <c r="D5380" s="1"/>
      <c r="E5380" s="1"/>
      <c r="F5380" s="1" t="s">
        <v>5815</v>
      </c>
      <c r="G5380" s="1">
        <v>16</v>
      </c>
      <c r="H5380" s="1" t="s">
        <v>19</v>
      </c>
      <c r="I5380" s="1" t="s">
        <v>3093</v>
      </c>
      <c r="J5380" s="1">
        <v>0.02</v>
      </c>
      <c r="K5380" s="1">
        <v>0.32</v>
      </c>
      <c r="L5380" s="42">
        <v>7</v>
      </c>
      <c r="M5380" s="232">
        <v>46280</v>
      </c>
      <c r="N5380" s="1" t="e">
        <f>VLOOKUP(B5380,MICRO!E:L,8,0)</f>
        <v>#N/A</v>
      </c>
    </row>
    <row r="5381" spans="1:14" ht="20.25" x14ac:dyDescent="0.25">
      <c r="A5381" s="1">
        <v>98</v>
      </c>
      <c r="B5381" s="159"/>
      <c r="C5381" s="1" t="s">
        <v>4990</v>
      </c>
      <c r="D5381" s="1"/>
      <c r="E5381" s="1"/>
      <c r="F5381" s="1" t="s">
        <v>5816</v>
      </c>
      <c r="G5381" s="1">
        <v>16</v>
      </c>
      <c r="H5381" s="1" t="s">
        <v>19</v>
      </c>
      <c r="I5381" s="1" t="s">
        <v>3093</v>
      </c>
      <c r="J5381" s="1">
        <v>0.01</v>
      </c>
      <c r="K5381" s="1">
        <v>0.16</v>
      </c>
      <c r="L5381" s="42">
        <v>7</v>
      </c>
      <c r="M5381" s="232">
        <v>46280</v>
      </c>
      <c r="N5381" s="1" t="e">
        <f>VLOOKUP(B5381,MICRO!E:L,8,0)</f>
        <v>#N/A</v>
      </c>
    </row>
    <row r="5382" spans="1:14" ht="20.25" x14ac:dyDescent="0.25">
      <c r="A5382" s="1">
        <v>99</v>
      </c>
      <c r="B5382" s="159"/>
      <c r="C5382" s="1" t="s">
        <v>4998</v>
      </c>
      <c r="D5382" s="1"/>
      <c r="E5382" s="1"/>
      <c r="F5382" s="1" t="s">
        <v>5817</v>
      </c>
      <c r="G5382" s="1">
        <v>8</v>
      </c>
      <c r="H5382" s="1" t="s">
        <v>19</v>
      </c>
      <c r="I5382" s="1" t="s">
        <v>3093</v>
      </c>
      <c r="J5382" s="1">
        <v>0.05</v>
      </c>
      <c r="K5382" s="1">
        <v>0.4</v>
      </c>
      <c r="L5382" s="42">
        <v>7</v>
      </c>
      <c r="M5382" s="232">
        <v>46280</v>
      </c>
      <c r="N5382" s="1" t="e">
        <f>VLOOKUP(B5382,MICRO!E:L,8,0)</f>
        <v>#N/A</v>
      </c>
    </row>
    <row r="5383" spans="1:14" ht="20.25" x14ac:dyDescent="0.25">
      <c r="A5383" s="1">
        <v>100</v>
      </c>
      <c r="B5383" s="159"/>
      <c r="C5383" s="1" t="s">
        <v>4998</v>
      </c>
      <c r="D5383" s="1"/>
      <c r="E5383" s="1"/>
      <c r="F5383" s="1" t="s">
        <v>5818</v>
      </c>
      <c r="G5383" s="1">
        <v>8</v>
      </c>
      <c r="H5383" s="1" t="s">
        <v>19</v>
      </c>
      <c r="I5383" s="1" t="s">
        <v>3093</v>
      </c>
      <c r="J5383" s="1">
        <v>0.02</v>
      </c>
      <c r="K5383" s="1">
        <v>0.16</v>
      </c>
      <c r="L5383" s="42">
        <v>7</v>
      </c>
      <c r="M5383" s="232">
        <v>46280</v>
      </c>
      <c r="N5383" s="1" t="e">
        <f>VLOOKUP(B5383,MICRO!E:L,8,0)</f>
        <v>#N/A</v>
      </c>
    </row>
    <row r="5384" spans="1:14" ht="20.25" x14ac:dyDescent="0.25">
      <c r="A5384" s="1">
        <v>101</v>
      </c>
      <c r="B5384" s="159"/>
      <c r="C5384" s="1" t="s">
        <v>4998</v>
      </c>
      <c r="D5384" s="1"/>
      <c r="E5384" s="1"/>
      <c r="F5384" s="1" t="s">
        <v>5819</v>
      </c>
      <c r="G5384" s="1">
        <v>8</v>
      </c>
      <c r="H5384" s="1" t="s">
        <v>19</v>
      </c>
      <c r="I5384" s="1" t="s">
        <v>3093</v>
      </c>
      <c r="J5384" s="1">
        <v>0.01</v>
      </c>
      <c r="K5384" s="1">
        <v>0.08</v>
      </c>
      <c r="L5384" s="42">
        <v>7</v>
      </c>
      <c r="M5384" s="232">
        <v>46280</v>
      </c>
      <c r="N5384" s="1" t="e">
        <f>VLOOKUP(B5384,MICRO!E:L,8,0)</f>
        <v>#N/A</v>
      </c>
    </row>
    <row r="5385" spans="1:14" ht="20.25" x14ac:dyDescent="0.25">
      <c r="A5385" s="1">
        <v>102</v>
      </c>
      <c r="B5385" s="159"/>
      <c r="C5385" s="1" t="s">
        <v>4868</v>
      </c>
      <c r="D5385" s="1"/>
      <c r="E5385" s="1"/>
      <c r="F5385" s="1" t="s">
        <v>5820</v>
      </c>
      <c r="G5385" s="1">
        <v>12</v>
      </c>
      <c r="H5385" s="1" t="s">
        <v>19</v>
      </c>
      <c r="I5385" s="1" t="s">
        <v>3093</v>
      </c>
      <c r="J5385" s="1">
        <v>0.02</v>
      </c>
      <c r="K5385" s="1">
        <v>0.24</v>
      </c>
      <c r="L5385" s="42">
        <v>7</v>
      </c>
      <c r="M5385" s="232">
        <v>46280</v>
      </c>
      <c r="N5385" s="1" t="e">
        <f>VLOOKUP(B5385,MICRO!E:L,8,0)</f>
        <v>#N/A</v>
      </c>
    </row>
    <row r="5386" spans="1:14" ht="20.25" x14ac:dyDescent="0.25">
      <c r="A5386" s="1">
        <v>103</v>
      </c>
      <c r="B5386" s="159"/>
      <c r="C5386" s="1" t="s">
        <v>4868</v>
      </c>
      <c r="D5386" s="1"/>
      <c r="E5386" s="1"/>
      <c r="F5386" s="1" t="s">
        <v>5821</v>
      </c>
      <c r="G5386" s="1">
        <v>12</v>
      </c>
      <c r="H5386" s="1" t="s">
        <v>19</v>
      </c>
      <c r="I5386" s="1" t="s">
        <v>3093</v>
      </c>
      <c r="J5386" s="1">
        <v>0.01</v>
      </c>
      <c r="K5386" s="1">
        <v>0.12</v>
      </c>
      <c r="L5386" s="42">
        <v>7</v>
      </c>
      <c r="M5386" s="232">
        <v>46280</v>
      </c>
      <c r="N5386" s="1" t="e">
        <f>VLOOKUP(B5386,MICRO!E:L,8,0)</f>
        <v>#N/A</v>
      </c>
    </row>
    <row r="5387" spans="1:14" ht="20.25" x14ac:dyDescent="0.25">
      <c r="A5387" s="1">
        <v>104</v>
      </c>
      <c r="B5387" s="159"/>
      <c r="C5387" s="1" t="s">
        <v>3055</v>
      </c>
      <c r="D5387" s="1"/>
      <c r="E5387" s="1"/>
      <c r="F5387" s="1" t="s">
        <v>5822</v>
      </c>
      <c r="G5387" s="1">
        <v>16</v>
      </c>
      <c r="H5387" s="1" t="s">
        <v>19</v>
      </c>
      <c r="I5387" s="1" t="s">
        <v>3034</v>
      </c>
      <c r="J5387" s="1">
        <v>0.05</v>
      </c>
      <c r="K5387" s="1">
        <v>0.8</v>
      </c>
      <c r="L5387" s="42">
        <v>7</v>
      </c>
      <c r="M5387" s="232">
        <v>46280</v>
      </c>
      <c r="N5387" s="1" t="e">
        <f>VLOOKUP(B5387,MICRO!E:L,8,0)</f>
        <v>#N/A</v>
      </c>
    </row>
    <row r="5388" spans="1:14" ht="20.25" x14ac:dyDescent="0.25">
      <c r="A5388" s="1">
        <v>105</v>
      </c>
      <c r="B5388" s="159"/>
      <c r="C5388" s="1" t="s">
        <v>3055</v>
      </c>
      <c r="D5388" s="1"/>
      <c r="E5388" s="1"/>
      <c r="F5388" s="1" t="s">
        <v>5823</v>
      </c>
      <c r="G5388" s="1">
        <v>32</v>
      </c>
      <c r="H5388" s="1" t="s">
        <v>19</v>
      </c>
      <c r="I5388" s="1" t="s">
        <v>3034</v>
      </c>
      <c r="J5388" s="1">
        <v>0.02</v>
      </c>
      <c r="K5388" s="1">
        <v>0.64</v>
      </c>
      <c r="L5388" s="42">
        <v>7</v>
      </c>
      <c r="M5388" s="232">
        <v>46280</v>
      </c>
      <c r="N5388" s="1" t="e">
        <f>VLOOKUP(B5388,MICRO!E:L,8,0)</f>
        <v>#N/A</v>
      </c>
    </row>
    <row r="5389" spans="1:14" ht="20.25" x14ac:dyDescent="0.25">
      <c r="A5389" s="1">
        <v>106</v>
      </c>
      <c r="B5389" s="159"/>
      <c r="C5389" s="1" t="s">
        <v>3055</v>
      </c>
      <c r="D5389" s="1"/>
      <c r="E5389" s="1"/>
      <c r="F5389" s="1" t="s">
        <v>5824</v>
      </c>
      <c r="G5389" s="1">
        <v>32</v>
      </c>
      <c r="H5389" s="1" t="s">
        <v>19</v>
      </c>
      <c r="I5389" s="1" t="s">
        <v>3034</v>
      </c>
      <c r="J5389" s="1">
        <v>0.01</v>
      </c>
      <c r="K5389" s="1">
        <v>0.32</v>
      </c>
      <c r="L5389" s="42">
        <v>7</v>
      </c>
      <c r="M5389" s="232">
        <v>46280</v>
      </c>
      <c r="N5389" s="1" t="e">
        <f>VLOOKUP(B5389,MICRO!E:L,8,0)</f>
        <v>#N/A</v>
      </c>
    </row>
    <row r="5390" spans="1:14" ht="20.25" x14ac:dyDescent="0.25">
      <c r="A5390" s="1">
        <v>107</v>
      </c>
      <c r="B5390" s="159"/>
      <c r="C5390" s="1" t="s">
        <v>3055</v>
      </c>
      <c r="D5390" s="1"/>
      <c r="E5390" s="1"/>
      <c r="F5390" s="1" t="s">
        <v>5825</v>
      </c>
      <c r="G5390" s="1">
        <v>16</v>
      </c>
      <c r="H5390" s="1" t="s">
        <v>19</v>
      </c>
      <c r="I5390" s="1" t="s">
        <v>3034</v>
      </c>
      <c r="J5390" s="1">
        <v>0.05</v>
      </c>
      <c r="K5390" s="1">
        <v>0.8</v>
      </c>
      <c r="L5390" s="42">
        <v>7</v>
      </c>
      <c r="M5390" s="232">
        <v>46280</v>
      </c>
      <c r="N5390" s="1" t="e">
        <f>VLOOKUP(B5390,MICRO!E:L,8,0)</f>
        <v>#N/A</v>
      </c>
    </row>
    <row r="5391" spans="1:14" ht="20.25" x14ac:dyDescent="0.25">
      <c r="A5391" s="1">
        <v>108</v>
      </c>
      <c r="B5391" s="159"/>
      <c r="C5391" s="1" t="s">
        <v>3055</v>
      </c>
      <c r="D5391" s="1"/>
      <c r="E5391" s="1"/>
      <c r="F5391" s="1" t="s">
        <v>5826</v>
      </c>
      <c r="G5391" s="1">
        <v>4</v>
      </c>
      <c r="H5391" s="1" t="s">
        <v>19</v>
      </c>
      <c r="I5391" s="1" t="s">
        <v>3034</v>
      </c>
      <c r="J5391" s="1">
        <v>0.01</v>
      </c>
      <c r="K5391" s="1">
        <v>0.04</v>
      </c>
      <c r="L5391" s="42">
        <v>7</v>
      </c>
      <c r="M5391" s="232">
        <v>46280</v>
      </c>
      <c r="N5391" s="1" t="e">
        <f>VLOOKUP(B5391,MICRO!E:L,8,0)</f>
        <v>#N/A</v>
      </c>
    </row>
    <row r="5392" spans="1:14" ht="20.25" x14ac:dyDescent="0.25">
      <c r="A5392" s="1">
        <v>109</v>
      </c>
      <c r="B5392" s="159"/>
      <c r="C5392" s="1" t="s">
        <v>3055</v>
      </c>
      <c r="D5392" s="1"/>
      <c r="E5392" s="1"/>
      <c r="F5392" s="1" t="s">
        <v>5827</v>
      </c>
      <c r="G5392" s="1">
        <v>4</v>
      </c>
      <c r="H5392" s="1" t="s">
        <v>19</v>
      </c>
      <c r="I5392" s="1" t="s">
        <v>3034</v>
      </c>
      <c r="J5392" s="1">
        <v>0.01</v>
      </c>
      <c r="K5392" s="1">
        <v>0.04</v>
      </c>
      <c r="L5392" s="42">
        <v>7</v>
      </c>
      <c r="M5392" s="232">
        <v>46280</v>
      </c>
      <c r="N5392" s="1" t="e">
        <f>VLOOKUP(B5392,MICRO!E:L,8,0)</f>
        <v>#N/A</v>
      </c>
    </row>
    <row r="5393" spans="1:14" ht="20.25" x14ac:dyDescent="0.25">
      <c r="A5393" s="1">
        <v>110</v>
      </c>
      <c r="B5393" s="159"/>
      <c r="C5393" s="1" t="s">
        <v>3055</v>
      </c>
      <c r="D5393" s="1"/>
      <c r="E5393" s="1"/>
      <c r="F5393" s="1" t="s">
        <v>5828</v>
      </c>
      <c r="G5393" s="1">
        <v>4</v>
      </c>
      <c r="H5393" s="1" t="s">
        <v>19</v>
      </c>
      <c r="I5393" s="1" t="s">
        <v>3034</v>
      </c>
      <c r="J5393" s="1">
        <v>0.01</v>
      </c>
      <c r="K5393" s="1">
        <v>0.04</v>
      </c>
      <c r="L5393" s="42">
        <v>7</v>
      </c>
      <c r="M5393" s="232">
        <v>46280</v>
      </c>
      <c r="N5393" s="1" t="e">
        <f>VLOOKUP(B5393,MICRO!E:L,8,0)</f>
        <v>#N/A</v>
      </c>
    </row>
    <row r="5394" spans="1:14" ht="20.25" x14ac:dyDescent="0.25">
      <c r="A5394" s="1">
        <v>111</v>
      </c>
      <c r="B5394" s="159"/>
      <c r="C5394" s="1" t="s">
        <v>5829</v>
      </c>
      <c r="D5394" s="1"/>
      <c r="E5394" s="1"/>
      <c r="F5394" s="1" t="s">
        <v>5830</v>
      </c>
      <c r="G5394" s="1">
        <v>32</v>
      </c>
      <c r="H5394" s="1" t="s">
        <v>19</v>
      </c>
      <c r="I5394" s="1" t="s">
        <v>3034</v>
      </c>
      <c r="J5394" s="1">
        <v>0.05</v>
      </c>
      <c r="K5394" s="1">
        <v>1.6</v>
      </c>
      <c r="L5394" s="42">
        <v>7</v>
      </c>
      <c r="M5394" s="232">
        <v>46280</v>
      </c>
      <c r="N5394" s="1" t="e">
        <f>VLOOKUP(B5394,MICRO!E:L,8,0)</f>
        <v>#N/A</v>
      </c>
    </row>
    <row r="5395" spans="1:14" ht="20.25" x14ac:dyDescent="0.25">
      <c r="A5395" s="1">
        <v>112</v>
      </c>
      <c r="B5395" s="159"/>
      <c r="C5395" s="1" t="s">
        <v>3059</v>
      </c>
      <c r="D5395" s="1"/>
      <c r="E5395" s="1"/>
      <c r="F5395" s="1" t="s">
        <v>5831</v>
      </c>
      <c r="G5395" s="1">
        <v>32</v>
      </c>
      <c r="H5395" s="1" t="s">
        <v>19</v>
      </c>
      <c r="I5395" s="1" t="s">
        <v>3034</v>
      </c>
      <c r="J5395" s="1">
        <v>0.01</v>
      </c>
      <c r="K5395" s="1">
        <v>0.32</v>
      </c>
      <c r="L5395" s="42">
        <v>7</v>
      </c>
      <c r="M5395" s="232">
        <v>46280</v>
      </c>
      <c r="N5395" s="1" t="e">
        <f>VLOOKUP(B5395,MICRO!E:L,8,0)</f>
        <v>#N/A</v>
      </c>
    </row>
    <row r="5396" spans="1:14" ht="20.25" x14ac:dyDescent="0.25">
      <c r="A5396" s="1">
        <v>113</v>
      </c>
      <c r="B5396" s="159"/>
      <c r="C5396" s="1" t="s">
        <v>3063</v>
      </c>
      <c r="D5396" s="1"/>
      <c r="E5396" s="1"/>
      <c r="F5396" s="1" t="s">
        <v>5832</v>
      </c>
      <c r="G5396" s="1">
        <v>16</v>
      </c>
      <c r="H5396" s="1" t="s">
        <v>19</v>
      </c>
      <c r="I5396" s="1" t="s">
        <v>3045</v>
      </c>
      <c r="J5396" s="1">
        <v>0.05</v>
      </c>
      <c r="K5396" s="1">
        <v>0.8</v>
      </c>
      <c r="L5396" s="42">
        <v>7</v>
      </c>
      <c r="M5396" s="232">
        <v>46280</v>
      </c>
      <c r="N5396" s="1" t="e">
        <f>VLOOKUP(B5396,MICRO!E:L,8,0)</f>
        <v>#N/A</v>
      </c>
    </row>
    <row r="5397" spans="1:14" ht="20.25" x14ac:dyDescent="0.25">
      <c r="A5397" s="1">
        <v>114</v>
      </c>
      <c r="B5397" s="159"/>
      <c r="C5397" s="1" t="s">
        <v>3063</v>
      </c>
      <c r="D5397" s="1"/>
      <c r="E5397" s="1"/>
      <c r="F5397" s="1" t="s">
        <v>5833</v>
      </c>
      <c r="G5397" s="1">
        <v>16</v>
      </c>
      <c r="H5397" s="1" t="s">
        <v>19</v>
      </c>
      <c r="I5397" s="1" t="s">
        <v>3093</v>
      </c>
      <c r="J5397" s="1">
        <v>0.01</v>
      </c>
      <c r="K5397" s="1">
        <v>0.16</v>
      </c>
      <c r="L5397" s="42">
        <v>7</v>
      </c>
      <c r="M5397" s="232">
        <v>46280</v>
      </c>
      <c r="N5397" s="1" t="e">
        <f>VLOOKUP(B5397,MICRO!E:L,8,0)</f>
        <v>#N/A</v>
      </c>
    </row>
    <row r="5398" spans="1:14" ht="20.25" x14ac:dyDescent="0.25">
      <c r="A5398" s="1">
        <v>115</v>
      </c>
      <c r="B5398" s="159"/>
      <c r="C5398" s="1" t="s">
        <v>3094</v>
      </c>
      <c r="D5398" s="1"/>
      <c r="E5398" s="1"/>
      <c r="F5398" s="1" t="s">
        <v>5834</v>
      </c>
      <c r="G5398" s="1">
        <v>576</v>
      </c>
      <c r="H5398" s="1" t="s">
        <v>19</v>
      </c>
      <c r="I5398" s="1" t="s">
        <v>3093</v>
      </c>
      <c r="J5398" s="1">
        <v>0.05</v>
      </c>
      <c r="K5398" s="1">
        <v>28.8</v>
      </c>
      <c r="L5398" s="42">
        <v>7</v>
      </c>
      <c r="M5398" s="232">
        <v>46280</v>
      </c>
      <c r="N5398" s="1" t="e">
        <f>VLOOKUP(B5398,MICRO!E:L,8,0)</f>
        <v>#N/A</v>
      </c>
    </row>
    <row r="5399" spans="1:14" ht="20.25" x14ac:dyDescent="0.25">
      <c r="A5399" s="1">
        <v>116</v>
      </c>
      <c r="B5399" s="159"/>
      <c r="C5399" s="1" t="s">
        <v>3094</v>
      </c>
      <c r="D5399" s="1"/>
      <c r="E5399" s="1"/>
      <c r="F5399" s="1" t="s">
        <v>5835</v>
      </c>
      <c r="G5399" s="1">
        <v>576</v>
      </c>
      <c r="H5399" s="1" t="s">
        <v>19</v>
      </c>
      <c r="I5399" s="1" t="s">
        <v>3093</v>
      </c>
      <c r="J5399" s="1">
        <v>0.02</v>
      </c>
      <c r="K5399" s="1">
        <v>11.52</v>
      </c>
      <c r="L5399" s="42">
        <v>7</v>
      </c>
      <c r="M5399" s="232">
        <v>46280</v>
      </c>
      <c r="N5399" s="1" t="e">
        <f>VLOOKUP(B5399,MICRO!E:L,8,0)</f>
        <v>#N/A</v>
      </c>
    </row>
    <row r="5400" spans="1:14" ht="20.25" x14ac:dyDescent="0.25">
      <c r="A5400" s="1">
        <v>117</v>
      </c>
      <c r="B5400" s="159"/>
      <c r="C5400" s="1" t="s">
        <v>3094</v>
      </c>
      <c r="D5400" s="1"/>
      <c r="E5400" s="1"/>
      <c r="F5400" s="1" t="s">
        <v>5836</v>
      </c>
      <c r="G5400" s="1">
        <v>576</v>
      </c>
      <c r="H5400" s="1" t="s">
        <v>19</v>
      </c>
      <c r="I5400" s="1" t="s">
        <v>3093</v>
      </c>
      <c r="J5400" s="1">
        <v>0.01</v>
      </c>
      <c r="K5400" s="1">
        <v>5.76</v>
      </c>
      <c r="L5400" s="42">
        <v>7</v>
      </c>
      <c r="M5400" s="232">
        <v>46280</v>
      </c>
      <c r="N5400" s="1" t="e">
        <f>VLOOKUP(B5400,MICRO!E:L,8,0)</f>
        <v>#N/A</v>
      </c>
    </row>
    <row r="5401" spans="1:14" ht="20.25" x14ac:dyDescent="0.25">
      <c r="A5401" s="1">
        <v>118</v>
      </c>
      <c r="B5401" s="159"/>
      <c r="C5401" s="1" t="s">
        <v>3079</v>
      </c>
      <c r="D5401" s="1"/>
      <c r="E5401" s="1"/>
      <c r="F5401" s="1" t="s">
        <v>5837</v>
      </c>
      <c r="G5401" s="1">
        <v>4</v>
      </c>
      <c r="H5401" s="1" t="s">
        <v>19</v>
      </c>
      <c r="I5401" s="1" t="s">
        <v>3034</v>
      </c>
      <c r="J5401" s="1">
        <v>0.05</v>
      </c>
      <c r="K5401" s="1">
        <v>0.2</v>
      </c>
      <c r="L5401" s="42">
        <v>7</v>
      </c>
      <c r="M5401" s="232">
        <v>46280</v>
      </c>
      <c r="N5401" s="1" t="e">
        <f>VLOOKUP(B5401,MICRO!E:L,8,0)</f>
        <v>#N/A</v>
      </c>
    </row>
    <row r="5402" spans="1:14" ht="20.25" x14ac:dyDescent="0.25">
      <c r="A5402" s="1">
        <v>119</v>
      </c>
      <c r="B5402" s="159"/>
      <c r="C5402" s="1" t="s">
        <v>3079</v>
      </c>
      <c r="D5402" s="1"/>
      <c r="E5402" s="1"/>
      <c r="F5402" s="1" t="s">
        <v>5838</v>
      </c>
      <c r="G5402" s="1">
        <v>4</v>
      </c>
      <c r="H5402" s="1" t="s">
        <v>19</v>
      </c>
      <c r="I5402" s="1" t="s">
        <v>3034</v>
      </c>
      <c r="J5402" s="1">
        <v>0.02</v>
      </c>
      <c r="K5402" s="1">
        <v>0.08</v>
      </c>
      <c r="L5402" s="42">
        <v>7</v>
      </c>
      <c r="M5402" s="232">
        <v>46280</v>
      </c>
      <c r="N5402" s="1" t="e">
        <f>VLOOKUP(B5402,MICRO!E:L,8,0)</f>
        <v>#N/A</v>
      </c>
    </row>
    <row r="5403" spans="1:14" ht="20.25" x14ac:dyDescent="0.25">
      <c r="A5403" s="1">
        <v>120</v>
      </c>
      <c r="B5403" s="159"/>
      <c r="C5403" s="1" t="s">
        <v>3079</v>
      </c>
      <c r="D5403" s="1"/>
      <c r="E5403" s="1"/>
      <c r="F5403" s="1" t="s">
        <v>5839</v>
      </c>
      <c r="G5403" s="1">
        <v>4</v>
      </c>
      <c r="H5403" s="1" t="s">
        <v>19</v>
      </c>
      <c r="I5403" s="1" t="s">
        <v>3034</v>
      </c>
      <c r="J5403" s="1">
        <v>0.01</v>
      </c>
      <c r="K5403" s="1">
        <v>0.04</v>
      </c>
      <c r="L5403" s="42">
        <v>7</v>
      </c>
      <c r="M5403" s="232">
        <v>46280</v>
      </c>
      <c r="N5403" s="1" t="e">
        <f>VLOOKUP(B5403,MICRO!E:L,8,0)</f>
        <v>#N/A</v>
      </c>
    </row>
    <row r="5404" spans="1:14" ht="20.25" x14ac:dyDescent="0.25">
      <c r="A5404" s="1">
        <v>121</v>
      </c>
      <c r="B5404" s="159"/>
      <c r="C5404" s="1" t="s">
        <v>3079</v>
      </c>
      <c r="D5404" s="1"/>
      <c r="E5404" s="1"/>
      <c r="F5404" s="1" t="s">
        <v>5840</v>
      </c>
      <c r="G5404" s="1">
        <v>4</v>
      </c>
      <c r="H5404" s="1" t="s">
        <v>19</v>
      </c>
      <c r="I5404" s="1" t="s">
        <v>3034</v>
      </c>
      <c r="J5404" s="1">
        <v>0.05</v>
      </c>
      <c r="K5404" s="1">
        <v>0.2</v>
      </c>
      <c r="L5404" s="42">
        <v>7</v>
      </c>
      <c r="M5404" s="232">
        <v>46280</v>
      </c>
      <c r="N5404" s="1" t="e">
        <f>VLOOKUP(B5404,MICRO!E:L,8,0)</f>
        <v>#N/A</v>
      </c>
    </row>
    <row r="5405" spans="1:14" ht="20.25" x14ac:dyDescent="0.25">
      <c r="A5405" s="1">
        <v>122</v>
      </c>
      <c r="B5405" s="159"/>
      <c r="C5405" s="1" t="s">
        <v>3081</v>
      </c>
      <c r="D5405" s="1"/>
      <c r="E5405" s="1"/>
      <c r="F5405" s="1" t="s">
        <v>5841</v>
      </c>
      <c r="G5405" s="1">
        <v>304</v>
      </c>
      <c r="H5405" s="1" t="s">
        <v>19</v>
      </c>
      <c r="I5405" s="1" t="s">
        <v>3034</v>
      </c>
      <c r="J5405" s="1">
        <v>0.05</v>
      </c>
      <c r="K5405" s="1">
        <v>15.200000000000001</v>
      </c>
      <c r="L5405" s="42">
        <v>7</v>
      </c>
      <c r="M5405" s="232">
        <v>46280</v>
      </c>
      <c r="N5405" s="1" t="e">
        <f>VLOOKUP(B5405,MICRO!E:L,8,0)</f>
        <v>#N/A</v>
      </c>
    </row>
    <row r="5406" spans="1:14" ht="20.25" x14ac:dyDescent="0.25">
      <c r="A5406" s="1">
        <v>123</v>
      </c>
      <c r="B5406" s="159"/>
      <c r="C5406" s="1" t="s">
        <v>3081</v>
      </c>
      <c r="D5406" s="1"/>
      <c r="E5406" s="1"/>
      <c r="F5406" s="1" t="s">
        <v>5842</v>
      </c>
      <c r="G5406" s="1">
        <v>304</v>
      </c>
      <c r="H5406" s="1" t="s">
        <v>19</v>
      </c>
      <c r="I5406" s="1" t="s">
        <v>3034</v>
      </c>
      <c r="J5406" s="1">
        <v>0.02</v>
      </c>
      <c r="K5406" s="1">
        <v>6.08</v>
      </c>
      <c r="L5406" s="42">
        <v>7</v>
      </c>
      <c r="M5406" s="232">
        <v>46280</v>
      </c>
      <c r="N5406" s="1" t="e">
        <f>VLOOKUP(B5406,MICRO!E:L,8,0)</f>
        <v>#N/A</v>
      </c>
    </row>
    <row r="5407" spans="1:14" ht="20.25" x14ac:dyDescent="0.25">
      <c r="A5407" s="1">
        <v>124</v>
      </c>
      <c r="B5407" s="159"/>
      <c r="C5407" s="1" t="s">
        <v>3081</v>
      </c>
      <c r="D5407" s="1"/>
      <c r="E5407" s="1"/>
      <c r="F5407" s="1" t="s">
        <v>5843</v>
      </c>
      <c r="G5407" s="1">
        <v>304</v>
      </c>
      <c r="H5407" s="1" t="s">
        <v>19</v>
      </c>
      <c r="I5407" s="1" t="s">
        <v>3034</v>
      </c>
      <c r="J5407" s="1">
        <v>0.01</v>
      </c>
      <c r="K5407" s="1">
        <v>3.04</v>
      </c>
      <c r="L5407" s="42">
        <v>7</v>
      </c>
      <c r="M5407" s="232">
        <v>46280</v>
      </c>
      <c r="N5407" s="1" t="e">
        <f>VLOOKUP(B5407,MICRO!E:L,8,0)</f>
        <v>#N/A</v>
      </c>
    </row>
    <row r="5408" spans="1:14" ht="20.25" x14ac:dyDescent="0.25">
      <c r="A5408" s="1">
        <v>125</v>
      </c>
      <c r="B5408" s="159"/>
      <c r="C5408" s="1" t="s">
        <v>3063</v>
      </c>
      <c r="D5408" s="1"/>
      <c r="E5408" s="1"/>
      <c r="F5408" s="1" t="s">
        <v>5844</v>
      </c>
      <c r="G5408" s="1">
        <v>16</v>
      </c>
      <c r="H5408" s="1" t="s">
        <v>19</v>
      </c>
      <c r="I5408" s="1" t="s">
        <v>3034</v>
      </c>
      <c r="J5408" s="1">
        <v>0.05</v>
      </c>
      <c r="K5408" s="1">
        <v>0.8</v>
      </c>
      <c r="L5408" s="42">
        <v>7</v>
      </c>
      <c r="M5408" s="232">
        <v>46280</v>
      </c>
      <c r="N5408" s="1" t="e">
        <f>VLOOKUP(B5408,MICRO!E:L,8,0)</f>
        <v>#N/A</v>
      </c>
    </row>
    <row r="5409" spans="1:14" ht="20.25" x14ac:dyDescent="0.25">
      <c r="A5409" s="1">
        <v>126</v>
      </c>
      <c r="B5409" s="159"/>
      <c r="C5409" s="1" t="s">
        <v>3063</v>
      </c>
      <c r="D5409" s="1"/>
      <c r="E5409" s="1"/>
      <c r="F5409" s="1" t="s">
        <v>5845</v>
      </c>
      <c r="G5409" s="1">
        <v>16</v>
      </c>
      <c r="H5409" s="1" t="s">
        <v>19</v>
      </c>
      <c r="I5409" s="1" t="s">
        <v>3034</v>
      </c>
      <c r="J5409" s="1">
        <v>0.01</v>
      </c>
      <c r="K5409" s="1">
        <v>0.16</v>
      </c>
      <c r="L5409" s="42">
        <v>7</v>
      </c>
      <c r="M5409" s="232">
        <v>46280</v>
      </c>
      <c r="N5409" s="1" t="e">
        <f>VLOOKUP(B5409,MICRO!E:L,8,0)</f>
        <v>#N/A</v>
      </c>
    </row>
    <row r="5410" spans="1:14" ht="20.25" x14ac:dyDescent="0.25">
      <c r="A5410" s="1">
        <v>127</v>
      </c>
      <c r="B5410" s="159"/>
      <c r="C5410" s="1" t="s">
        <v>3063</v>
      </c>
      <c r="D5410" s="1"/>
      <c r="E5410" s="1"/>
      <c r="F5410" s="1" t="s">
        <v>5832</v>
      </c>
      <c r="G5410" s="1">
        <v>16</v>
      </c>
      <c r="H5410" s="1" t="s">
        <v>19</v>
      </c>
      <c r="I5410" s="1" t="s">
        <v>3045</v>
      </c>
      <c r="J5410" s="1">
        <v>0.05</v>
      </c>
      <c r="K5410" s="1">
        <v>0.8</v>
      </c>
      <c r="L5410" s="42">
        <v>7</v>
      </c>
      <c r="M5410" s="232">
        <v>46280</v>
      </c>
      <c r="N5410" s="1" t="e">
        <f>VLOOKUP(B5410,MICRO!E:L,8,0)</f>
        <v>#N/A</v>
      </c>
    </row>
    <row r="5411" spans="1:14" ht="20.25" x14ac:dyDescent="0.25">
      <c r="A5411" s="1">
        <v>128</v>
      </c>
      <c r="B5411" s="159"/>
      <c r="C5411" s="1" t="s">
        <v>3063</v>
      </c>
      <c r="D5411" s="1"/>
      <c r="E5411" s="1"/>
      <c r="F5411" s="1" t="s">
        <v>5846</v>
      </c>
      <c r="G5411" s="1">
        <v>16</v>
      </c>
      <c r="H5411" s="1" t="s">
        <v>19</v>
      </c>
      <c r="I5411" s="1" t="s">
        <v>3045</v>
      </c>
      <c r="J5411" s="1">
        <v>0.01</v>
      </c>
      <c r="K5411" s="1">
        <v>0.16</v>
      </c>
      <c r="L5411" s="42">
        <v>7</v>
      </c>
      <c r="M5411" s="232">
        <v>46280</v>
      </c>
      <c r="N5411" s="1" t="e">
        <f>VLOOKUP(B5411,MICRO!E:L,8,0)</f>
        <v>#N/A</v>
      </c>
    </row>
    <row r="5412" spans="1:14" ht="20.25" x14ac:dyDescent="0.25">
      <c r="A5412" s="1">
        <v>129</v>
      </c>
      <c r="B5412" s="159"/>
      <c r="C5412" s="1" t="s">
        <v>3077</v>
      </c>
      <c r="D5412" s="1"/>
      <c r="E5412" s="1"/>
      <c r="F5412" s="1" t="s">
        <v>5847</v>
      </c>
      <c r="G5412" s="1">
        <v>8</v>
      </c>
      <c r="H5412" s="1" t="s">
        <v>19</v>
      </c>
      <c r="I5412" s="1" t="s">
        <v>3045</v>
      </c>
      <c r="J5412" s="1">
        <v>0.05</v>
      </c>
      <c r="K5412" s="1">
        <v>0.4</v>
      </c>
      <c r="L5412" s="42">
        <v>7</v>
      </c>
      <c r="M5412" s="232">
        <v>46280</v>
      </c>
      <c r="N5412" s="1" t="e">
        <f>VLOOKUP(B5412,MICRO!E:L,8,0)</f>
        <v>#N/A</v>
      </c>
    </row>
    <row r="5413" spans="1:14" ht="20.25" x14ac:dyDescent="0.25">
      <c r="A5413" s="1">
        <v>130</v>
      </c>
      <c r="B5413" s="159"/>
      <c r="C5413" s="1" t="s">
        <v>3077</v>
      </c>
      <c r="D5413" s="1"/>
      <c r="E5413" s="1"/>
      <c r="F5413" s="1" t="s">
        <v>5848</v>
      </c>
      <c r="G5413" s="1">
        <v>8</v>
      </c>
      <c r="H5413" s="1" t="s">
        <v>19</v>
      </c>
      <c r="I5413" s="1" t="s">
        <v>3045</v>
      </c>
      <c r="J5413" s="1">
        <v>0.02</v>
      </c>
      <c r="K5413" s="1">
        <v>0.16</v>
      </c>
      <c r="L5413" s="42">
        <v>7</v>
      </c>
      <c r="M5413" s="232">
        <v>46280</v>
      </c>
      <c r="N5413" s="1" t="e">
        <f>VLOOKUP(B5413,MICRO!E:L,8,0)</f>
        <v>#N/A</v>
      </c>
    </row>
    <row r="5414" spans="1:14" ht="20.25" x14ac:dyDescent="0.25">
      <c r="A5414" s="1">
        <v>131</v>
      </c>
      <c r="B5414" s="159"/>
      <c r="C5414" s="1" t="s">
        <v>3077</v>
      </c>
      <c r="D5414" s="1"/>
      <c r="E5414" s="1"/>
      <c r="F5414" s="1" t="s">
        <v>5849</v>
      </c>
      <c r="G5414" s="1">
        <v>8</v>
      </c>
      <c r="H5414" s="1" t="s">
        <v>19</v>
      </c>
      <c r="I5414" s="1" t="s">
        <v>3045</v>
      </c>
      <c r="J5414" s="1">
        <v>0.01</v>
      </c>
      <c r="K5414" s="1">
        <v>0.08</v>
      </c>
      <c r="L5414" s="42">
        <v>7</v>
      </c>
      <c r="M5414" s="232">
        <v>46280</v>
      </c>
      <c r="N5414" s="1" t="e">
        <f>VLOOKUP(B5414,MICRO!E:L,8,0)</f>
        <v>#N/A</v>
      </c>
    </row>
    <row r="5415" spans="1:14" ht="20.25" x14ac:dyDescent="0.25">
      <c r="A5415" s="1">
        <v>132</v>
      </c>
      <c r="B5415" s="159"/>
      <c r="C5415" s="1" t="s">
        <v>3112</v>
      </c>
      <c r="D5415" s="1"/>
      <c r="E5415" s="1"/>
      <c r="F5415" s="1" t="s">
        <v>5850</v>
      </c>
      <c r="G5415" s="1">
        <v>36</v>
      </c>
      <c r="H5415" s="1" t="s">
        <v>19</v>
      </c>
      <c r="I5415" s="1" t="s">
        <v>3034</v>
      </c>
      <c r="J5415" s="1">
        <v>0.05</v>
      </c>
      <c r="K5415" s="1">
        <v>1.8</v>
      </c>
      <c r="L5415" s="42">
        <v>7</v>
      </c>
      <c r="M5415" s="232">
        <v>46280</v>
      </c>
      <c r="N5415" s="1" t="e">
        <f>VLOOKUP(B5415,MICRO!E:L,8,0)</f>
        <v>#N/A</v>
      </c>
    </row>
    <row r="5416" spans="1:14" ht="20.25" x14ac:dyDescent="0.25">
      <c r="A5416" s="1">
        <v>133</v>
      </c>
      <c r="B5416" s="159"/>
      <c r="C5416" s="1" t="s">
        <v>3112</v>
      </c>
      <c r="D5416" s="1"/>
      <c r="E5416" s="1"/>
      <c r="F5416" s="1" t="s">
        <v>5851</v>
      </c>
      <c r="G5416" s="1">
        <v>36</v>
      </c>
      <c r="H5416" s="1" t="s">
        <v>19</v>
      </c>
      <c r="I5416" s="1" t="s">
        <v>3034</v>
      </c>
      <c r="J5416" s="1">
        <v>0.02</v>
      </c>
      <c r="K5416" s="1">
        <v>0.72</v>
      </c>
      <c r="L5416" s="42">
        <v>7</v>
      </c>
      <c r="M5416" s="232">
        <v>46280</v>
      </c>
      <c r="N5416" s="1" t="e">
        <f>VLOOKUP(B5416,MICRO!E:L,8,0)</f>
        <v>#N/A</v>
      </c>
    </row>
    <row r="5417" spans="1:14" ht="20.25" x14ac:dyDescent="0.25">
      <c r="A5417" s="1">
        <v>134</v>
      </c>
      <c r="B5417" s="159"/>
      <c r="C5417" s="1" t="s">
        <v>3112</v>
      </c>
      <c r="D5417" s="1"/>
      <c r="E5417" s="1"/>
      <c r="F5417" s="1" t="s">
        <v>5852</v>
      </c>
      <c r="G5417" s="1">
        <v>36</v>
      </c>
      <c r="H5417" s="1" t="s">
        <v>19</v>
      </c>
      <c r="I5417" s="1" t="s">
        <v>3034</v>
      </c>
      <c r="J5417" s="1">
        <v>0.01</v>
      </c>
      <c r="K5417" s="1">
        <v>0.36</v>
      </c>
      <c r="L5417" s="42">
        <v>7</v>
      </c>
      <c r="M5417" s="232">
        <v>46280</v>
      </c>
      <c r="N5417" s="1" t="e">
        <f>VLOOKUP(B5417,MICRO!E:L,8,0)</f>
        <v>#N/A</v>
      </c>
    </row>
    <row r="5418" spans="1:14" ht="20.25" x14ac:dyDescent="0.25">
      <c r="A5418" s="1">
        <v>135</v>
      </c>
      <c r="B5418" s="159"/>
      <c r="C5418" s="1" t="s">
        <v>3112</v>
      </c>
      <c r="D5418" s="1"/>
      <c r="E5418" s="1"/>
      <c r="F5418" s="1" t="s">
        <v>5853</v>
      </c>
      <c r="G5418" s="1">
        <v>48</v>
      </c>
      <c r="H5418" s="1" t="s">
        <v>19</v>
      </c>
      <c r="I5418" s="1" t="s">
        <v>3034</v>
      </c>
      <c r="J5418" s="1">
        <v>0.05</v>
      </c>
      <c r="K5418" s="1">
        <v>2.4000000000000004</v>
      </c>
      <c r="L5418" s="42">
        <v>7</v>
      </c>
      <c r="M5418" s="232">
        <v>46280</v>
      </c>
      <c r="N5418" s="1" t="e">
        <f>VLOOKUP(B5418,MICRO!E:L,8,0)</f>
        <v>#N/A</v>
      </c>
    </row>
    <row r="5419" spans="1:14" ht="20.25" x14ac:dyDescent="0.25">
      <c r="A5419" s="1">
        <v>136</v>
      </c>
      <c r="B5419" s="159"/>
      <c r="C5419" s="1" t="s">
        <v>3112</v>
      </c>
      <c r="D5419" s="1"/>
      <c r="E5419" s="1"/>
      <c r="F5419" s="1" t="s">
        <v>5854</v>
      </c>
      <c r="G5419" s="1">
        <v>48</v>
      </c>
      <c r="H5419" s="1" t="s">
        <v>19</v>
      </c>
      <c r="I5419" s="1" t="s">
        <v>3034</v>
      </c>
      <c r="J5419" s="1">
        <v>0.02</v>
      </c>
      <c r="K5419" s="1">
        <v>0.96</v>
      </c>
      <c r="L5419" s="42">
        <v>7</v>
      </c>
      <c r="M5419" s="232">
        <v>46280</v>
      </c>
      <c r="N5419" s="1" t="e">
        <f>VLOOKUP(B5419,MICRO!E:L,8,0)</f>
        <v>#N/A</v>
      </c>
    </row>
    <row r="5420" spans="1:14" ht="20.25" x14ac:dyDescent="0.25">
      <c r="A5420" s="1">
        <v>137</v>
      </c>
      <c r="B5420" s="159"/>
      <c r="C5420" s="1" t="s">
        <v>3112</v>
      </c>
      <c r="D5420" s="1"/>
      <c r="E5420" s="1"/>
      <c r="F5420" s="1" t="s">
        <v>5855</v>
      </c>
      <c r="G5420" s="1">
        <v>48</v>
      </c>
      <c r="H5420" s="1" t="s">
        <v>19</v>
      </c>
      <c r="I5420" s="1" t="s">
        <v>3034</v>
      </c>
      <c r="J5420" s="1">
        <v>0.01</v>
      </c>
      <c r="K5420" s="1">
        <v>0.48</v>
      </c>
      <c r="L5420" s="42">
        <v>7</v>
      </c>
      <c r="M5420" s="232">
        <v>46280</v>
      </c>
      <c r="N5420" s="1" t="e">
        <f>VLOOKUP(B5420,MICRO!E:L,8,0)</f>
        <v>#N/A</v>
      </c>
    </row>
    <row r="5421" spans="1:14" ht="20.25" x14ac:dyDescent="0.25">
      <c r="A5421" s="1">
        <v>138</v>
      </c>
      <c r="B5421" s="159"/>
      <c r="C5421" s="1" t="s">
        <v>3120</v>
      </c>
      <c r="D5421" s="1"/>
      <c r="E5421" s="1"/>
      <c r="F5421" s="1" t="s">
        <v>5856</v>
      </c>
      <c r="G5421" s="1">
        <v>16</v>
      </c>
      <c r="H5421" s="1" t="s">
        <v>19</v>
      </c>
      <c r="I5421" s="1" t="s">
        <v>3034</v>
      </c>
      <c r="J5421" s="1">
        <v>0.05</v>
      </c>
      <c r="K5421" s="1">
        <v>0.8</v>
      </c>
      <c r="L5421" s="42">
        <v>7</v>
      </c>
      <c r="M5421" s="232">
        <v>46280</v>
      </c>
      <c r="N5421" s="1" t="e">
        <f>VLOOKUP(B5421,MICRO!E:L,8,0)</f>
        <v>#N/A</v>
      </c>
    </row>
    <row r="5422" spans="1:14" ht="20.25" x14ac:dyDescent="0.25">
      <c r="A5422" s="1">
        <v>139</v>
      </c>
      <c r="B5422" s="159"/>
      <c r="C5422" s="1" t="s">
        <v>3120</v>
      </c>
      <c r="D5422" s="1"/>
      <c r="E5422" s="1"/>
      <c r="F5422" s="1" t="s">
        <v>5857</v>
      </c>
      <c r="G5422" s="1">
        <v>16</v>
      </c>
      <c r="H5422" s="1" t="s">
        <v>19</v>
      </c>
      <c r="I5422" s="1" t="s">
        <v>3034</v>
      </c>
      <c r="J5422" s="1">
        <v>0.02</v>
      </c>
      <c r="K5422" s="1">
        <v>0.32</v>
      </c>
      <c r="L5422" s="42">
        <v>7</v>
      </c>
      <c r="M5422" s="232">
        <v>46280</v>
      </c>
      <c r="N5422" s="1" t="e">
        <f>VLOOKUP(B5422,MICRO!E:L,8,0)</f>
        <v>#N/A</v>
      </c>
    </row>
    <row r="5423" spans="1:14" ht="20.25" x14ac:dyDescent="0.25">
      <c r="A5423" s="1">
        <v>140</v>
      </c>
      <c r="B5423" s="159"/>
      <c r="C5423" s="1" t="s">
        <v>3120</v>
      </c>
      <c r="D5423" s="1"/>
      <c r="E5423" s="1"/>
      <c r="F5423" s="1" t="s">
        <v>5858</v>
      </c>
      <c r="G5423" s="1">
        <v>16</v>
      </c>
      <c r="H5423" s="1" t="s">
        <v>19</v>
      </c>
      <c r="I5423" s="1" t="s">
        <v>3034</v>
      </c>
      <c r="J5423" s="1">
        <v>0.01</v>
      </c>
      <c r="K5423" s="1">
        <v>0.16</v>
      </c>
      <c r="L5423" s="42">
        <v>7</v>
      </c>
      <c r="M5423" s="232">
        <v>46280</v>
      </c>
      <c r="N5423" s="1" t="e">
        <f>VLOOKUP(B5423,MICRO!E:L,8,0)</f>
        <v>#N/A</v>
      </c>
    </row>
    <row r="5424" spans="1:14" ht="20.25" x14ac:dyDescent="0.25">
      <c r="A5424" s="1">
        <v>141</v>
      </c>
      <c r="B5424" s="159"/>
      <c r="C5424" s="1" t="s">
        <v>3124</v>
      </c>
      <c r="D5424" s="1"/>
      <c r="E5424" s="1"/>
      <c r="F5424" s="1" t="s">
        <v>5859</v>
      </c>
      <c r="G5424" s="1">
        <v>20</v>
      </c>
      <c r="H5424" s="1" t="s">
        <v>19</v>
      </c>
      <c r="I5424" s="1" t="s">
        <v>3034</v>
      </c>
      <c r="J5424" s="1">
        <v>0.05</v>
      </c>
      <c r="K5424" s="1">
        <v>1</v>
      </c>
      <c r="L5424" s="42">
        <v>7</v>
      </c>
      <c r="M5424" s="232">
        <v>46280</v>
      </c>
      <c r="N5424" s="1" t="e">
        <f>VLOOKUP(B5424,MICRO!E:L,8,0)</f>
        <v>#N/A</v>
      </c>
    </row>
    <row r="5425" spans="1:14" ht="20.25" x14ac:dyDescent="0.25">
      <c r="A5425" s="1">
        <v>142</v>
      </c>
      <c r="B5425" s="159"/>
      <c r="C5425" s="1" t="s">
        <v>3124</v>
      </c>
      <c r="D5425" s="1"/>
      <c r="E5425" s="1"/>
      <c r="F5425" s="1" t="s">
        <v>5860</v>
      </c>
      <c r="G5425" s="1">
        <v>20</v>
      </c>
      <c r="H5425" s="1" t="s">
        <v>19</v>
      </c>
      <c r="I5425" s="1" t="s">
        <v>3034</v>
      </c>
      <c r="J5425" s="1">
        <v>0.02</v>
      </c>
      <c r="K5425" s="1">
        <v>0.4</v>
      </c>
      <c r="L5425" s="42">
        <v>7</v>
      </c>
      <c r="M5425" s="232">
        <v>46280</v>
      </c>
      <c r="N5425" s="1" t="e">
        <f>VLOOKUP(B5425,MICRO!E:L,8,0)</f>
        <v>#N/A</v>
      </c>
    </row>
    <row r="5426" spans="1:14" ht="20.25" x14ac:dyDescent="0.25">
      <c r="A5426" s="1">
        <v>143</v>
      </c>
      <c r="B5426" s="159"/>
      <c r="C5426" s="1" t="s">
        <v>3124</v>
      </c>
      <c r="D5426" s="1"/>
      <c r="E5426" s="1"/>
      <c r="F5426" s="1" t="s">
        <v>5861</v>
      </c>
      <c r="G5426" s="1">
        <v>20</v>
      </c>
      <c r="H5426" s="1" t="s">
        <v>19</v>
      </c>
      <c r="I5426" s="1" t="s">
        <v>3034</v>
      </c>
      <c r="J5426" s="1">
        <v>0.01</v>
      </c>
      <c r="K5426" s="1">
        <v>0.2</v>
      </c>
      <c r="L5426" s="42">
        <v>7</v>
      </c>
      <c r="M5426" s="232">
        <v>46280</v>
      </c>
      <c r="N5426" s="1" t="e">
        <f>VLOOKUP(B5426,MICRO!E:L,8,0)</f>
        <v>#N/A</v>
      </c>
    </row>
    <row r="5427" spans="1:14" ht="20.25" x14ac:dyDescent="0.25">
      <c r="A5427" s="1">
        <v>144</v>
      </c>
      <c r="B5427" s="159"/>
      <c r="C5427" s="1" t="s">
        <v>3124</v>
      </c>
      <c r="D5427" s="1"/>
      <c r="E5427" s="1"/>
      <c r="F5427" s="1" t="s">
        <v>5862</v>
      </c>
      <c r="G5427" s="1">
        <v>8</v>
      </c>
      <c r="H5427" s="1" t="s">
        <v>19</v>
      </c>
      <c r="I5427" s="1" t="s">
        <v>3034</v>
      </c>
      <c r="J5427" s="1">
        <v>0.05</v>
      </c>
      <c r="K5427" s="1">
        <v>0.4</v>
      </c>
      <c r="L5427" s="42">
        <v>7</v>
      </c>
      <c r="M5427" s="232">
        <v>46280</v>
      </c>
      <c r="N5427" s="1" t="e">
        <f>VLOOKUP(B5427,MICRO!E:L,8,0)</f>
        <v>#N/A</v>
      </c>
    </row>
    <row r="5428" spans="1:14" ht="20.25" x14ac:dyDescent="0.25">
      <c r="A5428" s="1">
        <v>145</v>
      </c>
      <c r="B5428" s="159"/>
      <c r="C5428" s="1" t="s">
        <v>3124</v>
      </c>
      <c r="D5428" s="1"/>
      <c r="E5428" s="1"/>
      <c r="F5428" s="1" t="s">
        <v>5863</v>
      </c>
      <c r="G5428" s="1">
        <v>8</v>
      </c>
      <c r="H5428" s="1" t="s">
        <v>19</v>
      </c>
      <c r="I5428" s="1" t="s">
        <v>3034</v>
      </c>
      <c r="J5428" s="1">
        <v>0.02</v>
      </c>
      <c r="K5428" s="1">
        <v>0.16</v>
      </c>
      <c r="L5428" s="42">
        <v>7</v>
      </c>
      <c r="M5428" s="232">
        <v>46280</v>
      </c>
      <c r="N5428" s="1" t="e">
        <f>VLOOKUP(B5428,MICRO!E:L,8,0)</f>
        <v>#N/A</v>
      </c>
    </row>
    <row r="5429" spans="1:14" ht="20.25" x14ac:dyDescent="0.25">
      <c r="A5429" s="1">
        <v>146</v>
      </c>
      <c r="B5429" s="159"/>
      <c r="C5429" s="1" t="s">
        <v>3124</v>
      </c>
      <c r="D5429" s="1"/>
      <c r="E5429" s="1"/>
      <c r="F5429" s="1" t="s">
        <v>5864</v>
      </c>
      <c r="G5429" s="1">
        <v>8</v>
      </c>
      <c r="H5429" s="1" t="s">
        <v>19</v>
      </c>
      <c r="I5429" s="1" t="s">
        <v>3034</v>
      </c>
      <c r="J5429" s="1">
        <v>0.01</v>
      </c>
      <c r="K5429" s="1">
        <v>0.08</v>
      </c>
      <c r="L5429" s="42">
        <v>7</v>
      </c>
      <c r="M5429" s="232">
        <v>46280</v>
      </c>
      <c r="N5429" s="1" t="e">
        <f>VLOOKUP(B5429,MICRO!E:L,8,0)</f>
        <v>#N/A</v>
      </c>
    </row>
    <row r="5430" spans="1:14" ht="20.25" x14ac:dyDescent="0.25">
      <c r="A5430" s="1">
        <v>147</v>
      </c>
      <c r="B5430" s="159"/>
      <c r="C5430" s="1" t="s">
        <v>3152</v>
      </c>
      <c r="D5430" s="1"/>
      <c r="E5430" s="1"/>
      <c r="F5430" s="1" t="s">
        <v>5865</v>
      </c>
      <c r="G5430" s="1">
        <v>32</v>
      </c>
      <c r="H5430" s="1" t="s">
        <v>19</v>
      </c>
      <c r="I5430" s="1" t="s">
        <v>3140</v>
      </c>
      <c r="J5430" s="1">
        <v>0.02</v>
      </c>
      <c r="K5430" s="1">
        <v>0.64</v>
      </c>
      <c r="L5430" s="42">
        <v>7</v>
      </c>
      <c r="M5430" s="232">
        <v>46280</v>
      </c>
      <c r="N5430" s="1" t="e">
        <f>VLOOKUP(B5430,MICRO!E:L,8,0)</f>
        <v>#N/A</v>
      </c>
    </row>
    <row r="5431" spans="1:14" ht="20.25" x14ac:dyDescent="0.25">
      <c r="A5431" s="1">
        <v>148</v>
      </c>
      <c r="B5431" s="159"/>
      <c r="C5431" s="1" t="s">
        <v>3152</v>
      </c>
      <c r="D5431" s="1"/>
      <c r="E5431" s="1"/>
      <c r="F5431" s="1" t="s">
        <v>5866</v>
      </c>
      <c r="G5431" s="1">
        <v>16</v>
      </c>
      <c r="H5431" s="1" t="s">
        <v>19</v>
      </c>
      <c r="I5431" s="1" t="s">
        <v>3140</v>
      </c>
      <c r="J5431" s="1">
        <v>0.01</v>
      </c>
      <c r="K5431" s="1">
        <v>0.16</v>
      </c>
      <c r="L5431" s="42">
        <v>7</v>
      </c>
      <c r="M5431" s="232">
        <v>46280</v>
      </c>
      <c r="N5431" s="1" t="e">
        <f>VLOOKUP(B5431,MICRO!E:L,8,0)</f>
        <v>#N/A</v>
      </c>
    </row>
    <row r="5432" spans="1:14" ht="20.25" x14ac:dyDescent="0.25">
      <c r="A5432" s="1">
        <v>149</v>
      </c>
      <c r="B5432" s="159"/>
      <c r="C5432" s="1" t="s">
        <v>3154</v>
      </c>
      <c r="D5432" s="1"/>
      <c r="E5432" s="1"/>
      <c r="F5432" s="1" t="s">
        <v>5867</v>
      </c>
      <c r="G5432" s="1">
        <v>88</v>
      </c>
      <c r="H5432" s="1" t="s">
        <v>19</v>
      </c>
      <c r="I5432" s="1" t="s">
        <v>3140</v>
      </c>
      <c r="J5432" s="1">
        <v>0.05</v>
      </c>
      <c r="K5432" s="1">
        <v>4.4000000000000004</v>
      </c>
      <c r="L5432" s="42">
        <v>7</v>
      </c>
      <c r="M5432" s="232">
        <v>46280</v>
      </c>
      <c r="N5432" s="1" t="e">
        <f>VLOOKUP(B5432,MICRO!E:L,8,0)</f>
        <v>#N/A</v>
      </c>
    </row>
    <row r="5433" spans="1:14" ht="20.25" x14ac:dyDescent="0.25">
      <c r="A5433" s="1">
        <v>150</v>
      </c>
      <c r="B5433" s="159"/>
      <c r="C5433" s="1" t="s">
        <v>3154</v>
      </c>
      <c r="D5433" s="1"/>
      <c r="E5433" s="1"/>
      <c r="F5433" s="1" t="s">
        <v>5868</v>
      </c>
      <c r="G5433" s="1">
        <v>88</v>
      </c>
      <c r="H5433" s="1" t="s">
        <v>19</v>
      </c>
      <c r="I5433" s="1" t="s">
        <v>3140</v>
      </c>
      <c r="J5433" s="1">
        <v>0.02</v>
      </c>
      <c r="K5433" s="1">
        <v>1.76</v>
      </c>
      <c r="L5433" s="42">
        <v>7</v>
      </c>
      <c r="M5433" s="232">
        <v>46280</v>
      </c>
      <c r="N5433" s="1" t="e">
        <f>VLOOKUP(B5433,MICRO!E:L,8,0)</f>
        <v>#N/A</v>
      </c>
    </row>
    <row r="5434" spans="1:14" ht="20.25" x14ac:dyDescent="0.25">
      <c r="A5434" s="1">
        <v>151</v>
      </c>
      <c r="B5434" s="159"/>
      <c r="C5434" s="1" t="s">
        <v>3154</v>
      </c>
      <c r="D5434" s="1"/>
      <c r="E5434" s="1"/>
      <c r="F5434" s="1" t="s">
        <v>5869</v>
      </c>
      <c r="G5434" s="1">
        <v>88</v>
      </c>
      <c r="H5434" s="1" t="s">
        <v>19</v>
      </c>
      <c r="I5434" s="1" t="s">
        <v>3140</v>
      </c>
      <c r="J5434" s="1">
        <v>0.01</v>
      </c>
      <c r="K5434" s="1">
        <v>0.88</v>
      </c>
      <c r="L5434" s="42">
        <v>7</v>
      </c>
      <c r="M5434" s="232">
        <v>46280</v>
      </c>
      <c r="N5434" s="1" t="e">
        <f>VLOOKUP(B5434,MICRO!E:L,8,0)</f>
        <v>#N/A</v>
      </c>
    </row>
    <row r="5435" spans="1:14" ht="20.25" x14ac:dyDescent="0.25">
      <c r="A5435" s="1">
        <v>152</v>
      </c>
      <c r="B5435" s="159"/>
      <c r="C5435" s="1" t="s">
        <v>3063</v>
      </c>
      <c r="D5435" s="1"/>
      <c r="E5435" s="1"/>
      <c r="F5435" s="1" t="s">
        <v>5870</v>
      </c>
      <c r="G5435" s="1">
        <v>16</v>
      </c>
      <c r="H5435" s="1" t="s">
        <v>19</v>
      </c>
      <c r="I5435" s="1" t="s">
        <v>3140</v>
      </c>
      <c r="J5435" s="1">
        <v>0.01</v>
      </c>
      <c r="K5435" s="1">
        <v>0.16</v>
      </c>
      <c r="L5435" s="42">
        <v>7</v>
      </c>
      <c r="M5435" s="232">
        <v>46280</v>
      </c>
      <c r="N5435" s="1" t="e">
        <f>VLOOKUP(B5435,MICRO!E:L,8,0)</f>
        <v>#N/A</v>
      </c>
    </row>
    <row r="5436" spans="1:14" ht="20.25" x14ac:dyDescent="0.25">
      <c r="A5436" s="1">
        <v>153</v>
      </c>
      <c r="B5436" s="159"/>
      <c r="C5436" s="1" t="s">
        <v>3063</v>
      </c>
      <c r="D5436" s="1"/>
      <c r="E5436" s="1"/>
      <c r="F5436" s="1" t="s">
        <v>5871</v>
      </c>
      <c r="G5436" s="1">
        <v>16</v>
      </c>
      <c r="H5436" s="1" t="s">
        <v>19</v>
      </c>
      <c r="I5436" s="1" t="s">
        <v>3140</v>
      </c>
      <c r="J5436" s="1">
        <v>0.05</v>
      </c>
      <c r="K5436" s="1">
        <v>0.8</v>
      </c>
      <c r="L5436" s="42">
        <v>7</v>
      </c>
      <c r="M5436" s="232">
        <v>46280</v>
      </c>
      <c r="N5436" s="1" t="e">
        <f>VLOOKUP(B5436,MICRO!E:L,8,0)</f>
        <v>#N/A</v>
      </c>
    </row>
    <row r="5437" spans="1:14" ht="20.25" x14ac:dyDescent="0.25">
      <c r="A5437" s="1">
        <v>154</v>
      </c>
      <c r="B5437" s="159"/>
      <c r="C5437" s="1" t="s">
        <v>3039</v>
      </c>
      <c r="D5437" s="1"/>
      <c r="E5437" s="1"/>
      <c r="F5437" s="1" t="s">
        <v>5872</v>
      </c>
      <c r="G5437" s="1">
        <v>8</v>
      </c>
      <c r="H5437" s="1" t="s">
        <v>19</v>
      </c>
      <c r="I5437" s="1" t="s">
        <v>3034</v>
      </c>
      <c r="J5437" s="1">
        <v>0.02</v>
      </c>
      <c r="K5437" s="1">
        <v>0.16</v>
      </c>
      <c r="L5437" s="42">
        <v>7</v>
      </c>
      <c r="M5437" s="232">
        <v>46280</v>
      </c>
      <c r="N5437" s="1" t="e">
        <f>VLOOKUP(B5437,MICRO!E:L,8,0)</f>
        <v>#N/A</v>
      </c>
    </row>
    <row r="5438" spans="1:14" ht="20.25" x14ac:dyDescent="0.25">
      <c r="A5438" s="1">
        <v>155</v>
      </c>
      <c r="B5438" s="159"/>
      <c r="C5438" s="1" t="s">
        <v>5767</v>
      </c>
      <c r="D5438" s="1"/>
      <c r="E5438" s="1"/>
      <c r="F5438" s="1" t="s">
        <v>5873</v>
      </c>
      <c r="G5438" s="1">
        <v>210</v>
      </c>
      <c r="H5438" s="1" t="s">
        <v>19</v>
      </c>
      <c r="I5438" s="1" t="s">
        <v>3034</v>
      </c>
      <c r="J5438" s="1">
        <v>0.02</v>
      </c>
      <c r="K5438" s="1">
        <v>4.2</v>
      </c>
      <c r="L5438" s="42">
        <v>7</v>
      </c>
      <c r="M5438" s="232">
        <v>46280</v>
      </c>
      <c r="N5438" s="1" t="e">
        <f>VLOOKUP(B5438,MICRO!E:L,8,0)</f>
        <v>#N/A</v>
      </c>
    </row>
    <row r="5439" spans="1:14" ht="20.25" x14ac:dyDescent="0.25">
      <c r="A5439" s="1">
        <v>156</v>
      </c>
      <c r="B5439" s="159"/>
      <c r="C5439" s="1" t="s">
        <v>5767</v>
      </c>
      <c r="D5439" s="1"/>
      <c r="E5439" s="1"/>
      <c r="F5439" s="1" t="s">
        <v>5874</v>
      </c>
      <c r="G5439" s="1">
        <v>210</v>
      </c>
      <c r="H5439" s="1" t="s">
        <v>19</v>
      </c>
      <c r="I5439" s="1" t="s">
        <v>3034</v>
      </c>
      <c r="J5439" s="1">
        <v>0.01</v>
      </c>
      <c r="K5439" s="1">
        <v>2.1</v>
      </c>
      <c r="L5439" s="42">
        <v>7</v>
      </c>
      <c r="M5439" s="232">
        <v>46280</v>
      </c>
      <c r="N5439" s="1" t="e">
        <f>VLOOKUP(B5439,MICRO!E:L,8,0)</f>
        <v>#N/A</v>
      </c>
    </row>
    <row r="5440" spans="1:14" ht="20.25" x14ac:dyDescent="0.25">
      <c r="A5440" s="1">
        <v>157</v>
      </c>
      <c r="B5440" s="159"/>
      <c r="C5440" s="1" t="s">
        <v>5767</v>
      </c>
      <c r="D5440" s="1"/>
      <c r="E5440" s="1"/>
      <c r="F5440" s="1" t="s">
        <v>5875</v>
      </c>
      <c r="G5440" s="1">
        <v>174</v>
      </c>
      <c r="H5440" s="1" t="s">
        <v>19</v>
      </c>
      <c r="I5440" s="1" t="s">
        <v>3034</v>
      </c>
      <c r="J5440" s="1">
        <v>0.05</v>
      </c>
      <c r="K5440" s="1">
        <v>8.7000000000000011</v>
      </c>
      <c r="L5440" s="42">
        <v>7</v>
      </c>
      <c r="M5440" s="232">
        <v>46280</v>
      </c>
      <c r="N5440" s="1" t="e">
        <f>VLOOKUP(B5440,MICRO!E:L,8,0)</f>
        <v>#N/A</v>
      </c>
    </row>
    <row r="5441" spans="1:14" ht="20.25" x14ac:dyDescent="0.25">
      <c r="A5441" s="1">
        <v>158</v>
      </c>
      <c r="B5441" s="159"/>
      <c r="C5441" s="1" t="s">
        <v>5767</v>
      </c>
      <c r="D5441" s="1"/>
      <c r="E5441" s="1"/>
      <c r="F5441" s="1" t="s">
        <v>5876</v>
      </c>
      <c r="G5441" s="1">
        <v>174</v>
      </c>
      <c r="H5441" s="1" t="s">
        <v>19</v>
      </c>
      <c r="I5441" s="1" t="s">
        <v>3034</v>
      </c>
      <c r="J5441" s="1">
        <v>0.02</v>
      </c>
      <c r="K5441" s="1">
        <v>3.48</v>
      </c>
      <c r="L5441" s="42">
        <v>7</v>
      </c>
      <c r="M5441" s="232">
        <v>46280</v>
      </c>
      <c r="N5441" s="1" t="e">
        <f>VLOOKUP(B5441,MICRO!E:L,8,0)</f>
        <v>#N/A</v>
      </c>
    </row>
    <row r="5442" spans="1:14" ht="20.25" x14ac:dyDescent="0.25">
      <c r="A5442" s="1">
        <v>159</v>
      </c>
      <c r="B5442" s="159"/>
      <c r="C5442" s="1" t="s">
        <v>5767</v>
      </c>
      <c r="D5442" s="1"/>
      <c r="E5442" s="1"/>
      <c r="F5442" s="1" t="s">
        <v>5877</v>
      </c>
      <c r="G5442" s="1">
        <v>174</v>
      </c>
      <c r="H5442" s="1" t="s">
        <v>19</v>
      </c>
      <c r="I5442" s="1" t="s">
        <v>3034</v>
      </c>
      <c r="J5442" s="1">
        <v>0.01</v>
      </c>
      <c r="K5442" s="1">
        <v>1.74</v>
      </c>
      <c r="L5442" s="42">
        <v>7</v>
      </c>
      <c r="M5442" s="232">
        <v>46280</v>
      </c>
      <c r="N5442" s="1" t="e">
        <f>VLOOKUP(B5442,MICRO!E:L,8,0)</f>
        <v>#N/A</v>
      </c>
    </row>
    <row r="5443" spans="1:14" ht="20.25" x14ac:dyDescent="0.25">
      <c r="A5443" s="1">
        <v>160</v>
      </c>
      <c r="B5443" s="159"/>
      <c r="C5443" s="1" t="s">
        <v>3127</v>
      </c>
      <c r="D5443" s="1"/>
      <c r="E5443" s="1"/>
      <c r="F5443" s="1" t="s">
        <v>5878</v>
      </c>
      <c r="G5443" s="1">
        <v>132</v>
      </c>
      <c r="H5443" s="1" t="s">
        <v>19</v>
      </c>
      <c r="I5443" s="1" t="s">
        <v>3034</v>
      </c>
      <c r="J5443" s="1">
        <v>0.02</v>
      </c>
      <c r="K5443" s="1">
        <v>2.64</v>
      </c>
      <c r="L5443" s="42">
        <v>7</v>
      </c>
      <c r="M5443" s="232">
        <v>46280</v>
      </c>
      <c r="N5443" s="1" t="e">
        <f>VLOOKUP(B5443,MICRO!E:L,8,0)</f>
        <v>#N/A</v>
      </c>
    </row>
    <row r="5444" spans="1:14" ht="20.25" x14ac:dyDescent="0.25">
      <c r="A5444" s="1">
        <v>161</v>
      </c>
      <c r="B5444" s="159"/>
      <c r="C5444" s="1" t="s">
        <v>3127</v>
      </c>
      <c r="D5444" s="1"/>
      <c r="E5444" s="1"/>
      <c r="F5444" s="1" t="s">
        <v>5879</v>
      </c>
      <c r="G5444" s="1">
        <v>132</v>
      </c>
      <c r="H5444" s="1" t="s">
        <v>19</v>
      </c>
      <c r="I5444" s="1" t="s">
        <v>3034</v>
      </c>
      <c r="J5444" s="1">
        <v>0.01</v>
      </c>
      <c r="K5444" s="1">
        <v>1.32</v>
      </c>
      <c r="L5444" s="42">
        <v>7</v>
      </c>
      <c r="M5444" s="232">
        <v>46280</v>
      </c>
      <c r="N5444" s="1" t="e">
        <f>VLOOKUP(B5444,MICRO!E:L,8,0)</f>
        <v>#N/A</v>
      </c>
    </row>
    <row r="5445" spans="1:14" ht="20.25" x14ac:dyDescent="0.25">
      <c r="A5445" s="1">
        <v>162</v>
      </c>
      <c r="B5445" s="159"/>
      <c r="C5445" s="1" t="s">
        <v>5767</v>
      </c>
      <c r="D5445" s="1"/>
      <c r="E5445" s="1"/>
      <c r="F5445" s="1" t="s">
        <v>5880</v>
      </c>
      <c r="G5445" s="1">
        <v>210</v>
      </c>
      <c r="H5445" s="1" t="s">
        <v>19</v>
      </c>
      <c r="I5445" s="1" t="s">
        <v>3034</v>
      </c>
      <c r="J5445" s="1">
        <v>0.05</v>
      </c>
      <c r="K5445" s="1">
        <v>10.5</v>
      </c>
      <c r="L5445" s="42">
        <v>7</v>
      </c>
      <c r="M5445" s="232">
        <v>46280</v>
      </c>
      <c r="N5445" s="1" t="e">
        <f>VLOOKUP(B5445,MICRO!E:L,8,0)</f>
        <v>#N/A</v>
      </c>
    </row>
    <row r="5446" spans="1:14" ht="20.25" x14ac:dyDescent="0.25">
      <c r="A5446" s="1">
        <v>163</v>
      </c>
      <c r="B5446" s="159"/>
      <c r="C5446" s="1" t="s">
        <v>3127</v>
      </c>
      <c r="D5446" s="1"/>
      <c r="E5446" s="1"/>
      <c r="F5446" s="1" t="s">
        <v>5881</v>
      </c>
      <c r="G5446" s="1">
        <v>132</v>
      </c>
      <c r="H5446" s="1" t="s">
        <v>19</v>
      </c>
      <c r="I5446" s="1" t="s">
        <v>3034</v>
      </c>
      <c r="J5446" s="1">
        <v>0.05</v>
      </c>
      <c r="K5446" s="1">
        <v>6.6000000000000005</v>
      </c>
      <c r="L5446" s="42">
        <v>7</v>
      </c>
      <c r="M5446" s="232">
        <v>46280</v>
      </c>
      <c r="N5446" s="1" t="e">
        <f>VLOOKUP(B5446,MICRO!E:L,8,0)</f>
        <v>#N/A</v>
      </c>
    </row>
    <row r="5447" spans="1:14" ht="20.25" x14ac:dyDescent="0.25">
      <c r="A5447" s="1">
        <v>164</v>
      </c>
      <c r="B5447" s="159"/>
      <c r="C5447" s="1" t="s">
        <v>5882</v>
      </c>
      <c r="D5447" s="1"/>
      <c r="E5447" s="1"/>
      <c r="F5447" s="1" t="s">
        <v>5883</v>
      </c>
      <c r="G5447" s="1">
        <v>36</v>
      </c>
      <c r="H5447" s="1" t="s">
        <v>19</v>
      </c>
      <c r="I5447" s="1" t="s">
        <v>3140</v>
      </c>
      <c r="J5447" s="1">
        <v>0.05</v>
      </c>
      <c r="K5447" s="1">
        <v>1.8</v>
      </c>
      <c r="L5447" s="42">
        <v>7</v>
      </c>
      <c r="M5447" s="232">
        <v>46280</v>
      </c>
      <c r="N5447" s="1" t="e">
        <f>VLOOKUP(B5447,MICRO!E:L,8,0)</f>
        <v>#N/A</v>
      </c>
    </row>
    <row r="5448" spans="1:14" ht="20.25" x14ac:dyDescent="0.25">
      <c r="A5448" s="1">
        <v>165</v>
      </c>
      <c r="B5448" s="159"/>
      <c r="C5448" s="1" t="s">
        <v>5882</v>
      </c>
      <c r="D5448" s="1"/>
      <c r="E5448" s="1"/>
      <c r="F5448" s="1" t="s">
        <v>5884</v>
      </c>
      <c r="G5448" s="1">
        <v>36</v>
      </c>
      <c r="H5448" s="1" t="s">
        <v>19</v>
      </c>
      <c r="I5448" s="1" t="s">
        <v>3140</v>
      </c>
      <c r="J5448" s="1">
        <v>0.01</v>
      </c>
      <c r="K5448" s="1">
        <v>0.36</v>
      </c>
      <c r="L5448" s="42">
        <v>7</v>
      </c>
      <c r="M5448" s="232">
        <v>46280</v>
      </c>
      <c r="N5448" s="1" t="e">
        <f>VLOOKUP(B5448,MICRO!E:L,8,0)</f>
        <v>#N/A</v>
      </c>
    </row>
    <row r="5449" spans="1:14" ht="20.25" x14ac:dyDescent="0.25">
      <c r="A5449" s="1">
        <v>166</v>
      </c>
      <c r="B5449" s="159"/>
      <c r="C5449" s="1" t="s">
        <v>3124</v>
      </c>
      <c r="D5449" s="1"/>
      <c r="E5449" s="1"/>
      <c r="F5449" s="1" t="s">
        <v>5885</v>
      </c>
      <c r="G5449" s="1">
        <v>2</v>
      </c>
      <c r="H5449" s="1" t="s">
        <v>19</v>
      </c>
      <c r="I5449" s="1" t="s">
        <v>3034</v>
      </c>
      <c r="J5449" s="1">
        <v>0.05</v>
      </c>
      <c r="K5449" s="1">
        <v>0.1</v>
      </c>
      <c r="L5449" s="42">
        <v>7</v>
      </c>
      <c r="M5449" s="232">
        <v>46280</v>
      </c>
      <c r="N5449" s="1" t="e">
        <f>VLOOKUP(B5449,MICRO!E:L,8,0)</f>
        <v>#N/A</v>
      </c>
    </row>
    <row r="5450" spans="1:14" ht="20.25" x14ac:dyDescent="0.25">
      <c r="A5450" s="1">
        <v>167</v>
      </c>
      <c r="B5450" s="159"/>
      <c r="C5450" s="1" t="s">
        <v>3124</v>
      </c>
      <c r="D5450" s="1"/>
      <c r="E5450" s="1"/>
      <c r="F5450" s="1" t="s">
        <v>5886</v>
      </c>
      <c r="G5450" s="1">
        <v>4</v>
      </c>
      <c r="H5450" s="1" t="s">
        <v>19</v>
      </c>
      <c r="I5450" s="1" t="s">
        <v>3034</v>
      </c>
      <c r="J5450" s="1">
        <v>0.02</v>
      </c>
      <c r="K5450" s="1">
        <v>0.08</v>
      </c>
      <c r="L5450" s="42">
        <v>7</v>
      </c>
      <c r="M5450" s="232">
        <v>46280</v>
      </c>
      <c r="N5450" s="1" t="e">
        <f>VLOOKUP(B5450,MICRO!E:L,8,0)</f>
        <v>#N/A</v>
      </c>
    </row>
    <row r="5451" spans="1:14" ht="20.25" x14ac:dyDescent="0.25">
      <c r="A5451" s="1">
        <v>168</v>
      </c>
      <c r="B5451" s="159"/>
      <c r="C5451" s="1" t="s">
        <v>3127</v>
      </c>
      <c r="D5451" s="1"/>
      <c r="E5451" s="1"/>
      <c r="F5451" s="1" t="s">
        <v>5887</v>
      </c>
      <c r="G5451" s="1">
        <v>140</v>
      </c>
      <c r="H5451" s="1" t="s">
        <v>19</v>
      </c>
      <c r="I5451" s="1" t="s">
        <v>3034</v>
      </c>
      <c r="J5451" s="1">
        <v>0.05</v>
      </c>
      <c r="K5451" s="1">
        <v>7</v>
      </c>
      <c r="L5451" s="42">
        <v>7</v>
      </c>
      <c r="M5451" s="232">
        <v>46280</v>
      </c>
      <c r="N5451" s="1" t="e">
        <f>VLOOKUP(B5451,MICRO!E:L,8,0)</f>
        <v>#N/A</v>
      </c>
    </row>
    <row r="5452" spans="1:14" ht="20.25" x14ac:dyDescent="0.25">
      <c r="A5452" s="1">
        <v>169</v>
      </c>
      <c r="B5452" s="159"/>
      <c r="C5452" s="1" t="s">
        <v>3127</v>
      </c>
      <c r="D5452" s="1"/>
      <c r="E5452" s="1"/>
      <c r="F5452" s="1" t="s">
        <v>5888</v>
      </c>
      <c r="G5452" s="1">
        <v>140</v>
      </c>
      <c r="H5452" s="1" t="s">
        <v>19</v>
      </c>
      <c r="I5452" s="1" t="s">
        <v>3034</v>
      </c>
      <c r="J5452" s="1">
        <v>0.02</v>
      </c>
      <c r="K5452" s="1">
        <v>2.8000000000000003</v>
      </c>
      <c r="L5452" s="42">
        <v>7</v>
      </c>
      <c r="M5452" s="232">
        <v>46280</v>
      </c>
      <c r="N5452" s="1" t="e">
        <f>VLOOKUP(B5452,MICRO!E:L,8,0)</f>
        <v>#N/A</v>
      </c>
    </row>
    <row r="5453" spans="1:14" ht="20.25" x14ac:dyDescent="0.25">
      <c r="A5453" s="1">
        <v>170</v>
      </c>
      <c r="B5453" s="159"/>
      <c r="C5453" s="1" t="s">
        <v>3127</v>
      </c>
      <c r="D5453" s="1"/>
      <c r="E5453" s="1"/>
      <c r="F5453" s="1" t="s">
        <v>5889</v>
      </c>
      <c r="G5453" s="1">
        <v>140</v>
      </c>
      <c r="H5453" s="1" t="s">
        <v>19</v>
      </c>
      <c r="I5453" s="1" t="s">
        <v>3034</v>
      </c>
      <c r="J5453" s="1">
        <v>0.01</v>
      </c>
      <c r="K5453" s="1">
        <v>1.4000000000000001</v>
      </c>
      <c r="L5453" s="42">
        <v>7</v>
      </c>
      <c r="M5453" s="232">
        <v>46280</v>
      </c>
      <c r="N5453" s="1" t="e">
        <f>VLOOKUP(B5453,MICRO!E:L,8,0)</f>
        <v>#N/A</v>
      </c>
    </row>
    <row r="5454" spans="1:14" ht="20.25" x14ac:dyDescent="0.25">
      <c r="A5454" s="1">
        <v>171</v>
      </c>
      <c r="B5454" s="159"/>
      <c r="C5454" s="1" t="s">
        <v>3296</v>
      </c>
      <c r="D5454" s="1"/>
      <c r="E5454" s="1"/>
      <c r="F5454" s="1" t="s">
        <v>5890</v>
      </c>
      <c r="G5454" s="1">
        <v>1</v>
      </c>
      <c r="H5454" s="1" t="s">
        <v>19</v>
      </c>
      <c r="I5454" s="1" t="s">
        <v>3034</v>
      </c>
      <c r="J5454" s="1">
        <v>0.05</v>
      </c>
      <c r="K5454" s="1">
        <v>0.05</v>
      </c>
      <c r="L5454" s="42">
        <v>7</v>
      </c>
      <c r="M5454" s="232">
        <v>46280</v>
      </c>
      <c r="N5454" s="1" t="e">
        <f>VLOOKUP(B5454,MICRO!E:L,8,0)</f>
        <v>#N/A</v>
      </c>
    </row>
    <row r="5455" spans="1:14" ht="20.25" x14ac:dyDescent="0.25">
      <c r="A5455" s="1">
        <v>172</v>
      </c>
      <c r="B5455" s="159"/>
      <c r="C5455" s="1" t="s">
        <v>3296</v>
      </c>
      <c r="D5455" s="1"/>
      <c r="E5455" s="1"/>
      <c r="F5455" s="1" t="s">
        <v>5891</v>
      </c>
      <c r="G5455" s="1">
        <v>2</v>
      </c>
      <c r="H5455" s="1" t="s">
        <v>19</v>
      </c>
      <c r="I5455" s="1" t="s">
        <v>3034</v>
      </c>
      <c r="J5455" s="1">
        <v>0.02</v>
      </c>
      <c r="K5455" s="1">
        <v>0.04</v>
      </c>
      <c r="L5455" s="42">
        <v>7</v>
      </c>
      <c r="M5455" s="232">
        <v>46280</v>
      </c>
      <c r="N5455" s="1" t="e">
        <f>VLOOKUP(B5455,MICRO!E:L,8,0)</f>
        <v>#N/A</v>
      </c>
    </row>
    <row r="5456" spans="1:14" ht="20.25" x14ac:dyDescent="0.25">
      <c r="A5456" s="1">
        <v>173</v>
      </c>
      <c r="B5456" s="159"/>
      <c r="C5456" s="1" t="s">
        <v>3296</v>
      </c>
      <c r="D5456" s="1"/>
      <c r="E5456" s="1"/>
      <c r="F5456" s="1" t="s">
        <v>5892</v>
      </c>
      <c r="G5456" s="1">
        <v>3</v>
      </c>
      <c r="H5456" s="1" t="s">
        <v>19</v>
      </c>
      <c r="I5456" s="1" t="s">
        <v>3034</v>
      </c>
      <c r="J5456" s="1">
        <v>0.01</v>
      </c>
      <c r="K5456" s="1">
        <v>0.03</v>
      </c>
      <c r="L5456" s="42">
        <v>7</v>
      </c>
      <c r="M5456" s="232">
        <v>46280</v>
      </c>
      <c r="N5456" s="1" t="e">
        <f>VLOOKUP(B5456,MICRO!E:L,8,0)</f>
        <v>#N/A</v>
      </c>
    </row>
    <row r="5457" spans="1:14" ht="20.25" x14ac:dyDescent="0.25">
      <c r="A5457" s="1">
        <v>174</v>
      </c>
      <c r="B5457" s="159"/>
      <c r="C5457" s="1" t="s">
        <v>3301</v>
      </c>
      <c r="D5457" s="1"/>
      <c r="E5457" s="1"/>
      <c r="F5457" s="1" t="s">
        <v>5893</v>
      </c>
      <c r="G5457" s="1">
        <v>6</v>
      </c>
      <c r="H5457" s="1" t="s">
        <v>19</v>
      </c>
      <c r="I5457" s="1" t="s">
        <v>3034</v>
      </c>
      <c r="J5457" s="1">
        <v>0.05</v>
      </c>
      <c r="K5457" s="1">
        <v>0.30000000000000004</v>
      </c>
      <c r="L5457" s="42">
        <v>7</v>
      </c>
      <c r="M5457" s="232">
        <v>46280</v>
      </c>
      <c r="N5457" s="1" t="e">
        <f>VLOOKUP(B5457,MICRO!E:L,8,0)</f>
        <v>#N/A</v>
      </c>
    </row>
    <row r="5458" spans="1:14" ht="20.25" x14ac:dyDescent="0.25">
      <c r="A5458" s="1">
        <v>175</v>
      </c>
      <c r="B5458" s="159"/>
      <c r="C5458" s="1" t="s">
        <v>3301</v>
      </c>
      <c r="D5458" s="1"/>
      <c r="E5458" s="1"/>
      <c r="F5458" s="1" t="s">
        <v>5894</v>
      </c>
      <c r="G5458" s="1">
        <v>6</v>
      </c>
      <c r="H5458" s="1" t="s">
        <v>19</v>
      </c>
      <c r="I5458" s="1" t="s">
        <v>3034</v>
      </c>
      <c r="J5458" s="1">
        <v>0.02</v>
      </c>
      <c r="K5458" s="1">
        <v>0.12</v>
      </c>
      <c r="L5458" s="42">
        <v>7</v>
      </c>
      <c r="M5458" s="232">
        <v>46280</v>
      </c>
      <c r="N5458" s="1" t="e">
        <f>VLOOKUP(B5458,MICRO!E:L,8,0)</f>
        <v>#N/A</v>
      </c>
    </row>
    <row r="5459" spans="1:14" ht="20.25" x14ac:dyDescent="0.25">
      <c r="A5459" s="1">
        <v>176</v>
      </c>
      <c r="B5459" s="159"/>
      <c r="C5459" s="1" t="s">
        <v>3301</v>
      </c>
      <c r="D5459" s="1"/>
      <c r="E5459" s="1"/>
      <c r="F5459" s="1" t="s">
        <v>5895</v>
      </c>
      <c r="G5459" s="1">
        <v>6</v>
      </c>
      <c r="H5459" s="1" t="s">
        <v>19</v>
      </c>
      <c r="I5459" s="1" t="s">
        <v>3034</v>
      </c>
      <c r="J5459" s="1">
        <v>0.01</v>
      </c>
      <c r="K5459" s="1">
        <v>0.06</v>
      </c>
      <c r="L5459" s="42">
        <v>7</v>
      </c>
      <c r="M5459" s="232">
        <v>46280</v>
      </c>
      <c r="N5459" s="1" t="e">
        <f>VLOOKUP(B5459,MICRO!E:L,8,0)</f>
        <v>#N/A</v>
      </c>
    </row>
    <row r="5460" spans="1:14" ht="20.25" x14ac:dyDescent="0.25">
      <c r="A5460" s="1">
        <v>177</v>
      </c>
      <c r="B5460" s="159"/>
      <c r="C5460" s="1" t="s">
        <v>5896</v>
      </c>
      <c r="D5460" s="1"/>
      <c r="E5460" s="1"/>
      <c r="F5460" s="1" t="s">
        <v>5897</v>
      </c>
      <c r="G5460" s="1">
        <v>29</v>
      </c>
      <c r="H5460" s="1" t="s">
        <v>19</v>
      </c>
      <c r="I5460" s="1" t="s">
        <v>3034</v>
      </c>
      <c r="J5460" s="1">
        <v>0.05</v>
      </c>
      <c r="K5460" s="1">
        <v>1.4500000000000002</v>
      </c>
      <c r="L5460" s="42">
        <v>7</v>
      </c>
      <c r="M5460" s="232">
        <v>46280</v>
      </c>
      <c r="N5460" s="1" t="e">
        <f>VLOOKUP(B5460,MICRO!E:L,8,0)</f>
        <v>#N/A</v>
      </c>
    </row>
    <row r="5461" spans="1:14" ht="20.25" x14ac:dyDescent="0.25">
      <c r="A5461" s="1">
        <v>178</v>
      </c>
      <c r="B5461" s="159"/>
      <c r="C5461" s="1" t="s">
        <v>5896</v>
      </c>
      <c r="D5461" s="1"/>
      <c r="E5461" s="1"/>
      <c r="F5461" s="1" t="s">
        <v>5898</v>
      </c>
      <c r="G5461" s="1">
        <v>29</v>
      </c>
      <c r="H5461" s="1" t="s">
        <v>19</v>
      </c>
      <c r="I5461" s="1" t="s">
        <v>3034</v>
      </c>
      <c r="J5461" s="1">
        <v>0.02</v>
      </c>
      <c r="K5461" s="1">
        <v>0.57999999999999996</v>
      </c>
      <c r="L5461" s="42">
        <v>7</v>
      </c>
      <c r="M5461" s="232">
        <v>46280</v>
      </c>
      <c r="N5461" s="1" t="e">
        <f>VLOOKUP(B5461,MICRO!E:L,8,0)</f>
        <v>#N/A</v>
      </c>
    </row>
    <row r="5462" spans="1:14" ht="20.25" x14ac:dyDescent="0.25">
      <c r="A5462" s="1">
        <v>179</v>
      </c>
      <c r="B5462" s="159"/>
      <c r="C5462" s="1" t="s">
        <v>5896</v>
      </c>
      <c r="D5462" s="1"/>
      <c r="E5462" s="1"/>
      <c r="F5462" s="1" t="s">
        <v>5899</v>
      </c>
      <c r="G5462" s="1">
        <v>29</v>
      </c>
      <c r="H5462" s="1" t="s">
        <v>19</v>
      </c>
      <c r="I5462" s="1" t="s">
        <v>3034</v>
      </c>
      <c r="J5462" s="1">
        <v>0.01</v>
      </c>
      <c r="K5462" s="1">
        <v>0.28999999999999998</v>
      </c>
      <c r="L5462" s="42">
        <v>7</v>
      </c>
      <c r="M5462" s="232">
        <v>46280</v>
      </c>
      <c r="N5462" s="1" t="e">
        <f>VLOOKUP(B5462,MICRO!E:L,8,0)</f>
        <v>#N/A</v>
      </c>
    </row>
    <row r="5463" spans="1:14" ht="20.25" x14ac:dyDescent="0.25">
      <c r="A5463" s="1">
        <v>180</v>
      </c>
      <c r="B5463" s="159"/>
      <c r="C5463" s="1" t="s">
        <v>5896</v>
      </c>
      <c r="D5463" s="1"/>
      <c r="E5463" s="1"/>
      <c r="F5463" s="1" t="s">
        <v>5900</v>
      </c>
      <c r="G5463" s="1">
        <v>12</v>
      </c>
      <c r="H5463" s="1" t="s">
        <v>19</v>
      </c>
      <c r="I5463" s="1" t="s">
        <v>3034</v>
      </c>
      <c r="J5463" s="1">
        <v>0.05</v>
      </c>
      <c r="K5463" s="1">
        <v>0.60000000000000009</v>
      </c>
      <c r="L5463" s="42">
        <v>7</v>
      </c>
      <c r="M5463" s="232">
        <v>46280</v>
      </c>
      <c r="N5463" s="1" t="e">
        <f>VLOOKUP(B5463,MICRO!E:L,8,0)</f>
        <v>#N/A</v>
      </c>
    </row>
    <row r="5464" spans="1:14" ht="20.25" x14ac:dyDescent="0.25">
      <c r="A5464" s="1">
        <v>181</v>
      </c>
      <c r="B5464" s="159"/>
      <c r="C5464" s="1" t="s">
        <v>5896</v>
      </c>
      <c r="D5464" s="1"/>
      <c r="E5464" s="1"/>
      <c r="F5464" s="1" t="s">
        <v>5901</v>
      </c>
      <c r="G5464" s="1">
        <v>12</v>
      </c>
      <c r="H5464" s="1" t="s">
        <v>19</v>
      </c>
      <c r="I5464" s="1" t="s">
        <v>3034</v>
      </c>
      <c r="J5464" s="1">
        <v>0.02</v>
      </c>
      <c r="K5464" s="1">
        <v>0.24</v>
      </c>
      <c r="L5464" s="42">
        <v>7</v>
      </c>
      <c r="M5464" s="232">
        <v>46280</v>
      </c>
      <c r="N5464" s="1" t="e">
        <f>VLOOKUP(B5464,MICRO!E:L,8,0)</f>
        <v>#N/A</v>
      </c>
    </row>
    <row r="5465" spans="1:14" ht="20.25" x14ac:dyDescent="0.25">
      <c r="A5465" s="1">
        <v>182</v>
      </c>
      <c r="B5465" s="159"/>
      <c r="C5465" s="1" t="s">
        <v>5896</v>
      </c>
      <c r="D5465" s="1"/>
      <c r="E5465" s="1"/>
      <c r="F5465" s="1" t="s">
        <v>5902</v>
      </c>
      <c r="G5465" s="1">
        <v>12</v>
      </c>
      <c r="H5465" s="1" t="s">
        <v>19</v>
      </c>
      <c r="I5465" s="1" t="s">
        <v>3034</v>
      </c>
      <c r="J5465" s="1">
        <v>0.01</v>
      </c>
      <c r="K5465" s="1">
        <v>0.12</v>
      </c>
      <c r="L5465" s="42">
        <v>7</v>
      </c>
      <c r="M5465" s="232">
        <v>46280</v>
      </c>
      <c r="N5465" s="1" t="e">
        <f>VLOOKUP(B5465,MICRO!E:L,8,0)</f>
        <v>#N/A</v>
      </c>
    </row>
    <row r="5466" spans="1:14" ht="20.25" x14ac:dyDescent="0.25">
      <c r="A5466" s="1">
        <v>183</v>
      </c>
      <c r="B5466" s="159"/>
      <c r="C5466" s="1" t="s">
        <v>3296</v>
      </c>
      <c r="D5466" s="1"/>
      <c r="E5466" s="1"/>
      <c r="F5466" s="1" t="s">
        <v>5903</v>
      </c>
      <c r="G5466" s="1">
        <v>2</v>
      </c>
      <c r="H5466" s="1" t="s">
        <v>19</v>
      </c>
      <c r="I5466" s="1" t="s">
        <v>3034</v>
      </c>
      <c r="J5466" s="1">
        <v>0.03</v>
      </c>
      <c r="K5466" s="1">
        <v>0.06</v>
      </c>
      <c r="L5466" s="42">
        <v>7</v>
      </c>
      <c r="M5466" s="232">
        <v>46280</v>
      </c>
      <c r="N5466" s="1" t="e">
        <f>VLOOKUP(B5466,MICRO!E:L,8,0)</f>
        <v>#N/A</v>
      </c>
    </row>
    <row r="5467" spans="1:14" ht="20.25" x14ac:dyDescent="0.25">
      <c r="A5467" s="1">
        <v>1</v>
      </c>
      <c r="B5467" s="159">
        <v>4531</v>
      </c>
      <c r="C5467" s="1" t="s">
        <v>5047</v>
      </c>
      <c r="D5467" s="1" t="s">
        <v>5048</v>
      </c>
      <c r="E5467" s="1" t="s">
        <v>2</v>
      </c>
      <c r="F5467" s="1" t="s">
        <v>5049</v>
      </c>
      <c r="G5467" s="1">
        <v>1</v>
      </c>
      <c r="H5467" s="1" t="s">
        <v>5904</v>
      </c>
      <c r="I5467" s="1" t="s">
        <v>3140</v>
      </c>
      <c r="J5467" s="1">
        <v>368.4</v>
      </c>
      <c r="K5467" s="1">
        <v>368.4</v>
      </c>
      <c r="L5467" s="42">
        <v>8</v>
      </c>
      <c r="M5467" s="232">
        <v>46280</v>
      </c>
      <c r="N5467" s="1" t="str">
        <f>VLOOKUP(B5467,MICRO!E:L,8,0)</f>
        <v>P-198</v>
      </c>
    </row>
    <row r="5468" spans="1:14" ht="20.25" x14ac:dyDescent="0.25">
      <c r="A5468" s="1">
        <v>2</v>
      </c>
      <c r="B5468" s="159">
        <v>4532</v>
      </c>
      <c r="C5468" s="1" t="s">
        <v>5047</v>
      </c>
      <c r="D5468" s="1" t="s">
        <v>5048</v>
      </c>
      <c r="E5468" s="1" t="s">
        <v>43</v>
      </c>
      <c r="F5468" s="1" t="s">
        <v>5050</v>
      </c>
      <c r="G5468" s="1">
        <v>1</v>
      </c>
      <c r="H5468" s="1" t="s">
        <v>5904</v>
      </c>
      <c r="I5468" s="1" t="s">
        <v>3140</v>
      </c>
      <c r="J5468" s="1">
        <v>368.7</v>
      </c>
      <c r="K5468" s="1">
        <v>368.7</v>
      </c>
      <c r="L5468" s="42">
        <v>8</v>
      </c>
      <c r="M5468" s="232">
        <v>46280</v>
      </c>
      <c r="N5468" s="1" t="str">
        <f>VLOOKUP(B5468,MICRO!E:L,8,0)</f>
        <v>P-198</v>
      </c>
    </row>
    <row r="5469" spans="1:14" ht="20.25" x14ac:dyDescent="0.25">
      <c r="A5469" s="1">
        <v>3</v>
      </c>
      <c r="B5469" s="159">
        <v>4530</v>
      </c>
      <c r="C5469" s="1" t="s">
        <v>5044</v>
      </c>
      <c r="D5469" s="1" t="s">
        <v>5045</v>
      </c>
      <c r="E5469" s="1" t="s">
        <v>2</v>
      </c>
      <c r="F5469" s="1" t="s">
        <v>5046</v>
      </c>
      <c r="G5469" s="1">
        <v>1</v>
      </c>
      <c r="H5469" s="1" t="s">
        <v>5904</v>
      </c>
      <c r="I5469" s="1" t="s">
        <v>3140</v>
      </c>
      <c r="J5469" s="1">
        <v>643.4</v>
      </c>
      <c r="K5469" s="1">
        <v>643.4</v>
      </c>
      <c r="L5469" s="42">
        <v>8</v>
      </c>
      <c r="M5469" s="232">
        <v>46280</v>
      </c>
      <c r="N5469" s="1" t="str">
        <f>VLOOKUP(B5469,MICRO!E:L,8,0)</f>
        <v>P-198</v>
      </c>
    </row>
    <row r="5470" spans="1:14" ht="20.25" x14ac:dyDescent="0.25">
      <c r="A5470" s="1">
        <v>4</v>
      </c>
      <c r="B5470" s="159">
        <v>4529</v>
      </c>
      <c r="C5470" s="1" t="s">
        <v>5041</v>
      </c>
      <c r="D5470" s="1" t="s">
        <v>5042</v>
      </c>
      <c r="E5470" s="1" t="s">
        <v>2</v>
      </c>
      <c r="F5470" s="1" t="s">
        <v>5043</v>
      </c>
      <c r="G5470" s="1">
        <v>1</v>
      </c>
      <c r="H5470" s="1" t="s">
        <v>5904</v>
      </c>
      <c r="I5470" s="1" t="s">
        <v>3140</v>
      </c>
      <c r="J5470" s="1">
        <v>886.6</v>
      </c>
      <c r="K5470" s="1">
        <v>886.6</v>
      </c>
      <c r="L5470" s="42">
        <v>8</v>
      </c>
      <c r="M5470" s="232">
        <v>46280</v>
      </c>
      <c r="N5470" s="1" t="str">
        <f>VLOOKUP(B5470,MICRO!E:L,8,0)</f>
        <v>P-198</v>
      </c>
    </row>
    <row r="5471" spans="1:14" ht="20.25" x14ac:dyDescent="0.25">
      <c r="A5471" s="1">
        <v>5</v>
      </c>
      <c r="B5471" s="159">
        <v>4527</v>
      </c>
      <c r="C5471" s="1" t="s">
        <v>5037</v>
      </c>
      <c r="D5471" s="1" t="s">
        <v>5038</v>
      </c>
      <c r="E5471" s="1" t="s">
        <v>2</v>
      </c>
      <c r="F5471" s="1" t="s">
        <v>5039</v>
      </c>
      <c r="G5471" s="1">
        <v>1</v>
      </c>
      <c r="H5471" s="1" t="s">
        <v>5904</v>
      </c>
      <c r="I5471" s="1" t="s">
        <v>3140</v>
      </c>
      <c r="J5471" s="1">
        <v>297.8</v>
      </c>
      <c r="K5471" s="1">
        <v>297.8</v>
      </c>
      <c r="L5471" s="42">
        <v>8</v>
      </c>
      <c r="M5471" s="232">
        <v>46280</v>
      </c>
      <c r="N5471" s="1" t="str">
        <f>VLOOKUP(B5471,MICRO!E:L,8,0)</f>
        <v>P-198</v>
      </c>
    </row>
    <row r="5472" spans="1:14" ht="20.25" x14ac:dyDescent="0.25">
      <c r="A5472" s="1">
        <v>6</v>
      </c>
      <c r="B5472" s="159">
        <v>4528</v>
      </c>
      <c r="C5472" s="1" t="s">
        <v>5037</v>
      </c>
      <c r="D5472" s="1" t="s">
        <v>5038</v>
      </c>
      <c r="E5472" s="1" t="s">
        <v>43</v>
      </c>
      <c r="F5472" s="1" t="s">
        <v>5040</v>
      </c>
      <c r="G5472" s="1">
        <v>1</v>
      </c>
      <c r="H5472" s="1" t="s">
        <v>5904</v>
      </c>
      <c r="I5472" s="1" t="s">
        <v>3140</v>
      </c>
      <c r="J5472" s="1">
        <v>297.8</v>
      </c>
      <c r="K5472" s="1">
        <v>297.8</v>
      </c>
      <c r="L5472" s="42">
        <v>8</v>
      </c>
      <c r="M5472" s="232">
        <v>46280</v>
      </c>
      <c r="N5472" s="1" t="str">
        <f>VLOOKUP(B5472,MICRO!E:L,8,0)</f>
        <v>P-198</v>
      </c>
    </row>
    <row r="5473" spans="1:14" ht="20.25" x14ac:dyDescent="0.25">
      <c r="A5473" s="1">
        <v>7</v>
      </c>
      <c r="B5473" s="159">
        <v>4633</v>
      </c>
      <c r="C5473" s="1" t="s">
        <v>5407</v>
      </c>
      <c r="D5473" s="1" t="s">
        <v>5225</v>
      </c>
      <c r="E5473" s="1" t="s">
        <v>2</v>
      </c>
      <c r="F5473" s="1" t="s">
        <v>5226</v>
      </c>
      <c r="G5473" s="1">
        <v>1</v>
      </c>
      <c r="H5473" s="1" t="s">
        <v>5904</v>
      </c>
      <c r="I5473" s="1" t="s">
        <v>3045</v>
      </c>
      <c r="J5473" s="1">
        <v>408.6</v>
      </c>
      <c r="K5473" s="1">
        <v>408.6</v>
      </c>
      <c r="L5473" s="42">
        <v>8</v>
      </c>
      <c r="M5473" s="232">
        <v>46280</v>
      </c>
      <c r="N5473" s="1" t="str">
        <f>VLOOKUP(B5473,MICRO!E:L,8,0)</f>
        <v>P-198</v>
      </c>
    </row>
    <row r="5474" spans="1:14" ht="20.25" x14ac:dyDescent="0.25">
      <c r="A5474" s="1">
        <v>8</v>
      </c>
      <c r="B5474" s="159">
        <v>4640</v>
      </c>
      <c r="C5474" s="1" t="s">
        <v>5275</v>
      </c>
      <c r="D5474" s="1" t="s">
        <v>5234</v>
      </c>
      <c r="E5474" s="1" t="s">
        <v>2</v>
      </c>
      <c r="F5474" s="1" t="s">
        <v>5235</v>
      </c>
      <c r="G5474" s="1">
        <v>1</v>
      </c>
      <c r="H5474" s="1" t="s">
        <v>5904</v>
      </c>
      <c r="I5474" s="1" t="s">
        <v>3045</v>
      </c>
      <c r="J5474" s="1">
        <v>204.2</v>
      </c>
      <c r="K5474" s="1">
        <v>204.2</v>
      </c>
      <c r="L5474" s="42">
        <v>8</v>
      </c>
      <c r="M5474" s="232">
        <v>46280</v>
      </c>
      <c r="N5474" s="1" t="str">
        <f>VLOOKUP(B5474,MICRO!E:L,8,0)</f>
        <v>P-198</v>
      </c>
    </row>
    <row r="5475" spans="1:14" ht="20.25" x14ac:dyDescent="0.25">
      <c r="A5475" s="1">
        <v>9</v>
      </c>
      <c r="B5475" s="159">
        <v>4661</v>
      </c>
      <c r="C5475" s="1" t="s">
        <v>5275</v>
      </c>
      <c r="D5475" s="1" t="s">
        <v>5234</v>
      </c>
      <c r="E5475" s="1" t="s">
        <v>43</v>
      </c>
      <c r="F5475" s="1" t="s">
        <v>5236</v>
      </c>
      <c r="G5475" s="1">
        <v>1</v>
      </c>
      <c r="H5475" s="1" t="s">
        <v>5904</v>
      </c>
      <c r="I5475" s="1" t="s">
        <v>3045</v>
      </c>
      <c r="J5475" s="1">
        <v>168.6</v>
      </c>
      <c r="K5475" s="1">
        <v>168.6</v>
      </c>
      <c r="L5475" s="42">
        <v>8</v>
      </c>
      <c r="M5475" s="232">
        <v>46280</v>
      </c>
      <c r="N5475" s="1" t="str">
        <f>VLOOKUP(B5475,MICRO!E:L,8,0)</f>
        <v>P-198</v>
      </c>
    </row>
    <row r="5476" spans="1:14" ht="20.25" x14ac:dyDescent="0.25">
      <c r="A5476" s="1">
        <v>10</v>
      </c>
      <c r="B5476" s="159">
        <v>4750</v>
      </c>
      <c r="C5476" s="1" t="s">
        <v>5275</v>
      </c>
      <c r="D5476" s="1" t="s">
        <v>5234</v>
      </c>
      <c r="E5476" s="1" t="s">
        <v>746</v>
      </c>
      <c r="F5476" s="1" t="s">
        <v>5408</v>
      </c>
      <c r="G5476" s="1">
        <v>1</v>
      </c>
      <c r="H5476" s="1" t="s">
        <v>5904</v>
      </c>
      <c r="I5476" s="1" t="s">
        <v>3045</v>
      </c>
      <c r="J5476" s="1">
        <v>36.4</v>
      </c>
      <c r="K5476" s="1">
        <v>36.4</v>
      </c>
      <c r="L5476" s="42">
        <v>8</v>
      </c>
      <c r="M5476" s="232">
        <v>46280</v>
      </c>
      <c r="N5476" s="1" t="str">
        <f>VLOOKUP(B5476,MICRO!E:L,8,0)</f>
        <v>P-198</v>
      </c>
    </row>
    <row r="5477" spans="1:14" ht="20.25" x14ac:dyDescent="0.25">
      <c r="A5477" s="1">
        <v>11</v>
      </c>
      <c r="B5477" s="159">
        <v>4627</v>
      </c>
      <c r="C5477" s="1" t="s">
        <v>5216</v>
      </c>
      <c r="D5477" s="1" t="s">
        <v>5217</v>
      </c>
      <c r="E5477" s="1" t="s">
        <v>2</v>
      </c>
      <c r="F5477" s="1" t="s">
        <v>5218</v>
      </c>
      <c r="G5477" s="1">
        <v>1</v>
      </c>
      <c r="H5477" s="1" t="s">
        <v>5904</v>
      </c>
      <c r="I5477" s="1" t="s">
        <v>3045</v>
      </c>
      <c r="J5477" s="1">
        <v>372</v>
      </c>
      <c r="K5477" s="1">
        <v>372</v>
      </c>
      <c r="L5477" s="42">
        <v>8</v>
      </c>
      <c r="M5477" s="232">
        <v>46280</v>
      </c>
      <c r="N5477" s="1" t="str">
        <f>VLOOKUP(B5477,MICRO!E:L,8,0)</f>
        <v>P-198</v>
      </c>
    </row>
    <row r="5478" spans="1:14" ht="20.25" x14ac:dyDescent="0.25">
      <c r="A5478" s="1">
        <v>12</v>
      </c>
      <c r="B5478" s="159">
        <v>4629</v>
      </c>
      <c r="C5478" s="1" t="s">
        <v>5216</v>
      </c>
      <c r="D5478" s="1" t="s">
        <v>5217</v>
      </c>
      <c r="E5478" s="1" t="s">
        <v>746</v>
      </c>
      <c r="F5478" s="1" t="s">
        <v>5220</v>
      </c>
      <c r="G5478" s="1">
        <v>8</v>
      </c>
      <c r="H5478" s="1" t="s">
        <v>5904</v>
      </c>
      <c r="I5478" s="1" t="s">
        <v>3045</v>
      </c>
      <c r="J5478" s="1">
        <v>2.1</v>
      </c>
      <c r="K5478" s="1">
        <v>16.8</v>
      </c>
      <c r="L5478" s="42">
        <v>8</v>
      </c>
      <c r="M5478" s="232">
        <v>46280</v>
      </c>
      <c r="N5478" s="1" t="str">
        <f>VLOOKUP(B5478,MICRO!E:L,8,0)</f>
        <v>P-198</v>
      </c>
    </row>
    <row r="5479" spans="1:14" ht="20.25" x14ac:dyDescent="0.25">
      <c r="A5479" s="1">
        <v>13</v>
      </c>
      <c r="B5479" s="159">
        <v>4630</v>
      </c>
      <c r="C5479" s="1" t="s">
        <v>5216</v>
      </c>
      <c r="D5479" s="1" t="s">
        <v>5217</v>
      </c>
      <c r="E5479" s="1" t="s">
        <v>1101</v>
      </c>
      <c r="F5479" s="1" t="s">
        <v>5221</v>
      </c>
      <c r="G5479" s="1">
        <v>2</v>
      </c>
      <c r="H5479" s="1" t="s">
        <v>5904</v>
      </c>
      <c r="I5479" s="1" t="s">
        <v>3045</v>
      </c>
      <c r="J5479" s="1">
        <v>3.2</v>
      </c>
      <c r="K5479" s="1">
        <v>3.2</v>
      </c>
      <c r="L5479" s="42">
        <v>8</v>
      </c>
      <c r="M5479" s="232">
        <v>46280</v>
      </c>
      <c r="N5479" s="1" t="str">
        <f>VLOOKUP(B5479,MICRO!E:L,8,0)</f>
        <v>P-198</v>
      </c>
    </row>
    <row r="5480" spans="1:14" ht="20.25" x14ac:dyDescent="0.25">
      <c r="A5480" s="1">
        <v>14</v>
      </c>
      <c r="B5480" s="159">
        <v>4631</v>
      </c>
      <c r="C5480" s="1" t="s">
        <v>5216</v>
      </c>
      <c r="D5480" s="1" t="s">
        <v>5217</v>
      </c>
      <c r="E5480" s="1" t="s">
        <v>100</v>
      </c>
      <c r="F5480" s="1" t="s">
        <v>5222</v>
      </c>
      <c r="G5480" s="1">
        <v>4</v>
      </c>
      <c r="H5480" s="1" t="s">
        <v>5904</v>
      </c>
      <c r="I5480" s="1" t="s">
        <v>3045</v>
      </c>
      <c r="J5480" s="1">
        <v>0.3</v>
      </c>
      <c r="K5480" s="1">
        <v>1.2</v>
      </c>
      <c r="L5480" s="42">
        <v>8</v>
      </c>
      <c r="M5480" s="232">
        <v>46280</v>
      </c>
      <c r="N5480" s="1" t="str">
        <f>VLOOKUP(B5480,MICRO!E:L,8,0)</f>
        <v>P-198</v>
      </c>
    </row>
    <row r="5481" spans="1:14" ht="20.25" x14ac:dyDescent="0.25">
      <c r="A5481" s="1">
        <v>15</v>
      </c>
      <c r="B5481" s="159">
        <v>4632</v>
      </c>
      <c r="C5481" s="1" t="s">
        <v>5216</v>
      </c>
      <c r="D5481" s="1" t="s">
        <v>5217</v>
      </c>
      <c r="E5481" s="1" t="s">
        <v>173</v>
      </c>
      <c r="F5481" s="1" t="s">
        <v>5223</v>
      </c>
      <c r="G5481" s="1">
        <v>2</v>
      </c>
      <c r="H5481" s="1" t="s">
        <v>5904</v>
      </c>
      <c r="I5481" s="1" t="s">
        <v>3045</v>
      </c>
      <c r="J5481" s="1">
        <v>14.4</v>
      </c>
      <c r="K5481" s="1">
        <v>28.8</v>
      </c>
      <c r="L5481" s="42">
        <v>8</v>
      </c>
      <c r="M5481" s="232">
        <v>46280</v>
      </c>
      <c r="N5481" s="1" t="str">
        <f>VLOOKUP(B5481,MICRO!E:L,8,0)</f>
        <v>P-198</v>
      </c>
    </row>
    <row r="5482" spans="1:14" ht="20.25" x14ac:dyDescent="0.25">
      <c r="A5482" s="1">
        <v>1</v>
      </c>
      <c r="B5482" s="159">
        <v>4522</v>
      </c>
      <c r="C5482" s="1" t="s">
        <v>5019</v>
      </c>
      <c r="D5482" s="1"/>
      <c r="E5482" s="1"/>
      <c r="F5482" s="1" t="s">
        <v>5020</v>
      </c>
      <c r="G5482" s="1">
        <v>6</v>
      </c>
      <c r="H5482" s="1" t="s">
        <v>19</v>
      </c>
      <c r="I5482" s="1" t="s">
        <v>5910</v>
      </c>
      <c r="J5482" s="1">
        <v>15</v>
      </c>
      <c r="K5482" s="1">
        <v>90</v>
      </c>
      <c r="L5482" s="42">
        <v>1</v>
      </c>
      <c r="M5482" s="232">
        <v>46268</v>
      </c>
      <c r="N5482" s="1" t="s">
        <v>5022</v>
      </c>
    </row>
    <row r="5483" spans="1:14" ht="20.25" x14ac:dyDescent="0.25">
      <c r="A5483" s="1">
        <v>2</v>
      </c>
      <c r="B5483" s="159">
        <v>4523</v>
      </c>
      <c r="C5483" s="1" t="s">
        <v>5023</v>
      </c>
      <c r="D5483" s="1"/>
      <c r="E5483" s="1"/>
      <c r="F5483" s="1" t="s">
        <v>5024</v>
      </c>
      <c r="G5483" s="1">
        <v>10</v>
      </c>
      <c r="H5483" s="1" t="s">
        <v>19</v>
      </c>
      <c r="I5483" s="1" t="s">
        <v>5910</v>
      </c>
      <c r="J5483" s="1">
        <v>10.5</v>
      </c>
      <c r="K5483" s="1">
        <v>105</v>
      </c>
      <c r="L5483" s="42">
        <v>1</v>
      </c>
      <c r="M5483" s="232">
        <v>46268</v>
      </c>
      <c r="N5483" s="1" t="s">
        <v>5022</v>
      </c>
    </row>
    <row r="5484" spans="1:14" ht="20.25" x14ac:dyDescent="0.25">
      <c r="A5484" s="1">
        <v>3</v>
      </c>
      <c r="B5484" s="159">
        <v>4524</v>
      </c>
      <c r="C5484" s="1" t="s">
        <v>5025</v>
      </c>
      <c r="D5484" s="1"/>
      <c r="E5484" s="1"/>
      <c r="F5484" s="1" t="s">
        <v>5026</v>
      </c>
      <c r="G5484" s="1">
        <v>5</v>
      </c>
      <c r="H5484" s="1" t="s">
        <v>19</v>
      </c>
      <c r="I5484" s="1" t="s">
        <v>5910</v>
      </c>
      <c r="J5484" s="1">
        <v>35</v>
      </c>
      <c r="K5484" s="1">
        <v>175</v>
      </c>
      <c r="L5484" s="42">
        <v>1</v>
      </c>
      <c r="M5484" s="232">
        <v>46268</v>
      </c>
      <c r="N5484" s="1" t="s">
        <v>5022</v>
      </c>
    </row>
    <row r="5485" spans="1:14" ht="20.25" x14ac:dyDescent="0.25">
      <c r="A5485" s="1">
        <v>1</v>
      </c>
      <c r="B5485" s="159">
        <v>4555</v>
      </c>
      <c r="C5485" s="1" t="s">
        <v>5102</v>
      </c>
      <c r="D5485" s="1" t="s">
        <v>5103</v>
      </c>
      <c r="E5485" s="1" t="s">
        <v>2</v>
      </c>
      <c r="F5485" s="1" t="s">
        <v>5104</v>
      </c>
      <c r="G5485" s="1">
        <v>1</v>
      </c>
      <c r="H5485" s="1" t="s">
        <v>5904</v>
      </c>
      <c r="I5485" s="1" t="s">
        <v>3045</v>
      </c>
      <c r="J5485" s="1">
        <v>84.46</v>
      </c>
      <c r="K5485" s="1">
        <v>84.46</v>
      </c>
      <c r="L5485" s="42">
        <v>9</v>
      </c>
      <c r="M5485" s="232">
        <v>46284</v>
      </c>
      <c r="N5485" s="1" t="s">
        <v>2984</v>
      </c>
    </row>
    <row r="5486" spans="1:14" ht="20.25" x14ac:dyDescent="0.25">
      <c r="A5486" s="1">
        <v>2</v>
      </c>
      <c r="B5486" s="159">
        <v>4556</v>
      </c>
      <c r="C5486" s="1" t="s">
        <v>5102</v>
      </c>
      <c r="D5486" s="1" t="s">
        <v>5103</v>
      </c>
      <c r="E5486" s="1" t="s">
        <v>43</v>
      </c>
      <c r="F5486" s="1" t="s">
        <v>5105</v>
      </c>
      <c r="G5486" s="1">
        <v>2</v>
      </c>
      <c r="H5486" s="1" t="s">
        <v>5904</v>
      </c>
      <c r="I5486" s="1" t="s">
        <v>3045</v>
      </c>
      <c r="J5486" s="1">
        <v>69.61</v>
      </c>
      <c r="K5486" s="1">
        <v>139.22</v>
      </c>
      <c r="L5486" s="42">
        <v>9</v>
      </c>
      <c r="M5486" s="232">
        <v>46284</v>
      </c>
      <c r="N5486" s="1" t="s">
        <v>2984</v>
      </c>
    </row>
    <row r="5487" spans="1:14" ht="20.25" x14ac:dyDescent="0.25">
      <c r="A5487" s="1">
        <v>3</v>
      </c>
      <c r="B5487" s="159">
        <v>4558</v>
      </c>
      <c r="C5487" s="1" t="s">
        <v>5102</v>
      </c>
      <c r="D5487" s="1" t="s">
        <v>5103</v>
      </c>
      <c r="E5487" s="1" t="s">
        <v>1101</v>
      </c>
      <c r="F5487" s="1" t="s">
        <v>5107</v>
      </c>
      <c r="G5487" s="1">
        <v>6</v>
      </c>
      <c r="H5487" s="1" t="s">
        <v>5904</v>
      </c>
      <c r="I5487" s="1" t="s">
        <v>3045</v>
      </c>
      <c r="J5487" s="1">
        <v>6.07</v>
      </c>
      <c r="K5487" s="1">
        <v>36.42</v>
      </c>
      <c r="L5487" s="42">
        <v>9</v>
      </c>
      <c r="M5487" s="232">
        <v>46284</v>
      </c>
      <c r="N5487" s="1" t="s">
        <v>2984</v>
      </c>
    </row>
    <row r="5488" spans="1:14" ht="20.25" x14ac:dyDescent="0.25">
      <c r="A5488" s="1">
        <v>4</v>
      </c>
      <c r="B5488" s="159">
        <v>4561</v>
      </c>
      <c r="C5488" s="1" t="s">
        <v>5102</v>
      </c>
      <c r="D5488" s="1" t="s">
        <v>5103</v>
      </c>
      <c r="E5488" s="1" t="s">
        <v>461</v>
      </c>
      <c r="F5488" s="1" t="s">
        <v>5110</v>
      </c>
      <c r="G5488" s="1">
        <v>1</v>
      </c>
      <c r="H5488" s="1" t="s">
        <v>5904</v>
      </c>
      <c r="I5488" s="1" t="s">
        <v>3045</v>
      </c>
      <c r="J5488" s="1">
        <v>20.48</v>
      </c>
      <c r="K5488" s="1">
        <v>20.48</v>
      </c>
      <c r="L5488" s="42">
        <v>9</v>
      </c>
      <c r="M5488" s="232">
        <v>46284</v>
      </c>
      <c r="N5488" s="1" t="s">
        <v>2984</v>
      </c>
    </row>
    <row r="5489" spans="1:14" ht="20.25" x14ac:dyDescent="0.25">
      <c r="A5489" s="1">
        <v>5</v>
      </c>
      <c r="B5489" s="159">
        <v>4562</v>
      </c>
      <c r="C5489" s="1" t="s">
        <v>5102</v>
      </c>
      <c r="D5489" s="1" t="s">
        <v>5103</v>
      </c>
      <c r="E5489" s="1" t="s">
        <v>464</v>
      </c>
      <c r="F5489" s="1" t="s">
        <v>5111</v>
      </c>
      <c r="G5489" s="1">
        <v>2</v>
      </c>
      <c r="H5489" s="1" t="s">
        <v>5904</v>
      </c>
      <c r="I5489" s="1" t="s">
        <v>3045</v>
      </c>
      <c r="J5489" s="1">
        <v>18.54</v>
      </c>
      <c r="K5489" s="1">
        <v>37.08</v>
      </c>
      <c r="L5489" s="42">
        <v>9</v>
      </c>
      <c r="M5489" s="232">
        <v>46284</v>
      </c>
      <c r="N5489" s="1" t="s">
        <v>2984</v>
      </c>
    </row>
    <row r="5490" spans="1:14" ht="20.25" x14ac:dyDescent="0.25">
      <c r="A5490" s="1">
        <v>6</v>
      </c>
      <c r="B5490" s="159">
        <v>4563</v>
      </c>
      <c r="C5490" s="1" t="s">
        <v>5112</v>
      </c>
      <c r="D5490" s="1" t="s">
        <v>5113</v>
      </c>
      <c r="E5490" s="1" t="s">
        <v>2</v>
      </c>
      <c r="F5490" s="1" t="s">
        <v>5114</v>
      </c>
      <c r="G5490" s="1">
        <v>1</v>
      </c>
      <c r="H5490" s="1" t="s">
        <v>5904</v>
      </c>
      <c r="I5490" s="1" t="s">
        <v>3045</v>
      </c>
      <c r="J5490" s="1">
        <v>82.5</v>
      </c>
      <c r="K5490" s="1">
        <v>82.5</v>
      </c>
      <c r="L5490" s="42">
        <v>9</v>
      </c>
      <c r="M5490" s="232">
        <v>46284</v>
      </c>
      <c r="N5490" s="1" t="s">
        <v>2984</v>
      </c>
    </row>
    <row r="5491" spans="1:14" ht="20.25" x14ac:dyDescent="0.25">
      <c r="A5491" s="1">
        <v>7</v>
      </c>
      <c r="B5491" s="159">
        <v>4564</v>
      </c>
      <c r="C5491" s="1" t="s">
        <v>5112</v>
      </c>
      <c r="D5491" s="1" t="s">
        <v>5113</v>
      </c>
      <c r="E5491" s="1" t="s">
        <v>43</v>
      </c>
      <c r="F5491" s="1" t="s">
        <v>5115</v>
      </c>
      <c r="G5491" s="1">
        <v>1</v>
      </c>
      <c r="H5491" s="1" t="s">
        <v>5904</v>
      </c>
      <c r="I5491" s="1" t="s">
        <v>3045</v>
      </c>
      <c r="J5491" s="1">
        <v>81.86</v>
      </c>
      <c r="K5491" s="1">
        <v>81.86</v>
      </c>
      <c r="L5491" s="42">
        <v>9</v>
      </c>
      <c r="M5491" s="232">
        <v>46284</v>
      </c>
      <c r="N5491" s="1" t="s">
        <v>2984</v>
      </c>
    </row>
    <row r="5492" spans="1:14" ht="20.25" x14ac:dyDescent="0.25">
      <c r="A5492" s="1">
        <v>8</v>
      </c>
      <c r="B5492" s="159">
        <v>4565</v>
      </c>
      <c r="C5492" s="1" t="s">
        <v>5116</v>
      </c>
      <c r="D5492" s="1" t="s">
        <v>5117</v>
      </c>
      <c r="E5492" s="1" t="s">
        <v>2</v>
      </c>
      <c r="F5492" s="1" t="s">
        <v>5118</v>
      </c>
      <c r="G5492" s="1">
        <v>3</v>
      </c>
      <c r="H5492" s="1" t="s">
        <v>5904</v>
      </c>
      <c r="I5492" s="1" t="s">
        <v>3045</v>
      </c>
      <c r="J5492" s="1">
        <v>83.82</v>
      </c>
      <c r="K5492" s="1">
        <v>251.45999999999998</v>
      </c>
      <c r="L5492" s="42">
        <v>9</v>
      </c>
      <c r="M5492" s="232">
        <v>46284</v>
      </c>
      <c r="N5492" s="1" t="s">
        <v>2984</v>
      </c>
    </row>
    <row r="5493" spans="1:14" ht="20.25" x14ac:dyDescent="0.25">
      <c r="A5493" s="1">
        <v>9</v>
      </c>
      <c r="B5493" s="159">
        <v>4566</v>
      </c>
      <c r="C5493" s="1" t="s">
        <v>5116</v>
      </c>
      <c r="D5493" s="1" t="s">
        <v>5117</v>
      </c>
      <c r="E5493" s="1" t="s">
        <v>43</v>
      </c>
      <c r="F5493" s="1" t="s">
        <v>5119</v>
      </c>
      <c r="G5493" s="1">
        <v>2</v>
      </c>
      <c r="H5493" s="1" t="s">
        <v>5904</v>
      </c>
      <c r="I5493" s="1" t="s">
        <v>3045</v>
      </c>
      <c r="J5493" s="1">
        <v>85.1</v>
      </c>
      <c r="K5493" s="1">
        <v>170.2</v>
      </c>
      <c r="L5493" s="42">
        <v>9</v>
      </c>
      <c r="M5493" s="232">
        <v>46284</v>
      </c>
      <c r="N5493" s="1" t="s">
        <v>2984</v>
      </c>
    </row>
    <row r="5494" spans="1:14" ht="20.25" x14ac:dyDescent="0.25">
      <c r="A5494" s="1">
        <v>10</v>
      </c>
      <c r="B5494" s="159">
        <v>4567</v>
      </c>
      <c r="C5494" s="1" t="s">
        <v>5120</v>
      </c>
      <c r="D5494" s="1" t="s">
        <v>5121</v>
      </c>
      <c r="E5494" s="1" t="s">
        <v>2</v>
      </c>
      <c r="F5494" s="1" t="s">
        <v>5122</v>
      </c>
      <c r="G5494" s="1">
        <v>1</v>
      </c>
      <c r="H5494" s="1" t="s">
        <v>5904</v>
      </c>
      <c r="I5494" s="1" t="s">
        <v>3045</v>
      </c>
      <c r="J5494" s="1">
        <v>86.97</v>
      </c>
      <c r="K5494" s="1">
        <v>86.97</v>
      </c>
      <c r="L5494" s="42">
        <v>9</v>
      </c>
      <c r="M5494" s="232">
        <v>46284</v>
      </c>
      <c r="N5494" s="1" t="s">
        <v>2984</v>
      </c>
    </row>
    <row r="5495" spans="1:14" ht="20.25" x14ac:dyDescent="0.25">
      <c r="A5495" s="1">
        <v>11</v>
      </c>
      <c r="B5495" s="159">
        <v>4568</v>
      </c>
      <c r="C5495" s="1" t="s">
        <v>5120</v>
      </c>
      <c r="D5495" s="1" t="s">
        <v>5121</v>
      </c>
      <c r="E5495" s="1" t="s">
        <v>43</v>
      </c>
      <c r="F5495" s="1" t="s">
        <v>5123</v>
      </c>
      <c r="G5495" s="1">
        <v>1</v>
      </c>
      <c r="H5495" s="1" t="s">
        <v>5904</v>
      </c>
      <c r="I5495" s="1" t="s">
        <v>3045</v>
      </c>
      <c r="J5495" s="1">
        <v>87.61</v>
      </c>
      <c r="K5495" s="1">
        <v>87.61</v>
      </c>
      <c r="L5495" s="42">
        <v>9</v>
      </c>
      <c r="M5495" s="232">
        <v>46284</v>
      </c>
      <c r="N5495" s="1" t="s">
        <v>2984</v>
      </c>
    </row>
    <row r="5496" spans="1:14" ht="20.25" x14ac:dyDescent="0.25">
      <c r="A5496" s="1">
        <v>12</v>
      </c>
      <c r="B5496" s="159">
        <v>4569</v>
      </c>
      <c r="C5496" s="1" t="s">
        <v>5124</v>
      </c>
      <c r="D5496" s="1" t="s">
        <v>5125</v>
      </c>
      <c r="E5496" s="1" t="s">
        <v>2</v>
      </c>
      <c r="F5496" s="1" t="s">
        <v>5126</v>
      </c>
      <c r="G5496" s="1">
        <v>4</v>
      </c>
      <c r="H5496" s="1" t="s">
        <v>5904</v>
      </c>
      <c r="I5496" s="1" t="s">
        <v>3045</v>
      </c>
      <c r="J5496" s="1">
        <v>26.26</v>
      </c>
      <c r="K5496" s="1">
        <v>105.04</v>
      </c>
      <c r="L5496" s="42">
        <v>9</v>
      </c>
      <c r="M5496" s="232">
        <v>46284</v>
      </c>
      <c r="N5496" s="1" t="s">
        <v>2984</v>
      </c>
    </row>
    <row r="5497" spans="1:14" ht="20.25" x14ac:dyDescent="0.25">
      <c r="A5497" s="1">
        <v>13</v>
      </c>
      <c r="B5497" s="159">
        <v>4570</v>
      </c>
      <c r="C5497" s="1" t="s">
        <v>5124</v>
      </c>
      <c r="D5497" s="1" t="s">
        <v>5125</v>
      </c>
      <c r="E5497" s="1" t="s">
        <v>43</v>
      </c>
      <c r="F5497" s="1" t="s">
        <v>5127</v>
      </c>
      <c r="G5497" s="1">
        <v>4</v>
      </c>
      <c r="H5497" s="1" t="s">
        <v>5904</v>
      </c>
      <c r="I5497" s="1" t="s">
        <v>3045</v>
      </c>
      <c r="J5497" s="1">
        <v>31.82</v>
      </c>
      <c r="K5497" s="1">
        <v>127.28</v>
      </c>
      <c r="L5497" s="42">
        <v>9</v>
      </c>
      <c r="M5497" s="232">
        <v>46284</v>
      </c>
      <c r="N5497" s="1" t="s">
        <v>2984</v>
      </c>
    </row>
    <row r="5498" spans="1:14" ht="20.25" x14ac:dyDescent="0.25">
      <c r="A5498" s="1">
        <v>14</v>
      </c>
      <c r="B5498" s="159">
        <v>4571</v>
      </c>
      <c r="C5498" s="1" t="s">
        <v>5124</v>
      </c>
      <c r="D5498" s="1" t="s">
        <v>5125</v>
      </c>
      <c r="E5498" s="1" t="s">
        <v>746</v>
      </c>
      <c r="F5498" s="1" t="s">
        <v>5128</v>
      </c>
      <c r="G5498" s="1">
        <v>4</v>
      </c>
      <c r="H5498" s="1" t="s">
        <v>5904</v>
      </c>
      <c r="I5498" s="1" t="s">
        <v>3045</v>
      </c>
      <c r="J5498" s="1">
        <v>30.1</v>
      </c>
      <c r="K5498" s="1">
        <v>120.4</v>
      </c>
      <c r="L5498" s="42">
        <v>9</v>
      </c>
      <c r="M5498" s="232">
        <v>46284</v>
      </c>
      <c r="N5498" s="1" t="s">
        <v>2984</v>
      </c>
    </row>
    <row r="5499" spans="1:14" ht="20.25" x14ac:dyDescent="0.25">
      <c r="A5499" s="1">
        <v>15</v>
      </c>
      <c r="B5499" s="159">
        <v>4572</v>
      </c>
      <c r="C5499" s="1" t="s">
        <v>5124</v>
      </c>
      <c r="D5499" s="1" t="s">
        <v>5125</v>
      </c>
      <c r="E5499" s="1" t="s">
        <v>1101</v>
      </c>
      <c r="F5499" s="1" t="s">
        <v>5129</v>
      </c>
      <c r="G5499" s="1">
        <v>4</v>
      </c>
      <c r="H5499" s="1" t="s">
        <v>5904</v>
      </c>
      <c r="I5499" s="1" t="s">
        <v>3045</v>
      </c>
      <c r="J5499" s="1">
        <v>34.200000000000003</v>
      </c>
      <c r="K5499" s="1">
        <v>136.80000000000001</v>
      </c>
      <c r="L5499" s="42">
        <v>9</v>
      </c>
      <c r="M5499" s="232">
        <v>46284</v>
      </c>
      <c r="N5499" s="1" t="s">
        <v>2984</v>
      </c>
    </row>
    <row r="5500" spans="1:14" ht="20.25" x14ac:dyDescent="0.25">
      <c r="A5500" s="1">
        <v>16</v>
      </c>
      <c r="B5500" s="159">
        <v>4573</v>
      </c>
      <c r="C5500" s="1" t="s">
        <v>5124</v>
      </c>
      <c r="D5500" s="1" t="s">
        <v>5125</v>
      </c>
      <c r="E5500" s="1" t="s">
        <v>100</v>
      </c>
      <c r="F5500" s="1" t="s">
        <v>5130</v>
      </c>
      <c r="G5500" s="1">
        <v>2</v>
      </c>
      <c r="H5500" s="1" t="s">
        <v>5904</v>
      </c>
      <c r="I5500" s="1" t="s">
        <v>3045</v>
      </c>
      <c r="J5500" s="1">
        <v>29.36</v>
      </c>
      <c r="K5500" s="1">
        <v>58.72</v>
      </c>
      <c r="L5500" s="42">
        <v>9</v>
      </c>
      <c r="M5500" s="232">
        <v>46284</v>
      </c>
      <c r="N5500" s="1" t="s">
        <v>2984</v>
      </c>
    </row>
    <row r="5501" spans="1:14" ht="20.25" x14ac:dyDescent="0.25">
      <c r="A5501" s="1">
        <v>17</v>
      </c>
      <c r="B5501" s="159">
        <v>4574</v>
      </c>
      <c r="C5501" s="1" t="s">
        <v>5124</v>
      </c>
      <c r="D5501" s="1" t="s">
        <v>5125</v>
      </c>
      <c r="E5501" s="1" t="s">
        <v>173</v>
      </c>
      <c r="F5501" s="1" t="s">
        <v>5131</v>
      </c>
      <c r="G5501" s="1">
        <v>2</v>
      </c>
      <c r="H5501" s="1" t="s">
        <v>5904</v>
      </c>
      <c r="I5501" s="1" t="s">
        <v>3045</v>
      </c>
      <c r="J5501" s="1">
        <v>27.46</v>
      </c>
      <c r="K5501" s="1">
        <v>54.92</v>
      </c>
      <c r="L5501" s="42">
        <v>9</v>
      </c>
      <c r="M5501" s="232">
        <v>46284</v>
      </c>
      <c r="N5501" s="1" t="s">
        <v>2984</v>
      </c>
    </row>
    <row r="5502" spans="1:14" ht="20.25" x14ac:dyDescent="0.25">
      <c r="A5502" s="1">
        <v>18</v>
      </c>
      <c r="B5502" s="159">
        <v>4575</v>
      </c>
      <c r="C5502" s="1" t="s">
        <v>5124</v>
      </c>
      <c r="D5502" s="1" t="s">
        <v>5125</v>
      </c>
      <c r="E5502" s="1" t="s">
        <v>461</v>
      </c>
      <c r="F5502" s="1" t="s">
        <v>5133</v>
      </c>
      <c r="G5502" s="1">
        <v>2</v>
      </c>
      <c r="H5502" s="1" t="s">
        <v>5904</v>
      </c>
      <c r="I5502" s="1" t="s">
        <v>3045</v>
      </c>
      <c r="J5502" s="1">
        <v>71.62</v>
      </c>
      <c r="K5502" s="1">
        <v>143.24</v>
      </c>
      <c r="L5502" s="42">
        <v>9</v>
      </c>
      <c r="M5502" s="232">
        <v>46284</v>
      </c>
      <c r="N5502" s="1" t="s">
        <v>2984</v>
      </c>
    </row>
    <row r="5503" spans="1:14" ht="20.25" x14ac:dyDescent="0.25">
      <c r="A5503" s="1">
        <v>19</v>
      </c>
      <c r="B5503" s="159">
        <v>4576</v>
      </c>
      <c r="C5503" s="1" t="s">
        <v>5124</v>
      </c>
      <c r="D5503" s="1" t="s">
        <v>5125</v>
      </c>
      <c r="E5503" s="1" t="s">
        <v>464</v>
      </c>
      <c r="F5503" s="1" t="s">
        <v>5132</v>
      </c>
      <c r="G5503" s="1">
        <v>2</v>
      </c>
      <c r="H5503" s="1" t="s">
        <v>5904</v>
      </c>
      <c r="I5503" s="1" t="s">
        <v>3045</v>
      </c>
      <c r="J5503" s="1">
        <v>82.73</v>
      </c>
      <c r="K5503" s="1">
        <v>165.46</v>
      </c>
      <c r="L5503" s="42">
        <v>9</v>
      </c>
      <c r="M5503" s="232">
        <v>46284</v>
      </c>
      <c r="N5503" s="1" t="s">
        <v>2984</v>
      </c>
    </row>
    <row r="5504" spans="1:14" ht="20.25" x14ac:dyDescent="0.25">
      <c r="A5504" s="1">
        <v>20</v>
      </c>
      <c r="B5504" s="159">
        <v>4577</v>
      </c>
      <c r="C5504" s="1" t="s">
        <v>5134</v>
      </c>
      <c r="D5504" s="1" t="s">
        <v>5135</v>
      </c>
      <c r="E5504" s="1" t="s">
        <v>2</v>
      </c>
      <c r="F5504" s="1" t="s">
        <v>5136</v>
      </c>
      <c r="G5504" s="1">
        <v>1</v>
      </c>
      <c r="H5504" s="1" t="s">
        <v>5904</v>
      </c>
      <c r="I5504" s="1" t="s">
        <v>3045</v>
      </c>
      <c r="J5504" s="1">
        <v>92.27</v>
      </c>
      <c r="K5504" s="1">
        <v>92.27</v>
      </c>
      <c r="L5504" s="42">
        <v>9</v>
      </c>
      <c r="M5504" s="232">
        <v>46284</v>
      </c>
      <c r="N5504" s="1" t="s">
        <v>2984</v>
      </c>
    </row>
    <row r="5505" spans="1:14" ht="20.25" x14ac:dyDescent="0.25">
      <c r="A5505" s="1">
        <v>21</v>
      </c>
      <c r="B5505" s="159">
        <v>4578</v>
      </c>
      <c r="C5505" s="1" t="s">
        <v>5134</v>
      </c>
      <c r="D5505" s="1" t="s">
        <v>5135</v>
      </c>
      <c r="E5505" s="1" t="s">
        <v>43</v>
      </c>
      <c r="F5505" s="1" t="s">
        <v>5137</v>
      </c>
      <c r="G5505" s="1">
        <v>1</v>
      </c>
      <c r="H5505" s="1" t="s">
        <v>5904</v>
      </c>
      <c r="I5505" s="1" t="s">
        <v>3045</v>
      </c>
      <c r="J5505" s="1">
        <v>93.32</v>
      </c>
      <c r="K5505" s="1">
        <v>93.32</v>
      </c>
      <c r="L5505" s="42">
        <v>9</v>
      </c>
      <c r="M5505" s="232">
        <v>46284</v>
      </c>
      <c r="N5505" s="1" t="s">
        <v>2984</v>
      </c>
    </row>
    <row r="5506" spans="1:14" ht="20.25" x14ac:dyDescent="0.25">
      <c r="A5506" s="1">
        <v>22</v>
      </c>
      <c r="B5506" s="159">
        <v>4579</v>
      </c>
      <c r="C5506" s="1" t="s">
        <v>5134</v>
      </c>
      <c r="D5506" s="1" t="s">
        <v>5135</v>
      </c>
      <c r="E5506" s="1" t="s">
        <v>746</v>
      </c>
      <c r="F5506" s="1" t="s">
        <v>5138</v>
      </c>
      <c r="G5506" s="1">
        <v>1</v>
      </c>
      <c r="H5506" s="1" t="s">
        <v>5904</v>
      </c>
      <c r="I5506" s="1" t="s">
        <v>3045</v>
      </c>
      <c r="J5506" s="1">
        <v>60.64</v>
      </c>
      <c r="K5506" s="1">
        <v>60.64</v>
      </c>
      <c r="L5506" s="42">
        <v>9</v>
      </c>
      <c r="M5506" s="232">
        <v>46284</v>
      </c>
      <c r="N5506" s="1" t="s">
        <v>2984</v>
      </c>
    </row>
    <row r="5507" spans="1:14" ht="20.25" x14ac:dyDescent="0.25">
      <c r="A5507" s="1">
        <v>23</v>
      </c>
      <c r="B5507" s="159">
        <v>4580</v>
      </c>
      <c r="C5507" s="1" t="s">
        <v>5134</v>
      </c>
      <c r="D5507" s="1" t="s">
        <v>5135</v>
      </c>
      <c r="E5507" s="1" t="s">
        <v>1101</v>
      </c>
      <c r="F5507" s="1" t="s">
        <v>5139</v>
      </c>
      <c r="G5507" s="1">
        <v>2</v>
      </c>
      <c r="H5507" s="1" t="s">
        <v>5904</v>
      </c>
      <c r="I5507" s="1" t="s">
        <v>3045</v>
      </c>
      <c r="J5507" s="1">
        <v>91.98</v>
      </c>
      <c r="K5507" s="1">
        <v>183.96</v>
      </c>
      <c r="L5507" s="42">
        <v>9</v>
      </c>
      <c r="M5507" s="232">
        <v>46284</v>
      </c>
      <c r="N5507" s="1" t="s">
        <v>2984</v>
      </c>
    </row>
    <row r="5508" spans="1:14" ht="20.25" x14ac:dyDescent="0.25">
      <c r="A5508" s="1">
        <v>24</v>
      </c>
      <c r="B5508" s="159">
        <v>4581</v>
      </c>
      <c r="C5508" s="1" t="s">
        <v>5134</v>
      </c>
      <c r="D5508" s="1" t="s">
        <v>5135</v>
      </c>
      <c r="E5508" s="1" t="s">
        <v>100</v>
      </c>
      <c r="F5508" s="1" t="s">
        <v>5140</v>
      </c>
      <c r="G5508" s="1">
        <v>1</v>
      </c>
      <c r="H5508" s="1" t="s">
        <v>5904</v>
      </c>
      <c r="I5508" s="1" t="s">
        <v>3045</v>
      </c>
      <c r="J5508" s="1">
        <v>26.04</v>
      </c>
      <c r="K5508" s="1">
        <v>26.04</v>
      </c>
      <c r="L5508" s="42">
        <v>9</v>
      </c>
      <c r="M5508" s="232">
        <v>46284</v>
      </c>
      <c r="N5508" s="1" t="s">
        <v>2984</v>
      </c>
    </row>
    <row r="5509" spans="1:14" ht="20.25" x14ac:dyDescent="0.25">
      <c r="A5509" s="1">
        <v>25</v>
      </c>
      <c r="B5509" s="159">
        <v>4582</v>
      </c>
      <c r="C5509" s="1" t="s">
        <v>5134</v>
      </c>
      <c r="D5509" s="1" t="s">
        <v>5135</v>
      </c>
      <c r="E5509" s="1" t="s">
        <v>173</v>
      </c>
      <c r="F5509" s="1" t="s">
        <v>5141</v>
      </c>
      <c r="G5509" s="1">
        <v>1</v>
      </c>
      <c r="H5509" s="1" t="s">
        <v>5904</v>
      </c>
      <c r="I5509" s="1" t="s">
        <v>3045</v>
      </c>
      <c r="J5509" s="1">
        <v>26.04</v>
      </c>
      <c r="K5509" s="1">
        <v>26.04</v>
      </c>
      <c r="L5509" s="42">
        <v>9</v>
      </c>
      <c r="M5509" s="232">
        <v>46284</v>
      </c>
      <c r="N5509" s="1" t="s">
        <v>2984</v>
      </c>
    </row>
    <row r="5510" spans="1:14" ht="20.25" x14ac:dyDescent="0.25">
      <c r="A5510" s="1">
        <v>26</v>
      </c>
      <c r="B5510" s="159">
        <v>4583</v>
      </c>
      <c r="C5510" s="1" t="s">
        <v>5134</v>
      </c>
      <c r="D5510" s="1" t="s">
        <v>5135</v>
      </c>
      <c r="E5510" s="1" t="s">
        <v>461</v>
      </c>
      <c r="F5510" s="1" t="s">
        <v>5142</v>
      </c>
      <c r="G5510" s="1">
        <v>1</v>
      </c>
      <c r="H5510" s="1" t="s">
        <v>5904</v>
      </c>
      <c r="I5510" s="1" t="s">
        <v>3045</v>
      </c>
      <c r="J5510" s="1">
        <v>177.93</v>
      </c>
      <c r="K5510" s="1">
        <v>177.93</v>
      </c>
      <c r="L5510" s="42">
        <v>9</v>
      </c>
      <c r="M5510" s="232">
        <v>46284</v>
      </c>
      <c r="N5510" s="1" t="s">
        <v>2984</v>
      </c>
    </row>
    <row r="5511" spans="1:14" ht="20.25" x14ac:dyDescent="0.25">
      <c r="A5511" s="1">
        <v>27</v>
      </c>
      <c r="B5511" s="159">
        <v>4584</v>
      </c>
      <c r="C5511" s="1" t="s">
        <v>5134</v>
      </c>
      <c r="D5511" s="1" t="s">
        <v>5135</v>
      </c>
      <c r="E5511" s="1" t="s">
        <v>464</v>
      </c>
      <c r="F5511" s="1" t="s">
        <v>5143</v>
      </c>
      <c r="G5511" s="1">
        <v>1</v>
      </c>
      <c r="H5511" s="1" t="s">
        <v>5904</v>
      </c>
      <c r="I5511" s="1" t="s">
        <v>3045</v>
      </c>
      <c r="J5511" s="1">
        <v>177.93</v>
      </c>
      <c r="K5511" s="1">
        <v>177.93</v>
      </c>
      <c r="L5511" s="42">
        <v>9</v>
      </c>
      <c r="M5511" s="232">
        <v>46284</v>
      </c>
      <c r="N5511" s="1" t="s">
        <v>2984</v>
      </c>
    </row>
    <row r="5512" spans="1:14" ht="20.25" x14ac:dyDescent="0.25">
      <c r="A5512" s="1">
        <v>28</v>
      </c>
      <c r="B5512" s="159">
        <v>4596</v>
      </c>
      <c r="C5512" s="1" t="s">
        <v>5157</v>
      </c>
      <c r="D5512" s="1" t="s">
        <v>5158</v>
      </c>
      <c r="E5512" s="1" t="s">
        <v>2</v>
      </c>
      <c r="F5512" s="1" t="s">
        <v>5159</v>
      </c>
      <c r="G5512" s="1">
        <v>2</v>
      </c>
      <c r="H5512" s="1" t="s">
        <v>5904</v>
      </c>
      <c r="I5512" s="1" t="s">
        <v>3045</v>
      </c>
      <c r="J5512" s="1">
        <v>96.54</v>
      </c>
      <c r="K5512" s="1">
        <v>193.08</v>
      </c>
      <c r="L5512" s="42">
        <v>9</v>
      </c>
      <c r="M5512" s="232">
        <v>46284</v>
      </c>
      <c r="N5512" s="1" t="s">
        <v>2984</v>
      </c>
    </row>
    <row r="5513" spans="1:14" ht="20.25" x14ac:dyDescent="0.25">
      <c r="A5513" s="1">
        <v>29</v>
      </c>
      <c r="B5513" s="159">
        <v>4597</v>
      </c>
      <c r="C5513" s="1" t="s">
        <v>5157</v>
      </c>
      <c r="D5513" s="1" t="s">
        <v>5158</v>
      </c>
      <c r="E5513" s="1" t="s">
        <v>43</v>
      </c>
      <c r="F5513" s="1" t="s">
        <v>5160</v>
      </c>
      <c r="G5513" s="1">
        <v>2</v>
      </c>
      <c r="H5513" s="1" t="s">
        <v>5904</v>
      </c>
      <c r="I5513" s="1" t="s">
        <v>3045</v>
      </c>
      <c r="J5513" s="1">
        <v>112.63</v>
      </c>
      <c r="K5513" s="1">
        <v>225.26</v>
      </c>
      <c r="L5513" s="42">
        <v>9</v>
      </c>
      <c r="M5513" s="232">
        <v>46284</v>
      </c>
      <c r="N5513" s="1" t="s">
        <v>2984</v>
      </c>
    </row>
    <row r="5514" spans="1:14" ht="20.25" x14ac:dyDescent="0.25">
      <c r="A5514" s="1">
        <v>30</v>
      </c>
      <c r="B5514" s="159">
        <v>4598</v>
      </c>
      <c r="C5514" s="1" t="s">
        <v>5157</v>
      </c>
      <c r="D5514" s="1" t="s">
        <v>5158</v>
      </c>
      <c r="E5514" s="1" t="s">
        <v>746</v>
      </c>
      <c r="F5514" s="1" t="s">
        <v>5161</v>
      </c>
      <c r="G5514" s="1">
        <v>1</v>
      </c>
      <c r="H5514" s="1" t="s">
        <v>5904</v>
      </c>
      <c r="I5514" s="1" t="s">
        <v>3045</v>
      </c>
      <c r="J5514" s="1">
        <v>89.11</v>
      </c>
      <c r="K5514" s="1">
        <v>89.11</v>
      </c>
      <c r="L5514" s="42">
        <v>9</v>
      </c>
      <c r="M5514" s="232">
        <v>46284</v>
      </c>
      <c r="N5514" s="1" t="s">
        <v>2984</v>
      </c>
    </row>
    <row r="5515" spans="1:14" ht="20.25" x14ac:dyDescent="0.25">
      <c r="A5515" s="1">
        <v>31</v>
      </c>
      <c r="B5515" s="159">
        <v>4599</v>
      </c>
      <c r="C5515" s="1" t="s">
        <v>5157</v>
      </c>
      <c r="D5515" s="1" t="s">
        <v>5158</v>
      </c>
      <c r="E5515" s="1" t="s">
        <v>1101</v>
      </c>
      <c r="F5515" s="1" t="s">
        <v>5162</v>
      </c>
      <c r="G5515" s="1">
        <v>1</v>
      </c>
      <c r="H5515" s="1" t="s">
        <v>5904</v>
      </c>
      <c r="I5515" s="1" t="s">
        <v>3045</v>
      </c>
      <c r="J5515" s="1">
        <v>88.34</v>
      </c>
      <c r="K5515" s="1">
        <v>88.34</v>
      </c>
      <c r="L5515" s="42">
        <v>9</v>
      </c>
      <c r="M5515" s="232">
        <v>46284</v>
      </c>
      <c r="N5515" s="1" t="s">
        <v>2984</v>
      </c>
    </row>
    <row r="5516" spans="1:14" ht="20.25" x14ac:dyDescent="0.25">
      <c r="A5516" s="1">
        <v>32</v>
      </c>
      <c r="B5516" s="159">
        <v>4600</v>
      </c>
      <c r="C5516" s="1" t="s">
        <v>5157</v>
      </c>
      <c r="D5516" s="1" t="s">
        <v>5158</v>
      </c>
      <c r="E5516" s="1" t="s">
        <v>100</v>
      </c>
      <c r="F5516" s="1" t="s">
        <v>5163</v>
      </c>
      <c r="G5516" s="1">
        <v>1</v>
      </c>
      <c r="H5516" s="1" t="s">
        <v>5904</v>
      </c>
      <c r="I5516" s="1" t="s">
        <v>3045</v>
      </c>
      <c r="J5516" s="1">
        <v>83.44</v>
      </c>
      <c r="K5516" s="1">
        <v>83.44</v>
      </c>
      <c r="L5516" s="42">
        <v>9</v>
      </c>
      <c r="M5516" s="232">
        <v>46284</v>
      </c>
      <c r="N5516" s="1" t="s">
        <v>2984</v>
      </c>
    </row>
    <row r="5517" spans="1:14" ht="20.25" x14ac:dyDescent="0.25">
      <c r="A5517" s="1">
        <v>33</v>
      </c>
      <c r="B5517" s="159">
        <v>4601</v>
      </c>
      <c r="C5517" s="1" t="s">
        <v>5157</v>
      </c>
      <c r="D5517" s="1" t="s">
        <v>5158</v>
      </c>
      <c r="E5517" s="1" t="s">
        <v>173</v>
      </c>
      <c r="F5517" s="1" t="s">
        <v>5164</v>
      </c>
      <c r="G5517" s="1">
        <v>1</v>
      </c>
      <c r="H5517" s="1" t="s">
        <v>5904</v>
      </c>
      <c r="I5517" s="1" t="s">
        <v>3045</v>
      </c>
      <c r="J5517" s="1">
        <v>105.14</v>
      </c>
      <c r="K5517" s="1">
        <v>105.14</v>
      </c>
      <c r="L5517" s="42">
        <v>9</v>
      </c>
      <c r="M5517" s="232">
        <v>46284</v>
      </c>
      <c r="N5517" s="1" t="s">
        <v>2984</v>
      </c>
    </row>
    <row r="5518" spans="1:14" ht="20.25" x14ac:dyDescent="0.25">
      <c r="A5518" s="1">
        <v>34</v>
      </c>
      <c r="B5518" s="159">
        <v>4602</v>
      </c>
      <c r="C5518" s="1" t="s">
        <v>5157</v>
      </c>
      <c r="D5518" s="1" t="s">
        <v>5158</v>
      </c>
      <c r="E5518" s="1" t="s">
        <v>461</v>
      </c>
      <c r="F5518" s="1" t="s">
        <v>5165</v>
      </c>
      <c r="G5518" s="1">
        <v>1</v>
      </c>
      <c r="H5518" s="1" t="s">
        <v>5904</v>
      </c>
      <c r="I5518" s="1" t="s">
        <v>3045</v>
      </c>
      <c r="J5518" s="1">
        <v>105.14</v>
      </c>
      <c r="K5518" s="1">
        <v>105.14</v>
      </c>
      <c r="L5518" s="42">
        <v>9</v>
      </c>
      <c r="M5518" s="232">
        <v>46284</v>
      </c>
      <c r="N5518" s="1" t="s">
        <v>2984</v>
      </c>
    </row>
    <row r="5519" spans="1:14" ht="20.25" x14ac:dyDescent="0.25">
      <c r="A5519" s="1">
        <v>35</v>
      </c>
      <c r="B5519" s="159">
        <v>4603</v>
      </c>
      <c r="C5519" s="1" t="s">
        <v>5157</v>
      </c>
      <c r="D5519" s="1" t="s">
        <v>5158</v>
      </c>
      <c r="E5519" s="1" t="s">
        <v>464</v>
      </c>
      <c r="F5519" s="1" t="s">
        <v>5166</v>
      </c>
      <c r="G5519" s="1">
        <v>1</v>
      </c>
      <c r="H5519" s="1" t="s">
        <v>5904</v>
      </c>
      <c r="I5519" s="1" t="s">
        <v>3045</v>
      </c>
      <c r="J5519" s="1">
        <v>107.64</v>
      </c>
      <c r="K5519" s="1">
        <v>107.64</v>
      </c>
      <c r="L5519" s="42">
        <v>9</v>
      </c>
      <c r="M5519" s="232">
        <v>46284</v>
      </c>
      <c r="N5519" s="1" t="s">
        <v>2984</v>
      </c>
    </row>
    <row r="5520" spans="1:14" ht="20.25" x14ac:dyDescent="0.25">
      <c r="A5520" s="1">
        <v>36</v>
      </c>
      <c r="B5520" s="159">
        <v>4604</v>
      </c>
      <c r="C5520" s="1" t="s">
        <v>5169</v>
      </c>
      <c r="D5520" s="1" t="s">
        <v>5167</v>
      </c>
      <c r="E5520" s="1" t="s">
        <v>2</v>
      </c>
      <c r="F5520" s="1" t="s">
        <v>5168</v>
      </c>
      <c r="G5520" s="1">
        <v>1</v>
      </c>
      <c r="H5520" s="1" t="s">
        <v>5904</v>
      </c>
      <c r="I5520" s="1" t="s">
        <v>3045</v>
      </c>
      <c r="J5520" s="1">
        <v>540.84500000000003</v>
      </c>
      <c r="K5520" s="1">
        <v>540.84500000000003</v>
      </c>
      <c r="L5520" s="42">
        <v>9</v>
      </c>
      <c r="M5520" s="232">
        <v>46284</v>
      </c>
      <c r="N5520" s="1" t="s">
        <v>2984</v>
      </c>
    </row>
    <row r="5521" spans="1:14" ht="20.25" x14ac:dyDescent="0.25">
      <c r="A5521" s="1">
        <v>37</v>
      </c>
      <c r="B5521" s="159">
        <v>4605</v>
      </c>
      <c r="C5521" s="1" t="s">
        <v>5170</v>
      </c>
      <c r="D5521" s="1" t="s">
        <v>5171</v>
      </c>
      <c r="E5521" s="1" t="s">
        <v>2</v>
      </c>
      <c r="F5521" s="1" t="s">
        <v>5172</v>
      </c>
      <c r="G5521" s="1">
        <v>1</v>
      </c>
      <c r="H5521" s="1" t="s">
        <v>5904</v>
      </c>
      <c r="I5521" s="1" t="s">
        <v>3045</v>
      </c>
      <c r="J5521" s="1">
        <v>510.44499999999999</v>
      </c>
      <c r="K5521" s="1">
        <v>510.44499999999999</v>
      </c>
      <c r="L5521" s="42">
        <v>9</v>
      </c>
      <c r="M5521" s="232">
        <v>46284</v>
      </c>
      <c r="N5521" s="1" t="s">
        <v>2984</v>
      </c>
    </row>
    <row r="5522" spans="1:14" ht="20.25" x14ac:dyDescent="0.25">
      <c r="A5522" s="1">
        <v>38</v>
      </c>
      <c r="B5522" s="159">
        <v>4606</v>
      </c>
      <c r="C5522" s="1" t="s">
        <v>5173</v>
      </c>
      <c r="D5522" s="1" t="s">
        <v>5174</v>
      </c>
      <c r="E5522" s="1" t="s">
        <v>2</v>
      </c>
      <c r="F5522" s="1" t="s">
        <v>5175</v>
      </c>
      <c r="G5522" s="1">
        <v>1</v>
      </c>
      <c r="H5522" s="1" t="s">
        <v>5904</v>
      </c>
      <c r="I5522" s="1" t="s">
        <v>3045</v>
      </c>
      <c r="J5522" s="1">
        <v>504.65499999999997</v>
      </c>
      <c r="K5522" s="1">
        <v>504.65499999999997</v>
      </c>
      <c r="L5522" s="42">
        <v>9</v>
      </c>
      <c r="M5522" s="232">
        <v>46284</v>
      </c>
      <c r="N5522" s="1" t="s">
        <v>2984</v>
      </c>
    </row>
    <row r="5523" spans="1:14" ht="20.25" x14ac:dyDescent="0.25">
      <c r="A5523" s="1">
        <v>39</v>
      </c>
      <c r="B5523" s="159">
        <v>4607</v>
      </c>
      <c r="C5523" s="1" t="s">
        <v>5176</v>
      </c>
      <c r="D5523" s="1" t="s">
        <v>5177</v>
      </c>
      <c r="E5523" s="1" t="s">
        <v>2</v>
      </c>
      <c r="F5523" s="1" t="s">
        <v>5178</v>
      </c>
      <c r="G5523" s="1">
        <v>1</v>
      </c>
      <c r="H5523" s="1" t="s">
        <v>5904</v>
      </c>
      <c r="I5523" s="1" t="s">
        <v>3045</v>
      </c>
      <c r="J5523" s="1">
        <v>526.47500000000002</v>
      </c>
      <c r="K5523" s="1">
        <v>526.47500000000002</v>
      </c>
      <c r="L5523" s="42">
        <v>9</v>
      </c>
      <c r="M5523" s="232">
        <v>46284</v>
      </c>
      <c r="N5523" s="1" t="s">
        <v>2984</v>
      </c>
    </row>
    <row r="5524" spans="1:14" ht="20.25" x14ac:dyDescent="0.25">
      <c r="A5524" s="1">
        <v>40</v>
      </c>
      <c r="B5524" s="159">
        <v>4849</v>
      </c>
      <c r="C5524" s="1" t="s">
        <v>5625</v>
      </c>
      <c r="D5524" s="1" t="s">
        <v>5626</v>
      </c>
      <c r="E5524" s="1" t="s">
        <v>2</v>
      </c>
      <c r="F5524" s="1" t="s">
        <v>5627</v>
      </c>
      <c r="G5524" s="1">
        <v>1</v>
      </c>
      <c r="H5524" s="1" t="s">
        <v>5904</v>
      </c>
      <c r="I5524" s="1" t="s">
        <v>3140</v>
      </c>
      <c r="J5524" s="1">
        <v>106.3</v>
      </c>
      <c r="K5524" s="1">
        <v>106.3</v>
      </c>
      <c r="L5524" s="42">
        <v>9</v>
      </c>
      <c r="M5524" s="232">
        <v>46284</v>
      </c>
      <c r="N5524" s="1" t="s">
        <v>2984</v>
      </c>
    </row>
    <row r="5525" spans="1:14" ht="20.25" x14ac:dyDescent="0.25">
      <c r="A5525" s="1">
        <v>41</v>
      </c>
      <c r="B5525" s="159">
        <v>4743</v>
      </c>
      <c r="C5525" s="1" t="s">
        <v>5394</v>
      </c>
      <c r="D5525" s="1" t="s">
        <v>5395</v>
      </c>
      <c r="E5525" s="1" t="s">
        <v>2</v>
      </c>
      <c r="F5525" s="1" t="s">
        <v>5396</v>
      </c>
      <c r="G5525" s="1">
        <v>1</v>
      </c>
      <c r="H5525" s="1" t="s">
        <v>5904</v>
      </c>
      <c r="I5525" s="1" t="s">
        <v>3093</v>
      </c>
      <c r="J5525" s="1">
        <v>35.1</v>
      </c>
      <c r="K5525" s="1">
        <v>35.1</v>
      </c>
      <c r="L5525" s="42">
        <v>9</v>
      </c>
      <c r="M5525" s="232">
        <v>46284</v>
      </c>
      <c r="N5525" s="1" t="s">
        <v>2984</v>
      </c>
    </row>
    <row r="5526" spans="1:14" ht="20.25" x14ac:dyDescent="0.25">
      <c r="A5526" s="1">
        <v>42</v>
      </c>
      <c r="B5526" s="159">
        <v>4744</v>
      </c>
      <c r="C5526" s="1" t="s">
        <v>5394</v>
      </c>
      <c r="D5526" s="1" t="s">
        <v>5395</v>
      </c>
      <c r="E5526" s="1" t="s">
        <v>43</v>
      </c>
      <c r="F5526" s="1" t="s">
        <v>5397</v>
      </c>
      <c r="G5526" s="1">
        <v>1</v>
      </c>
      <c r="H5526" s="1" t="s">
        <v>5904</v>
      </c>
      <c r="I5526" s="1" t="s">
        <v>3093</v>
      </c>
      <c r="J5526" s="1">
        <v>36.6</v>
      </c>
      <c r="K5526" s="1">
        <v>36.6</v>
      </c>
      <c r="L5526" s="42">
        <v>9</v>
      </c>
      <c r="M5526" s="232">
        <v>46284</v>
      </c>
      <c r="N5526" s="1" t="s">
        <v>2984</v>
      </c>
    </row>
    <row r="5527" spans="1:14" ht="20.25" x14ac:dyDescent="0.25">
      <c r="A5527" s="1">
        <v>43</v>
      </c>
      <c r="B5527" s="159">
        <v>4745</v>
      </c>
      <c r="C5527" s="1" t="s">
        <v>5394</v>
      </c>
      <c r="D5527" s="1" t="s">
        <v>5395</v>
      </c>
      <c r="E5527" s="1" t="s">
        <v>746</v>
      </c>
      <c r="F5527" s="1" t="s">
        <v>5398</v>
      </c>
      <c r="G5527" s="1">
        <v>1</v>
      </c>
      <c r="H5527" s="1" t="s">
        <v>5904</v>
      </c>
      <c r="I5527" s="1" t="s">
        <v>3093</v>
      </c>
      <c r="J5527" s="1">
        <v>54.3</v>
      </c>
      <c r="K5527" s="1">
        <v>54.3</v>
      </c>
      <c r="L5527" s="42">
        <v>9</v>
      </c>
      <c r="M5527" s="232">
        <v>46284</v>
      </c>
      <c r="N5527" s="1" t="s">
        <v>2984</v>
      </c>
    </row>
    <row r="5528" spans="1:14" ht="20.25" x14ac:dyDescent="0.25">
      <c r="A5528" s="1">
        <v>44</v>
      </c>
      <c r="B5528" s="159">
        <v>4746</v>
      </c>
      <c r="C5528" s="1" t="s">
        <v>5394</v>
      </c>
      <c r="D5528" s="1" t="s">
        <v>5395</v>
      </c>
      <c r="E5528" s="1" t="s">
        <v>1101</v>
      </c>
      <c r="F5528" s="1" t="s">
        <v>5399</v>
      </c>
      <c r="G5528" s="1">
        <v>1</v>
      </c>
      <c r="H5528" s="1" t="s">
        <v>5904</v>
      </c>
      <c r="I5528" s="1" t="s">
        <v>3093</v>
      </c>
      <c r="J5528" s="1">
        <v>36.6</v>
      </c>
      <c r="K5528" s="1">
        <v>36.6</v>
      </c>
      <c r="L5528" s="42">
        <v>9</v>
      </c>
      <c r="M5528" s="232">
        <v>46284</v>
      </c>
      <c r="N5528" s="1" t="s">
        <v>2984</v>
      </c>
    </row>
    <row r="5529" spans="1:14" ht="20.25" x14ac:dyDescent="0.25">
      <c r="A5529" s="1">
        <v>45</v>
      </c>
      <c r="B5529" s="159">
        <v>4747</v>
      </c>
      <c r="C5529" s="1" t="s">
        <v>5394</v>
      </c>
      <c r="D5529" s="1" t="s">
        <v>5395</v>
      </c>
      <c r="E5529" s="1" t="s">
        <v>100</v>
      </c>
      <c r="F5529" s="1" t="s">
        <v>5400</v>
      </c>
      <c r="G5529" s="1">
        <v>1</v>
      </c>
      <c r="H5529" s="1" t="s">
        <v>5904</v>
      </c>
      <c r="I5529" s="1" t="s">
        <v>3093</v>
      </c>
      <c r="J5529" s="1">
        <v>54.3</v>
      </c>
      <c r="K5529" s="1">
        <v>54.3</v>
      </c>
      <c r="L5529" s="42">
        <v>9</v>
      </c>
      <c r="M5529" s="232">
        <v>46284</v>
      </c>
      <c r="N5529" s="1" t="s">
        <v>2984</v>
      </c>
    </row>
    <row r="5530" spans="1:14" ht="20.25" x14ac:dyDescent="0.25">
      <c r="A5530" s="1">
        <v>46</v>
      </c>
      <c r="B5530" s="159">
        <v>4826</v>
      </c>
      <c r="C5530" s="1" t="s">
        <v>5394</v>
      </c>
      <c r="D5530" s="1" t="s">
        <v>5395</v>
      </c>
      <c r="E5530" s="1" t="s">
        <v>173</v>
      </c>
      <c r="F5530" s="1" t="s">
        <v>5603</v>
      </c>
      <c r="G5530" s="1">
        <v>1</v>
      </c>
      <c r="H5530" s="1" t="s">
        <v>5904</v>
      </c>
      <c r="I5530" s="1" t="s">
        <v>3093</v>
      </c>
      <c r="J5530" s="1">
        <v>36.6</v>
      </c>
      <c r="K5530" s="1">
        <v>36.6</v>
      </c>
      <c r="L5530" s="42">
        <v>9</v>
      </c>
      <c r="M5530" s="232">
        <v>46284</v>
      </c>
      <c r="N5530" s="1" t="s">
        <v>2984</v>
      </c>
    </row>
    <row r="5531" spans="1:14" ht="20.25" x14ac:dyDescent="0.25">
      <c r="A5531" s="1">
        <v>47</v>
      </c>
      <c r="B5531" s="159">
        <v>4828</v>
      </c>
      <c r="C5531" s="1" t="s">
        <v>5394</v>
      </c>
      <c r="D5531" s="1" t="s">
        <v>5395</v>
      </c>
      <c r="E5531" s="1" t="s">
        <v>464</v>
      </c>
      <c r="F5531" s="1" t="s">
        <v>5605</v>
      </c>
      <c r="G5531" s="1">
        <v>1</v>
      </c>
      <c r="H5531" s="1" t="s">
        <v>5904</v>
      </c>
      <c r="I5531" s="1" t="s">
        <v>3093</v>
      </c>
      <c r="J5531" s="1">
        <v>54.3</v>
      </c>
      <c r="K5531" s="1">
        <v>54.3</v>
      </c>
      <c r="L5531" s="42">
        <v>9</v>
      </c>
      <c r="M5531" s="232">
        <v>46284</v>
      </c>
      <c r="N5531" s="1" t="s">
        <v>2984</v>
      </c>
    </row>
    <row r="5532" spans="1:14" ht="20.25" x14ac:dyDescent="0.25">
      <c r="A5532" s="1">
        <v>48</v>
      </c>
      <c r="B5532" s="159">
        <v>4840</v>
      </c>
      <c r="C5532" s="1" t="s">
        <v>5394</v>
      </c>
      <c r="D5532" s="1" t="s">
        <v>5395</v>
      </c>
      <c r="E5532" s="1" t="s">
        <v>1103</v>
      </c>
      <c r="F5532" s="1" t="s">
        <v>5607</v>
      </c>
      <c r="G5532" s="1">
        <v>1</v>
      </c>
      <c r="H5532" s="1" t="s">
        <v>5904</v>
      </c>
      <c r="I5532" s="1" t="s">
        <v>3093</v>
      </c>
      <c r="J5532" s="1">
        <v>43.9</v>
      </c>
      <c r="K5532" s="1">
        <v>43.9</v>
      </c>
      <c r="L5532" s="42">
        <v>9</v>
      </c>
      <c r="M5532" s="232">
        <v>46284</v>
      </c>
      <c r="N5532" s="1" t="s">
        <v>2984</v>
      </c>
    </row>
    <row r="5533" spans="1:14" ht="20.25" x14ac:dyDescent="0.25">
      <c r="A5533" s="1">
        <v>49</v>
      </c>
      <c r="B5533" s="159">
        <v>4841</v>
      </c>
      <c r="C5533" s="1" t="s">
        <v>5394</v>
      </c>
      <c r="D5533" s="1" t="s">
        <v>5395</v>
      </c>
      <c r="E5533" s="1" t="s">
        <v>1104</v>
      </c>
      <c r="F5533" s="1" t="s">
        <v>5608</v>
      </c>
      <c r="G5533" s="1">
        <v>1</v>
      </c>
      <c r="H5533" s="1" t="s">
        <v>5904</v>
      </c>
      <c r="I5533" s="1" t="s">
        <v>3093</v>
      </c>
      <c r="J5533" s="1">
        <v>43.4</v>
      </c>
      <c r="K5533" s="1">
        <v>43.4</v>
      </c>
      <c r="L5533" s="42">
        <v>9</v>
      </c>
      <c r="M5533" s="232">
        <v>46284</v>
      </c>
      <c r="N5533" s="1" t="s">
        <v>2984</v>
      </c>
    </row>
    <row r="5534" spans="1:14" ht="20.25" x14ac:dyDescent="0.25">
      <c r="A5534" s="1">
        <v>50</v>
      </c>
      <c r="B5534" s="159">
        <v>4842</v>
      </c>
      <c r="C5534" s="1" t="s">
        <v>5394</v>
      </c>
      <c r="D5534" s="1" t="s">
        <v>5395</v>
      </c>
      <c r="E5534" s="1" t="s">
        <v>1105</v>
      </c>
      <c r="F5534" s="1" t="s">
        <v>5609</v>
      </c>
      <c r="G5534" s="1">
        <v>1</v>
      </c>
      <c r="H5534" s="1" t="s">
        <v>5904</v>
      </c>
      <c r="I5534" s="1" t="s">
        <v>3093</v>
      </c>
      <c r="J5534" s="1">
        <v>43.4</v>
      </c>
      <c r="K5534" s="1">
        <v>43.4</v>
      </c>
      <c r="L5534" s="42">
        <v>9</v>
      </c>
      <c r="M5534" s="232">
        <v>46284</v>
      </c>
      <c r="N5534" s="1" t="s">
        <v>2984</v>
      </c>
    </row>
    <row r="5535" spans="1:14" ht="20.25" x14ac:dyDescent="0.25">
      <c r="A5535" s="1">
        <v>51</v>
      </c>
      <c r="B5535" s="159">
        <v>4843</v>
      </c>
      <c r="C5535" s="1" t="s">
        <v>5394</v>
      </c>
      <c r="D5535" s="1" t="s">
        <v>5395</v>
      </c>
      <c r="E5535" s="1" t="s">
        <v>1106</v>
      </c>
      <c r="F5535" s="1" t="s">
        <v>5610</v>
      </c>
      <c r="G5535" s="1">
        <v>1</v>
      </c>
      <c r="H5535" s="1" t="s">
        <v>5904</v>
      </c>
      <c r="I5535" s="1" t="s">
        <v>3093</v>
      </c>
      <c r="J5535" s="1">
        <v>44.1</v>
      </c>
      <c r="K5535" s="1">
        <v>44.1</v>
      </c>
      <c r="L5535" s="42">
        <v>9</v>
      </c>
      <c r="M5535" s="232">
        <v>46284</v>
      </c>
      <c r="N5535" s="1" t="s">
        <v>2984</v>
      </c>
    </row>
    <row r="5536" spans="1:14" ht="20.25" x14ac:dyDescent="0.25">
      <c r="A5536" s="1">
        <v>1</v>
      </c>
      <c r="B5536" s="159">
        <v>4326</v>
      </c>
      <c r="C5536" s="1" t="s">
        <v>80</v>
      </c>
      <c r="D5536" s="1"/>
      <c r="E5536" s="1"/>
      <c r="F5536" s="1" t="s">
        <v>4300</v>
      </c>
      <c r="G5536" s="1">
        <v>6</v>
      </c>
      <c r="H5536" s="1" t="s">
        <v>19</v>
      </c>
      <c r="I5536" s="1" t="s">
        <v>5650</v>
      </c>
      <c r="J5536" s="1">
        <v>12.5</v>
      </c>
      <c r="K5536" s="1">
        <v>75</v>
      </c>
      <c r="L5536" s="42">
        <v>1</v>
      </c>
      <c r="M5536" s="232">
        <v>46262</v>
      </c>
      <c r="N5536" s="1" t="s">
        <v>4299</v>
      </c>
    </row>
    <row r="5537" spans="1:14" ht="20.25" x14ac:dyDescent="0.25">
      <c r="A5537" s="1">
        <v>2</v>
      </c>
      <c r="B5537" s="159">
        <v>4325</v>
      </c>
      <c r="C5537" s="1" t="s">
        <v>79</v>
      </c>
      <c r="D5537" s="1"/>
      <c r="E5537" s="1"/>
      <c r="F5537" s="1" t="s">
        <v>4297</v>
      </c>
      <c r="G5537" s="1">
        <v>6</v>
      </c>
      <c r="H5537" s="1" t="s">
        <v>19</v>
      </c>
      <c r="I5537" s="1" t="s">
        <v>5650</v>
      </c>
      <c r="J5537" s="1">
        <v>10</v>
      </c>
      <c r="K5537" s="1">
        <v>60</v>
      </c>
      <c r="L5537" s="42">
        <v>1</v>
      </c>
      <c r="M5537" s="232">
        <v>46262</v>
      </c>
      <c r="N5537" s="1" t="s">
        <v>4299</v>
      </c>
    </row>
    <row r="5538" spans="1:14" ht="20.25" x14ac:dyDescent="0.25">
      <c r="A5538" s="1">
        <v>1</v>
      </c>
      <c r="B5538" s="159">
        <v>4327</v>
      </c>
      <c r="C5538" s="1" t="s">
        <v>6023</v>
      </c>
      <c r="D5538" s="1" t="s">
        <v>6024</v>
      </c>
      <c r="E5538" s="1" t="s">
        <v>1835</v>
      </c>
      <c r="F5538" s="1" t="s">
        <v>4304</v>
      </c>
      <c r="G5538" s="1">
        <v>4</v>
      </c>
      <c r="H5538" s="1" t="s">
        <v>19</v>
      </c>
      <c r="I5538" s="1" t="s">
        <v>6025</v>
      </c>
      <c r="J5538" s="1">
        <v>29.9</v>
      </c>
      <c r="K5538" s="1">
        <v>119.6</v>
      </c>
      <c r="L5538" s="42">
        <v>1</v>
      </c>
      <c r="M5538" s="232">
        <v>46287</v>
      </c>
      <c r="N5538" s="1" t="s">
        <v>4306</v>
      </c>
    </row>
    <row r="5539" spans="1:14" ht="20.25" x14ac:dyDescent="0.25">
      <c r="A5539" s="1">
        <v>1</v>
      </c>
      <c r="B5539" s="159">
        <v>4634</v>
      </c>
      <c r="C5539" s="1" t="s">
        <v>5276</v>
      </c>
      <c r="D5539" s="1" t="s">
        <v>5227</v>
      </c>
      <c r="E5539" s="1" t="s">
        <v>2</v>
      </c>
      <c r="F5539" s="1" t="s">
        <v>5228</v>
      </c>
      <c r="G5539" s="1">
        <v>2</v>
      </c>
      <c r="H5539" s="1" t="s">
        <v>5904</v>
      </c>
      <c r="I5539" s="1" t="s">
        <v>3045</v>
      </c>
      <c r="J5539" s="1">
        <v>31.3</v>
      </c>
      <c r="K5539" s="1">
        <v>62.6</v>
      </c>
      <c r="L5539" s="42">
        <v>11</v>
      </c>
      <c r="M5539" s="232">
        <v>46300</v>
      </c>
      <c r="N5539" s="1" t="str">
        <f>VLOOKUP(B5539,MICRO!E:L,8,0)</f>
        <v>P-198</v>
      </c>
    </row>
    <row r="5540" spans="1:14" ht="20.25" x14ac:dyDescent="0.25">
      <c r="A5540" s="1">
        <v>2</v>
      </c>
      <c r="B5540" s="159">
        <v>4635</v>
      </c>
      <c r="C5540" s="1" t="s">
        <v>5276</v>
      </c>
      <c r="D5540" s="1" t="s">
        <v>5227</v>
      </c>
      <c r="E5540" s="1" t="s">
        <v>43</v>
      </c>
      <c r="F5540" s="1" t="s">
        <v>5229</v>
      </c>
      <c r="G5540" s="1">
        <v>1</v>
      </c>
      <c r="H5540" s="1" t="s">
        <v>5904</v>
      </c>
      <c r="I5540" s="1" t="s">
        <v>3045</v>
      </c>
      <c r="J5540" s="1">
        <v>37.200000000000003</v>
      </c>
      <c r="K5540" s="1">
        <v>37.200000000000003</v>
      </c>
      <c r="L5540" s="42">
        <v>11</v>
      </c>
      <c r="M5540" s="232">
        <v>46300</v>
      </c>
      <c r="N5540" s="1" t="str">
        <f>VLOOKUP(B5540,MICRO!E:L,8,0)</f>
        <v>P-198</v>
      </c>
    </row>
    <row r="5541" spans="1:14" ht="20.25" x14ac:dyDescent="0.25">
      <c r="A5541" s="1">
        <v>3</v>
      </c>
      <c r="B5541" s="159">
        <v>4636</v>
      </c>
      <c r="C5541" s="1" t="s">
        <v>5276</v>
      </c>
      <c r="D5541" s="1" t="s">
        <v>5227</v>
      </c>
      <c r="E5541" s="1" t="s">
        <v>746</v>
      </c>
      <c r="F5541" s="1" t="s">
        <v>5230</v>
      </c>
      <c r="G5541" s="1">
        <v>2</v>
      </c>
      <c r="H5541" s="1" t="s">
        <v>5904</v>
      </c>
      <c r="I5541" s="1" t="s">
        <v>3045</v>
      </c>
      <c r="J5541" s="1">
        <v>235.4</v>
      </c>
      <c r="K5541" s="1">
        <v>470.8</v>
      </c>
      <c r="L5541" s="42">
        <v>11</v>
      </c>
      <c r="M5541" s="232">
        <v>46300</v>
      </c>
      <c r="N5541" s="1" t="str">
        <f>VLOOKUP(B5541,MICRO!E:L,8,0)</f>
        <v>P-198</v>
      </c>
    </row>
    <row r="5542" spans="1:14" ht="20.25" x14ac:dyDescent="0.25">
      <c r="A5542" s="1">
        <v>4</v>
      </c>
      <c r="B5542" s="159">
        <v>4637</v>
      </c>
      <c r="C5542" s="1" t="s">
        <v>5276</v>
      </c>
      <c r="D5542" s="1" t="s">
        <v>5227</v>
      </c>
      <c r="E5542" s="1" t="s">
        <v>1101</v>
      </c>
      <c r="F5542" s="1" t="s">
        <v>5231</v>
      </c>
      <c r="G5542" s="1">
        <v>2</v>
      </c>
      <c r="H5542" s="1" t="s">
        <v>5904</v>
      </c>
      <c r="I5542" s="1" t="s">
        <v>3045</v>
      </c>
      <c r="J5542" s="1">
        <v>8.9</v>
      </c>
      <c r="K5542" s="1">
        <v>17.8</v>
      </c>
      <c r="L5542" s="42">
        <v>11</v>
      </c>
      <c r="M5542" s="232">
        <v>46300</v>
      </c>
      <c r="N5542" s="1" t="str">
        <f>VLOOKUP(B5542,MICRO!E:L,8,0)</f>
        <v>P-198</v>
      </c>
    </row>
    <row r="5543" spans="1:14" ht="20.25" x14ac:dyDescent="0.25">
      <c r="A5543" s="1">
        <v>5</v>
      </c>
      <c r="B5543" s="159">
        <v>4638</v>
      </c>
      <c r="C5543" s="1" t="s">
        <v>5276</v>
      </c>
      <c r="D5543" s="1" t="s">
        <v>5227</v>
      </c>
      <c r="E5543" s="1" t="s">
        <v>100</v>
      </c>
      <c r="F5543" s="1" t="s">
        <v>5232</v>
      </c>
      <c r="G5543" s="1">
        <v>2</v>
      </c>
      <c r="H5543" s="1" t="s">
        <v>5904</v>
      </c>
      <c r="I5543" s="1" t="s">
        <v>3045</v>
      </c>
      <c r="J5543" s="1">
        <v>1.6</v>
      </c>
      <c r="K5543" s="1">
        <v>3.2</v>
      </c>
      <c r="L5543" s="42">
        <v>11</v>
      </c>
      <c r="M5543" s="232">
        <v>46300</v>
      </c>
      <c r="N5543" s="1" t="str">
        <f>VLOOKUP(B5543,MICRO!E:L,8,0)</f>
        <v>P-198</v>
      </c>
    </row>
    <row r="5544" spans="1:14" ht="20.25" x14ac:dyDescent="0.25">
      <c r="A5544" s="1">
        <v>6</v>
      </c>
      <c r="B5544" s="159">
        <v>4639</v>
      </c>
      <c r="C5544" s="1" t="s">
        <v>5276</v>
      </c>
      <c r="D5544" s="1" t="s">
        <v>5227</v>
      </c>
      <c r="E5544" s="1" t="s">
        <v>173</v>
      </c>
      <c r="F5544" s="1" t="s">
        <v>5233</v>
      </c>
      <c r="G5544" s="1">
        <v>4</v>
      </c>
      <c r="H5544" s="1" t="s">
        <v>5904</v>
      </c>
      <c r="I5544" s="1" t="s">
        <v>3045</v>
      </c>
      <c r="J5544" s="1">
        <v>0.3</v>
      </c>
      <c r="K5544" s="1">
        <v>1.2</v>
      </c>
      <c r="L5544" s="42">
        <v>11</v>
      </c>
      <c r="M5544" s="232">
        <v>46300</v>
      </c>
      <c r="N5544" s="1" t="str">
        <f>VLOOKUP(B5544,MICRO!E:L,8,0)</f>
        <v>P-198</v>
      </c>
    </row>
    <row r="5545" spans="1:14" ht="20.25" x14ac:dyDescent="0.25">
      <c r="A5545" s="1">
        <v>7</v>
      </c>
      <c r="B5545" s="159">
        <v>4887</v>
      </c>
      <c r="C5545" s="1" t="s">
        <v>5700</v>
      </c>
      <c r="D5545" s="1" t="s">
        <v>5701</v>
      </c>
      <c r="E5545" s="1" t="s">
        <v>2</v>
      </c>
      <c r="F5545" s="1" t="s">
        <v>5702</v>
      </c>
      <c r="G5545" s="1">
        <v>4</v>
      </c>
      <c r="H5545" s="1" t="s">
        <v>5904</v>
      </c>
      <c r="I5545" s="1" t="s">
        <v>3045</v>
      </c>
      <c r="J5545" s="1">
        <v>283.5</v>
      </c>
      <c r="K5545" s="1">
        <v>1134</v>
      </c>
      <c r="L5545" s="42">
        <v>11</v>
      </c>
      <c r="M5545" s="232">
        <v>46300</v>
      </c>
      <c r="N5545" s="1" t="str">
        <f>VLOOKUP(B5545,MICRO!E:L,8,0)</f>
        <v>P-198</v>
      </c>
    </row>
    <row r="5546" spans="1:14" ht="20.25" x14ac:dyDescent="0.25">
      <c r="A5546" s="1">
        <v>8</v>
      </c>
      <c r="B5546" s="159">
        <v>4888</v>
      </c>
      <c r="C5546" s="1" t="s">
        <v>5700</v>
      </c>
      <c r="D5546" s="1" t="s">
        <v>5701</v>
      </c>
      <c r="E5546" s="1" t="s">
        <v>43</v>
      </c>
      <c r="F5546" s="1" t="s">
        <v>5703</v>
      </c>
      <c r="G5546" s="1">
        <v>2</v>
      </c>
      <c r="H5546" s="1" t="s">
        <v>5904</v>
      </c>
      <c r="I5546" s="1" t="s">
        <v>3045</v>
      </c>
      <c r="J5546" s="1">
        <v>274.7</v>
      </c>
      <c r="K5546" s="1">
        <v>549.4</v>
      </c>
      <c r="L5546" s="42">
        <v>11</v>
      </c>
      <c r="M5546" s="232">
        <v>46300</v>
      </c>
      <c r="N5546" s="1" t="str">
        <f>VLOOKUP(B5546,MICRO!E:L,8,0)</f>
        <v>P-198</v>
      </c>
    </row>
    <row r="5547" spans="1:14" ht="20.25" x14ac:dyDescent="0.25">
      <c r="A5547" s="1">
        <v>9</v>
      </c>
      <c r="B5547" s="159">
        <v>4889</v>
      </c>
      <c r="C5547" s="1" t="s">
        <v>5700</v>
      </c>
      <c r="D5547" s="1" t="s">
        <v>5701</v>
      </c>
      <c r="E5547" s="1" t="s">
        <v>746</v>
      </c>
      <c r="F5547" s="1" t="s">
        <v>5704</v>
      </c>
      <c r="G5547" s="1">
        <v>2</v>
      </c>
      <c r="H5547" s="1" t="s">
        <v>5904</v>
      </c>
      <c r="I5547" s="1" t="s">
        <v>3045</v>
      </c>
      <c r="J5547" s="1">
        <v>89.4</v>
      </c>
      <c r="K5547" s="1">
        <v>178.8</v>
      </c>
      <c r="L5547" s="42">
        <v>11</v>
      </c>
      <c r="M5547" s="232">
        <v>46300</v>
      </c>
      <c r="N5547" s="1" t="str">
        <f>VLOOKUP(B5547,MICRO!E:L,8,0)</f>
        <v>P-198</v>
      </c>
    </row>
    <row r="5548" spans="1:14" ht="20.25" x14ac:dyDescent="0.25">
      <c r="A5548" s="1">
        <v>10</v>
      </c>
      <c r="B5548" s="159">
        <v>4890</v>
      </c>
      <c r="C5548" s="1" t="s">
        <v>5700</v>
      </c>
      <c r="D5548" s="1" t="s">
        <v>5701</v>
      </c>
      <c r="E5548" s="1" t="s">
        <v>1101</v>
      </c>
      <c r="F5548" s="1" t="s">
        <v>5705</v>
      </c>
      <c r="G5548" s="1">
        <v>1</v>
      </c>
      <c r="H5548" s="1" t="s">
        <v>5904</v>
      </c>
      <c r="I5548" s="1" t="s">
        <v>3045</v>
      </c>
      <c r="J5548" s="1">
        <v>72.900000000000006</v>
      </c>
      <c r="K5548" s="1">
        <v>72.900000000000006</v>
      </c>
      <c r="L5548" s="42">
        <v>11</v>
      </c>
      <c r="M5548" s="232">
        <v>46300</v>
      </c>
      <c r="N5548" s="1" t="str">
        <f>VLOOKUP(B5548,MICRO!E:L,8,0)</f>
        <v>P-198</v>
      </c>
    </row>
    <row r="5549" spans="1:14" ht="20.25" x14ac:dyDescent="0.25">
      <c r="A5549" s="1">
        <v>11</v>
      </c>
      <c r="B5549" s="159">
        <v>4891</v>
      </c>
      <c r="C5549" s="1" t="s">
        <v>5700</v>
      </c>
      <c r="D5549" s="1" t="s">
        <v>5701</v>
      </c>
      <c r="E5549" s="1" t="s">
        <v>100</v>
      </c>
      <c r="F5549" s="1" t="s">
        <v>5706</v>
      </c>
      <c r="G5549" s="1">
        <v>1</v>
      </c>
      <c r="H5549" s="1" t="s">
        <v>5904</v>
      </c>
      <c r="I5549" s="1" t="s">
        <v>3045</v>
      </c>
      <c r="J5549" s="1">
        <v>70.900000000000006</v>
      </c>
      <c r="K5549" s="1">
        <v>70.900000000000006</v>
      </c>
      <c r="L5549" s="42">
        <v>11</v>
      </c>
      <c r="M5549" s="232">
        <v>46300</v>
      </c>
      <c r="N5549" s="1" t="str">
        <f>VLOOKUP(B5549,MICRO!E:L,8,0)</f>
        <v>P-198</v>
      </c>
    </row>
    <row r="5550" spans="1:14" ht="20.25" x14ac:dyDescent="0.25">
      <c r="A5550" s="1">
        <v>12</v>
      </c>
      <c r="B5550" s="159">
        <v>4892</v>
      </c>
      <c r="C5550" s="1" t="s">
        <v>5700</v>
      </c>
      <c r="D5550" s="1" t="s">
        <v>5701</v>
      </c>
      <c r="E5550" s="1" t="s">
        <v>173</v>
      </c>
      <c r="F5550" s="1" t="s">
        <v>5707</v>
      </c>
      <c r="G5550" s="1">
        <v>1</v>
      </c>
      <c r="H5550" s="1" t="s">
        <v>5904</v>
      </c>
      <c r="I5550" s="1" t="s">
        <v>3045</v>
      </c>
      <c r="J5550" s="1">
        <v>72.099999999999994</v>
      </c>
      <c r="K5550" s="1">
        <v>72.099999999999994</v>
      </c>
      <c r="L5550" s="42">
        <v>11</v>
      </c>
      <c r="M5550" s="232">
        <v>46300</v>
      </c>
      <c r="N5550" s="1" t="str">
        <f>VLOOKUP(B5550,MICRO!E:L,8,0)</f>
        <v>P-198</v>
      </c>
    </row>
    <row r="5551" spans="1:14" ht="20.25" x14ac:dyDescent="0.25">
      <c r="A5551" s="1">
        <v>13</v>
      </c>
      <c r="B5551" s="159">
        <v>4893</v>
      </c>
      <c r="C5551" s="1" t="s">
        <v>5700</v>
      </c>
      <c r="D5551" s="1" t="s">
        <v>5701</v>
      </c>
      <c r="E5551" s="1" t="s">
        <v>461</v>
      </c>
      <c r="F5551" s="1" t="s">
        <v>5708</v>
      </c>
      <c r="G5551" s="1">
        <v>1</v>
      </c>
      <c r="H5551" s="1" t="s">
        <v>5904</v>
      </c>
      <c r="I5551" s="1" t="s">
        <v>3045</v>
      </c>
      <c r="J5551" s="1">
        <v>74.099999999999994</v>
      </c>
      <c r="K5551" s="1">
        <v>74.099999999999994</v>
      </c>
      <c r="L5551" s="42">
        <v>11</v>
      </c>
      <c r="M5551" s="232">
        <v>46300</v>
      </c>
      <c r="N5551" s="1" t="str">
        <f>VLOOKUP(B5551,MICRO!E:L,8,0)</f>
        <v>P-198</v>
      </c>
    </row>
    <row r="5552" spans="1:14" ht="20.25" x14ac:dyDescent="0.25">
      <c r="A5552" s="1">
        <v>14</v>
      </c>
      <c r="B5552" s="159">
        <v>4894</v>
      </c>
      <c r="C5552" s="1" t="s">
        <v>5700</v>
      </c>
      <c r="D5552" s="1" t="s">
        <v>5701</v>
      </c>
      <c r="E5552" s="1" t="s">
        <v>464</v>
      </c>
      <c r="F5552" s="1" t="s">
        <v>5709</v>
      </c>
      <c r="G5552" s="1">
        <v>4</v>
      </c>
      <c r="H5552" s="1" t="s">
        <v>5904</v>
      </c>
      <c r="I5552" s="1" t="s">
        <v>3045</v>
      </c>
      <c r="J5552" s="1">
        <v>14.9</v>
      </c>
      <c r="K5552" s="1">
        <v>59.6</v>
      </c>
      <c r="L5552" s="42">
        <v>11</v>
      </c>
      <c r="M5552" s="232">
        <v>46300</v>
      </c>
      <c r="N5552" s="1" t="str">
        <f>VLOOKUP(B5552,MICRO!E:L,8,0)</f>
        <v>P-198</v>
      </c>
    </row>
    <row r="5553" spans="1:14" ht="20.25" x14ac:dyDescent="0.25">
      <c r="A5553" s="1">
        <v>15</v>
      </c>
      <c r="B5553" s="159">
        <v>4895</v>
      </c>
      <c r="C5553" s="1" t="s">
        <v>5700</v>
      </c>
      <c r="D5553" s="1" t="s">
        <v>5701</v>
      </c>
      <c r="E5553" s="1" t="s">
        <v>1102</v>
      </c>
      <c r="F5553" s="1" t="s">
        <v>5710</v>
      </c>
      <c r="G5553" s="1">
        <v>2</v>
      </c>
      <c r="H5553" s="1" t="s">
        <v>5904</v>
      </c>
      <c r="I5553" s="1" t="s">
        <v>3045</v>
      </c>
      <c r="J5553" s="1">
        <v>12</v>
      </c>
      <c r="K5553" s="1">
        <v>24</v>
      </c>
      <c r="L5553" s="42">
        <v>11</v>
      </c>
      <c r="M5553" s="232">
        <v>46300</v>
      </c>
      <c r="N5553" s="1" t="str">
        <f>VLOOKUP(B5553,MICRO!E:L,8,0)</f>
        <v>P-198</v>
      </c>
    </row>
    <row r="5554" spans="1:14" ht="20.25" x14ac:dyDescent="0.25">
      <c r="A5554" s="1">
        <v>16</v>
      </c>
      <c r="B5554" s="159">
        <v>4896</v>
      </c>
      <c r="C5554" s="1" t="s">
        <v>5700</v>
      </c>
      <c r="D5554" s="1" t="s">
        <v>5701</v>
      </c>
      <c r="E5554" s="1" t="s">
        <v>1103</v>
      </c>
      <c r="F5554" s="1" t="s">
        <v>5711</v>
      </c>
      <c r="G5554" s="1">
        <v>2</v>
      </c>
      <c r="H5554" s="1" t="s">
        <v>5904</v>
      </c>
      <c r="I5554" s="1" t="s">
        <v>3045</v>
      </c>
      <c r="J5554" s="1">
        <v>17.2</v>
      </c>
      <c r="K5554" s="1">
        <v>34.4</v>
      </c>
      <c r="L5554" s="42">
        <v>11</v>
      </c>
      <c r="M5554" s="232">
        <v>46300</v>
      </c>
      <c r="N5554" s="1" t="str">
        <f>VLOOKUP(B5554,MICRO!E:L,8,0)</f>
        <v>P-198</v>
      </c>
    </row>
    <row r="5555" spans="1:14" ht="20.25" x14ac:dyDescent="0.25">
      <c r="A5555" s="1">
        <v>17</v>
      </c>
      <c r="B5555" s="159">
        <v>4897</v>
      </c>
      <c r="C5555" s="1" t="s">
        <v>5700</v>
      </c>
      <c r="D5555" s="1" t="s">
        <v>5701</v>
      </c>
      <c r="E5555" s="1" t="s">
        <v>1104</v>
      </c>
      <c r="F5555" s="1" t="s">
        <v>5712</v>
      </c>
      <c r="G5555" s="1">
        <v>2</v>
      </c>
      <c r="H5555" s="1" t="s">
        <v>5904</v>
      </c>
      <c r="I5555" s="1" t="s">
        <v>3045</v>
      </c>
      <c r="J5555" s="1">
        <v>448.3</v>
      </c>
      <c r="K5555" s="1">
        <v>896.6</v>
      </c>
      <c r="L5555" s="42">
        <v>11</v>
      </c>
      <c r="M5555" s="232">
        <v>46300</v>
      </c>
      <c r="N5555" s="1" t="str">
        <f>VLOOKUP(B5555,MICRO!E:L,8,0)</f>
        <v>P-198</v>
      </c>
    </row>
    <row r="5556" spans="1:14" ht="20.25" x14ac:dyDescent="0.25">
      <c r="A5556" s="1">
        <v>18</v>
      </c>
      <c r="B5556" s="159">
        <v>4898</v>
      </c>
      <c r="C5556" s="1" t="s">
        <v>5700</v>
      </c>
      <c r="D5556" s="1" t="s">
        <v>5701</v>
      </c>
      <c r="E5556" s="1" t="s">
        <v>1105</v>
      </c>
      <c r="F5556" s="1" t="s">
        <v>5713</v>
      </c>
      <c r="G5556" s="1">
        <v>2</v>
      </c>
      <c r="H5556" s="1" t="s">
        <v>5904</v>
      </c>
      <c r="I5556" s="1" t="s">
        <v>3045</v>
      </c>
      <c r="J5556" s="1">
        <v>87</v>
      </c>
      <c r="K5556" s="1">
        <v>174</v>
      </c>
      <c r="L5556" s="42">
        <v>11</v>
      </c>
      <c r="M5556" s="232">
        <v>46300</v>
      </c>
      <c r="N5556" s="1" t="str">
        <f>VLOOKUP(B5556,MICRO!E:L,8,0)</f>
        <v>P-198</v>
      </c>
    </row>
    <row r="5557" spans="1:14" ht="20.25" x14ac:dyDescent="0.25">
      <c r="A5557" s="1">
        <v>19</v>
      </c>
      <c r="B5557" s="159">
        <v>4899</v>
      </c>
      <c r="C5557" s="1" t="s">
        <v>5700</v>
      </c>
      <c r="D5557" s="1" t="s">
        <v>5701</v>
      </c>
      <c r="E5557" s="1" t="s">
        <v>1106</v>
      </c>
      <c r="F5557" s="1" t="s">
        <v>5714</v>
      </c>
      <c r="G5557" s="1">
        <v>2</v>
      </c>
      <c r="H5557" s="1" t="s">
        <v>5904</v>
      </c>
      <c r="I5557" s="1" t="s">
        <v>3045</v>
      </c>
      <c r="J5557" s="1">
        <v>75</v>
      </c>
      <c r="K5557" s="1">
        <v>150</v>
      </c>
      <c r="L5557" s="42">
        <v>11</v>
      </c>
      <c r="M5557" s="232">
        <v>46300</v>
      </c>
      <c r="N5557" s="1" t="str">
        <f>VLOOKUP(B5557,MICRO!E:L,8,0)</f>
        <v>P-198</v>
      </c>
    </row>
    <row r="5558" spans="1:14" ht="20.25" x14ac:dyDescent="0.25">
      <c r="A5558" s="1">
        <v>20</v>
      </c>
      <c r="B5558" s="159">
        <v>4900</v>
      </c>
      <c r="C5558" s="1" t="s">
        <v>5700</v>
      </c>
      <c r="D5558" s="1" t="s">
        <v>5701</v>
      </c>
      <c r="E5558" s="1" t="s">
        <v>1107</v>
      </c>
      <c r="F5558" s="1" t="s">
        <v>5715</v>
      </c>
      <c r="G5558" s="1">
        <v>32</v>
      </c>
      <c r="H5558" s="1" t="s">
        <v>5904</v>
      </c>
      <c r="I5558" s="1" t="s">
        <v>3045</v>
      </c>
      <c r="J5558" s="1">
        <v>3.5</v>
      </c>
      <c r="K5558" s="1">
        <v>112</v>
      </c>
      <c r="L5558" s="42">
        <v>11</v>
      </c>
      <c r="M5558" s="232">
        <v>46300</v>
      </c>
      <c r="N5558" s="1" t="str">
        <f>VLOOKUP(B5558,MICRO!E:L,8,0)</f>
        <v>P-198</v>
      </c>
    </row>
    <row r="5559" spans="1:14" ht="20.25" x14ac:dyDescent="0.25">
      <c r="A5559" s="1">
        <v>21</v>
      </c>
      <c r="B5559" s="159">
        <v>4901</v>
      </c>
      <c r="C5559" s="1" t="s">
        <v>5700</v>
      </c>
      <c r="D5559" s="1" t="s">
        <v>5701</v>
      </c>
      <c r="E5559" s="1" t="s">
        <v>1108</v>
      </c>
      <c r="F5559" s="1" t="s">
        <v>5716</v>
      </c>
      <c r="G5559" s="1">
        <v>64</v>
      </c>
      <c r="H5559" s="1" t="s">
        <v>5904</v>
      </c>
      <c r="I5559" s="1" t="s">
        <v>3045</v>
      </c>
      <c r="J5559" s="1">
        <v>1.5</v>
      </c>
      <c r="K5559" s="1">
        <v>96</v>
      </c>
      <c r="L5559" s="42">
        <v>11</v>
      </c>
      <c r="M5559" s="232">
        <v>46300</v>
      </c>
      <c r="N5559" s="1" t="str">
        <f>VLOOKUP(B5559,MICRO!E:L,8,0)</f>
        <v>P-198</v>
      </c>
    </row>
    <row r="5560" spans="1:14" ht="20.25" x14ac:dyDescent="0.25">
      <c r="A5560" s="1">
        <v>22</v>
      </c>
      <c r="B5560" s="159">
        <v>4902</v>
      </c>
      <c r="C5560" s="1" t="s">
        <v>5700</v>
      </c>
      <c r="D5560" s="1" t="s">
        <v>5701</v>
      </c>
      <c r="E5560" s="1" t="s">
        <v>1109</v>
      </c>
      <c r="F5560" s="1" t="s">
        <v>5717</v>
      </c>
      <c r="G5560" s="1">
        <v>32</v>
      </c>
      <c r="H5560" s="1" t="s">
        <v>5904</v>
      </c>
      <c r="I5560" s="1" t="s">
        <v>3045</v>
      </c>
      <c r="J5560" s="1">
        <v>2.8</v>
      </c>
      <c r="K5560" s="1">
        <v>89.6</v>
      </c>
      <c r="L5560" s="42">
        <v>11</v>
      </c>
      <c r="M5560" s="232">
        <v>46300</v>
      </c>
      <c r="N5560" s="1" t="str">
        <f>VLOOKUP(B5560,MICRO!E:L,8,0)</f>
        <v>P-198</v>
      </c>
    </row>
    <row r="5561" spans="1:14" ht="20.25" x14ac:dyDescent="0.25">
      <c r="A5561" s="1">
        <v>23</v>
      </c>
      <c r="B5561" s="159">
        <v>4850</v>
      </c>
      <c r="C5561" s="1" t="s">
        <v>5625</v>
      </c>
      <c r="D5561" s="1" t="s">
        <v>5626</v>
      </c>
      <c r="E5561" s="1" t="s">
        <v>43</v>
      </c>
      <c r="F5561" s="1" t="s">
        <v>5628</v>
      </c>
      <c r="G5561" s="1">
        <v>1</v>
      </c>
      <c r="H5561" s="1" t="s">
        <v>5904</v>
      </c>
      <c r="I5561" s="1" t="s">
        <v>3140</v>
      </c>
      <c r="J5561" s="1">
        <v>105.5</v>
      </c>
      <c r="K5561" s="1">
        <v>105.5</v>
      </c>
      <c r="L5561" s="42">
        <v>11</v>
      </c>
      <c r="M5561" s="232">
        <v>46300</v>
      </c>
      <c r="N5561" s="1" t="str">
        <f>VLOOKUP(B5561,MICRO!E:L,8,0)</f>
        <v>P-198</v>
      </c>
    </row>
    <row r="5562" spans="1:14" ht="20.25" x14ac:dyDescent="0.25">
      <c r="A5562" s="1">
        <v>24</v>
      </c>
      <c r="B5562" s="159">
        <v>4533</v>
      </c>
      <c r="C5562" s="1" t="s">
        <v>5051</v>
      </c>
      <c r="D5562" s="1" t="s">
        <v>5052</v>
      </c>
      <c r="E5562" s="1" t="s">
        <v>2</v>
      </c>
      <c r="F5562" s="1" t="s">
        <v>5053</v>
      </c>
      <c r="G5562" s="1">
        <v>4</v>
      </c>
      <c r="H5562" s="1" t="s">
        <v>5904</v>
      </c>
      <c r="I5562" s="1" t="s">
        <v>3045</v>
      </c>
      <c r="J5562" s="1">
        <v>6.2</v>
      </c>
      <c r="K5562" s="1">
        <v>24.8</v>
      </c>
      <c r="L5562" s="42">
        <v>11</v>
      </c>
      <c r="M5562" s="232">
        <v>46300</v>
      </c>
      <c r="N5562" s="1" t="str">
        <f>VLOOKUP(B5562,MICRO!E:L,8,0)</f>
        <v>P-198</v>
      </c>
    </row>
    <row r="5563" spans="1:14" ht="20.25" x14ac:dyDescent="0.25">
      <c r="A5563" s="1">
        <v>25</v>
      </c>
      <c r="B5563" s="159">
        <v>4534</v>
      </c>
      <c r="C5563" s="1" t="s">
        <v>5051</v>
      </c>
      <c r="D5563" s="1" t="s">
        <v>5052</v>
      </c>
      <c r="E5563" s="1" t="s">
        <v>43</v>
      </c>
      <c r="F5563" s="1" t="s">
        <v>5056</v>
      </c>
      <c r="G5563" s="1">
        <v>1</v>
      </c>
      <c r="H5563" s="1" t="s">
        <v>5904</v>
      </c>
      <c r="I5563" s="1" t="s">
        <v>3045</v>
      </c>
      <c r="J5563" s="1">
        <v>312.39999999999998</v>
      </c>
      <c r="K5563" s="1">
        <v>312.39999999999998</v>
      </c>
      <c r="L5563" s="42">
        <v>11</v>
      </c>
      <c r="M5563" s="232">
        <v>46300</v>
      </c>
      <c r="N5563" s="1" t="str">
        <f>VLOOKUP(B5563,MICRO!E:L,8,0)</f>
        <v>P-198</v>
      </c>
    </row>
    <row r="5564" spans="1:14" ht="20.25" x14ac:dyDescent="0.25">
      <c r="A5564" s="1">
        <v>26</v>
      </c>
      <c r="B5564" s="159">
        <v>4545</v>
      </c>
      <c r="C5564" s="1" t="s">
        <v>5081</v>
      </c>
      <c r="D5564" s="1" t="s">
        <v>5082</v>
      </c>
      <c r="E5564" s="1" t="s">
        <v>2</v>
      </c>
      <c r="F5564" s="1" t="s">
        <v>5083</v>
      </c>
      <c r="G5564" s="1">
        <v>1</v>
      </c>
      <c r="H5564" s="1" t="s">
        <v>5904</v>
      </c>
      <c r="I5564" s="1" t="s">
        <v>3045</v>
      </c>
      <c r="J5564" s="1">
        <v>763.4</v>
      </c>
      <c r="K5564" s="1">
        <v>763.4</v>
      </c>
      <c r="L5564" s="42">
        <v>11</v>
      </c>
      <c r="M5564" s="232">
        <v>46300</v>
      </c>
      <c r="N5564" s="1" t="str">
        <f>VLOOKUP(B5564,MICRO!E:L,8,0)</f>
        <v>P-198</v>
      </c>
    </row>
    <row r="5565" spans="1:14" ht="20.25" x14ac:dyDescent="0.25">
      <c r="A5565" s="1">
        <v>27</v>
      </c>
      <c r="B5565" s="159">
        <v>4546</v>
      </c>
      <c r="C5565" s="1" t="s">
        <v>5084</v>
      </c>
      <c r="D5565" s="1" t="s">
        <v>5085</v>
      </c>
      <c r="E5565" s="1" t="s">
        <v>2</v>
      </c>
      <c r="F5565" s="1" t="s">
        <v>5086</v>
      </c>
      <c r="G5565" s="1">
        <v>1</v>
      </c>
      <c r="H5565" s="1" t="s">
        <v>5904</v>
      </c>
      <c r="I5565" s="1" t="s">
        <v>3045</v>
      </c>
      <c r="J5565" s="1">
        <v>508.5</v>
      </c>
      <c r="K5565" s="1">
        <v>508.5</v>
      </c>
      <c r="L5565" s="42">
        <v>11</v>
      </c>
      <c r="M5565" s="232">
        <v>46300</v>
      </c>
      <c r="N5565" s="1" t="str">
        <f>VLOOKUP(B5565,MICRO!E:L,8,0)</f>
        <v>P-198</v>
      </c>
    </row>
    <row r="5566" spans="1:14" ht="20.25" x14ac:dyDescent="0.25">
      <c r="A5566" s="1">
        <v>28</v>
      </c>
      <c r="B5566" s="159">
        <v>4547</v>
      </c>
      <c r="C5566" s="1" t="s">
        <v>5087</v>
      </c>
      <c r="D5566" s="1" t="s">
        <v>5088</v>
      </c>
      <c r="E5566" s="1" t="s">
        <v>2</v>
      </c>
      <c r="F5566" s="1" t="s">
        <v>5089</v>
      </c>
      <c r="G5566" s="1">
        <v>1</v>
      </c>
      <c r="H5566" s="1" t="s">
        <v>5904</v>
      </c>
      <c r="I5566" s="1" t="s">
        <v>3045</v>
      </c>
      <c r="J5566" s="1">
        <v>441.2</v>
      </c>
      <c r="K5566" s="1">
        <v>441.2</v>
      </c>
      <c r="L5566" s="42">
        <v>11</v>
      </c>
      <c r="M5566" s="232">
        <v>46300</v>
      </c>
      <c r="N5566" s="1" t="str">
        <f>VLOOKUP(B5566,MICRO!E:L,8,0)</f>
        <v>P-198</v>
      </c>
    </row>
    <row r="5567" spans="1:14" ht="20.25" x14ac:dyDescent="0.25">
      <c r="A5567" s="1">
        <v>29</v>
      </c>
      <c r="B5567" s="159">
        <v>4548</v>
      </c>
      <c r="C5567" s="1" t="s">
        <v>5090</v>
      </c>
      <c r="D5567" s="1" t="s">
        <v>5091</v>
      </c>
      <c r="E5567" s="1" t="s">
        <v>2</v>
      </c>
      <c r="F5567" s="1" t="s">
        <v>5092</v>
      </c>
      <c r="G5567" s="1">
        <v>1</v>
      </c>
      <c r="H5567" s="1" t="s">
        <v>5904</v>
      </c>
      <c r="I5567" s="1" t="s">
        <v>3045</v>
      </c>
      <c r="J5567" s="1">
        <v>725.7</v>
      </c>
      <c r="K5567" s="1">
        <v>725.7</v>
      </c>
      <c r="L5567" s="42">
        <v>11</v>
      </c>
      <c r="M5567" s="232">
        <v>46300</v>
      </c>
      <c r="N5567" s="1" t="str">
        <f>VLOOKUP(B5567,MICRO!E:L,8,0)</f>
        <v>P-198</v>
      </c>
    </row>
    <row r="5568" spans="1:14" ht="20.25" x14ac:dyDescent="0.25">
      <c r="A5568" s="1">
        <v>30</v>
      </c>
      <c r="B5568" s="159">
        <v>4549</v>
      </c>
      <c r="C5568" s="1" t="s">
        <v>5093</v>
      </c>
      <c r="D5568" s="1" t="s">
        <v>5094</v>
      </c>
      <c r="E5568" s="1" t="s">
        <v>2</v>
      </c>
      <c r="F5568" s="1" t="s">
        <v>5095</v>
      </c>
      <c r="G5568" s="1">
        <v>1</v>
      </c>
      <c r="H5568" s="1" t="s">
        <v>5904</v>
      </c>
      <c r="I5568" s="1" t="s">
        <v>3045</v>
      </c>
      <c r="J5568" s="1">
        <v>350.2</v>
      </c>
      <c r="K5568" s="1">
        <v>350.2</v>
      </c>
      <c r="L5568" s="42">
        <v>11</v>
      </c>
      <c r="M5568" s="232">
        <v>46300</v>
      </c>
      <c r="N5568" s="1" t="str">
        <f>VLOOKUP(B5568,MICRO!E:L,8,0)</f>
        <v>P-198</v>
      </c>
    </row>
    <row r="5569" spans="1:14" ht="20.25" x14ac:dyDescent="0.25">
      <c r="A5569" s="1">
        <v>31</v>
      </c>
      <c r="B5569" s="159">
        <v>4550</v>
      </c>
      <c r="C5569" s="1" t="s">
        <v>5093</v>
      </c>
      <c r="D5569" s="1" t="s">
        <v>5094</v>
      </c>
      <c r="E5569" s="1" t="s">
        <v>1101</v>
      </c>
      <c r="F5569" s="1" t="s">
        <v>5096</v>
      </c>
      <c r="G5569" s="1">
        <v>3</v>
      </c>
      <c r="H5569" s="1" t="s">
        <v>5904</v>
      </c>
      <c r="I5569" s="1" t="s">
        <v>3045</v>
      </c>
      <c r="J5569" s="1">
        <v>3.1</v>
      </c>
      <c r="K5569" s="1">
        <v>9.3000000000000007</v>
      </c>
      <c r="L5569" s="42">
        <v>11</v>
      </c>
      <c r="M5569" s="232">
        <v>46300</v>
      </c>
      <c r="N5569" s="1" t="str">
        <f>VLOOKUP(B5569,MICRO!E:L,8,0)</f>
        <v>P-198</v>
      </c>
    </row>
    <row r="5570" spans="1:14" ht="20.25" x14ac:dyDescent="0.25">
      <c r="A5570" s="1">
        <v>32</v>
      </c>
      <c r="B5570" s="159">
        <v>4551</v>
      </c>
      <c r="C5570" s="1" t="s">
        <v>5097</v>
      </c>
      <c r="D5570" s="1" t="s">
        <v>5098</v>
      </c>
      <c r="E5570" s="1" t="s">
        <v>2</v>
      </c>
      <c r="F5570" s="1" t="s">
        <v>5099</v>
      </c>
      <c r="G5570" s="1">
        <v>1</v>
      </c>
      <c r="H5570" s="1" t="s">
        <v>5904</v>
      </c>
      <c r="I5570" s="1" t="s">
        <v>3045</v>
      </c>
      <c r="J5570" s="1">
        <v>33</v>
      </c>
      <c r="K5570" s="1">
        <v>33</v>
      </c>
      <c r="L5570" s="42">
        <v>11</v>
      </c>
      <c r="M5570" s="232">
        <v>46300</v>
      </c>
      <c r="N5570" s="1" t="str">
        <f>VLOOKUP(B5570,MICRO!E:L,8,0)</f>
        <v>P-198</v>
      </c>
    </row>
    <row r="5571" spans="1:14" ht="20.25" x14ac:dyDescent="0.25">
      <c r="A5571" s="1">
        <v>33</v>
      </c>
      <c r="B5571" s="159">
        <v>4666</v>
      </c>
      <c r="C5571" s="1" t="s">
        <v>5224</v>
      </c>
      <c r="D5571" s="1" t="s">
        <v>5237</v>
      </c>
      <c r="E5571" s="1" t="s">
        <v>100</v>
      </c>
      <c r="F5571" s="1" t="s">
        <v>5242</v>
      </c>
      <c r="G5571" s="1">
        <v>4</v>
      </c>
      <c r="H5571" s="1" t="s">
        <v>5904</v>
      </c>
      <c r="I5571" s="1" t="s">
        <v>3045</v>
      </c>
      <c r="J5571" s="1">
        <v>29.4</v>
      </c>
      <c r="K5571" s="1">
        <v>117.6</v>
      </c>
      <c r="L5571" s="42">
        <v>11</v>
      </c>
      <c r="M5571" s="232">
        <v>46300</v>
      </c>
      <c r="N5571" s="1" t="str">
        <f>VLOOKUP(B5571,MICRO!E:L,8,0)</f>
        <v>P-198</v>
      </c>
    </row>
    <row r="5572" spans="1:14" ht="20.25" x14ac:dyDescent="0.25">
      <c r="A5572" s="1">
        <v>34</v>
      </c>
      <c r="B5572" s="159">
        <v>4667</v>
      </c>
      <c r="C5572" s="1" t="s">
        <v>5224</v>
      </c>
      <c r="D5572" s="1" t="s">
        <v>5237</v>
      </c>
      <c r="E5572" s="1" t="s">
        <v>173</v>
      </c>
      <c r="F5572" s="1" t="s">
        <v>5243</v>
      </c>
      <c r="G5572" s="1">
        <v>5</v>
      </c>
      <c r="H5572" s="1" t="s">
        <v>5904</v>
      </c>
      <c r="I5572" s="1" t="s">
        <v>3045</v>
      </c>
      <c r="J5572" s="1">
        <v>28.9</v>
      </c>
      <c r="K5572" s="1">
        <v>144.5</v>
      </c>
      <c r="L5572" s="42">
        <v>11</v>
      </c>
      <c r="M5572" s="232">
        <v>46300</v>
      </c>
      <c r="N5572" s="1" t="str">
        <f>VLOOKUP(B5572,MICRO!E:L,8,0)</f>
        <v>P-198</v>
      </c>
    </row>
    <row r="5573" spans="1:14" ht="20.25" x14ac:dyDescent="0.25">
      <c r="A5573" s="1">
        <v>35</v>
      </c>
      <c r="B5573" s="159">
        <v>4628</v>
      </c>
      <c r="C5573" s="1" t="s">
        <v>5216</v>
      </c>
      <c r="D5573" s="1" t="s">
        <v>5217</v>
      </c>
      <c r="E5573" s="1" t="s">
        <v>43</v>
      </c>
      <c r="F5573" s="1" t="s">
        <v>5219</v>
      </c>
      <c r="G5573" s="1">
        <v>4</v>
      </c>
      <c r="H5573" s="1" t="s">
        <v>5904</v>
      </c>
      <c r="I5573" s="1" t="s">
        <v>3045</v>
      </c>
      <c r="J5573" s="1">
        <v>6.5</v>
      </c>
      <c r="K5573" s="1">
        <v>26</v>
      </c>
      <c r="L5573" s="42">
        <v>11</v>
      </c>
      <c r="M5573" s="232">
        <v>46300</v>
      </c>
      <c r="N5573" s="1" t="str">
        <f>VLOOKUP(B5573,MICRO!E:L,8,0)</f>
        <v>P-198</v>
      </c>
    </row>
    <row r="5574" spans="1:14" ht="20.25" x14ac:dyDescent="0.25">
      <c r="A5574" s="1">
        <v>1</v>
      </c>
      <c r="B5574" s="159">
        <v>4426</v>
      </c>
      <c r="C5574" s="1" t="s">
        <v>4844</v>
      </c>
      <c r="D5574" s="1" t="s">
        <v>4845</v>
      </c>
      <c r="E5574" s="1"/>
      <c r="F5574" s="1" t="s">
        <v>4846</v>
      </c>
      <c r="G5574" s="1">
        <v>1</v>
      </c>
      <c r="H5574" s="1" t="s">
        <v>19</v>
      </c>
      <c r="I5574" s="1" t="s">
        <v>6028</v>
      </c>
      <c r="J5574" s="1">
        <v>235.8</v>
      </c>
      <c r="K5574" s="1">
        <f>G5574*J5574</f>
        <v>235.8</v>
      </c>
      <c r="L5574" s="42">
        <v>1</v>
      </c>
      <c r="M5574" s="232">
        <v>46274</v>
      </c>
      <c r="N5574" s="1" t="str">
        <f>VLOOKUP(B5574,MICRO!E:L,8,0)</f>
        <v>P-210</v>
      </c>
    </row>
    <row r="5575" spans="1:14" ht="20.25" x14ac:dyDescent="0.25">
      <c r="A5575" s="1">
        <v>1</v>
      </c>
      <c r="B5575" s="159">
        <v>4767</v>
      </c>
      <c r="C5575" s="1" t="s">
        <v>5517</v>
      </c>
      <c r="D5575" s="1"/>
      <c r="E5575" s="1" t="s">
        <v>2</v>
      </c>
      <c r="F5575" s="1" t="s">
        <v>5518</v>
      </c>
      <c r="G5575" s="1">
        <v>1</v>
      </c>
      <c r="H5575" s="1" t="s">
        <v>5904</v>
      </c>
      <c r="I5575" s="1" t="s">
        <v>5519</v>
      </c>
      <c r="J5575" s="1">
        <v>101.4</v>
      </c>
      <c r="K5575" s="1">
        <v>101.4</v>
      </c>
      <c r="L5575" s="42">
        <v>1</v>
      </c>
      <c r="M5575" s="232">
        <v>46296</v>
      </c>
      <c r="N5575" s="1" t="str">
        <f>VLOOKUP(B5575,MICRO!E:L,8,0)</f>
        <v>P-215</v>
      </c>
    </row>
    <row r="5576" spans="1:14" ht="20.25" x14ac:dyDescent="0.25">
      <c r="A5576" s="1">
        <v>2</v>
      </c>
      <c r="B5576" s="159">
        <v>4768</v>
      </c>
      <c r="C5576" s="1" t="s">
        <v>5517</v>
      </c>
      <c r="D5576" s="1"/>
      <c r="E5576" s="1" t="s">
        <v>43</v>
      </c>
      <c r="F5576" s="1" t="s">
        <v>5521</v>
      </c>
      <c r="G5576" s="1">
        <v>1</v>
      </c>
      <c r="H5576" s="1" t="s">
        <v>5904</v>
      </c>
      <c r="I5576" s="1" t="s">
        <v>5519</v>
      </c>
      <c r="J5576" s="1">
        <v>110</v>
      </c>
      <c r="K5576" s="1">
        <v>110</v>
      </c>
      <c r="L5576" s="42">
        <v>1</v>
      </c>
      <c r="M5576" s="232">
        <v>46296</v>
      </c>
      <c r="N5576" s="1" t="str">
        <f>VLOOKUP(B5576,MICRO!E:L,8,0)</f>
        <v>P-215</v>
      </c>
    </row>
    <row r="5577" spans="1:14" ht="20.25" x14ac:dyDescent="0.25">
      <c r="A5577" s="1">
        <v>3</v>
      </c>
      <c r="B5577" s="159">
        <v>4769</v>
      </c>
      <c r="C5577" s="1" t="s">
        <v>5517</v>
      </c>
      <c r="D5577" s="1"/>
      <c r="E5577" s="1" t="s">
        <v>1101</v>
      </c>
      <c r="F5577" s="1" t="s">
        <v>5522</v>
      </c>
      <c r="G5577" s="1">
        <v>1</v>
      </c>
      <c r="H5577" s="1" t="s">
        <v>5904</v>
      </c>
      <c r="I5577" s="1" t="s">
        <v>5519</v>
      </c>
      <c r="J5577" s="1">
        <v>2.4</v>
      </c>
      <c r="K5577" s="1">
        <v>2.4</v>
      </c>
      <c r="L5577" s="42">
        <v>1</v>
      </c>
      <c r="M5577" s="232">
        <v>46296</v>
      </c>
      <c r="N5577" s="1" t="str">
        <f>VLOOKUP(B5577,MICRO!E:L,8,0)</f>
        <v>P-215</v>
      </c>
    </row>
    <row r="5578" spans="1:14" ht="20.25" x14ac:dyDescent="0.25">
      <c r="A5578" s="1">
        <v>4</v>
      </c>
      <c r="B5578" s="159">
        <v>4770</v>
      </c>
      <c r="C5578" s="1" t="s">
        <v>5517</v>
      </c>
      <c r="D5578" s="1"/>
      <c r="E5578" s="1" t="s">
        <v>100</v>
      </c>
      <c r="F5578" s="1" t="s">
        <v>5523</v>
      </c>
      <c r="G5578" s="1">
        <v>1</v>
      </c>
      <c r="H5578" s="1" t="s">
        <v>5904</v>
      </c>
      <c r="I5578" s="1" t="s">
        <v>5519</v>
      </c>
      <c r="J5578" s="1">
        <v>2.2000000000000002</v>
      </c>
      <c r="K5578" s="1">
        <v>2.2000000000000002</v>
      </c>
      <c r="L5578" s="42">
        <v>1</v>
      </c>
      <c r="M5578" s="232">
        <v>46296</v>
      </c>
      <c r="N5578" s="1" t="str">
        <f>VLOOKUP(B5578,MICRO!E:L,8,0)</f>
        <v>P-215</v>
      </c>
    </row>
    <row r="5579" spans="1:14" ht="20.25" x14ac:dyDescent="0.25">
      <c r="A5579" s="1">
        <v>5</v>
      </c>
      <c r="B5579" s="159">
        <v>4771</v>
      </c>
      <c r="C5579" s="1" t="s">
        <v>5517</v>
      </c>
      <c r="D5579" s="1"/>
      <c r="E5579" s="1" t="s">
        <v>173</v>
      </c>
      <c r="F5579" s="1" t="s">
        <v>5524</v>
      </c>
      <c r="G5579" s="1">
        <v>1</v>
      </c>
      <c r="H5579" s="1" t="s">
        <v>5904</v>
      </c>
      <c r="I5579" s="1" t="s">
        <v>5519</v>
      </c>
      <c r="J5579" s="1">
        <v>3.4</v>
      </c>
      <c r="K5579" s="1">
        <v>3.4</v>
      </c>
      <c r="L5579" s="42">
        <v>1</v>
      </c>
      <c r="M5579" s="232">
        <v>46296</v>
      </c>
      <c r="N5579" s="1" t="str">
        <f>VLOOKUP(B5579,MICRO!E:L,8,0)</f>
        <v>P-215</v>
      </c>
    </row>
    <row r="5580" spans="1:14" ht="20.25" x14ac:dyDescent="0.25">
      <c r="A5580" s="1">
        <v>6</v>
      </c>
      <c r="B5580" s="159">
        <v>4772</v>
      </c>
      <c r="C5580" s="1" t="s">
        <v>5525</v>
      </c>
      <c r="D5580" s="1"/>
      <c r="E5580" s="1" t="s">
        <v>2</v>
      </c>
      <c r="F5580" s="1" t="s">
        <v>5526</v>
      </c>
      <c r="G5580" s="1">
        <v>1</v>
      </c>
      <c r="H5580" s="1" t="s">
        <v>5904</v>
      </c>
      <c r="I5580" s="1" t="s">
        <v>5519</v>
      </c>
      <c r="J5580" s="1">
        <v>112</v>
      </c>
      <c r="K5580" s="1">
        <v>112</v>
      </c>
      <c r="L5580" s="42">
        <v>1</v>
      </c>
      <c r="M5580" s="232">
        <v>46296</v>
      </c>
      <c r="N5580" s="1" t="str">
        <f>VLOOKUP(B5580,MICRO!E:L,8,0)</f>
        <v>P-215</v>
      </c>
    </row>
    <row r="5581" spans="1:14" ht="20.25" x14ac:dyDescent="0.25">
      <c r="A5581" s="1">
        <v>7</v>
      </c>
      <c r="B5581" s="159">
        <v>4773</v>
      </c>
      <c r="C5581" s="1" t="s">
        <v>5527</v>
      </c>
      <c r="D5581" s="1"/>
      <c r="E5581" s="1" t="s">
        <v>2</v>
      </c>
      <c r="F5581" s="1" t="s">
        <v>5528</v>
      </c>
      <c r="G5581" s="1">
        <v>1</v>
      </c>
      <c r="H5581" s="1" t="s">
        <v>5904</v>
      </c>
      <c r="I5581" s="1" t="s">
        <v>5519</v>
      </c>
      <c r="J5581" s="1">
        <v>191.6</v>
      </c>
      <c r="K5581" s="1">
        <v>191.6</v>
      </c>
      <c r="L5581" s="42">
        <v>1</v>
      </c>
      <c r="M5581" s="232">
        <v>46296</v>
      </c>
      <c r="N5581" s="1" t="str">
        <f>VLOOKUP(B5581,MICRO!E:L,8,0)</f>
        <v>P-215</v>
      </c>
    </row>
    <row r="5582" spans="1:14" ht="20.25" x14ac:dyDescent="0.25">
      <c r="A5582" s="1">
        <v>8</v>
      </c>
      <c r="B5582" s="159">
        <v>4774</v>
      </c>
      <c r="C5582" s="1" t="s">
        <v>5527</v>
      </c>
      <c r="D5582" s="1"/>
      <c r="E5582" s="1" t="s">
        <v>43</v>
      </c>
      <c r="F5582" s="1" t="s">
        <v>5529</v>
      </c>
      <c r="G5582" s="1">
        <v>2</v>
      </c>
      <c r="H5582" s="1" t="s">
        <v>5904</v>
      </c>
      <c r="I5582" s="1" t="s">
        <v>5519</v>
      </c>
      <c r="J5582" s="1">
        <v>29.6</v>
      </c>
      <c r="K5582" s="1">
        <v>59.2</v>
      </c>
      <c r="L5582" s="42">
        <v>1</v>
      </c>
      <c r="M5582" s="232">
        <v>46296</v>
      </c>
      <c r="N5582" s="1" t="str">
        <f>VLOOKUP(B5582,MICRO!E:L,8,0)</f>
        <v>P-215</v>
      </c>
    </row>
    <row r="5583" spans="1:14" ht="20.25" x14ac:dyDescent="0.25">
      <c r="A5583" s="1">
        <v>9</v>
      </c>
      <c r="B5583" s="159">
        <v>4775</v>
      </c>
      <c r="C5583" s="1" t="s">
        <v>5527</v>
      </c>
      <c r="D5583" s="1"/>
      <c r="E5583" s="1" t="s">
        <v>746</v>
      </c>
      <c r="F5583" s="1" t="s">
        <v>5530</v>
      </c>
      <c r="G5583" s="1">
        <v>2</v>
      </c>
      <c r="H5583" s="1" t="s">
        <v>5904</v>
      </c>
      <c r="I5583" s="1" t="s">
        <v>5519</v>
      </c>
      <c r="J5583" s="1">
        <v>30.6</v>
      </c>
      <c r="K5583" s="1">
        <v>61.2</v>
      </c>
      <c r="L5583" s="42">
        <v>1</v>
      </c>
      <c r="M5583" s="232">
        <v>46296</v>
      </c>
      <c r="N5583" s="1" t="str">
        <f>VLOOKUP(B5583,MICRO!E:L,8,0)</f>
        <v>P-215</v>
      </c>
    </row>
    <row r="5584" spans="1:14" ht="20.25" x14ac:dyDescent="0.25">
      <c r="A5584" s="1">
        <v>10</v>
      </c>
      <c r="B5584" s="159">
        <v>4776</v>
      </c>
      <c r="C5584" s="1" t="s">
        <v>5532</v>
      </c>
      <c r="D5584" s="1"/>
      <c r="E5584" s="1" t="s">
        <v>2</v>
      </c>
      <c r="F5584" s="1" t="s">
        <v>5533</v>
      </c>
      <c r="G5584" s="1">
        <v>1</v>
      </c>
      <c r="H5584" s="1" t="s">
        <v>5904</v>
      </c>
      <c r="I5584" s="1" t="s">
        <v>5519</v>
      </c>
      <c r="J5584" s="1">
        <v>54.2</v>
      </c>
      <c r="K5584" s="1">
        <v>54.2</v>
      </c>
      <c r="L5584" s="42">
        <v>1</v>
      </c>
      <c r="M5584" s="232">
        <v>46296</v>
      </c>
      <c r="N5584" s="1" t="str">
        <f>VLOOKUP(B5584,MICRO!E:L,8,0)</f>
        <v>P-215</v>
      </c>
    </row>
    <row r="5585" spans="1:14" ht="20.25" x14ac:dyDescent="0.25">
      <c r="A5585" s="1">
        <v>11</v>
      </c>
      <c r="B5585" s="159">
        <v>4777</v>
      </c>
      <c r="C5585" s="1" t="s">
        <v>5532</v>
      </c>
      <c r="D5585" s="1"/>
      <c r="E5585" s="1" t="s">
        <v>43</v>
      </c>
      <c r="F5585" s="1" t="s">
        <v>5534</v>
      </c>
      <c r="G5585" s="1">
        <v>1</v>
      </c>
      <c r="H5585" s="1" t="s">
        <v>5904</v>
      </c>
      <c r="I5585" s="1" t="s">
        <v>5519</v>
      </c>
      <c r="J5585" s="1">
        <v>101.9</v>
      </c>
      <c r="K5585" s="1">
        <v>101.9</v>
      </c>
      <c r="L5585" s="42">
        <v>1</v>
      </c>
      <c r="M5585" s="232">
        <v>46296</v>
      </c>
      <c r="N5585" s="1" t="str">
        <f>VLOOKUP(B5585,MICRO!E:L,8,0)</f>
        <v>P-215</v>
      </c>
    </row>
    <row r="5586" spans="1:14" ht="20.25" x14ac:dyDescent="0.25">
      <c r="A5586" s="1">
        <v>12</v>
      </c>
      <c r="B5586" s="159">
        <v>4778</v>
      </c>
      <c r="C5586" s="1" t="s">
        <v>5535</v>
      </c>
      <c r="D5586" s="1"/>
      <c r="E5586" s="1" t="s">
        <v>2</v>
      </c>
      <c r="F5586" s="1" t="s">
        <v>5536</v>
      </c>
      <c r="G5586" s="1">
        <v>1</v>
      </c>
      <c r="H5586" s="1" t="s">
        <v>5904</v>
      </c>
      <c r="I5586" s="1" t="s">
        <v>5519</v>
      </c>
      <c r="J5586" s="1">
        <v>367.7</v>
      </c>
      <c r="K5586" s="1">
        <v>367.7</v>
      </c>
      <c r="L5586" s="42">
        <v>1</v>
      </c>
      <c r="M5586" s="232">
        <v>46296</v>
      </c>
      <c r="N5586" s="1" t="str">
        <f>VLOOKUP(B5586,MICRO!E:L,8,0)</f>
        <v>P-215</v>
      </c>
    </row>
    <row r="5587" spans="1:14" ht="20.25" x14ac:dyDescent="0.25">
      <c r="A5587" s="1">
        <v>13</v>
      </c>
      <c r="B5587" s="159">
        <v>4779</v>
      </c>
      <c r="C5587" s="1" t="s">
        <v>5531</v>
      </c>
      <c r="D5587" s="1"/>
      <c r="E5587" s="1" t="s">
        <v>2</v>
      </c>
      <c r="F5587" s="1" t="s">
        <v>6029</v>
      </c>
      <c r="G5587" s="1">
        <v>1</v>
      </c>
      <c r="H5587" s="1" t="s">
        <v>5904</v>
      </c>
      <c r="I5587" s="1" t="s">
        <v>5519</v>
      </c>
      <c r="J5587" s="1">
        <v>217.8</v>
      </c>
      <c r="K5587" s="1">
        <v>217.8</v>
      </c>
      <c r="L5587" s="42">
        <v>1</v>
      </c>
      <c r="M5587" s="232">
        <v>46296</v>
      </c>
      <c r="N5587" s="1" t="str">
        <f>VLOOKUP(B5587,MICRO!E:L,8,0)</f>
        <v>P-215</v>
      </c>
    </row>
    <row r="5588" spans="1:14" ht="20.25" x14ac:dyDescent="0.25">
      <c r="A5588" s="1">
        <v>14</v>
      </c>
      <c r="B5588" s="159">
        <v>4780</v>
      </c>
      <c r="C5588" s="1" t="s">
        <v>5538</v>
      </c>
      <c r="D5588" s="1"/>
      <c r="E5588" s="1" t="s">
        <v>2</v>
      </c>
      <c r="F5588" s="1" t="s">
        <v>6030</v>
      </c>
      <c r="G5588" s="1">
        <v>5</v>
      </c>
      <c r="H5588" s="1" t="s">
        <v>5904</v>
      </c>
      <c r="I5588" s="1" t="s">
        <v>5519</v>
      </c>
      <c r="J5588" s="1">
        <v>316.7</v>
      </c>
      <c r="K5588" s="1">
        <v>1583.5</v>
      </c>
      <c r="L5588" s="42">
        <v>1</v>
      </c>
      <c r="M5588" s="232">
        <v>46296</v>
      </c>
      <c r="N5588" s="1" t="str">
        <f>VLOOKUP(B5588,MICRO!E:L,8,0)</f>
        <v>P-215</v>
      </c>
    </row>
    <row r="5589" spans="1:14" ht="20.25" x14ac:dyDescent="0.25">
      <c r="A5589" s="1">
        <v>16</v>
      </c>
      <c r="B5589" s="159">
        <v>4782</v>
      </c>
      <c r="C5589" s="1" t="s">
        <v>5540</v>
      </c>
      <c r="D5589" s="1"/>
      <c r="E5589" s="1" t="s">
        <v>2</v>
      </c>
      <c r="F5589" s="1" t="s">
        <v>6031</v>
      </c>
      <c r="G5589" s="1">
        <v>1</v>
      </c>
      <c r="H5589" s="1" t="s">
        <v>5904</v>
      </c>
      <c r="I5589" s="1" t="s">
        <v>5519</v>
      </c>
      <c r="J5589" s="1">
        <v>157.6</v>
      </c>
      <c r="K5589" s="1">
        <v>157.6</v>
      </c>
      <c r="L5589" s="42">
        <v>1</v>
      </c>
      <c r="M5589" s="232">
        <v>46296</v>
      </c>
      <c r="N5589" s="1" t="str">
        <f>VLOOKUP(B5589,MICRO!E:L,8,0)</f>
        <v>P-215</v>
      </c>
    </row>
    <row r="5590" spans="1:14" ht="20.25" x14ac:dyDescent="0.25">
      <c r="A5590" s="1">
        <v>17</v>
      </c>
      <c r="B5590" s="159">
        <v>4786</v>
      </c>
      <c r="C5590" s="1" t="s">
        <v>5551</v>
      </c>
      <c r="D5590" s="1"/>
      <c r="E5590" s="1" t="s">
        <v>2</v>
      </c>
      <c r="F5590" s="1" t="s">
        <v>5552</v>
      </c>
      <c r="G5590" s="1">
        <v>8</v>
      </c>
      <c r="H5590" s="1" t="s">
        <v>5904</v>
      </c>
      <c r="I5590" s="1" t="s">
        <v>5519</v>
      </c>
      <c r="J5590" s="1">
        <v>0.6</v>
      </c>
      <c r="K5590" s="1">
        <v>4.8</v>
      </c>
      <c r="L5590" s="42">
        <v>1</v>
      </c>
      <c r="M5590" s="232">
        <v>46296</v>
      </c>
      <c r="N5590" s="1" t="str">
        <f>VLOOKUP(B5590,MICRO!E:L,8,0)</f>
        <v>P-215</v>
      </c>
    </row>
    <row r="5591" spans="1:14" ht="20.25" x14ac:dyDescent="0.25">
      <c r="A5591" s="1">
        <v>18</v>
      </c>
      <c r="B5591" s="159">
        <v>4787</v>
      </c>
      <c r="C5591" s="1" t="s">
        <v>5551</v>
      </c>
      <c r="D5591" s="1"/>
      <c r="E5591" s="1" t="s">
        <v>43</v>
      </c>
      <c r="F5591" s="1" t="s">
        <v>5553</v>
      </c>
      <c r="G5591" s="1">
        <v>1</v>
      </c>
      <c r="H5591" s="1" t="s">
        <v>5904</v>
      </c>
      <c r="I5591" s="1" t="s">
        <v>5519</v>
      </c>
      <c r="J5591" s="1">
        <v>14.4</v>
      </c>
      <c r="K5591" s="1">
        <v>14.4</v>
      </c>
      <c r="L5591" s="42">
        <v>1</v>
      </c>
      <c r="M5591" s="232">
        <v>46296</v>
      </c>
      <c r="N5591" s="1" t="str">
        <f>VLOOKUP(B5591,MICRO!E:L,8,0)</f>
        <v>P-215</v>
      </c>
    </row>
    <row r="5592" spans="1:14" ht="20.25" x14ac:dyDescent="0.25">
      <c r="A5592" s="1">
        <v>19</v>
      </c>
      <c r="B5592" s="159">
        <v>4788</v>
      </c>
      <c r="C5592" s="1" t="s">
        <v>5551</v>
      </c>
      <c r="D5592" s="1"/>
      <c r="E5592" s="1" t="s">
        <v>746</v>
      </c>
      <c r="F5592" s="1" t="s">
        <v>5554</v>
      </c>
      <c r="G5592" s="1">
        <v>1</v>
      </c>
      <c r="H5592" s="1" t="s">
        <v>5904</v>
      </c>
      <c r="I5592" s="1" t="s">
        <v>5519</v>
      </c>
      <c r="J5592" s="1">
        <v>14.4</v>
      </c>
      <c r="K5592" s="1">
        <v>14.4</v>
      </c>
      <c r="L5592" s="42">
        <v>1</v>
      </c>
      <c r="M5592" s="232">
        <v>46296</v>
      </c>
      <c r="N5592" s="1" t="str">
        <f>VLOOKUP(B5592,MICRO!E:L,8,0)</f>
        <v>P-215</v>
      </c>
    </row>
    <row r="5593" spans="1:14" ht="20.25" x14ac:dyDescent="0.25">
      <c r="A5593" s="1">
        <v>20</v>
      </c>
      <c r="B5593" s="159">
        <v>4789</v>
      </c>
      <c r="C5593" s="1" t="s">
        <v>5555</v>
      </c>
      <c r="D5593" s="1"/>
      <c r="E5593" s="1" t="s">
        <v>2</v>
      </c>
      <c r="F5593" s="1" t="s">
        <v>5556</v>
      </c>
      <c r="G5593" s="1">
        <v>1</v>
      </c>
      <c r="H5593" s="1" t="s">
        <v>5904</v>
      </c>
      <c r="I5593" s="1" t="s">
        <v>5519</v>
      </c>
      <c r="J5593" s="1">
        <v>0.1</v>
      </c>
      <c r="K5593" s="1">
        <v>0.1</v>
      </c>
      <c r="L5593" s="42">
        <v>1</v>
      </c>
      <c r="M5593" s="232">
        <v>46296</v>
      </c>
      <c r="N5593" s="1" t="str">
        <f>VLOOKUP(B5593,MICRO!E:L,8,0)</f>
        <v>P-215</v>
      </c>
    </row>
    <row r="5594" spans="1:14" ht="20.25" x14ac:dyDescent="0.25">
      <c r="A5594" s="1">
        <v>21</v>
      </c>
      <c r="B5594" s="159">
        <v>4790</v>
      </c>
      <c r="C5594" s="1" t="s">
        <v>5555</v>
      </c>
      <c r="D5594" s="1"/>
      <c r="E5594" s="1" t="s">
        <v>43</v>
      </c>
      <c r="F5594" s="1" t="s">
        <v>5557</v>
      </c>
      <c r="G5594" s="1">
        <v>1</v>
      </c>
      <c r="H5594" s="1" t="s">
        <v>5904</v>
      </c>
      <c r="I5594" s="1" t="s">
        <v>5519</v>
      </c>
      <c r="J5594" s="1">
        <v>0.2</v>
      </c>
      <c r="K5594" s="1">
        <v>0.2</v>
      </c>
      <c r="L5594" s="42">
        <v>1</v>
      </c>
      <c r="M5594" s="232">
        <v>46296</v>
      </c>
      <c r="N5594" s="1" t="str">
        <f>VLOOKUP(B5594,MICRO!E:L,8,0)</f>
        <v>P-215</v>
      </c>
    </row>
    <row r="5595" spans="1:14" ht="20.25" x14ac:dyDescent="0.25">
      <c r="A5595" s="1">
        <v>22</v>
      </c>
      <c r="B5595" s="159">
        <v>4791</v>
      </c>
      <c r="C5595" s="1" t="s">
        <v>5555</v>
      </c>
      <c r="D5595" s="1"/>
      <c r="E5595" s="1" t="s">
        <v>746</v>
      </c>
      <c r="F5595" s="1" t="s">
        <v>5558</v>
      </c>
      <c r="G5595" s="1">
        <v>1</v>
      </c>
      <c r="H5595" s="1" t="s">
        <v>5904</v>
      </c>
      <c r="I5595" s="1" t="s">
        <v>5519</v>
      </c>
      <c r="J5595" s="1">
        <v>4.4000000000000004</v>
      </c>
      <c r="K5595" s="1">
        <v>4.4000000000000004</v>
      </c>
      <c r="L5595" s="42">
        <v>1</v>
      </c>
      <c r="M5595" s="232">
        <v>46296</v>
      </c>
      <c r="N5595" s="1" t="str">
        <f>VLOOKUP(B5595,MICRO!E:L,8,0)</f>
        <v>P-215</v>
      </c>
    </row>
    <row r="5596" spans="1:14" ht="20.25" x14ac:dyDescent="0.25">
      <c r="A5596" s="1">
        <v>23</v>
      </c>
      <c r="B5596" s="159">
        <v>4792</v>
      </c>
      <c r="C5596" s="1" t="s">
        <v>5555</v>
      </c>
      <c r="D5596" s="1"/>
      <c r="E5596" s="1" t="s">
        <v>1101</v>
      </c>
      <c r="F5596" s="1" t="s">
        <v>5559</v>
      </c>
      <c r="G5596" s="1">
        <v>1</v>
      </c>
      <c r="H5596" s="1" t="s">
        <v>5904</v>
      </c>
      <c r="I5596" s="1" t="s">
        <v>5519</v>
      </c>
      <c r="J5596" s="1">
        <v>4</v>
      </c>
      <c r="K5596" s="1">
        <v>4</v>
      </c>
      <c r="L5596" s="42">
        <v>1</v>
      </c>
      <c r="M5596" s="232">
        <v>46296</v>
      </c>
      <c r="N5596" s="1" t="str">
        <f>VLOOKUP(B5596,MICRO!E:L,8,0)</f>
        <v>P-215</v>
      </c>
    </row>
    <row r="5597" spans="1:14" ht="20.25" x14ac:dyDescent="0.25">
      <c r="A5597" s="1">
        <v>24</v>
      </c>
      <c r="B5597" s="159">
        <v>4792</v>
      </c>
      <c r="C5597" s="1" t="s">
        <v>5555</v>
      </c>
      <c r="D5597" s="1"/>
      <c r="E5597" s="1" t="s">
        <v>100</v>
      </c>
      <c r="F5597" s="1" t="s">
        <v>5560</v>
      </c>
      <c r="G5597" s="1">
        <v>1</v>
      </c>
      <c r="H5597" s="1" t="s">
        <v>5904</v>
      </c>
      <c r="I5597" s="1" t="s">
        <v>5519</v>
      </c>
      <c r="J5597" s="1">
        <v>2.9</v>
      </c>
      <c r="K5597" s="1">
        <v>2.9</v>
      </c>
      <c r="L5597" s="42">
        <v>1</v>
      </c>
      <c r="M5597" s="232">
        <v>46296</v>
      </c>
      <c r="N5597" s="1" t="str">
        <f>VLOOKUP(B5597,MICRO!E:L,8,0)</f>
        <v>P-215</v>
      </c>
    </row>
    <row r="5598" spans="1:14" ht="20.25" x14ac:dyDescent="0.25">
      <c r="A5598" s="1">
        <v>25</v>
      </c>
      <c r="B5598" s="159">
        <v>4793</v>
      </c>
      <c r="C5598" s="1" t="s">
        <v>5555</v>
      </c>
      <c r="D5598" s="1"/>
      <c r="E5598" s="1" t="s">
        <v>173</v>
      </c>
      <c r="F5598" s="1" t="s">
        <v>5561</v>
      </c>
      <c r="G5598" s="1">
        <v>1</v>
      </c>
      <c r="H5598" s="1" t="s">
        <v>5904</v>
      </c>
      <c r="I5598" s="1" t="s">
        <v>5519</v>
      </c>
      <c r="J5598" s="1">
        <v>2</v>
      </c>
      <c r="K5598" s="1">
        <v>2</v>
      </c>
      <c r="L5598" s="42">
        <v>1</v>
      </c>
      <c r="M5598" s="232">
        <v>46296</v>
      </c>
      <c r="N5598" s="1" t="str">
        <f>VLOOKUP(B5598,MICRO!E:L,8,0)</f>
        <v>P-215</v>
      </c>
    </row>
    <row r="5599" spans="1:14" ht="20.25" x14ac:dyDescent="0.25">
      <c r="A5599" s="1">
        <v>26</v>
      </c>
      <c r="B5599" s="159">
        <v>4794</v>
      </c>
      <c r="C5599" s="1" t="s">
        <v>5555</v>
      </c>
      <c r="D5599" s="1"/>
      <c r="E5599" s="1" t="s">
        <v>461</v>
      </c>
      <c r="F5599" s="1" t="s">
        <v>5562</v>
      </c>
      <c r="G5599" s="1">
        <v>1</v>
      </c>
      <c r="H5599" s="1" t="s">
        <v>5904</v>
      </c>
      <c r="I5599" s="1" t="s">
        <v>5519</v>
      </c>
      <c r="J5599" s="1">
        <v>3.2</v>
      </c>
      <c r="K5599" s="1">
        <v>3.2</v>
      </c>
      <c r="L5599" s="42">
        <v>1</v>
      </c>
      <c r="M5599" s="232">
        <v>46296</v>
      </c>
      <c r="N5599" s="1" t="str">
        <f>VLOOKUP(B5599,MICRO!E:L,8,0)</f>
        <v>P-215</v>
      </c>
    </row>
    <row r="5600" spans="1:14" ht="20.25" x14ac:dyDescent="0.25">
      <c r="A5600" s="1">
        <v>27</v>
      </c>
      <c r="B5600" s="159">
        <v>4794</v>
      </c>
      <c r="C5600" s="1" t="s">
        <v>5555</v>
      </c>
      <c r="D5600" s="1"/>
      <c r="E5600" s="1" t="s">
        <v>464</v>
      </c>
      <c r="F5600" s="1" t="s">
        <v>5563</v>
      </c>
      <c r="G5600" s="1">
        <v>1</v>
      </c>
      <c r="H5600" s="1" t="s">
        <v>5904</v>
      </c>
      <c r="I5600" s="1" t="s">
        <v>5519</v>
      </c>
      <c r="J5600" s="1">
        <v>3.3</v>
      </c>
      <c r="K5600" s="1">
        <v>3.3</v>
      </c>
      <c r="L5600" s="42">
        <v>1</v>
      </c>
      <c r="M5600" s="232">
        <v>46296</v>
      </c>
      <c r="N5600" s="1" t="str">
        <f>VLOOKUP(B5600,MICRO!E:L,8,0)</f>
        <v>P-215</v>
      </c>
    </row>
    <row r="5601" spans="1:14" ht="20.25" x14ac:dyDescent="0.25">
      <c r="A5601" s="1">
        <v>28</v>
      </c>
      <c r="B5601" s="159">
        <v>4795</v>
      </c>
      <c r="C5601" s="1" t="s">
        <v>5555</v>
      </c>
      <c r="D5601" s="1"/>
      <c r="E5601" s="1" t="s">
        <v>1102</v>
      </c>
      <c r="F5601" s="1" t="s">
        <v>5564</v>
      </c>
      <c r="G5601" s="1">
        <v>1</v>
      </c>
      <c r="H5601" s="1" t="s">
        <v>5904</v>
      </c>
      <c r="I5601" s="1" t="s">
        <v>5519</v>
      </c>
      <c r="J5601" s="1">
        <v>3.2</v>
      </c>
      <c r="K5601" s="1">
        <v>3.2</v>
      </c>
      <c r="L5601" s="42">
        <v>1</v>
      </c>
      <c r="M5601" s="232">
        <v>46296</v>
      </c>
      <c r="N5601" s="1" t="str">
        <f>VLOOKUP(B5601,MICRO!E:L,8,0)</f>
        <v>P-215</v>
      </c>
    </row>
    <row r="5602" spans="1:14" ht="20.25" x14ac:dyDescent="0.25">
      <c r="A5602" s="1">
        <v>29</v>
      </c>
      <c r="B5602" s="159">
        <v>4863</v>
      </c>
      <c r="C5602" s="1" t="s">
        <v>5652</v>
      </c>
      <c r="D5602" s="1" t="s">
        <v>5653</v>
      </c>
      <c r="E5602" s="1" t="s">
        <v>2</v>
      </c>
      <c r="F5602" s="1" t="s">
        <v>5654</v>
      </c>
      <c r="G5602" s="1">
        <v>1</v>
      </c>
      <c r="H5602" s="1" t="s">
        <v>5904</v>
      </c>
      <c r="I5602" s="1" t="s">
        <v>5519</v>
      </c>
      <c r="J5602" s="1">
        <v>15.9</v>
      </c>
      <c r="K5602" s="1">
        <v>15.9</v>
      </c>
      <c r="L5602" s="42">
        <v>1</v>
      </c>
      <c r="M5602" s="232">
        <v>46296</v>
      </c>
      <c r="N5602" s="1" t="str">
        <f>VLOOKUP(B5602,MICRO!E:L,8,0)</f>
        <v>P-215</v>
      </c>
    </row>
    <row r="5603" spans="1:14" ht="20.25" x14ac:dyDescent="0.25">
      <c r="A5603" s="1">
        <v>30</v>
      </c>
      <c r="B5603" s="159">
        <v>4864</v>
      </c>
      <c r="C5603" s="1" t="s">
        <v>5652</v>
      </c>
      <c r="D5603" s="1" t="s">
        <v>5653</v>
      </c>
      <c r="E5603" s="1" t="s">
        <v>43</v>
      </c>
      <c r="F5603" s="1" t="s">
        <v>5655</v>
      </c>
      <c r="G5603" s="1">
        <v>1</v>
      </c>
      <c r="H5603" s="1" t="s">
        <v>5904</v>
      </c>
      <c r="I5603" s="1" t="s">
        <v>5519</v>
      </c>
      <c r="J5603" s="1">
        <v>15.7</v>
      </c>
      <c r="K5603" s="1">
        <v>15.7</v>
      </c>
      <c r="L5603" s="42">
        <v>1</v>
      </c>
      <c r="M5603" s="232">
        <v>46296</v>
      </c>
      <c r="N5603" s="1" t="str">
        <f>VLOOKUP(B5603,MICRO!E:L,8,0)</f>
        <v>P-215</v>
      </c>
    </row>
    <row r="5604" spans="1:14" ht="20.25" x14ac:dyDescent="0.25">
      <c r="A5604" s="1">
        <v>31</v>
      </c>
      <c r="B5604" s="159">
        <v>4865</v>
      </c>
      <c r="C5604" s="1" t="s">
        <v>5652</v>
      </c>
      <c r="D5604" s="1" t="s">
        <v>5653</v>
      </c>
      <c r="E5604" s="1" t="s">
        <v>746</v>
      </c>
      <c r="F5604" s="1" t="s">
        <v>5656</v>
      </c>
      <c r="G5604" s="1">
        <v>2</v>
      </c>
      <c r="H5604" s="1" t="s">
        <v>5904</v>
      </c>
      <c r="I5604" s="1" t="s">
        <v>5519</v>
      </c>
      <c r="J5604" s="1">
        <v>6.7</v>
      </c>
      <c r="K5604" s="1">
        <v>13.4</v>
      </c>
      <c r="L5604" s="42">
        <v>1</v>
      </c>
      <c r="M5604" s="232">
        <v>46296</v>
      </c>
      <c r="N5604" s="1" t="str">
        <f>VLOOKUP(B5604,MICRO!E:L,8,0)</f>
        <v>P-215</v>
      </c>
    </row>
    <row r="5605" spans="1:14" ht="20.25" x14ac:dyDescent="0.25">
      <c r="A5605" s="1">
        <v>32</v>
      </c>
      <c r="B5605" s="159">
        <v>4866</v>
      </c>
      <c r="C5605" s="1" t="s">
        <v>5652</v>
      </c>
      <c r="D5605" s="1" t="s">
        <v>5653</v>
      </c>
      <c r="E5605" s="1" t="s">
        <v>1101</v>
      </c>
      <c r="F5605" s="1" t="s">
        <v>5657</v>
      </c>
      <c r="G5605" s="1">
        <v>1</v>
      </c>
      <c r="H5605" s="1" t="s">
        <v>5904</v>
      </c>
      <c r="I5605" s="1" t="s">
        <v>5519</v>
      </c>
      <c r="J5605" s="1">
        <v>12.5</v>
      </c>
      <c r="K5605" s="1">
        <v>12.5</v>
      </c>
      <c r="L5605" s="42">
        <v>1</v>
      </c>
      <c r="M5605" s="232">
        <v>46296</v>
      </c>
      <c r="N5605" s="1" t="str">
        <f>VLOOKUP(B5605,MICRO!E:L,8,0)</f>
        <v>P-215</v>
      </c>
    </row>
    <row r="5606" spans="1:14" ht="20.25" x14ac:dyDescent="0.25">
      <c r="A5606" s="1">
        <v>33</v>
      </c>
      <c r="B5606" s="159">
        <v>4867</v>
      </c>
      <c r="C5606" s="1" t="s">
        <v>5652</v>
      </c>
      <c r="D5606" s="1" t="s">
        <v>5653</v>
      </c>
      <c r="E5606" s="1" t="s">
        <v>100</v>
      </c>
      <c r="F5606" s="1" t="s">
        <v>5658</v>
      </c>
      <c r="G5606" s="1">
        <v>1</v>
      </c>
      <c r="H5606" s="1" t="s">
        <v>5904</v>
      </c>
      <c r="I5606" s="1" t="s">
        <v>5519</v>
      </c>
      <c r="J5606" s="1">
        <v>14.5</v>
      </c>
      <c r="K5606" s="1">
        <v>14.5</v>
      </c>
      <c r="L5606" s="42">
        <v>1</v>
      </c>
      <c r="M5606" s="232">
        <v>46296</v>
      </c>
      <c r="N5606" s="1" t="str">
        <f>VLOOKUP(B5606,MICRO!E:L,8,0)</f>
        <v>P-215</v>
      </c>
    </row>
    <row r="5607" spans="1:14" ht="20.25" x14ac:dyDescent="0.25">
      <c r="A5607" s="1">
        <v>34</v>
      </c>
      <c r="B5607" s="159">
        <v>4868</v>
      </c>
      <c r="C5607" s="1" t="s">
        <v>5652</v>
      </c>
      <c r="D5607" s="1" t="s">
        <v>5653</v>
      </c>
      <c r="E5607" s="1" t="s">
        <v>173</v>
      </c>
      <c r="F5607" s="1" t="s">
        <v>5659</v>
      </c>
      <c r="G5607" s="1">
        <v>1</v>
      </c>
      <c r="H5607" s="1" t="s">
        <v>5904</v>
      </c>
      <c r="I5607" s="1" t="s">
        <v>5519</v>
      </c>
      <c r="J5607" s="1">
        <v>14.7</v>
      </c>
      <c r="K5607" s="1">
        <v>14.7</v>
      </c>
      <c r="L5607" s="42">
        <v>1</v>
      </c>
      <c r="M5607" s="232">
        <v>46296</v>
      </c>
      <c r="N5607" s="1" t="str">
        <f>VLOOKUP(B5607,MICRO!E:L,8,0)</f>
        <v>P-215</v>
      </c>
    </row>
    <row r="5608" spans="1:14" ht="20.25" x14ac:dyDescent="0.25">
      <c r="A5608" s="1">
        <v>35</v>
      </c>
      <c r="B5608" s="159">
        <v>4869</v>
      </c>
      <c r="C5608" s="1" t="s">
        <v>5652</v>
      </c>
      <c r="D5608" s="1" t="s">
        <v>5653</v>
      </c>
      <c r="E5608" s="1" t="s">
        <v>461</v>
      </c>
      <c r="F5608" s="1" t="s">
        <v>5660</v>
      </c>
      <c r="G5608" s="1">
        <v>1</v>
      </c>
      <c r="H5608" s="1" t="s">
        <v>5904</v>
      </c>
      <c r="I5608" s="1" t="s">
        <v>5519</v>
      </c>
      <c r="J5608" s="1">
        <v>12.3</v>
      </c>
      <c r="K5608" s="1">
        <v>12.3</v>
      </c>
      <c r="L5608" s="42">
        <v>1</v>
      </c>
      <c r="M5608" s="232">
        <v>46296</v>
      </c>
      <c r="N5608" s="1" t="str">
        <f>VLOOKUP(B5608,MICRO!E:L,8,0)</f>
        <v>P-215</v>
      </c>
    </row>
    <row r="5609" spans="1:14" ht="20.25" x14ac:dyDescent="0.25">
      <c r="A5609" s="1">
        <v>36</v>
      </c>
      <c r="B5609" s="159">
        <v>4870</v>
      </c>
      <c r="C5609" s="1" t="s">
        <v>5652</v>
      </c>
      <c r="D5609" s="1" t="s">
        <v>5653</v>
      </c>
      <c r="E5609" s="1" t="s">
        <v>464</v>
      </c>
      <c r="F5609" s="1" t="s">
        <v>5661</v>
      </c>
      <c r="G5609" s="1">
        <v>1</v>
      </c>
      <c r="H5609" s="1" t="s">
        <v>5904</v>
      </c>
      <c r="I5609" s="1" t="s">
        <v>5519</v>
      </c>
      <c r="J5609" s="1">
        <v>16.899999999999999</v>
      </c>
      <c r="K5609" s="1">
        <v>16.899999999999999</v>
      </c>
      <c r="L5609" s="42">
        <v>1</v>
      </c>
      <c r="M5609" s="232">
        <v>46296</v>
      </c>
      <c r="N5609" s="1" t="str">
        <f>VLOOKUP(B5609,MICRO!E:L,8,0)</f>
        <v>P-215</v>
      </c>
    </row>
    <row r="5610" spans="1:14" ht="20.25" x14ac:dyDescent="0.25">
      <c r="A5610" s="1">
        <v>37</v>
      </c>
      <c r="B5610" s="159">
        <v>4871</v>
      </c>
      <c r="C5610" s="1" t="s">
        <v>5652</v>
      </c>
      <c r="D5610" s="1" t="s">
        <v>5653</v>
      </c>
      <c r="E5610" s="1" t="s">
        <v>1102</v>
      </c>
      <c r="F5610" s="1" t="s">
        <v>5662</v>
      </c>
      <c r="G5610" s="1">
        <v>1</v>
      </c>
      <c r="H5610" s="1" t="s">
        <v>5904</v>
      </c>
      <c r="I5610" s="1" t="s">
        <v>5519</v>
      </c>
      <c r="J5610" s="1">
        <v>16.7</v>
      </c>
      <c r="K5610" s="1">
        <v>16.7</v>
      </c>
      <c r="L5610" s="42">
        <v>1</v>
      </c>
      <c r="M5610" s="232">
        <v>46296</v>
      </c>
      <c r="N5610" s="1" t="str">
        <f>VLOOKUP(B5610,MICRO!E:L,8,0)</f>
        <v>P-215</v>
      </c>
    </row>
    <row r="5611" spans="1:14" ht="20.25" x14ac:dyDescent="0.25">
      <c r="A5611" s="1">
        <v>38</v>
      </c>
      <c r="B5611" s="159">
        <v>4872</v>
      </c>
      <c r="C5611" s="1" t="s">
        <v>5652</v>
      </c>
      <c r="D5611" s="1" t="s">
        <v>5653</v>
      </c>
      <c r="E5611" s="1" t="s">
        <v>1103</v>
      </c>
      <c r="F5611" s="1" t="s">
        <v>5663</v>
      </c>
      <c r="G5611" s="1">
        <v>1</v>
      </c>
      <c r="H5611" s="1" t="s">
        <v>5904</v>
      </c>
      <c r="I5611" s="1" t="s">
        <v>5519</v>
      </c>
      <c r="J5611" s="1">
        <v>14.1</v>
      </c>
      <c r="K5611" s="1">
        <v>14.1</v>
      </c>
      <c r="L5611" s="42">
        <v>1</v>
      </c>
      <c r="M5611" s="232">
        <v>46296</v>
      </c>
      <c r="N5611" s="1" t="str">
        <f>VLOOKUP(B5611,MICRO!E:L,8,0)</f>
        <v>P-215</v>
      </c>
    </row>
    <row r="5612" spans="1:14" ht="20.25" x14ac:dyDescent="0.25">
      <c r="A5612" s="1">
        <v>39</v>
      </c>
      <c r="B5612" s="159">
        <v>4873</v>
      </c>
      <c r="C5612" s="1" t="s">
        <v>5652</v>
      </c>
      <c r="D5612" s="1" t="s">
        <v>5653</v>
      </c>
      <c r="E5612" s="1" t="s">
        <v>1104</v>
      </c>
      <c r="F5612" s="1" t="s">
        <v>5664</v>
      </c>
      <c r="G5612" s="1">
        <v>1</v>
      </c>
      <c r="H5612" s="1" t="s">
        <v>5904</v>
      </c>
      <c r="I5612" s="1" t="s">
        <v>5519</v>
      </c>
      <c r="J5612" s="1">
        <v>13.1</v>
      </c>
      <c r="K5612" s="1">
        <v>13.1</v>
      </c>
      <c r="L5612" s="42">
        <v>1</v>
      </c>
      <c r="M5612" s="232">
        <v>46296</v>
      </c>
      <c r="N5612" s="1" t="str">
        <f>VLOOKUP(B5612,MICRO!E:L,8,0)</f>
        <v>P-215</v>
      </c>
    </row>
    <row r="5613" spans="1:14" ht="20.25" x14ac:dyDescent="0.25">
      <c r="A5613" s="1">
        <v>40</v>
      </c>
      <c r="B5613" s="159">
        <v>4874</v>
      </c>
      <c r="C5613" s="1" t="s">
        <v>5652</v>
      </c>
      <c r="D5613" s="1" t="s">
        <v>5653</v>
      </c>
      <c r="E5613" s="1" t="s">
        <v>1105</v>
      </c>
      <c r="F5613" s="1" t="s">
        <v>5665</v>
      </c>
      <c r="G5613" s="1">
        <v>1</v>
      </c>
      <c r="H5613" s="1" t="s">
        <v>5904</v>
      </c>
      <c r="I5613" s="1" t="s">
        <v>5519</v>
      </c>
      <c r="J5613" s="1">
        <v>13.1</v>
      </c>
      <c r="K5613" s="1">
        <v>13.1</v>
      </c>
      <c r="L5613" s="42">
        <v>1</v>
      </c>
      <c r="M5613" s="232">
        <v>46296</v>
      </c>
      <c r="N5613" s="1" t="str">
        <f>VLOOKUP(B5613,MICRO!E:L,8,0)</f>
        <v>P-215</v>
      </c>
    </row>
    <row r="5614" spans="1:14" ht="20.25" x14ac:dyDescent="0.25">
      <c r="A5614" s="1">
        <v>41</v>
      </c>
      <c r="B5614" s="159">
        <v>4875</v>
      </c>
      <c r="C5614" s="1" t="s">
        <v>5652</v>
      </c>
      <c r="D5614" s="1" t="s">
        <v>5653</v>
      </c>
      <c r="E5614" s="1" t="s">
        <v>1106</v>
      </c>
      <c r="F5614" s="1" t="s">
        <v>5666</v>
      </c>
      <c r="G5614" s="1">
        <v>1</v>
      </c>
      <c r="H5614" s="1" t="s">
        <v>5904</v>
      </c>
      <c r="I5614" s="1" t="s">
        <v>5519</v>
      </c>
      <c r="J5614" s="1">
        <v>19.7</v>
      </c>
      <c r="K5614" s="1">
        <v>19.7</v>
      </c>
      <c r="L5614" s="42">
        <v>1</v>
      </c>
      <c r="M5614" s="232">
        <v>46296</v>
      </c>
      <c r="N5614" s="1" t="str">
        <f>VLOOKUP(B5614,MICRO!E:L,8,0)</f>
        <v>P-215</v>
      </c>
    </row>
    <row r="5615" spans="1:14" ht="20.25" x14ac:dyDescent="0.25">
      <c r="A5615" s="1">
        <v>42</v>
      </c>
      <c r="B5615" s="159">
        <v>4876</v>
      </c>
      <c r="C5615" s="1" t="s">
        <v>5652</v>
      </c>
      <c r="D5615" s="1" t="s">
        <v>5653</v>
      </c>
      <c r="E5615" s="1" t="s">
        <v>1107</v>
      </c>
      <c r="F5615" s="1" t="s">
        <v>5667</v>
      </c>
      <c r="G5615" s="1">
        <v>2</v>
      </c>
      <c r="H5615" s="1" t="s">
        <v>5904</v>
      </c>
      <c r="I5615" s="1" t="s">
        <v>5519</v>
      </c>
      <c r="J5615" s="1">
        <v>1.7</v>
      </c>
      <c r="K5615" s="1">
        <v>3.4</v>
      </c>
      <c r="L5615" s="42">
        <v>1</v>
      </c>
      <c r="M5615" s="232">
        <v>46296</v>
      </c>
      <c r="N5615" s="1" t="str">
        <f>VLOOKUP(B5615,MICRO!E:L,8,0)</f>
        <v>P-215</v>
      </c>
    </row>
    <row r="5616" spans="1:14" ht="20.25" x14ac:dyDescent="0.25">
      <c r="A5616" s="1">
        <v>43</v>
      </c>
      <c r="B5616" s="159">
        <v>4877</v>
      </c>
      <c r="C5616" s="1" t="s">
        <v>5652</v>
      </c>
      <c r="D5616" s="1" t="s">
        <v>5653</v>
      </c>
      <c r="E5616" s="1" t="s">
        <v>1108</v>
      </c>
      <c r="F5616" s="1" t="s">
        <v>5668</v>
      </c>
      <c r="G5616" s="1">
        <v>2</v>
      </c>
      <c r="H5616" s="1" t="s">
        <v>5904</v>
      </c>
      <c r="I5616" s="1" t="s">
        <v>5519</v>
      </c>
      <c r="J5616" s="1">
        <v>6.6</v>
      </c>
      <c r="K5616" s="1">
        <v>13.2</v>
      </c>
      <c r="L5616" s="42">
        <v>1</v>
      </c>
      <c r="M5616" s="232">
        <v>46296</v>
      </c>
      <c r="N5616" s="1" t="str">
        <f>VLOOKUP(B5616,MICRO!E:L,8,0)</f>
        <v>P-215</v>
      </c>
    </row>
    <row r="5617" spans="1:14" ht="20.25" x14ac:dyDescent="0.25">
      <c r="A5617" s="1">
        <v>44</v>
      </c>
      <c r="B5617" s="159">
        <v>4878</v>
      </c>
      <c r="C5617" s="1" t="s">
        <v>5652</v>
      </c>
      <c r="D5617" s="1" t="s">
        <v>5653</v>
      </c>
      <c r="E5617" s="1" t="s">
        <v>1109</v>
      </c>
      <c r="F5617" s="1" t="s">
        <v>5669</v>
      </c>
      <c r="G5617" s="1">
        <v>2</v>
      </c>
      <c r="H5617" s="1" t="s">
        <v>5904</v>
      </c>
      <c r="I5617" s="1" t="s">
        <v>5519</v>
      </c>
      <c r="J5617" s="1">
        <v>15</v>
      </c>
      <c r="K5617" s="1">
        <v>30</v>
      </c>
      <c r="L5617" s="42">
        <v>1</v>
      </c>
      <c r="M5617" s="232">
        <v>46296</v>
      </c>
      <c r="N5617" s="1" t="str">
        <f>VLOOKUP(B5617,MICRO!E:L,8,0)</f>
        <v>P-215</v>
      </c>
    </row>
    <row r="5618" spans="1:14" ht="20.25" x14ac:dyDescent="0.25">
      <c r="A5618" s="1">
        <v>45</v>
      </c>
      <c r="B5618" s="159">
        <v>4879</v>
      </c>
      <c r="C5618" s="1" t="s">
        <v>5652</v>
      </c>
      <c r="D5618" s="1" t="s">
        <v>5653</v>
      </c>
      <c r="E5618" s="1" t="s">
        <v>1110</v>
      </c>
      <c r="F5618" s="1" t="s">
        <v>6032</v>
      </c>
      <c r="G5618" s="1">
        <v>2</v>
      </c>
      <c r="H5618" s="1" t="s">
        <v>5904</v>
      </c>
      <c r="I5618" s="1" t="s">
        <v>5519</v>
      </c>
      <c r="J5618" s="1">
        <v>7.8</v>
      </c>
      <c r="K5618" s="1">
        <v>15.6</v>
      </c>
      <c r="L5618" s="42">
        <v>1</v>
      </c>
      <c r="M5618" s="232">
        <v>46296</v>
      </c>
      <c r="N5618" s="1" t="str">
        <f>VLOOKUP(B5618,MICRO!E:L,8,0)</f>
        <v>P-215</v>
      </c>
    </row>
    <row r="5619" spans="1:14" ht="20.25" x14ac:dyDescent="0.25">
      <c r="A5619" s="1">
        <v>46</v>
      </c>
      <c r="B5619" s="159">
        <v>4879</v>
      </c>
      <c r="C5619" s="1" t="s">
        <v>5652</v>
      </c>
      <c r="D5619" s="1" t="s">
        <v>5653</v>
      </c>
      <c r="E5619" s="1" t="s">
        <v>1110</v>
      </c>
      <c r="F5619" s="1" t="s">
        <v>6033</v>
      </c>
      <c r="G5619" s="1">
        <v>2</v>
      </c>
      <c r="H5619" s="1" t="s">
        <v>5904</v>
      </c>
      <c r="I5619" s="1" t="s">
        <v>5519</v>
      </c>
      <c r="J5619" s="1">
        <v>6.3</v>
      </c>
      <c r="K5619" s="1">
        <v>12.6</v>
      </c>
      <c r="L5619" s="42">
        <v>1</v>
      </c>
      <c r="M5619" s="232">
        <v>46296</v>
      </c>
      <c r="N5619" s="1" t="str">
        <f>VLOOKUP(B5619,MICRO!E:L,8,0)</f>
        <v>P-215</v>
      </c>
    </row>
    <row r="5620" spans="1:14" ht="20.25" x14ac:dyDescent="0.25">
      <c r="A5620" s="1">
        <v>47</v>
      </c>
      <c r="B5620" s="159">
        <v>4879</v>
      </c>
      <c r="C5620" s="1" t="s">
        <v>5652</v>
      </c>
      <c r="D5620" s="1" t="s">
        <v>5653</v>
      </c>
      <c r="E5620" s="1" t="s">
        <v>1110</v>
      </c>
      <c r="F5620" s="1" t="s">
        <v>6034</v>
      </c>
      <c r="G5620" s="1">
        <v>2</v>
      </c>
      <c r="H5620" s="1" t="s">
        <v>5904</v>
      </c>
      <c r="I5620" s="1" t="s">
        <v>5519</v>
      </c>
      <c r="J5620" s="1">
        <v>6.6</v>
      </c>
      <c r="K5620" s="1">
        <v>13.2</v>
      </c>
      <c r="L5620" s="42">
        <v>1</v>
      </c>
      <c r="M5620" s="232">
        <v>46296</v>
      </c>
      <c r="N5620" s="1" t="str">
        <f>VLOOKUP(B5620,MICRO!E:L,8,0)</f>
        <v>P-215</v>
      </c>
    </row>
    <row r="5621" spans="1:14" ht="20.25" x14ac:dyDescent="0.25">
      <c r="A5621" s="1">
        <v>48</v>
      </c>
      <c r="B5621" s="159">
        <v>4879</v>
      </c>
      <c r="C5621" s="1" t="s">
        <v>5652</v>
      </c>
      <c r="D5621" s="1" t="s">
        <v>5653</v>
      </c>
      <c r="E5621" s="1" t="s">
        <v>1110</v>
      </c>
      <c r="F5621" s="1" t="s">
        <v>6035</v>
      </c>
      <c r="G5621" s="1">
        <v>2</v>
      </c>
      <c r="H5621" s="1" t="s">
        <v>5904</v>
      </c>
      <c r="I5621" s="1" t="s">
        <v>5519</v>
      </c>
      <c r="J5621" s="1">
        <v>5.2</v>
      </c>
      <c r="K5621" s="1">
        <v>10.4</v>
      </c>
      <c r="L5621" s="42">
        <v>1</v>
      </c>
      <c r="M5621" s="232">
        <v>46296</v>
      </c>
      <c r="N5621" s="1" t="str">
        <f>VLOOKUP(B5621,MICRO!E:L,8,0)</f>
        <v>P-215</v>
      </c>
    </row>
    <row r="5622" spans="1:14" ht="20.25" x14ac:dyDescent="0.25">
      <c r="A5622" s="1">
        <v>49</v>
      </c>
      <c r="B5622" s="159">
        <v>4879</v>
      </c>
      <c r="C5622" s="1" t="s">
        <v>5652</v>
      </c>
      <c r="D5622" s="1" t="s">
        <v>5653</v>
      </c>
      <c r="E5622" s="1" t="s">
        <v>1110</v>
      </c>
      <c r="F5622" s="1" t="s">
        <v>6036</v>
      </c>
      <c r="G5622" s="1">
        <v>2</v>
      </c>
      <c r="H5622" s="1" t="s">
        <v>5904</v>
      </c>
      <c r="I5622" s="1" t="s">
        <v>5519</v>
      </c>
      <c r="J5622" s="1">
        <v>5.2</v>
      </c>
      <c r="K5622" s="1">
        <v>10.4</v>
      </c>
      <c r="L5622" s="42">
        <v>1</v>
      </c>
      <c r="M5622" s="232">
        <v>46296</v>
      </c>
      <c r="N5622" s="1" t="str">
        <f>VLOOKUP(B5622,MICRO!E:L,8,0)</f>
        <v>P-215</v>
      </c>
    </row>
    <row r="5623" spans="1:14" ht="20.25" x14ac:dyDescent="0.25">
      <c r="A5623" s="1">
        <v>50</v>
      </c>
      <c r="B5623" s="159">
        <v>4879</v>
      </c>
      <c r="C5623" s="1" t="s">
        <v>5652</v>
      </c>
      <c r="D5623" s="1" t="s">
        <v>5653</v>
      </c>
      <c r="E5623" s="1" t="s">
        <v>1110</v>
      </c>
      <c r="F5623" s="1" t="s">
        <v>6037</v>
      </c>
      <c r="G5623" s="1">
        <v>2</v>
      </c>
      <c r="H5623" s="1" t="s">
        <v>5904</v>
      </c>
      <c r="I5623" s="1" t="s">
        <v>5519</v>
      </c>
      <c r="J5623" s="1">
        <v>4</v>
      </c>
      <c r="K5623" s="1">
        <v>8</v>
      </c>
      <c r="L5623" s="42">
        <v>1</v>
      </c>
      <c r="M5623" s="232">
        <v>46296</v>
      </c>
      <c r="N5623" s="1" t="str">
        <f>VLOOKUP(B5623,MICRO!E:L,8,0)</f>
        <v>P-215</v>
      </c>
    </row>
    <row r="5624" spans="1:14" ht="20.25" x14ac:dyDescent="0.25">
      <c r="A5624" s="1">
        <v>51</v>
      </c>
      <c r="B5624" s="159">
        <v>4879</v>
      </c>
      <c r="C5624" s="1" t="s">
        <v>5652</v>
      </c>
      <c r="D5624" s="1" t="s">
        <v>5653</v>
      </c>
      <c r="E5624" s="1" t="s">
        <v>1110</v>
      </c>
      <c r="F5624" s="1" t="s">
        <v>6038</v>
      </c>
      <c r="G5624" s="1">
        <v>2</v>
      </c>
      <c r="H5624" s="1" t="s">
        <v>5904</v>
      </c>
      <c r="I5624" s="1" t="s">
        <v>5519</v>
      </c>
      <c r="J5624" s="1">
        <v>7.1</v>
      </c>
      <c r="K5624" s="1">
        <v>14.2</v>
      </c>
      <c r="L5624" s="42">
        <v>1</v>
      </c>
      <c r="M5624" s="232">
        <v>46296</v>
      </c>
      <c r="N5624" s="1" t="str">
        <f>VLOOKUP(B5624,MICRO!E:L,8,0)</f>
        <v>P-215</v>
      </c>
    </row>
    <row r="5625" spans="1:14" ht="20.25" x14ac:dyDescent="0.25">
      <c r="A5625" s="1">
        <v>52</v>
      </c>
      <c r="B5625" s="159">
        <v>4879</v>
      </c>
      <c r="C5625" s="1" t="s">
        <v>5652</v>
      </c>
      <c r="D5625" s="1" t="s">
        <v>5653</v>
      </c>
      <c r="E5625" s="1" t="s">
        <v>1110</v>
      </c>
      <c r="F5625" s="1" t="s">
        <v>6039</v>
      </c>
      <c r="G5625" s="1">
        <v>2</v>
      </c>
      <c r="H5625" s="1" t="s">
        <v>5904</v>
      </c>
      <c r="I5625" s="1" t="s">
        <v>5519</v>
      </c>
      <c r="J5625" s="1">
        <v>5.6</v>
      </c>
      <c r="K5625" s="1">
        <v>11.2</v>
      </c>
      <c r="L5625" s="42">
        <v>1</v>
      </c>
      <c r="M5625" s="232">
        <v>46296</v>
      </c>
      <c r="N5625" s="1" t="str">
        <f>VLOOKUP(B5625,MICRO!E:L,8,0)</f>
        <v>P-215</v>
      </c>
    </row>
    <row r="5626" spans="1:14" ht="20.25" x14ac:dyDescent="0.25">
      <c r="A5626" s="1">
        <v>53</v>
      </c>
      <c r="B5626" s="159">
        <v>4879</v>
      </c>
      <c r="C5626" s="1" t="s">
        <v>5652</v>
      </c>
      <c r="D5626" s="1" t="s">
        <v>5653</v>
      </c>
      <c r="E5626" s="1" t="s">
        <v>1110</v>
      </c>
      <c r="F5626" s="1" t="s">
        <v>6040</v>
      </c>
      <c r="G5626" s="1">
        <v>2</v>
      </c>
      <c r="H5626" s="1" t="s">
        <v>5904</v>
      </c>
      <c r="I5626" s="1" t="s">
        <v>5519</v>
      </c>
      <c r="J5626" s="1">
        <v>5.3</v>
      </c>
      <c r="K5626" s="1">
        <v>10.6</v>
      </c>
      <c r="L5626" s="42">
        <v>1</v>
      </c>
      <c r="M5626" s="232">
        <v>46296</v>
      </c>
      <c r="N5626" s="1" t="str">
        <f>VLOOKUP(B5626,MICRO!E:L,8,0)</f>
        <v>P-215</v>
      </c>
    </row>
    <row r="5627" spans="1:14" ht="20.25" x14ac:dyDescent="0.25">
      <c r="A5627" s="1">
        <v>54</v>
      </c>
      <c r="B5627" s="159">
        <v>4879</v>
      </c>
      <c r="C5627" s="1" t="s">
        <v>5652</v>
      </c>
      <c r="D5627" s="1" t="s">
        <v>5653</v>
      </c>
      <c r="E5627" s="1" t="s">
        <v>1110</v>
      </c>
      <c r="F5627" s="1" t="s">
        <v>6041</v>
      </c>
      <c r="G5627" s="1">
        <v>2</v>
      </c>
      <c r="H5627" s="1" t="s">
        <v>5904</v>
      </c>
      <c r="I5627" s="1" t="s">
        <v>5519</v>
      </c>
      <c r="J5627" s="1">
        <v>4.2</v>
      </c>
      <c r="K5627" s="1">
        <v>8.4</v>
      </c>
      <c r="L5627" s="42">
        <v>1</v>
      </c>
      <c r="M5627" s="232">
        <v>46296</v>
      </c>
      <c r="N5627" s="1" t="str">
        <f>VLOOKUP(B5627,MICRO!E:L,8,0)</f>
        <v>P-215</v>
      </c>
    </row>
    <row r="5628" spans="1:14" ht="20.25" x14ac:dyDescent="0.25">
      <c r="A5628" s="1">
        <v>55</v>
      </c>
      <c r="B5628" s="159">
        <v>4880</v>
      </c>
      <c r="C5628" s="1" t="s">
        <v>5671</v>
      </c>
      <c r="D5628" s="1" t="s">
        <v>5653</v>
      </c>
      <c r="E5628" s="1" t="s">
        <v>2</v>
      </c>
      <c r="F5628" s="1" t="s">
        <v>5672</v>
      </c>
      <c r="G5628" s="1">
        <v>4</v>
      </c>
      <c r="H5628" s="1" t="s">
        <v>5904</v>
      </c>
      <c r="I5628" s="1" t="s">
        <v>5519</v>
      </c>
      <c r="J5628" s="1">
        <v>21.2</v>
      </c>
      <c r="K5628" s="1">
        <v>84.8</v>
      </c>
      <c r="L5628" s="42">
        <v>1</v>
      </c>
      <c r="M5628" s="232">
        <v>46296</v>
      </c>
      <c r="N5628" s="1" t="str">
        <f>VLOOKUP(B5628,MICRO!E:L,8,0)</f>
        <v>P-215</v>
      </c>
    </row>
    <row r="5629" spans="1:14" ht="20.25" x14ac:dyDescent="0.25">
      <c r="A5629" s="1">
        <v>56</v>
      </c>
      <c r="B5629" s="159">
        <v>4881</v>
      </c>
      <c r="C5629" s="1" t="s">
        <v>5671</v>
      </c>
      <c r="D5629" s="1" t="s">
        <v>5653</v>
      </c>
      <c r="E5629" s="1" t="s">
        <v>43</v>
      </c>
      <c r="F5629" s="1" t="s">
        <v>5673</v>
      </c>
      <c r="G5629" s="1">
        <v>4</v>
      </c>
      <c r="H5629" s="1" t="s">
        <v>5904</v>
      </c>
      <c r="I5629" s="1" t="s">
        <v>5519</v>
      </c>
      <c r="J5629" s="1">
        <v>7.6</v>
      </c>
      <c r="K5629" s="1">
        <v>30.4</v>
      </c>
      <c r="L5629" s="42">
        <v>1</v>
      </c>
      <c r="M5629" s="232">
        <v>46296</v>
      </c>
      <c r="N5629" s="1" t="str">
        <f>VLOOKUP(B5629,MICRO!E:L,8,0)</f>
        <v>P-215</v>
      </c>
    </row>
    <row r="5630" spans="1:14" ht="20.25" x14ac:dyDescent="0.25">
      <c r="A5630" s="1">
        <v>57</v>
      </c>
      <c r="B5630" s="159"/>
      <c r="C5630" s="1" t="s">
        <v>6042</v>
      </c>
      <c r="D5630" s="1"/>
      <c r="E5630" s="1"/>
      <c r="F5630" s="1" t="s">
        <v>6043</v>
      </c>
      <c r="G5630" s="1">
        <v>84</v>
      </c>
      <c r="H5630" s="1" t="s">
        <v>5904</v>
      </c>
      <c r="I5630" s="1" t="s">
        <v>5519</v>
      </c>
      <c r="J5630" s="1">
        <v>0.01</v>
      </c>
      <c r="K5630" s="1">
        <v>0.84</v>
      </c>
      <c r="L5630" s="42">
        <v>1</v>
      </c>
      <c r="M5630" s="232">
        <v>46296</v>
      </c>
      <c r="N5630" s="1" t="e">
        <f>VLOOKUP(B5630,MICRO!E:L,8,0)</f>
        <v>#N/A</v>
      </c>
    </row>
    <row r="5631" spans="1:14" ht="20.25" x14ac:dyDescent="0.25">
      <c r="A5631" s="1">
        <v>58</v>
      </c>
      <c r="B5631" s="159"/>
      <c r="C5631" s="1" t="s">
        <v>6044</v>
      </c>
      <c r="D5631" s="1"/>
      <c r="E5631" s="1"/>
      <c r="F5631" s="1" t="s">
        <v>6045</v>
      </c>
      <c r="G5631" s="1">
        <v>16</v>
      </c>
      <c r="H5631" s="1" t="s">
        <v>5904</v>
      </c>
      <c r="I5631" s="1" t="s">
        <v>5519</v>
      </c>
      <c r="J5631" s="1">
        <v>0.01</v>
      </c>
      <c r="K5631" s="1">
        <v>0.16</v>
      </c>
      <c r="L5631" s="42">
        <v>1</v>
      </c>
      <c r="M5631" s="232">
        <v>46296</v>
      </c>
      <c r="N5631" s="1" t="e">
        <f>VLOOKUP(B5631,MICRO!E:L,8,0)</f>
        <v>#N/A</v>
      </c>
    </row>
    <row r="5632" spans="1:14" ht="20.25" x14ac:dyDescent="0.25">
      <c r="A5632" s="1">
        <v>59</v>
      </c>
      <c r="B5632" s="159"/>
      <c r="C5632" s="1" t="s">
        <v>6044</v>
      </c>
      <c r="D5632" s="1"/>
      <c r="E5632" s="1"/>
      <c r="F5632" s="1" t="s">
        <v>6046</v>
      </c>
      <c r="G5632" s="1">
        <v>16</v>
      </c>
      <c r="H5632" s="1" t="s">
        <v>5904</v>
      </c>
      <c r="I5632" s="1" t="s">
        <v>5519</v>
      </c>
      <c r="J5632" s="1">
        <v>0.01</v>
      </c>
      <c r="K5632" s="1">
        <v>0.16</v>
      </c>
      <c r="L5632" s="42">
        <v>1</v>
      </c>
      <c r="M5632" s="232">
        <v>46296</v>
      </c>
      <c r="N5632" s="1" t="e">
        <f>VLOOKUP(B5632,MICRO!E:L,8,0)</f>
        <v>#N/A</v>
      </c>
    </row>
    <row r="5633" spans="1:14" ht="20.25" x14ac:dyDescent="0.25">
      <c r="A5633" s="1">
        <v>60</v>
      </c>
      <c r="B5633" s="159"/>
      <c r="C5633" s="1" t="s">
        <v>6044</v>
      </c>
      <c r="D5633" s="1"/>
      <c r="E5633" s="1"/>
      <c r="F5633" s="1" t="s">
        <v>6047</v>
      </c>
      <c r="G5633" s="1">
        <v>16</v>
      </c>
      <c r="H5633" s="1" t="s">
        <v>5904</v>
      </c>
      <c r="I5633" s="1" t="s">
        <v>5519</v>
      </c>
      <c r="J5633" s="1">
        <v>0.01</v>
      </c>
      <c r="K5633" s="1">
        <v>0.16</v>
      </c>
      <c r="L5633" s="42">
        <v>1</v>
      </c>
      <c r="M5633" s="232">
        <v>46296</v>
      </c>
      <c r="N5633" s="1" t="e">
        <f>VLOOKUP(B5633,MICRO!E:L,8,0)</f>
        <v>#N/A</v>
      </c>
    </row>
    <row r="5634" spans="1:14" ht="20.25" x14ac:dyDescent="0.25">
      <c r="A5634" s="1">
        <v>61</v>
      </c>
      <c r="B5634" s="159"/>
      <c r="C5634" s="1" t="s">
        <v>6044</v>
      </c>
      <c r="D5634" s="1"/>
      <c r="E5634" s="1"/>
      <c r="F5634" s="1" t="s">
        <v>6048</v>
      </c>
      <c r="G5634" s="1">
        <v>16</v>
      </c>
      <c r="H5634" s="1" t="s">
        <v>5904</v>
      </c>
      <c r="I5634" s="1" t="s">
        <v>5519</v>
      </c>
      <c r="J5634" s="1">
        <v>0.01</v>
      </c>
      <c r="K5634" s="1">
        <v>0.16</v>
      </c>
      <c r="L5634" s="42">
        <v>1</v>
      </c>
      <c r="M5634" s="232">
        <v>46296</v>
      </c>
      <c r="N5634" s="1" t="e">
        <f>VLOOKUP(B5634,MICRO!E:L,8,0)</f>
        <v>#N/A</v>
      </c>
    </row>
    <row r="5635" spans="1:14" ht="20.25" x14ac:dyDescent="0.25">
      <c r="A5635" s="1">
        <v>62</v>
      </c>
      <c r="B5635" s="159"/>
      <c r="C5635" s="1" t="s">
        <v>6044</v>
      </c>
      <c r="D5635" s="1"/>
      <c r="E5635" s="1"/>
      <c r="F5635" s="1" t="s">
        <v>6049</v>
      </c>
      <c r="G5635" s="1">
        <v>16</v>
      </c>
      <c r="H5635" s="1" t="s">
        <v>5904</v>
      </c>
      <c r="I5635" s="1" t="s">
        <v>5519</v>
      </c>
      <c r="J5635" s="1">
        <v>0.01</v>
      </c>
      <c r="K5635" s="1">
        <v>0.16</v>
      </c>
      <c r="L5635" s="42">
        <v>1</v>
      </c>
      <c r="M5635" s="232">
        <v>46296</v>
      </c>
      <c r="N5635" s="1" t="e">
        <f>VLOOKUP(B5635,MICRO!E:L,8,0)</f>
        <v>#N/A</v>
      </c>
    </row>
    <row r="5636" spans="1:14" ht="20.25" x14ac:dyDescent="0.25">
      <c r="A5636" s="1">
        <v>63</v>
      </c>
      <c r="B5636" s="159"/>
      <c r="C5636" s="1" t="s">
        <v>6044</v>
      </c>
      <c r="D5636" s="1"/>
      <c r="E5636" s="1"/>
      <c r="F5636" s="1" t="s">
        <v>6050</v>
      </c>
      <c r="G5636" s="1">
        <v>16</v>
      </c>
      <c r="H5636" s="1" t="s">
        <v>5904</v>
      </c>
      <c r="I5636" s="1" t="s">
        <v>5519</v>
      </c>
      <c r="J5636" s="1">
        <v>0.01</v>
      </c>
      <c r="K5636" s="1">
        <v>0.16</v>
      </c>
      <c r="L5636" s="42">
        <v>1</v>
      </c>
      <c r="M5636" s="232">
        <v>46296</v>
      </c>
      <c r="N5636" s="1" t="e">
        <f>VLOOKUP(B5636,MICRO!E:L,8,0)</f>
        <v>#N/A</v>
      </c>
    </row>
    <row r="5637" spans="1:14" ht="20.25" x14ac:dyDescent="0.25">
      <c r="A5637" s="1">
        <v>64</v>
      </c>
      <c r="B5637" s="159"/>
      <c r="C5637" s="1" t="s">
        <v>5532</v>
      </c>
      <c r="D5637" s="1"/>
      <c r="E5637" s="1"/>
      <c r="F5637" s="1" t="s">
        <v>6051</v>
      </c>
      <c r="G5637" s="1">
        <v>7</v>
      </c>
      <c r="H5637" s="1" t="s">
        <v>5904</v>
      </c>
      <c r="I5637" s="1" t="s">
        <v>5519</v>
      </c>
      <c r="J5637" s="1">
        <v>0.01</v>
      </c>
      <c r="K5637" s="1">
        <v>7.0000000000000007E-2</v>
      </c>
      <c r="L5637" s="42">
        <v>1</v>
      </c>
      <c r="M5637" s="232">
        <v>46296</v>
      </c>
      <c r="N5637" s="1" t="e">
        <f>VLOOKUP(B5637,MICRO!E:L,8,0)</f>
        <v>#N/A</v>
      </c>
    </row>
    <row r="5638" spans="1:14" ht="20.25" x14ac:dyDescent="0.25">
      <c r="A5638" s="1">
        <v>65</v>
      </c>
      <c r="B5638" s="159"/>
      <c r="C5638" s="1" t="s">
        <v>5532</v>
      </c>
      <c r="D5638" s="1"/>
      <c r="E5638" s="1"/>
      <c r="F5638" s="1" t="s">
        <v>6046</v>
      </c>
      <c r="G5638" s="1">
        <v>7</v>
      </c>
      <c r="H5638" s="1" t="s">
        <v>5904</v>
      </c>
      <c r="I5638" s="1" t="s">
        <v>5519</v>
      </c>
      <c r="J5638" s="1">
        <v>0.01</v>
      </c>
      <c r="K5638" s="1">
        <v>7.0000000000000007E-2</v>
      </c>
      <c r="L5638" s="42">
        <v>1</v>
      </c>
      <c r="M5638" s="232">
        <v>46296</v>
      </c>
      <c r="N5638" s="1" t="e">
        <f>VLOOKUP(B5638,MICRO!E:L,8,0)</f>
        <v>#N/A</v>
      </c>
    </row>
    <row r="5639" spans="1:14" ht="20.25" x14ac:dyDescent="0.25">
      <c r="A5639" s="1">
        <v>66</v>
      </c>
      <c r="B5639" s="159"/>
      <c r="C5639" s="1" t="s">
        <v>5532</v>
      </c>
      <c r="D5639" s="1"/>
      <c r="E5639" s="1"/>
      <c r="F5639" s="1" t="s">
        <v>6052</v>
      </c>
      <c r="G5639" s="1">
        <v>7</v>
      </c>
      <c r="H5639" s="1" t="s">
        <v>5904</v>
      </c>
      <c r="I5639" s="1" t="s">
        <v>5519</v>
      </c>
      <c r="J5639" s="1">
        <v>0.01</v>
      </c>
      <c r="K5639" s="1">
        <v>7.0000000000000007E-2</v>
      </c>
      <c r="L5639" s="42">
        <v>1</v>
      </c>
      <c r="M5639" s="232">
        <v>46296</v>
      </c>
      <c r="N5639" s="1" t="e">
        <f>VLOOKUP(B5639,MICRO!E:L,8,0)</f>
        <v>#N/A</v>
      </c>
    </row>
    <row r="5640" spans="1:14" ht="20.25" x14ac:dyDescent="0.25">
      <c r="A5640" s="1">
        <v>67</v>
      </c>
      <c r="B5640" s="159"/>
      <c r="C5640" s="1" t="s">
        <v>5527</v>
      </c>
      <c r="D5640" s="1"/>
      <c r="E5640" s="1"/>
      <c r="F5640" s="1" t="s">
        <v>6046</v>
      </c>
      <c r="G5640" s="1">
        <v>8</v>
      </c>
      <c r="H5640" s="1" t="s">
        <v>5904</v>
      </c>
      <c r="I5640" s="1" t="s">
        <v>5519</v>
      </c>
      <c r="J5640" s="1">
        <v>0.01</v>
      </c>
      <c r="K5640" s="1">
        <v>0.08</v>
      </c>
      <c r="L5640" s="42">
        <v>1</v>
      </c>
      <c r="M5640" s="232">
        <v>46296</v>
      </c>
      <c r="N5640" s="1" t="e">
        <f>VLOOKUP(B5640,MICRO!E:L,8,0)</f>
        <v>#N/A</v>
      </c>
    </row>
    <row r="5641" spans="1:14" ht="20.25" x14ac:dyDescent="0.25">
      <c r="A5641" s="1">
        <v>68</v>
      </c>
      <c r="B5641" s="159"/>
      <c r="C5641" s="1" t="s">
        <v>5527</v>
      </c>
      <c r="D5641" s="1"/>
      <c r="E5641" s="1"/>
      <c r="F5641" s="1" t="s">
        <v>6052</v>
      </c>
      <c r="G5641" s="1">
        <v>8</v>
      </c>
      <c r="H5641" s="1" t="s">
        <v>5904</v>
      </c>
      <c r="I5641" s="1" t="s">
        <v>5519</v>
      </c>
      <c r="J5641" s="1">
        <v>0.01</v>
      </c>
      <c r="K5641" s="1">
        <v>0.08</v>
      </c>
      <c r="L5641" s="42">
        <v>1</v>
      </c>
      <c r="M5641" s="232">
        <v>46296</v>
      </c>
      <c r="N5641" s="1" t="e">
        <f>VLOOKUP(B5641,MICRO!E:L,8,0)</f>
        <v>#N/A</v>
      </c>
    </row>
    <row r="5642" spans="1:14" ht="20.25" x14ac:dyDescent="0.25">
      <c r="A5642" s="1">
        <v>69</v>
      </c>
      <c r="B5642" s="159"/>
      <c r="C5642" s="1" t="s">
        <v>5517</v>
      </c>
      <c r="D5642" s="1"/>
      <c r="E5642" s="1"/>
      <c r="F5642" s="1" t="s">
        <v>6051</v>
      </c>
      <c r="G5642" s="1">
        <v>8</v>
      </c>
      <c r="H5642" s="1" t="s">
        <v>5904</v>
      </c>
      <c r="I5642" s="1" t="s">
        <v>5519</v>
      </c>
      <c r="J5642" s="1">
        <v>0.01</v>
      </c>
      <c r="K5642" s="1">
        <v>0.08</v>
      </c>
      <c r="L5642" s="42">
        <v>1</v>
      </c>
      <c r="M5642" s="232">
        <v>46296</v>
      </c>
      <c r="N5642" s="1" t="e">
        <f>VLOOKUP(B5642,MICRO!E:L,8,0)</f>
        <v>#N/A</v>
      </c>
    </row>
    <row r="5643" spans="1:14" ht="20.25" x14ac:dyDescent="0.25">
      <c r="A5643" s="1">
        <v>70</v>
      </c>
      <c r="B5643" s="159"/>
      <c r="C5643" s="1" t="s">
        <v>6053</v>
      </c>
      <c r="D5643" s="1"/>
      <c r="E5643" s="1"/>
      <c r="F5643" s="1" t="s">
        <v>6046</v>
      </c>
      <c r="G5643" s="1">
        <v>10</v>
      </c>
      <c r="H5643" s="1" t="s">
        <v>5904</v>
      </c>
      <c r="I5643" s="1" t="s">
        <v>5519</v>
      </c>
      <c r="J5643" s="1">
        <v>0.01</v>
      </c>
      <c r="K5643" s="1">
        <v>0.1</v>
      </c>
      <c r="L5643" s="42">
        <v>1</v>
      </c>
      <c r="M5643" s="232">
        <v>46296</v>
      </c>
      <c r="N5643" s="1" t="e">
        <f>VLOOKUP(B5643,MICRO!E:L,8,0)</f>
        <v>#N/A</v>
      </c>
    </row>
    <row r="5644" spans="1:14" ht="20.25" x14ac:dyDescent="0.25">
      <c r="A5644" s="1">
        <v>71</v>
      </c>
      <c r="B5644" s="159"/>
      <c r="C5644" s="1" t="s">
        <v>5517</v>
      </c>
      <c r="D5644" s="1"/>
      <c r="E5644" s="1"/>
      <c r="F5644" s="1" t="s">
        <v>6052</v>
      </c>
      <c r="G5644" s="1">
        <v>6</v>
      </c>
      <c r="H5644" s="1" t="s">
        <v>5904</v>
      </c>
      <c r="I5644" s="1" t="s">
        <v>5519</v>
      </c>
      <c r="J5644" s="1">
        <v>0.01</v>
      </c>
      <c r="K5644" s="1">
        <v>0.06</v>
      </c>
      <c r="L5644" s="42">
        <v>1</v>
      </c>
      <c r="M5644" s="232">
        <v>46296</v>
      </c>
      <c r="N5644" s="1" t="e">
        <f>VLOOKUP(B5644,MICRO!E:L,8,0)</f>
        <v>#N/A</v>
      </c>
    </row>
    <row r="5645" spans="1:14" ht="20.25" x14ac:dyDescent="0.25">
      <c r="A5645" s="1">
        <v>72</v>
      </c>
      <c r="B5645" s="159"/>
      <c r="C5645" s="1" t="s">
        <v>5517</v>
      </c>
      <c r="D5645" s="1"/>
      <c r="E5645" s="1"/>
      <c r="F5645" s="1" t="s">
        <v>6047</v>
      </c>
      <c r="G5645" s="1">
        <v>4</v>
      </c>
      <c r="H5645" s="1" t="s">
        <v>5904</v>
      </c>
      <c r="I5645" s="1" t="s">
        <v>5519</v>
      </c>
      <c r="J5645" s="1">
        <v>0.01</v>
      </c>
      <c r="K5645" s="1">
        <v>0.04</v>
      </c>
      <c r="L5645" s="42">
        <v>1</v>
      </c>
      <c r="M5645" s="232">
        <v>46296</v>
      </c>
      <c r="N5645" s="1" t="e">
        <f>VLOOKUP(B5645,MICRO!E:L,8,0)</f>
        <v>#N/A</v>
      </c>
    </row>
    <row r="5646" spans="1:14" ht="20.25" x14ac:dyDescent="0.25">
      <c r="A5646" s="1">
        <v>73</v>
      </c>
      <c r="B5646" s="159"/>
      <c r="C5646" s="1" t="s">
        <v>5540</v>
      </c>
      <c r="D5646" s="1"/>
      <c r="E5646" s="1"/>
      <c r="F5646" s="1" t="s">
        <v>6054</v>
      </c>
      <c r="G5646" s="1">
        <v>9</v>
      </c>
      <c r="H5646" s="1" t="s">
        <v>5904</v>
      </c>
      <c r="I5646" s="1" t="s">
        <v>5519</v>
      </c>
      <c r="J5646" s="1">
        <v>0.01</v>
      </c>
      <c r="K5646" s="1">
        <v>0.09</v>
      </c>
      <c r="L5646" s="42">
        <v>1</v>
      </c>
      <c r="M5646" s="232">
        <v>46296</v>
      </c>
      <c r="N5646" s="1" t="e">
        <f>VLOOKUP(B5646,MICRO!E:L,8,0)</f>
        <v>#N/A</v>
      </c>
    </row>
    <row r="5647" spans="1:14" ht="20.25" x14ac:dyDescent="0.25">
      <c r="A5647" s="1">
        <v>74</v>
      </c>
      <c r="B5647" s="159"/>
      <c r="C5647" s="1" t="s">
        <v>5540</v>
      </c>
      <c r="D5647" s="1"/>
      <c r="E5647" s="1"/>
      <c r="F5647" s="1" t="s">
        <v>6055</v>
      </c>
      <c r="G5647" s="1">
        <v>3</v>
      </c>
      <c r="H5647" s="1" t="s">
        <v>5904</v>
      </c>
      <c r="I5647" s="1" t="s">
        <v>5519</v>
      </c>
      <c r="J5647" s="1">
        <v>0.01</v>
      </c>
      <c r="K5647" s="1">
        <v>0.03</v>
      </c>
      <c r="L5647" s="42">
        <v>1</v>
      </c>
      <c r="M5647" s="232">
        <v>46296</v>
      </c>
      <c r="N5647" s="1" t="e">
        <f>VLOOKUP(B5647,MICRO!E:L,8,0)</f>
        <v>#N/A</v>
      </c>
    </row>
    <row r="5648" spans="1:14" ht="20.25" x14ac:dyDescent="0.25">
      <c r="A5648" s="1">
        <v>75</v>
      </c>
      <c r="B5648" s="159"/>
      <c r="C5648" s="1" t="s">
        <v>5540</v>
      </c>
      <c r="D5648" s="1"/>
      <c r="E5648" s="1"/>
      <c r="F5648" s="1" t="s">
        <v>6056</v>
      </c>
      <c r="G5648" s="1">
        <v>3</v>
      </c>
      <c r="H5648" s="1" t="s">
        <v>5904</v>
      </c>
      <c r="I5648" s="1" t="s">
        <v>5519</v>
      </c>
      <c r="J5648" s="1">
        <v>0.01</v>
      </c>
      <c r="K5648" s="1">
        <v>0.03</v>
      </c>
      <c r="L5648" s="42">
        <v>1</v>
      </c>
      <c r="M5648" s="232">
        <v>46296</v>
      </c>
      <c r="N5648" s="1" t="e">
        <f>VLOOKUP(B5648,MICRO!E:L,8,0)</f>
        <v>#N/A</v>
      </c>
    </row>
    <row r="5649" spans="1:14" ht="20.25" x14ac:dyDescent="0.25">
      <c r="A5649" s="1">
        <v>76</v>
      </c>
      <c r="B5649" s="159"/>
      <c r="C5649" s="1" t="s">
        <v>5540</v>
      </c>
      <c r="D5649" s="1"/>
      <c r="E5649" s="1"/>
      <c r="F5649" s="1" t="s">
        <v>6057</v>
      </c>
      <c r="G5649" s="1">
        <v>6</v>
      </c>
      <c r="H5649" s="1" t="s">
        <v>5904</v>
      </c>
      <c r="I5649" s="1" t="s">
        <v>5519</v>
      </c>
      <c r="J5649" s="1">
        <v>0.01</v>
      </c>
      <c r="K5649" s="1">
        <v>0.06</v>
      </c>
      <c r="L5649" s="42">
        <v>1</v>
      </c>
      <c r="M5649" s="232">
        <v>46296</v>
      </c>
      <c r="N5649" s="1" t="e">
        <f>VLOOKUP(B5649,MICRO!E:L,8,0)</f>
        <v>#N/A</v>
      </c>
    </row>
    <row r="5650" spans="1:14" ht="20.25" x14ac:dyDescent="0.25">
      <c r="A5650" s="1">
        <v>77</v>
      </c>
      <c r="B5650" s="159"/>
      <c r="C5650" s="1" t="s">
        <v>5538</v>
      </c>
      <c r="D5650" s="1"/>
      <c r="E5650" s="1"/>
      <c r="F5650" s="1" t="s">
        <v>6054</v>
      </c>
      <c r="G5650" s="1">
        <v>12</v>
      </c>
      <c r="H5650" s="1" t="s">
        <v>5904</v>
      </c>
      <c r="I5650" s="1" t="s">
        <v>5519</v>
      </c>
      <c r="J5650" s="1">
        <v>0.01</v>
      </c>
      <c r="K5650" s="1">
        <v>0.12</v>
      </c>
      <c r="L5650" s="42">
        <v>1</v>
      </c>
      <c r="M5650" s="232">
        <v>46296</v>
      </c>
      <c r="N5650" s="1" t="e">
        <f>VLOOKUP(B5650,MICRO!E:L,8,0)</f>
        <v>#N/A</v>
      </c>
    </row>
    <row r="5651" spans="1:14" ht="20.25" x14ac:dyDescent="0.25">
      <c r="A5651" s="1">
        <v>78</v>
      </c>
      <c r="B5651" s="159"/>
      <c r="C5651" s="1" t="s">
        <v>5538</v>
      </c>
      <c r="D5651" s="1"/>
      <c r="E5651" s="1"/>
      <c r="F5651" s="1" t="s">
        <v>6055</v>
      </c>
      <c r="G5651" s="1">
        <v>4</v>
      </c>
      <c r="H5651" s="1" t="s">
        <v>5904</v>
      </c>
      <c r="I5651" s="1" t="s">
        <v>5519</v>
      </c>
      <c r="J5651" s="1">
        <v>0.01</v>
      </c>
      <c r="K5651" s="1">
        <v>0.04</v>
      </c>
      <c r="L5651" s="42">
        <v>1</v>
      </c>
      <c r="M5651" s="232">
        <v>46296</v>
      </c>
      <c r="N5651" s="1" t="e">
        <f>VLOOKUP(B5651,MICRO!E:L,8,0)</f>
        <v>#N/A</v>
      </c>
    </row>
    <row r="5652" spans="1:14" ht="20.25" x14ac:dyDescent="0.25">
      <c r="A5652" s="1">
        <v>79</v>
      </c>
      <c r="B5652" s="159"/>
      <c r="C5652" s="1" t="s">
        <v>6058</v>
      </c>
      <c r="D5652" s="1"/>
      <c r="E5652" s="1"/>
      <c r="F5652" s="1" t="s">
        <v>6056</v>
      </c>
      <c r="G5652" s="1">
        <v>4</v>
      </c>
      <c r="H5652" s="1" t="s">
        <v>5904</v>
      </c>
      <c r="I5652" s="1" t="s">
        <v>5519</v>
      </c>
      <c r="J5652" s="1">
        <v>0.01</v>
      </c>
      <c r="K5652" s="1">
        <v>0.04</v>
      </c>
      <c r="L5652" s="42">
        <v>1</v>
      </c>
      <c r="M5652" s="232">
        <v>46296</v>
      </c>
      <c r="N5652" s="1" t="e">
        <f>VLOOKUP(B5652,MICRO!E:L,8,0)</f>
        <v>#N/A</v>
      </c>
    </row>
    <row r="5653" spans="1:14" ht="20.25" x14ac:dyDescent="0.25">
      <c r="A5653" s="1">
        <v>80</v>
      </c>
      <c r="B5653" s="159"/>
      <c r="C5653" s="1" t="s">
        <v>5538</v>
      </c>
      <c r="D5653" s="1"/>
      <c r="E5653" s="1"/>
      <c r="F5653" s="1" t="s">
        <v>6057</v>
      </c>
      <c r="G5653" s="1">
        <v>8</v>
      </c>
      <c r="H5653" s="1" t="s">
        <v>5904</v>
      </c>
      <c r="I5653" s="1" t="s">
        <v>5519</v>
      </c>
      <c r="J5653" s="1">
        <v>0.01</v>
      </c>
      <c r="K5653" s="1">
        <v>0.08</v>
      </c>
      <c r="L5653" s="42">
        <v>1</v>
      </c>
      <c r="M5653" s="232">
        <v>46296</v>
      </c>
      <c r="N5653" s="1" t="e">
        <f>VLOOKUP(B5653,MICRO!E:L,8,0)</f>
        <v>#N/A</v>
      </c>
    </row>
    <row r="5654" spans="1:14" ht="20.25" x14ac:dyDescent="0.25">
      <c r="A5654" s="1">
        <v>81</v>
      </c>
      <c r="B5654" s="159"/>
      <c r="C5654" s="1" t="s">
        <v>5531</v>
      </c>
      <c r="D5654" s="1"/>
      <c r="E5654" s="1"/>
      <c r="F5654" s="1" t="s">
        <v>6054</v>
      </c>
      <c r="G5654" s="1">
        <v>9</v>
      </c>
      <c r="H5654" s="1" t="s">
        <v>5904</v>
      </c>
      <c r="I5654" s="1" t="s">
        <v>5519</v>
      </c>
      <c r="J5654" s="1">
        <v>0.01</v>
      </c>
      <c r="K5654" s="1">
        <v>0.09</v>
      </c>
      <c r="L5654" s="42">
        <v>1</v>
      </c>
      <c r="M5654" s="232">
        <v>46296</v>
      </c>
      <c r="N5654" s="1" t="e">
        <f>VLOOKUP(B5654,MICRO!E:L,8,0)</f>
        <v>#N/A</v>
      </c>
    </row>
    <row r="5655" spans="1:14" ht="20.25" x14ac:dyDescent="0.25">
      <c r="A5655" s="1">
        <v>82</v>
      </c>
      <c r="B5655" s="159"/>
      <c r="C5655" s="1" t="s">
        <v>5531</v>
      </c>
      <c r="D5655" s="1"/>
      <c r="E5655" s="1"/>
      <c r="F5655" s="1" t="s">
        <v>6055</v>
      </c>
      <c r="G5655" s="1">
        <v>3</v>
      </c>
      <c r="H5655" s="1" t="s">
        <v>5904</v>
      </c>
      <c r="I5655" s="1" t="s">
        <v>5519</v>
      </c>
      <c r="J5655" s="1">
        <v>0.01</v>
      </c>
      <c r="K5655" s="1">
        <v>0.03</v>
      </c>
      <c r="L5655" s="42">
        <v>1</v>
      </c>
      <c r="M5655" s="232">
        <v>46296</v>
      </c>
      <c r="N5655" s="1" t="e">
        <f>VLOOKUP(B5655,MICRO!E:L,8,0)</f>
        <v>#N/A</v>
      </c>
    </row>
    <row r="5656" spans="1:14" ht="20.25" x14ac:dyDescent="0.25">
      <c r="A5656" s="1">
        <v>83</v>
      </c>
      <c r="B5656" s="159"/>
      <c r="C5656" s="1" t="s">
        <v>5531</v>
      </c>
      <c r="D5656" s="1"/>
      <c r="E5656" s="1"/>
      <c r="F5656" s="1" t="s">
        <v>6056</v>
      </c>
      <c r="G5656" s="1">
        <v>3</v>
      </c>
      <c r="H5656" s="1" t="s">
        <v>5904</v>
      </c>
      <c r="I5656" s="1" t="s">
        <v>5519</v>
      </c>
      <c r="J5656" s="1">
        <v>0.01</v>
      </c>
      <c r="K5656" s="1">
        <v>0.03</v>
      </c>
      <c r="L5656" s="42">
        <v>1</v>
      </c>
      <c r="M5656" s="232">
        <v>46296</v>
      </c>
      <c r="N5656" s="1" t="e">
        <f>VLOOKUP(B5656,MICRO!E:L,8,0)</f>
        <v>#N/A</v>
      </c>
    </row>
    <row r="5657" spans="1:14" ht="20.25" x14ac:dyDescent="0.25">
      <c r="A5657" s="1">
        <v>84</v>
      </c>
      <c r="B5657" s="159"/>
      <c r="C5657" s="1" t="s">
        <v>5531</v>
      </c>
      <c r="D5657" s="1"/>
      <c r="E5657" s="1"/>
      <c r="F5657" s="1" t="s">
        <v>6057</v>
      </c>
      <c r="G5657" s="1">
        <v>6</v>
      </c>
      <c r="H5657" s="1" t="s">
        <v>5904</v>
      </c>
      <c r="I5657" s="1" t="s">
        <v>5519</v>
      </c>
      <c r="J5657" s="1">
        <v>0.01</v>
      </c>
      <c r="K5657" s="1">
        <v>0.06</v>
      </c>
      <c r="L5657" s="42">
        <v>1</v>
      </c>
      <c r="M5657" s="232">
        <v>46296</v>
      </c>
      <c r="N5657" s="1" t="e">
        <f>VLOOKUP(B5657,MICRO!E:L,8,0)</f>
        <v>#N/A</v>
      </c>
    </row>
    <row r="5658" spans="1:14" ht="20.25" x14ac:dyDescent="0.25">
      <c r="A5658" s="1">
        <v>85</v>
      </c>
      <c r="B5658" s="159"/>
      <c r="C5658" s="1" t="s">
        <v>5671</v>
      </c>
      <c r="D5658" s="1"/>
      <c r="E5658" s="1"/>
      <c r="F5658" s="1" t="s">
        <v>6059</v>
      </c>
      <c r="G5658" s="1">
        <v>16</v>
      </c>
      <c r="H5658" s="1" t="s">
        <v>5904</v>
      </c>
      <c r="I5658" s="1" t="s">
        <v>5519</v>
      </c>
      <c r="J5658" s="1">
        <v>0.01</v>
      </c>
      <c r="K5658" s="1">
        <v>0.16</v>
      </c>
      <c r="L5658" s="42">
        <v>1</v>
      </c>
      <c r="M5658" s="232">
        <v>46296</v>
      </c>
      <c r="N5658" s="1" t="e">
        <f>VLOOKUP(B5658,MICRO!E:L,8,0)</f>
        <v>#N/A</v>
      </c>
    </row>
    <row r="5659" spans="1:14" ht="20.25" x14ac:dyDescent="0.25">
      <c r="A5659" s="1">
        <v>86</v>
      </c>
      <c r="B5659" s="159"/>
      <c r="C5659" s="1" t="s">
        <v>5671</v>
      </c>
      <c r="D5659" s="1"/>
      <c r="E5659" s="1"/>
      <c r="F5659" s="1" t="s">
        <v>6060</v>
      </c>
      <c r="G5659" s="1">
        <v>16</v>
      </c>
      <c r="H5659" s="1" t="s">
        <v>5904</v>
      </c>
      <c r="I5659" s="1" t="s">
        <v>5519</v>
      </c>
      <c r="J5659" s="1">
        <v>0.01</v>
      </c>
      <c r="K5659" s="1">
        <v>0.16</v>
      </c>
      <c r="L5659" s="42">
        <v>1</v>
      </c>
      <c r="M5659" s="232">
        <v>46296</v>
      </c>
      <c r="N5659" s="1" t="e">
        <f>VLOOKUP(B5659,MICRO!E:L,8,0)</f>
        <v>#N/A</v>
      </c>
    </row>
    <row r="5660" spans="1:14" ht="20.25" x14ac:dyDescent="0.25">
      <c r="A5660" s="1">
        <v>87</v>
      </c>
      <c r="B5660" s="159"/>
      <c r="C5660" s="1" t="s">
        <v>5652</v>
      </c>
      <c r="D5660" s="1"/>
      <c r="E5660" s="1"/>
      <c r="F5660" s="1" t="s">
        <v>6061</v>
      </c>
      <c r="G5660" s="1">
        <v>8</v>
      </c>
      <c r="H5660" s="1" t="s">
        <v>5904</v>
      </c>
      <c r="I5660" s="1" t="s">
        <v>5519</v>
      </c>
      <c r="J5660" s="1">
        <v>0.01</v>
      </c>
      <c r="K5660" s="1">
        <v>0.08</v>
      </c>
      <c r="L5660" s="42">
        <v>1</v>
      </c>
      <c r="M5660" s="232">
        <v>46296</v>
      </c>
      <c r="N5660" s="1" t="e">
        <f>VLOOKUP(B5660,MICRO!E:L,8,0)</f>
        <v>#N/A</v>
      </c>
    </row>
    <row r="5661" spans="1:14" ht="20.25" x14ac:dyDescent="0.25">
      <c r="A5661" s="1">
        <v>88</v>
      </c>
      <c r="B5661" s="159"/>
      <c r="C5661" s="1" t="s">
        <v>5652</v>
      </c>
      <c r="D5661" s="1"/>
      <c r="E5661" s="1"/>
      <c r="F5661" s="1" t="s">
        <v>6062</v>
      </c>
      <c r="G5661" s="1">
        <v>8</v>
      </c>
      <c r="H5661" s="1" t="s">
        <v>5904</v>
      </c>
      <c r="I5661" s="1" t="s">
        <v>5519</v>
      </c>
      <c r="J5661" s="1">
        <v>0.01</v>
      </c>
      <c r="K5661" s="1">
        <v>0.08</v>
      </c>
      <c r="L5661" s="42">
        <v>1</v>
      </c>
      <c r="M5661" s="232">
        <v>46296</v>
      </c>
      <c r="N5661" s="1" t="e">
        <f>VLOOKUP(B5661,MICRO!E:L,8,0)</f>
        <v>#N/A</v>
      </c>
    </row>
    <row r="5662" spans="1:14" ht="20.25" x14ac:dyDescent="0.25">
      <c r="A5662" s="1">
        <v>89</v>
      </c>
      <c r="B5662" s="159"/>
      <c r="C5662" s="1" t="s">
        <v>6063</v>
      </c>
      <c r="D5662" s="1"/>
      <c r="E5662" s="1"/>
      <c r="F5662" s="1" t="s">
        <v>6064</v>
      </c>
      <c r="G5662" s="1">
        <v>104</v>
      </c>
      <c r="H5662" s="1" t="s">
        <v>5904</v>
      </c>
      <c r="I5662" s="1" t="s">
        <v>5519</v>
      </c>
      <c r="J5662" s="1">
        <v>0.01</v>
      </c>
      <c r="K5662" s="1">
        <v>1.04</v>
      </c>
      <c r="L5662" s="42">
        <v>1</v>
      </c>
      <c r="M5662" s="232">
        <v>46296</v>
      </c>
      <c r="N5662" s="1" t="e">
        <f>VLOOKUP(B5662,MICRO!E:L,8,0)</f>
        <v>#N/A</v>
      </c>
    </row>
    <row r="5663" spans="1:14" ht="20.25" x14ac:dyDescent="0.25">
      <c r="A5663" s="1">
        <v>90</v>
      </c>
      <c r="B5663" s="159"/>
      <c r="C5663" s="1" t="s">
        <v>6063</v>
      </c>
      <c r="D5663" s="1"/>
      <c r="E5663" s="1"/>
      <c r="F5663" s="1" t="s">
        <v>6065</v>
      </c>
      <c r="G5663" s="1">
        <v>104</v>
      </c>
      <c r="H5663" s="1" t="s">
        <v>5904</v>
      </c>
      <c r="I5663" s="1" t="s">
        <v>5519</v>
      </c>
      <c r="J5663" s="1">
        <v>0.01</v>
      </c>
      <c r="K5663" s="1">
        <v>1.04</v>
      </c>
      <c r="L5663" s="42">
        <v>1</v>
      </c>
      <c r="M5663" s="232">
        <v>46296</v>
      </c>
      <c r="N5663" s="1" t="e">
        <f>VLOOKUP(B5663,MICRO!E:L,8,0)</f>
        <v>#N/A</v>
      </c>
    </row>
    <row r="5664" spans="1:14" ht="20.25" x14ac:dyDescent="0.25">
      <c r="A5664" s="1">
        <v>91</v>
      </c>
      <c r="B5664" s="159"/>
      <c r="C5664" s="1" t="s">
        <v>6066</v>
      </c>
      <c r="D5664" s="1"/>
      <c r="E5664" s="1"/>
      <c r="F5664" s="1" t="s">
        <v>6067</v>
      </c>
      <c r="G5664" s="1">
        <v>104</v>
      </c>
      <c r="H5664" s="1" t="s">
        <v>5904</v>
      </c>
      <c r="I5664" s="1" t="s">
        <v>5519</v>
      </c>
      <c r="J5664" s="1">
        <v>0.01</v>
      </c>
      <c r="K5664" s="1">
        <v>1.04</v>
      </c>
      <c r="L5664" s="42">
        <v>1</v>
      </c>
      <c r="M5664" s="232">
        <v>46296</v>
      </c>
      <c r="N5664" s="1" t="e">
        <f>VLOOKUP(B5664,MICRO!E:L,8,0)</f>
        <v>#N/A</v>
      </c>
    </row>
    <row r="5665" spans="1:14" ht="20.25" x14ac:dyDescent="0.25">
      <c r="A5665" s="1">
        <v>1</v>
      </c>
      <c r="B5665" s="159">
        <v>4538</v>
      </c>
      <c r="C5665" s="1" t="s">
        <v>5060</v>
      </c>
      <c r="D5665" s="1" t="s">
        <v>5061</v>
      </c>
      <c r="E5665" s="1" t="s">
        <v>2</v>
      </c>
      <c r="F5665" s="1" t="s">
        <v>5062</v>
      </c>
      <c r="G5665" s="1">
        <v>1</v>
      </c>
      <c r="H5665" s="1" t="s">
        <v>19</v>
      </c>
      <c r="I5665" s="1" t="s">
        <v>4834</v>
      </c>
      <c r="J5665" s="1">
        <v>593.20000000000005</v>
      </c>
      <c r="K5665" s="1">
        <v>593.20000000000005</v>
      </c>
      <c r="L5665" s="42">
        <v>1</v>
      </c>
      <c r="M5665" s="232">
        <v>46309</v>
      </c>
      <c r="N5665" s="1" t="str">
        <f>VLOOKUP(B5665,MICRO!E:L,8,0)</f>
        <v>P-207</v>
      </c>
    </row>
    <row r="5666" spans="1:14" ht="20.25" x14ac:dyDescent="0.25">
      <c r="A5666" s="1">
        <v>5</v>
      </c>
      <c r="B5666" s="159">
        <v>4496</v>
      </c>
      <c r="C5666" s="1" t="s">
        <v>4975</v>
      </c>
      <c r="D5666" s="1"/>
      <c r="E5666" s="1" t="s">
        <v>2</v>
      </c>
      <c r="F5666" s="1" t="s">
        <v>5403</v>
      </c>
      <c r="G5666" s="1">
        <v>5</v>
      </c>
      <c r="H5666" s="1" t="s">
        <v>19</v>
      </c>
      <c r="I5666" s="1" t="s">
        <v>4834</v>
      </c>
      <c r="J5666" s="1">
        <v>18.399999999999999</v>
      </c>
      <c r="K5666" s="1">
        <v>92</v>
      </c>
      <c r="L5666" s="42">
        <v>1</v>
      </c>
      <c r="M5666" s="232">
        <v>46309</v>
      </c>
      <c r="N5666" s="1" t="str">
        <f>VLOOKUP(B5666,MICRO!E:L,8,0)</f>
        <v>P-207</v>
      </c>
    </row>
    <row r="5667" spans="1:14" ht="20.25" x14ac:dyDescent="0.25">
      <c r="A5667" s="1">
        <v>6</v>
      </c>
      <c r="B5667" s="159">
        <v>4748</v>
      </c>
      <c r="C5667" s="1" t="s">
        <v>4975</v>
      </c>
      <c r="D5667" s="1"/>
      <c r="E5667" s="1" t="s">
        <v>2</v>
      </c>
      <c r="F5667" s="1" t="s">
        <v>5404</v>
      </c>
      <c r="G5667" s="1">
        <v>10</v>
      </c>
      <c r="H5667" s="1" t="s">
        <v>19</v>
      </c>
      <c r="I5667" s="1" t="s">
        <v>4834</v>
      </c>
      <c r="J5667" s="1">
        <v>20</v>
      </c>
      <c r="K5667" s="1">
        <v>200</v>
      </c>
      <c r="L5667" s="42">
        <v>1</v>
      </c>
      <c r="M5667" s="232">
        <v>46309</v>
      </c>
      <c r="N5667" s="1" t="str">
        <f>VLOOKUP(B5667,MICRO!E:L,8,0)</f>
        <v>P-207</v>
      </c>
    </row>
    <row r="5668" spans="1:14" ht="20.25" x14ac:dyDescent="0.25">
      <c r="A5668" s="1">
        <v>7</v>
      </c>
      <c r="B5668" s="159">
        <v>4497</v>
      </c>
      <c r="C5668" s="1" t="s">
        <v>4976</v>
      </c>
      <c r="D5668" s="1"/>
      <c r="E5668" s="1" t="s">
        <v>2</v>
      </c>
      <c r="F5668" s="1" t="s">
        <v>4977</v>
      </c>
      <c r="G5668" s="1">
        <v>1</v>
      </c>
      <c r="H5668" s="1" t="s">
        <v>19</v>
      </c>
      <c r="I5668" s="1" t="s">
        <v>4834</v>
      </c>
      <c r="J5668" s="1">
        <v>18.399999999999999</v>
      </c>
      <c r="K5668" s="1">
        <v>18.399999999999999</v>
      </c>
      <c r="L5668" s="42">
        <v>1</v>
      </c>
      <c r="M5668" s="232">
        <v>46309</v>
      </c>
      <c r="N5668" s="1" t="str">
        <f>VLOOKUP(B5668,MICRO!E:L,8,0)</f>
        <v>P-207</v>
      </c>
    </row>
    <row r="5669" spans="1:14" ht="20.25" x14ac:dyDescent="0.25">
      <c r="A5669" s="1">
        <v>8</v>
      </c>
      <c r="B5669" s="159">
        <v>4749</v>
      </c>
      <c r="C5669" s="1" t="s">
        <v>4976</v>
      </c>
      <c r="D5669" s="1"/>
      <c r="E5669" s="1" t="s">
        <v>43</v>
      </c>
      <c r="F5669" s="1" t="s">
        <v>5405</v>
      </c>
      <c r="G5669" s="1">
        <v>2</v>
      </c>
      <c r="H5669" s="1" t="s">
        <v>19</v>
      </c>
      <c r="I5669" s="1" t="s">
        <v>4834</v>
      </c>
      <c r="J5669" s="1">
        <v>20</v>
      </c>
      <c r="K5669" s="1">
        <v>40</v>
      </c>
      <c r="L5669" s="42">
        <v>1</v>
      </c>
      <c r="M5669" s="232">
        <v>46309</v>
      </c>
      <c r="N5669" s="1" t="str">
        <f>VLOOKUP(B5669,MICRO!E:L,8,0)</f>
        <v>P-207</v>
      </c>
    </row>
    <row r="5670" spans="1:14" ht="20.25" x14ac:dyDescent="0.25">
      <c r="A5670" s="1">
        <v>9</v>
      </c>
      <c r="B5670" s="159">
        <v>4498</v>
      </c>
      <c r="C5670" s="1" t="s">
        <v>4978</v>
      </c>
      <c r="D5670" s="1"/>
      <c r="E5670" s="1" t="s">
        <v>2</v>
      </c>
      <c r="F5670" s="1" t="s">
        <v>4979</v>
      </c>
      <c r="G5670" s="1">
        <v>2</v>
      </c>
      <c r="H5670" s="1" t="s">
        <v>19</v>
      </c>
      <c r="I5670" s="1" t="s">
        <v>4834</v>
      </c>
      <c r="J5670" s="1">
        <v>32.299999999999997</v>
      </c>
      <c r="K5670" s="1">
        <v>64.599999999999994</v>
      </c>
      <c r="L5670" s="42">
        <v>1</v>
      </c>
      <c r="M5670" s="232">
        <v>46309</v>
      </c>
      <c r="N5670" s="1" t="str">
        <f>VLOOKUP(B5670,MICRO!E:L,8,0)</f>
        <v>P-207</v>
      </c>
    </row>
    <row r="5671" spans="1:14" ht="20.25" x14ac:dyDescent="0.25">
      <c r="A5671" s="1">
        <v>10</v>
      </c>
      <c r="B5671" s="159">
        <v>4499</v>
      </c>
      <c r="C5671" s="1" t="s">
        <v>4978</v>
      </c>
      <c r="D5671" s="1"/>
      <c r="E5671" s="1" t="s">
        <v>43</v>
      </c>
      <c r="F5671" s="1" t="s">
        <v>4980</v>
      </c>
      <c r="G5671" s="1">
        <v>2</v>
      </c>
      <c r="H5671" s="1" t="s">
        <v>19</v>
      </c>
      <c r="I5671" s="1" t="s">
        <v>4834</v>
      </c>
      <c r="J5671" s="1">
        <v>28.8</v>
      </c>
      <c r="K5671" s="1">
        <v>57.6</v>
      </c>
      <c r="L5671" s="42">
        <v>1</v>
      </c>
      <c r="M5671" s="232">
        <v>46309</v>
      </c>
      <c r="N5671" s="1" t="str">
        <f>VLOOKUP(B5671,MICRO!E:L,8,0)</f>
        <v>P-207</v>
      </c>
    </row>
    <row r="5672" spans="1:14" ht="20.25" x14ac:dyDescent="0.25">
      <c r="A5672" s="1">
        <v>11</v>
      </c>
      <c r="B5672" s="159">
        <v>4500</v>
      </c>
      <c r="C5672" s="1" t="s">
        <v>4978</v>
      </c>
      <c r="D5672" s="1"/>
      <c r="E5672" s="1" t="s">
        <v>746</v>
      </c>
      <c r="F5672" s="1" t="s">
        <v>4981</v>
      </c>
      <c r="G5672" s="1">
        <v>2</v>
      </c>
      <c r="H5672" s="1" t="s">
        <v>19</v>
      </c>
      <c r="I5672" s="1" t="s">
        <v>4834</v>
      </c>
      <c r="J5672" s="1">
        <v>28.8</v>
      </c>
      <c r="K5672" s="1">
        <v>57.6</v>
      </c>
      <c r="L5672" s="42">
        <v>1</v>
      </c>
      <c r="M5672" s="232">
        <v>46309</v>
      </c>
      <c r="N5672" s="1" t="str">
        <f>VLOOKUP(B5672,MICRO!E:L,8,0)</f>
        <v>P-207</v>
      </c>
    </row>
    <row r="5673" spans="1:14" ht="20.25" x14ac:dyDescent="0.25">
      <c r="A5673" s="1">
        <v>12</v>
      </c>
      <c r="B5673" s="159">
        <v>4501</v>
      </c>
      <c r="C5673" s="1" t="s">
        <v>4978</v>
      </c>
      <c r="D5673" s="1"/>
      <c r="E5673" s="1" t="s">
        <v>1101</v>
      </c>
      <c r="F5673" s="1" t="s">
        <v>4982</v>
      </c>
      <c r="G5673" s="1">
        <v>4</v>
      </c>
      <c r="H5673" s="1" t="s">
        <v>19</v>
      </c>
      <c r="I5673" s="1" t="s">
        <v>4834</v>
      </c>
      <c r="J5673" s="1">
        <v>6.9</v>
      </c>
      <c r="K5673" s="1">
        <v>27.6</v>
      </c>
      <c r="L5673" s="42">
        <v>1</v>
      </c>
      <c r="M5673" s="232">
        <v>46309</v>
      </c>
      <c r="N5673" s="1" t="str">
        <f>VLOOKUP(B5673,MICRO!E:L,8,0)</f>
        <v>P-207</v>
      </c>
    </row>
    <row r="5674" spans="1:14" ht="20.25" x14ac:dyDescent="0.25">
      <c r="A5674" s="1">
        <v>9</v>
      </c>
      <c r="B5674" s="159">
        <v>4425</v>
      </c>
      <c r="C5674" s="1" t="s">
        <v>4837</v>
      </c>
      <c r="D5674" s="1"/>
      <c r="E5674" s="1"/>
      <c r="F5674" s="1" t="s">
        <v>4838</v>
      </c>
      <c r="G5674" s="1">
        <v>14</v>
      </c>
      <c r="H5674" s="1" t="s">
        <v>19</v>
      </c>
      <c r="I5674" s="1" t="s">
        <v>4834</v>
      </c>
      <c r="J5674" s="1">
        <v>3.6</v>
      </c>
      <c r="K5674" s="1">
        <v>50.4</v>
      </c>
      <c r="L5674" s="42">
        <v>1</v>
      </c>
      <c r="M5674" s="232">
        <v>46309</v>
      </c>
      <c r="N5674" s="1" t="str">
        <f>VLOOKUP(B5674,MICRO!E:L,8,0)</f>
        <v>P-207</v>
      </c>
    </row>
    <row r="5675" spans="1:14" ht="20.25" x14ac:dyDescent="0.25">
      <c r="A5675" s="1">
        <v>10</v>
      </c>
      <c r="B5675" s="159">
        <v>4422</v>
      </c>
      <c r="C5675" s="1" t="s">
        <v>4830</v>
      </c>
      <c r="D5675" s="1"/>
      <c r="E5675" s="1"/>
      <c r="F5675" s="1" t="s">
        <v>4832</v>
      </c>
      <c r="G5675" s="1">
        <v>14</v>
      </c>
      <c r="H5675" s="1" t="s">
        <v>19</v>
      </c>
      <c r="I5675" s="1" t="s">
        <v>4834</v>
      </c>
      <c r="J5675" s="1">
        <v>3</v>
      </c>
      <c r="K5675" s="1">
        <v>42</v>
      </c>
      <c r="L5675" s="42">
        <v>1</v>
      </c>
      <c r="M5675" s="232">
        <v>46309</v>
      </c>
      <c r="N5675" s="1" t="str">
        <f>VLOOKUP(B5675,MICRO!E:L,8,0)</f>
        <v>P-207</v>
      </c>
    </row>
    <row r="5676" spans="1:14" ht="20.25" x14ac:dyDescent="0.25">
      <c r="A5676" s="1">
        <v>11</v>
      </c>
      <c r="B5676" s="159">
        <v>4420</v>
      </c>
      <c r="C5676" s="1" t="s">
        <v>83</v>
      </c>
      <c r="D5676" s="1"/>
      <c r="E5676" s="1"/>
      <c r="F5676" s="1" t="s">
        <v>4827</v>
      </c>
      <c r="G5676" s="1">
        <v>2</v>
      </c>
      <c r="H5676" s="1" t="s">
        <v>19</v>
      </c>
      <c r="I5676" s="1" t="s">
        <v>4834</v>
      </c>
      <c r="J5676" s="1">
        <v>135</v>
      </c>
      <c r="K5676" s="1">
        <v>270</v>
      </c>
      <c r="L5676" s="42">
        <v>1</v>
      </c>
      <c r="M5676" s="232">
        <v>46309</v>
      </c>
      <c r="N5676" s="1" t="str">
        <f>VLOOKUP(B5676,MICRO!E:L,8,0)</f>
        <v>P-207</v>
      </c>
    </row>
    <row r="5677" spans="1:14" ht="20.25" x14ac:dyDescent="0.25">
      <c r="A5677" s="1">
        <v>12</v>
      </c>
      <c r="B5677" s="159">
        <v>4504</v>
      </c>
      <c r="C5677" s="1" t="s">
        <v>4988</v>
      </c>
      <c r="D5677" s="1"/>
      <c r="E5677" s="1"/>
      <c r="F5677" s="1" t="s">
        <v>4989</v>
      </c>
      <c r="G5677" s="1">
        <v>2</v>
      </c>
      <c r="H5677" s="1" t="s">
        <v>19</v>
      </c>
      <c r="I5677" s="1" t="s">
        <v>4834</v>
      </c>
      <c r="J5677" s="1">
        <v>7</v>
      </c>
      <c r="K5677" s="1">
        <v>14</v>
      </c>
      <c r="L5677" s="42">
        <v>1</v>
      </c>
      <c r="M5677" s="232">
        <v>46309</v>
      </c>
      <c r="N5677" s="1" t="str">
        <f>VLOOKUP(B5677,MICRO!E:L,8,0)</f>
        <v>P-207</v>
      </c>
    </row>
    <row r="5678" spans="1:14" ht="20.25" x14ac:dyDescent="0.25">
      <c r="A5678" s="1">
        <v>13</v>
      </c>
      <c r="B5678" s="159">
        <v>4421</v>
      </c>
      <c r="C5678" s="1" t="s">
        <v>4829</v>
      </c>
      <c r="D5678" s="1"/>
      <c r="E5678" s="1"/>
      <c r="F5678" s="1" t="s">
        <v>4828</v>
      </c>
      <c r="G5678" s="1">
        <v>2</v>
      </c>
      <c r="H5678" s="1" t="s">
        <v>19</v>
      </c>
      <c r="I5678" s="1" t="s">
        <v>4834</v>
      </c>
      <c r="J5678" s="1">
        <v>2.1</v>
      </c>
      <c r="K5678" s="1">
        <v>4.2</v>
      </c>
      <c r="L5678" s="42">
        <v>1</v>
      </c>
      <c r="M5678" s="232">
        <v>46309</v>
      </c>
      <c r="N5678" s="1" t="str">
        <f>VLOOKUP(B5678,MICRO!E:L,8,0)</f>
        <v>P-207</v>
      </c>
    </row>
    <row r="5679" spans="1:14" ht="20.25" x14ac:dyDescent="0.25">
      <c r="A5679" s="1">
        <v>14</v>
      </c>
      <c r="B5679" s="159">
        <v>4424</v>
      </c>
      <c r="C5679" s="1" t="s">
        <v>4835</v>
      </c>
      <c r="D5679" s="1"/>
      <c r="E5679" s="1"/>
      <c r="F5679" s="1" t="s">
        <v>4836</v>
      </c>
      <c r="G5679" s="1">
        <v>2</v>
      </c>
      <c r="H5679" s="1" t="s">
        <v>19</v>
      </c>
      <c r="I5679" s="1" t="s">
        <v>4834</v>
      </c>
      <c r="J5679" s="1">
        <v>4.2</v>
      </c>
      <c r="K5679" s="1">
        <v>8.4</v>
      </c>
      <c r="L5679" s="42">
        <v>1</v>
      </c>
      <c r="M5679" s="232">
        <v>46309</v>
      </c>
      <c r="N5679" s="1" t="str">
        <f>VLOOKUP(B5679,MICRO!E:L,8,0)</f>
        <v>P-207</v>
      </c>
    </row>
    <row r="5680" spans="1:14" ht="20.25" x14ac:dyDescent="0.25">
      <c r="A5680" s="1"/>
      <c r="B5680" s="159"/>
      <c r="C5680" s="1"/>
      <c r="D5680" s="1"/>
      <c r="E5680" s="1"/>
      <c r="F5680" s="1"/>
      <c r="G5680" s="1"/>
      <c r="H5680" s="1"/>
      <c r="I5680" s="1"/>
      <c r="J5680" s="1"/>
      <c r="K5680" s="1"/>
      <c r="L5680" s="42">
        <v>1</v>
      </c>
      <c r="M5680" s="232">
        <v>46309</v>
      </c>
      <c r="N5680" s="1" t="e">
        <f>VLOOKUP(B5680,MICRO!E:L,8,0)</f>
        <v>#N/A</v>
      </c>
    </row>
    <row r="5681" spans="1:14" ht="20.25" x14ac:dyDescent="0.25">
      <c r="A5681" s="1">
        <v>1</v>
      </c>
      <c r="B5681" s="159">
        <v>4694</v>
      </c>
      <c r="C5681" s="1" t="s">
        <v>5307</v>
      </c>
      <c r="D5681" s="1" t="s">
        <v>5308</v>
      </c>
      <c r="E5681" s="1" t="s">
        <v>2</v>
      </c>
      <c r="F5681" s="1" t="s">
        <v>5309</v>
      </c>
      <c r="G5681" s="1">
        <v>1</v>
      </c>
      <c r="H5681" s="1" t="s">
        <v>19</v>
      </c>
      <c r="I5681" s="1" t="s">
        <v>4834</v>
      </c>
      <c r="J5681" s="1">
        <v>586.79999999999995</v>
      </c>
      <c r="K5681" s="1">
        <v>586.79999999999995</v>
      </c>
      <c r="L5681" s="42">
        <v>1</v>
      </c>
      <c r="M5681" s="232">
        <v>46309</v>
      </c>
      <c r="N5681" s="1" t="str">
        <f>VLOOKUP(B5681,MICRO!E:L,8,0)</f>
        <v>P-207</v>
      </c>
    </row>
    <row r="5682" spans="1:14" ht="20.25" x14ac:dyDescent="0.25">
      <c r="A5682" s="1">
        <v>5</v>
      </c>
      <c r="B5682" s="159">
        <v>4496</v>
      </c>
      <c r="C5682" s="1" t="s">
        <v>4975</v>
      </c>
      <c r="D5682" s="1"/>
      <c r="E5682" s="1" t="s">
        <v>2</v>
      </c>
      <c r="F5682" s="1" t="s">
        <v>5403</v>
      </c>
      <c r="G5682" s="1">
        <v>3</v>
      </c>
      <c r="H5682" s="1" t="s">
        <v>19</v>
      </c>
      <c r="I5682" s="1" t="s">
        <v>4834</v>
      </c>
      <c r="J5682" s="1">
        <v>3</v>
      </c>
      <c r="K5682" s="1">
        <v>9</v>
      </c>
      <c r="L5682" s="42">
        <v>1</v>
      </c>
      <c r="M5682" s="232">
        <v>46309</v>
      </c>
      <c r="N5682" s="1" t="str">
        <f>VLOOKUP(B5682,MICRO!E:L,8,0)</f>
        <v>P-207</v>
      </c>
    </row>
    <row r="5683" spans="1:14" ht="20.25" x14ac:dyDescent="0.25">
      <c r="A5683" s="1">
        <v>6</v>
      </c>
      <c r="B5683" s="159">
        <v>4748</v>
      </c>
      <c r="C5683" s="1" t="s">
        <v>4975</v>
      </c>
      <c r="D5683" s="1"/>
      <c r="E5683" s="1" t="s">
        <v>2</v>
      </c>
      <c r="F5683" s="1" t="s">
        <v>5404</v>
      </c>
      <c r="G5683" s="1">
        <v>6</v>
      </c>
      <c r="H5683" s="1" t="s">
        <v>19</v>
      </c>
      <c r="I5683" s="1" t="s">
        <v>4834</v>
      </c>
      <c r="J5683" s="1">
        <v>6</v>
      </c>
      <c r="K5683" s="1">
        <v>36</v>
      </c>
      <c r="L5683" s="42">
        <v>1</v>
      </c>
      <c r="M5683" s="232">
        <v>46309</v>
      </c>
      <c r="N5683" s="1" t="str">
        <f>VLOOKUP(B5683,MICRO!E:L,8,0)</f>
        <v>P-207</v>
      </c>
    </row>
    <row r="5684" spans="1:14" ht="20.25" x14ac:dyDescent="0.25">
      <c r="A5684" s="1">
        <v>12</v>
      </c>
      <c r="B5684" s="159">
        <v>4504</v>
      </c>
      <c r="C5684" s="1" t="s">
        <v>4988</v>
      </c>
      <c r="D5684" s="1"/>
      <c r="E5684" s="1" t="s">
        <v>2</v>
      </c>
      <c r="F5684" s="1" t="s">
        <v>4989</v>
      </c>
      <c r="G5684" s="1">
        <v>2</v>
      </c>
      <c r="H5684" s="1" t="s">
        <v>19</v>
      </c>
      <c r="I5684" s="1" t="s">
        <v>4834</v>
      </c>
      <c r="J5684" s="1">
        <v>7</v>
      </c>
      <c r="K5684" s="1">
        <v>14</v>
      </c>
      <c r="L5684" s="42">
        <v>1</v>
      </c>
      <c r="M5684" s="232">
        <v>46309</v>
      </c>
      <c r="N5684" s="1" t="str">
        <f>VLOOKUP(B5684,MICRO!E:L,8,0)</f>
        <v>P-207</v>
      </c>
    </row>
    <row r="5685" spans="1:14" ht="20.25" x14ac:dyDescent="0.25">
      <c r="A5685" s="1">
        <v>9</v>
      </c>
      <c r="B5685" s="159">
        <v>4425</v>
      </c>
      <c r="C5685" s="1" t="s">
        <v>4837</v>
      </c>
      <c r="D5685" s="1"/>
      <c r="E5685" s="1"/>
      <c r="F5685" s="1" t="s">
        <v>4838</v>
      </c>
      <c r="G5685" s="1">
        <v>10</v>
      </c>
      <c r="H5685" s="1" t="s">
        <v>19</v>
      </c>
      <c r="I5685" s="1" t="s">
        <v>4834</v>
      </c>
      <c r="J5685" s="1">
        <v>3.6</v>
      </c>
      <c r="K5685" s="1">
        <v>36</v>
      </c>
      <c r="L5685" s="42">
        <v>1</v>
      </c>
      <c r="M5685" s="232">
        <v>46309</v>
      </c>
      <c r="N5685" s="1" t="str">
        <f>VLOOKUP(B5685,MICRO!E:L,8,0)</f>
        <v>P-207</v>
      </c>
    </row>
    <row r="5686" spans="1:14" ht="20.25" x14ac:dyDescent="0.25">
      <c r="A5686" s="1">
        <v>10</v>
      </c>
      <c r="B5686" s="159">
        <v>4422</v>
      </c>
      <c r="C5686" s="1" t="s">
        <v>4830</v>
      </c>
      <c r="D5686" s="1"/>
      <c r="E5686" s="1"/>
      <c r="F5686" s="1" t="s">
        <v>4832</v>
      </c>
      <c r="G5686" s="1">
        <v>6</v>
      </c>
      <c r="H5686" s="1" t="s">
        <v>19</v>
      </c>
      <c r="I5686" s="1" t="s">
        <v>4834</v>
      </c>
      <c r="J5686" s="1">
        <v>3</v>
      </c>
      <c r="K5686" s="1">
        <v>18</v>
      </c>
      <c r="L5686" s="42">
        <v>1</v>
      </c>
      <c r="M5686" s="232">
        <v>46309</v>
      </c>
      <c r="N5686" s="1" t="str">
        <f>VLOOKUP(B5686,MICRO!E:L,8,0)</f>
        <v>P-207</v>
      </c>
    </row>
    <row r="5687" spans="1:14" ht="20.25" x14ac:dyDescent="0.25">
      <c r="A5687" s="1">
        <v>11</v>
      </c>
      <c r="B5687" s="159">
        <v>4420</v>
      </c>
      <c r="C5687" s="1" t="s">
        <v>83</v>
      </c>
      <c r="D5687" s="1"/>
      <c r="E5687" s="1"/>
      <c r="F5687" s="1" t="s">
        <v>4827</v>
      </c>
      <c r="G5687" s="1">
        <v>2</v>
      </c>
      <c r="H5687" s="1" t="s">
        <v>19</v>
      </c>
      <c r="I5687" s="1" t="s">
        <v>4834</v>
      </c>
      <c r="J5687" s="1">
        <v>135</v>
      </c>
      <c r="K5687" s="1">
        <v>270</v>
      </c>
      <c r="L5687" s="42">
        <v>1</v>
      </c>
      <c r="M5687" s="232">
        <v>46309</v>
      </c>
      <c r="N5687" s="1" t="str">
        <f>VLOOKUP(B5687,MICRO!E:L,8,0)</f>
        <v>P-207</v>
      </c>
    </row>
    <row r="5688" spans="1:14" ht="20.25" x14ac:dyDescent="0.25">
      <c r="A5688" s="1">
        <v>12</v>
      </c>
      <c r="B5688" s="159">
        <v>4502</v>
      </c>
      <c r="C5688" s="1" t="s">
        <v>4983</v>
      </c>
      <c r="D5688" s="1"/>
      <c r="E5688" s="1" t="s">
        <v>2</v>
      </c>
      <c r="F5688" s="1" t="s">
        <v>4984</v>
      </c>
      <c r="G5688" s="1">
        <v>2</v>
      </c>
      <c r="H5688" s="1" t="s">
        <v>19</v>
      </c>
      <c r="I5688" s="1" t="s">
        <v>4834</v>
      </c>
      <c r="J5688" s="1">
        <v>18.399999999999999</v>
      </c>
      <c r="K5688" s="1">
        <v>36.799999999999997</v>
      </c>
      <c r="L5688" s="42">
        <v>1</v>
      </c>
      <c r="M5688" s="232">
        <v>46309</v>
      </c>
      <c r="N5688" s="1" t="str">
        <f>VLOOKUP(B5688,MICRO!E:L,8,0)</f>
        <v>P-207</v>
      </c>
    </row>
    <row r="5689" spans="1:14" ht="20.25" x14ac:dyDescent="0.25">
      <c r="A5689" s="1">
        <v>13</v>
      </c>
      <c r="B5689" s="159">
        <v>4502</v>
      </c>
      <c r="C5689" s="1" t="s">
        <v>4983</v>
      </c>
      <c r="D5689" s="1"/>
      <c r="E5689" s="1" t="s">
        <v>43</v>
      </c>
      <c r="F5689" s="1" t="s">
        <v>4985</v>
      </c>
      <c r="G5689" s="1">
        <v>4</v>
      </c>
      <c r="H5689" s="1" t="s">
        <v>19</v>
      </c>
      <c r="I5689" s="1" t="s">
        <v>4834</v>
      </c>
      <c r="J5689" s="1">
        <v>14.3</v>
      </c>
      <c r="K5689" s="1">
        <v>57.2</v>
      </c>
      <c r="L5689" s="42">
        <v>1</v>
      </c>
      <c r="M5689" s="232">
        <v>46309</v>
      </c>
      <c r="N5689" s="1" t="str">
        <f>VLOOKUP(B5689,MICRO!E:L,8,0)</f>
        <v>P-207</v>
      </c>
    </row>
    <row r="5690" spans="1:14" ht="20.25" x14ac:dyDescent="0.25">
      <c r="A5690" s="1"/>
      <c r="B5690" s="159"/>
      <c r="C5690" s="1"/>
      <c r="D5690" s="1"/>
      <c r="E5690" s="1"/>
      <c r="F5690" s="1"/>
      <c r="G5690" s="1"/>
      <c r="H5690" s="1"/>
      <c r="I5690" s="1"/>
      <c r="J5690" s="1"/>
      <c r="K5690" s="1"/>
      <c r="L5690" s="42">
        <v>1</v>
      </c>
      <c r="M5690" s="232">
        <v>46309</v>
      </c>
      <c r="N5690" s="1" t="e">
        <f>VLOOKUP(B5690,MICRO!E:L,8,0)</f>
        <v>#N/A</v>
      </c>
    </row>
    <row r="5691" spans="1:14" ht="20.25" x14ac:dyDescent="0.25">
      <c r="A5691" s="1">
        <v>1</v>
      </c>
      <c r="B5691" s="159">
        <v>4539</v>
      </c>
      <c r="C5691" s="1" t="s">
        <v>5063</v>
      </c>
      <c r="D5691" s="1" t="s">
        <v>5064</v>
      </c>
      <c r="E5691" s="1" t="s">
        <v>2</v>
      </c>
      <c r="F5691" s="1" t="s">
        <v>5065</v>
      </c>
      <c r="G5691" s="1">
        <v>1</v>
      </c>
      <c r="H5691" s="1" t="s">
        <v>19</v>
      </c>
      <c r="I5691" s="1" t="s">
        <v>4834</v>
      </c>
      <c r="J5691" s="1">
        <v>713.6</v>
      </c>
      <c r="K5691" s="1">
        <v>713.6</v>
      </c>
      <c r="L5691" s="42">
        <v>1</v>
      </c>
      <c r="M5691" s="232">
        <v>46309</v>
      </c>
      <c r="N5691" s="1" t="str">
        <f>VLOOKUP(B5691,MICRO!E:L,8,0)</f>
        <v>P-207</v>
      </c>
    </row>
    <row r="5692" spans="1:14" ht="20.25" x14ac:dyDescent="0.25">
      <c r="A5692" s="1">
        <v>7</v>
      </c>
      <c r="B5692" s="159">
        <v>4497</v>
      </c>
      <c r="C5692" s="1" t="s">
        <v>4976</v>
      </c>
      <c r="D5692" s="1"/>
      <c r="E5692" s="1" t="s">
        <v>2</v>
      </c>
      <c r="F5692" s="1" t="s">
        <v>4977</v>
      </c>
      <c r="G5692" s="1">
        <v>10</v>
      </c>
      <c r="H5692" s="1" t="s">
        <v>19</v>
      </c>
      <c r="I5692" s="1" t="s">
        <v>4834</v>
      </c>
      <c r="J5692" s="1">
        <v>18.399999999999999</v>
      </c>
      <c r="K5692" s="1">
        <v>184</v>
      </c>
      <c r="L5692" s="42">
        <v>1</v>
      </c>
      <c r="M5692" s="232">
        <v>46309</v>
      </c>
      <c r="N5692" s="1" t="str">
        <f>VLOOKUP(B5692,MICRO!E:L,8,0)</f>
        <v>P-207</v>
      </c>
    </row>
    <row r="5693" spans="1:14" ht="20.25" x14ac:dyDescent="0.25">
      <c r="A5693" s="1">
        <v>8</v>
      </c>
      <c r="B5693" s="159">
        <v>4749</v>
      </c>
      <c r="C5693" s="1" t="s">
        <v>4976</v>
      </c>
      <c r="D5693" s="1"/>
      <c r="E5693" s="1" t="s">
        <v>43</v>
      </c>
      <c r="F5693" s="1" t="s">
        <v>5405</v>
      </c>
      <c r="G5693" s="1">
        <v>20</v>
      </c>
      <c r="H5693" s="1" t="s">
        <v>19</v>
      </c>
      <c r="I5693" s="1" t="s">
        <v>4834</v>
      </c>
      <c r="J5693" s="1">
        <v>20</v>
      </c>
      <c r="K5693" s="1">
        <v>400</v>
      </c>
      <c r="L5693" s="42">
        <v>1</v>
      </c>
      <c r="M5693" s="232">
        <v>46309</v>
      </c>
      <c r="N5693" s="1" t="str">
        <f>VLOOKUP(B5693,MICRO!E:L,8,0)</f>
        <v>P-207</v>
      </c>
    </row>
    <row r="5694" spans="1:14" ht="20.25" x14ac:dyDescent="0.25">
      <c r="A5694" s="1">
        <v>13</v>
      </c>
      <c r="B5694" s="159">
        <v>4421</v>
      </c>
      <c r="C5694" s="1" t="s">
        <v>4829</v>
      </c>
      <c r="D5694" s="1"/>
      <c r="E5694" s="1"/>
      <c r="F5694" s="1" t="s">
        <v>4828</v>
      </c>
      <c r="G5694" s="1">
        <v>20</v>
      </c>
      <c r="H5694" s="1" t="s">
        <v>19</v>
      </c>
      <c r="I5694" s="1" t="s">
        <v>4834</v>
      </c>
      <c r="J5694" s="1">
        <v>2.1</v>
      </c>
      <c r="K5694" s="1">
        <v>42</v>
      </c>
      <c r="L5694" s="42">
        <v>1</v>
      </c>
      <c r="M5694" s="232">
        <v>46309</v>
      </c>
      <c r="N5694" s="1" t="str">
        <f>VLOOKUP(B5694,MICRO!E:L,8,0)</f>
        <v>P-207</v>
      </c>
    </row>
    <row r="5695" spans="1:14" ht="20.25" x14ac:dyDescent="0.25">
      <c r="A5695" s="1">
        <v>14</v>
      </c>
      <c r="B5695" s="159">
        <v>4424</v>
      </c>
      <c r="C5695" s="1" t="s">
        <v>4835</v>
      </c>
      <c r="D5695" s="1"/>
      <c r="E5695" s="1"/>
      <c r="F5695" s="1" t="s">
        <v>4836</v>
      </c>
      <c r="G5695" s="1">
        <v>20</v>
      </c>
      <c r="H5695" s="1" t="s">
        <v>19</v>
      </c>
      <c r="I5695" s="1" t="s">
        <v>4834</v>
      </c>
      <c r="J5695" s="1">
        <v>4.2</v>
      </c>
      <c r="K5695" s="1">
        <v>84</v>
      </c>
      <c r="L5695" s="42">
        <v>1</v>
      </c>
      <c r="M5695" s="232">
        <v>46309</v>
      </c>
      <c r="N5695" s="1" t="str">
        <f>VLOOKUP(B5695,MICRO!E:L,8,0)</f>
        <v>P-207</v>
      </c>
    </row>
    <row r="5696" spans="1:14" ht="20.25" x14ac:dyDescent="0.25">
      <c r="A5696" s="1">
        <v>11</v>
      </c>
      <c r="B5696" s="159">
        <v>4420</v>
      </c>
      <c r="C5696" s="1" t="s">
        <v>83</v>
      </c>
      <c r="D5696" s="1"/>
      <c r="E5696" s="1"/>
      <c r="F5696" s="1" t="s">
        <v>4827</v>
      </c>
      <c r="G5696" s="1">
        <v>2</v>
      </c>
      <c r="H5696" s="1" t="s">
        <v>19</v>
      </c>
      <c r="I5696" s="1" t="s">
        <v>4834</v>
      </c>
      <c r="J5696" s="1">
        <v>135</v>
      </c>
      <c r="K5696" s="1">
        <v>270</v>
      </c>
      <c r="L5696" s="42">
        <v>1</v>
      </c>
      <c r="M5696" s="232">
        <v>46309</v>
      </c>
      <c r="N5696" s="1" t="str">
        <f>VLOOKUP(B5696,MICRO!E:L,8,0)</f>
        <v>P-207</v>
      </c>
    </row>
    <row r="5697" spans="1:14" ht="20.25" x14ac:dyDescent="0.25">
      <c r="A5697" s="1">
        <v>12</v>
      </c>
      <c r="B5697" s="159">
        <v>4504</v>
      </c>
      <c r="C5697" s="1" t="s">
        <v>4988</v>
      </c>
      <c r="D5697" s="1"/>
      <c r="E5697" s="1" t="s">
        <v>2</v>
      </c>
      <c r="F5697" s="1" t="s">
        <v>4989</v>
      </c>
      <c r="G5697" s="1">
        <v>2</v>
      </c>
      <c r="H5697" s="1" t="s">
        <v>19</v>
      </c>
      <c r="I5697" s="1" t="s">
        <v>4834</v>
      </c>
      <c r="J5697" s="1">
        <v>7</v>
      </c>
      <c r="K5697" s="1">
        <v>14</v>
      </c>
      <c r="L5697" s="42">
        <v>1</v>
      </c>
      <c r="M5697" s="232">
        <v>46309</v>
      </c>
      <c r="N5697" s="1" t="str">
        <f>VLOOKUP(B5697,MICRO!E:L,8,0)</f>
        <v>P-207</v>
      </c>
    </row>
    <row r="5698" spans="1:14" ht="20.25" x14ac:dyDescent="0.25">
      <c r="A5698" s="1"/>
      <c r="B5698" s="159"/>
      <c r="C5698" s="1"/>
      <c r="D5698" s="1"/>
      <c r="E5698" s="1"/>
      <c r="F5698" s="1"/>
      <c r="G5698" s="1"/>
      <c r="H5698" s="1"/>
      <c r="I5698" s="1"/>
      <c r="J5698" s="1"/>
      <c r="K5698" s="1"/>
      <c r="L5698" s="42">
        <v>1</v>
      </c>
      <c r="M5698" s="232">
        <v>46309</v>
      </c>
      <c r="N5698" s="1" t="e">
        <f>VLOOKUP(B5698,MICRO!E:L,8,0)</f>
        <v>#N/A</v>
      </c>
    </row>
    <row r="5699" spans="1:14" ht="20.25" x14ac:dyDescent="0.25">
      <c r="A5699" s="1">
        <v>1</v>
      </c>
      <c r="B5699" s="159">
        <v>4693</v>
      </c>
      <c r="C5699" s="1" t="s">
        <v>5304</v>
      </c>
      <c r="D5699" s="1" t="s">
        <v>5305</v>
      </c>
      <c r="E5699" s="1" t="s">
        <v>2</v>
      </c>
      <c r="F5699" s="1" t="s">
        <v>5306</v>
      </c>
      <c r="G5699" s="1">
        <v>1</v>
      </c>
      <c r="H5699" s="1" t="s">
        <v>19</v>
      </c>
      <c r="I5699" s="1" t="s">
        <v>4834</v>
      </c>
      <c r="J5699" s="1">
        <v>425.4</v>
      </c>
      <c r="K5699" s="1">
        <v>425.4</v>
      </c>
      <c r="L5699" s="42">
        <v>1</v>
      </c>
      <c r="M5699" s="232">
        <v>46309</v>
      </c>
      <c r="N5699" s="1" t="str">
        <f>VLOOKUP(B5699,MICRO!E:L,8,0)</f>
        <v>P-207</v>
      </c>
    </row>
    <row r="5700" spans="1:14" ht="20.25" x14ac:dyDescent="0.25">
      <c r="A5700" s="1">
        <v>5</v>
      </c>
      <c r="B5700" s="159">
        <v>4496</v>
      </c>
      <c r="C5700" s="1" t="s">
        <v>4975</v>
      </c>
      <c r="D5700" s="1"/>
      <c r="E5700" s="1" t="s">
        <v>2</v>
      </c>
      <c r="F5700" s="1" t="s">
        <v>5403</v>
      </c>
      <c r="G5700" s="1">
        <v>5</v>
      </c>
      <c r="H5700" s="1" t="s">
        <v>19</v>
      </c>
      <c r="I5700" s="1" t="s">
        <v>4834</v>
      </c>
      <c r="J5700" s="1">
        <v>18.399999999999999</v>
      </c>
      <c r="K5700" s="1">
        <v>92</v>
      </c>
      <c r="L5700" s="42">
        <v>1</v>
      </c>
      <c r="M5700" s="232">
        <v>46309</v>
      </c>
      <c r="N5700" s="1" t="str">
        <f>VLOOKUP(B5700,MICRO!E:L,8,0)</f>
        <v>P-207</v>
      </c>
    </row>
    <row r="5701" spans="1:14" ht="20.25" x14ac:dyDescent="0.25">
      <c r="A5701" s="1">
        <v>6</v>
      </c>
      <c r="B5701" s="159">
        <v>4748</v>
      </c>
      <c r="C5701" s="1" t="s">
        <v>4975</v>
      </c>
      <c r="D5701" s="1"/>
      <c r="E5701" s="1" t="s">
        <v>2</v>
      </c>
      <c r="F5701" s="1" t="s">
        <v>5404</v>
      </c>
      <c r="G5701" s="1">
        <v>10</v>
      </c>
      <c r="H5701" s="1" t="s">
        <v>19</v>
      </c>
      <c r="I5701" s="1" t="s">
        <v>4834</v>
      </c>
      <c r="J5701" s="1">
        <v>20</v>
      </c>
      <c r="K5701" s="1">
        <v>200</v>
      </c>
      <c r="L5701" s="42">
        <v>1</v>
      </c>
      <c r="M5701" s="232">
        <v>46309</v>
      </c>
      <c r="N5701" s="1" t="str">
        <f>VLOOKUP(B5701,MICRO!E:L,8,0)</f>
        <v>P-207</v>
      </c>
    </row>
    <row r="5702" spans="1:14" ht="20.25" x14ac:dyDescent="0.25">
      <c r="A5702" s="1">
        <v>7</v>
      </c>
      <c r="B5702" s="159">
        <v>4503</v>
      </c>
      <c r="C5702" s="1" t="s">
        <v>4986</v>
      </c>
      <c r="D5702" s="1"/>
      <c r="E5702" s="1" t="s">
        <v>2</v>
      </c>
      <c r="F5702" s="1" t="s">
        <v>4987</v>
      </c>
      <c r="G5702" s="1">
        <v>1</v>
      </c>
      <c r="H5702" s="1" t="s">
        <v>19</v>
      </c>
      <c r="I5702" s="1" t="s">
        <v>4834</v>
      </c>
      <c r="J5702" s="1">
        <v>23.4</v>
      </c>
      <c r="K5702" s="1">
        <v>23.4</v>
      </c>
      <c r="L5702" s="42">
        <v>1</v>
      </c>
      <c r="M5702" s="232">
        <v>46309</v>
      </c>
      <c r="N5702" s="1" t="str">
        <f>VLOOKUP(B5702,MICRO!E:L,8,0)</f>
        <v>P-207</v>
      </c>
    </row>
    <row r="5703" spans="1:14" ht="20.25" x14ac:dyDescent="0.25">
      <c r="A5703" s="1">
        <v>9</v>
      </c>
      <c r="B5703" s="159">
        <v>4425</v>
      </c>
      <c r="C5703" s="1" t="s">
        <v>4837</v>
      </c>
      <c r="D5703" s="1"/>
      <c r="E5703" s="1"/>
      <c r="F5703" s="1" t="s">
        <v>4838</v>
      </c>
      <c r="G5703" s="1">
        <v>10</v>
      </c>
      <c r="H5703" s="1" t="s">
        <v>19</v>
      </c>
      <c r="I5703" s="1" t="s">
        <v>4834</v>
      </c>
      <c r="J5703" s="1">
        <v>3.6</v>
      </c>
      <c r="K5703" s="1">
        <v>36</v>
      </c>
      <c r="L5703" s="42">
        <v>1</v>
      </c>
      <c r="M5703" s="232">
        <v>46309</v>
      </c>
      <c r="N5703" s="1" t="str">
        <f>VLOOKUP(B5703,MICRO!E:L,8,0)</f>
        <v>P-207</v>
      </c>
    </row>
    <row r="5704" spans="1:14" ht="20.25" x14ac:dyDescent="0.25">
      <c r="A5704" s="1">
        <v>10</v>
      </c>
      <c r="B5704" s="159">
        <v>4422</v>
      </c>
      <c r="C5704" s="1" t="s">
        <v>4830</v>
      </c>
      <c r="D5704" s="1"/>
      <c r="E5704" s="1"/>
      <c r="F5704" s="1" t="s">
        <v>4832</v>
      </c>
      <c r="G5704" s="1">
        <v>10</v>
      </c>
      <c r="H5704" s="1" t="s">
        <v>19</v>
      </c>
      <c r="I5704" s="1" t="s">
        <v>4834</v>
      </c>
      <c r="J5704" s="1">
        <v>3</v>
      </c>
      <c r="K5704" s="1">
        <v>30</v>
      </c>
      <c r="L5704" s="42">
        <v>1</v>
      </c>
      <c r="M5704" s="232">
        <v>46309</v>
      </c>
      <c r="N5704" s="1" t="str">
        <f>VLOOKUP(B5704,MICRO!E:L,8,0)</f>
        <v>P-207</v>
      </c>
    </row>
    <row r="5705" spans="1:14" ht="20.25" x14ac:dyDescent="0.25">
      <c r="A5705" s="1">
        <v>11</v>
      </c>
      <c r="B5705" s="159">
        <v>4420</v>
      </c>
      <c r="C5705" s="1" t="s">
        <v>83</v>
      </c>
      <c r="D5705" s="1"/>
      <c r="E5705" s="1"/>
      <c r="F5705" s="1" t="s">
        <v>4827</v>
      </c>
      <c r="G5705" s="1">
        <v>1</v>
      </c>
      <c r="H5705" s="1" t="s">
        <v>19</v>
      </c>
      <c r="I5705" s="1" t="s">
        <v>4834</v>
      </c>
      <c r="J5705" s="1">
        <v>135</v>
      </c>
      <c r="K5705" s="1">
        <v>135</v>
      </c>
      <c r="L5705" s="42">
        <v>1</v>
      </c>
      <c r="M5705" s="232">
        <v>46309</v>
      </c>
      <c r="N5705" s="1" t="str">
        <f>VLOOKUP(B5705,MICRO!E:L,8,0)</f>
        <v>P-207</v>
      </c>
    </row>
    <row r="5706" spans="1:14" ht="20.25" x14ac:dyDescent="0.25">
      <c r="A5706" s="1">
        <v>12</v>
      </c>
      <c r="B5706" s="159">
        <v>4419</v>
      </c>
      <c r="C5706" s="1" t="s">
        <v>653</v>
      </c>
      <c r="D5706" s="1"/>
      <c r="E5706" s="1"/>
      <c r="F5706" s="1" t="s">
        <v>4831</v>
      </c>
      <c r="G5706" s="1">
        <v>2</v>
      </c>
      <c r="H5706" s="1" t="s">
        <v>19</v>
      </c>
      <c r="I5706" s="1" t="s">
        <v>4834</v>
      </c>
      <c r="J5706" s="1">
        <v>2.39</v>
      </c>
      <c r="K5706" s="1">
        <v>4.78</v>
      </c>
      <c r="L5706" s="42">
        <v>1</v>
      </c>
      <c r="M5706" s="232">
        <v>46309</v>
      </c>
      <c r="N5706" s="1" t="str">
        <f>VLOOKUP(B5706,MICRO!E:L,8,0)</f>
        <v>P-207</v>
      </c>
    </row>
    <row r="5707" spans="1:14" ht="20.25" x14ac:dyDescent="0.25">
      <c r="A5707" s="1"/>
      <c r="B5707" s="159"/>
      <c r="C5707" s="1"/>
      <c r="D5707" s="1"/>
      <c r="E5707" s="1"/>
      <c r="F5707" s="1"/>
      <c r="G5707" s="1"/>
      <c r="H5707" s="1"/>
      <c r="I5707" s="1"/>
      <c r="J5707" s="1"/>
      <c r="K5707" s="1"/>
      <c r="L5707" s="42">
        <v>1</v>
      </c>
      <c r="M5707" s="232">
        <v>46309</v>
      </c>
      <c r="N5707" s="1" t="e">
        <f>VLOOKUP(B5707,MICRO!E:L,8,0)</f>
        <v>#N/A</v>
      </c>
    </row>
    <row r="5708" spans="1:14" ht="20.25" x14ac:dyDescent="0.25">
      <c r="A5708" s="1">
        <v>1</v>
      </c>
      <c r="B5708" s="159"/>
      <c r="C5708" s="1" t="s">
        <v>6136</v>
      </c>
      <c r="D5708" s="1"/>
      <c r="E5708" s="1"/>
      <c r="F5708" s="1" t="s">
        <v>6137</v>
      </c>
      <c r="G5708" s="1">
        <v>6</v>
      </c>
      <c r="H5708" s="1" t="s">
        <v>19</v>
      </c>
      <c r="I5708" s="1"/>
      <c r="J5708" s="1">
        <v>0.1</v>
      </c>
      <c r="K5708" s="1">
        <v>0.60000000000000009</v>
      </c>
      <c r="L5708" s="42">
        <v>1</v>
      </c>
      <c r="M5708" s="232">
        <v>46309</v>
      </c>
      <c r="N5708" s="1" t="e">
        <f>VLOOKUP(B5708,MICRO!E:L,8,0)</f>
        <v>#N/A</v>
      </c>
    </row>
    <row r="5709" spans="1:14" ht="20.25" x14ac:dyDescent="0.25">
      <c r="A5709" s="1">
        <v>2</v>
      </c>
      <c r="B5709" s="159"/>
      <c r="C5709" s="1" t="s">
        <v>6136</v>
      </c>
      <c r="D5709" s="1"/>
      <c r="E5709" s="1"/>
      <c r="F5709" s="1" t="s">
        <v>6138</v>
      </c>
      <c r="G5709" s="1">
        <v>6</v>
      </c>
      <c r="H5709" s="1" t="s">
        <v>19</v>
      </c>
      <c r="I5709" s="1"/>
      <c r="J5709" s="1">
        <v>0.1</v>
      </c>
      <c r="K5709" s="1">
        <v>0.60000000000000009</v>
      </c>
      <c r="L5709" s="42">
        <v>1</v>
      </c>
      <c r="M5709" s="232">
        <v>46309</v>
      </c>
      <c r="N5709" s="1" t="e">
        <f>VLOOKUP(B5709,MICRO!E:L,8,0)</f>
        <v>#N/A</v>
      </c>
    </row>
    <row r="5710" spans="1:14" ht="20.25" x14ac:dyDescent="0.25">
      <c r="A5710" s="1">
        <v>3</v>
      </c>
      <c r="B5710" s="159"/>
      <c r="C5710" s="1" t="s">
        <v>5307</v>
      </c>
      <c r="D5710" s="1"/>
      <c r="E5710" s="1"/>
      <c r="F5710" s="1" t="s">
        <v>6139</v>
      </c>
      <c r="G5710" s="1">
        <v>8</v>
      </c>
      <c r="H5710" s="1" t="s">
        <v>19</v>
      </c>
      <c r="I5710" s="1"/>
      <c r="J5710" s="1">
        <v>0.1</v>
      </c>
      <c r="K5710" s="1">
        <v>0.8</v>
      </c>
      <c r="L5710" s="42">
        <v>1</v>
      </c>
      <c r="M5710" s="232">
        <v>46309</v>
      </c>
      <c r="N5710" s="1" t="e">
        <f>VLOOKUP(B5710,MICRO!E:L,8,0)</f>
        <v>#N/A</v>
      </c>
    </row>
    <row r="5711" spans="1:14" ht="20.25" x14ac:dyDescent="0.25">
      <c r="A5711" s="1">
        <v>4</v>
      </c>
      <c r="B5711" s="159"/>
      <c r="C5711" s="1" t="s">
        <v>5307</v>
      </c>
      <c r="D5711" s="1"/>
      <c r="E5711" s="1"/>
      <c r="F5711" s="1" t="s">
        <v>6140</v>
      </c>
      <c r="G5711" s="1">
        <v>8</v>
      </c>
      <c r="H5711" s="1" t="s">
        <v>19</v>
      </c>
      <c r="I5711" s="1"/>
      <c r="J5711" s="1">
        <v>0.1</v>
      </c>
      <c r="K5711" s="1">
        <v>0.8</v>
      </c>
      <c r="L5711" s="42">
        <v>1</v>
      </c>
      <c r="M5711" s="232">
        <v>46309</v>
      </c>
      <c r="N5711" s="1" t="e">
        <f>VLOOKUP(B5711,MICRO!E:L,8,0)</f>
        <v>#N/A</v>
      </c>
    </row>
    <row r="5712" spans="1:14" ht="20.25" x14ac:dyDescent="0.25">
      <c r="A5712" s="1">
        <v>5</v>
      </c>
      <c r="B5712" s="159"/>
      <c r="C5712" s="1" t="s">
        <v>5307</v>
      </c>
      <c r="D5712" s="1"/>
      <c r="E5712" s="1"/>
      <c r="F5712" s="1" t="s">
        <v>6141</v>
      </c>
      <c r="G5712" s="1">
        <v>8</v>
      </c>
      <c r="H5712" s="1" t="s">
        <v>19</v>
      </c>
      <c r="I5712" s="1"/>
      <c r="J5712" s="1">
        <v>0.1</v>
      </c>
      <c r="K5712" s="1">
        <v>0.8</v>
      </c>
      <c r="L5712" s="42">
        <v>1</v>
      </c>
      <c r="M5712" s="232">
        <v>46309</v>
      </c>
      <c r="N5712" s="1" t="e">
        <f>VLOOKUP(B5712,MICRO!E:L,8,0)</f>
        <v>#N/A</v>
      </c>
    </row>
    <row r="5713" spans="1:14" ht="20.25" x14ac:dyDescent="0.25">
      <c r="A5713" s="1">
        <v>6</v>
      </c>
      <c r="B5713" s="159"/>
      <c r="C5713" s="1" t="s">
        <v>5304</v>
      </c>
      <c r="D5713" s="1"/>
      <c r="E5713" s="1"/>
      <c r="F5713" s="1" t="s">
        <v>6142</v>
      </c>
      <c r="G5713" s="1">
        <v>8</v>
      </c>
      <c r="H5713" s="1" t="s">
        <v>19</v>
      </c>
      <c r="I5713" s="1"/>
      <c r="J5713" s="1">
        <v>0.1</v>
      </c>
      <c r="K5713" s="1">
        <v>0.8</v>
      </c>
      <c r="L5713" s="42">
        <v>1</v>
      </c>
      <c r="M5713" s="232">
        <v>46309</v>
      </c>
      <c r="N5713" s="1" t="e">
        <f>VLOOKUP(B5713,MICRO!E:L,8,0)</f>
        <v>#N/A</v>
      </c>
    </row>
    <row r="5714" spans="1:14" ht="20.25" x14ac:dyDescent="0.25">
      <c r="A5714" s="1">
        <v>7</v>
      </c>
      <c r="B5714" s="159"/>
      <c r="C5714" s="1" t="s">
        <v>5304</v>
      </c>
      <c r="D5714" s="1"/>
      <c r="E5714" s="1"/>
      <c r="F5714" s="1" t="s">
        <v>6143</v>
      </c>
      <c r="G5714" s="1">
        <v>8</v>
      </c>
      <c r="H5714" s="1" t="s">
        <v>19</v>
      </c>
      <c r="I5714" s="1"/>
      <c r="J5714" s="1">
        <v>0.1</v>
      </c>
      <c r="K5714" s="1">
        <v>0.8</v>
      </c>
      <c r="L5714" s="42">
        <v>1</v>
      </c>
      <c r="M5714" s="232">
        <v>46309</v>
      </c>
      <c r="N5714" s="1" t="e">
        <f>VLOOKUP(B5714,MICRO!E:L,8,0)</f>
        <v>#N/A</v>
      </c>
    </row>
    <row r="5715" spans="1:14" ht="20.25" x14ac:dyDescent="0.25">
      <c r="A5715" s="1">
        <v>8</v>
      </c>
      <c r="B5715" s="159"/>
      <c r="C5715" s="1" t="s">
        <v>5304</v>
      </c>
      <c r="D5715" s="1"/>
      <c r="E5715" s="1"/>
      <c r="F5715" s="1" t="s">
        <v>6144</v>
      </c>
      <c r="G5715" s="1">
        <v>8</v>
      </c>
      <c r="H5715" s="1" t="s">
        <v>19</v>
      </c>
      <c r="I5715" s="1"/>
      <c r="J5715" s="1">
        <v>0.1</v>
      </c>
      <c r="K5715" s="1">
        <v>0.8</v>
      </c>
      <c r="L5715" s="42">
        <v>1</v>
      </c>
      <c r="M5715" s="232">
        <v>46309</v>
      </c>
      <c r="N5715" s="1" t="e">
        <f>VLOOKUP(B5715,MICRO!E:L,8,0)</f>
        <v>#N/A</v>
      </c>
    </row>
    <row r="5716" spans="1:14" ht="20.25" x14ac:dyDescent="0.25">
      <c r="A5716" s="1">
        <v>9</v>
      </c>
      <c r="B5716" s="159"/>
      <c r="C5716" s="1" t="s">
        <v>6145</v>
      </c>
      <c r="D5716" s="1"/>
      <c r="E5716" s="1"/>
      <c r="F5716" s="1" t="s">
        <v>6146</v>
      </c>
      <c r="G5716" s="1">
        <v>120</v>
      </c>
      <c r="H5716" s="1" t="s">
        <v>19</v>
      </c>
      <c r="I5716" s="1"/>
      <c r="J5716" s="1">
        <v>0.1</v>
      </c>
      <c r="K5716" s="1">
        <v>12</v>
      </c>
      <c r="L5716" s="42">
        <v>1</v>
      </c>
      <c r="M5716" s="232">
        <v>46309</v>
      </c>
      <c r="N5716" s="1" t="e">
        <f>VLOOKUP(B5716,MICRO!E:L,8,0)</f>
        <v>#N/A</v>
      </c>
    </row>
    <row r="5717" spans="1:14" ht="20.25" x14ac:dyDescent="0.25">
      <c r="A5717" s="1">
        <v>10</v>
      </c>
      <c r="B5717" s="159"/>
      <c r="C5717" s="1" t="s">
        <v>6145</v>
      </c>
      <c r="D5717" s="1"/>
      <c r="E5717" s="1"/>
      <c r="F5717" s="1" t="s">
        <v>6147</v>
      </c>
      <c r="G5717" s="1">
        <v>120</v>
      </c>
      <c r="H5717" s="1" t="s">
        <v>19</v>
      </c>
      <c r="I5717" s="1"/>
      <c r="J5717" s="1">
        <v>0.1</v>
      </c>
      <c r="K5717" s="1">
        <v>12</v>
      </c>
      <c r="L5717" s="42">
        <v>1</v>
      </c>
      <c r="M5717" s="232">
        <v>46309</v>
      </c>
      <c r="N5717" s="1" t="e">
        <f>VLOOKUP(B5717,MICRO!E:L,8,0)</f>
        <v>#N/A</v>
      </c>
    </row>
    <row r="5718" spans="1:14" ht="20.25" x14ac:dyDescent="0.25">
      <c r="A5718" s="1"/>
      <c r="B5718" s="159"/>
      <c r="C5718" s="1" t="s">
        <v>6145</v>
      </c>
      <c r="D5718" s="1"/>
      <c r="E5718" s="1"/>
      <c r="F5718" s="1" t="s">
        <v>6148</v>
      </c>
      <c r="G5718" s="1">
        <v>222</v>
      </c>
      <c r="H5718" s="1"/>
      <c r="I5718" s="1"/>
      <c r="J5718" s="1">
        <v>0.1</v>
      </c>
      <c r="K5718" s="1">
        <v>22.200000000000003</v>
      </c>
      <c r="L5718" s="42">
        <v>1</v>
      </c>
      <c r="M5718" s="232">
        <v>46309</v>
      </c>
      <c r="N5718" s="1" t="e">
        <f>VLOOKUP(B5718,MICRO!E:L,8,0)</f>
        <v>#N/A</v>
      </c>
    </row>
    <row r="5719" spans="1:14" ht="20.25" x14ac:dyDescent="0.25">
      <c r="A5719" s="1">
        <v>11</v>
      </c>
      <c r="B5719" s="159"/>
      <c r="C5719" s="1" t="s">
        <v>6145</v>
      </c>
      <c r="D5719" s="1"/>
      <c r="E5719" s="1"/>
      <c r="F5719" s="1" t="s">
        <v>6149</v>
      </c>
      <c r="G5719" s="1">
        <v>122</v>
      </c>
      <c r="H5719" s="1" t="s">
        <v>19</v>
      </c>
      <c r="I5719" s="1"/>
      <c r="J5719" s="1">
        <v>0.1</v>
      </c>
      <c r="K5719" s="1">
        <v>12.200000000000001</v>
      </c>
      <c r="L5719" s="42">
        <v>1</v>
      </c>
      <c r="M5719" s="232">
        <v>46309</v>
      </c>
      <c r="N5719" s="1" t="e">
        <f>VLOOKUP(B5719,MICRO!E:L,8,0)</f>
        <v>#N/A</v>
      </c>
    </row>
    <row r="5720" spans="1:14" ht="20.25" x14ac:dyDescent="0.25">
      <c r="A5720" s="1">
        <v>12</v>
      </c>
      <c r="B5720" s="159"/>
      <c r="C5720" s="1" t="s">
        <v>6145</v>
      </c>
      <c r="D5720" s="1"/>
      <c r="E5720" s="1"/>
      <c r="F5720" s="1" t="s">
        <v>6147</v>
      </c>
      <c r="G5720" s="1">
        <v>122</v>
      </c>
      <c r="H5720" s="1" t="s">
        <v>19</v>
      </c>
      <c r="I5720" s="1"/>
      <c r="J5720" s="1">
        <v>0.1</v>
      </c>
      <c r="K5720" s="1">
        <v>12.200000000000001</v>
      </c>
      <c r="L5720" s="42">
        <v>1</v>
      </c>
      <c r="M5720" s="232">
        <v>46309</v>
      </c>
      <c r="N5720" s="1" t="e">
        <f>VLOOKUP(B5720,MICRO!E:L,8,0)</f>
        <v>#N/A</v>
      </c>
    </row>
    <row r="5721" spans="1:14" ht="20.25" x14ac:dyDescent="0.25">
      <c r="A5721" s="1">
        <v>13</v>
      </c>
      <c r="B5721" s="159"/>
      <c r="C5721" s="1" t="s">
        <v>5338</v>
      </c>
      <c r="D5721" s="1"/>
      <c r="E5721" s="1"/>
      <c r="F5721" s="1" t="s">
        <v>6150</v>
      </c>
      <c r="G5721" s="1">
        <v>36</v>
      </c>
      <c r="H5721" s="1" t="s">
        <v>19</v>
      </c>
      <c r="I5721" s="1"/>
      <c r="J5721" s="1">
        <v>0.1</v>
      </c>
      <c r="K5721" s="1">
        <v>3.6</v>
      </c>
      <c r="L5721" s="42">
        <v>1</v>
      </c>
      <c r="M5721" s="232">
        <v>46309</v>
      </c>
      <c r="N5721" s="1" t="e">
        <f>VLOOKUP(B5721,MICRO!E:L,8,0)</f>
        <v>#N/A</v>
      </c>
    </row>
    <row r="5722" spans="1:14" ht="20.25" x14ac:dyDescent="0.25">
      <c r="A5722" s="1">
        <v>14</v>
      </c>
      <c r="B5722" s="159"/>
      <c r="C5722" s="1" t="s">
        <v>5338</v>
      </c>
      <c r="D5722" s="1"/>
      <c r="E5722" s="1"/>
      <c r="F5722" s="1" t="s">
        <v>6151</v>
      </c>
      <c r="G5722" s="1">
        <v>36</v>
      </c>
      <c r="H5722" s="1" t="s">
        <v>19</v>
      </c>
      <c r="I5722" s="1"/>
      <c r="J5722" s="1">
        <v>0.1</v>
      </c>
      <c r="K5722" s="1">
        <v>3.6</v>
      </c>
      <c r="L5722" s="42">
        <v>1</v>
      </c>
      <c r="M5722" s="232">
        <v>46309</v>
      </c>
      <c r="N5722" s="1" t="e">
        <f>VLOOKUP(B5722,MICRO!E:L,8,0)</f>
        <v>#N/A</v>
      </c>
    </row>
    <row r="5723" spans="1:14" ht="20.25" x14ac:dyDescent="0.25">
      <c r="A5723" s="1">
        <v>15</v>
      </c>
      <c r="B5723" s="159"/>
      <c r="C5723" s="1" t="s">
        <v>5338</v>
      </c>
      <c r="D5723" s="1"/>
      <c r="E5723" s="1"/>
      <c r="F5723" s="1" t="s">
        <v>6152</v>
      </c>
      <c r="G5723" s="1">
        <v>36</v>
      </c>
      <c r="H5723" s="1" t="s">
        <v>19</v>
      </c>
      <c r="I5723" s="1"/>
      <c r="J5723" s="1">
        <v>0.1</v>
      </c>
      <c r="K5723" s="1">
        <v>3.6</v>
      </c>
      <c r="L5723" s="42">
        <v>1</v>
      </c>
      <c r="M5723" s="232">
        <v>46309</v>
      </c>
      <c r="N5723" s="1" t="e">
        <f>VLOOKUP(B5723,MICRO!E:L,8,0)</f>
        <v>#N/A</v>
      </c>
    </row>
    <row r="5724" spans="1:14" ht="20.25" x14ac:dyDescent="0.25">
      <c r="A5724" s="1">
        <v>16</v>
      </c>
      <c r="B5724" s="159"/>
      <c r="C5724" s="1" t="s">
        <v>5338</v>
      </c>
      <c r="D5724" s="1"/>
      <c r="E5724" s="1"/>
      <c r="F5724" s="1" t="s">
        <v>6153</v>
      </c>
      <c r="G5724" s="1">
        <v>38</v>
      </c>
      <c r="H5724" s="1" t="s">
        <v>19</v>
      </c>
      <c r="I5724" s="1"/>
      <c r="J5724" s="1">
        <v>0.1</v>
      </c>
      <c r="K5724" s="1">
        <v>3.8000000000000003</v>
      </c>
      <c r="L5724" s="42">
        <v>1</v>
      </c>
      <c r="M5724" s="232">
        <v>46309</v>
      </c>
      <c r="N5724" s="1" t="e">
        <f>VLOOKUP(B5724,MICRO!E:L,8,0)</f>
        <v>#N/A</v>
      </c>
    </row>
    <row r="5725" spans="1:14" ht="20.25" x14ac:dyDescent="0.25">
      <c r="A5725" s="1">
        <v>17</v>
      </c>
      <c r="B5725" s="159"/>
      <c r="C5725" s="1" t="s">
        <v>5338</v>
      </c>
      <c r="D5725" s="1"/>
      <c r="E5725" s="1"/>
      <c r="F5725" s="1" t="s">
        <v>6154</v>
      </c>
      <c r="G5725" s="1">
        <v>38</v>
      </c>
      <c r="H5725" s="1" t="s">
        <v>19</v>
      </c>
      <c r="I5725" s="1"/>
      <c r="J5725" s="1">
        <v>0.1</v>
      </c>
      <c r="K5725" s="1">
        <v>3.8000000000000003</v>
      </c>
      <c r="L5725" s="42">
        <v>1</v>
      </c>
      <c r="M5725" s="232">
        <v>46309</v>
      </c>
      <c r="N5725" s="1" t="e">
        <f>VLOOKUP(B5725,MICRO!E:L,8,0)</f>
        <v>#N/A</v>
      </c>
    </row>
    <row r="5726" spans="1:14" ht="20.25" x14ac:dyDescent="0.25">
      <c r="A5726" s="1">
        <v>18</v>
      </c>
      <c r="B5726" s="159"/>
      <c r="C5726" s="1" t="s">
        <v>5338</v>
      </c>
      <c r="D5726" s="1"/>
      <c r="E5726" s="1"/>
      <c r="F5726" s="1" t="s">
        <v>6155</v>
      </c>
      <c r="G5726" s="1">
        <v>38</v>
      </c>
      <c r="H5726" s="1" t="s">
        <v>19</v>
      </c>
      <c r="I5726" s="1"/>
      <c r="J5726" s="1">
        <v>0.1</v>
      </c>
      <c r="K5726" s="1">
        <v>3.8000000000000003</v>
      </c>
      <c r="L5726" s="42">
        <v>1</v>
      </c>
      <c r="M5726" s="232">
        <v>46309</v>
      </c>
      <c r="N5726" s="1" t="e">
        <f>VLOOKUP(B5726,MICRO!E:L,8,0)</f>
        <v>#N/A</v>
      </c>
    </row>
    <row r="5727" spans="1:14" ht="20.25" x14ac:dyDescent="0.25">
      <c r="A5727" s="1">
        <v>19</v>
      </c>
      <c r="B5727" s="159"/>
      <c r="C5727" s="1" t="s">
        <v>5356</v>
      </c>
      <c r="D5727" s="1"/>
      <c r="E5727" s="1"/>
      <c r="F5727" s="1" t="s">
        <v>6156</v>
      </c>
      <c r="G5727" s="1">
        <v>23</v>
      </c>
      <c r="H5727" s="1" t="s">
        <v>19</v>
      </c>
      <c r="I5727" s="1"/>
      <c r="J5727" s="1">
        <v>0.1</v>
      </c>
      <c r="K5727" s="1">
        <v>2.3000000000000003</v>
      </c>
      <c r="L5727" s="42">
        <v>1</v>
      </c>
      <c r="M5727" s="232">
        <v>46309</v>
      </c>
      <c r="N5727" s="1" t="e">
        <f>VLOOKUP(B5727,MICRO!E:L,8,0)</f>
        <v>#N/A</v>
      </c>
    </row>
    <row r="5728" spans="1:14" ht="20.25" x14ac:dyDescent="0.25">
      <c r="A5728" s="1">
        <v>20</v>
      </c>
      <c r="B5728" s="159"/>
      <c r="C5728" s="1" t="s">
        <v>5356</v>
      </c>
      <c r="D5728" s="1"/>
      <c r="E5728" s="1"/>
      <c r="F5728" s="1" t="s">
        <v>6157</v>
      </c>
      <c r="G5728" s="1">
        <v>23</v>
      </c>
      <c r="H5728" s="1" t="s">
        <v>19</v>
      </c>
      <c r="I5728" s="1"/>
      <c r="J5728" s="1">
        <v>0.1</v>
      </c>
      <c r="K5728" s="1">
        <v>2.3000000000000003</v>
      </c>
      <c r="L5728" s="42">
        <v>1</v>
      </c>
      <c r="M5728" s="232">
        <v>46309</v>
      </c>
      <c r="N5728" s="1" t="e">
        <f>VLOOKUP(B5728,MICRO!E:L,8,0)</f>
        <v>#N/A</v>
      </c>
    </row>
    <row r="5729" spans="1:14" ht="20.25" x14ac:dyDescent="0.25">
      <c r="A5729" s="1">
        <v>21</v>
      </c>
      <c r="B5729" s="159"/>
      <c r="C5729" s="1" t="s">
        <v>5356</v>
      </c>
      <c r="D5729" s="1"/>
      <c r="E5729" s="1"/>
      <c r="F5729" s="1" t="s">
        <v>6158</v>
      </c>
      <c r="G5729" s="1">
        <v>23</v>
      </c>
      <c r="H5729" s="1" t="s">
        <v>19</v>
      </c>
      <c r="I5729" s="1"/>
      <c r="J5729" s="1">
        <v>0.1</v>
      </c>
      <c r="K5729" s="1">
        <v>2.3000000000000003</v>
      </c>
      <c r="L5729" s="42">
        <v>1</v>
      </c>
      <c r="M5729" s="232">
        <v>46309</v>
      </c>
      <c r="N5729" s="1" t="e">
        <f>VLOOKUP(B5729,MICRO!E:L,8,0)</f>
        <v>#N/A</v>
      </c>
    </row>
    <row r="5730" spans="1:14" ht="20.25" x14ac:dyDescent="0.25">
      <c r="A5730" s="1">
        <v>22</v>
      </c>
      <c r="B5730" s="159"/>
      <c r="C5730" s="1" t="s">
        <v>4975</v>
      </c>
      <c r="D5730" s="1"/>
      <c r="E5730" s="1"/>
      <c r="F5730" s="1" t="s">
        <v>6159</v>
      </c>
      <c r="G5730" s="1">
        <v>128</v>
      </c>
      <c r="H5730" s="1" t="s">
        <v>19</v>
      </c>
      <c r="I5730" s="1"/>
      <c r="J5730" s="1">
        <v>0.1</v>
      </c>
      <c r="K5730" s="1">
        <v>12.8</v>
      </c>
      <c r="L5730" s="42">
        <v>1</v>
      </c>
      <c r="M5730" s="232">
        <v>46309</v>
      </c>
      <c r="N5730" s="1" t="e">
        <f>VLOOKUP(B5730,MICRO!E:L,8,0)</f>
        <v>#N/A</v>
      </c>
    </row>
    <row r="5731" spans="1:14" ht="20.25" x14ac:dyDescent="0.25">
      <c r="A5731" s="1">
        <v>23</v>
      </c>
      <c r="B5731" s="159"/>
      <c r="C5731" s="1" t="s">
        <v>4975</v>
      </c>
      <c r="D5731" s="1"/>
      <c r="E5731" s="1"/>
      <c r="F5731" s="1" t="s">
        <v>6160</v>
      </c>
      <c r="G5731" s="1">
        <v>128</v>
      </c>
      <c r="H5731" s="1" t="s">
        <v>19</v>
      </c>
      <c r="I5731" s="1"/>
      <c r="J5731" s="1">
        <v>0.1</v>
      </c>
      <c r="K5731" s="1">
        <v>12.8</v>
      </c>
      <c r="L5731" s="42">
        <v>1</v>
      </c>
      <c r="M5731" s="232">
        <v>46309</v>
      </c>
      <c r="N5731" s="1" t="e">
        <f>VLOOKUP(B5731,MICRO!E:L,8,0)</f>
        <v>#N/A</v>
      </c>
    </row>
    <row r="5732" spans="1:14" ht="20.25" x14ac:dyDescent="0.25">
      <c r="A5732" s="1">
        <v>24</v>
      </c>
      <c r="B5732" s="159"/>
      <c r="C5732" s="1" t="s">
        <v>4975</v>
      </c>
      <c r="D5732" s="1"/>
      <c r="E5732" s="1"/>
      <c r="F5732" s="1" t="s">
        <v>6161</v>
      </c>
      <c r="G5732" s="1">
        <v>128</v>
      </c>
      <c r="H5732" s="1" t="s">
        <v>19</v>
      </c>
      <c r="I5732" s="1"/>
      <c r="J5732" s="1">
        <v>0.1</v>
      </c>
      <c r="K5732" s="1">
        <v>12.8</v>
      </c>
      <c r="L5732" s="42">
        <v>1</v>
      </c>
      <c r="M5732" s="232">
        <v>46309</v>
      </c>
      <c r="N5732" s="1" t="e">
        <f>VLOOKUP(B5732,MICRO!E:L,8,0)</f>
        <v>#N/A</v>
      </c>
    </row>
    <row r="5733" spans="1:14" ht="20.25" x14ac:dyDescent="0.25">
      <c r="A5733" s="1">
        <v>25</v>
      </c>
      <c r="B5733" s="159"/>
      <c r="C5733" s="1" t="s">
        <v>4976</v>
      </c>
      <c r="D5733" s="1"/>
      <c r="E5733" s="1"/>
      <c r="F5733" s="1" t="s">
        <v>6162</v>
      </c>
      <c r="G5733" s="1">
        <v>44</v>
      </c>
      <c r="H5733" s="1" t="s">
        <v>19</v>
      </c>
      <c r="I5733" s="1"/>
      <c r="J5733" s="1">
        <v>0.1</v>
      </c>
      <c r="K5733" s="1">
        <v>4.4000000000000004</v>
      </c>
      <c r="L5733" s="42">
        <v>1</v>
      </c>
      <c r="M5733" s="232">
        <v>46309</v>
      </c>
      <c r="N5733" s="1" t="e">
        <f>VLOOKUP(B5733,MICRO!E:L,8,0)</f>
        <v>#N/A</v>
      </c>
    </row>
    <row r="5734" spans="1:14" ht="20.25" x14ac:dyDescent="0.25">
      <c r="A5734" s="1">
        <v>26</v>
      </c>
      <c r="B5734" s="159"/>
      <c r="C5734" s="1" t="s">
        <v>4976</v>
      </c>
      <c r="D5734" s="1"/>
      <c r="E5734" s="1"/>
      <c r="F5734" s="1" t="s">
        <v>6163</v>
      </c>
      <c r="G5734" s="1">
        <v>44</v>
      </c>
      <c r="H5734" s="1" t="s">
        <v>19</v>
      </c>
      <c r="I5734" s="1"/>
      <c r="J5734" s="1">
        <v>0.1</v>
      </c>
      <c r="K5734" s="1">
        <v>4.4000000000000004</v>
      </c>
      <c r="L5734" s="42">
        <v>1</v>
      </c>
      <c r="M5734" s="232">
        <v>46309</v>
      </c>
      <c r="N5734" s="1" t="e">
        <f>VLOOKUP(B5734,MICRO!E:L,8,0)</f>
        <v>#N/A</v>
      </c>
    </row>
    <row r="5735" spans="1:14" ht="20.25" x14ac:dyDescent="0.25">
      <c r="A5735" s="1">
        <v>27</v>
      </c>
      <c r="B5735" s="159"/>
      <c r="C5735" s="1" t="s">
        <v>4976</v>
      </c>
      <c r="D5735" s="1"/>
      <c r="E5735" s="1"/>
      <c r="F5735" s="1" t="s">
        <v>6164</v>
      </c>
      <c r="G5735" s="1">
        <v>44</v>
      </c>
      <c r="H5735" s="1" t="s">
        <v>19</v>
      </c>
      <c r="I5735" s="1"/>
      <c r="J5735" s="1">
        <v>0.1</v>
      </c>
      <c r="K5735" s="1">
        <v>4.4000000000000004</v>
      </c>
      <c r="L5735" s="42">
        <v>1</v>
      </c>
      <c r="M5735" s="232">
        <v>46309</v>
      </c>
      <c r="N5735" s="1" t="e">
        <f>VLOOKUP(B5735,MICRO!E:L,8,0)</f>
        <v>#N/A</v>
      </c>
    </row>
    <row r="5736" spans="1:14" ht="20.25" x14ac:dyDescent="0.25">
      <c r="A5736" s="1">
        <v>28</v>
      </c>
      <c r="B5736" s="159"/>
      <c r="C5736" s="1" t="s">
        <v>4978</v>
      </c>
      <c r="D5736" s="1"/>
      <c r="E5736" s="1"/>
      <c r="F5736" s="1" t="s">
        <v>6165</v>
      </c>
      <c r="G5736" s="1">
        <v>16</v>
      </c>
      <c r="H5736" s="1" t="s">
        <v>19</v>
      </c>
      <c r="I5736" s="1"/>
      <c r="J5736" s="1">
        <v>0.1</v>
      </c>
      <c r="K5736" s="1">
        <v>1.6</v>
      </c>
      <c r="L5736" s="42">
        <v>1</v>
      </c>
      <c r="M5736" s="232">
        <v>46309</v>
      </c>
      <c r="N5736" s="1" t="e">
        <f>VLOOKUP(B5736,MICRO!E:L,8,0)</f>
        <v>#N/A</v>
      </c>
    </row>
    <row r="5737" spans="1:14" ht="20.25" x14ac:dyDescent="0.25">
      <c r="A5737" s="1">
        <v>29</v>
      </c>
      <c r="B5737" s="159"/>
      <c r="C5737" s="1" t="s">
        <v>4978</v>
      </c>
      <c r="D5737" s="1"/>
      <c r="E5737" s="1"/>
      <c r="F5737" s="1" t="s">
        <v>6166</v>
      </c>
      <c r="G5737" s="1">
        <v>4</v>
      </c>
      <c r="H5737" s="1" t="s">
        <v>19</v>
      </c>
      <c r="I5737" s="1"/>
      <c r="J5737" s="1">
        <v>0.1</v>
      </c>
      <c r="K5737" s="1">
        <v>0.4</v>
      </c>
      <c r="L5737" s="42">
        <v>1</v>
      </c>
      <c r="M5737" s="232">
        <v>46309</v>
      </c>
      <c r="N5737" s="1" t="e">
        <f>VLOOKUP(B5737,MICRO!E:L,8,0)</f>
        <v>#N/A</v>
      </c>
    </row>
    <row r="5738" spans="1:14" ht="20.25" x14ac:dyDescent="0.25">
      <c r="A5738" s="1">
        <v>30</v>
      </c>
      <c r="B5738" s="159"/>
      <c r="C5738" s="1" t="s">
        <v>4978</v>
      </c>
      <c r="D5738" s="1"/>
      <c r="E5738" s="1"/>
      <c r="F5738" s="1" t="s">
        <v>6167</v>
      </c>
      <c r="G5738" s="1">
        <v>16</v>
      </c>
      <c r="H5738" s="1" t="s">
        <v>19</v>
      </c>
      <c r="I5738" s="1"/>
      <c r="J5738" s="1">
        <v>0.1</v>
      </c>
      <c r="K5738" s="1">
        <v>1.6</v>
      </c>
      <c r="L5738" s="42">
        <v>1</v>
      </c>
      <c r="M5738" s="232">
        <v>46309</v>
      </c>
      <c r="N5738" s="1" t="e">
        <f>VLOOKUP(B5738,MICRO!E:L,8,0)</f>
        <v>#N/A</v>
      </c>
    </row>
    <row r="5739" spans="1:14" ht="20.25" x14ac:dyDescent="0.25">
      <c r="A5739" s="1">
        <v>31</v>
      </c>
      <c r="B5739" s="159"/>
      <c r="C5739" s="1" t="s">
        <v>4978</v>
      </c>
      <c r="D5739" s="1"/>
      <c r="E5739" s="1"/>
      <c r="F5739" s="1" t="s">
        <v>6168</v>
      </c>
      <c r="G5739" s="1">
        <v>16</v>
      </c>
      <c r="H5739" s="1" t="s">
        <v>19</v>
      </c>
      <c r="I5739" s="1"/>
      <c r="J5739" s="1">
        <v>0.1</v>
      </c>
      <c r="K5739" s="1">
        <v>1.6</v>
      </c>
      <c r="L5739" s="42">
        <v>1</v>
      </c>
      <c r="M5739" s="232">
        <v>46309</v>
      </c>
      <c r="N5739" s="1" t="e">
        <f>VLOOKUP(B5739,MICRO!E:L,8,0)</f>
        <v>#N/A</v>
      </c>
    </row>
    <row r="5740" spans="1:14" ht="20.25" x14ac:dyDescent="0.25">
      <c r="A5740" s="1">
        <v>32</v>
      </c>
      <c r="B5740" s="159"/>
      <c r="C5740" s="1" t="s">
        <v>4978</v>
      </c>
      <c r="D5740" s="1"/>
      <c r="E5740" s="1"/>
      <c r="F5740" s="1" t="s">
        <v>6169</v>
      </c>
      <c r="G5740" s="1">
        <v>16</v>
      </c>
      <c r="H5740" s="1" t="s">
        <v>19</v>
      </c>
      <c r="I5740" s="1"/>
      <c r="J5740" s="1">
        <v>0.1</v>
      </c>
      <c r="K5740" s="1">
        <v>1.6</v>
      </c>
      <c r="L5740" s="42">
        <v>1</v>
      </c>
      <c r="M5740" s="232">
        <v>46309</v>
      </c>
      <c r="N5740" s="1" t="e">
        <f>VLOOKUP(B5740,MICRO!E:L,8,0)</f>
        <v>#N/A</v>
      </c>
    </row>
    <row r="5741" spans="1:14" ht="20.25" x14ac:dyDescent="0.25">
      <c r="A5741" s="1">
        <v>33</v>
      </c>
      <c r="B5741" s="159"/>
      <c r="C5741" s="1" t="s">
        <v>4978</v>
      </c>
      <c r="D5741" s="1"/>
      <c r="E5741" s="1"/>
      <c r="F5741" s="1" t="s">
        <v>6170</v>
      </c>
      <c r="G5741" s="1">
        <v>16</v>
      </c>
      <c r="H5741" s="1" t="s">
        <v>19</v>
      </c>
      <c r="I5741" s="1"/>
      <c r="J5741" s="1">
        <v>0.1</v>
      </c>
      <c r="K5741" s="1">
        <v>1.6</v>
      </c>
      <c r="L5741" s="42">
        <v>1</v>
      </c>
      <c r="M5741" s="232">
        <v>46309</v>
      </c>
      <c r="N5741" s="1" t="e">
        <f>VLOOKUP(B5741,MICRO!E:L,8,0)</f>
        <v>#N/A</v>
      </c>
    </row>
    <row r="5742" spans="1:14" ht="20.25" x14ac:dyDescent="0.25">
      <c r="A5742" s="1">
        <v>34</v>
      </c>
      <c r="B5742" s="159"/>
      <c r="C5742" s="1" t="s">
        <v>4983</v>
      </c>
      <c r="D5742" s="1"/>
      <c r="E5742" s="1"/>
      <c r="F5742" s="1" t="s">
        <v>6171</v>
      </c>
      <c r="G5742" s="1">
        <v>16</v>
      </c>
      <c r="H5742" s="1" t="s">
        <v>19</v>
      </c>
      <c r="I5742" s="1"/>
      <c r="J5742" s="1">
        <v>0.1</v>
      </c>
      <c r="K5742" s="1">
        <v>1.6</v>
      </c>
      <c r="L5742" s="42">
        <v>1</v>
      </c>
      <c r="M5742" s="232">
        <v>46309</v>
      </c>
      <c r="N5742" s="1" t="e">
        <f>VLOOKUP(B5742,MICRO!E:L,8,0)</f>
        <v>#N/A</v>
      </c>
    </row>
    <row r="5743" spans="1:14" ht="20.25" x14ac:dyDescent="0.25">
      <c r="A5743" s="1">
        <v>35</v>
      </c>
      <c r="B5743" s="159"/>
      <c r="C5743" s="1" t="s">
        <v>6172</v>
      </c>
      <c r="D5743" s="1"/>
      <c r="E5743" s="1"/>
      <c r="F5743" s="1" t="s">
        <v>6173</v>
      </c>
      <c r="G5743" s="1">
        <v>16</v>
      </c>
      <c r="H5743" s="1" t="s">
        <v>19</v>
      </c>
      <c r="I5743" s="1"/>
      <c r="J5743" s="1">
        <v>0.1</v>
      </c>
      <c r="K5743" s="1">
        <v>1.6</v>
      </c>
      <c r="L5743" s="42">
        <v>1</v>
      </c>
      <c r="M5743" s="232">
        <v>46309</v>
      </c>
      <c r="N5743" s="1" t="e">
        <f>VLOOKUP(B5743,MICRO!E:L,8,0)</f>
        <v>#N/A</v>
      </c>
    </row>
    <row r="5744" spans="1:14" ht="20.25" x14ac:dyDescent="0.25">
      <c r="A5744" s="1">
        <v>36</v>
      </c>
      <c r="B5744" s="159"/>
      <c r="C5744" s="1" t="s">
        <v>4983</v>
      </c>
      <c r="D5744" s="1"/>
      <c r="E5744" s="1"/>
      <c r="F5744" s="1" t="s">
        <v>6174</v>
      </c>
      <c r="G5744" s="1">
        <v>16</v>
      </c>
      <c r="H5744" s="1" t="s">
        <v>19</v>
      </c>
      <c r="I5744" s="1"/>
      <c r="J5744" s="1">
        <v>0.1</v>
      </c>
      <c r="K5744" s="1">
        <v>1.6</v>
      </c>
      <c r="L5744" s="42">
        <v>1</v>
      </c>
      <c r="M5744" s="232">
        <v>46309</v>
      </c>
      <c r="N5744" s="1" t="e">
        <f>VLOOKUP(B5744,MICRO!E:L,8,0)</f>
        <v>#N/A</v>
      </c>
    </row>
    <row r="5745" spans="1:14" ht="20.25" x14ac:dyDescent="0.25">
      <c r="A5745" s="1">
        <v>37</v>
      </c>
      <c r="B5745" s="159"/>
      <c r="C5745" s="1" t="s">
        <v>2277</v>
      </c>
      <c r="D5745" s="1"/>
      <c r="E5745" s="1"/>
      <c r="F5745" s="1" t="s">
        <v>6175</v>
      </c>
      <c r="G5745" s="1">
        <v>16</v>
      </c>
      <c r="H5745" s="1" t="s">
        <v>19</v>
      </c>
      <c r="I5745" s="1"/>
      <c r="J5745" s="1">
        <v>0.1</v>
      </c>
      <c r="K5745" s="1">
        <v>1.6</v>
      </c>
      <c r="L5745" s="42">
        <v>1</v>
      </c>
      <c r="M5745" s="232">
        <v>46309</v>
      </c>
      <c r="N5745" s="1" t="e">
        <f>VLOOKUP(B5745,MICRO!E:L,8,0)</f>
        <v>#N/A</v>
      </c>
    </row>
    <row r="5746" spans="1:14" ht="20.25" x14ac:dyDescent="0.25">
      <c r="A5746" s="1">
        <v>38</v>
      </c>
      <c r="B5746" s="159"/>
      <c r="C5746" s="1" t="s">
        <v>2277</v>
      </c>
      <c r="D5746" s="1"/>
      <c r="E5746" s="1"/>
      <c r="F5746" s="1" t="s">
        <v>6176</v>
      </c>
      <c r="G5746" s="1">
        <v>16</v>
      </c>
      <c r="H5746" s="1" t="s">
        <v>19</v>
      </c>
      <c r="I5746" s="1"/>
      <c r="J5746" s="1">
        <v>0.1</v>
      </c>
      <c r="K5746" s="1">
        <v>1.6</v>
      </c>
      <c r="L5746" s="42">
        <v>1</v>
      </c>
      <c r="M5746" s="232">
        <v>46309</v>
      </c>
      <c r="N5746" s="1" t="e">
        <f>VLOOKUP(B5746,MICRO!E:L,8,0)</f>
        <v>#N/A</v>
      </c>
    </row>
    <row r="5747" spans="1:14" ht="20.25" x14ac:dyDescent="0.25">
      <c r="A5747" s="1">
        <v>39</v>
      </c>
      <c r="B5747" s="159"/>
      <c r="C5747" s="1" t="s">
        <v>5925</v>
      </c>
      <c r="D5747" s="1"/>
      <c r="E5747" s="1"/>
      <c r="F5747" s="1" t="s">
        <v>6177</v>
      </c>
      <c r="G5747" s="1">
        <v>1</v>
      </c>
      <c r="H5747" s="1" t="s">
        <v>19</v>
      </c>
      <c r="I5747" s="1"/>
      <c r="J5747" s="1">
        <v>0.1</v>
      </c>
      <c r="K5747" s="1">
        <v>0.1</v>
      </c>
      <c r="L5747" s="42">
        <v>1</v>
      </c>
      <c r="M5747" s="232">
        <v>46309</v>
      </c>
      <c r="N5747" s="1" t="e">
        <f>VLOOKUP(B5747,MICRO!E:L,8,0)</f>
        <v>#N/A</v>
      </c>
    </row>
    <row r="5748" spans="1:14" ht="20.25" x14ac:dyDescent="0.25">
      <c r="A5748" s="1">
        <v>40</v>
      </c>
      <c r="B5748" s="159"/>
      <c r="C5748" s="1" t="s">
        <v>5925</v>
      </c>
      <c r="D5748" s="1"/>
      <c r="E5748" s="1"/>
      <c r="F5748" s="1" t="s">
        <v>6178</v>
      </c>
      <c r="G5748" s="1">
        <v>2</v>
      </c>
      <c r="H5748" s="1" t="s">
        <v>19</v>
      </c>
      <c r="I5748" s="1"/>
      <c r="J5748" s="1">
        <v>0.1</v>
      </c>
      <c r="K5748" s="1">
        <v>0.2</v>
      </c>
      <c r="L5748" s="42">
        <v>1</v>
      </c>
      <c r="M5748" s="232">
        <v>46309</v>
      </c>
      <c r="N5748" s="1" t="e">
        <f>VLOOKUP(B5748,MICRO!E:L,8,0)</f>
        <v>#N/A</v>
      </c>
    </row>
    <row r="5749" spans="1:14" ht="20.25" x14ac:dyDescent="0.25">
      <c r="A5749" s="1">
        <v>41</v>
      </c>
      <c r="B5749" s="159"/>
      <c r="C5749" s="1" t="s">
        <v>5925</v>
      </c>
      <c r="D5749" s="1"/>
      <c r="E5749" s="1"/>
      <c r="F5749" s="1" t="s">
        <v>6179</v>
      </c>
      <c r="G5749" s="1">
        <v>3</v>
      </c>
      <c r="H5749" s="1" t="s">
        <v>19</v>
      </c>
      <c r="I5749" s="1"/>
      <c r="J5749" s="1">
        <v>0.1</v>
      </c>
      <c r="K5749" s="1">
        <v>0.30000000000000004</v>
      </c>
      <c r="L5749" s="42">
        <v>1</v>
      </c>
      <c r="M5749" s="232">
        <v>46309</v>
      </c>
      <c r="N5749" s="1" t="e">
        <f>VLOOKUP(B5749,MICRO!E:L,8,0)</f>
        <v>#N/A</v>
      </c>
    </row>
    <row r="5750" spans="1:14" ht="20.25" x14ac:dyDescent="0.25">
      <c r="A5750" s="1">
        <v>42</v>
      </c>
      <c r="B5750" s="159"/>
      <c r="C5750" s="1" t="s">
        <v>5925</v>
      </c>
      <c r="D5750" s="1"/>
      <c r="E5750" s="1"/>
      <c r="F5750" s="1" t="s">
        <v>6180</v>
      </c>
      <c r="G5750" s="1">
        <v>2</v>
      </c>
      <c r="H5750" s="1" t="s">
        <v>19</v>
      </c>
      <c r="I5750" s="1"/>
      <c r="J5750" s="1">
        <v>0.1</v>
      </c>
      <c r="K5750" s="1">
        <v>0.2</v>
      </c>
      <c r="L5750" s="42">
        <v>1</v>
      </c>
      <c r="M5750" s="232">
        <v>46309</v>
      </c>
      <c r="N5750" s="1" t="e">
        <f>VLOOKUP(B5750,MICRO!E:L,8,0)</f>
        <v>#N/A</v>
      </c>
    </row>
    <row r="5751" spans="1:14" ht="20.25" x14ac:dyDescent="0.25">
      <c r="A5751" s="1">
        <v>43</v>
      </c>
      <c r="B5751" s="159"/>
      <c r="C5751" s="1" t="s">
        <v>5060</v>
      </c>
      <c r="D5751" s="1"/>
      <c r="E5751" s="1"/>
      <c r="F5751" s="1" t="s">
        <v>6181</v>
      </c>
      <c r="G5751" s="1">
        <v>8</v>
      </c>
      <c r="H5751" s="1" t="s">
        <v>19</v>
      </c>
      <c r="I5751" s="1"/>
      <c r="J5751" s="1">
        <v>0.1</v>
      </c>
      <c r="K5751" s="1">
        <v>0.8</v>
      </c>
      <c r="L5751" s="42">
        <v>1</v>
      </c>
      <c r="M5751" s="232">
        <v>46309</v>
      </c>
      <c r="N5751" s="1" t="e">
        <f>VLOOKUP(B5751,MICRO!E:L,8,0)</f>
        <v>#N/A</v>
      </c>
    </row>
    <row r="5752" spans="1:14" ht="20.25" x14ac:dyDescent="0.25">
      <c r="A5752" s="1">
        <v>44</v>
      </c>
      <c r="B5752" s="159"/>
      <c r="C5752" s="1" t="s">
        <v>5060</v>
      </c>
      <c r="D5752" s="1"/>
      <c r="E5752" s="1"/>
      <c r="F5752" s="1" t="s">
        <v>6182</v>
      </c>
      <c r="G5752" s="1">
        <v>8</v>
      </c>
      <c r="H5752" s="1" t="s">
        <v>19</v>
      </c>
      <c r="I5752" s="1"/>
      <c r="J5752" s="1">
        <v>0.1</v>
      </c>
      <c r="K5752" s="1">
        <v>0.8</v>
      </c>
      <c r="L5752" s="42">
        <v>1</v>
      </c>
      <c r="M5752" s="232">
        <v>46309</v>
      </c>
      <c r="N5752" s="1" t="e">
        <f>VLOOKUP(B5752,MICRO!E:L,8,0)</f>
        <v>#N/A</v>
      </c>
    </row>
    <row r="5753" spans="1:14" ht="20.25" x14ac:dyDescent="0.25">
      <c r="A5753" s="1">
        <v>45</v>
      </c>
      <c r="B5753" s="159"/>
      <c r="C5753" s="1" t="s">
        <v>5060</v>
      </c>
      <c r="D5753" s="1"/>
      <c r="E5753" s="1"/>
      <c r="F5753" s="1" t="s">
        <v>6183</v>
      </c>
      <c r="G5753" s="1">
        <v>8</v>
      </c>
      <c r="H5753" s="1" t="s">
        <v>19</v>
      </c>
      <c r="I5753" s="1"/>
      <c r="J5753" s="1">
        <v>0.1</v>
      </c>
      <c r="K5753" s="1">
        <v>0.8</v>
      </c>
      <c r="L5753" s="42">
        <v>1</v>
      </c>
      <c r="M5753" s="232">
        <v>46309</v>
      </c>
      <c r="N5753" s="1" t="e">
        <f>VLOOKUP(B5753,MICRO!E:L,8,0)</f>
        <v>#N/A</v>
      </c>
    </row>
    <row r="5754" spans="1:14" ht="20.25" x14ac:dyDescent="0.25">
      <c r="A5754" s="1">
        <v>46</v>
      </c>
      <c r="B5754" s="159"/>
      <c r="C5754" s="1" t="s">
        <v>5063</v>
      </c>
      <c r="D5754" s="1"/>
      <c r="E5754" s="1"/>
      <c r="F5754" s="1" t="s">
        <v>6184</v>
      </c>
      <c r="G5754" s="1">
        <v>16</v>
      </c>
      <c r="H5754" s="1" t="s">
        <v>19</v>
      </c>
      <c r="I5754" s="1"/>
      <c r="J5754" s="1">
        <v>0.1</v>
      </c>
      <c r="K5754" s="1">
        <v>1.6</v>
      </c>
      <c r="L5754" s="42">
        <v>1</v>
      </c>
      <c r="M5754" s="232">
        <v>46309</v>
      </c>
      <c r="N5754" s="1" t="e">
        <f>VLOOKUP(B5754,MICRO!E:L,8,0)</f>
        <v>#N/A</v>
      </c>
    </row>
    <row r="5755" spans="1:14" ht="20.25" x14ac:dyDescent="0.25">
      <c r="A5755" s="1">
        <v>47</v>
      </c>
      <c r="B5755" s="159"/>
      <c r="C5755" s="1" t="s">
        <v>5063</v>
      </c>
      <c r="D5755" s="1"/>
      <c r="E5755" s="1"/>
      <c r="F5755" s="1" t="s">
        <v>6185</v>
      </c>
      <c r="G5755" s="1">
        <v>16</v>
      </c>
      <c r="H5755" s="1" t="s">
        <v>19</v>
      </c>
      <c r="I5755" s="1"/>
      <c r="J5755" s="1">
        <v>0.1</v>
      </c>
      <c r="K5755" s="1">
        <v>1.6</v>
      </c>
      <c r="L5755" s="42">
        <v>1</v>
      </c>
      <c r="M5755" s="232">
        <v>46309</v>
      </c>
      <c r="N5755" s="1" t="e">
        <f>VLOOKUP(B5755,MICRO!E:L,8,0)</f>
        <v>#N/A</v>
      </c>
    </row>
    <row r="5756" spans="1:14" ht="20.25" x14ac:dyDescent="0.25">
      <c r="A5756" s="1">
        <v>48</v>
      </c>
      <c r="B5756" s="159"/>
      <c r="C5756" s="1" t="s">
        <v>5063</v>
      </c>
      <c r="D5756" s="1"/>
      <c r="E5756" s="1"/>
      <c r="F5756" s="1" t="s">
        <v>6186</v>
      </c>
      <c r="G5756" s="1">
        <v>16</v>
      </c>
      <c r="H5756" s="1" t="s">
        <v>19</v>
      </c>
      <c r="I5756" s="1"/>
      <c r="J5756" s="1">
        <v>0.1</v>
      </c>
      <c r="K5756" s="1">
        <v>1.6</v>
      </c>
      <c r="L5756" s="42">
        <v>1</v>
      </c>
      <c r="M5756" s="232">
        <v>46309</v>
      </c>
      <c r="N5756" s="1" t="e">
        <f>VLOOKUP(B5756,MICRO!E:L,8,0)</f>
        <v>#N/A</v>
      </c>
    </row>
    <row r="5757" spans="1:14" ht="20.25" x14ac:dyDescent="0.25">
      <c r="A5757" s="1">
        <v>49</v>
      </c>
      <c r="B5757" s="159"/>
      <c r="C5757" s="1" t="s">
        <v>5072</v>
      </c>
      <c r="D5757" s="1"/>
      <c r="E5757" s="1"/>
      <c r="F5757" s="1" t="s">
        <v>6187</v>
      </c>
      <c r="G5757" s="1">
        <v>8</v>
      </c>
      <c r="H5757" s="1" t="s">
        <v>19</v>
      </c>
      <c r="I5757" s="1"/>
      <c r="J5757" s="1">
        <v>0.1</v>
      </c>
      <c r="K5757" s="1">
        <v>0.8</v>
      </c>
      <c r="L5757" s="42">
        <v>1</v>
      </c>
      <c r="M5757" s="232">
        <v>46309</v>
      </c>
      <c r="N5757" s="1" t="e">
        <f>VLOOKUP(B5757,MICRO!E:L,8,0)</f>
        <v>#N/A</v>
      </c>
    </row>
    <row r="5758" spans="1:14" ht="20.25" x14ac:dyDescent="0.25">
      <c r="A5758" s="1">
        <v>50</v>
      </c>
      <c r="B5758" s="159"/>
      <c r="C5758" s="1" t="s">
        <v>5072</v>
      </c>
      <c r="D5758" s="1"/>
      <c r="E5758" s="1"/>
      <c r="F5758" s="1" t="s">
        <v>6188</v>
      </c>
      <c r="G5758" s="1">
        <v>8</v>
      </c>
      <c r="H5758" s="1" t="s">
        <v>19</v>
      </c>
      <c r="I5758" s="1"/>
      <c r="J5758" s="1">
        <v>0.1</v>
      </c>
      <c r="K5758" s="1">
        <v>0.8</v>
      </c>
      <c r="L5758" s="42">
        <v>1</v>
      </c>
      <c r="M5758" s="232">
        <v>46309</v>
      </c>
      <c r="N5758" s="1" t="e">
        <f>VLOOKUP(B5758,MICRO!E:L,8,0)</f>
        <v>#N/A</v>
      </c>
    </row>
    <row r="5759" spans="1:14" ht="20.25" x14ac:dyDescent="0.25">
      <c r="A5759" s="1">
        <v>51</v>
      </c>
      <c r="B5759" s="159"/>
      <c r="C5759" s="1" t="s">
        <v>5072</v>
      </c>
      <c r="D5759" s="1"/>
      <c r="E5759" s="1"/>
      <c r="F5759" s="1" t="s">
        <v>6189</v>
      </c>
      <c r="G5759" s="1">
        <v>8</v>
      </c>
      <c r="H5759" s="1" t="s">
        <v>19</v>
      </c>
      <c r="I5759" s="1"/>
      <c r="J5759" s="1">
        <v>0.1</v>
      </c>
      <c r="K5759" s="1">
        <v>0.8</v>
      </c>
      <c r="L5759" s="42">
        <v>1</v>
      </c>
      <c r="M5759" s="232">
        <v>46309</v>
      </c>
      <c r="N5759" s="1" t="e">
        <f>VLOOKUP(B5759,MICRO!E:L,8,0)</f>
        <v>#N/A</v>
      </c>
    </row>
    <row r="5760" spans="1:14" ht="20.25" x14ac:dyDescent="0.25">
      <c r="A5760" s="1">
        <v>52</v>
      </c>
      <c r="B5760" s="159"/>
      <c r="C5760" s="1" t="s">
        <v>5069</v>
      </c>
      <c r="D5760" s="1"/>
      <c r="E5760" s="1"/>
      <c r="F5760" s="1" t="s">
        <v>6190</v>
      </c>
      <c r="G5760" s="1">
        <v>8</v>
      </c>
      <c r="H5760" s="1" t="s">
        <v>19</v>
      </c>
      <c r="I5760" s="1"/>
      <c r="J5760" s="1">
        <v>0.1</v>
      </c>
      <c r="K5760" s="1">
        <v>0.8</v>
      </c>
      <c r="L5760" s="42">
        <v>1</v>
      </c>
      <c r="M5760" s="232">
        <v>46309</v>
      </c>
      <c r="N5760" s="1" t="e">
        <f>VLOOKUP(B5760,MICRO!E:L,8,0)</f>
        <v>#N/A</v>
      </c>
    </row>
    <row r="5761" spans="1:14" ht="20.25" x14ac:dyDescent="0.25">
      <c r="A5761" s="1">
        <v>53</v>
      </c>
      <c r="B5761" s="159"/>
      <c r="C5761" s="1" t="s">
        <v>5069</v>
      </c>
      <c r="D5761" s="1"/>
      <c r="E5761" s="1"/>
      <c r="F5761" s="1" t="s">
        <v>6191</v>
      </c>
      <c r="G5761" s="1">
        <v>8</v>
      </c>
      <c r="H5761" s="1" t="s">
        <v>19</v>
      </c>
      <c r="I5761" s="1"/>
      <c r="J5761" s="1">
        <v>0.1</v>
      </c>
      <c r="K5761" s="1">
        <v>0.8</v>
      </c>
      <c r="L5761" s="42">
        <v>1</v>
      </c>
      <c r="M5761" s="232">
        <v>46309</v>
      </c>
      <c r="N5761" s="1" t="e">
        <f>VLOOKUP(B5761,MICRO!E:L,8,0)</f>
        <v>#N/A</v>
      </c>
    </row>
    <row r="5762" spans="1:14" ht="20.25" x14ac:dyDescent="0.25">
      <c r="A5762" s="1">
        <v>54</v>
      </c>
      <c r="B5762" s="159"/>
      <c r="C5762" s="1" t="s">
        <v>6192</v>
      </c>
      <c r="D5762" s="1"/>
      <c r="E5762" s="1"/>
      <c r="F5762" s="1" t="s">
        <v>6193</v>
      </c>
      <c r="G5762" s="1">
        <v>8</v>
      </c>
      <c r="H5762" s="1" t="s">
        <v>19</v>
      </c>
      <c r="I5762" s="1"/>
      <c r="J5762" s="1">
        <v>0.1</v>
      </c>
      <c r="K5762" s="1">
        <v>0.8</v>
      </c>
      <c r="L5762" s="42">
        <v>1</v>
      </c>
      <c r="M5762" s="232">
        <v>46309</v>
      </c>
      <c r="N5762" s="1" t="e">
        <f>VLOOKUP(B5762,MICRO!E:L,8,0)</f>
        <v>#N/A</v>
      </c>
    </row>
    <row r="5763" spans="1:14" ht="20.25" x14ac:dyDescent="0.25">
      <c r="A5763" s="1">
        <v>55</v>
      </c>
      <c r="B5763" s="159"/>
      <c r="C5763" s="1" t="s">
        <v>5075</v>
      </c>
      <c r="D5763" s="1"/>
      <c r="E5763" s="1"/>
      <c r="F5763" s="1" t="s">
        <v>6194</v>
      </c>
      <c r="G5763" s="1">
        <v>12</v>
      </c>
      <c r="H5763" s="1" t="s">
        <v>19</v>
      </c>
      <c r="I5763" s="1"/>
      <c r="J5763" s="1">
        <v>0.1</v>
      </c>
      <c r="K5763" s="1">
        <v>1.2000000000000002</v>
      </c>
      <c r="L5763" s="42">
        <v>1</v>
      </c>
      <c r="M5763" s="232">
        <v>46309</v>
      </c>
      <c r="N5763" s="1" t="e">
        <f>VLOOKUP(B5763,MICRO!E:L,8,0)</f>
        <v>#N/A</v>
      </c>
    </row>
    <row r="5764" spans="1:14" ht="20.25" x14ac:dyDescent="0.25">
      <c r="A5764" s="1">
        <v>56</v>
      </c>
      <c r="B5764" s="159"/>
      <c r="C5764" s="1" t="s">
        <v>5075</v>
      </c>
      <c r="D5764" s="1"/>
      <c r="E5764" s="1"/>
      <c r="F5764" s="1" t="s">
        <v>6195</v>
      </c>
      <c r="G5764" s="1">
        <v>12</v>
      </c>
      <c r="H5764" s="1" t="s">
        <v>19</v>
      </c>
      <c r="I5764" s="1"/>
      <c r="J5764" s="1">
        <v>0.1</v>
      </c>
      <c r="K5764" s="1">
        <v>1.2000000000000002</v>
      </c>
      <c r="L5764" s="42">
        <v>1</v>
      </c>
      <c r="M5764" s="232">
        <v>46309</v>
      </c>
      <c r="N5764" s="1" t="e">
        <f>VLOOKUP(B5764,MICRO!E:L,8,0)</f>
        <v>#N/A</v>
      </c>
    </row>
    <row r="5765" spans="1:14" ht="20.25" x14ac:dyDescent="0.25">
      <c r="A5765" s="1">
        <v>57</v>
      </c>
      <c r="B5765" s="159"/>
      <c r="C5765" s="1" t="s">
        <v>6196</v>
      </c>
      <c r="D5765" s="1"/>
      <c r="E5765" s="1"/>
      <c r="F5765" s="1" t="s">
        <v>6197</v>
      </c>
      <c r="G5765" s="1">
        <v>12</v>
      </c>
      <c r="H5765" s="1" t="s">
        <v>19</v>
      </c>
      <c r="I5765" s="1"/>
      <c r="J5765" s="1">
        <v>0.1</v>
      </c>
      <c r="K5765" s="1">
        <v>1.2000000000000002</v>
      </c>
      <c r="L5765" s="42">
        <v>1</v>
      </c>
      <c r="M5765" s="232">
        <v>46309</v>
      </c>
      <c r="N5765" s="1" t="e">
        <f>VLOOKUP(B5765,MICRO!E:L,8,0)</f>
        <v>#N/A</v>
      </c>
    </row>
    <row r="5766" spans="1:14" ht="20.25" x14ac:dyDescent="0.25">
      <c r="A5766" s="1">
        <v>58</v>
      </c>
      <c r="B5766" s="159"/>
      <c r="C5766" s="1" t="s">
        <v>6198</v>
      </c>
      <c r="D5766" s="1"/>
      <c r="E5766" s="1"/>
      <c r="F5766" s="1" t="s">
        <v>6199</v>
      </c>
      <c r="G5766" s="1">
        <v>72</v>
      </c>
      <c r="H5766" s="1" t="s">
        <v>19</v>
      </c>
      <c r="I5766" s="1"/>
      <c r="J5766" s="1">
        <v>0.1</v>
      </c>
      <c r="K5766" s="1">
        <v>7.2</v>
      </c>
      <c r="L5766" s="42">
        <v>1</v>
      </c>
      <c r="M5766" s="232">
        <v>46309</v>
      </c>
      <c r="N5766" s="1" t="e">
        <f>VLOOKUP(B5766,MICRO!E:L,8,0)</f>
        <v>#N/A</v>
      </c>
    </row>
    <row r="5767" spans="1:14" ht="20.25" x14ac:dyDescent="0.25">
      <c r="A5767" s="1">
        <v>59</v>
      </c>
      <c r="B5767" s="159"/>
      <c r="C5767" s="1" t="s">
        <v>6198</v>
      </c>
      <c r="D5767" s="1"/>
      <c r="E5767" s="1"/>
      <c r="F5767" s="1" t="s">
        <v>6200</v>
      </c>
      <c r="G5767" s="1">
        <v>72</v>
      </c>
      <c r="H5767" s="1" t="s">
        <v>19</v>
      </c>
      <c r="I5767" s="1"/>
      <c r="J5767" s="1">
        <v>0.1</v>
      </c>
      <c r="K5767" s="1">
        <v>7.2</v>
      </c>
      <c r="L5767" s="42">
        <v>1</v>
      </c>
      <c r="M5767" s="232">
        <v>46309</v>
      </c>
      <c r="N5767" s="1" t="e">
        <f>VLOOKUP(B5767,MICRO!E:L,8,0)</f>
        <v>#N/A</v>
      </c>
    </row>
    <row r="5768" spans="1:14" ht="20.25" x14ac:dyDescent="0.25">
      <c r="A5768" s="1">
        <v>60</v>
      </c>
      <c r="B5768" s="159"/>
      <c r="C5768" s="1" t="s">
        <v>6198</v>
      </c>
      <c r="D5768" s="1"/>
      <c r="E5768" s="1"/>
      <c r="F5768" s="1" t="s">
        <v>6201</v>
      </c>
      <c r="G5768" s="1">
        <v>72</v>
      </c>
      <c r="H5768" s="1" t="s">
        <v>19</v>
      </c>
      <c r="I5768" s="1"/>
      <c r="J5768" s="1">
        <v>0.1</v>
      </c>
      <c r="K5768" s="1">
        <v>7.2</v>
      </c>
      <c r="L5768" s="42">
        <v>1</v>
      </c>
      <c r="M5768" s="232">
        <v>46309</v>
      </c>
      <c r="N5768" s="1" t="e">
        <f>VLOOKUP(B5768,MICRO!E:L,8,0)</f>
        <v>#N/A</v>
      </c>
    </row>
    <row r="5769" spans="1:14" ht="20.25" x14ac:dyDescent="0.25">
      <c r="A5769" s="1">
        <v>61</v>
      </c>
      <c r="B5769" s="159"/>
      <c r="C5769" s="1" t="s">
        <v>6198</v>
      </c>
      <c r="D5769" s="1"/>
      <c r="E5769" s="1"/>
      <c r="F5769" s="1" t="s">
        <v>6202</v>
      </c>
      <c r="G5769" s="1">
        <v>72</v>
      </c>
      <c r="H5769" s="1" t="s">
        <v>19</v>
      </c>
      <c r="I5769" s="1"/>
      <c r="J5769" s="1">
        <v>0.1</v>
      </c>
      <c r="K5769" s="1">
        <v>7.2</v>
      </c>
      <c r="L5769" s="42">
        <v>1</v>
      </c>
      <c r="M5769" s="232">
        <v>46309</v>
      </c>
      <c r="N5769" s="1" t="e">
        <f>VLOOKUP(B5769,MICRO!E:L,8,0)</f>
        <v>#N/A</v>
      </c>
    </row>
    <row r="5770" spans="1:14" ht="20.25" x14ac:dyDescent="0.25">
      <c r="A5770" s="1">
        <v>62</v>
      </c>
      <c r="B5770" s="159"/>
      <c r="C5770" s="1" t="s">
        <v>6203</v>
      </c>
      <c r="D5770" s="1"/>
      <c r="E5770" s="1"/>
      <c r="F5770" s="1" t="s">
        <v>6204</v>
      </c>
      <c r="G5770" s="1">
        <v>32</v>
      </c>
      <c r="H5770" s="1" t="s">
        <v>19</v>
      </c>
      <c r="I5770" s="1"/>
      <c r="J5770" s="1">
        <v>0.1</v>
      </c>
      <c r="K5770" s="1">
        <v>3.2</v>
      </c>
      <c r="L5770" s="42">
        <v>1</v>
      </c>
      <c r="M5770" s="232">
        <v>46309</v>
      </c>
      <c r="N5770" s="1" t="e">
        <f>VLOOKUP(B5770,MICRO!E:L,8,0)</f>
        <v>#N/A</v>
      </c>
    </row>
    <row r="5771" spans="1:14" ht="20.25" x14ac:dyDescent="0.25">
      <c r="A5771" s="1">
        <v>63</v>
      </c>
      <c r="B5771" s="159"/>
      <c r="C5771" s="1" t="s">
        <v>6203</v>
      </c>
      <c r="D5771" s="1"/>
      <c r="E5771" s="1"/>
      <c r="F5771" s="1" t="s">
        <v>6205</v>
      </c>
      <c r="G5771" s="1">
        <v>32</v>
      </c>
      <c r="H5771" s="1" t="s">
        <v>19</v>
      </c>
      <c r="I5771" s="1"/>
      <c r="J5771" s="1">
        <v>0.1</v>
      </c>
      <c r="K5771" s="1">
        <v>3.2</v>
      </c>
      <c r="L5771" s="42">
        <v>1</v>
      </c>
      <c r="M5771" s="232">
        <v>46309</v>
      </c>
      <c r="N5771" s="1" t="e">
        <f>VLOOKUP(B5771,MICRO!E:L,8,0)</f>
        <v>#N/A</v>
      </c>
    </row>
    <row r="5772" spans="1:14" ht="20.25" x14ac:dyDescent="0.25">
      <c r="A5772" s="1">
        <v>64</v>
      </c>
      <c r="B5772" s="159"/>
      <c r="C5772" s="1" t="s">
        <v>6203</v>
      </c>
      <c r="D5772" s="1"/>
      <c r="E5772" s="1"/>
      <c r="F5772" s="1" t="s">
        <v>6206</v>
      </c>
      <c r="G5772" s="1">
        <v>32</v>
      </c>
      <c r="H5772" s="1" t="s">
        <v>19</v>
      </c>
      <c r="I5772" s="1"/>
      <c r="J5772" s="1">
        <v>0.1</v>
      </c>
      <c r="K5772" s="1">
        <v>3.2</v>
      </c>
      <c r="L5772" s="42">
        <v>1</v>
      </c>
      <c r="M5772" s="232">
        <v>46309</v>
      </c>
      <c r="N5772" s="1" t="e">
        <f>VLOOKUP(B5772,MICRO!E:L,8,0)</f>
        <v>#N/A</v>
      </c>
    </row>
    <row r="5773" spans="1:14" ht="20.25" x14ac:dyDescent="0.25">
      <c r="A5773" s="1">
        <v>65</v>
      </c>
      <c r="B5773" s="159"/>
      <c r="C5773" s="1" t="s">
        <v>6203</v>
      </c>
      <c r="D5773" s="1"/>
      <c r="E5773" s="1"/>
      <c r="F5773" s="1" t="s">
        <v>6207</v>
      </c>
      <c r="G5773" s="1">
        <v>48</v>
      </c>
      <c r="H5773" s="1" t="s">
        <v>19</v>
      </c>
      <c r="I5773" s="1"/>
      <c r="J5773" s="1">
        <v>0.1</v>
      </c>
      <c r="K5773" s="1">
        <v>4.8000000000000007</v>
      </c>
      <c r="L5773" s="42">
        <v>1</v>
      </c>
      <c r="M5773" s="232">
        <v>46309</v>
      </c>
      <c r="N5773" s="1" t="e">
        <f>VLOOKUP(B5773,MICRO!E:L,8,0)</f>
        <v>#N/A</v>
      </c>
    </row>
    <row r="5774" spans="1:14" ht="20.25" x14ac:dyDescent="0.25">
      <c r="A5774" s="1">
        <v>66</v>
      </c>
      <c r="B5774" s="159"/>
      <c r="C5774" s="1" t="s">
        <v>6203</v>
      </c>
      <c r="D5774" s="1"/>
      <c r="E5774" s="1"/>
      <c r="F5774" s="1" t="s">
        <v>6208</v>
      </c>
      <c r="G5774" s="1">
        <v>48</v>
      </c>
      <c r="H5774" s="1" t="s">
        <v>19</v>
      </c>
      <c r="I5774" s="1"/>
      <c r="J5774" s="1">
        <v>0.1</v>
      </c>
      <c r="K5774" s="1">
        <v>4.8000000000000007</v>
      </c>
      <c r="L5774" s="42">
        <v>1</v>
      </c>
      <c r="M5774" s="232">
        <v>46309</v>
      </c>
      <c r="N5774" s="1" t="e">
        <f>VLOOKUP(B5774,MICRO!E:L,8,0)</f>
        <v>#N/A</v>
      </c>
    </row>
    <row r="5775" spans="1:14" ht="20.25" x14ac:dyDescent="0.25">
      <c r="A5775" s="1">
        <v>67</v>
      </c>
      <c r="B5775" s="159"/>
      <c r="C5775" s="1" t="s">
        <v>6203</v>
      </c>
      <c r="D5775" s="1"/>
      <c r="E5775" s="1"/>
      <c r="F5775" s="1" t="s">
        <v>6209</v>
      </c>
      <c r="G5775" s="1">
        <v>48</v>
      </c>
      <c r="H5775" s="1" t="s">
        <v>19</v>
      </c>
      <c r="I5775" s="1"/>
      <c r="J5775" s="1">
        <v>0.1</v>
      </c>
      <c r="K5775" s="1">
        <v>4.8000000000000007</v>
      </c>
      <c r="L5775" s="42">
        <v>1</v>
      </c>
      <c r="M5775" s="232">
        <v>46309</v>
      </c>
      <c r="N5775" s="1" t="e">
        <f>VLOOKUP(B5775,MICRO!E:L,8,0)</f>
        <v>#N/A</v>
      </c>
    </row>
    <row r="5776" spans="1:14" ht="20.25" x14ac:dyDescent="0.25">
      <c r="A5776" s="1">
        <v>68</v>
      </c>
      <c r="B5776" s="159"/>
      <c r="C5776" s="1" t="s">
        <v>6210</v>
      </c>
      <c r="D5776" s="1"/>
      <c r="E5776" s="1"/>
      <c r="F5776" s="1" t="s">
        <v>6211</v>
      </c>
      <c r="G5776" s="1">
        <v>12</v>
      </c>
      <c r="H5776" s="1" t="s">
        <v>19</v>
      </c>
      <c r="I5776" s="1"/>
      <c r="J5776" s="1">
        <v>0.1</v>
      </c>
      <c r="K5776" s="1">
        <v>1.2000000000000002</v>
      </c>
      <c r="L5776" s="42">
        <v>1</v>
      </c>
      <c r="M5776" s="232">
        <v>46309</v>
      </c>
      <c r="N5776" s="1" t="e">
        <f>VLOOKUP(B5776,MICRO!E:L,8,0)</f>
        <v>#N/A</v>
      </c>
    </row>
    <row r="5777" spans="1:14" ht="20.25" x14ac:dyDescent="0.25">
      <c r="A5777" s="1">
        <v>69</v>
      </c>
      <c r="B5777" s="159"/>
      <c r="C5777" s="1" t="s">
        <v>6212</v>
      </c>
      <c r="D5777" s="1"/>
      <c r="E5777" s="1"/>
      <c r="F5777" s="1" t="s">
        <v>6213</v>
      </c>
      <c r="G5777" s="1">
        <v>20</v>
      </c>
      <c r="H5777" s="1" t="s">
        <v>19</v>
      </c>
      <c r="I5777" s="1"/>
      <c r="J5777" s="1">
        <v>0.1</v>
      </c>
      <c r="K5777" s="1">
        <v>2</v>
      </c>
      <c r="L5777" s="42">
        <v>1</v>
      </c>
      <c r="M5777" s="232">
        <v>46309</v>
      </c>
      <c r="N5777" s="1" t="e">
        <f>VLOOKUP(B5777,MICRO!E:L,8,0)</f>
        <v>#N/A</v>
      </c>
    </row>
    <row r="5778" spans="1:14" ht="20.25" x14ac:dyDescent="0.25">
      <c r="A5778" s="1">
        <v>70</v>
      </c>
      <c r="B5778" s="159"/>
      <c r="C5778" s="1" t="s">
        <v>6212</v>
      </c>
      <c r="D5778" s="1"/>
      <c r="E5778" s="1"/>
      <c r="F5778" s="1" t="s">
        <v>6214</v>
      </c>
      <c r="G5778" s="1">
        <v>20</v>
      </c>
      <c r="H5778" s="1" t="s">
        <v>19</v>
      </c>
      <c r="I5778" s="1"/>
      <c r="J5778" s="1">
        <v>0.1</v>
      </c>
      <c r="K5778" s="1">
        <v>2</v>
      </c>
      <c r="L5778" s="42">
        <v>1</v>
      </c>
      <c r="M5778" s="232">
        <v>46309</v>
      </c>
      <c r="N5778" s="1" t="e">
        <f>VLOOKUP(B5778,MICRO!E:L,8,0)</f>
        <v>#N/A</v>
      </c>
    </row>
    <row r="5779" spans="1:14" ht="20.25" x14ac:dyDescent="0.25">
      <c r="A5779" s="1">
        <v>71</v>
      </c>
      <c r="B5779" s="159"/>
      <c r="C5779" s="1" t="s">
        <v>6210</v>
      </c>
      <c r="D5779" s="1"/>
      <c r="E5779" s="1"/>
      <c r="F5779" s="1" t="s">
        <v>6215</v>
      </c>
      <c r="G5779" s="1">
        <v>8</v>
      </c>
      <c r="H5779" s="1" t="s">
        <v>19</v>
      </c>
      <c r="I5779" s="1"/>
      <c r="J5779" s="1">
        <v>0.1</v>
      </c>
      <c r="K5779" s="1">
        <v>0.8</v>
      </c>
      <c r="L5779" s="42">
        <v>1</v>
      </c>
      <c r="M5779" s="232">
        <v>46309</v>
      </c>
      <c r="N5779" s="1" t="e">
        <f>VLOOKUP(B5779,MICRO!E:L,8,0)</f>
        <v>#N/A</v>
      </c>
    </row>
    <row r="5780" spans="1:14" ht="20.25" x14ac:dyDescent="0.25">
      <c r="A5780" s="1">
        <v>72</v>
      </c>
      <c r="B5780" s="159"/>
      <c r="C5780" s="1" t="s">
        <v>6210</v>
      </c>
      <c r="D5780" s="1"/>
      <c r="E5780" s="1"/>
      <c r="F5780" s="1" t="s">
        <v>6216</v>
      </c>
      <c r="G5780" s="1">
        <v>8</v>
      </c>
      <c r="H5780" s="1" t="s">
        <v>19</v>
      </c>
      <c r="I5780" s="1"/>
      <c r="J5780" s="1">
        <v>0.1</v>
      </c>
      <c r="K5780" s="1">
        <v>0.8</v>
      </c>
      <c r="L5780" s="42">
        <v>1</v>
      </c>
      <c r="M5780" s="232">
        <v>46309</v>
      </c>
      <c r="N5780" s="1" t="e">
        <f>VLOOKUP(B5780,MICRO!E:L,8,0)</f>
        <v>#N/A</v>
      </c>
    </row>
    <row r="5781" spans="1:14" ht="20.25" x14ac:dyDescent="0.25">
      <c r="A5781" s="1">
        <v>73</v>
      </c>
      <c r="B5781" s="159"/>
      <c r="C5781" s="1" t="s">
        <v>6210</v>
      </c>
      <c r="D5781" s="1"/>
      <c r="E5781" s="1"/>
      <c r="F5781" s="1" t="s">
        <v>6217</v>
      </c>
      <c r="G5781" s="1">
        <v>8</v>
      </c>
      <c r="H5781" s="1" t="s">
        <v>19</v>
      </c>
      <c r="I5781" s="1"/>
      <c r="J5781" s="1">
        <v>0.1</v>
      </c>
      <c r="K5781" s="1">
        <v>0.8</v>
      </c>
      <c r="L5781" s="42">
        <v>1</v>
      </c>
      <c r="M5781" s="232">
        <v>46309</v>
      </c>
      <c r="N5781" s="1" t="e">
        <f>VLOOKUP(B5781,MICRO!E:L,8,0)</f>
        <v>#N/A</v>
      </c>
    </row>
    <row r="5782" spans="1:14" ht="20.25" x14ac:dyDescent="0.25">
      <c r="A5782" s="1">
        <v>74</v>
      </c>
      <c r="B5782" s="159"/>
      <c r="C5782" s="1" t="s">
        <v>6210</v>
      </c>
      <c r="D5782" s="1"/>
      <c r="E5782" s="1"/>
      <c r="F5782" s="1" t="s">
        <v>6218</v>
      </c>
      <c r="G5782" s="1">
        <v>8</v>
      </c>
      <c r="H5782" s="1" t="s">
        <v>19</v>
      </c>
      <c r="I5782" s="1"/>
      <c r="J5782" s="1">
        <v>0.1</v>
      </c>
      <c r="K5782" s="1">
        <v>0.8</v>
      </c>
      <c r="L5782" s="42">
        <v>1</v>
      </c>
      <c r="M5782" s="232">
        <v>46309</v>
      </c>
      <c r="N5782" s="1" t="e">
        <f>VLOOKUP(B5782,MICRO!E:L,8,0)</f>
        <v>#N/A</v>
      </c>
    </row>
    <row r="5783" spans="1:14" ht="20.25" x14ac:dyDescent="0.25">
      <c r="A5783" s="1">
        <v>75</v>
      </c>
      <c r="B5783" s="159"/>
      <c r="C5783" s="1" t="s">
        <v>6210</v>
      </c>
      <c r="D5783" s="1"/>
      <c r="E5783" s="1"/>
      <c r="F5783" s="1" t="s">
        <v>6219</v>
      </c>
      <c r="G5783" s="1">
        <v>8</v>
      </c>
      <c r="H5783" s="1" t="s">
        <v>19</v>
      </c>
      <c r="I5783" s="1"/>
      <c r="J5783" s="1">
        <v>0.1</v>
      </c>
      <c r="K5783" s="1">
        <v>0.8</v>
      </c>
      <c r="L5783" s="42">
        <v>1</v>
      </c>
      <c r="M5783" s="232">
        <v>46309</v>
      </c>
      <c r="N5783" s="1" t="e">
        <f>VLOOKUP(B5783,MICRO!E:L,8,0)</f>
        <v>#N/A</v>
      </c>
    </row>
    <row r="5784" spans="1:14" ht="20.25" x14ac:dyDescent="0.25">
      <c r="A5784" s="1">
        <v>76</v>
      </c>
      <c r="B5784" s="159"/>
      <c r="C5784" s="1" t="s">
        <v>6210</v>
      </c>
      <c r="D5784" s="1"/>
      <c r="E5784" s="1"/>
      <c r="F5784" s="1" t="s">
        <v>6220</v>
      </c>
      <c r="G5784" s="1">
        <v>20</v>
      </c>
      <c r="H5784" s="1" t="s">
        <v>19</v>
      </c>
      <c r="I5784" s="1"/>
      <c r="J5784" s="1">
        <v>0.1</v>
      </c>
      <c r="K5784" s="1">
        <v>2</v>
      </c>
      <c r="L5784" s="42">
        <v>1</v>
      </c>
      <c r="M5784" s="232">
        <v>46309</v>
      </c>
      <c r="N5784" s="1" t="e">
        <f>VLOOKUP(B5784,MICRO!E:L,8,0)</f>
        <v>#N/A</v>
      </c>
    </row>
    <row r="5785" spans="1:14" ht="20.25" x14ac:dyDescent="0.25">
      <c r="A5785" s="1">
        <v>77</v>
      </c>
      <c r="B5785" s="159"/>
      <c r="C5785" s="1" t="s">
        <v>6210</v>
      </c>
      <c r="D5785" s="1"/>
      <c r="E5785" s="1"/>
      <c r="F5785" s="1" t="s">
        <v>6221</v>
      </c>
      <c r="G5785" s="1">
        <v>30</v>
      </c>
      <c r="H5785" s="1" t="s">
        <v>19</v>
      </c>
      <c r="I5785" s="1"/>
      <c r="J5785" s="1">
        <v>0.1</v>
      </c>
      <c r="K5785" s="1">
        <v>3</v>
      </c>
      <c r="L5785" s="42">
        <v>1</v>
      </c>
      <c r="M5785" s="232">
        <v>46309</v>
      </c>
      <c r="N5785" s="1" t="e">
        <f>VLOOKUP(B5785,MICRO!E:L,8,0)</f>
        <v>#N/A</v>
      </c>
    </row>
    <row r="5786" spans="1:14" ht="20.25" x14ac:dyDescent="0.25">
      <c r="A5786" s="1">
        <v>78</v>
      </c>
      <c r="B5786" s="159"/>
      <c r="C5786" s="1" t="s">
        <v>6210</v>
      </c>
      <c r="D5786" s="1"/>
      <c r="E5786" s="1"/>
      <c r="F5786" s="1" t="s">
        <v>6222</v>
      </c>
      <c r="G5786" s="1">
        <v>30</v>
      </c>
      <c r="H5786" s="1" t="s">
        <v>19</v>
      </c>
      <c r="I5786" s="1"/>
      <c r="J5786" s="1">
        <v>0.1</v>
      </c>
      <c r="K5786" s="1">
        <v>3</v>
      </c>
      <c r="L5786" s="42">
        <v>1</v>
      </c>
      <c r="M5786" s="232">
        <v>46309</v>
      </c>
      <c r="N5786" s="1" t="e">
        <f>VLOOKUP(B5786,MICRO!E:L,8,0)</f>
        <v>#N/A</v>
      </c>
    </row>
    <row r="5787" spans="1:14" ht="20.25" x14ac:dyDescent="0.25">
      <c r="A5787" s="1">
        <v>79</v>
      </c>
      <c r="B5787" s="159"/>
      <c r="C5787" s="1" t="s">
        <v>6210</v>
      </c>
      <c r="D5787" s="1"/>
      <c r="E5787" s="1"/>
      <c r="F5787" s="1" t="s">
        <v>6223</v>
      </c>
      <c r="G5787" s="1">
        <v>30</v>
      </c>
      <c r="H5787" s="1" t="s">
        <v>19</v>
      </c>
      <c r="I5787" s="1"/>
      <c r="J5787" s="1">
        <v>0.1</v>
      </c>
      <c r="K5787" s="1">
        <v>3</v>
      </c>
      <c r="L5787" s="42">
        <v>1</v>
      </c>
      <c r="M5787" s="232">
        <v>46309</v>
      </c>
      <c r="N5787" s="1" t="e">
        <f>VLOOKUP(B5787,MICRO!E:L,8,0)</f>
        <v>#N/A</v>
      </c>
    </row>
    <row r="5788" spans="1:14" ht="20.25" x14ac:dyDescent="0.25">
      <c r="A5788" s="1">
        <v>80</v>
      </c>
      <c r="B5788" s="159"/>
      <c r="C5788" s="1" t="s">
        <v>6224</v>
      </c>
      <c r="D5788" s="1"/>
      <c r="E5788" s="1"/>
      <c r="F5788" s="1" t="s">
        <v>6225</v>
      </c>
      <c r="G5788" s="1">
        <v>180</v>
      </c>
      <c r="H5788" s="1" t="s">
        <v>19</v>
      </c>
      <c r="I5788" s="1"/>
      <c r="J5788" s="1">
        <v>0.1</v>
      </c>
      <c r="K5788" s="1">
        <v>18</v>
      </c>
      <c r="L5788" s="42">
        <v>1</v>
      </c>
      <c r="M5788" s="232">
        <v>46309</v>
      </c>
      <c r="N5788" s="1" t="e">
        <f>VLOOKUP(B5788,MICRO!E:L,8,0)</f>
        <v>#N/A</v>
      </c>
    </row>
    <row r="5789" spans="1:14" ht="20.25" x14ac:dyDescent="0.25">
      <c r="A5789" s="1">
        <v>81</v>
      </c>
      <c r="B5789" s="159"/>
      <c r="C5789" s="1" t="s">
        <v>6224</v>
      </c>
      <c r="D5789" s="1"/>
      <c r="E5789" s="1"/>
      <c r="F5789" s="1" t="s">
        <v>6226</v>
      </c>
      <c r="G5789" s="1">
        <v>180</v>
      </c>
      <c r="H5789" s="1" t="s">
        <v>19</v>
      </c>
      <c r="I5789" s="1"/>
      <c r="J5789" s="1">
        <v>0.1</v>
      </c>
      <c r="K5789" s="1">
        <v>18</v>
      </c>
      <c r="L5789" s="42">
        <v>1</v>
      </c>
      <c r="M5789" s="232">
        <v>46309</v>
      </c>
      <c r="N5789" s="1" t="e">
        <f>VLOOKUP(B5789,MICRO!E:L,8,0)</f>
        <v>#N/A</v>
      </c>
    </row>
    <row r="5790" spans="1:14" ht="20.25" x14ac:dyDescent="0.25">
      <c r="A5790" s="1">
        <v>82</v>
      </c>
      <c r="B5790" s="159"/>
      <c r="C5790" s="1" t="s">
        <v>6210</v>
      </c>
      <c r="D5790" s="1"/>
      <c r="E5790" s="1"/>
      <c r="F5790" s="1" t="s">
        <v>6227</v>
      </c>
      <c r="G5790" s="1">
        <v>180</v>
      </c>
      <c r="H5790" s="1" t="s">
        <v>19</v>
      </c>
      <c r="I5790" s="1"/>
      <c r="J5790" s="1">
        <v>0.1</v>
      </c>
      <c r="K5790" s="1">
        <v>18</v>
      </c>
      <c r="L5790" s="42">
        <v>1</v>
      </c>
      <c r="M5790" s="232">
        <v>46309</v>
      </c>
      <c r="N5790" s="1" t="e">
        <f>VLOOKUP(B5790,MICRO!E:L,8,0)</f>
        <v>#N/A</v>
      </c>
    </row>
    <row r="5791" spans="1:14" ht="20.25" x14ac:dyDescent="0.25">
      <c r="A5791" s="1">
        <v>83</v>
      </c>
      <c r="B5791" s="159"/>
      <c r="C5791" s="1" t="s">
        <v>6224</v>
      </c>
      <c r="D5791" s="1"/>
      <c r="E5791" s="1"/>
      <c r="F5791" s="1" t="s">
        <v>6228</v>
      </c>
      <c r="G5791" s="1">
        <v>4</v>
      </c>
      <c r="H5791" s="1" t="s">
        <v>19</v>
      </c>
      <c r="I5791" s="1"/>
      <c r="J5791" s="1">
        <v>0.1</v>
      </c>
      <c r="K5791" s="1">
        <v>0.4</v>
      </c>
      <c r="L5791" s="42">
        <v>1</v>
      </c>
      <c r="M5791" s="232">
        <v>46309</v>
      </c>
      <c r="N5791" s="1" t="e">
        <f>VLOOKUP(B5791,MICRO!E:L,8,0)</f>
        <v>#N/A</v>
      </c>
    </row>
    <row r="5792" spans="1:14" ht="20.25" x14ac:dyDescent="0.25">
      <c r="A5792" s="1">
        <v>84</v>
      </c>
      <c r="B5792" s="159"/>
      <c r="C5792" s="1" t="s">
        <v>6224</v>
      </c>
      <c r="D5792" s="1"/>
      <c r="E5792" s="1"/>
      <c r="F5792" s="1" t="s">
        <v>6229</v>
      </c>
      <c r="G5792" s="1">
        <v>144</v>
      </c>
      <c r="H5792" s="1" t="s">
        <v>19</v>
      </c>
      <c r="I5792" s="1"/>
      <c r="J5792" s="1">
        <v>0.1</v>
      </c>
      <c r="K5792" s="1">
        <v>14.4</v>
      </c>
      <c r="L5792" s="42">
        <v>1</v>
      </c>
      <c r="M5792" s="232">
        <v>46309</v>
      </c>
      <c r="N5792" s="1" t="e">
        <f>VLOOKUP(B5792,MICRO!E:L,8,0)</f>
        <v>#N/A</v>
      </c>
    </row>
    <row r="5793" spans="1:14" ht="20.25" x14ac:dyDescent="0.25">
      <c r="A5793" s="1">
        <v>85</v>
      </c>
      <c r="B5793" s="159"/>
      <c r="C5793" s="1" t="s">
        <v>6224</v>
      </c>
      <c r="D5793" s="1"/>
      <c r="E5793" s="1"/>
      <c r="F5793" s="1" t="s">
        <v>6230</v>
      </c>
      <c r="G5793" s="1">
        <v>144</v>
      </c>
      <c r="H5793" s="1" t="s">
        <v>19</v>
      </c>
      <c r="I5793" s="1"/>
      <c r="J5793" s="1">
        <v>0.1</v>
      </c>
      <c r="K5793" s="1">
        <v>14.4</v>
      </c>
      <c r="L5793" s="42">
        <v>1</v>
      </c>
      <c r="M5793" s="232">
        <v>46309</v>
      </c>
      <c r="N5793" s="1" t="e">
        <f>VLOOKUP(B5793,MICRO!E:L,8,0)</f>
        <v>#N/A</v>
      </c>
    </row>
    <row r="5794" spans="1:14" ht="20.25" x14ac:dyDescent="0.25">
      <c r="A5794" s="1">
        <v>86</v>
      </c>
      <c r="B5794" s="159"/>
      <c r="C5794" s="1" t="s">
        <v>6224</v>
      </c>
      <c r="D5794" s="1"/>
      <c r="E5794" s="1"/>
      <c r="F5794" s="1" t="s">
        <v>6231</v>
      </c>
      <c r="G5794" s="1">
        <v>144</v>
      </c>
      <c r="H5794" s="1" t="s">
        <v>19</v>
      </c>
      <c r="I5794" s="1"/>
      <c r="J5794" s="1">
        <v>0.1</v>
      </c>
      <c r="K5794" s="1">
        <v>14.4</v>
      </c>
      <c r="L5794" s="42">
        <v>1</v>
      </c>
      <c r="M5794" s="232">
        <v>46309</v>
      </c>
      <c r="N5794" s="1" t="e">
        <f>VLOOKUP(B5794,MICRO!E:L,8,0)</f>
        <v>#N/A</v>
      </c>
    </row>
    <row r="5795" spans="1:14" ht="20.25" x14ac:dyDescent="0.25">
      <c r="A5795" s="1">
        <v>87</v>
      </c>
      <c r="B5795" s="159"/>
      <c r="C5795" s="1" t="s">
        <v>6224</v>
      </c>
      <c r="D5795" s="1"/>
      <c r="E5795" s="1"/>
      <c r="F5795" s="1" t="s">
        <v>6232</v>
      </c>
      <c r="G5795" s="1">
        <v>144</v>
      </c>
      <c r="H5795" s="1" t="s">
        <v>19</v>
      </c>
      <c r="I5795" s="1"/>
      <c r="J5795" s="1">
        <v>0.1</v>
      </c>
      <c r="K5795" s="1">
        <v>14.4</v>
      </c>
      <c r="L5795" s="42">
        <v>1</v>
      </c>
      <c r="M5795" s="232">
        <v>46309</v>
      </c>
      <c r="N5795" s="1" t="e">
        <f>VLOOKUP(B5795,MICRO!E:L,8,0)</f>
        <v>#N/A</v>
      </c>
    </row>
    <row r="5796" spans="1:14" ht="20.25" x14ac:dyDescent="0.25">
      <c r="A5796" s="1">
        <v>88</v>
      </c>
      <c r="B5796" s="159"/>
      <c r="C5796" s="1" t="s">
        <v>6233</v>
      </c>
      <c r="D5796" s="1"/>
      <c r="E5796" s="1"/>
      <c r="F5796" s="1" t="s">
        <v>6234</v>
      </c>
      <c r="G5796" s="1">
        <v>208</v>
      </c>
      <c r="H5796" s="1" t="s">
        <v>19</v>
      </c>
      <c r="I5796" s="1"/>
      <c r="J5796" s="1">
        <v>0.1</v>
      </c>
      <c r="K5796" s="1">
        <v>20.8</v>
      </c>
      <c r="L5796" s="42">
        <v>1</v>
      </c>
      <c r="M5796" s="232">
        <v>46309</v>
      </c>
      <c r="N5796" s="1" t="e">
        <f>VLOOKUP(B5796,MICRO!E:L,8,0)</f>
        <v>#N/A</v>
      </c>
    </row>
    <row r="5797" spans="1:14" ht="20.25" x14ac:dyDescent="0.25">
      <c r="A5797" s="1">
        <v>89</v>
      </c>
      <c r="B5797" s="159"/>
      <c r="C5797" s="1" t="s">
        <v>6233</v>
      </c>
      <c r="D5797" s="1"/>
      <c r="E5797" s="1"/>
      <c r="F5797" s="1" t="s">
        <v>6235</v>
      </c>
      <c r="G5797" s="1">
        <v>208</v>
      </c>
      <c r="H5797" s="1" t="s">
        <v>19</v>
      </c>
      <c r="I5797" s="1"/>
      <c r="J5797" s="1">
        <v>0.1</v>
      </c>
      <c r="K5797" s="1">
        <v>20.8</v>
      </c>
      <c r="L5797" s="42">
        <v>1</v>
      </c>
      <c r="M5797" s="232">
        <v>46309</v>
      </c>
      <c r="N5797" s="1" t="e">
        <f>VLOOKUP(B5797,MICRO!E:L,8,0)</f>
        <v>#N/A</v>
      </c>
    </row>
    <row r="5798" spans="1:14" ht="20.25" x14ac:dyDescent="0.25">
      <c r="A5798" s="1">
        <v>90</v>
      </c>
      <c r="B5798" s="159"/>
      <c r="C5798" s="1" t="s">
        <v>6224</v>
      </c>
      <c r="D5798" s="1"/>
      <c r="E5798" s="1"/>
      <c r="F5798" s="1" t="s">
        <v>6236</v>
      </c>
      <c r="G5798" s="1">
        <v>208</v>
      </c>
      <c r="H5798" s="1" t="s">
        <v>19</v>
      </c>
      <c r="I5798" s="1"/>
      <c r="J5798" s="1">
        <v>0.1</v>
      </c>
      <c r="K5798" s="1">
        <v>20.8</v>
      </c>
      <c r="L5798" s="42">
        <v>1</v>
      </c>
      <c r="M5798" s="232">
        <v>46309</v>
      </c>
      <c r="N5798" s="1" t="e">
        <f>VLOOKUP(B5798,MICRO!E:L,8,0)</f>
        <v>#N/A</v>
      </c>
    </row>
    <row r="5799" spans="1:14" ht="20.25" x14ac:dyDescent="0.25">
      <c r="A5799" s="1">
        <v>91</v>
      </c>
      <c r="B5799" s="159"/>
      <c r="C5799" s="1" t="s">
        <v>6224</v>
      </c>
      <c r="D5799" s="1"/>
      <c r="E5799" s="1"/>
      <c r="F5799" s="1" t="s">
        <v>6237</v>
      </c>
      <c r="G5799" s="1">
        <v>360</v>
      </c>
      <c r="H5799" s="1" t="s">
        <v>19</v>
      </c>
      <c r="I5799" s="1"/>
      <c r="J5799" s="1">
        <v>0.1</v>
      </c>
      <c r="K5799" s="1">
        <v>36</v>
      </c>
      <c r="L5799" s="42">
        <v>1</v>
      </c>
      <c r="M5799" s="232">
        <v>46309</v>
      </c>
      <c r="N5799" s="1" t="e">
        <f>VLOOKUP(B5799,MICRO!E:L,8,0)</f>
        <v>#N/A</v>
      </c>
    </row>
    <row r="5800" spans="1:14" ht="20.25" x14ac:dyDescent="0.25">
      <c r="A5800" s="1">
        <v>92</v>
      </c>
      <c r="B5800" s="159"/>
      <c r="C5800" s="1" t="s">
        <v>6238</v>
      </c>
      <c r="D5800" s="1"/>
      <c r="E5800" s="1"/>
      <c r="F5800" s="1" t="s">
        <v>6239</v>
      </c>
      <c r="G5800" s="1">
        <v>264</v>
      </c>
      <c r="H5800" s="1" t="s">
        <v>19</v>
      </c>
      <c r="I5800" s="1"/>
      <c r="J5800" s="1">
        <v>0.1</v>
      </c>
      <c r="K5800" s="1">
        <v>26.400000000000002</v>
      </c>
      <c r="L5800" s="42">
        <v>1</v>
      </c>
      <c r="M5800" s="232">
        <v>46309</v>
      </c>
      <c r="N5800" s="1" t="e">
        <f>VLOOKUP(B5800,MICRO!E:L,8,0)</f>
        <v>#N/A</v>
      </c>
    </row>
    <row r="5801" spans="1:14" ht="20.25" x14ac:dyDescent="0.25">
      <c r="A5801" s="1">
        <v>93</v>
      </c>
      <c r="B5801" s="159"/>
      <c r="C5801" s="1" t="s">
        <v>6238</v>
      </c>
      <c r="D5801" s="1"/>
      <c r="E5801" s="1"/>
      <c r="F5801" s="1" t="s">
        <v>6240</v>
      </c>
      <c r="G5801" s="1">
        <v>264</v>
      </c>
      <c r="H5801" s="1" t="s">
        <v>19</v>
      </c>
      <c r="I5801" s="1"/>
      <c r="J5801" s="1">
        <v>0.1</v>
      </c>
      <c r="K5801" s="1">
        <v>26.400000000000002</v>
      </c>
      <c r="L5801" s="42">
        <v>1</v>
      </c>
      <c r="M5801" s="232">
        <v>46309</v>
      </c>
      <c r="N5801" s="1" t="e">
        <f>VLOOKUP(B5801,MICRO!E:L,8,0)</f>
        <v>#N/A</v>
      </c>
    </row>
    <row r="5802" spans="1:14" ht="20.25" x14ac:dyDescent="0.25">
      <c r="A5802" s="1">
        <v>94</v>
      </c>
      <c r="B5802" s="159"/>
      <c r="C5802" s="1" t="s">
        <v>6238</v>
      </c>
      <c r="D5802" s="1"/>
      <c r="E5802" s="1"/>
      <c r="F5802" s="1" t="s">
        <v>6241</v>
      </c>
      <c r="G5802" s="1">
        <v>264</v>
      </c>
      <c r="H5802" s="1" t="s">
        <v>19</v>
      </c>
      <c r="I5802" s="1"/>
      <c r="J5802" s="1">
        <v>0.1</v>
      </c>
      <c r="K5802" s="1">
        <v>26.400000000000002</v>
      </c>
      <c r="L5802" s="42">
        <v>1</v>
      </c>
      <c r="M5802" s="232">
        <v>46309</v>
      </c>
      <c r="N5802" s="1" t="e">
        <f>VLOOKUP(B5802,MICRO!E:L,8,0)</f>
        <v>#N/A</v>
      </c>
    </row>
    <row r="5803" spans="1:14" ht="20.25" x14ac:dyDescent="0.25">
      <c r="A5803" s="1">
        <v>95</v>
      </c>
      <c r="B5803" s="159"/>
      <c r="C5803" s="1" t="s">
        <v>5544</v>
      </c>
      <c r="D5803" s="1"/>
      <c r="E5803" s="1"/>
      <c r="F5803" s="1" t="s">
        <v>6242</v>
      </c>
      <c r="G5803" s="1">
        <v>8</v>
      </c>
      <c r="H5803" s="1" t="s">
        <v>19</v>
      </c>
      <c r="I5803" s="1"/>
      <c r="J5803" s="1">
        <v>0.1</v>
      </c>
      <c r="K5803" s="1">
        <v>0.8</v>
      </c>
      <c r="L5803" s="42">
        <v>1</v>
      </c>
      <c r="M5803" s="232">
        <v>46309</v>
      </c>
      <c r="N5803" s="1" t="e">
        <f>VLOOKUP(B5803,MICRO!E:L,8,0)</f>
        <v>#N/A</v>
      </c>
    </row>
    <row r="5804" spans="1:14" ht="20.25" x14ac:dyDescent="0.25">
      <c r="A5804" s="1">
        <v>96</v>
      </c>
      <c r="B5804" s="159"/>
      <c r="C5804" s="1" t="s">
        <v>5544</v>
      </c>
      <c r="D5804" s="1"/>
      <c r="E5804" s="1"/>
      <c r="F5804" s="1" t="s">
        <v>6243</v>
      </c>
      <c r="G5804" s="1">
        <v>8</v>
      </c>
      <c r="H5804" s="1" t="s">
        <v>19</v>
      </c>
      <c r="I5804" s="1"/>
      <c r="J5804" s="1">
        <v>0.1</v>
      </c>
      <c r="K5804" s="1">
        <v>0.8</v>
      </c>
      <c r="L5804" s="42">
        <v>1</v>
      </c>
      <c r="M5804" s="232">
        <v>46309</v>
      </c>
      <c r="N5804" s="1" t="e">
        <f>VLOOKUP(B5804,MICRO!E:L,8,0)</f>
        <v>#N/A</v>
      </c>
    </row>
    <row r="5805" spans="1:14" ht="20.25" x14ac:dyDescent="0.25">
      <c r="A5805" s="1">
        <v>97</v>
      </c>
      <c r="B5805" s="159"/>
      <c r="C5805" s="1" t="s">
        <v>5544</v>
      </c>
      <c r="D5805" s="1"/>
      <c r="E5805" s="1"/>
      <c r="F5805" s="1" t="s">
        <v>6244</v>
      </c>
      <c r="G5805" s="1">
        <v>8</v>
      </c>
      <c r="H5805" s="1" t="s">
        <v>19</v>
      </c>
      <c r="I5805" s="1"/>
      <c r="J5805" s="1">
        <v>0.1</v>
      </c>
      <c r="K5805" s="1">
        <v>0.8</v>
      </c>
      <c r="L5805" s="42">
        <v>1</v>
      </c>
      <c r="M5805" s="232">
        <v>46309</v>
      </c>
      <c r="N5805" s="1" t="e">
        <f>VLOOKUP(B5805,MICRO!E:L,8,0)</f>
        <v>#N/A</v>
      </c>
    </row>
    <row r="5806" spans="1:14" ht="20.25" x14ac:dyDescent="0.25">
      <c r="A5806" s="1">
        <v>98</v>
      </c>
      <c r="B5806" s="159"/>
      <c r="C5806" s="1" t="s">
        <v>5544</v>
      </c>
      <c r="D5806" s="1"/>
      <c r="E5806" s="1"/>
      <c r="F5806" s="1" t="s">
        <v>6245</v>
      </c>
      <c r="G5806" s="1">
        <v>48</v>
      </c>
      <c r="H5806" s="1" t="s">
        <v>19</v>
      </c>
      <c r="I5806" s="1"/>
      <c r="J5806" s="1">
        <v>0.1</v>
      </c>
      <c r="K5806" s="1">
        <v>4.8000000000000007</v>
      </c>
      <c r="L5806" s="42">
        <v>1</v>
      </c>
      <c r="M5806" s="232">
        <v>46309</v>
      </c>
      <c r="N5806" s="1" t="e">
        <f>VLOOKUP(B5806,MICRO!E:L,8,0)</f>
        <v>#N/A</v>
      </c>
    </row>
    <row r="5807" spans="1:14" ht="20.25" x14ac:dyDescent="0.25">
      <c r="A5807" s="1">
        <v>99</v>
      </c>
      <c r="B5807" s="159"/>
      <c r="C5807" s="1" t="s">
        <v>5544</v>
      </c>
      <c r="D5807" s="1"/>
      <c r="E5807" s="1"/>
      <c r="F5807" s="1" t="s">
        <v>6246</v>
      </c>
      <c r="G5807" s="1">
        <v>48</v>
      </c>
      <c r="H5807" s="1" t="s">
        <v>19</v>
      </c>
      <c r="I5807" s="1"/>
      <c r="J5807" s="1">
        <v>0.1</v>
      </c>
      <c r="K5807" s="1">
        <v>4.8000000000000007</v>
      </c>
      <c r="L5807" s="42">
        <v>1</v>
      </c>
      <c r="M5807" s="232">
        <v>46309</v>
      </c>
      <c r="N5807" s="1" t="e">
        <f>VLOOKUP(B5807,MICRO!E:L,8,0)</f>
        <v>#N/A</v>
      </c>
    </row>
    <row r="5808" spans="1:14" ht="20.25" x14ac:dyDescent="0.25">
      <c r="A5808" s="1">
        <v>100</v>
      </c>
      <c r="B5808" s="159"/>
      <c r="C5808" s="1" t="s">
        <v>5544</v>
      </c>
      <c r="D5808" s="1"/>
      <c r="E5808" s="1"/>
      <c r="F5808" s="1" t="s">
        <v>6247</v>
      </c>
      <c r="G5808" s="1">
        <v>48</v>
      </c>
      <c r="H5808" s="1" t="s">
        <v>19</v>
      </c>
      <c r="I5808" s="1"/>
      <c r="J5808" s="1">
        <v>0.1</v>
      </c>
      <c r="K5808" s="1">
        <v>4.8000000000000007</v>
      </c>
      <c r="L5808" s="42">
        <v>1</v>
      </c>
      <c r="M5808" s="232">
        <v>46309</v>
      </c>
      <c r="N5808" s="1" t="e">
        <f>VLOOKUP(B5808,MICRO!E:L,8,0)</f>
        <v>#N/A</v>
      </c>
    </row>
    <row r="5809" spans="1:14" ht="20.25" x14ac:dyDescent="0.25">
      <c r="A5809" s="1">
        <v>101</v>
      </c>
      <c r="B5809" s="159"/>
      <c r="C5809" s="1" t="s">
        <v>6145</v>
      </c>
      <c r="D5809" s="1"/>
      <c r="E5809" s="1"/>
      <c r="F5809" s="1" t="s">
        <v>6248</v>
      </c>
      <c r="G5809" s="1">
        <v>120</v>
      </c>
      <c r="H5809" s="1" t="s">
        <v>19</v>
      </c>
      <c r="I5809" s="1"/>
      <c r="J5809" s="1">
        <v>0.1</v>
      </c>
      <c r="K5809" s="1">
        <v>12</v>
      </c>
      <c r="L5809" s="42">
        <v>1</v>
      </c>
      <c r="M5809" s="232">
        <v>46309</v>
      </c>
      <c r="N5809" s="1" t="e">
        <f>VLOOKUP(B5809,MICRO!E:L,8,0)</f>
        <v>#N/A</v>
      </c>
    </row>
    <row r="5810" spans="1:14" ht="20.25" x14ac:dyDescent="0.25">
      <c r="A5810" s="1">
        <v>102</v>
      </c>
      <c r="B5810" s="159"/>
      <c r="C5810" s="1" t="s">
        <v>6145</v>
      </c>
      <c r="D5810" s="1"/>
      <c r="E5810" s="1"/>
      <c r="F5810" s="1" t="s">
        <v>6249</v>
      </c>
      <c r="G5810" s="1">
        <v>242</v>
      </c>
      <c r="H5810" s="1" t="s">
        <v>19</v>
      </c>
      <c r="I5810" s="1"/>
      <c r="J5810" s="1">
        <v>0.1</v>
      </c>
      <c r="K5810" s="1">
        <v>24.200000000000003</v>
      </c>
      <c r="L5810" s="42">
        <v>1</v>
      </c>
      <c r="M5810" s="232">
        <v>46309</v>
      </c>
      <c r="N5810" s="1" t="e">
        <f>VLOOKUP(B5810,MICRO!E:L,8,0)</f>
        <v>#N/A</v>
      </c>
    </row>
    <row r="5811" spans="1:14" ht="20.25" x14ac:dyDescent="0.25">
      <c r="A5811" s="1">
        <v>103</v>
      </c>
      <c r="B5811" s="159"/>
      <c r="C5811" s="1" t="s">
        <v>6145</v>
      </c>
      <c r="D5811" s="1"/>
      <c r="E5811" s="1"/>
      <c r="F5811" s="1" t="s">
        <v>6250</v>
      </c>
      <c r="G5811" s="1">
        <v>242</v>
      </c>
      <c r="H5811" s="1" t="s">
        <v>19</v>
      </c>
      <c r="I5811" s="1"/>
      <c r="J5811" s="1">
        <v>0.1</v>
      </c>
      <c r="K5811" s="1">
        <v>24.200000000000003</v>
      </c>
      <c r="L5811" s="42">
        <v>1</v>
      </c>
      <c r="M5811" s="232">
        <v>46309</v>
      </c>
      <c r="N5811" s="1" t="e">
        <f>VLOOKUP(B5811,MICRO!E:L,8,0)</f>
        <v>#N/A</v>
      </c>
    </row>
    <row r="5812" spans="1:14" ht="20.25" x14ac:dyDescent="0.25">
      <c r="A5812" s="1">
        <v>104</v>
      </c>
      <c r="B5812" s="159"/>
      <c r="C5812" s="1" t="s">
        <v>6145</v>
      </c>
      <c r="D5812" s="1"/>
      <c r="E5812" s="1"/>
      <c r="F5812" s="1" t="s">
        <v>6251</v>
      </c>
      <c r="G5812" s="1">
        <v>122</v>
      </c>
      <c r="H5812" s="1" t="s">
        <v>19</v>
      </c>
      <c r="I5812" s="1"/>
      <c r="J5812" s="1">
        <v>0.1</v>
      </c>
      <c r="K5812" s="1">
        <v>12.200000000000001</v>
      </c>
      <c r="L5812" s="42">
        <v>1</v>
      </c>
      <c r="M5812" s="232">
        <v>46309</v>
      </c>
      <c r="N5812" s="1" t="e">
        <f>VLOOKUP(B5812,MICRO!E:L,8,0)</f>
        <v>#N/A</v>
      </c>
    </row>
    <row r="5813" spans="1:14" ht="20.25" x14ac:dyDescent="0.25">
      <c r="A5813" s="1">
        <v>105</v>
      </c>
      <c r="B5813" s="159"/>
      <c r="C5813" s="1" t="s">
        <v>5338</v>
      </c>
      <c r="D5813" s="1"/>
      <c r="E5813" s="1"/>
      <c r="F5813" s="1" t="s">
        <v>6252</v>
      </c>
      <c r="G5813" s="1">
        <v>36</v>
      </c>
      <c r="H5813" s="1" t="s">
        <v>19</v>
      </c>
      <c r="I5813" s="1"/>
      <c r="J5813" s="1">
        <v>0.1</v>
      </c>
      <c r="K5813" s="1">
        <v>3.6</v>
      </c>
      <c r="L5813" s="42">
        <v>1</v>
      </c>
      <c r="M5813" s="232">
        <v>46309</v>
      </c>
      <c r="N5813" s="1" t="e">
        <f>VLOOKUP(B5813,MICRO!E:L,8,0)</f>
        <v>#N/A</v>
      </c>
    </row>
    <row r="5814" spans="1:14" ht="20.25" x14ac:dyDescent="0.25">
      <c r="A5814" s="1">
        <v>106</v>
      </c>
      <c r="B5814" s="159"/>
      <c r="C5814" s="1" t="s">
        <v>5338</v>
      </c>
      <c r="D5814" s="1"/>
      <c r="E5814" s="1"/>
      <c r="F5814" s="1" t="s">
        <v>6253</v>
      </c>
      <c r="G5814" s="1">
        <v>36</v>
      </c>
      <c r="H5814" s="1" t="s">
        <v>19</v>
      </c>
      <c r="I5814" s="1"/>
      <c r="J5814" s="1">
        <v>0.1</v>
      </c>
      <c r="K5814" s="1">
        <v>3.6</v>
      </c>
      <c r="L5814" s="42">
        <v>1</v>
      </c>
      <c r="M5814" s="232">
        <v>46309</v>
      </c>
      <c r="N5814" s="1" t="e">
        <f>VLOOKUP(B5814,MICRO!E:L,8,0)</f>
        <v>#N/A</v>
      </c>
    </row>
    <row r="5815" spans="1:14" ht="20.25" x14ac:dyDescent="0.25">
      <c r="A5815" s="1">
        <v>107</v>
      </c>
      <c r="B5815" s="159"/>
      <c r="C5815" s="1" t="s">
        <v>5338</v>
      </c>
      <c r="D5815" s="1"/>
      <c r="E5815" s="1"/>
      <c r="F5815" s="1" t="s">
        <v>6254</v>
      </c>
      <c r="G5815" s="1">
        <v>36</v>
      </c>
      <c r="H5815" s="1" t="s">
        <v>19</v>
      </c>
      <c r="I5815" s="1"/>
      <c r="J5815" s="1">
        <v>0.1</v>
      </c>
      <c r="K5815" s="1">
        <v>3.6</v>
      </c>
      <c r="L5815" s="42">
        <v>1</v>
      </c>
      <c r="M5815" s="232">
        <v>46309</v>
      </c>
      <c r="N5815" s="1" t="e">
        <f>VLOOKUP(B5815,MICRO!E:L,8,0)</f>
        <v>#N/A</v>
      </c>
    </row>
    <row r="5816" spans="1:14" ht="20.25" x14ac:dyDescent="0.25">
      <c r="A5816" s="1">
        <v>108</v>
      </c>
      <c r="B5816" s="159"/>
      <c r="C5816" s="1" t="s">
        <v>5338</v>
      </c>
      <c r="D5816" s="1"/>
      <c r="E5816" s="1"/>
      <c r="F5816" s="1" t="s">
        <v>6255</v>
      </c>
      <c r="G5816" s="1">
        <v>38</v>
      </c>
      <c r="H5816" s="1" t="s">
        <v>19</v>
      </c>
      <c r="I5816" s="1"/>
      <c r="J5816" s="1">
        <v>0.1</v>
      </c>
      <c r="K5816" s="1">
        <v>3.8000000000000003</v>
      </c>
      <c r="L5816" s="42">
        <v>1</v>
      </c>
      <c r="M5816" s="232">
        <v>46309</v>
      </c>
      <c r="N5816" s="1" t="e">
        <f>VLOOKUP(B5816,MICRO!E:L,8,0)</f>
        <v>#N/A</v>
      </c>
    </row>
    <row r="5817" spans="1:14" ht="20.25" x14ac:dyDescent="0.25">
      <c r="A5817" s="1">
        <v>109</v>
      </c>
      <c r="B5817" s="159"/>
      <c r="C5817" s="1" t="s">
        <v>5338</v>
      </c>
      <c r="D5817" s="1"/>
      <c r="E5817" s="1"/>
      <c r="F5817" s="1" t="s">
        <v>6256</v>
      </c>
      <c r="G5817" s="1">
        <v>38</v>
      </c>
      <c r="H5817" s="1" t="s">
        <v>19</v>
      </c>
      <c r="I5817" s="1"/>
      <c r="J5817" s="1">
        <v>0.1</v>
      </c>
      <c r="K5817" s="1">
        <v>3.8000000000000003</v>
      </c>
      <c r="L5817" s="42">
        <v>1</v>
      </c>
      <c r="M5817" s="232">
        <v>46309</v>
      </c>
      <c r="N5817" s="1" t="e">
        <f>VLOOKUP(B5817,MICRO!E:L,8,0)</f>
        <v>#N/A</v>
      </c>
    </row>
    <row r="5818" spans="1:14" ht="20.25" x14ac:dyDescent="0.25">
      <c r="A5818" s="1">
        <v>110</v>
      </c>
      <c r="B5818" s="159"/>
      <c r="C5818" s="1" t="s">
        <v>5338</v>
      </c>
      <c r="D5818" s="1"/>
      <c r="E5818" s="1"/>
      <c r="F5818" s="1" t="s">
        <v>6257</v>
      </c>
      <c r="G5818" s="1">
        <v>38</v>
      </c>
      <c r="H5818" s="1" t="s">
        <v>19</v>
      </c>
      <c r="I5818" s="1"/>
      <c r="J5818" s="1">
        <v>0.1</v>
      </c>
      <c r="K5818" s="1">
        <v>3.8000000000000003</v>
      </c>
      <c r="L5818" s="42">
        <v>1</v>
      </c>
      <c r="M5818" s="232">
        <v>46309</v>
      </c>
      <c r="N5818" s="1" t="e">
        <f>VLOOKUP(B5818,MICRO!E:L,8,0)</f>
        <v>#N/A</v>
      </c>
    </row>
    <row r="5819" spans="1:14" ht="20.25" x14ac:dyDescent="0.25">
      <c r="A5819" s="1">
        <v>111</v>
      </c>
      <c r="B5819" s="159"/>
      <c r="C5819" s="1" t="s">
        <v>5356</v>
      </c>
      <c r="D5819" s="1"/>
      <c r="E5819" s="1"/>
      <c r="F5819" s="1" t="s">
        <v>6258</v>
      </c>
      <c r="G5819" s="1">
        <v>12</v>
      </c>
      <c r="H5819" s="1" t="s">
        <v>19</v>
      </c>
      <c r="I5819" s="1"/>
      <c r="J5819" s="1">
        <v>0.1</v>
      </c>
      <c r="K5819" s="1">
        <v>1.2000000000000002</v>
      </c>
      <c r="L5819" s="42">
        <v>1</v>
      </c>
      <c r="M5819" s="232">
        <v>46309</v>
      </c>
      <c r="N5819" s="1" t="e">
        <f>VLOOKUP(B5819,MICRO!E:L,8,0)</f>
        <v>#N/A</v>
      </c>
    </row>
    <row r="5820" spans="1:14" ht="20.25" x14ac:dyDescent="0.25">
      <c r="A5820" s="1">
        <v>112</v>
      </c>
      <c r="B5820" s="159"/>
      <c r="C5820" s="1" t="s">
        <v>5356</v>
      </c>
      <c r="D5820" s="1"/>
      <c r="E5820" s="1"/>
      <c r="F5820" s="1" t="s">
        <v>6259</v>
      </c>
      <c r="G5820" s="1">
        <v>12</v>
      </c>
      <c r="H5820" s="1" t="s">
        <v>19</v>
      </c>
      <c r="I5820" s="1"/>
      <c r="J5820" s="1">
        <v>0.1</v>
      </c>
      <c r="K5820" s="1">
        <v>1.2000000000000002</v>
      </c>
      <c r="L5820" s="42">
        <v>1</v>
      </c>
      <c r="M5820" s="232">
        <v>46309</v>
      </c>
      <c r="N5820" s="1" t="e">
        <f>VLOOKUP(B5820,MICRO!E:L,8,0)</f>
        <v>#N/A</v>
      </c>
    </row>
    <row r="5821" spans="1:14" ht="20.25" x14ac:dyDescent="0.25">
      <c r="A5821" s="1">
        <v>113</v>
      </c>
      <c r="B5821" s="159"/>
      <c r="C5821" s="1" t="s">
        <v>5356</v>
      </c>
      <c r="D5821" s="1"/>
      <c r="E5821" s="1"/>
      <c r="F5821" s="1" t="s">
        <v>6244</v>
      </c>
      <c r="G5821" s="1">
        <v>12</v>
      </c>
      <c r="H5821" s="1" t="s">
        <v>19</v>
      </c>
      <c r="I5821" s="1"/>
      <c r="J5821" s="1">
        <v>0.1</v>
      </c>
      <c r="K5821" s="1">
        <v>1.2000000000000002</v>
      </c>
      <c r="L5821" s="42">
        <v>1</v>
      </c>
      <c r="M5821" s="232">
        <v>46309</v>
      </c>
      <c r="N5821" s="1" t="e">
        <f>VLOOKUP(B5821,MICRO!E:L,8,0)</f>
        <v>#N/A</v>
      </c>
    </row>
    <row r="5822" spans="1:14" ht="20.25" x14ac:dyDescent="0.25">
      <c r="A5822" s="1"/>
      <c r="B5822" s="159"/>
      <c r="C5822" s="1"/>
      <c r="D5822" s="1"/>
      <c r="E5822" s="1"/>
      <c r="F5822" s="1"/>
      <c r="G5822" s="1"/>
      <c r="H5822" s="1"/>
      <c r="I5822" s="1"/>
      <c r="J5822" s="1"/>
      <c r="K5822" s="1"/>
      <c r="L5822" s="42">
        <v>1</v>
      </c>
      <c r="M5822" s="232">
        <v>46309</v>
      </c>
      <c r="N5822" s="1" t="e">
        <f>VLOOKUP(B5822,MICRO!E:L,8,0)</f>
        <v>#N/A</v>
      </c>
    </row>
    <row r="5823" spans="1:14" ht="20.25" x14ac:dyDescent="0.25">
      <c r="A5823" s="1">
        <v>114</v>
      </c>
      <c r="B5823" s="159">
        <v>4700</v>
      </c>
      <c r="C5823" s="1" t="s">
        <v>5315</v>
      </c>
      <c r="D5823" s="1" t="s">
        <v>5316</v>
      </c>
      <c r="E5823" s="1"/>
      <c r="F5823" s="1" t="s">
        <v>5319</v>
      </c>
      <c r="G5823" s="1">
        <v>1</v>
      </c>
      <c r="H5823" s="1" t="s">
        <v>19</v>
      </c>
      <c r="I5823" s="1" t="s">
        <v>4834</v>
      </c>
      <c r="J5823" s="1">
        <v>13.7</v>
      </c>
      <c r="K5823" s="1">
        <v>13.7</v>
      </c>
      <c r="L5823" s="42">
        <v>1</v>
      </c>
      <c r="M5823" s="232">
        <v>46309</v>
      </c>
      <c r="N5823" s="1" t="str">
        <f>VLOOKUP(B5823,MICRO!E:L,8,0)</f>
        <v>P-207</v>
      </c>
    </row>
    <row r="5824" spans="1:14" ht="20.25" x14ac:dyDescent="0.25">
      <c r="A5824" s="1">
        <v>115</v>
      </c>
      <c r="B5824" s="159">
        <v>4701</v>
      </c>
      <c r="C5824" s="1" t="s">
        <v>5315</v>
      </c>
      <c r="D5824" s="1" t="s">
        <v>5316</v>
      </c>
      <c r="E5824" s="1"/>
      <c r="F5824" s="1" t="s">
        <v>5320</v>
      </c>
      <c r="G5824" s="1">
        <v>12</v>
      </c>
      <c r="H5824" s="1" t="s">
        <v>19</v>
      </c>
      <c r="I5824" s="1" t="s">
        <v>4834</v>
      </c>
      <c r="J5824" s="1">
        <v>7</v>
      </c>
      <c r="K5824" s="1">
        <v>84</v>
      </c>
      <c r="L5824" s="42">
        <v>1</v>
      </c>
      <c r="M5824" s="232">
        <v>46309</v>
      </c>
      <c r="N5824" s="1" t="str">
        <f>VLOOKUP(B5824,MICRO!E:L,8,0)</f>
        <v>P-207</v>
      </c>
    </row>
    <row r="5825" spans="1:14" ht="20.25" x14ac:dyDescent="0.25">
      <c r="A5825" s="1">
        <v>116</v>
      </c>
      <c r="B5825" s="159">
        <v>4702</v>
      </c>
      <c r="C5825" s="1" t="s">
        <v>5315</v>
      </c>
      <c r="D5825" s="1" t="s">
        <v>5316</v>
      </c>
      <c r="E5825" s="1"/>
      <c r="F5825" s="1" t="s">
        <v>5321</v>
      </c>
      <c r="G5825" s="1">
        <v>12</v>
      </c>
      <c r="H5825" s="1" t="s">
        <v>19</v>
      </c>
      <c r="I5825" s="1" t="s">
        <v>4834</v>
      </c>
      <c r="J5825" s="1">
        <v>7</v>
      </c>
      <c r="K5825" s="1">
        <v>84</v>
      </c>
      <c r="L5825" s="42">
        <v>1</v>
      </c>
      <c r="M5825" s="232">
        <v>46309</v>
      </c>
      <c r="N5825" s="1" t="str">
        <f>VLOOKUP(B5825,MICRO!E:L,8,0)</f>
        <v>P-207</v>
      </c>
    </row>
    <row r="5826" spans="1:14" ht="20.25" x14ac:dyDescent="0.25">
      <c r="A5826" s="1">
        <v>117</v>
      </c>
      <c r="B5826" s="159">
        <v>4704</v>
      </c>
      <c r="C5826" s="1" t="s">
        <v>5315</v>
      </c>
      <c r="D5826" s="1" t="s">
        <v>5316</v>
      </c>
      <c r="E5826" s="1"/>
      <c r="F5826" s="1" t="s">
        <v>5325</v>
      </c>
      <c r="G5826" s="1">
        <v>12</v>
      </c>
      <c r="H5826" s="1" t="s">
        <v>19</v>
      </c>
      <c r="I5826" s="1" t="s">
        <v>4834</v>
      </c>
      <c r="J5826" s="1">
        <v>1.7</v>
      </c>
      <c r="K5826" s="1">
        <v>20.399999999999999</v>
      </c>
      <c r="L5826" s="42">
        <v>1</v>
      </c>
      <c r="M5826" s="232">
        <v>46309</v>
      </c>
      <c r="N5826" s="1" t="str">
        <f>VLOOKUP(B5826,MICRO!E:L,8,0)</f>
        <v>P-207</v>
      </c>
    </row>
    <row r="5827" spans="1:14" ht="20.25" x14ac:dyDescent="0.25">
      <c r="A5827" s="1">
        <v>118</v>
      </c>
      <c r="B5827" s="159">
        <v>4705</v>
      </c>
      <c r="C5827" s="1" t="s">
        <v>5315</v>
      </c>
      <c r="D5827" s="1" t="s">
        <v>5316</v>
      </c>
      <c r="E5827" s="1"/>
      <c r="F5827" s="1" t="s">
        <v>5324</v>
      </c>
      <c r="G5827" s="1">
        <v>24</v>
      </c>
      <c r="H5827" s="1" t="s">
        <v>19</v>
      </c>
      <c r="I5827" s="1" t="s">
        <v>4834</v>
      </c>
      <c r="J5827" s="1">
        <v>1.5</v>
      </c>
      <c r="K5827" s="1">
        <v>36</v>
      </c>
      <c r="L5827" s="42">
        <v>1</v>
      </c>
      <c r="M5827" s="232">
        <v>46309</v>
      </c>
      <c r="N5827" s="1" t="str">
        <f>VLOOKUP(B5827,MICRO!E:L,8,0)</f>
        <v>P-207</v>
      </c>
    </row>
    <row r="5828" spans="1:14" ht="20.25" x14ac:dyDescent="0.25">
      <c r="A5828" s="1">
        <v>119</v>
      </c>
      <c r="B5828" s="159">
        <v>4706</v>
      </c>
      <c r="C5828" s="1" t="s">
        <v>5315</v>
      </c>
      <c r="D5828" s="1" t="s">
        <v>5316</v>
      </c>
      <c r="E5828" s="1"/>
      <c r="F5828" s="1" t="s">
        <v>5323</v>
      </c>
      <c r="G5828" s="1">
        <v>1</v>
      </c>
      <c r="H5828" s="1" t="s">
        <v>19</v>
      </c>
      <c r="I5828" s="1" t="s">
        <v>4834</v>
      </c>
      <c r="J5828" s="1">
        <v>1.3</v>
      </c>
      <c r="K5828" s="1">
        <v>1.3</v>
      </c>
      <c r="L5828" s="42">
        <v>1</v>
      </c>
      <c r="M5828" s="232">
        <v>46309</v>
      </c>
      <c r="N5828" s="1" t="str">
        <f>VLOOKUP(B5828,MICRO!E:L,8,0)</f>
        <v>P-207</v>
      </c>
    </row>
    <row r="5829" spans="1:14" ht="20.25" x14ac:dyDescent="0.25">
      <c r="A5829" s="1">
        <v>120</v>
      </c>
      <c r="B5829" s="159">
        <v>4725</v>
      </c>
      <c r="C5829" s="1" t="s">
        <v>5351</v>
      </c>
      <c r="D5829" s="1" t="s">
        <v>5352</v>
      </c>
      <c r="E5829" s="1"/>
      <c r="F5829" s="1" t="s">
        <v>5353</v>
      </c>
      <c r="G5829" s="1">
        <v>1</v>
      </c>
      <c r="H5829" s="1" t="s">
        <v>19</v>
      </c>
      <c r="I5829" s="1" t="s">
        <v>4834</v>
      </c>
      <c r="J5829" s="1">
        <v>91</v>
      </c>
      <c r="K5829" s="1">
        <v>91</v>
      </c>
      <c r="L5829" s="42">
        <v>1</v>
      </c>
      <c r="M5829" s="232">
        <v>46309</v>
      </c>
      <c r="N5829" s="1" t="str">
        <f>VLOOKUP(B5829,MICRO!E:L,8,0)</f>
        <v>P-207</v>
      </c>
    </row>
    <row r="5830" spans="1:14" ht="20.25" x14ac:dyDescent="0.25">
      <c r="A5830" s="1">
        <v>1</v>
      </c>
      <c r="B5830" s="159">
        <v>4542</v>
      </c>
      <c r="C5830" s="1" t="s">
        <v>5072</v>
      </c>
      <c r="D5830" s="1" t="s">
        <v>5073</v>
      </c>
      <c r="E5830" s="1" t="s">
        <v>2</v>
      </c>
      <c r="F5830" s="1" t="s">
        <v>5074</v>
      </c>
      <c r="G5830" s="1">
        <v>1</v>
      </c>
      <c r="H5830" s="1" t="s">
        <v>19</v>
      </c>
      <c r="I5830" s="1" t="s">
        <v>4834</v>
      </c>
      <c r="J5830" s="1">
        <v>484.8</v>
      </c>
      <c r="K5830" s="1">
        <v>484.8</v>
      </c>
      <c r="L5830" s="42">
        <v>2</v>
      </c>
      <c r="M5830" s="232">
        <v>46309</v>
      </c>
      <c r="N5830" s="1" t="str">
        <f>VLOOKUP(B5830,MICRO!E:L,8,0)</f>
        <v>P-207</v>
      </c>
    </row>
    <row r="5831" spans="1:14" ht="20.25" x14ac:dyDescent="0.25">
      <c r="A5831" s="1">
        <v>2</v>
      </c>
      <c r="B5831" s="159">
        <v>4729</v>
      </c>
      <c r="C5831" s="1" t="s">
        <v>5356</v>
      </c>
      <c r="D5831" s="1" t="s">
        <v>5357</v>
      </c>
      <c r="E5831" s="1" t="s">
        <v>43</v>
      </c>
      <c r="F5831" s="1" t="s">
        <v>6260</v>
      </c>
      <c r="G5831" s="1">
        <v>4</v>
      </c>
      <c r="H5831" s="1" t="s">
        <v>19</v>
      </c>
      <c r="I5831" s="1" t="s">
        <v>4834</v>
      </c>
      <c r="J5831" s="1">
        <v>36.200000000000003</v>
      </c>
      <c r="K5831" s="1">
        <v>144.80000000000001</v>
      </c>
      <c r="L5831" s="42">
        <v>2</v>
      </c>
      <c r="M5831" s="232">
        <v>46309</v>
      </c>
      <c r="N5831" s="1" t="str">
        <f>VLOOKUP(B5831,MICRO!E:L,8,0)</f>
        <v>P-207</v>
      </c>
    </row>
    <row r="5832" spans="1:14" ht="20.25" x14ac:dyDescent="0.25">
      <c r="A5832" s="1">
        <v>3</v>
      </c>
      <c r="B5832" s="159">
        <v>4732</v>
      </c>
      <c r="C5832" s="1" t="s">
        <v>5358</v>
      </c>
      <c r="D5832" s="1" t="s">
        <v>5359</v>
      </c>
      <c r="E5832" s="1" t="s">
        <v>746</v>
      </c>
      <c r="F5832" s="1" t="s">
        <v>5362</v>
      </c>
      <c r="G5832" s="1">
        <v>2</v>
      </c>
      <c r="H5832" s="1" t="s">
        <v>19</v>
      </c>
      <c r="I5832" s="1" t="s">
        <v>4834</v>
      </c>
      <c r="J5832" s="1">
        <v>240.9</v>
      </c>
      <c r="K5832" s="1">
        <v>481.8</v>
      </c>
      <c r="L5832" s="42">
        <v>2</v>
      </c>
      <c r="M5832" s="232">
        <v>46309</v>
      </c>
      <c r="N5832" s="1" t="str">
        <f>VLOOKUP(B5832,MICRO!E:L,8,0)</f>
        <v>P-207</v>
      </c>
    </row>
    <row r="5833" spans="1:14" ht="20.25" x14ac:dyDescent="0.25">
      <c r="A5833" s="1">
        <v>4</v>
      </c>
      <c r="B5833" s="159">
        <v>4736</v>
      </c>
      <c r="C5833" s="1" t="s">
        <v>5364</v>
      </c>
      <c r="D5833" s="1" t="s">
        <v>5365</v>
      </c>
      <c r="E5833" s="1" t="s">
        <v>2</v>
      </c>
      <c r="F5833" s="1" t="s">
        <v>5368</v>
      </c>
      <c r="G5833" s="1">
        <v>2</v>
      </c>
      <c r="H5833" s="1" t="s">
        <v>19</v>
      </c>
      <c r="I5833" s="1" t="s">
        <v>4834</v>
      </c>
      <c r="J5833" s="1">
        <v>49.4</v>
      </c>
      <c r="K5833" s="1">
        <v>98.8</v>
      </c>
      <c r="L5833" s="42">
        <v>2</v>
      </c>
      <c r="M5833" s="232">
        <v>46309</v>
      </c>
      <c r="N5833" s="1" t="str">
        <f>VLOOKUP(B5833,MICRO!E:L,8,0)</f>
        <v>P-207</v>
      </c>
    </row>
    <row r="5834" spans="1:14" ht="20.25" x14ac:dyDescent="0.25">
      <c r="A5834" s="1">
        <v>5</v>
      </c>
      <c r="B5834" s="159">
        <v>4496</v>
      </c>
      <c r="C5834" s="1" t="s">
        <v>4975</v>
      </c>
      <c r="D5834" s="1"/>
      <c r="E5834" s="1" t="s">
        <v>2</v>
      </c>
      <c r="F5834" s="1" t="s">
        <v>5403</v>
      </c>
      <c r="G5834" s="1">
        <v>8</v>
      </c>
      <c r="H5834" s="1" t="s">
        <v>19</v>
      </c>
      <c r="I5834" s="1" t="s">
        <v>4834</v>
      </c>
      <c r="J5834" s="1">
        <v>18.399999999999999</v>
      </c>
      <c r="K5834" s="1">
        <v>147.19999999999999</v>
      </c>
      <c r="L5834" s="42">
        <v>2</v>
      </c>
      <c r="M5834" s="232">
        <v>46309</v>
      </c>
      <c r="N5834" s="1" t="str">
        <f>VLOOKUP(B5834,MICRO!E:L,8,0)</f>
        <v>P-207</v>
      </c>
    </row>
    <row r="5835" spans="1:14" ht="20.25" x14ac:dyDescent="0.25">
      <c r="A5835" s="1">
        <v>6</v>
      </c>
      <c r="B5835" s="159">
        <v>4748</v>
      </c>
      <c r="C5835" s="1" t="s">
        <v>4975</v>
      </c>
      <c r="D5835" s="1"/>
      <c r="E5835" s="1" t="s">
        <v>2</v>
      </c>
      <c r="F5835" s="1" t="s">
        <v>5404</v>
      </c>
      <c r="G5835" s="1">
        <v>16</v>
      </c>
      <c r="H5835" s="1" t="s">
        <v>19</v>
      </c>
      <c r="I5835" s="1" t="s">
        <v>4834</v>
      </c>
      <c r="J5835" s="1">
        <v>20</v>
      </c>
      <c r="K5835" s="1">
        <v>320</v>
      </c>
      <c r="L5835" s="42">
        <v>2</v>
      </c>
      <c r="M5835" s="232">
        <v>46309</v>
      </c>
      <c r="N5835" s="1" t="str">
        <f>VLOOKUP(B5835,MICRO!E:L,8,0)</f>
        <v>P-207</v>
      </c>
    </row>
    <row r="5836" spans="1:14" ht="20.25" x14ac:dyDescent="0.25">
      <c r="A5836" s="1">
        <v>7</v>
      </c>
      <c r="B5836" s="159">
        <v>4425</v>
      </c>
      <c r="C5836" s="1" t="s">
        <v>4837</v>
      </c>
      <c r="D5836" s="1"/>
      <c r="E5836" s="1"/>
      <c r="F5836" s="1" t="s">
        <v>4838</v>
      </c>
      <c r="G5836" s="1">
        <v>16</v>
      </c>
      <c r="H5836" s="1" t="s">
        <v>19</v>
      </c>
      <c r="I5836" s="1" t="s">
        <v>4834</v>
      </c>
      <c r="J5836" s="1">
        <v>3.6</v>
      </c>
      <c r="K5836" s="1">
        <v>57.6</v>
      </c>
      <c r="L5836" s="42">
        <v>2</v>
      </c>
      <c r="M5836" s="232">
        <v>46309</v>
      </c>
      <c r="N5836" s="1" t="str">
        <f>VLOOKUP(B5836,MICRO!E:L,8,0)</f>
        <v>P-207</v>
      </c>
    </row>
    <row r="5837" spans="1:14" ht="20.25" x14ac:dyDescent="0.25">
      <c r="A5837" s="1">
        <v>8</v>
      </c>
      <c r="B5837" s="159">
        <v>4422</v>
      </c>
      <c r="C5837" s="1" t="s">
        <v>4830</v>
      </c>
      <c r="D5837" s="1"/>
      <c r="E5837" s="1"/>
      <c r="F5837" s="1" t="s">
        <v>4832</v>
      </c>
      <c r="G5837" s="1">
        <v>16</v>
      </c>
      <c r="H5837" s="1" t="s">
        <v>19</v>
      </c>
      <c r="I5837" s="1" t="s">
        <v>4834</v>
      </c>
      <c r="J5837" s="1">
        <v>2.7</v>
      </c>
      <c r="K5837" s="1">
        <v>43.2</v>
      </c>
      <c r="L5837" s="42">
        <v>2</v>
      </c>
      <c r="M5837" s="232">
        <v>46309</v>
      </c>
      <c r="N5837" s="1" t="str">
        <f>VLOOKUP(B5837,MICRO!E:L,8,0)</f>
        <v>P-207</v>
      </c>
    </row>
    <row r="5838" spans="1:14" ht="20.25" x14ac:dyDescent="0.25">
      <c r="A5838" s="1">
        <v>9</v>
      </c>
      <c r="B5838" s="159">
        <v>4420</v>
      </c>
      <c r="C5838" s="1" t="s">
        <v>83</v>
      </c>
      <c r="D5838" s="1"/>
      <c r="E5838" s="1"/>
      <c r="F5838" s="1" t="s">
        <v>4827</v>
      </c>
      <c r="G5838" s="1">
        <v>2</v>
      </c>
      <c r="H5838" s="1" t="s">
        <v>19</v>
      </c>
      <c r="I5838" s="1" t="s">
        <v>4834</v>
      </c>
      <c r="J5838" s="1">
        <v>9</v>
      </c>
      <c r="K5838" s="1">
        <v>18</v>
      </c>
      <c r="L5838" s="42">
        <v>2</v>
      </c>
      <c r="M5838" s="232">
        <v>46309</v>
      </c>
      <c r="N5838" s="1" t="str">
        <f>VLOOKUP(B5838,MICRO!E:L,8,0)</f>
        <v>P-207</v>
      </c>
    </row>
    <row r="5839" spans="1:14" ht="20.25" x14ac:dyDescent="0.25">
      <c r="A5839" s="1">
        <v>10</v>
      </c>
      <c r="B5839" s="159">
        <v>4504</v>
      </c>
      <c r="C5839" s="1" t="s">
        <v>4988</v>
      </c>
      <c r="D5839" s="1"/>
      <c r="E5839" s="1"/>
      <c r="F5839" s="1" t="s">
        <v>4989</v>
      </c>
      <c r="G5839" s="1">
        <v>2</v>
      </c>
      <c r="H5839" s="1" t="s">
        <v>19</v>
      </c>
      <c r="I5839" s="1" t="s">
        <v>4834</v>
      </c>
      <c r="J5839" s="1">
        <v>3.1</v>
      </c>
      <c r="K5839" s="1">
        <v>6.2</v>
      </c>
      <c r="L5839" s="42">
        <v>2</v>
      </c>
      <c r="M5839" s="232">
        <v>46309</v>
      </c>
      <c r="N5839" s="1" t="str">
        <f>VLOOKUP(B5839,MICRO!E:L,8,0)</f>
        <v>P-207</v>
      </c>
    </row>
    <row r="5840" spans="1:14" ht="20.25" x14ac:dyDescent="0.25">
      <c r="A5840" s="1"/>
      <c r="B5840" s="159"/>
      <c r="C5840" s="1"/>
      <c r="D5840" s="1"/>
      <c r="E5840" s="1"/>
      <c r="F5840" s="1"/>
      <c r="G5840" s="1"/>
      <c r="H5840" s="1"/>
      <c r="I5840" s="1"/>
      <c r="J5840" s="1"/>
      <c r="K5840" s="1"/>
      <c r="L5840" s="42">
        <v>2</v>
      </c>
      <c r="M5840" s="232">
        <v>46309</v>
      </c>
      <c r="N5840" s="1" t="e">
        <f>VLOOKUP(B5840,MICRO!E:L,8,0)</f>
        <v>#N/A</v>
      </c>
    </row>
    <row r="5841" spans="1:14" ht="20.25" x14ac:dyDescent="0.25">
      <c r="A5841" s="1">
        <v>1</v>
      </c>
      <c r="B5841" s="159">
        <v>4785</v>
      </c>
      <c r="C5841" s="1" t="s">
        <v>5548</v>
      </c>
      <c r="D5841" s="1" t="s">
        <v>5549</v>
      </c>
      <c r="E5841" s="1" t="s">
        <v>2</v>
      </c>
      <c r="F5841" s="1" t="s">
        <v>5550</v>
      </c>
      <c r="G5841" s="1">
        <v>1</v>
      </c>
      <c r="H5841" s="1" t="s">
        <v>19</v>
      </c>
      <c r="I5841" s="1" t="s">
        <v>4834</v>
      </c>
      <c r="J5841" s="1">
        <v>675</v>
      </c>
      <c r="K5841" s="1">
        <v>675</v>
      </c>
      <c r="L5841" s="42">
        <v>2</v>
      </c>
      <c r="M5841" s="232">
        <v>46309</v>
      </c>
      <c r="N5841" s="1" t="str">
        <f>VLOOKUP(B5841,MICRO!E:L,8,0)</f>
        <v>P-207</v>
      </c>
    </row>
    <row r="5842" spans="1:14" ht="20.25" x14ac:dyDescent="0.25">
      <c r="A5842" s="1">
        <v>2</v>
      </c>
      <c r="B5842" s="159">
        <v>4735</v>
      </c>
      <c r="C5842" s="1" t="s">
        <v>5364</v>
      </c>
      <c r="D5842" s="1" t="s">
        <v>5365</v>
      </c>
      <c r="E5842" s="1" t="s">
        <v>43</v>
      </c>
      <c r="F5842" s="1" t="s">
        <v>5367</v>
      </c>
      <c r="G5842" s="1">
        <v>2</v>
      </c>
      <c r="H5842" s="1" t="s">
        <v>19</v>
      </c>
      <c r="I5842" s="1" t="s">
        <v>4834</v>
      </c>
      <c r="J5842" s="1">
        <v>92.4</v>
      </c>
      <c r="K5842" s="1">
        <v>184.8</v>
      </c>
      <c r="L5842" s="42">
        <v>2</v>
      </c>
      <c r="M5842" s="232">
        <v>46309</v>
      </c>
      <c r="N5842" s="1" t="str">
        <f>VLOOKUP(B5842,MICRO!E:L,8,0)</f>
        <v>P-207</v>
      </c>
    </row>
    <row r="5843" spans="1:14" ht="20.25" x14ac:dyDescent="0.25">
      <c r="A5843" s="1">
        <v>3</v>
      </c>
      <c r="B5843" s="159">
        <v>4730</v>
      </c>
      <c r="C5843" s="1" t="s">
        <v>5358</v>
      </c>
      <c r="D5843" s="1" t="s">
        <v>5359</v>
      </c>
      <c r="E5843" s="1" t="s">
        <v>2</v>
      </c>
      <c r="F5843" s="1" t="s">
        <v>5360</v>
      </c>
      <c r="G5843" s="1">
        <v>2</v>
      </c>
      <c r="H5843" s="1" t="s">
        <v>19</v>
      </c>
      <c r="I5843" s="1" t="s">
        <v>4834</v>
      </c>
      <c r="J5843" s="1">
        <v>36</v>
      </c>
      <c r="K5843" s="1">
        <v>72</v>
      </c>
      <c r="L5843" s="42">
        <v>2</v>
      </c>
      <c r="M5843" s="232">
        <v>46309</v>
      </c>
      <c r="N5843" s="1" t="str">
        <f>VLOOKUP(B5843,MICRO!E:L,8,0)</f>
        <v>P-207</v>
      </c>
    </row>
    <row r="5844" spans="1:14" ht="20.25" x14ac:dyDescent="0.25">
      <c r="A5844" s="1">
        <v>4</v>
      </c>
      <c r="B5844" s="159">
        <v>4729</v>
      </c>
      <c r="C5844" s="1" t="s">
        <v>5356</v>
      </c>
      <c r="D5844" s="1" t="s">
        <v>5357</v>
      </c>
      <c r="E5844" s="1" t="s">
        <v>43</v>
      </c>
      <c r="F5844" s="1" t="s">
        <v>6261</v>
      </c>
      <c r="G5844" s="1">
        <v>4</v>
      </c>
      <c r="H5844" s="1" t="s">
        <v>19</v>
      </c>
      <c r="I5844" s="1" t="s">
        <v>4834</v>
      </c>
      <c r="J5844" s="1">
        <v>36.200000000000003</v>
      </c>
      <c r="K5844" s="1">
        <v>144.80000000000001</v>
      </c>
      <c r="L5844" s="42">
        <v>2</v>
      </c>
      <c r="M5844" s="232">
        <v>46309</v>
      </c>
      <c r="N5844" s="1" t="str">
        <f>VLOOKUP(B5844,MICRO!E:L,8,0)</f>
        <v>P-207</v>
      </c>
    </row>
    <row r="5845" spans="1:14" ht="20.25" x14ac:dyDescent="0.25">
      <c r="A5845" s="1">
        <v>5</v>
      </c>
      <c r="B5845" s="159">
        <v>4496</v>
      </c>
      <c r="C5845" s="1" t="s">
        <v>4975</v>
      </c>
      <c r="D5845" s="1"/>
      <c r="E5845" s="1" t="s">
        <v>2</v>
      </c>
      <c r="F5845" s="1" t="s">
        <v>5403</v>
      </c>
      <c r="G5845" s="1">
        <v>5</v>
      </c>
      <c r="H5845" s="1" t="s">
        <v>19</v>
      </c>
      <c r="I5845" s="1" t="s">
        <v>4834</v>
      </c>
      <c r="J5845" s="1">
        <v>18.399999999999999</v>
      </c>
      <c r="K5845" s="1">
        <v>92</v>
      </c>
      <c r="L5845" s="42">
        <v>2</v>
      </c>
      <c r="M5845" s="232">
        <v>46309</v>
      </c>
      <c r="N5845" s="1" t="str">
        <f>VLOOKUP(B5845,MICRO!E:L,8,0)</f>
        <v>P-207</v>
      </c>
    </row>
    <row r="5846" spans="1:14" ht="20.25" x14ac:dyDescent="0.25">
      <c r="A5846" s="1">
        <v>6</v>
      </c>
      <c r="B5846" s="159">
        <v>4748</v>
      </c>
      <c r="C5846" s="1" t="s">
        <v>4975</v>
      </c>
      <c r="D5846" s="1"/>
      <c r="E5846" s="1"/>
      <c r="F5846" s="1" t="s">
        <v>5404</v>
      </c>
      <c r="G5846" s="1">
        <v>10</v>
      </c>
      <c r="H5846" s="1" t="s">
        <v>19</v>
      </c>
      <c r="I5846" s="1" t="s">
        <v>4834</v>
      </c>
      <c r="J5846" s="1">
        <v>20</v>
      </c>
      <c r="K5846" s="1">
        <v>200</v>
      </c>
      <c r="L5846" s="42">
        <v>2</v>
      </c>
      <c r="M5846" s="232">
        <v>46309</v>
      </c>
      <c r="N5846" s="1" t="str">
        <f>VLOOKUP(B5846,MICRO!E:L,8,0)</f>
        <v>P-207</v>
      </c>
    </row>
    <row r="5847" spans="1:14" ht="20.25" x14ac:dyDescent="0.25">
      <c r="A5847" s="1">
        <v>7</v>
      </c>
      <c r="B5847" s="159">
        <v>4425</v>
      </c>
      <c r="C5847" s="1" t="s">
        <v>4837</v>
      </c>
      <c r="D5847" s="1"/>
      <c r="E5847" s="1"/>
      <c r="F5847" s="1" t="s">
        <v>4838</v>
      </c>
      <c r="G5847" s="1">
        <v>10</v>
      </c>
      <c r="H5847" s="1" t="s">
        <v>19</v>
      </c>
      <c r="I5847" s="1" t="s">
        <v>4834</v>
      </c>
      <c r="J5847" s="1">
        <v>3.6</v>
      </c>
      <c r="K5847" s="1">
        <v>36</v>
      </c>
      <c r="L5847" s="42">
        <v>2</v>
      </c>
      <c r="M5847" s="232">
        <v>46309</v>
      </c>
      <c r="N5847" s="1" t="str">
        <f>VLOOKUP(B5847,MICRO!E:L,8,0)</f>
        <v>P-207</v>
      </c>
    </row>
    <row r="5848" spans="1:14" ht="20.25" x14ac:dyDescent="0.25">
      <c r="A5848" s="1">
        <v>8</v>
      </c>
      <c r="B5848" s="159">
        <v>4422</v>
      </c>
      <c r="C5848" s="1" t="s">
        <v>4830</v>
      </c>
      <c r="D5848" s="1"/>
      <c r="E5848" s="1"/>
      <c r="F5848" s="1" t="s">
        <v>4832</v>
      </c>
      <c r="G5848" s="1">
        <v>10</v>
      </c>
      <c r="H5848" s="1" t="s">
        <v>19</v>
      </c>
      <c r="I5848" s="1" t="s">
        <v>4834</v>
      </c>
      <c r="J5848" s="1">
        <v>3</v>
      </c>
      <c r="K5848" s="1">
        <v>30</v>
      </c>
      <c r="L5848" s="42">
        <v>2</v>
      </c>
      <c r="M5848" s="232">
        <v>46309</v>
      </c>
      <c r="N5848" s="1" t="str">
        <f>VLOOKUP(B5848,MICRO!E:L,8,0)</f>
        <v>P-207</v>
      </c>
    </row>
    <row r="5849" spans="1:14" ht="20.25" x14ac:dyDescent="0.25">
      <c r="A5849" s="1">
        <v>9</v>
      </c>
      <c r="B5849" s="159">
        <v>4420</v>
      </c>
      <c r="C5849" s="1" t="s">
        <v>83</v>
      </c>
      <c r="D5849" s="1"/>
      <c r="E5849" s="1"/>
      <c r="F5849" s="1" t="s">
        <v>4827</v>
      </c>
      <c r="G5849" s="1">
        <v>2</v>
      </c>
      <c r="H5849" s="1" t="s">
        <v>19</v>
      </c>
      <c r="I5849" s="1" t="s">
        <v>4834</v>
      </c>
      <c r="J5849" s="1">
        <v>135</v>
      </c>
      <c r="K5849" s="1">
        <v>270</v>
      </c>
      <c r="L5849" s="42">
        <v>2</v>
      </c>
      <c r="M5849" s="232">
        <v>46309</v>
      </c>
      <c r="N5849" s="1" t="str">
        <f>VLOOKUP(B5849,MICRO!E:L,8,0)</f>
        <v>P-207</v>
      </c>
    </row>
    <row r="5850" spans="1:14" ht="20.25" x14ac:dyDescent="0.25">
      <c r="A5850" s="1">
        <v>10</v>
      </c>
      <c r="B5850" s="159">
        <v>4504</v>
      </c>
      <c r="C5850" s="1" t="s">
        <v>4988</v>
      </c>
      <c r="D5850" s="1"/>
      <c r="E5850" s="1"/>
      <c r="F5850" s="1" t="s">
        <v>4989</v>
      </c>
      <c r="G5850" s="1">
        <v>2</v>
      </c>
      <c r="H5850" s="1" t="s">
        <v>19</v>
      </c>
      <c r="I5850" s="1" t="s">
        <v>4834</v>
      </c>
      <c r="J5850" s="1">
        <v>7</v>
      </c>
      <c r="K5850" s="1">
        <v>14</v>
      </c>
      <c r="L5850" s="42">
        <v>2</v>
      </c>
      <c r="M5850" s="232">
        <v>46309</v>
      </c>
      <c r="N5850" s="1" t="str">
        <f>VLOOKUP(B5850,MICRO!E:L,8,0)</f>
        <v>P-207</v>
      </c>
    </row>
    <row r="5851" spans="1:14" ht="20.25" x14ac:dyDescent="0.25">
      <c r="A5851" s="1">
        <v>11</v>
      </c>
      <c r="B5851" s="159">
        <v>4541</v>
      </c>
      <c r="C5851" s="1" t="s">
        <v>5069</v>
      </c>
      <c r="D5851" s="1" t="s">
        <v>5070</v>
      </c>
      <c r="E5851" s="1" t="s">
        <v>2</v>
      </c>
      <c r="F5851" s="1" t="s">
        <v>5071</v>
      </c>
      <c r="G5851" s="1">
        <v>1</v>
      </c>
      <c r="H5851" s="1" t="s">
        <v>19</v>
      </c>
      <c r="I5851" s="1" t="s">
        <v>4834</v>
      </c>
      <c r="J5851" s="1">
        <v>604.79999999999995</v>
      </c>
      <c r="K5851" s="1">
        <v>604.79999999999995</v>
      </c>
      <c r="L5851" s="42">
        <v>3</v>
      </c>
      <c r="M5851" s="232">
        <v>46309</v>
      </c>
      <c r="N5851" s="1" t="str">
        <f>VLOOKUP(B5851,MICRO!E:L,8,0)</f>
        <v>P-207</v>
      </c>
    </row>
    <row r="5852" spans="1:14" ht="20.25" x14ac:dyDescent="0.25">
      <c r="A5852" s="1">
        <v>12</v>
      </c>
      <c r="B5852" s="159">
        <v>4735</v>
      </c>
      <c r="C5852" s="1" t="s">
        <v>5364</v>
      </c>
      <c r="D5852" s="1" t="s">
        <v>5365</v>
      </c>
      <c r="E5852" s="1" t="s">
        <v>43</v>
      </c>
      <c r="F5852" s="1" t="s">
        <v>5367</v>
      </c>
      <c r="G5852" s="1">
        <v>2</v>
      </c>
      <c r="H5852" s="1" t="s">
        <v>19</v>
      </c>
      <c r="I5852" s="1" t="s">
        <v>4834</v>
      </c>
      <c r="J5852" s="1">
        <v>92.4</v>
      </c>
      <c r="K5852" s="1">
        <v>184.8</v>
      </c>
      <c r="L5852" s="42">
        <v>3</v>
      </c>
      <c r="M5852" s="232">
        <v>46309</v>
      </c>
      <c r="N5852" s="1" t="str">
        <f>VLOOKUP(B5852,MICRO!E:L,8,0)</f>
        <v>P-207</v>
      </c>
    </row>
    <row r="5853" spans="1:14" ht="20.25" x14ac:dyDescent="0.25">
      <c r="A5853" s="1">
        <v>13</v>
      </c>
      <c r="B5853" s="159">
        <v>4731</v>
      </c>
      <c r="C5853" s="1" t="s">
        <v>5358</v>
      </c>
      <c r="D5853" s="1" t="s">
        <v>5359</v>
      </c>
      <c r="E5853" s="1" t="s">
        <v>43</v>
      </c>
      <c r="F5853" s="1" t="s">
        <v>5361</v>
      </c>
      <c r="G5853" s="1">
        <v>2</v>
      </c>
      <c r="H5853" s="1" t="s">
        <v>19</v>
      </c>
      <c r="I5853" s="1" t="s">
        <v>4834</v>
      </c>
      <c r="J5853" s="1">
        <v>79.900000000000006</v>
      </c>
      <c r="K5853" s="1">
        <v>159.80000000000001</v>
      </c>
      <c r="L5853" s="42">
        <v>3</v>
      </c>
      <c r="M5853" s="232">
        <v>46309</v>
      </c>
      <c r="N5853" s="1" t="str">
        <f>VLOOKUP(B5853,MICRO!E:L,8,0)</f>
        <v>P-207</v>
      </c>
    </row>
    <row r="5854" spans="1:14" ht="20.25" x14ac:dyDescent="0.25">
      <c r="A5854" s="1">
        <v>14</v>
      </c>
      <c r="B5854" s="159">
        <v>4729</v>
      </c>
      <c r="C5854" s="1" t="s">
        <v>5356</v>
      </c>
      <c r="D5854" s="1" t="s">
        <v>5357</v>
      </c>
      <c r="E5854" s="1" t="s">
        <v>43</v>
      </c>
      <c r="F5854" s="1" t="s">
        <v>6262</v>
      </c>
      <c r="G5854" s="1">
        <v>4</v>
      </c>
      <c r="H5854" s="1" t="s">
        <v>19</v>
      </c>
      <c r="I5854" s="1" t="s">
        <v>4834</v>
      </c>
      <c r="J5854" s="1">
        <v>36.6</v>
      </c>
      <c r="K5854" s="1">
        <v>146.4</v>
      </c>
      <c r="L5854" s="42">
        <v>3</v>
      </c>
      <c r="M5854" s="232">
        <v>46309</v>
      </c>
      <c r="N5854" s="1" t="str">
        <f>VLOOKUP(B5854,MICRO!E:L,8,0)</f>
        <v>P-207</v>
      </c>
    </row>
    <row r="5855" spans="1:14" ht="20.25" x14ac:dyDescent="0.25">
      <c r="A5855" s="1">
        <v>15</v>
      </c>
      <c r="B5855" s="159">
        <v>4496</v>
      </c>
      <c r="C5855" s="1" t="s">
        <v>4975</v>
      </c>
      <c r="D5855" s="1"/>
      <c r="E5855" s="1" t="s">
        <v>2</v>
      </c>
      <c r="F5855" s="1" t="s">
        <v>5403</v>
      </c>
      <c r="G5855" s="1">
        <v>6</v>
      </c>
      <c r="H5855" s="1" t="s">
        <v>19</v>
      </c>
      <c r="I5855" s="1" t="s">
        <v>4834</v>
      </c>
      <c r="J5855" s="1">
        <v>18.399999999999999</v>
      </c>
      <c r="K5855" s="1">
        <v>110.39999999999999</v>
      </c>
      <c r="L5855" s="42">
        <v>3</v>
      </c>
      <c r="M5855" s="232">
        <v>46309</v>
      </c>
      <c r="N5855" s="1" t="str">
        <f>VLOOKUP(B5855,MICRO!E:L,8,0)</f>
        <v>P-207</v>
      </c>
    </row>
    <row r="5856" spans="1:14" ht="20.25" x14ac:dyDescent="0.25">
      <c r="A5856" s="1">
        <v>16</v>
      </c>
      <c r="B5856" s="159">
        <v>4748</v>
      </c>
      <c r="C5856" s="1" t="s">
        <v>4975</v>
      </c>
      <c r="D5856" s="1"/>
      <c r="E5856" s="1" t="s">
        <v>2</v>
      </c>
      <c r="F5856" s="1" t="s">
        <v>5404</v>
      </c>
      <c r="G5856" s="1">
        <v>12</v>
      </c>
      <c r="H5856" s="1" t="s">
        <v>19</v>
      </c>
      <c r="I5856" s="1" t="s">
        <v>4834</v>
      </c>
      <c r="J5856" s="1">
        <v>20</v>
      </c>
      <c r="K5856" s="1">
        <v>240</v>
      </c>
      <c r="L5856" s="42">
        <v>3</v>
      </c>
      <c r="M5856" s="232">
        <v>46309</v>
      </c>
      <c r="N5856" s="1" t="str">
        <f>VLOOKUP(B5856,MICRO!E:L,8,0)</f>
        <v>P-207</v>
      </c>
    </row>
    <row r="5857" spans="1:14" ht="20.25" x14ac:dyDescent="0.25">
      <c r="A5857" s="1">
        <v>17</v>
      </c>
      <c r="B5857" s="159">
        <v>4425</v>
      </c>
      <c r="C5857" s="1" t="s">
        <v>4837</v>
      </c>
      <c r="D5857" s="1"/>
      <c r="E5857" s="1"/>
      <c r="F5857" s="1" t="s">
        <v>4838</v>
      </c>
      <c r="G5857" s="1">
        <v>12</v>
      </c>
      <c r="H5857" s="1" t="s">
        <v>19</v>
      </c>
      <c r="I5857" s="1" t="s">
        <v>4834</v>
      </c>
      <c r="J5857" s="1">
        <v>3.6</v>
      </c>
      <c r="K5857" s="1">
        <v>43.2</v>
      </c>
      <c r="L5857" s="42">
        <v>3</v>
      </c>
      <c r="M5857" s="232">
        <v>46309</v>
      </c>
      <c r="N5857" s="1" t="str">
        <f>VLOOKUP(B5857,MICRO!E:L,8,0)</f>
        <v>P-207</v>
      </c>
    </row>
    <row r="5858" spans="1:14" ht="20.25" x14ac:dyDescent="0.25">
      <c r="A5858" s="1">
        <v>18</v>
      </c>
      <c r="B5858" s="159">
        <v>4422</v>
      </c>
      <c r="C5858" s="1" t="s">
        <v>4830</v>
      </c>
      <c r="D5858" s="1"/>
      <c r="E5858" s="1"/>
      <c r="F5858" s="1" t="s">
        <v>4832</v>
      </c>
      <c r="G5858" s="1">
        <v>12</v>
      </c>
      <c r="H5858" s="1" t="s">
        <v>19</v>
      </c>
      <c r="I5858" s="1" t="s">
        <v>4834</v>
      </c>
      <c r="J5858" s="1">
        <v>2.7</v>
      </c>
      <c r="K5858" s="1">
        <v>32.400000000000006</v>
      </c>
      <c r="L5858" s="42">
        <v>3</v>
      </c>
      <c r="M5858" s="232">
        <v>46309</v>
      </c>
      <c r="N5858" s="1" t="str">
        <f>VLOOKUP(B5858,MICRO!E:L,8,0)</f>
        <v>P-207</v>
      </c>
    </row>
    <row r="5859" spans="1:14" ht="20.25" x14ac:dyDescent="0.25">
      <c r="A5859" s="1">
        <v>19</v>
      </c>
      <c r="B5859" s="159">
        <v>4420</v>
      </c>
      <c r="C5859" s="1" t="s">
        <v>83</v>
      </c>
      <c r="D5859" s="1"/>
      <c r="E5859" s="1"/>
      <c r="F5859" s="1" t="s">
        <v>4827</v>
      </c>
      <c r="G5859" s="1">
        <v>2</v>
      </c>
      <c r="H5859" s="1" t="s">
        <v>19</v>
      </c>
      <c r="I5859" s="1" t="s">
        <v>4834</v>
      </c>
      <c r="J5859" s="1">
        <v>9</v>
      </c>
      <c r="K5859" s="1">
        <v>18</v>
      </c>
      <c r="L5859" s="42">
        <v>3</v>
      </c>
      <c r="M5859" s="232">
        <v>46309</v>
      </c>
      <c r="N5859" s="1" t="str">
        <f>VLOOKUP(B5859,MICRO!E:L,8,0)</f>
        <v>P-207</v>
      </c>
    </row>
    <row r="5860" spans="1:14" ht="20.25" x14ac:dyDescent="0.25">
      <c r="A5860" s="1">
        <v>20</v>
      </c>
      <c r="B5860" s="159">
        <v>4504</v>
      </c>
      <c r="C5860" s="1" t="s">
        <v>4988</v>
      </c>
      <c r="D5860" s="1"/>
      <c r="E5860" s="1"/>
      <c r="F5860" s="1" t="s">
        <v>4989</v>
      </c>
      <c r="G5860" s="1">
        <v>2</v>
      </c>
      <c r="H5860" s="1" t="s">
        <v>19</v>
      </c>
      <c r="I5860" s="1" t="s">
        <v>4834</v>
      </c>
      <c r="J5860" s="1">
        <v>3.1</v>
      </c>
      <c r="K5860" s="1">
        <v>6.2</v>
      </c>
      <c r="L5860" s="42">
        <v>3</v>
      </c>
      <c r="M5860" s="232">
        <v>46309</v>
      </c>
      <c r="N5860" s="1" t="str">
        <f>VLOOKUP(B5860,MICRO!E:L,8,0)</f>
        <v>P-207</v>
      </c>
    </row>
    <row r="5861" spans="1:14" ht="20.25" x14ac:dyDescent="0.25">
      <c r="A5861" s="1"/>
      <c r="B5861" s="159"/>
      <c r="C5861" s="1"/>
      <c r="D5861" s="1"/>
      <c r="E5861" s="1"/>
      <c r="F5861" s="1"/>
      <c r="G5861" s="1"/>
      <c r="H5861" s="1"/>
      <c r="I5861" s="1"/>
      <c r="J5861" s="1"/>
      <c r="K5861" s="1"/>
      <c r="L5861" s="42">
        <v>3</v>
      </c>
      <c r="M5861" s="232">
        <v>46309</v>
      </c>
      <c r="N5861" s="1" t="e">
        <f>VLOOKUP(B5861,MICRO!E:L,8,0)</f>
        <v>#N/A</v>
      </c>
    </row>
    <row r="5862" spans="1:14" ht="20.25" x14ac:dyDescent="0.25">
      <c r="A5862" s="1">
        <v>21</v>
      </c>
      <c r="B5862" s="159">
        <v>4543</v>
      </c>
      <c r="C5862" s="1" t="s">
        <v>5075</v>
      </c>
      <c r="D5862" s="1" t="s">
        <v>5076</v>
      </c>
      <c r="E5862" s="1"/>
      <c r="F5862" s="1" t="s">
        <v>5077</v>
      </c>
      <c r="G5862" s="1">
        <v>1</v>
      </c>
      <c r="H5862" s="1" t="s">
        <v>19</v>
      </c>
      <c r="I5862" s="1" t="s">
        <v>4834</v>
      </c>
      <c r="J5862" s="1">
        <v>1096.4000000000001</v>
      </c>
      <c r="K5862" s="1">
        <v>1096.4000000000001</v>
      </c>
      <c r="L5862" s="42">
        <v>3</v>
      </c>
      <c r="M5862" s="232">
        <v>46309</v>
      </c>
      <c r="N5862" s="1" t="str">
        <f>VLOOKUP(B5862,MICRO!E:L,8,0)</f>
        <v>P-207</v>
      </c>
    </row>
    <row r="5863" spans="1:14" ht="20.25" x14ac:dyDescent="0.25">
      <c r="A5863" s="1">
        <v>22</v>
      </c>
      <c r="B5863" s="159">
        <v>4729</v>
      </c>
      <c r="C5863" s="1" t="s">
        <v>5356</v>
      </c>
      <c r="D5863" s="1" t="s">
        <v>5357</v>
      </c>
      <c r="E5863" s="1"/>
      <c r="F5863" s="1" t="s">
        <v>6262</v>
      </c>
      <c r="G5863" s="1">
        <v>2</v>
      </c>
      <c r="H5863" s="1" t="s">
        <v>19</v>
      </c>
      <c r="I5863" s="1" t="s">
        <v>4834</v>
      </c>
      <c r="J5863" s="1">
        <v>36.200000000000003</v>
      </c>
      <c r="K5863" s="1">
        <v>72.400000000000006</v>
      </c>
      <c r="L5863" s="42">
        <v>3</v>
      </c>
      <c r="M5863" s="232">
        <v>46309</v>
      </c>
      <c r="N5863" s="1" t="str">
        <f>VLOOKUP(B5863,MICRO!E:L,8,0)</f>
        <v>P-207</v>
      </c>
    </row>
    <row r="5864" spans="1:14" ht="20.25" x14ac:dyDescent="0.25">
      <c r="A5864" s="1">
        <v>23</v>
      </c>
      <c r="B5864" s="159">
        <v>4733</v>
      </c>
      <c r="C5864" s="1" t="s">
        <v>5358</v>
      </c>
      <c r="D5864" s="1" t="s">
        <v>5359</v>
      </c>
      <c r="E5864" s="1"/>
      <c r="F5864" s="1" t="s">
        <v>5363</v>
      </c>
      <c r="G5864" s="1">
        <v>2</v>
      </c>
      <c r="H5864" s="1" t="s">
        <v>19</v>
      </c>
      <c r="I5864" s="1" t="s">
        <v>4834</v>
      </c>
      <c r="J5864" s="1">
        <v>90.5</v>
      </c>
      <c r="K5864" s="1">
        <v>181</v>
      </c>
      <c r="L5864" s="42">
        <v>3</v>
      </c>
      <c r="M5864" s="232">
        <v>46309</v>
      </c>
      <c r="N5864" s="1" t="str">
        <f>VLOOKUP(B5864,MICRO!E:L,8,0)</f>
        <v>P-207</v>
      </c>
    </row>
    <row r="5865" spans="1:14" ht="20.25" x14ac:dyDescent="0.25">
      <c r="A5865" s="1">
        <v>24</v>
      </c>
      <c r="B5865" s="159">
        <v>4737</v>
      </c>
      <c r="C5865" s="1" t="s">
        <v>5364</v>
      </c>
      <c r="D5865" s="1" t="s">
        <v>5365</v>
      </c>
      <c r="E5865" s="1"/>
      <c r="F5865" s="1" t="s">
        <v>5369</v>
      </c>
      <c r="G5865" s="1">
        <v>1</v>
      </c>
      <c r="H5865" s="1" t="s">
        <v>19</v>
      </c>
      <c r="I5865" s="1" t="s">
        <v>4834</v>
      </c>
      <c r="J5865" s="1">
        <v>57.6</v>
      </c>
      <c r="K5865" s="1">
        <v>57.6</v>
      </c>
      <c r="L5865" s="42">
        <v>3</v>
      </c>
      <c r="M5865" s="232">
        <v>46309</v>
      </c>
      <c r="N5865" s="1" t="str">
        <f>VLOOKUP(B5865,MICRO!E:L,8,0)</f>
        <v>P-207</v>
      </c>
    </row>
    <row r="5866" spans="1:14" ht="20.25" x14ac:dyDescent="0.25">
      <c r="A5866" s="1">
        <v>25</v>
      </c>
      <c r="B5866" s="159">
        <v>4738</v>
      </c>
      <c r="C5866" s="1" t="s">
        <v>5364</v>
      </c>
      <c r="D5866" s="1" t="s">
        <v>5365</v>
      </c>
      <c r="E5866" s="1"/>
      <c r="F5866" s="1" t="s">
        <v>5370</v>
      </c>
      <c r="G5866" s="1">
        <v>1</v>
      </c>
      <c r="H5866" s="1" t="s">
        <v>19</v>
      </c>
      <c r="I5866" s="1" t="s">
        <v>4834</v>
      </c>
      <c r="J5866" s="1">
        <v>57.6</v>
      </c>
      <c r="K5866" s="1">
        <v>57.6</v>
      </c>
      <c r="L5866" s="42">
        <v>3</v>
      </c>
      <c r="M5866" s="232">
        <v>46309</v>
      </c>
      <c r="N5866" s="1" t="str">
        <f>VLOOKUP(B5866,MICRO!E:L,8,0)</f>
        <v>P-207</v>
      </c>
    </row>
    <row r="5867" spans="1:14" ht="20.25" x14ac:dyDescent="0.25">
      <c r="A5867" s="1">
        <v>26</v>
      </c>
      <c r="B5867" s="159">
        <v>4739</v>
      </c>
      <c r="C5867" s="1" t="s">
        <v>5364</v>
      </c>
      <c r="D5867" s="1" t="s">
        <v>5365</v>
      </c>
      <c r="E5867" s="1"/>
      <c r="F5867" s="1" t="s">
        <v>5371</v>
      </c>
      <c r="G5867" s="1">
        <v>1</v>
      </c>
      <c r="H5867" s="1" t="s">
        <v>19</v>
      </c>
      <c r="I5867" s="1" t="s">
        <v>4834</v>
      </c>
      <c r="J5867" s="1">
        <v>79.5</v>
      </c>
      <c r="K5867" s="1">
        <v>79.5</v>
      </c>
      <c r="L5867" s="42">
        <v>3</v>
      </c>
      <c r="M5867" s="232">
        <v>46309</v>
      </c>
      <c r="N5867" s="1" t="str">
        <f>VLOOKUP(B5867,MICRO!E:L,8,0)</f>
        <v>P-207</v>
      </c>
    </row>
    <row r="5868" spans="1:14" ht="20.25" x14ac:dyDescent="0.25">
      <c r="A5868" s="1">
        <v>27</v>
      </c>
      <c r="B5868" s="159">
        <v>4740</v>
      </c>
      <c r="C5868" s="1" t="s">
        <v>5364</v>
      </c>
      <c r="D5868" s="1" t="s">
        <v>5365</v>
      </c>
      <c r="E5868" s="1"/>
      <c r="F5868" s="1" t="s">
        <v>5372</v>
      </c>
      <c r="G5868" s="1">
        <v>2</v>
      </c>
      <c r="H5868" s="1" t="s">
        <v>19</v>
      </c>
      <c r="I5868" s="1" t="s">
        <v>4834</v>
      </c>
      <c r="J5868" s="1">
        <v>68.400000000000006</v>
      </c>
      <c r="K5868" s="1">
        <v>136.80000000000001</v>
      </c>
      <c r="L5868" s="42">
        <v>3</v>
      </c>
      <c r="M5868" s="232">
        <v>46309</v>
      </c>
      <c r="N5868" s="1" t="str">
        <f>VLOOKUP(B5868,MICRO!E:L,8,0)</f>
        <v>P-207</v>
      </c>
    </row>
    <row r="5869" spans="1:14" ht="20.25" x14ac:dyDescent="0.25">
      <c r="A5869" s="1">
        <v>28</v>
      </c>
      <c r="B5869" s="159">
        <v>4425</v>
      </c>
      <c r="C5869" s="1" t="s">
        <v>4837</v>
      </c>
      <c r="D5869" s="1"/>
      <c r="E5869" s="1"/>
      <c r="F5869" s="1" t="s">
        <v>4838</v>
      </c>
      <c r="G5869" s="1">
        <v>4</v>
      </c>
      <c r="H5869" s="1" t="s">
        <v>19</v>
      </c>
      <c r="I5869" s="1" t="s">
        <v>4834</v>
      </c>
      <c r="J5869" s="1">
        <v>3.6</v>
      </c>
      <c r="K5869" s="1">
        <v>14.4</v>
      </c>
      <c r="L5869" s="42">
        <v>3</v>
      </c>
      <c r="M5869" s="232">
        <v>46309</v>
      </c>
      <c r="N5869" s="1" t="str">
        <f>VLOOKUP(B5869,MICRO!E:L,8,0)</f>
        <v>P-207</v>
      </c>
    </row>
    <row r="5870" spans="1:14" ht="20.25" x14ac:dyDescent="0.25">
      <c r="A5870" s="1">
        <v>29</v>
      </c>
      <c r="B5870" s="159">
        <v>4422</v>
      </c>
      <c r="C5870" s="1" t="s">
        <v>4830</v>
      </c>
      <c r="D5870" s="1"/>
      <c r="E5870" s="1"/>
      <c r="F5870" s="1" t="s">
        <v>4832</v>
      </c>
      <c r="G5870" s="1">
        <v>4</v>
      </c>
      <c r="H5870" s="1" t="s">
        <v>19</v>
      </c>
      <c r="I5870" s="1" t="s">
        <v>4834</v>
      </c>
      <c r="J5870" s="1">
        <v>2.7</v>
      </c>
      <c r="K5870" s="1">
        <v>10.8</v>
      </c>
      <c r="L5870" s="42">
        <v>3</v>
      </c>
      <c r="M5870" s="232">
        <v>46309</v>
      </c>
      <c r="N5870" s="1" t="str">
        <f>VLOOKUP(B5870,MICRO!E:L,8,0)</f>
        <v>P-207</v>
      </c>
    </row>
    <row r="5871" spans="1:14" ht="20.25" x14ac:dyDescent="0.25">
      <c r="A5871" s="1">
        <v>30</v>
      </c>
      <c r="B5871" s="159">
        <v>4420</v>
      </c>
      <c r="C5871" s="1" t="s">
        <v>83</v>
      </c>
      <c r="D5871" s="1"/>
      <c r="E5871" s="1"/>
      <c r="F5871" s="1" t="s">
        <v>4827</v>
      </c>
      <c r="G5871" s="1">
        <v>1</v>
      </c>
      <c r="H5871" s="1" t="s">
        <v>19</v>
      </c>
      <c r="I5871" s="1" t="s">
        <v>4834</v>
      </c>
      <c r="J5871" s="1">
        <v>9</v>
      </c>
      <c r="K5871" s="1">
        <v>9</v>
      </c>
      <c r="L5871" s="42">
        <v>3</v>
      </c>
      <c r="M5871" s="232">
        <v>46309</v>
      </c>
      <c r="N5871" s="1" t="str">
        <f>VLOOKUP(B5871,MICRO!E:L,8,0)</f>
        <v>P-207</v>
      </c>
    </row>
    <row r="5872" spans="1:14" ht="20.25" x14ac:dyDescent="0.25">
      <c r="A5872" s="1">
        <v>31</v>
      </c>
      <c r="B5872" s="159">
        <v>4504</v>
      </c>
      <c r="C5872" s="1" t="s">
        <v>4988</v>
      </c>
      <c r="D5872" s="1"/>
      <c r="E5872" s="1"/>
      <c r="F5872" s="1" t="s">
        <v>4989</v>
      </c>
      <c r="G5872" s="1">
        <v>1</v>
      </c>
      <c r="H5872" s="1" t="s">
        <v>19</v>
      </c>
      <c r="I5872" s="1" t="s">
        <v>4834</v>
      </c>
      <c r="J5872" s="1">
        <v>3.1</v>
      </c>
      <c r="K5872" s="1">
        <v>3.1</v>
      </c>
      <c r="L5872" s="42">
        <v>3</v>
      </c>
      <c r="M5872" s="232">
        <v>46309</v>
      </c>
      <c r="N5872" s="1" t="str">
        <f>VLOOKUP(B5872,MICRO!E:L,8,0)</f>
        <v>P-207</v>
      </c>
    </row>
    <row r="5873" spans="1:14" ht="20.25" x14ac:dyDescent="0.25">
      <c r="A5873" s="1">
        <v>32</v>
      </c>
      <c r="B5873" s="159">
        <v>4498</v>
      </c>
      <c r="C5873" s="1" t="s">
        <v>4978</v>
      </c>
      <c r="D5873" s="1"/>
      <c r="E5873" s="1"/>
      <c r="F5873" s="1" t="s">
        <v>4979</v>
      </c>
      <c r="G5873" s="1">
        <v>2</v>
      </c>
      <c r="H5873" s="1" t="s">
        <v>19</v>
      </c>
      <c r="I5873" s="1" t="s">
        <v>4834</v>
      </c>
      <c r="J5873" s="1">
        <v>32.299999999999997</v>
      </c>
      <c r="K5873" s="1">
        <v>64.599999999999994</v>
      </c>
      <c r="L5873" s="42">
        <v>3</v>
      </c>
      <c r="M5873" s="232">
        <v>46309</v>
      </c>
      <c r="N5873" s="1" t="str">
        <f>VLOOKUP(B5873,MICRO!E:L,8,0)</f>
        <v>P-207</v>
      </c>
    </row>
    <row r="5874" spans="1:14" ht="20.25" x14ac:dyDescent="0.25">
      <c r="A5874" s="1">
        <v>33</v>
      </c>
      <c r="B5874" s="159">
        <v>4499</v>
      </c>
      <c r="C5874" s="1" t="s">
        <v>4978</v>
      </c>
      <c r="D5874" s="1"/>
      <c r="E5874" s="1"/>
      <c r="F5874" s="1" t="s">
        <v>4980</v>
      </c>
      <c r="G5874" s="1">
        <v>2</v>
      </c>
      <c r="H5874" s="1" t="s">
        <v>19</v>
      </c>
      <c r="I5874" s="1" t="s">
        <v>4834</v>
      </c>
      <c r="J5874" s="1">
        <v>28.8</v>
      </c>
      <c r="K5874" s="1">
        <v>57.6</v>
      </c>
      <c r="L5874" s="42">
        <v>3</v>
      </c>
      <c r="M5874" s="232">
        <v>46309</v>
      </c>
      <c r="N5874" s="1" t="str">
        <f>VLOOKUP(B5874,MICRO!E:L,8,0)</f>
        <v>P-207</v>
      </c>
    </row>
    <row r="5875" spans="1:14" ht="20.25" x14ac:dyDescent="0.25">
      <c r="A5875" s="1">
        <v>34</v>
      </c>
      <c r="B5875" s="159">
        <v>4500</v>
      </c>
      <c r="C5875" s="1" t="s">
        <v>4978</v>
      </c>
      <c r="D5875" s="1"/>
      <c r="E5875" s="1"/>
      <c r="F5875" s="1" t="s">
        <v>4981</v>
      </c>
      <c r="G5875" s="1">
        <v>2</v>
      </c>
      <c r="H5875" s="1" t="s">
        <v>19</v>
      </c>
      <c r="I5875" s="1" t="s">
        <v>4834</v>
      </c>
      <c r="J5875" s="1">
        <v>28.8</v>
      </c>
      <c r="K5875" s="1">
        <v>57.6</v>
      </c>
      <c r="L5875" s="42">
        <v>3</v>
      </c>
      <c r="M5875" s="232">
        <v>46309</v>
      </c>
      <c r="N5875" s="1" t="str">
        <f>VLOOKUP(B5875,MICRO!E:L,8,0)</f>
        <v>P-207</v>
      </c>
    </row>
    <row r="5876" spans="1:14" ht="20.25" x14ac:dyDescent="0.25">
      <c r="A5876" s="1">
        <v>35</v>
      </c>
      <c r="B5876" s="159">
        <v>4501</v>
      </c>
      <c r="C5876" s="1" t="s">
        <v>4978</v>
      </c>
      <c r="D5876" s="1"/>
      <c r="E5876" s="1"/>
      <c r="F5876" s="1" t="s">
        <v>4982</v>
      </c>
      <c r="G5876" s="1">
        <v>4</v>
      </c>
      <c r="H5876" s="1" t="s">
        <v>19</v>
      </c>
      <c r="I5876" s="1" t="s">
        <v>4834</v>
      </c>
      <c r="J5876" s="1">
        <v>6.9</v>
      </c>
      <c r="K5876" s="1">
        <v>27.6</v>
      </c>
      <c r="L5876" s="42">
        <v>3</v>
      </c>
      <c r="M5876" s="232">
        <v>46309</v>
      </c>
      <c r="N5876" s="1" t="str">
        <f>VLOOKUP(B5876,MICRO!E:L,8,0)</f>
        <v>P-207</v>
      </c>
    </row>
    <row r="5877" spans="1:14" ht="20.25" x14ac:dyDescent="0.25">
      <c r="A5877" s="1">
        <v>1</v>
      </c>
      <c r="B5877" s="159">
        <v>4689</v>
      </c>
      <c r="C5877" s="1" t="s">
        <v>5294</v>
      </c>
      <c r="D5877" s="1" t="s">
        <v>5295</v>
      </c>
      <c r="E5877" s="1" t="s">
        <v>2</v>
      </c>
      <c r="F5877" s="1" t="s">
        <v>5296</v>
      </c>
      <c r="G5877" s="1">
        <v>1</v>
      </c>
      <c r="H5877" s="1" t="s">
        <v>19</v>
      </c>
      <c r="I5877" s="1" t="s">
        <v>4834</v>
      </c>
      <c r="J5877" s="1">
        <v>660</v>
      </c>
      <c r="K5877" s="1">
        <v>660</v>
      </c>
      <c r="L5877" s="42">
        <v>4</v>
      </c>
      <c r="M5877" s="232">
        <v>46314</v>
      </c>
      <c r="N5877" s="1" t="str">
        <f>VLOOKUP(B5877,MICRO!E:L,8,0)</f>
        <v>P-207</v>
      </c>
    </row>
    <row r="5878" spans="1:14" ht="20.25" x14ac:dyDescent="0.25">
      <c r="A5878" s="1">
        <v>2</v>
      </c>
      <c r="B5878" s="159">
        <v>4690</v>
      </c>
      <c r="C5878" s="1" t="s">
        <v>5297</v>
      </c>
      <c r="D5878" s="1" t="s">
        <v>5298</v>
      </c>
      <c r="E5878" s="1" t="s">
        <v>2</v>
      </c>
      <c r="F5878" s="1" t="s">
        <v>5299</v>
      </c>
      <c r="G5878" s="1">
        <v>1</v>
      </c>
      <c r="H5878" s="1" t="s">
        <v>19</v>
      </c>
      <c r="I5878" s="1" t="s">
        <v>4834</v>
      </c>
      <c r="J5878" s="1">
        <v>424.7</v>
      </c>
      <c r="K5878" s="1">
        <v>424.7</v>
      </c>
      <c r="L5878" s="42">
        <v>4</v>
      </c>
      <c r="M5878" s="232">
        <v>46314</v>
      </c>
      <c r="N5878" s="1" t="str">
        <f>VLOOKUP(B5878,MICRO!E:L,8,0)</f>
        <v>P-207</v>
      </c>
    </row>
    <row r="5879" spans="1:14" ht="20.25" x14ac:dyDescent="0.25">
      <c r="A5879" s="1">
        <v>3</v>
      </c>
      <c r="B5879" s="159">
        <v>4691</v>
      </c>
      <c r="C5879" s="1" t="s">
        <v>5297</v>
      </c>
      <c r="D5879" s="1" t="s">
        <v>5298</v>
      </c>
      <c r="E5879" s="1" t="s">
        <v>43</v>
      </c>
      <c r="F5879" s="1" t="s">
        <v>5300</v>
      </c>
      <c r="G5879" s="1">
        <v>1</v>
      </c>
      <c r="H5879" s="1" t="s">
        <v>19</v>
      </c>
      <c r="I5879" s="1" t="s">
        <v>4834</v>
      </c>
      <c r="J5879" s="1">
        <v>254.4</v>
      </c>
      <c r="K5879" s="1">
        <v>254.4</v>
      </c>
      <c r="L5879" s="42">
        <v>4</v>
      </c>
      <c r="M5879" s="232">
        <v>46314</v>
      </c>
      <c r="N5879" s="1" t="str">
        <f>VLOOKUP(B5879,MICRO!E:L,8,0)</f>
        <v>P-207</v>
      </c>
    </row>
    <row r="5880" spans="1:14" ht="20.25" x14ac:dyDescent="0.25">
      <c r="A5880" s="1">
        <v>4</v>
      </c>
      <c r="B5880" s="159">
        <v>4692</v>
      </c>
      <c r="C5880" s="1" t="s">
        <v>5301</v>
      </c>
      <c r="D5880" s="1" t="s">
        <v>5302</v>
      </c>
      <c r="E5880" s="1" t="s">
        <v>2</v>
      </c>
      <c r="F5880" s="1" t="s">
        <v>5303</v>
      </c>
      <c r="G5880" s="1">
        <v>1</v>
      </c>
      <c r="H5880" s="1" t="s">
        <v>19</v>
      </c>
      <c r="I5880" s="1" t="s">
        <v>4834</v>
      </c>
      <c r="J5880" s="1">
        <v>433.2</v>
      </c>
      <c r="K5880" s="1">
        <v>433.2</v>
      </c>
      <c r="L5880" s="42">
        <v>4</v>
      </c>
      <c r="M5880" s="232">
        <v>46314</v>
      </c>
      <c r="N5880" s="1" t="str">
        <f>VLOOKUP(B5880,MICRO!E:L,8,0)</f>
        <v>P-207</v>
      </c>
    </row>
    <row r="5881" spans="1:14" ht="20.25" x14ac:dyDescent="0.25">
      <c r="A5881" s="1">
        <v>11</v>
      </c>
      <c r="B5881" s="159">
        <v>4727</v>
      </c>
      <c r="C5881" s="1" t="s">
        <v>5351</v>
      </c>
      <c r="D5881" s="1" t="s">
        <v>5352</v>
      </c>
      <c r="E5881" s="1" t="s">
        <v>746</v>
      </c>
      <c r="F5881" s="1" t="s">
        <v>5355</v>
      </c>
      <c r="G5881" s="1">
        <v>18</v>
      </c>
      <c r="H5881" s="1" t="s">
        <v>19</v>
      </c>
      <c r="I5881" s="1" t="s">
        <v>4834</v>
      </c>
      <c r="J5881" s="1">
        <v>1.2</v>
      </c>
      <c r="K5881" s="1">
        <v>21.599999999999998</v>
      </c>
      <c r="L5881" s="42">
        <v>4</v>
      </c>
      <c r="M5881" s="232">
        <v>46314</v>
      </c>
      <c r="N5881" s="1" t="str">
        <f>VLOOKUP(B5881,MICRO!E:L,8,0)</f>
        <v>P-207</v>
      </c>
    </row>
    <row r="5882" spans="1:14" ht="20.25" x14ac:dyDescent="0.25">
      <c r="A5882" s="1">
        <v>12</v>
      </c>
      <c r="B5882" s="159">
        <v>4728</v>
      </c>
      <c r="C5882" s="1" t="s">
        <v>5356</v>
      </c>
      <c r="D5882" s="1" t="s">
        <v>5357</v>
      </c>
      <c r="E5882" s="1" t="s">
        <v>2</v>
      </c>
      <c r="F5882" s="1" t="s">
        <v>6376</v>
      </c>
      <c r="G5882" s="1">
        <v>2</v>
      </c>
      <c r="H5882" s="1" t="s">
        <v>19</v>
      </c>
      <c r="I5882" s="1" t="s">
        <v>4834</v>
      </c>
      <c r="J5882" s="1">
        <v>93.6</v>
      </c>
      <c r="K5882" s="1">
        <v>187.2</v>
      </c>
      <c r="L5882" s="42">
        <v>4</v>
      </c>
      <c r="M5882" s="232">
        <v>46314</v>
      </c>
      <c r="N5882" s="1" t="str">
        <f>VLOOKUP(B5882,MICRO!E:L,8,0)</f>
        <v>P-207</v>
      </c>
    </row>
    <row r="5883" spans="1:14" ht="20.25" x14ac:dyDescent="0.25">
      <c r="A5883" s="1">
        <v>13</v>
      </c>
      <c r="B5883" s="159">
        <v>4729</v>
      </c>
      <c r="C5883" s="1" t="s">
        <v>5356</v>
      </c>
      <c r="D5883" s="1" t="s">
        <v>5357</v>
      </c>
      <c r="E5883" s="1" t="s">
        <v>43</v>
      </c>
      <c r="F5883" s="1" t="s">
        <v>6262</v>
      </c>
      <c r="G5883" s="1">
        <v>1</v>
      </c>
      <c r="H5883" s="1" t="s">
        <v>19</v>
      </c>
      <c r="I5883" s="1" t="s">
        <v>4834</v>
      </c>
      <c r="J5883" s="1">
        <v>36.200000000000003</v>
      </c>
      <c r="K5883" s="1">
        <v>36.200000000000003</v>
      </c>
      <c r="L5883" s="42">
        <v>4</v>
      </c>
      <c r="M5883" s="232">
        <v>46314</v>
      </c>
      <c r="N5883" s="1" t="str">
        <f>VLOOKUP(B5883,MICRO!E:L,8,0)</f>
        <v>P-207</v>
      </c>
    </row>
    <row r="5884" spans="1:14" ht="20.25" x14ac:dyDescent="0.25">
      <c r="A5884" s="1"/>
      <c r="B5884" s="159"/>
      <c r="C5884" s="1"/>
      <c r="D5884" s="1"/>
      <c r="E5884" s="1"/>
      <c r="F5884" s="1"/>
      <c r="G5884" s="1"/>
      <c r="H5884" s="1"/>
      <c r="I5884" s="1"/>
      <c r="J5884" s="1"/>
      <c r="K5884" s="1"/>
      <c r="L5884" s="42">
        <v>4</v>
      </c>
      <c r="M5884" s="232">
        <v>46314</v>
      </c>
      <c r="N5884" s="1" t="e">
        <f>VLOOKUP(B5884,MICRO!E:L,8,0)</f>
        <v>#N/A</v>
      </c>
    </row>
    <row r="5885" spans="1:14" ht="20.25" x14ac:dyDescent="0.25">
      <c r="A5885" s="1">
        <v>1</v>
      </c>
      <c r="B5885" s="159">
        <v>4544</v>
      </c>
      <c r="C5885" s="1" t="s">
        <v>5078</v>
      </c>
      <c r="D5885" s="1" t="s">
        <v>5079</v>
      </c>
      <c r="E5885" s="1"/>
      <c r="F5885" s="1" t="s">
        <v>5080</v>
      </c>
      <c r="G5885" s="1">
        <v>1</v>
      </c>
      <c r="H5885" s="1" t="s">
        <v>19</v>
      </c>
      <c r="I5885" s="1" t="s">
        <v>4834</v>
      </c>
      <c r="J5885" s="1">
        <v>289.5</v>
      </c>
      <c r="K5885" s="1">
        <v>289.5</v>
      </c>
      <c r="L5885" s="42">
        <v>4</v>
      </c>
      <c r="M5885" s="232">
        <v>46314</v>
      </c>
      <c r="N5885" s="1" t="str">
        <f>VLOOKUP(B5885,MICRO!E:L,8,0)</f>
        <v>P-207</v>
      </c>
    </row>
    <row r="5886" spans="1:14" ht="20.25" x14ac:dyDescent="0.25">
      <c r="A5886" s="1">
        <v>2</v>
      </c>
      <c r="B5886" s="159">
        <v>4736</v>
      </c>
      <c r="C5886" s="1" t="s">
        <v>5364</v>
      </c>
      <c r="D5886" s="1" t="s">
        <v>5365</v>
      </c>
      <c r="E5886" s="1" t="s">
        <v>746</v>
      </c>
      <c r="F5886" s="1" t="s">
        <v>5368</v>
      </c>
      <c r="G5886" s="1">
        <v>2</v>
      </c>
      <c r="H5886" s="1" t="s">
        <v>19</v>
      </c>
      <c r="I5886" s="1" t="s">
        <v>4834</v>
      </c>
      <c r="J5886" s="1">
        <v>49.4</v>
      </c>
      <c r="K5886" s="1">
        <v>98.8</v>
      </c>
      <c r="L5886" s="42">
        <v>4</v>
      </c>
      <c r="M5886" s="232">
        <v>46314</v>
      </c>
      <c r="N5886" s="1" t="str">
        <f>VLOOKUP(B5886,MICRO!E:L,8,0)</f>
        <v>P-207</v>
      </c>
    </row>
    <row r="5887" spans="1:14" ht="20.25" x14ac:dyDescent="0.25">
      <c r="A5887" s="1">
        <v>3</v>
      </c>
      <c r="B5887" s="159">
        <v>4731</v>
      </c>
      <c r="C5887" s="1" t="s">
        <v>5358</v>
      </c>
      <c r="D5887" s="1" t="s">
        <v>5359</v>
      </c>
      <c r="E5887" s="1" t="s">
        <v>43</v>
      </c>
      <c r="F5887" s="1" t="s">
        <v>5361</v>
      </c>
      <c r="G5887" s="1">
        <v>2</v>
      </c>
      <c r="H5887" s="1" t="s">
        <v>19</v>
      </c>
      <c r="I5887" s="1" t="s">
        <v>4834</v>
      </c>
      <c r="J5887" s="1">
        <v>79.900000000000006</v>
      </c>
      <c r="K5887" s="1">
        <v>159.80000000000001</v>
      </c>
      <c r="L5887" s="42">
        <v>4</v>
      </c>
      <c r="M5887" s="232">
        <v>46314</v>
      </c>
      <c r="N5887" s="1" t="str">
        <f>VLOOKUP(B5887,MICRO!E:L,8,0)</f>
        <v>P-207</v>
      </c>
    </row>
    <row r="5888" spans="1:14" ht="20.25" x14ac:dyDescent="0.25">
      <c r="A5888" s="1">
        <v>4</v>
      </c>
      <c r="B5888" s="159">
        <v>4729</v>
      </c>
      <c r="C5888" s="1" t="s">
        <v>5356</v>
      </c>
      <c r="D5888" s="1" t="s">
        <v>5357</v>
      </c>
      <c r="E5888" s="1" t="s">
        <v>43</v>
      </c>
      <c r="F5888" s="1" t="s">
        <v>6262</v>
      </c>
      <c r="G5888" s="1">
        <v>2</v>
      </c>
      <c r="H5888" s="1" t="s">
        <v>19</v>
      </c>
      <c r="I5888" s="1" t="s">
        <v>4834</v>
      </c>
      <c r="J5888" s="1">
        <v>36.200000000000003</v>
      </c>
      <c r="K5888" s="1">
        <v>72.400000000000006</v>
      </c>
      <c r="L5888" s="42">
        <v>4</v>
      </c>
      <c r="M5888" s="232">
        <v>46314</v>
      </c>
      <c r="N5888" s="1" t="str">
        <f>VLOOKUP(B5888,MICRO!E:L,8,0)</f>
        <v>P-207</v>
      </c>
    </row>
    <row r="5889" spans="1:14" ht="20.25" x14ac:dyDescent="0.25">
      <c r="A5889" s="1">
        <v>5</v>
      </c>
      <c r="B5889" s="159">
        <v>4496</v>
      </c>
      <c r="C5889" s="1" t="s">
        <v>4975</v>
      </c>
      <c r="D5889" s="1"/>
      <c r="E5889" s="1"/>
      <c r="F5889" s="1" t="s">
        <v>5403</v>
      </c>
      <c r="G5889" s="1">
        <v>2</v>
      </c>
      <c r="H5889" s="1" t="s">
        <v>19</v>
      </c>
      <c r="I5889" s="1" t="s">
        <v>4834</v>
      </c>
      <c r="J5889" s="1">
        <v>18.399999999999999</v>
      </c>
      <c r="K5889" s="1">
        <v>36.799999999999997</v>
      </c>
      <c r="L5889" s="42">
        <v>4</v>
      </c>
      <c r="M5889" s="232">
        <v>46314</v>
      </c>
      <c r="N5889" s="1" t="str">
        <f>VLOOKUP(B5889,MICRO!E:L,8,0)</f>
        <v>P-207</v>
      </c>
    </row>
    <row r="5890" spans="1:14" ht="20.25" x14ac:dyDescent="0.25">
      <c r="A5890" s="1">
        <v>6</v>
      </c>
      <c r="B5890" s="159">
        <v>4748</v>
      </c>
      <c r="C5890" s="1" t="s">
        <v>4975</v>
      </c>
      <c r="D5890" s="1"/>
      <c r="E5890" s="1"/>
      <c r="F5890" s="1" t="s">
        <v>5404</v>
      </c>
      <c r="G5890" s="1">
        <v>4</v>
      </c>
      <c r="H5890" s="1" t="s">
        <v>19</v>
      </c>
      <c r="I5890" s="1" t="s">
        <v>4834</v>
      </c>
      <c r="J5890" s="1">
        <v>20</v>
      </c>
      <c r="K5890" s="1">
        <v>80</v>
      </c>
      <c r="L5890" s="42">
        <v>4</v>
      </c>
      <c r="M5890" s="232">
        <v>46314</v>
      </c>
      <c r="N5890" s="1" t="str">
        <f>VLOOKUP(B5890,MICRO!E:L,8,0)</f>
        <v>P-207</v>
      </c>
    </row>
    <row r="5891" spans="1:14" ht="20.25" x14ac:dyDescent="0.25">
      <c r="A5891" s="1">
        <v>7</v>
      </c>
      <c r="B5891" s="159">
        <v>4425</v>
      </c>
      <c r="C5891" s="1" t="s">
        <v>4837</v>
      </c>
      <c r="D5891" s="1"/>
      <c r="E5891" s="1"/>
      <c r="F5891" s="1" t="s">
        <v>4838</v>
      </c>
      <c r="G5891" s="1">
        <v>4</v>
      </c>
      <c r="H5891" s="1" t="s">
        <v>19</v>
      </c>
      <c r="I5891" s="1" t="s">
        <v>4834</v>
      </c>
      <c r="J5891" s="1">
        <v>3.6</v>
      </c>
      <c r="K5891" s="1">
        <v>14.4</v>
      </c>
      <c r="L5891" s="42">
        <v>4</v>
      </c>
      <c r="M5891" s="232">
        <v>46314</v>
      </c>
      <c r="N5891" s="1" t="str">
        <f>VLOOKUP(B5891,MICRO!E:L,8,0)</f>
        <v>P-207</v>
      </c>
    </row>
    <row r="5892" spans="1:14" ht="20.25" x14ac:dyDescent="0.25">
      <c r="A5892" s="1">
        <v>8</v>
      </c>
      <c r="B5892" s="159">
        <v>4422</v>
      </c>
      <c r="C5892" s="1" t="s">
        <v>4830</v>
      </c>
      <c r="D5892" s="1"/>
      <c r="E5892" s="1"/>
      <c r="F5892" s="1" t="s">
        <v>4832</v>
      </c>
      <c r="G5892" s="1">
        <v>4</v>
      </c>
      <c r="H5892" s="1" t="s">
        <v>19</v>
      </c>
      <c r="I5892" s="1" t="s">
        <v>4834</v>
      </c>
      <c r="J5892" s="1">
        <v>3</v>
      </c>
      <c r="K5892" s="1">
        <v>12</v>
      </c>
      <c r="L5892" s="42">
        <v>4</v>
      </c>
      <c r="M5892" s="232">
        <v>46314</v>
      </c>
      <c r="N5892" s="1" t="str">
        <f>VLOOKUP(B5892,MICRO!E:L,8,0)</f>
        <v>P-207</v>
      </c>
    </row>
    <row r="5893" spans="1:14" ht="20.25" x14ac:dyDescent="0.25">
      <c r="A5893" s="1">
        <v>9</v>
      </c>
      <c r="B5893" s="159">
        <v>4420</v>
      </c>
      <c r="C5893" s="1" t="s">
        <v>83</v>
      </c>
      <c r="D5893" s="1"/>
      <c r="E5893" s="1"/>
      <c r="F5893" s="1" t="s">
        <v>4827</v>
      </c>
      <c r="G5893" s="1">
        <v>1</v>
      </c>
      <c r="H5893" s="1" t="s">
        <v>19</v>
      </c>
      <c r="I5893" s="1" t="s">
        <v>4834</v>
      </c>
      <c r="J5893" s="1">
        <v>135</v>
      </c>
      <c r="K5893" s="1">
        <v>135</v>
      </c>
      <c r="L5893" s="42">
        <v>4</v>
      </c>
      <c r="M5893" s="232">
        <v>46314</v>
      </c>
      <c r="N5893" s="1" t="str">
        <f>VLOOKUP(B5893,MICRO!E:L,8,0)</f>
        <v>P-207</v>
      </c>
    </row>
    <row r="5894" spans="1:14" ht="20.25" x14ac:dyDescent="0.25">
      <c r="A5894" s="1">
        <v>10</v>
      </c>
      <c r="B5894" s="159">
        <v>4504</v>
      </c>
      <c r="C5894" s="1" t="s">
        <v>4988</v>
      </c>
      <c r="D5894" s="1"/>
      <c r="E5894" s="1"/>
      <c r="F5894" s="1" t="s">
        <v>4989</v>
      </c>
      <c r="G5894" s="1">
        <v>1</v>
      </c>
      <c r="H5894" s="1" t="s">
        <v>19</v>
      </c>
      <c r="I5894" s="1" t="s">
        <v>4834</v>
      </c>
      <c r="J5894" s="1">
        <v>7</v>
      </c>
      <c r="K5894" s="1">
        <v>7</v>
      </c>
      <c r="L5894" s="42">
        <v>4</v>
      </c>
      <c r="M5894" s="232">
        <v>46314</v>
      </c>
      <c r="N5894" s="1" t="str">
        <f>VLOOKUP(B5894,MICRO!E:L,8,0)</f>
        <v>P-207</v>
      </c>
    </row>
    <row r="5895" spans="1:14" ht="20.25" x14ac:dyDescent="0.25">
      <c r="A5895" s="1"/>
      <c r="B5895" s="159"/>
      <c r="C5895" s="1"/>
      <c r="D5895" s="1"/>
      <c r="E5895" s="1"/>
      <c r="F5895" s="1"/>
      <c r="G5895" s="1"/>
      <c r="H5895" s="1"/>
      <c r="I5895" s="1"/>
      <c r="J5895" s="1"/>
      <c r="K5895" s="1"/>
      <c r="L5895" s="42">
        <v>4</v>
      </c>
      <c r="M5895" s="232">
        <v>46314</v>
      </c>
      <c r="N5895" s="1" t="e">
        <f>VLOOKUP(B5895,MICRO!E:L,8,0)</f>
        <v>#N/A</v>
      </c>
    </row>
    <row r="5896" spans="1:14" ht="20.25" x14ac:dyDescent="0.25">
      <c r="A5896" s="1">
        <v>1</v>
      </c>
      <c r="B5896" s="159">
        <v>4540</v>
      </c>
      <c r="C5896" s="1" t="s">
        <v>5066</v>
      </c>
      <c r="D5896" s="1" t="s">
        <v>5067</v>
      </c>
      <c r="E5896" s="1" t="s">
        <v>2</v>
      </c>
      <c r="F5896" s="1" t="s">
        <v>5068</v>
      </c>
      <c r="G5896" s="1">
        <v>1</v>
      </c>
      <c r="H5896" s="1" t="s">
        <v>19</v>
      </c>
      <c r="I5896" s="1" t="s">
        <v>4834</v>
      </c>
      <c r="J5896" s="1">
        <v>355.4</v>
      </c>
      <c r="K5896" s="1">
        <v>355.4</v>
      </c>
      <c r="L5896" s="42">
        <v>4</v>
      </c>
      <c r="M5896" s="232">
        <v>46314</v>
      </c>
      <c r="N5896" s="1" t="str">
        <f>VLOOKUP(B5896,MICRO!E:L,8,0)</f>
        <v>P-207</v>
      </c>
    </row>
    <row r="5897" spans="1:14" ht="20.25" x14ac:dyDescent="0.25">
      <c r="A5897" s="1">
        <v>5</v>
      </c>
      <c r="B5897" s="159">
        <v>4496</v>
      </c>
      <c r="C5897" s="1" t="s">
        <v>4975</v>
      </c>
      <c r="D5897" s="1"/>
      <c r="E5897" s="1"/>
      <c r="F5897" s="1" t="s">
        <v>5403</v>
      </c>
      <c r="G5897" s="1">
        <v>3</v>
      </c>
      <c r="H5897" s="1" t="s">
        <v>19</v>
      </c>
      <c r="I5897" s="1" t="s">
        <v>4834</v>
      </c>
      <c r="J5897" s="1">
        <v>18.399999999999999</v>
      </c>
      <c r="K5897" s="1">
        <v>55.199999999999996</v>
      </c>
      <c r="L5897" s="42">
        <v>4</v>
      </c>
      <c r="M5897" s="232">
        <v>46314</v>
      </c>
      <c r="N5897" s="1" t="str">
        <f>VLOOKUP(B5897,MICRO!E:L,8,0)</f>
        <v>P-207</v>
      </c>
    </row>
    <row r="5898" spans="1:14" ht="20.25" x14ac:dyDescent="0.25">
      <c r="A5898" s="1">
        <v>6</v>
      </c>
      <c r="B5898" s="159">
        <v>4748</v>
      </c>
      <c r="C5898" s="1" t="s">
        <v>4975</v>
      </c>
      <c r="D5898" s="1"/>
      <c r="E5898" s="1"/>
      <c r="F5898" s="1" t="s">
        <v>5404</v>
      </c>
      <c r="G5898" s="1">
        <v>6</v>
      </c>
      <c r="H5898" s="1" t="s">
        <v>19</v>
      </c>
      <c r="I5898" s="1" t="s">
        <v>4834</v>
      </c>
      <c r="J5898" s="1">
        <v>20</v>
      </c>
      <c r="K5898" s="1">
        <v>120</v>
      </c>
      <c r="L5898" s="42">
        <v>4</v>
      </c>
      <c r="M5898" s="232">
        <v>46314</v>
      </c>
      <c r="N5898" s="1" t="str">
        <f>VLOOKUP(B5898,MICRO!E:L,8,0)</f>
        <v>P-207</v>
      </c>
    </row>
    <row r="5899" spans="1:14" ht="20.25" x14ac:dyDescent="0.25">
      <c r="A5899" s="1">
        <v>2</v>
      </c>
      <c r="B5899" s="159">
        <v>4425</v>
      </c>
      <c r="C5899" s="1" t="s">
        <v>4837</v>
      </c>
      <c r="D5899" s="1"/>
      <c r="E5899" s="1"/>
      <c r="F5899" s="1" t="s">
        <v>4838</v>
      </c>
      <c r="G5899" s="1">
        <v>6</v>
      </c>
      <c r="H5899" s="1" t="s">
        <v>19</v>
      </c>
      <c r="I5899" s="1" t="s">
        <v>4834</v>
      </c>
      <c r="J5899" s="1">
        <v>3.6</v>
      </c>
      <c r="K5899" s="1">
        <v>21.6</v>
      </c>
      <c r="L5899" s="42">
        <v>4</v>
      </c>
      <c r="M5899" s="232">
        <v>46314</v>
      </c>
      <c r="N5899" s="1" t="str">
        <f>VLOOKUP(B5899,MICRO!E:L,8,0)</f>
        <v>P-207</v>
      </c>
    </row>
    <row r="5900" spans="1:14" ht="20.25" x14ac:dyDescent="0.25">
      <c r="A5900" s="1">
        <v>8</v>
      </c>
      <c r="B5900" s="159">
        <v>4422</v>
      </c>
      <c r="C5900" s="1" t="s">
        <v>4830</v>
      </c>
      <c r="D5900" s="1"/>
      <c r="E5900" s="1"/>
      <c r="F5900" s="1" t="s">
        <v>4832</v>
      </c>
      <c r="G5900" s="1">
        <v>4</v>
      </c>
      <c r="H5900" s="1" t="s">
        <v>19</v>
      </c>
      <c r="I5900" s="1" t="s">
        <v>4834</v>
      </c>
      <c r="J5900" s="1">
        <v>3</v>
      </c>
      <c r="K5900" s="1">
        <v>12</v>
      </c>
      <c r="L5900" s="42">
        <v>4</v>
      </c>
      <c r="M5900" s="232">
        <v>46314</v>
      </c>
      <c r="N5900" s="1" t="str">
        <f>VLOOKUP(B5900,MICRO!E:L,8,0)</f>
        <v>P-207</v>
      </c>
    </row>
    <row r="5901" spans="1:14" ht="20.25" x14ac:dyDescent="0.25">
      <c r="A5901" s="1">
        <v>4</v>
      </c>
      <c r="B5901" s="159">
        <v>4729</v>
      </c>
      <c r="C5901" s="1" t="s">
        <v>5356</v>
      </c>
      <c r="D5901" s="1" t="s">
        <v>5357</v>
      </c>
      <c r="E5901" s="1" t="s">
        <v>43</v>
      </c>
      <c r="F5901" s="1" t="s">
        <v>6262</v>
      </c>
      <c r="G5901" s="1">
        <v>1</v>
      </c>
      <c r="H5901" s="1" t="s">
        <v>19</v>
      </c>
      <c r="I5901" s="1" t="s">
        <v>4834</v>
      </c>
      <c r="J5901" s="1">
        <v>36.200000000000003</v>
      </c>
      <c r="K5901" s="1">
        <v>36.200000000000003</v>
      </c>
      <c r="L5901" s="42">
        <v>4</v>
      </c>
      <c r="M5901" s="232">
        <v>46314</v>
      </c>
      <c r="N5901" s="1" t="str">
        <f>VLOOKUP(B5901,MICRO!E:L,8,0)</f>
        <v>P-207</v>
      </c>
    </row>
    <row r="5902" spans="1:14" ht="20.25" x14ac:dyDescent="0.25">
      <c r="A5902" s="1"/>
      <c r="B5902" s="159"/>
      <c r="C5902" s="1"/>
      <c r="D5902" s="1"/>
      <c r="E5902" s="1"/>
      <c r="F5902" s="1"/>
      <c r="G5902" s="1"/>
      <c r="H5902" s="1"/>
      <c r="I5902" s="1"/>
      <c r="J5902" s="1"/>
      <c r="K5902" s="1"/>
      <c r="L5902" s="42">
        <v>4</v>
      </c>
      <c r="M5902" s="232">
        <v>46314</v>
      </c>
      <c r="N5902" s="1" t="e">
        <f>VLOOKUP(B5902,MICRO!E:L,8,0)</f>
        <v>#N/A</v>
      </c>
    </row>
    <row r="5903" spans="1:14" ht="20.25" x14ac:dyDescent="0.25">
      <c r="A5903" s="1">
        <v>1</v>
      </c>
      <c r="B5903" s="159"/>
      <c r="C5903" s="1"/>
      <c r="D5903" s="1" t="s">
        <v>6517</v>
      </c>
      <c r="E5903" s="1"/>
      <c r="F5903" s="1" t="s">
        <v>6518</v>
      </c>
      <c r="G5903" s="1">
        <v>1</v>
      </c>
      <c r="H5903" s="1" t="s">
        <v>19</v>
      </c>
      <c r="I5903" s="1" t="s">
        <v>4834</v>
      </c>
      <c r="J5903" s="1">
        <v>20</v>
      </c>
      <c r="K5903" s="1">
        <v>20</v>
      </c>
      <c r="L5903" s="42">
        <v>4</v>
      </c>
      <c r="M5903" s="232">
        <v>46314</v>
      </c>
      <c r="N5903" s="1" t="e">
        <f>VLOOKUP(B5903,MICRO!E:L,8,0)</f>
        <v>#N/A</v>
      </c>
    </row>
    <row r="5904" spans="1:14" ht="20.25" x14ac:dyDescent="0.25">
      <c r="A5904" s="1">
        <v>2</v>
      </c>
      <c r="B5904" s="159"/>
      <c r="C5904" s="1"/>
      <c r="D5904" s="1" t="s">
        <v>6517</v>
      </c>
      <c r="E5904" s="1"/>
      <c r="F5904" s="1" t="s">
        <v>6519</v>
      </c>
      <c r="G5904" s="1">
        <v>1</v>
      </c>
      <c r="H5904" s="1" t="s">
        <v>19</v>
      </c>
      <c r="I5904" s="1" t="s">
        <v>4834</v>
      </c>
      <c r="J5904" s="1">
        <v>20</v>
      </c>
      <c r="K5904" s="1">
        <v>20</v>
      </c>
      <c r="L5904" s="42">
        <v>4</v>
      </c>
      <c r="M5904" s="232">
        <v>46314</v>
      </c>
      <c r="N5904" s="1" t="e">
        <f>VLOOKUP(B5904,MICRO!E:L,8,0)</f>
        <v>#N/A</v>
      </c>
    </row>
    <row r="5905" spans="1:14" ht="20.25" x14ac:dyDescent="0.25">
      <c r="A5905" s="1"/>
      <c r="B5905" s="159"/>
      <c r="C5905" s="1"/>
      <c r="D5905" s="1"/>
      <c r="E5905" s="1"/>
      <c r="F5905" s="1"/>
      <c r="G5905" s="1"/>
      <c r="H5905" s="1"/>
      <c r="I5905" s="1"/>
      <c r="J5905" s="1"/>
      <c r="K5905" s="1"/>
      <c r="L5905" s="42">
        <v>4</v>
      </c>
      <c r="M5905" s="232">
        <v>46314</v>
      </c>
      <c r="N5905" s="1" t="e">
        <f>VLOOKUP(B5905,MICRO!E:L,8,0)</f>
        <v>#N/A</v>
      </c>
    </row>
    <row r="5906" spans="1:14" ht="20.25" x14ac:dyDescent="0.25">
      <c r="A5906" s="1">
        <v>1</v>
      </c>
      <c r="B5906" s="159">
        <v>4726</v>
      </c>
      <c r="C5906" s="1" t="s">
        <v>5351</v>
      </c>
      <c r="D5906" s="1" t="s">
        <v>5352</v>
      </c>
      <c r="E5906" s="1" t="s">
        <v>43</v>
      </c>
      <c r="F5906" s="1" t="s">
        <v>6520</v>
      </c>
      <c r="G5906" s="1">
        <v>2</v>
      </c>
      <c r="H5906" s="1" t="s">
        <v>19</v>
      </c>
      <c r="I5906" s="1" t="s">
        <v>4834</v>
      </c>
      <c r="J5906" s="1">
        <v>13.25</v>
      </c>
      <c r="K5906" s="1">
        <v>26.5</v>
      </c>
      <c r="L5906" s="42">
        <v>4</v>
      </c>
      <c r="M5906" s="232">
        <v>46314</v>
      </c>
      <c r="N5906" s="1" t="str">
        <f>VLOOKUP(B5906,MICRO!E:L,8,0)</f>
        <v>P-207</v>
      </c>
    </row>
    <row r="5907" spans="1:14" ht="20.25" x14ac:dyDescent="0.25">
      <c r="A5907" s="1">
        <v>2</v>
      </c>
      <c r="B5907" s="159"/>
      <c r="C5907" s="1" t="s">
        <v>5925</v>
      </c>
      <c r="D5907" s="1"/>
      <c r="E5907" s="1"/>
      <c r="F5907" s="1" t="s">
        <v>6521</v>
      </c>
      <c r="G5907" s="1">
        <v>4</v>
      </c>
      <c r="H5907" s="1" t="s">
        <v>19</v>
      </c>
      <c r="I5907" s="1" t="s">
        <v>4834</v>
      </c>
      <c r="J5907" s="1">
        <v>0.5</v>
      </c>
      <c r="K5907" s="1">
        <v>2</v>
      </c>
      <c r="L5907" s="42">
        <v>4</v>
      </c>
      <c r="M5907" s="232">
        <v>46314</v>
      </c>
      <c r="N5907" s="1" t="e">
        <f>VLOOKUP(B5907,MICRO!E:L,8,0)</f>
        <v>#N/A</v>
      </c>
    </row>
    <row r="5908" spans="1:14" ht="20.25" x14ac:dyDescent="0.25">
      <c r="A5908" s="1">
        <v>3</v>
      </c>
      <c r="B5908" s="159">
        <v>4741</v>
      </c>
      <c r="C5908" s="1" t="s">
        <v>5364</v>
      </c>
      <c r="D5908" s="1" t="s">
        <v>5365</v>
      </c>
      <c r="E5908" s="1"/>
      <c r="F5908" s="1" t="s">
        <v>5373</v>
      </c>
      <c r="G5908" s="1">
        <v>2</v>
      </c>
      <c r="H5908" s="1" t="s">
        <v>19</v>
      </c>
      <c r="I5908" s="1" t="s">
        <v>4834</v>
      </c>
      <c r="J5908" s="1">
        <v>52.7</v>
      </c>
      <c r="K5908" s="1">
        <v>105.4</v>
      </c>
      <c r="L5908" s="42">
        <v>4</v>
      </c>
      <c r="M5908" s="232">
        <v>46314</v>
      </c>
      <c r="N5908" s="1" t="str">
        <f>VLOOKUP(B5908,MICRO!E:L,8,0)</f>
        <v>P-207</v>
      </c>
    </row>
    <row r="5909" spans="1:14" ht="20.25" x14ac:dyDescent="0.25">
      <c r="A5909" s="1">
        <v>1</v>
      </c>
      <c r="B5909" s="159">
        <v>4640</v>
      </c>
      <c r="C5909" s="1" t="s">
        <v>5275</v>
      </c>
      <c r="D5909" s="1" t="s">
        <v>5234</v>
      </c>
      <c r="E5909" s="1" t="s">
        <v>2</v>
      </c>
      <c r="F5909" s="1" t="s">
        <v>5235</v>
      </c>
      <c r="G5909" s="1">
        <v>1</v>
      </c>
      <c r="H5909" s="1" t="s">
        <v>5904</v>
      </c>
      <c r="I5909" s="1" t="s">
        <v>3045</v>
      </c>
      <c r="J5909" s="1">
        <v>204.2</v>
      </c>
      <c r="K5909" s="1">
        <v>204.2</v>
      </c>
      <c r="L5909" s="42">
        <v>12</v>
      </c>
      <c r="M5909" s="232">
        <v>46307</v>
      </c>
      <c r="N5909" s="1" t="str">
        <f>VLOOKUP(B5909,MICRO!E:L,8,0)</f>
        <v>P-198</v>
      </c>
    </row>
    <row r="5910" spans="1:14" ht="20.25" x14ac:dyDescent="0.25">
      <c r="A5910" s="1">
        <v>2</v>
      </c>
      <c r="B5910" s="159">
        <v>4661</v>
      </c>
      <c r="C5910" s="1" t="s">
        <v>5275</v>
      </c>
      <c r="D5910" s="1" t="s">
        <v>5234</v>
      </c>
      <c r="E5910" s="1" t="s">
        <v>43</v>
      </c>
      <c r="F5910" s="1" t="s">
        <v>5236</v>
      </c>
      <c r="G5910" s="1">
        <v>1</v>
      </c>
      <c r="H5910" s="1" t="s">
        <v>5904</v>
      </c>
      <c r="I5910" s="1" t="s">
        <v>3045</v>
      </c>
      <c r="J5910" s="1">
        <v>168.6</v>
      </c>
      <c r="K5910" s="1">
        <v>168.6</v>
      </c>
      <c r="L5910" s="42">
        <v>12</v>
      </c>
      <c r="M5910" s="232">
        <v>46307</v>
      </c>
      <c r="N5910" s="1" t="str">
        <f>VLOOKUP(B5910,MICRO!E:L,8,0)</f>
        <v>P-198</v>
      </c>
    </row>
    <row r="5911" spans="1:14" ht="20.25" x14ac:dyDescent="0.25">
      <c r="A5911" s="1">
        <v>3</v>
      </c>
      <c r="B5911" s="159">
        <v>4750</v>
      </c>
      <c r="C5911" s="1" t="s">
        <v>5275</v>
      </c>
      <c r="D5911" s="1" t="s">
        <v>5234</v>
      </c>
      <c r="E5911" s="1" t="s">
        <v>746</v>
      </c>
      <c r="F5911" s="1" t="s">
        <v>5408</v>
      </c>
      <c r="G5911" s="1">
        <v>1</v>
      </c>
      <c r="H5911" s="1" t="s">
        <v>5904</v>
      </c>
      <c r="I5911" s="1" t="s">
        <v>3045</v>
      </c>
      <c r="J5911" s="1">
        <v>36.4</v>
      </c>
      <c r="K5911" s="1">
        <v>36.4</v>
      </c>
      <c r="L5911" s="42">
        <v>12</v>
      </c>
      <c r="M5911" s="232">
        <v>46307</v>
      </c>
      <c r="N5911" s="1" t="str">
        <f>VLOOKUP(B5911,MICRO!E:L,8,0)</f>
        <v>P-198</v>
      </c>
    </row>
    <row r="5912" spans="1:14" ht="20.25" x14ac:dyDescent="0.25">
      <c r="A5912" s="1">
        <v>4</v>
      </c>
      <c r="B5912" s="159">
        <v>4585</v>
      </c>
      <c r="C5912" s="1" t="s">
        <v>5144</v>
      </c>
      <c r="D5912" s="1" t="s">
        <v>5145</v>
      </c>
      <c r="E5912" s="1" t="s">
        <v>2</v>
      </c>
      <c r="F5912" s="1" t="s">
        <v>5146</v>
      </c>
      <c r="G5912" s="1">
        <v>2</v>
      </c>
      <c r="H5912" s="1" t="s">
        <v>5904</v>
      </c>
      <c r="I5912" s="1" t="s">
        <v>3045</v>
      </c>
      <c r="J5912" s="1">
        <v>108.4</v>
      </c>
      <c r="K5912" s="1">
        <v>216.8</v>
      </c>
      <c r="L5912" s="42">
        <v>12</v>
      </c>
      <c r="M5912" s="232">
        <v>46307</v>
      </c>
      <c r="N5912" s="1" t="str">
        <f>VLOOKUP(B5912,MICRO!E:L,8,0)</f>
        <v>P-198</v>
      </c>
    </row>
    <row r="5913" spans="1:14" ht="20.25" x14ac:dyDescent="0.25">
      <c r="A5913" s="1">
        <v>5</v>
      </c>
      <c r="B5913" s="159">
        <v>4586</v>
      </c>
      <c r="C5913" s="1" t="s">
        <v>5144</v>
      </c>
      <c r="D5913" s="1" t="s">
        <v>5145</v>
      </c>
      <c r="E5913" s="1" t="s">
        <v>43</v>
      </c>
      <c r="F5913" s="1" t="s">
        <v>5147</v>
      </c>
      <c r="G5913" s="1">
        <v>2</v>
      </c>
      <c r="H5913" s="1" t="s">
        <v>5904</v>
      </c>
      <c r="I5913" s="1" t="s">
        <v>3045</v>
      </c>
      <c r="J5913" s="1">
        <v>111.41</v>
      </c>
      <c r="K5913" s="1">
        <v>222.82</v>
      </c>
      <c r="L5913" s="42">
        <v>12</v>
      </c>
      <c r="M5913" s="232">
        <v>46307</v>
      </c>
      <c r="N5913" s="1" t="str">
        <f>VLOOKUP(B5913,MICRO!E:L,8,0)</f>
        <v>P-198</v>
      </c>
    </row>
    <row r="5914" spans="1:14" ht="20.25" x14ac:dyDescent="0.25">
      <c r="A5914" s="1">
        <v>6</v>
      </c>
      <c r="B5914" s="159">
        <v>4587</v>
      </c>
      <c r="C5914" s="1" t="s">
        <v>5144</v>
      </c>
      <c r="D5914" s="1" t="s">
        <v>5145</v>
      </c>
      <c r="E5914" s="1" t="s">
        <v>746</v>
      </c>
      <c r="F5914" s="1" t="s">
        <v>5148</v>
      </c>
      <c r="G5914" s="1">
        <v>1</v>
      </c>
      <c r="H5914" s="1" t="s">
        <v>5904</v>
      </c>
      <c r="I5914" s="1" t="s">
        <v>3045</v>
      </c>
      <c r="J5914" s="1">
        <v>107.64</v>
      </c>
      <c r="K5914" s="1">
        <v>107.64</v>
      </c>
      <c r="L5914" s="42">
        <v>12</v>
      </c>
      <c r="M5914" s="232">
        <v>46307</v>
      </c>
      <c r="N5914" s="1" t="str">
        <f>VLOOKUP(B5914,MICRO!E:L,8,0)</f>
        <v>P-198</v>
      </c>
    </row>
    <row r="5915" spans="1:14" ht="20.25" x14ac:dyDescent="0.25">
      <c r="A5915" s="1">
        <v>7</v>
      </c>
      <c r="B5915" s="159">
        <v>4588</v>
      </c>
      <c r="C5915" s="1" t="s">
        <v>5144</v>
      </c>
      <c r="D5915" s="1" t="s">
        <v>5145</v>
      </c>
      <c r="E5915" s="1" t="s">
        <v>1101</v>
      </c>
      <c r="F5915" s="1" t="s">
        <v>5149</v>
      </c>
      <c r="G5915" s="1">
        <v>2</v>
      </c>
      <c r="H5915" s="1" t="s">
        <v>5904</v>
      </c>
      <c r="I5915" s="1" t="s">
        <v>3045</v>
      </c>
      <c r="J5915" s="1">
        <v>148.63999999999999</v>
      </c>
      <c r="K5915" s="1">
        <v>297.27999999999997</v>
      </c>
      <c r="L5915" s="42">
        <v>12</v>
      </c>
      <c r="M5915" s="232">
        <v>46307</v>
      </c>
      <c r="N5915" s="1" t="str">
        <f>VLOOKUP(B5915,MICRO!E:L,8,0)</f>
        <v>P-198</v>
      </c>
    </row>
    <row r="5916" spans="1:14" ht="20.25" x14ac:dyDescent="0.25">
      <c r="A5916" s="1">
        <v>8</v>
      </c>
      <c r="B5916" s="159">
        <v>4589</v>
      </c>
      <c r="C5916" s="1" t="s">
        <v>5144</v>
      </c>
      <c r="D5916" s="1" t="s">
        <v>5145</v>
      </c>
      <c r="E5916" s="1" t="s">
        <v>100</v>
      </c>
      <c r="F5916" s="1" t="s">
        <v>5150</v>
      </c>
      <c r="G5916" s="1">
        <v>1</v>
      </c>
      <c r="H5916" s="1" t="s">
        <v>5904</v>
      </c>
      <c r="I5916" s="1" t="s">
        <v>3045</v>
      </c>
      <c r="J5916" s="1">
        <v>26.04</v>
      </c>
      <c r="K5916" s="1">
        <v>26.04</v>
      </c>
      <c r="L5916" s="42">
        <v>12</v>
      </c>
      <c r="M5916" s="232">
        <v>46307</v>
      </c>
      <c r="N5916" s="1" t="str">
        <f>VLOOKUP(B5916,MICRO!E:L,8,0)</f>
        <v>P-198</v>
      </c>
    </row>
    <row r="5917" spans="1:14" ht="20.25" x14ac:dyDescent="0.25">
      <c r="A5917" s="1">
        <v>9</v>
      </c>
      <c r="B5917" s="159">
        <v>4590</v>
      </c>
      <c r="C5917" s="1" t="s">
        <v>5144</v>
      </c>
      <c r="D5917" s="1" t="s">
        <v>5145</v>
      </c>
      <c r="E5917" s="1" t="s">
        <v>173</v>
      </c>
      <c r="F5917" s="1" t="s">
        <v>5151</v>
      </c>
      <c r="G5917" s="1">
        <v>1</v>
      </c>
      <c r="H5917" s="1" t="s">
        <v>5904</v>
      </c>
      <c r="I5917" s="1" t="s">
        <v>3045</v>
      </c>
      <c r="J5917" s="1">
        <v>26.04</v>
      </c>
      <c r="K5917" s="1">
        <v>26.04</v>
      </c>
      <c r="L5917" s="42">
        <v>12</v>
      </c>
      <c r="M5917" s="232">
        <v>46307</v>
      </c>
      <c r="N5917" s="1" t="str">
        <f>VLOOKUP(B5917,MICRO!E:L,8,0)</f>
        <v>P-198</v>
      </c>
    </row>
    <row r="5918" spans="1:14" ht="20.25" x14ac:dyDescent="0.25">
      <c r="A5918" s="1">
        <v>10</v>
      </c>
      <c r="B5918" s="159">
        <v>4591</v>
      </c>
      <c r="C5918" s="1" t="s">
        <v>5144</v>
      </c>
      <c r="D5918" s="1" t="s">
        <v>5145</v>
      </c>
      <c r="E5918" s="1" t="s">
        <v>461</v>
      </c>
      <c r="F5918" s="1" t="s">
        <v>5152</v>
      </c>
      <c r="G5918" s="1">
        <v>1</v>
      </c>
      <c r="H5918" s="1" t="s">
        <v>5904</v>
      </c>
      <c r="I5918" s="1" t="s">
        <v>3045</v>
      </c>
      <c r="J5918" s="1">
        <v>26.04</v>
      </c>
      <c r="K5918" s="1">
        <v>26.04</v>
      </c>
      <c r="L5918" s="42">
        <v>12</v>
      </c>
      <c r="M5918" s="232">
        <v>46307</v>
      </c>
      <c r="N5918" s="1" t="str">
        <f>VLOOKUP(B5918,MICRO!E:L,8,0)</f>
        <v>P-198</v>
      </c>
    </row>
    <row r="5919" spans="1:14" ht="20.25" x14ac:dyDescent="0.25">
      <c r="A5919" s="1">
        <v>11</v>
      </c>
      <c r="B5919" s="159">
        <v>4592</v>
      </c>
      <c r="C5919" s="1" t="s">
        <v>5144</v>
      </c>
      <c r="D5919" s="1" t="s">
        <v>5145</v>
      </c>
      <c r="E5919" s="1" t="s">
        <v>464</v>
      </c>
      <c r="F5919" s="1" t="s">
        <v>5153</v>
      </c>
      <c r="G5919" s="1">
        <v>1</v>
      </c>
      <c r="H5919" s="1" t="s">
        <v>5904</v>
      </c>
      <c r="I5919" s="1" t="s">
        <v>3045</v>
      </c>
      <c r="J5919" s="1">
        <v>26.04</v>
      </c>
      <c r="K5919" s="1">
        <v>26.04</v>
      </c>
      <c r="L5919" s="42">
        <v>12</v>
      </c>
      <c r="M5919" s="232">
        <v>46307</v>
      </c>
      <c r="N5919" s="1" t="str">
        <f>VLOOKUP(B5919,MICRO!E:L,8,0)</f>
        <v>P-198</v>
      </c>
    </row>
    <row r="5920" spans="1:14" ht="20.25" x14ac:dyDescent="0.25">
      <c r="A5920" s="1">
        <v>12</v>
      </c>
      <c r="B5920" s="159">
        <v>4593</v>
      </c>
      <c r="C5920" s="1" t="s">
        <v>5144</v>
      </c>
      <c r="D5920" s="1" t="s">
        <v>5145</v>
      </c>
      <c r="E5920" s="1" t="s">
        <v>1102</v>
      </c>
      <c r="F5920" s="1" t="s">
        <v>5154</v>
      </c>
      <c r="G5920" s="1">
        <v>12</v>
      </c>
      <c r="H5920" s="1" t="s">
        <v>5904</v>
      </c>
      <c r="I5920" s="1" t="s">
        <v>3045</v>
      </c>
      <c r="J5920" s="1">
        <v>7.89</v>
      </c>
      <c r="K5920" s="1">
        <v>94.679999999999993</v>
      </c>
      <c r="L5920" s="42">
        <v>12</v>
      </c>
      <c r="M5920" s="232">
        <v>46307</v>
      </c>
      <c r="N5920" s="1" t="str">
        <f>VLOOKUP(B5920,MICRO!E:L,8,0)</f>
        <v>P-198</v>
      </c>
    </row>
    <row r="5921" spans="1:14" ht="20.25" x14ac:dyDescent="0.25">
      <c r="A5921" s="1">
        <v>13</v>
      </c>
      <c r="B5921" s="159">
        <v>4594</v>
      </c>
      <c r="C5921" s="1" t="s">
        <v>5144</v>
      </c>
      <c r="D5921" s="1" t="s">
        <v>5145</v>
      </c>
      <c r="E5921" s="1" t="s">
        <v>1103</v>
      </c>
      <c r="F5921" s="1" t="s">
        <v>5155</v>
      </c>
      <c r="G5921" s="1">
        <v>3</v>
      </c>
      <c r="H5921" s="1" t="s">
        <v>5904</v>
      </c>
      <c r="I5921" s="1" t="s">
        <v>3045</v>
      </c>
      <c r="J5921" s="1">
        <v>10.33</v>
      </c>
      <c r="K5921" s="1">
        <v>30.990000000000002</v>
      </c>
      <c r="L5921" s="42">
        <v>12</v>
      </c>
      <c r="M5921" s="232">
        <v>46307</v>
      </c>
      <c r="N5921" s="1" t="str">
        <f>VLOOKUP(B5921,MICRO!E:L,8,0)</f>
        <v>P-198</v>
      </c>
    </row>
    <row r="5922" spans="1:14" ht="20.25" x14ac:dyDescent="0.25">
      <c r="A5922" s="1">
        <v>14</v>
      </c>
      <c r="B5922" s="159">
        <v>4595</v>
      </c>
      <c r="C5922" s="1" t="s">
        <v>5144</v>
      </c>
      <c r="D5922" s="1" t="s">
        <v>5145</v>
      </c>
      <c r="E5922" s="1" t="s">
        <v>1104</v>
      </c>
      <c r="F5922" s="1" t="s">
        <v>5156</v>
      </c>
      <c r="G5922" s="1">
        <v>6</v>
      </c>
      <c r="H5922" s="1" t="s">
        <v>5904</v>
      </c>
      <c r="I5922" s="1" t="s">
        <v>3045</v>
      </c>
      <c r="J5922" s="1">
        <v>6.61</v>
      </c>
      <c r="K5922" s="1">
        <v>39.660000000000004</v>
      </c>
      <c r="L5922" s="42">
        <v>12</v>
      </c>
      <c r="M5922" s="232">
        <v>46307</v>
      </c>
      <c r="N5922" s="1" t="str">
        <f>VLOOKUP(B5922,MICRO!E:L,8,0)</f>
        <v>P-198</v>
      </c>
    </row>
    <row r="5923" spans="1:14" ht="20.25" x14ac:dyDescent="0.25">
      <c r="A5923" s="1">
        <v>15</v>
      </c>
      <c r="B5923" s="159">
        <v>4619</v>
      </c>
      <c r="C5923" s="1" t="s">
        <v>5202</v>
      </c>
      <c r="D5923" s="1" t="s">
        <v>5203</v>
      </c>
      <c r="E5923" s="1" t="s">
        <v>2</v>
      </c>
      <c r="F5923" s="1" t="s">
        <v>5204</v>
      </c>
      <c r="G5923" s="1">
        <v>1</v>
      </c>
      <c r="H5923" s="1" t="s">
        <v>5904</v>
      </c>
      <c r="I5923" s="1" t="s">
        <v>3045</v>
      </c>
      <c r="J5923" s="1">
        <v>186.84</v>
      </c>
      <c r="K5923" s="1">
        <v>186.84</v>
      </c>
      <c r="L5923" s="42">
        <v>12</v>
      </c>
      <c r="M5923" s="232">
        <v>46307</v>
      </c>
      <c r="N5923" s="1" t="str">
        <f>VLOOKUP(B5923,MICRO!E:L,8,0)</f>
        <v>P-198</v>
      </c>
    </row>
    <row r="5924" spans="1:14" ht="20.25" x14ac:dyDescent="0.25">
      <c r="A5924" s="1">
        <v>16</v>
      </c>
      <c r="B5924" s="159">
        <v>4617</v>
      </c>
      <c r="C5924" s="1" t="s">
        <v>5198</v>
      </c>
      <c r="D5924" s="1" t="s">
        <v>5199</v>
      </c>
      <c r="E5924" s="1" t="s">
        <v>2</v>
      </c>
      <c r="F5924" s="1" t="s">
        <v>5200</v>
      </c>
      <c r="G5924" s="1">
        <v>1</v>
      </c>
      <c r="H5924" s="1" t="s">
        <v>5904</v>
      </c>
      <c r="I5924" s="1" t="s">
        <v>3045</v>
      </c>
      <c r="J5924" s="1">
        <v>110.01</v>
      </c>
      <c r="K5924" s="1">
        <v>110.01</v>
      </c>
      <c r="L5924" s="42">
        <v>12</v>
      </c>
      <c r="M5924" s="232">
        <v>46307</v>
      </c>
      <c r="N5924" s="1" t="str">
        <f>VLOOKUP(B5924,MICRO!E:L,8,0)</f>
        <v>P-198</v>
      </c>
    </row>
    <row r="5925" spans="1:14" ht="20.25" x14ac:dyDescent="0.25">
      <c r="A5925" s="1">
        <v>17</v>
      </c>
      <c r="B5925" s="159">
        <v>4616</v>
      </c>
      <c r="C5925" s="1" t="s">
        <v>5195</v>
      </c>
      <c r="D5925" s="1" t="s">
        <v>5196</v>
      </c>
      <c r="E5925" s="1" t="s">
        <v>2</v>
      </c>
      <c r="F5925" s="1" t="s">
        <v>5197</v>
      </c>
      <c r="G5925" s="1">
        <v>2</v>
      </c>
      <c r="H5925" s="1" t="s">
        <v>5904</v>
      </c>
      <c r="I5925" s="1" t="s">
        <v>3045</v>
      </c>
      <c r="J5925" s="1">
        <v>190.64</v>
      </c>
      <c r="K5925" s="1">
        <v>381.28</v>
      </c>
      <c r="L5925" s="42">
        <v>12</v>
      </c>
      <c r="M5925" s="232">
        <v>46307</v>
      </c>
      <c r="N5925" s="1" t="str">
        <f>VLOOKUP(B5925,MICRO!E:L,8,0)</f>
        <v>P-198</v>
      </c>
    </row>
    <row r="5926" spans="1:14" ht="20.25" x14ac:dyDescent="0.25">
      <c r="A5926" s="1">
        <v>18</v>
      </c>
      <c r="B5926" s="159">
        <v>4613</v>
      </c>
      <c r="C5926" s="1" t="s">
        <v>5186</v>
      </c>
      <c r="D5926" s="1" t="s">
        <v>5187</v>
      </c>
      <c r="E5926" s="1" t="s">
        <v>2</v>
      </c>
      <c r="F5926" s="1" t="s">
        <v>5190</v>
      </c>
      <c r="G5926" s="1">
        <v>1</v>
      </c>
      <c r="H5926" s="1" t="s">
        <v>5904</v>
      </c>
      <c r="I5926" s="1" t="s">
        <v>3045</v>
      </c>
      <c r="J5926" s="1">
        <v>134.07</v>
      </c>
      <c r="K5926" s="1">
        <v>134.07</v>
      </c>
      <c r="L5926" s="42">
        <v>12</v>
      </c>
      <c r="M5926" s="232">
        <v>46307</v>
      </c>
      <c r="N5926" s="1" t="str">
        <f>VLOOKUP(B5926,MICRO!E:L,8,0)</f>
        <v>P-198</v>
      </c>
    </row>
    <row r="5927" spans="1:14" ht="20.25" x14ac:dyDescent="0.25">
      <c r="A5927" s="1">
        <v>19</v>
      </c>
      <c r="B5927" s="159">
        <v>4608</v>
      </c>
      <c r="C5927" s="1" t="s">
        <v>5179</v>
      </c>
      <c r="D5927" s="1" t="s">
        <v>5180</v>
      </c>
      <c r="E5927" s="1" t="s">
        <v>2</v>
      </c>
      <c r="F5927" s="1" t="s">
        <v>5181</v>
      </c>
      <c r="G5927" s="1">
        <v>3</v>
      </c>
      <c r="H5927" s="1" t="s">
        <v>5904</v>
      </c>
      <c r="I5927" s="1" t="s">
        <v>3045</v>
      </c>
      <c r="J5927" s="1">
        <v>92.03</v>
      </c>
      <c r="K5927" s="1">
        <v>276.09000000000003</v>
      </c>
      <c r="L5927" s="42">
        <v>12</v>
      </c>
      <c r="M5927" s="232">
        <v>46307</v>
      </c>
      <c r="N5927" s="1" t="str">
        <f>VLOOKUP(B5927,MICRO!E:L,8,0)</f>
        <v>P-198</v>
      </c>
    </row>
    <row r="5928" spans="1:14" ht="20.25" x14ac:dyDescent="0.25">
      <c r="A5928" s="1">
        <v>20</v>
      </c>
      <c r="B5928" s="159">
        <v>4609</v>
      </c>
      <c r="C5928" s="1" t="s">
        <v>5179</v>
      </c>
      <c r="D5928" s="1" t="s">
        <v>5180</v>
      </c>
      <c r="E5928" s="1" t="s">
        <v>43</v>
      </c>
      <c r="F5928" s="1" t="s">
        <v>5182</v>
      </c>
      <c r="G5928" s="1">
        <v>1</v>
      </c>
      <c r="H5928" s="1" t="s">
        <v>5904</v>
      </c>
      <c r="I5928" s="1" t="s">
        <v>3045</v>
      </c>
      <c r="J5928" s="1">
        <v>114.46</v>
      </c>
      <c r="K5928" s="1">
        <v>114.46</v>
      </c>
      <c r="L5928" s="42">
        <v>12</v>
      </c>
      <c r="M5928" s="232">
        <v>46307</v>
      </c>
      <c r="N5928" s="1" t="str">
        <f>VLOOKUP(B5928,MICRO!E:L,8,0)</f>
        <v>P-198</v>
      </c>
    </row>
    <row r="5929" spans="1:14" ht="20.25" x14ac:dyDescent="0.25">
      <c r="A5929" s="1">
        <v>21</v>
      </c>
      <c r="B5929" s="159">
        <v>4610</v>
      </c>
      <c r="C5929" s="1" t="s">
        <v>5179</v>
      </c>
      <c r="D5929" s="1" t="s">
        <v>5180</v>
      </c>
      <c r="E5929" s="1" t="s">
        <v>746</v>
      </c>
      <c r="F5929" s="1" t="s">
        <v>5183</v>
      </c>
      <c r="G5929" s="1">
        <v>1</v>
      </c>
      <c r="H5929" s="1" t="s">
        <v>5904</v>
      </c>
      <c r="I5929" s="1" t="s">
        <v>3045</v>
      </c>
      <c r="J5929" s="1">
        <v>80.17</v>
      </c>
      <c r="K5929" s="1">
        <v>80.17</v>
      </c>
      <c r="L5929" s="42">
        <v>12</v>
      </c>
      <c r="M5929" s="232">
        <v>46307</v>
      </c>
      <c r="N5929" s="1" t="str">
        <f>VLOOKUP(B5929,MICRO!E:L,8,0)</f>
        <v>P-198</v>
      </c>
    </row>
    <row r="5930" spans="1:14" ht="20.25" x14ac:dyDescent="0.25">
      <c r="A5930" s="1">
        <v>22</v>
      </c>
      <c r="B5930" s="159">
        <v>4611</v>
      </c>
      <c r="C5930" s="1" t="s">
        <v>5179</v>
      </c>
      <c r="D5930" s="1" t="s">
        <v>5180</v>
      </c>
      <c r="E5930" s="1" t="s">
        <v>1101</v>
      </c>
      <c r="F5930" s="1" t="s">
        <v>5184</v>
      </c>
      <c r="G5930" s="1">
        <v>1</v>
      </c>
      <c r="H5930" s="1" t="s">
        <v>5904</v>
      </c>
      <c r="I5930" s="1" t="s">
        <v>3045</v>
      </c>
      <c r="J5930" s="1">
        <v>113.7</v>
      </c>
      <c r="K5930" s="1">
        <v>113.7</v>
      </c>
      <c r="L5930" s="42">
        <v>12</v>
      </c>
      <c r="M5930" s="232">
        <v>46307</v>
      </c>
      <c r="N5930" s="1" t="str">
        <f>VLOOKUP(B5930,MICRO!E:L,8,0)</f>
        <v>P-198</v>
      </c>
    </row>
    <row r="5931" spans="1:14" ht="20.25" x14ac:dyDescent="0.25">
      <c r="A5931" s="1">
        <v>23</v>
      </c>
      <c r="B5931" s="159">
        <v>4612</v>
      </c>
      <c r="C5931" s="1" t="s">
        <v>5179</v>
      </c>
      <c r="D5931" s="1" t="s">
        <v>5180</v>
      </c>
      <c r="E5931" s="1" t="s">
        <v>100</v>
      </c>
      <c r="F5931" s="1" t="s">
        <v>5185</v>
      </c>
      <c r="G5931" s="1">
        <v>1</v>
      </c>
      <c r="H5931" s="1" t="s">
        <v>5904</v>
      </c>
      <c r="I5931" s="1" t="s">
        <v>3045</v>
      </c>
      <c r="J5931" s="1">
        <v>46.8</v>
      </c>
      <c r="K5931" s="1">
        <v>46.8</v>
      </c>
      <c r="L5931" s="42">
        <v>12</v>
      </c>
      <c r="M5931" s="232">
        <v>46307</v>
      </c>
      <c r="N5931" s="1" t="str">
        <f>VLOOKUP(B5931,MICRO!E:L,8,0)</f>
        <v>P-198</v>
      </c>
    </row>
    <row r="5932" spans="1:14" ht="20.25" x14ac:dyDescent="0.25">
      <c r="A5932" s="1">
        <v>24</v>
      </c>
      <c r="B5932" s="159">
        <v>4623</v>
      </c>
      <c r="C5932" s="1" t="s">
        <v>5210</v>
      </c>
      <c r="D5932" s="1" t="s">
        <v>5211</v>
      </c>
      <c r="E5932" s="1" t="s">
        <v>2</v>
      </c>
      <c r="F5932" s="1" t="s">
        <v>5212</v>
      </c>
      <c r="G5932" s="1">
        <v>2</v>
      </c>
      <c r="H5932" s="1" t="s">
        <v>5904</v>
      </c>
      <c r="I5932" s="1" t="s">
        <v>3045</v>
      </c>
      <c r="J5932" s="1">
        <v>150.6</v>
      </c>
      <c r="K5932" s="1">
        <v>301.2</v>
      </c>
      <c r="L5932" s="42">
        <v>12</v>
      </c>
      <c r="M5932" s="232">
        <v>46307</v>
      </c>
      <c r="N5932" s="1" t="str">
        <f>VLOOKUP(B5932,MICRO!E:L,8,0)</f>
        <v>P-198</v>
      </c>
    </row>
    <row r="5933" spans="1:14" ht="20.25" x14ac:dyDescent="0.25">
      <c r="A5933" s="1">
        <v>25</v>
      </c>
      <c r="B5933" s="159">
        <v>4624</v>
      </c>
      <c r="C5933" s="1" t="s">
        <v>5210</v>
      </c>
      <c r="D5933" s="1" t="s">
        <v>5211</v>
      </c>
      <c r="E5933" s="1" t="s">
        <v>43</v>
      </c>
      <c r="F5933" s="1" t="s">
        <v>5213</v>
      </c>
      <c r="G5933" s="1">
        <v>3</v>
      </c>
      <c r="H5933" s="1" t="s">
        <v>5904</v>
      </c>
      <c r="I5933" s="1" t="s">
        <v>3045</v>
      </c>
      <c r="J5933" s="1">
        <v>50.54</v>
      </c>
      <c r="K5933" s="1">
        <v>151.62</v>
      </c>
      <c r="L5933" s="42">
        <v>12</v>
      </c>
      <c r="M5933" s="232">
        <v>46307</v>
      </c>
      <c r="N5933" s="1" t="str">
        <f>VLOOKUP(B5933,MICRO!E:L,8,0)</f>
        <v>P-198</v>
      </c>
    </row>
    <row r="5934" spans="1:14" ht="20.25" x14ac:dyDescent="0.25">
      <c r="A5934" s="1">
        <v>26</v>
      </c>
      <c r="B5934" s="159">
        <v>4625</v>
      </c>
      <c r="C5934" s="1" t="s">
        <v>5210</v>
      </c>
      <c r="D5934" s="1" t="s">
        <v>5211</v>
      </c>
      <c r="E5934" s="1" t="s">
        <v>746</v>
      </c>
      <c r="F5934" s="1" t="s">
        <v>5214</v>
      </c>
      <c r="G5934" s="1">
        <v>1</v>
      </c>
      <c r="H5934" s="1" t="s">
        <v>5904</v>
      </c>
      <c r="I5934" s="1" t="s">
        <v>3045</v>
      </c>
      <c r="J5934" s="1">
        <v>116.11</v>
      </c>
      <c r="K5934" s="1">
        <v>116.11</v>
      </c>
      <c r="L5934" s="42">
        <v>12</v>
      </c>
      <c r="M5934" s="232">
        <v>46307</v>
      </c>
      <c r="N5934" s="1" t="str">
        <f>VLOOKUP(B5934,MICRO!E:L,8,0)</f>
        <v>P-198</v>
      </c>
    </row>
    <row r="5935" spans="1:14" ht="20.25" x14ac:dyDescent="0.25">
      <c r="A5935" s="1">
        <v>27</v>
      </c>
      <c r="B5935" s="159">
        <v>4663</v>
      </c>
      <c r="C5935" s="1" t="s">
        <v>5224</v>
      </c>
      <c r="D5935" s="1" t="s">
        <v>5237</v>
      </c>
      <c r="E5935" s="1" t="s">
        <v>43</v>
      </c>
      <c r="F5935" s="1" t="s">
        <v>5239</v>
      </c>
      <c r="G5935" s="1">
        <v>4</v>
      </c>
      <c r="H5935" s="1" t="s">
        <v>5904</v>
      </c>
      <c r="I5935" s="1" t="s">
        <v>3045</v>
      </c>
      <c r="J5935" s="1">
        <v>38.299999999999997</v>
      </c>
      <c r="K5935" s="1">
        <v>153.19999999999999</v>
      </c>
      <c r="L5935" s="42">
        <v>12</v>
      </c>
      <c r="M5935" s="232">
        <v>46307</v>
      </c>
      <c r="N5935" s="1" t="str">
        <f>VLOOKUP(B5935,MICRO!E:L,8,0)</f>
        <v>P-198</v>
      </c>
    </row>
    <row r="5936" spans="1:14" ht="20.25" x14ac:dyDescent="0.25">
      <c r="A5936" s="1">
        <v>28</v>
      </c>
      <c r="B5936" s="159">
        <v>4662</v>
      </c>
      <c r="C5936" s="1" t="s">
        <v>5224</v>
      </c>
      <c r="D5936" s="1" t="s">
        <v>5237</v>
      </c>
      <c r="E5936" s="1" t="s">
        <v>2</v>
      </c>
      <c r="F5936" s="1" t="s">
        <v>5238</v>
      </c>
      <c r="G5936" s="1">
        <v>4</v>
      </c>
      <c r="H5936" s="1" t="s">
        <v>5904</v>
      </c>
      <c r="I5936" s="1" t="s">
        <v>3045</v>
      </c>
      <c r="J5936" s="1">
        <v>28.1</v>
      </c>
      <c r="K5936" s="1">
        <v>112.4</v>
      </c>
      <c r="L5936" s="42">
        <v>12</v>
      </c>
      <c r="M5936" s="232">
        <v>46307</v>
      </c>
      <c r="N5936" s="1" t="str">
        <f>VLOOKUP(B5936,MICRO!E:L,8,0)</f>
        <v>P-198</v>
      </c>
    </row>
    <row r="5937" spans="1:14" ht="20.25" x14ac:dyDescent="0.25">
      <c r="A5937" s="1">
        <v>29</v>
      </c>
      <c r="B5937" s="159">
        <v>4665</v>
      </c>
      <c r="C5937" s="1" t="s">
        <v>5224</v>
      </c>
      <c r="D5937" s="1" t="s">
        <v>5237</v>
      </c>
      <c r="E5937" s="1" t="s">
        <v>1101</v>
      </c>
      <c r="F5937" s="1" t="s">
        <v>5241</v>
      </c>
      <c r="G5937" s="1">
        <v>4</v>
      </c>
      <c r="H5937" s="1" t="s">
        <v>5904</v>
      </c>
      <c r="I5937" s="1" t="s">
        <v>3045</v>
      </c>
      <c r="J5937" s="1">
        <v>28.4</v>
      </c>
      <c r="K5937" s="1">
        <v>113.6</v>
      </c>
      <c r="L5937" s="42">
        <v>12</v>
      </c>
      <c r="M5937" s="232">
        <v>46307</v>
      </c>
      <c r="N5937" s="1" t="str">
        <f>VLOOKUP(B5937,MICRO!E:L,8,0)</f>
        <v>P-198</v>
      </c>
    </row>
    <row r="5938" spans="1:14" ht="20.25" x14ac:dyDescent="0.25">
      <c r="A5938" s="1">
        <v>30</v>
      </c>
      <c r="B5938" s="159">
        <v>4664</v>
      </c>
      <c r="C5938" s="1" t="s">
        <v>5224</v>
      </c>
      <c r="D5938" s="1" t="s">
        <v>5237</v>
      </c>
      <c r="E5938" s="1" t="s">
        <v>746</v>
      </c>
      <c r="F5938" s="1" t="s">
        <v>5240</v>
      </c>
      <c r="G5938" s="1">
        <v>2</v>
      </c>
      <c r="H5938" s="1" t="s">
        <v>5904</v>
      </c>
      <c r="I5938" s="1" t="s">
        <v>3045</v>
      </c>
      <c r="J5938" s="1">
        <v>15.8</v>
      </c>
      <c r="K5938" s="1">
        <v>31.6</v>
      </c>
      <c r="L5938" s="42">
        <v>12</v>
      </c>
      <c r="M5938" s="232">
        <v>46307</v>
      </c>
      <c r="N5938" s="1" t="str">
        <f>VLOOKUP(B5938,MICRO!E:L,8,0)</f>
        <v>P-198</v>
      </c>
    </row>
    <row r="5939" spans="1:14" ht="20.25" x14ac:dyDescent="0.25">
      <c r="A5939" s="1">
        <v>31</v>
      </c>
      <c r="B5939" s="159">
        <v>4903</v>
      </c>
      <c r="C5939" s="1" t="s">
        <v>5718</v>
      </c>
      <c r="D5939" s="1" t="s">
        <v>5719</v>
      </c>
      <c r="E5939" s="1" t="s">
        <v>2</v>
      </c>
      <c r="F5939" s="1" t="s">
        <v>6522</v>
      </c>
      <c r="G5939" s="1">
        <v>2</v>
      </c>
      <c r="H5939" s="1" t="s">
        <v>5904</v>
      </c>
      <c r="I5939" s="1" t="s">
        <v>3045</v>
      </c>
      <c r="J5939" s="1">
        <v>92.9</v>
      </c>
      <c r="K5939" s="1">
        <v>185.8</v>
      </c>
      <c r="L5939" s="42">
        <v>12</v>
      </c>
      <c r="M5939" s="232">
        <v>46307</v>
      </c>
      <c r="N5939" s="1" t="str">
        <f>VLOOKUP(B5939,MICRO!E:L,8,0)</f>
        <v>P-198</v>
      </c>
    </row>
    <row r="5940" spans="1:14" ht="20.25" x14ac:dyDescent="0.25">
      <c r="A5940" s="1">
        <v>32</v>
      </c>
      <c r="B5940" s="159">
        <v>4680</v>
      </c>
      <c r="C5940" s="1" t="s">
        <v>5271</v>
      </c>
      <c r="D5940" s="1" t="s">
        <v>5272</v>
      </c>
      <c r="E5940" s="1" t="s">
        <v>2</v>
      </c>
      <c r="F5940" s="1" t="s">
        <v>5273</v>
      </c>
      <c r="G5940" s="1">
        <v>1</v>
      </c>
      <c r="H5940" s="1" t="s">
        <v>5904</v>
      </c>
      <c r="I5940" s="1" t="s">
        <v>3045</v>
      </c>
      <c r="J5940" s="1">
        <v>101.4</v>
      </c>
      <c r="K5940" s="1">
        <v>101.4</v>
      </c>
      <c r="L5940" s="42">
        <v>12</v>
      </c>
      <c r="M5940" s="232">
        <v>46307</v>
      </c>
      <c r="N5940" s="1" t="str">
        <f>VLOOKUP(B5940,MICRO!E:L,8,0)</f>
        <v>P-198</v>
      </c>
    </row>
    <row r="5941" spans="1:14" ht="20.25" x14ac:dyDescent="0.25">
      <c r="A5941" s="1">
        <v>33</v>
      </c>
      <c r="B5941" s="159">
        <v>4614</v>
      </c>
      <c r="C5941" s="1" t="s">
        <v>5188</v>
      </c>
      <c r="D5941" s="1" t="s">
        <v>5189</v>
      </c>
      <c r="E5941" s="1" t="s">
        <v>2</v>
      </c>
      <c r="F5941" s="1" t="s">
        <v>5191</v>
      </c>
      <c r="G5941" s="1">
        <v>1</v>
      </c>
      <c r="H5941" s="1" t="s">
        <v>5904</v>
      </c>
      <c r="I5941" s="1" t="s">
        <v>3045</v>
      </c>
      <c r="J5941" s="1">
        <v>149.56</v>
      </c>
      <c r="K5941" s="1">
        <v>149.56</v>
      </c>
      <c r="L5941" s="42">
        <v>12</v>
      </c>
      <c r="M5941" s="232">
        <v>46307</v>
      </c>
      <c r="N5941" s="1" t="str">
        <f>VLOOKUP(B5941,MICRO!E:L,8,0)</f>
        <v>P-198</v>
      </c>
    </row>
    <row r="5942" spans="1:14" ht="20.25" x14ac:dyDescent="0.25">
      <c r="A5942" s="1">
        <v>34</v>
      </c>
      <c r="B5942" s="159">
        <v>4751</v>
      </c>
      <c r="C5942" s="1" t="s">
        <v>5485</v>
      </c>
      <c r="D5942" s="1" t="s">
        <v>5486</v>
      </c>
      <c r="E5942" s="1" t="s">
        <v>2</v>
      </c>
      <c r="F5942" s="1" t="s">
        <v>5487</v>
      </c>
      <c r="G5942" s="1">
        <v>2</v>
      </c>
      <c r="H5942" s="1" t="s">
        <v>5904</v>
      </c>
      <c r="I5942" s="1" t="s">
        <v>3140</v>
      </c>
      <c r="J5942" s="1">
        <v>257.5</v>
      </c>
      <c r="K5942" s="1">
        <v>515</v>
      </c>
      <c r="L5942" s="42">
        <v>12</v>
      </c>
      <c r="M5942" s="232">
        <v>46307</v>
      </c>
      <c r="N5942" s="1" t="str">
        <f>VLOOKUP(B5942,MICRO!E:L,8,0)</f>
        <v>P-198</v>
      </c>
    </row>
    <row r="5943" spans="1:14" ht="20.25" x14ac:dyDescent="0.25">
      <c r="A5943" s="1">
        <v>35</v>
      </c>
      <c r="B5943" s="159">
        <v>4799</v>
      </c>
      <c r="C5943" s="1" t="s">
        <v>5485</v>
      </c>
      <c r="D5943" s="1" t="s">
        <v>5486</v>
      </c>
      <c r="E5943" s="1" t="s">
        <v>43</v>
      </c>
      <c r="F5943" s="1" t="s">
        <v>5572</v>
      </c>
      <c r="G5943" s="1">
        <v>1</v>
      </c>
      <c r="H5943" s="1" t="s">
        <v>5904</v>
      </c>
      <c r="I5943" s="1" t="s">
        <v>3140</v>
      </c>
      <c r="J5943" s="1">
        <v>1172.4000000000001</v>
      </c>
      <c r="K5943" s="1">
        <v>1172.4000000000001</v>
      </c>
      <c r="L5943" s="42">
        <v>12</v>
      </c>
      <c r="M5943" s="232">
        <v>46307</v>
      </c>
      <c r="N5943" s="1" t="str">
        <f>VLOOKUP(B5943,MICRO!E:L,8,0)</f>
        <v>P-198</v>
      </c>
    </row>
    <row r="5944" spans="1:14" ht="20.25" x14ac:dyDescent="0.25">
      <c r="A5944" s="1">
        <v>36</v>
      </c>
      <c r="B5944" s="159">
        <v>4761</v>
      </c>
      <c r="C5944" s="1" t="s">
        <v>5505</v>
      </c>
      <c r="D5944" s="1" t="s">
        <v>5506</v>
      </c>
      <c r="E5944" s="1" t="s">
        <v>2</v>
      </c>
      <c r="F5944" s="1" t="s">
        <v>5507</v>
      </c>
      <c r="G5944" s="1">
        <v>2</v>
      </c>
      <c r="H5944" s="1" t="s">
        <v>5904</v>
      </c>
      <c r="I5944" s="1" t="s">
        <v>3140</v>
      </c>
      <c r="J5944" s="1">
        <v>64.099999999999994</v>
      </c>
      <c r="K5944" s="1">
        <v>128.19999999999999</v>
      </c>
      <c r="L5944" s="42">
        <v>12</v>
      </c>
      <c r="M5944" s="232">
        <v>46307</v>
      </c>
      <c r="N5944" s="1" t="str">
        <f>VLOOKUP(B5944,MICRO!E:L,8,0)</f>
        <v>P-198</v>
      </c>
    </row>
    <row r="5945" spans="1:14" ht="20.25" x14ac:dyDescent="0.25">
      <c r="A5945" s="1">
        <v>37</v>
      </c>
      <c r="B5945" s="159">
        <v>4762</v>
      </c>
      <c r="C5945" s="1" t="s">
        <v>5505</v>
      </c>
      <c r="D5945" s="1" t="s">
        <v>5506</v>
      </c>
      <c r="E5945" s="1" t="s">
        <v>43</v>
      </c>
      <c r="F5945" s="1" t="s">
        <v>5512</v>
      </c>
      <c r="G5945" s="1">
        <v>1</v>
      </c>
      <c r="H5945" s="1" t="s">
        <v>5904</v>
      </c>
      <c r="I5945" s="1" t="s">
        <v>3140</v>
      </c>
      <c r="J5945" s="1">
        <v>83.4</v>
      </c>
      <c r="K5945" s="1">
        <v>83.4</v>
      </c>
      <c r="L5945" s="42">
        <v>12</v>
      </c>
      <c r="M5945" s="232">
        <v>46307</v>
      </c>
      <c r="N5945" s="1" t="str">
        <f>VLOOKUP(B5945,MICRO!E:L,8,0)</f>
        <v>P-198</v>
      </c>
    </row>
    <row r="5946" spans="1:14" ht="20.25" x14ac:dyDescent="0.25">
      <c r="A5946" s="1">
        <v>38</v>
      </c>
      <c r="B5946" s="159">
        <v>4763</v>
      </c>
      <c r="C5946" s="1" t="s">
        <v>5505</v>
      </c>
      <c r="D5946" s="1" t="s">
        <v>5506</v>
      </c>
      <c r="E5946" s="1" t="s">
        <v>746</v>
      </c>
      <c r="F5946" s="1" t="s">
        <v>5513</v>
      </c>
      <c r="G5946" s="1">
        <v>1</v>
      </c>
      <c r="H5946" s="1" t="s">
        <v>5904</v>
      </c>
      <c r="I5946" s="1" t="s">
        <v>3140</v>
      </c>
      <c r="J5946" s="1">
        <v>61.1</v>
      </c>
      <c r="K5946" s="1">
        <v>61.1</v>
      </c>
      <c r="L5946" s="42">
        <v>12</v>
      </c>
      <c r="M5946" s="232">
        <v>46307</v>
      </c>
      <c r="N5946" s="1" t="str">
        <f>VLOOKUP(B5946,MICRO!E:L,8,0)</f>
        <v>P-198</v>
      </c>
    </row>
    <row r="5947" spans="1:14" ht="20.25" x14ac:dyDescent="0.25">
      <c r="A5947" s="1">
        <v>39</v>
      </c>
      <c r="B5947" s="159">
        <v>4765</v>
      </c>
      <c r="C5947" s="1" t="s">
        <v>5505</v>
      </c>
      <c r="D5947" s="1" t="s">
        <v>5506</v>
      </c>
      <c r="E5947" s="1" t="s">
        <v>100</v>
      </c>
      <c r="F5947" s="1" t="s">
        <v>5515</v>
      </c>
      <c r="G5947" s="1">
        <v>1</v>
      </c>
      <c r="H5947" s="1" t="s">
        <v>5904</v>
      </c>
      <c r="I5947" s="1" t="s">
        <v>3140</v>
      </c>
      <c r="J5947" s="1">
        <v>79.2</v>
      </c>
      <c r="K5947" s="1">
        <v>79.2</v>
      </c>
      <c r="L5947" s="42">
        <v>12</v>
      </c>
      <c r="M5947" s="232">
        <v>46307</v>
      </c>
      <c r="N5947" s="1" t="str">
        <f>VLOOKUP(B5947,MICRO!E:L,8,0)</f>
        <v>P-198</v>
      </c>
    </row>
    <row r="5948" spans="1:14" ht="20.25" x14ac:dyDescent="0.25">
      <c r="A5948" s="1">
        <v>40</v>
      </c>
      <c r="B5948" s="159">
        <v>4766</v>
      </c>
      <c r="C5948" s="1" t="s">
        <v>5505</v>
      </c>
      <c r="D5948" s="1" t="s">
        <v>5506</v>
      </c>
      <c r="E5948" s="1" t="s">
        <v>173</v>
      </c>
      <c r="F5948" s="1" t="s">
        <v>5516</v>
      </c>
      <c r="G5948" s="1">
        <v>1</v>
      </c>
      <c r="H5948" s="1" t="s">
        <v>5904</v>
      </c>
      <c r="I5948" s="1" t="s">
        <v>3140</v>
      </c>
      <c r="J5948" s="1">
        <v>54.3</v>
      </c>
      <c r="K5948" s="1">
        <v>54.3</v>
      </c>
      <c r="L5948" s="42">
        <v>12</v>
      </c>
      <c r="M5948" s="232">
        <v>46307</v>
      </c>
      <c r="N5948" s="1" t="str">
        <f>VLOOKUP(B5948,MICRO!E:L,8,0)</f>
        <v>P-198</v>
      </c>
    </row>
    <row r="5949" spans="1:14" ht="20.25" x14ac:dyDescent="0.25">
      <c r="A5949" s="1">
        <v>41</v>
      </c>
      <c r="B5949" s="159"/>
      <c r="C5949" s="1" t="s">
        <v>5051</v>
      </c>
      <c r="D5949" s="1"/>
      <c r="E5949" s="1"/>
      <c r="F5949" s="1" t="s">
        <v>6523</v>
      </c>
      <c r="G5949" s="1">
        <v>24</v>
      </c>
      <c r="H5949" s="1" t="s">
        <v>5904</v>
      </c>
      <c r="I5949" s="1"/>
      <c r="J5949" s="1"/>
      <c r="K5949" s="1">
        <v>0.01</v>
      </c>
      <c r="L5949" s="42">
        <v>12</v>
      </c>
      <c r="M5949" s="232">
        <v>46307</v>
      </c>
      <c r="N5949" s="1" t="e">
        <f>VLOOKUP(B5949,MICRO!E:L,8,0)</f>
        <v>#N/A</v>
      </c>
    </row>
    <row r="5950" spans="1:14" ht="20.25" x14ac:dyDescent="0.25">
      <c r="A5950" s="1">
        <v>42</v>
      </c>
      <c r="B5950" s="159"/>
      <c r="C5950" s="1" t="s">
        <v>5051</v>
      </c>
      <c r="D5950" s="1"/>
      <c r="E5950" s="1"/>
      <c r="F5950" s="1" t="s">
        <v>6524</v>
      </c>
      <c r="G5950" s="1">
        <v>24</v>
      </c>
      <c r="H5950" s="1" t="s">
        <v>5904</v>
      </c>
      <c r="I5950" s="1"/>
      <c r="J5950" s="1"/>
      <c r="K5950" s="1">
        <v>0.01</v>
      </c>
      <c r="L5950" s="42">
        <v>12</v>
      </c>
      <c r="M5950" s="232">
        <v>46307</v>
      </c>
      <c r="N5950" s="1" t="e">
        <f>VLOOKUP(B5950,MICRO!E:L,8,0)</f>
        <v>#N/A</v>
      </c>
    </row>
    <row r="5951" spans="1:14" ht="20.25" x14ac:dyDescent="0.25">
      <c r="A5951" s="1">
        <v>43</v>
      </c>
      <c r="B5951" s="159"/>
      <c r="C5951" s="1" t="s">
        <v>5054</v>
      </c>
      <c r="D5951" s="1"/>
      <c r="E5951" s="1"/>
      <c r="F5951" s="1" t="s">
        <v>6525</v>
      </c>
      <c r="G5951" s="1">
        <v>24</v>
      </c>
      <c r="H5951" s="1" t="s">
        <v>5904</v>
      </c>
      <c r="I5951" s="1"/>
      <c r="J5951" s="1"/>
      <c r="K5951" s="1">
        <v>0.01</v>
      </c>
      <c r="L5951" s="42">
        <v>12</v>
      </c>
      <c r="M5951" s="232">
        <v>46307</v>
      </c>
      <c r="N5951" s="1" t="e">
        <f>VLOOKUP(B5951,MICRO!E:L,8,0)</f>
        <v>#N/A</v>
      </c>
    </row>
    <row r="5952" spans="1:14" ht="20.25" x14ac:dyDescent="0.25">
      <c r="A5952" s="1">
        <v>44</v>
      </c>
      <c r="B5952" s="159"/>
      <c r="C5952" s="1" t="s">
        <v>5054</v>
      </c>
      <c r="D5952" s="1"/>
      <c r="E5952" s="1"/>
      <c r="F5952" s="1" t="s">
        <v>6526</v>
      </c>
      <c r="G5952" s="1">
        <v>24</v>
      </c>
      <c r="H5952" s="1" t="s">
        <v>5904</v>
      </c>
      <c r="I5952" s="1"/>
      <c r="J5952" s="1"/>
      <c r="K5952" s="1">
        <v>0.01</v>
      </c>
      <c r="L5952" s="42">
        <v>12</v>
      </c>
      <c r="M5952" s="232">
        <v>46307</v>
      </c>
      <c r="N5952" s="1" t="e">
        <f>VLOOKUP(B5952,MICRO!E:L,8,0)</f>
        <v>#N/A</v>
      </c>
    </row>
    <row r="5953" spans="1:14" ht="20.25" x14ac:dyDescent="0.25">
      <c r="A5953" s="1">
        <v>45</v>
      </c>
      <c r="B5953" s="159"/>
      <c r="C5953" s="1" t="s">
        <v>6527</v>
      </c>
      <c r="D5953" s="1"/>
      <c r="E5953" s="1"/>
      <c r="F5953" s="1" t="s">
        <v>6528</v>
      </c>
      <c r="G5953" s="1">
        <v>80</v>
      </c>
      <c r="H5953" s="1" t="s">
        <v>5904</v>
      </c>
      <c r="I5953" s="1"/>
      <c r="J5953" s="1"/>
      <c r="K5953" s="1">
        <v>0.01</v>
      </c>
      <c r="L5953" s="42">
        <v>12</v>
      </c>
      <c r="M5953" s="232">
        <v>46307</v>
      </c>
      <c r="N5953" s="1" t="e">
        <f>VLOOKUP(B5953,MICRO!E:L,8,0)</f>
        <v>#N/A</v>
      </c>
    </row>
    <row r="5954" spans="1:14" ht="20.25" x14ac:dyDescent="0.25">
      <c r="A5954" s="1">
        <v>46</v>
      </c>
      <c r="B5954" s="159"/>
      <c r="C5954" s="1" t="s">
        <v>6527</v>
      </c>
      <c r="D5954" s="1"/>
      <c r="E5954" s="1"/>
      <c r="F5954" s="1" t="s">
        <v>6529</v>
      </c>
      <c r="G5954" s="1">
        <v>80</v>
      </c>
      <c r="H5954" s="1" t="s">
        <v>5904</v>
      </c>
      <c r="I5954" s="1"/>
      <c r="J5954" s="1"/>
      <c r="K5954" s="1">
        <v>0.01</v>
      </c>
      <c r="L5954" s="42">
        <v>12</v>
      </c>
      <c r="M5954" s="232">
        <v>46307</v>
      </c>
      <c r="N5954" s="1" t="e">
        <f>VLOOKUP(B5954,MICRO!E:L,8,0)</f>
        <v>#N/A</v>
      </c>
    </row>
    <row r="5955" spans="1:14" ht="20.25" x14ac:dyDescent="0.25">
      <c r="A5955" s="1">
        <v>47</v>
      </c>
      <c r="B5955" s="159"/>
      <c r="C5955" s="1" t="s">
        <v>6527</v>
      </c>
      <c r="D5955" s="1"/>
      <c r="E5955" s="1"/>
      <c r="F5955" s="1" t="s">
        <v>6530</v>
      </c>
      <c r="G5955" s="1">
        <v>80</v>
      </c>
      <c r="H5955" s="1" t="s">
        <v>5904</v>
      </c>
      <c r="I5955" s="1"/>
      <c r="J5955" s="1"/>
      <c r="K5955" s="1">
        <v>0.01</v>
      </c>
      <c r="L5955" s="42">
        <v>12</v>
      </c>
      <c r="M5955" s="232">
        <v>46307</v>
      </c>
      <c r="N5955" s="1" t="e">
        <f>VLOOKUP(B5955,MICRO!E:L,8,0)</f>
        <v>#N/A</v>
      </c>
    </row>
    <row r="5956" spans="1:14" ht="20.25" x14ac:dyDescent="0.25">
      <c r="A5956" s="1">
        <v>48</v>
      </c>
      <c r="B5956" s="159"/>
      <c r="C5956" s="1" t="s">
        <v>5037</v>
      </c>
      <c r="D5956" s="1"/>
      <c r="E5956" s="1"/>
      <c r="F5956" s="1" t="s">
        <v>6531</v>
      </c>
      <c r="G5956" s="1">
        <v>32</v>
      </c>
      <c r="H5956" s="1" t="s">
        <v>5904</v>
      </c>
      <c r="I5956" s="1"/>
      <c r="J5956" s="1"/>
      <c r="K5956" s="1">
        <v>0.01</v>
      </c>
      <c r="L5956" s="42">
        <v>12</v>
      </c>
      <c r="M5956" s="232">
        <v>46307</v>
      </c>
      <c r="N5956" s="1" t="e">
        <f>VLOOKUP(B5956,MICRO!E:L,8,0)</f>
        <v>#N/A</v>
      </c>
    </row>
    <row r="5957" spans="1:14" ht="20.25" x14ac:dyDescent="0.25">
      <c r="A5957" s="1">
        <v>49</v>
      </c>
      <c r="B5957" s="159"/>
      <c r="C5957" s="1" t="s">
        <v>5037</v>
      </c>
      <c r="D5957" s="1"/>
      <c r="E5957" s="1"/>
      <c r="F5957" s="1" t="s">
        <v>6532</v>
      </c>
      <c r="G5957" s="1">
        <v>32</v>
      </c>
      <c r="H5957" s="1" t="s">
        <v>5904</v>
      </c>
      <c r="I5957" s="1"/>
      <c r="J5957" s="1"/>
      <c r="K5957" s="1">
        <v>0.01</v>
      </c>
      <c r="L5957" s="42">
        <v>12</v>
      </c>
      <c r="M5957" s="232">
        <v>46307</v>
      </c>
      <c r="N5957" s="1" t="e">
        <f>VLOOKUP(B5957,MICRO!E:L,8,0)</f>
        <v>#N/A</v>
      </c>
    </row>
    <row r="5958" spans="1:14" ht="20.25" x14ac:dyDescent="0.25">
      <c r="A5958" s="1">
        <v>50</v>
      </c>
      <c r="B5958" s="159"/>
      <c r="C5958" s="1" t="s">
        <v>5037</v>
      </c>
      <c r="D5958" s="1"/>
      <c r="E5958" s="1"/>
      <c r="F5958" s="1" t="s">
        <v>6533</v>
      </c>
      <c r="G5958" s="1">
        <v>32</v>
      </c>
      <c r="H5958" s="1" t="s">
        <v>5904</v>
      </c>
      <c r="I5958" s="1"/>
      <c r="J5958" s="1"/>
      <c r="K5958" s="1">
        <v>0.01</v>
      </c>
      <c r="L5958" s="42">
        <v>12</v>
      </c>
      <c r="M5958" s="232">
        <v>46307</v>
      </c>
      <c r="N5958" s="1" t="e">
        <f>VLOOKUP(B5958,MICRO!E:L,8,0)</f>
        <v>#N/A</v>
      </c>
    </row>
    <row r="5959" spans="1:14" ht="20.25" x14ac:dyDescent="0.25">
      <c r="A5959" s="1">
        <v>51</v>
      </c>
      <c r="B5959" s="159"/>
      <c r="C5959" s="1" t="s">
        <v>6534</v>
      </c>
      <c r="D5959" s="1"/>
      <c r="E5959" s="1"/>
      <c r="F5959" s="1" t="s">
        <v>6535</v>
      </c>
      <c r="G5959" s="1">
        <v>97</v>
      </c>
      <c r="H5959" s="1" t="s">
        <v>5904</v>
      </c>
      <c r="I5959" s="1"/>
      <c r="J5959" s="1"/>
      <c r="K5959" s="1">
        <v>0.01</v>
      </c>
      <c r="L5959" s="42">
        <v>12</v>
      </c>
      <c r="M5959" s="232">
        <v>46307</v>
      </c>
      <c r="N5959" s="1" t="e">
        <f>VLOOKUP(B5959,MICRO!E:L,8,0)</f>
        <v>#N/A</v>
      </c>
    </row>
    <row r="5960" spans="1:14" ht="20.25" x14ac:dyDescent="0.25">
      <c r="A5960" s="1">
        <v>52</v>
      </c>
      <c r="B5960" s="159"/>
      <c r="C5960" s="1" t="s">
        <v>6534</v>
      </c>
      <c r="D5960" s="1"/>
      <c r="E5960" s="1"/>
      <c r="F5960" s="1" t="s">
        <v>6536</v>
      </c>
      <c r="G5960" s="1">
        <v>97</v>
      </c>
      <c r="H5960" s="1" t="s">
        <v>5904</v>
      </c>
      <c r="I5960" s="1"/>
      <c r="J5960" s="1"/>
      <c r="K5960" s="1">
        <v>0.01</v>
      </c>
      <c r="L5960" s="42">
        <v>12</v>
      </c>
      <c r="M5960" s="232">
        <v>46307</v>
      </c>
      <c r="N5960" s="1" t="e">
        <f>VLOOKUP(B5960,MICRO!E:L,8,0)</f>
        <v>#N/A</v>
      </c>
    </row>
    <row r="5961" spans="1:14" ht="20.25" x14ac:dyDescent="0.25">
      <c r="A5961" s="1">
        <v>53</v>
      </c>
      <c r="B5961" s="159"/>
      <c r="C5961" s="1" t="s">
        <v>6534</v>
      </c>
      <c r="D5961" s="1"/>
      <c r="E5961" s="1"/>
      <c r="F5961" s="1" t="s">
        <v>6537</v>
      </c>
      <c r="G5961" s="1">
        <v>97</v>
      </c>
      <c r="H5961" s="1" t="s">
        <v>5904</v>
      </c>
      <c r="I5961" s="1"/>
      <c r="J5961" s="1"/>
      <c r="K5961" s="1">
        <v>0.01</v>
      </c>
      <c r="L5961" s="42">
        <v>12</v>
      </c>
      <c r="M5961" s="232">
        <v>46307</v>
      </c>
      <c r="N5961" s="1" t="e">
        <f>VLOOKUP(B5961,MICRO!E:L,8,0)</f>
        <v>#N/A</v>
      </c>
    </row>
    <row r="5962" spans="1:14" ht="20.25" x14ac:dyDescent="0.25">
      <c r="A5962" s="1">
        <v>54</v>
      </c>
      <c r="B5962" s="159"/>
      <c r="C5962" s="1" t="s">
        <v>6538</v>
      </c>
      <c r="D5962" s="1"/>
      <c r="E5962" s="1"/>
      <c r="F5962" s="1" t="s">
        <v>6539</v>
      </c>
      <c r="G5962" s="1">
        <v>240</v>
      </c>
      <c r="H5962" s="1" t="s">
        <v>5904</v>
      </c>
      <c r="I5962" s="1"/>
      <c r="J5962" s="1"/>
      <c r="K5962" s="1">
        <v>0.01</v>
      </c>
      <c r="L5962" s="42">
        <v>12</v>
      </c>
      <c r="M5962" s="232">
        <v>46307</v>
      </c>
      <c r="N5962" s="1" t="e">
        <f>VLOOKUP(B5962,MICRO!E:L,8,0)</f>
        <v>#N/A</v>
      </c>
    </row>
    <row r="5963" spans="1:14" ht="20.25" x14ac:dyDescent="0.25">
      <c r="A5963" s="1">
        <v>55</v>
      </c>
      <c r="B5963" s="159"/>
      <c r="C5963" s="1" t="s">
        <v>6538</v>
      </c>
      <c r="D5963" s="1"/>
      <c r="E5963" s="1"/>
      <c r="F5963" s="1" t="s">
        <v>6540</v>
      </c>
      <c r="G5963" s="1">
        <v>240</v>
      </c>
      <c r="H5963" s="1" t="s">
        <v>5904</v>
      </c>
      <c r="I5963" s="1"/>
      <c r="J5963" s="1"/>
      <c r="K5963" s="1">
        <v>0.01</v>
      </c>
      <c r="L5963" s="42">
        <v>12</v>
      </c>
      <c r="M5963" s="232">
        <v>46307</v>
      </c>
      <c r="N5963" s="1" t="e">
        <f>VLOOKUP(B5963,MICRO!E:L,8,0)</f>
        <v>#N/A</v>
      </c>
    </row>
    <row r="5964" spans="1:14" ht="20.25" x14ac:dyDescent="0.25">
      <c r="A5964" s="1">
        <v>56</v>
      </c>
      <c r="B5964" s="159"/>
      <c r="C5964" s="1" t="s">
        <v>6538</v>
      </c>
      <c r="D5964" s="1"/>
      <c r="E5964" s="1"/>
      <c r="F5964" s="1" t="s">
        <v>6541</v>
      </c>
      <c r="G5964" s="1">
        <v>240</v>
      </c>
      <c r="H5964" s="1" t="s">
        <v>5904</v>
      </c>
      <c r="I5964" s="1"/>
      <c r="J5964" s="1"/>
      <c r="K5964" s="1">
        <v>0.01</v>
      </c>
      <c r="L5964" s="42">
        <v>12</v>
      </c>
      <c r="M5964" s="232">
        <v>46307</v>
      </c>
      <c r="N5964" s="1" t="e">
        <f>VLOOKUP(B5964,MICRO!E:L,8,0)</f>
        <v>#N/A</v>
      </c>
    </row>
    <row r="5965" spans="1:14" ht="20.25" x14ac:dyDescent="0.25">
      <c r="A5965" s="1">
        <v>57</v>
      </c>
      <c r="B5965" s="159"/>
      <c r="C5965" s="1" t="s">
        <v>5275</v>
      </c>
      <c r="D5965" s="1"/>
      <c r="E5965" s="1"/>
      <c r="F5965" s="1" t="s">
        <v>6542</v>
      </c>
      <c r="G5965" s="1">
        <v>8</v>
      </c>
      <c r="H5965" s="1" t="s">
        <v>5904</v>
      </c>
      <c r="I5965" s="1"/>
      <c r="J5965" s="1"/>
      <c r="K5965" s="1">
        <v>0.01</v>
      </c>
      <c r="L5965" s="42">
        <v>12</v>
      </c>
      <c r="M5965" s="232">
        <v>46307</v>
      </c>
      <c r="N5965" s="1" t="e">
        <f>VLOOKUP(B5965,MICRO!E:L,8,0)</f>
        <v>#N/A</v>
      </c>
    </row>
    <row r="5966" spans="1:14" ht="20.25" x14ac:dyDescent="0.25">
      <c r="A5966" s="1">
        <v>58</v>
      </c>
      <c r="B5966" s="159"/>
      <c r="C5966" s="1" t="s">
        <v>5275</v>
      </c>
      <c r="D5966" s="1"/>
      <c r="E5966" s="1"/>
      <c r="F5966" s="1" t="s">
        <v>6543</v>
      </c>
      <c r="G5966" s="1">
        <v>8</v>
      </c>
      <c r="H5966" s="1" t="s">
        <v>5904</v>
      </c>
      <c r="I5966" s="1"/>
      <c r="J5966" s="1"/>
      <c r="K5966" s="1">
        <v>0.01</v>
      </c>
      <c r="L5966" s="42">
        <v>12</v>
      </c>
      <c r="M5966" s="232">
        <v>46307</v>
      </c>
      <c r="N5966" s="1" t="e">
        <f>VLOOKUP(B5966,MICRO!E:L,8,0)</f>
        <v>#N/A</v>
      </c>
    </row>
    <row r="5967" spans="1:14" ht="20.25" x14ac:dyDescent="0.25">
      <c r="A5967" s="1">
        <v>59</v>
      </c>
      <c r="B5967" s="159"/>
      <c r="C5967" s="1" t="s">
        <v>5275</v>
      </c>
      <c r="D5967" s="1"/>
      <c r="E5967" s="1"/>
      <c r="F5967" s="1" t="s">
        <v>6544</v>
      </c>
      <c r="G5967" s="1">
        <v>4</v>
      </c>
      <c r="H5967" s="1" t="s">
        <v>5904</v>
      </c>
      <c r="I5967" s="1"/>
      <c r="J5967" s="1"/>
      <c r="K5967" s="1">
        <v>0.01</v>
      </c>
      <c r="L5967" s="42">
        <v>12</v>
      </c>
      <c r="M5967" s="232">
        <v>46307</v>
      </c>
      <c r="N5967" s="1" t="e">
        <f>VLOOKUP(B5967,MICRO!E:L,8,0)</f>
        <v>#N/A</v>
      </c>
    </row>
    <row r="5968" spans="1:14" ht="20.25" x14ac:dyDescent="0.25">
      <c r="A5968" s="1">
        <v>60</v>
      </c>
      <c r="B5968" s="159"/>
      <c r="C5968" s="1" t="s">
        <v>5275</v>
      </c>
      <c r="D5968" s="1"/>
      <c r="E5968" s="1"/>
      <c r="F5968" s="1" t="s">
        <v>6545</v>
      </c>
      <c r="G5968" s="1">
        <v>8</v>
      </c>
      <c r="H5968" s="1" t="s">
        <v>5904</v>
      </c>
      <c r="I5968" s="1"/>
      <c r="J5968" s="1"/>
      <c r="K5968" s="1">
        <v>0.01</v>
      </c>
      <c r="L5968" s="42">
        <v>12</v>
      </c>
      <c r="M5968" s="232">
        <v>46307</v>
      </c>
      <c r="N5968" s="1" t="e">
        <f>VLOOKUP(B5968,MICRO!E:L,8,0)</f>
        <v>#N/A</v>
      </c>
    </row>
    <row r="5969" spans="1:14" ht="20.25" x14ac:dyDescent="0.25">
      <c r="A5969" s="1">
        <v>61</v>
      </c>
      <c r="B5969" s="159"/>
      <c r="C5969" s="1" t="s">
        <v>5407</v>
      </c>
      <c r="D5969" s="1"/>
      <c r="E5969" s="1"/>
      <c r="F5969" s="1" t="s">
        <v>6546</v>
      </c>
      <c r="G5969" s="1">
        <v>8</v>
      </c>
      <c r="H5969" s="1" t="s">
        <v>5904</v>
      </c>
      <c r="I5969" s="1"/>
      <c r="J5969" s="1"/>
      <c r="K5969" s="1">
        <v>0.01</v>
      </c>
      <c r="L5969" s="42">
        <v>12</v>
      </c>
      <c r="M5969" s="232">
        <v>46307</v>
      </c>
      <c r="N5969" s="1" t="e">
        <f>VLOOKUP(B5969,MICRO!E:L,8,0)</f>
        <v>#N/A</v>
      </c>
    </row>
    <row r="5970" spans="1:14" ht="20.25" x14ac:dyDescent="0.25">
      <c r="A5970" s="1">
        <v>62</v>
      </c>
      <c r="B5970" s="159"/>
      <c r="C5970" s="1" t="s">
        <v>5407</v>
      </c>
      <c r="D5970" s="1"/>
      <c r="E5970" s="1"/>
      <c r="F5970" s="1" t="s">
        <v>6547</v>
      </c>
      <c r="G5970" s="1">
        <v>8</v>
      </c>
      <c r="H5970" s="1" t="s">
        <v>5904</v>
      </c>
      <c r="I5970" s="1"/>
      <c r="J5970" s="1"/>
      <c r="K5970" s="1">
        <v>0.01</v>
      </c>
      <c r="L5970" s="42">
        <v>12</v>
      </c>
      <c r="M5970" s="232">
        <v>46307</v>
      </c>
      <c r="N5970" s="1" t="e">
        <f>VLOOKUP(B5970,MICRO!E:L,8,0)</f>
        <v>#N/A</v>
      </c>
    </row>
    <row r="5971" spans="1:14" ht="20.25" x14ac:dyDescent="0.25">
      <c r="A5971" s="1">
        <v>63</v>
      </c>
      <c r="B5971" s="159"/>
      <c r="C5971" s="1" t="s">
        <v>6548</v>
      </c>
      <c r="D5971" s="1"/>
      <c r="E5971" s="1"/>
      <c r="F5971" s="1" t="s">
        <v>6549</v>
      </c>
      <c r="G5971" s="1">
        <v>4</v>
      </c>
      <c r="H5971" s="1" t="s">
        <v>5904</v>
      </c>
      <c r="I5971" s="1"/>
      <c r="J5971" s="1"/>
      <c r="K5971" s="1">
        <v>0.01</v>
      </c>
      <c r="L5971" s="42">
        <v>12</v>
      </c>
      <c r="M5971" s="232">
        <v>46307</v>
      </c>
      <c r="N5971" s="1" t="e">
        <f>VLOOKUP(B5971,MICRO!E:L,8,0)</f>
        <v>#N/A</v>
      </c>
    </row>
    <row r="5972" spans="1:14" ht="20.25" x14ac:dyDescent="0.25">
      <c r="A5972" s="1">
        <v>64</v>
      </c>
      <c r="B5972" s="159"/>
      <c r="C5972" s="1" t="s">
        <v>5407</v>
      </c>
      <c r="D5972" s="1"/>
      <c r="E5972" s="1"/>
      <c r="F5972" s="1" t="s">
        <v>6550</v>
      </c>
      <c r="G5972" s="1">
        <v>16</v>
      </c>
      <c r="H5972" s="1" t="s">
        <v>5904</v>
      </c>
      <c r="I5972" s="1"/>
      <c r="J5972" s="1"/>
      <c r="K5972" s="1">
        <v>0.01</v>
      </c>
      <c r="L5972" s="42">
        <v>12</v>
      </c>
      <c r="M5972" s="232">
        <v>46307</v>
      </c>
      <c r="N5972" s="1" t="e">
        <f>VLOOKUP(B5972,MICRO!E:L,8,0)</f>
        <v>#N/A</v>
      </c>
    </row>
    <row r="5973" spans="1:14" ht="20.25" x14ac:dyDescent="0.25">
      <c r="A5973" s="1">
        <v>65</v>
      </c>
      <c r="B5973" s="159"/>
      <c r="C5973" s="1" t="s">
        <v>5407</v>
      </c>
      <c r="D5973" s="1"/>
      <c r="E5973" s="1"/>
      <c r="F5973" s="1" t="s">
        <v>6551</v>
      </c>
      <c r="G5973" s="1">
        <v>32</v>
      </c>
      <c r="H5973" s="1" t="s">
        <v>5904</v>
      </c>
      <c r="I5973" s="1"/>
      <c r="J5973" s="1"/>
      <c r="K5973" s="1">
        <v>0.01</v>
      </c>
      <c r="L5973" s="42">
        <v>12</v>
      </c>
      <c r="M5973" s="232">
        <v>46307</v>
      </c>
      <c r="N5973" s="1" t="e">
        <f>VLOOKUP(B5973,MICRO!E:L,8,0)</f>
        <v>#N/A</v>
      </c>
    </row>
    <row r="5974" spans="1:14" ht="20.25" x14ac:dyDescent="0.25">
      <c r="A5974" s="1">
        <v>66</v>
      </c>
      <c r="B5974" s="159"/>
      <c r="C5974" s="1" t="s">
        <v>6552</v>
      </c>
      <c r="D5974" s="1"/>
      <c r="E5974" s="1"/>
      <c r="F5974" s="1" t="s">
        <v>6553</v>
      </c>
      <c r="G5974" s="1">
        <v>36</v>
      </c>
      <c r="H5974" s="1" t="s">
        <v>5904</v>
      </c>
      <c r="I5974" s="1"/>
      <c r="J5974" s="1"/>
      <c r="K5974" s="1">
        <v>0.01</v>
      </c>
      <c r="L5974" s="42">
        <v>12</v>
      </c>
      <c r="M5974" s="232">
        <v>46307</v>
      </c>
      <c r="N5974" s="1" t="e">
        <f>VLOOKUP(B5974,MICRO!E:L,8,0)</f>
        <v>#N/A</v>
      </c>
    </row>
    <row r="5975" spans="1:14" ht="20.25" x14ac:dyDescent="0.25">
      <c r="A5975" s="1">
        <v>67</v>
      </c>
      <c r="B5975" s="159"/>
      <c r="C5975" s="1" t="s">
        <v>6552</v>
      </c>
      <c r="D5975" s="1"/>
      <c r="E5975" s="1"/>
      <c r="F5975" s="1" t="s">
        <v>6554</v>
      </c>
      <c r="G5975" s="1">
        <v>36</v>
      </c>
      <c r="H5975" s="1" t="s">
        <v>5904</v>
      </c>
      <c r="I5975" s="1"/>
      <c r="J5975" s="1"/>
      <c r="K5975" s="1">
        <v>0.01</v>
      </c>
      <c r="L5975" s="42">
        <v>12</v>
      </c>
      <c r="M5975" s="232">
        <v>46307</v>
      </c>
      <c r="N5975" s="1" t="e">
        <f>VLOOKUP(B5975,MICRO!E:L,8,0)</f>
        <v>#N/A</v>
      </c>
    </row>
    <row r="5976" spans="1:14" ht="20.25" x14ac:dyDescent="0.25">
      <c r="A5976" s="1">
        <v>68</v>
      </c>
      <c r="B5976" s="159"/>
      <c r="C5976" s="1" t="s">
        <v>6552</v>
      </c>
      <c r="D5976" s="1"/>
      <c r="E5976" s="1"/>
      <c r="F5976" s="1" t="s">
        <v>6555</v>
      </c>
      <c r="G5976" s="1">
        <v>92</v>
      </c>
      <c r="H5976" s="1" t="s">
        <v>5904</v>
      </c>
      <c r="I5976" s="1"/>
      <c r="J5976" s="1"/>
      <c r="K5976" s="1">
        <v>0.01</v>
      </c>
      <c r="L5976" s="42">
        <v>12</v>
      </c>
      <c r="M5976" s="232">
        <v>46307</v>
      </c>
      <c r="N5976" s="1" t="e">
        <f>VLOOKUP(B5976,MICRO!E:L,8,0)</f>
        <v>#N/A</v>
      </c>
    </row>
    <row r="5977" spans="1:14" ht="20.25" x14ac:dyDescent="0.25">
      <c r="A5977" s="1">
        <v>69</v>
      </c>
      <c r="B5977" s="159"/>
      <c r="C5977" s="1" t="s">
        <v>6552</v>
      </c>
      <c r="D5977" s="1"/>
      <c r="E5977" s="1"/>
      <c r="F5977" s="1" t="s">
        <v>6556</v>
      </c>
      <c r="G5977" s="1">
        <v>92</v>
      </c>
      <c r="H5977" s="1" t="s">
        <v>5904</v>
      </c>
      <c r="I5977" s="1"/>
      <c r="J5977" s="1"/>
      <c r="K5977" s="1">
        <v>0.01</v>
      </c>
      <c r="L5977" s="42">
        <v>12</v>
      </c>
      <c r="M5977" s="232">
        <v>46307</v>
      </c>
      <c r="N5977" s="1" t="e">
        <f>VLOOKUP(B5977,MICRO!E:L,8,0)</f>
        <v>#N/A</v>
      </c>
    </row>
    <row r="5978" spans="1:14" ht="20.25" x14ac:dyDescent="0.25">
      <c r="A5978" s="1">
        <v>70</v>
      </c>
      <c r="B5978" s="159"/>
      <c r="C5978" s="1" t="s">
        <v>6552</v>
      </c>
      <c r="D5978" s="1"/>
      <c r="E5978" s="1"/>
      <c r="F5978" s="1" t="s">
        <v>6557</v>
      </c>
      <c r="G5978" s="1">
        <v>164</v>
      </c>
      <c r="H5978" s="1" t="s">
        <v>5904</v>
      </c>
      <c r="I5978" s="1"/>
      <c r="J5978" s="1"/>
      <c r="K5978" s="1">
        <v>0.01</v>
      </c>
      <c r="L5978" s="42">
        <v>12</v>
      </c>
      <c r="M5978" s="232">
        <v>46307</v>
      </c>
      <c r="N5978" s="1" t="e">
        <f>VLOOKUP(B5978,MICRO!E:L,8,0)</f>
        <v>#N/A</v>
      </c>
    </row>
    <row r="5979" spans="1:14" ht="20.25" x14ac:dyDescent="0.25">
      <c r="A5979" s="1">
        <v>71</v>
      </c>
      <c r="B5979" s="159"/>
      <c r="C5979" s="1" t="s">
        <v>6552</v>
      </c>
      <c r="D5979" s="1"/>
      <c r="E5979" s="1"/>
      <c r="F5979" s="1" t="s">
        <v>6558</v>
      </c>
      <c r="G5979" s="1">
        <v>164</v>
      </c>
      <c r="H5979" s="1" t="s">
        <v>5904</v>
      </c>
      <c r="I5979" s="1"/>
      <c r="J5979" s="1"/>
      <c r="K5979" s="1">
        <v>0.01</v>
      </c>
      <c r="L5979" s="42">
        <v>12</v>
      </c>
      <c r="M5979" s="232">
        <v>46307</v>
      </c>
      <c r="N5979" s="1" t="e">
        <f>VLOOKUP(B5979,MICRO!E:L,8,0)</f>
        <v>#N/A</v>
      </c>
    </row>
    <row r="5980" spans="1:14" ht="20.25" x14ac:dyDescent="0.25">
      <c r="A5980" s="1">
        <v>72</v>
      </c>
      <c r="B5980" s="159"/>
      <c r="C5980" s="1" t="s">
        <v>6552</v>
      </c>
      <c r="D5980" s="1"/>
      <c r="E5980" s="1"/>
      <c r="F5980" s="1" t="s">
        <v>6559</v>
      </c>
      <c r="G5980" s="1">
        <v>164</v>
      </c>
      <c r="H5980" s="1" t="s">
        <v>5904</v>
      </c>
      <c r="I5980" s="1"/>
      <c r="J5980" s="1"/>
      <c r="K5980" s="1">
        <v>0.01</v>
      </c>
      <c r="L5980" s="42">
        <v>12</v>
      </c>
      <c r="M5980" s="232">
        <v>46307</v>
      </c>
      <c r="N5980" s="1" t="e">
        <f>VLOOKUP(B5980,MICRO!E:L,8,0)</f>
        <v>#N/A</v>
      </c>
    </row>
    <row r="5981" spans="1:14" ht="20.25" x14ac:dyDescent="0.25">
      <c r="A5981" s="1">
        <v>73</v>
      </c>
      <c r="B5981" s="159"/>
      <c r="C5981" s="1" t="s">
        <v>6552</v>
      </c>
      <c r="D5981" s="1"/>
      <c r="E5981" s="1"/>
      <c r="F5981" s="1" t="s">
        <v>6560</v>
      </c>
      <c r="G5981" s="1">
        <v>16</v>
      </c>
      <c r="H5981" s="1" t="s">
        <v>5904</v>
      </c>
      <c r="I5981" s="1"/>
      <c r="J5981" s="1"/>
      <c r="K5981" s="1">
        <v>0.01</v>
      </c>
      <c r="L5981" s="42">
        <v>12</v>
      </c>
      <c r="M5981" s="232">
        <v>46307</v>
      </c>
      <c r="N5981" s="1" t="e">
        <f>VLOOKUP(B5981,MICRO!E:L,8,0)</f>
        <v>#N/A</v>
      </c>
    </row>
    <row r="5982" spans="1:14" ht="20.25" x14ac:dyDescent="0.25">
      <c r="A5982" s="1">
        <v>74</v>
      </c>
      <c r="B5982" s="159"/>
      <c r="C5982" s="1" t="s">
        <v>6561</v>
      </c>
      <c r="D5982" s="1"/>
      <c r="E5982" s="1"/>
      <c r="F5982" s="1" t="s">
        <v>6562</v>
      </c>
      <c r="G5982" s="1">
        <v>16</v>
      </c>
      <c r="H5982" s="1" t="s">
        <v>5904</v>
      </c>
      <c r="I5982" s="1"/>
      <c r="J5982" s="1"/>
      <c r="K5982" s="1">
        <v>0.01</v>
      </c>
      <c r="L5982" s="42">
        <v>12</v>
      </c>
      <c r="M5982" s="232">
        <v>46307</v>
      </c>
      <c r="N5982" s="1" t="e">
        <f>VLOOKUP(B5982,MICRO!E:L,8,0)</f>
        <v>#N/A</v>
      </c>
    </row>
    <row r="5983" spans="1:14" ht="20.25" x14ac:dyDescent="0.25">
      <c r="A5983" s="1">
        <v>75</v>
      </c>
      <c r="B5983" s="159"/>
      <c r="C5983" s="1" t="s">
        <v>6561</v>
      </c>
      <c r="D5983" s="1"/>
      <c r="E5983" s="1"/>
      <c r="F5983" s="1" t="s">
        <v>6563</v>
      </c>
      <c r="G5983" s="1">
        <v>48</v>
      </c>
      <c r="H5983" s="1" t="s">
        <v>5904</v>
      </c>
      <c r="I5983" s="1"/>
      <c r="J5983" s="1"/>
      <c r="K5983" s="1">
        <v>0.01</v>
      </c>
      <c r="L5983" s="42">
        <v>12</v>
      </c>
      <c r="M5983" s="232">
        <v>46307</v>
      </c>
      <c r="N5983" s="1" t="e">
        <f>VLOOKUP(B5983,MICRO!E:L,8,0)</f>
        <v>#N/A</v>
      </c>
    </row>
    <row r="5984" spans="1:14" ht="20.25" x14ac:dyDescent="0.25">
      <c r="A5984" s="1">
        <v>76</v>
      </c>
      <c r="B5984" s="159"/>
      <c r="C5984" s="1" t="s">
        <v>6561</v>
      </c>
      <c r="D5984" s="1"/>
      <c r="E5984" s="1"/>
      <c r="F5984" s="1" t="s">
        <v>6564</v>
      </c>
      <c r="G5984" s="1">
        <v>48</v>
      </c>
      <c r="H5984" s="1" t="s">
        <v>5904</v>
      </c>
      <c r="I5984" s="1"/>
      <c r="J5984" s="1"/>
      <c r="K5984" s="1">
        <v>0.01</v>
      </c>
      <c r="L5984" s="42">
        <v>12</v>
      </c>
      <c r="M5984" s="232">
        <v>46307</v>
      </c>
      <c r="N5984" s="1" t="e">
        <f>VLOOKUP(B5984,MICRO!E:L,8,0)</f>
        <v>#N/A</v>
      </c>
    </row>
    <row r="5985" spans="1:14" ht="20.25" x14ac:dyDescent="0.25">
      <c r="A5985" s="1">
        <v>77</v>
      </c>
      <c r="B5985" s="159"/>
      <c r="C5985" s="1" t="s">
        <v>6561</v>
      </c>
      <c r="D5985" s="1"/>
      <c r="E5985" s="1"/>
      <c r="F5985" s="1" t="s">
        <v>6555</v>
      </c>
      <c r="G5985" s="1">
        <v>30</v>
      </c>
      <c r="H5985" s="1" t="s">
        <v>5904</v>
      </c>
      <c r="I5985" s="1"/>
      <c r="J5985" s="1"/>
      <c r="K5985" s="1">
        <v>0.01</v>
      </c>
      <c r="L5985" s="42">
        <v>12</v>
      </c>
      <c r="M5985" s="232">
        <v>46307</v>
      </c>
      <c r="N5985" s="1" t="e">
        <f>VLOOKUP(B5985,MICRO!E:L,8,0)</f>
        <v>#N/A</v>
      </c>
    </row>
    <row r="5986" spans="1:14" ht="20.25" x14ac:dyDescent="0.25">
      <c r="A5986" s="1">
        <v>78</v>
      </c>
      <c r="B5986" s="159"/>
      <c r="C5986" s="1" t="s">
        <v>6565</v>
      </c>
      <c r="D5986" s="1"/>
      <c r="E5986" s="1"/>
      <c r="F5986" s="1" t="s">
        <v>6566</v>
      </c>
      <c r="G5986" s="1">
        <v>12</v>
      </c>
      <c r="H5986" s="1" t="s">
        <v>5904</v>
      </c>
      <c r="I5986" s="1"/>
      <c r="J5986" s="1"/>
      <c r="K5986" s="1">
        <v>0.01</v>
      </c>
      <c r="L5986" s="42">
        <v>12</v>
      </c>
      <c r="M5986" s="232">
        <v>46307</v>
      </c>
      <c r="N5986" s="1" t="e">
        <f>VLOOKUP(B5986,MICRO!E:L,8,0)</f>
        <v>#N/A</v>
      </c>
    </row>
    <row r="5987" spans="1:14" ht="20.25" x14ac:dyDescent="0.25">
      <c r="A5987" s="1">
        <v>79</v>
      </c>
      <c r="B5987" s="159"/>
      <c r="C5987" s="1" t="s">
        <v>6565</v>
      </c>
      <c r="D5987" s="1"/>
      <c r="E5987" s="1"/>
      <c r="F5987" s="1" t="s">
        <v>6567</v>
      </c>
      <c r="G5987" s="1">
        <v>12</v>
      </c>
      <c r="H5987" s="1" t="s">
        <v>5904</v>
      </c>
      <c r="I5987" s="1"/>
      <c r="J5987" s="1"/>
      <c r="K5987" s="1">
        <v>0.01</v>
      </c>
      <c r="L5987" s="42">
        <v>12</v>
      </c>
      <c r="M5987" s="232">
        <v>46307</v>
      </c>
      <c r="N5987" s="1" t="e">
        <f>VLOOKUP(B5987,MICRO!E:L,8,0)</f>
        <v>#N/A</v>
      </c>
    </row>
    <row r="5988" spans="1:14" ht="20.25" x14ac:dyDescent="0.25">
      <c r="A5988" s="1">
        <v>80</v>
      </c>
      <c r="B5988" s="159"/>
      <c r="C5988" s="1" t="s">
        <v>6565</v>
      </c>
      <c r="D5988" s="1"/>
      <c r="E5988" s="1"/>
      <c r="F5988" s="1" t="s">
        <v>6568</v>
      </c>
      <c r="G5988" s="1">
        <v>36</v>
      </c>
      <c r="H5988" s="1" t="s">
        <v>5904</v>
      </c>
      <c r="I5988" s="1"/>
      <c r="J5988" s="1"/>
      <c r="K5988" s="1">
        <v>0.01</v>
      </c>
      <c r="L5988" s="42">
        <v>12</v>
      </c>
      <c r="M5988" s="232">
        <v>46307</v>
      </c>
      <c r="N5988" s="1" t="e">
        <f>VLOOKUP(B5988,MICRO!E:L,8,0)</f>
        <v>#N/A</v>
      </c>
    </row>
    <row r="5989" spans="1:14" ht="20.25" x14ac:dyDescent="0.25">
      <c r="A5989" s="1">
        <v>81</v>
      </c>
      <c r="B5989" s="159"/>
      <c r="C5989" s="1" t="s">
        <v>6565</v>
      </c>
      <c r="D5989" s="1"/>
      <c r="E5989" s="1"/>
      <c r="F5989" s="1" t="s">
        <v>6569</v>
      </c>
      <c r="G5989" s="1">
        <v>36</v>
      </c>
      <c r="H5989" s="1" t="s">
        <v>5904</v>
      </c>
      <c r="I5989" s="1"/>
      <c r="J5989" s="1"/>
      <c r="K5989" s="1">
        <v>0.01</v>
      </c>
      <c r="L5989" s="42">
        <v>12</v>
      </c>
      <c r="M5989" s="232">
        <v>46307</v>
      </c>
      <c r="N5989" s="1" t="e">
        <f>VLOOKUP(B5989,MICRO!E:L,8,0)</f>
        <v>#N/A</v>
      </c>
    </row>
    <row r="5990" spans="1:14" ht="20.25" x14ac:dyDescent="0.25">
      <c r="A5990" s="1">
        <v>82</v>
      </c>
      <c r="B5990" s="159"/>
      <c r="C5990" s="1" t="s">
        <v>6565</v>
      </c>
      <c r="D5990" s="1"/>
      <c r="E5990" s="1"/>
      <c r="F5990" s="1" t="s">
        <v>6570</v>
      </c>
      <c r="G5990" s="1">
        <v>38</v>
      </c>
      <c r="H5990" s="1" t="s">
        <v>5904</v>
      </c>
      <c r="I5990" s="1"/>
      <c r="J5990" s="1"/>
      <c r="K5990" s="1">
        <v>0.01</v>
      </c>
      <c r="L5990" s="42">
        <v>12</v>
      </c>
      <c r="M5990" s="232">
        <v>46307</v>
      </c>
      <c r="N5990" s="1" t="e">
        <f>VLOOKUP(B5990,MICRO!E:L,8,0)</f>
        <v>#N/A</v>
      </c>
    </row>
    <row r="5991" spans="1:14" ht="20.25" x14ac:dyDescent="0.25">
      <c r="A5991" s="1">
        <v>83</v>
      </c>
      <c r="B5991" s="159"/>
      <c r="C5991" s="1" t="s">
        <v>6565</v>
      </c>
      <c r="D5991" s="1"/>
      <c r="E5991" s="1"/>
      <c r="F5991" s="1" t="s">
        <v>6571</v>
      </c>
      <c r="G5991" s="1">
        <v>28</v>
      </c>
      <c r="H5991" s="1" t="s">
        <v>5904</v>
      </c>
      <c r="I5991" s="1"/>
      <c r="J5991" s="1"/>
      <c r="K5991" s="1">
        <v>0.01</v>
      </c>
      <c r="L5991" s="42">
        <v>12</v>
      </c>
      <c r="M5991" s="232">
        <v>46307</v>
      </c>
      <c r="N5991" s="1" t="e">
        <f>VLOOKUP(B5991,MICRO!E:L,8,0)</f>
        <v>#N/A</v>
      </c>
    </row>
    <row r="5992" spans="1:14" ht="20.25" x14ac:dyDescent="0.25">
      <c r="A5992" s="1">
        <v>84</v>
      </c>
      <c r="B5992" s="159"/>
      <c r="C5992" s="1" t="s">
        <v>6572</v>
      </c>
      <c r="D5992" s="1"/>
      <c r="E5992" s="1"/>
      <c r="F5992" s="1" t="s">
        <v>6573</v>
      </c>
      <c r="G5992" s="1">
        <v>76</v>
      </c>
      <c r="H5992" s="1" t="s">
        <v>5904</v>
      </c>
      <c r="I5992" s="1"/>
      <c r="J5992" s="1"/>
      <c r="K5992" s="1">
        <v>0.01</v>
      </c>
      <c r="L5992" s="42">
        <v>12</v>
      </c>
      <c r="M5992" s="232">
        <v>46307</v>
      </c>
      <c r="N5992" s="1" t="e">
        <f>VLOOKUP(B5992,MICRO!E:L,8,0)</f>
        <v>#N/A</v>
      </c>
    </row>
    <row r="5993" spans="1:14" ht="20.25" x14ac:dyDescent="0.25">
      <c r="A5993" s="1">
        <v>85</v>
      </c>
      <c r="B5993" s="159"/>
      <c r="C5993" s="1" t="s">
        <v>6572</v>
      </c>
      <c r="D5993" s="1"/>
      <c r="E5993" s="1"/>
      <c r="F5993" s="1" t="s">
        <v>6574</v>
      </c>
      <c r="G5993" s="1">
        <v>76</v>
      </c>
      <c r="H5993" s="1" t="s">
        <v>5904</v>
      </c>
      <c r="I5993" s="1"/>
      <c r="J5993" s="1"/>
      <c r="K5993" s="1">
        <v>0.01</v>
      </c>
      <c r="L5993" s="42">
        <v>12</v>
      </c>
      <c r="M5993" s="232">
        <v>46307</v>
      </c>
      <c r="N5993" s="1" t="e">
        <f>VLOOKUP(B5993,MICRO!E:L,8,0)</f>
        <v>#N/A</v>
      </c>
    </row>
    <row r="5994" spans="1:14" ht="20.25" x14ac:dyDescent="0.25">
      <c r="A5994" s="1">
        <v>86</v>
      </c>
      <c r="B5994" s="159"/>
      <c r="C5994" s="1" t="s">
        <v>6572</v>
      </c>
      <c r="D5994" s="1"/>
      <c r="E5994" s="1"/>
      <c r="F5994" s="1" t="s">
        <v>6575</v>
      </c>
      <c r="G5994" s="1">
        <v>152</v>
      </c>
      <c r="H5994" s="1" t="s">
        <v>5904</v>
      </c>
      <c r="I5994" s="1"/>
      <c r="J5994" s="1"/>
      <c r="K5994" s="1">
        <v>0.01</v>
      </c>
      <c r="L5994" s="42">
        <v>12</v>
      </c>
      <c r="M5994" s="232">
        <v>46307</v>
      </c>
      <c r="N5994" s="1" t="e">
        <f>VLOOKUP(B5994,MICRO!E:L,8,0)</f>
        <v>#N/A</v>
      </c>
    </row>
    <row r="5995" spans="1:14" ht="20.25" x14ac:dyDescent="0.25">
      <c r="A5995" s="1">
        <v>87</v>
      </c>
      <c r="B5995" s="159"/>
      <c r="C5995" s="1" t="s">
        <v>6572</v>
      </c>
      <c r="D5995" s="1"/>
      <c r="E5995" s="1"/>
      <c r="F5995" s="1" t="s">
        <v>6576</v>
      </c>
      <c r="G5995" s="1">
        <v>152</v>
      </c>
      <c r="H5995" s="1" t="s">
        <v>5904</v>
      </c>
      <c r="I5995" s="1"/>
      <c r="J5995" s="1"/>
      <c r="K5995" s="1">
        <v>0.01</v>
      </c>
      <c r="L5995" s="42">
        <v>12</v>
      </c>
      <c r="M5995" s="232">
        <v>46307</v>
      </c>
      <c r="N5995" s="1" t="e">
        <f>VLOOKUP(B5995,MICRO!E:L,8,0)</f>
        <v>#N/A</v>
      </c>
    </row>
    <row r="5996" spans="1:14" ht="20.25" x14ac:dyDescent="0.25">
      <c r="A5996" s="1">
        <v>88</v>
      </c>
      <c r="B5996" s="159"/>
      <c r="C5996" s="1" t="s">
        <v>6577</v>
      </c>
      <c r="D5996" s="1"/>
      <c r="E5996" s="1"/>
      <c r="F5996" s="1" t="s">
        <v>6578</v>
      </c>
      <c r="G5996" s="1">
        <v>36</v>
      </c>
      <c r="H5996" s="1" t="s">
        <v>5904</v>
      </c>
      <c r="I5996" s="1"/>
      <c r="J5996" s="1"/>
      <c r="K5996" s="1">
        <v>0.01</v>
      </c>
      <c r="L5996" s="42">
        <v>12</v>
      </c>
      <c r="M5996" s="232">
        <v>46307</v>
      </c>
      <c r="N5996" s="1" t="e">
        <f>VLOOKUP(B5996,MICRO!E:L,8,0)</f>
        <v>#N/A</v>
      </c>
    </row>
    <row r="5997" spans="1:14" ht="20.25" x14ac:dyDescent="0.25">
      <c r="A5997" s="1">
        <v>89</v>
      </c>
      <c r="B5997" s="159"/>
      <c r="C5997" s="1" t="s">
        <v>6577</v>
      </c>
      <c r="D5997" s="1"/>
      <c r="E5997" s="1"/>
      <c r="F5997" s="1" t="s">
        <v>6579</v>
      </c>
      <c r="G5997" s="1">
        <v>36</v>
      </c>
      <c r="H5997" s="1" t="s">
        <v>5904</v>
      </c>
      <c r="I5997" s="1"/>
      <c r="J5997" s="1"/>
      <c r="K5997" s="1">
        <v>0.01</v>
      </c>
      <c r="L5997" s="42">
        <v>12</v>
      </c>
      <c r="M5997" s="232">
        <v>46307</v>
      </c>
      <c r="N5997" s="1" t="e">
        <f>VLOOKUP(B5997,MICRO!E:L,8,0)</f>
        <v>#N/A</v>
      </c>
    </row>
    <row r="5998" spans="1:14" ht="20.25" x14ac:dyDescent="0.25">
      <c r="A5998" s="1">
        <v>90</v>
      </c>
      <c r="B5998" s="159"/>
      <c r="C5998" s="1" t="s">
        <v>6577</v>
      </c>
      <c r="D5998" s="1"/>
      <c r="E5998" s="1"/>
      <c r="F5998" s="1" t="s">
        <v>6580</v>
      </c>
      <c r="G5998" s="1">
        <v>80</v>
      </c>
      <c r="H5998" s="1" t="s">
        <v>5904</v>
      </c>
      <c r="I5998" s="1"/>
      <c r="J5998" s="1"/>
      <c r="K5998" s="1">
        <v>0.01</v>
      </c>
      <c r="L5998" s="42">
        <v>12</v>
      </c>
      <c r="M5998" s="232">
        <v>46307</v>
      </c>
      <c r="N5998" s="1" t="e">
        <f>VLOOKUP(B5998,MICRO!E:L,8,0)</f>
        <v>#N/A</v>
      </c>
    </row>
    <row r="5999" spans="1:14" ht="20.25" x14ac:dyDescent="0.25">
      <c r="A5999" s="1">
        <v>91</v>
      </c>
      <c r="B5999" s="159"/>
      <c r="C5999" s="1" t="s">
        <v>6577</v>
      </c>
      <c r="D5999" s="1"/>
      <c r="E5999" s="1"/>
      <c r="F5999" s="1" t="s">
        <v>6581</v>
      </c>
      <c r="G5999" s="1">
        <v>80</v>
      </c>
      <c r="H5999" s="1" t="s">
        <v>5904</v>
      </c>
      <c r="I5999" s="1"/>
      <c r="J5999" s="1"/>
      <c r="K5999" s="1">
        <v>0.01</v>
      </c>
      <c r="L5999" s="42">
        <v>12</v>
      </c>
      <c r="M5999" s="232">
        <v>46307</v>
      </c>
      <c r="N5999" s="1" t="e">
        <f>VLOOKUP(B5999,MICRO!E:L,8,0)</f>
        <v>#N/A</v>
      </c>
    </row>
    <row r="6000" spans="1:14" ht="20.25" x14ac:dyDescent="0.25">
      <c r="A6000" s="1">
        <v>92</v>
      </c>
      <c r="B6000" s="159"/>
      <c r="C6000" s="1" t="s">
        <v>5054</v>
      </c>
      <c r="D6000" s="1"/>
      <c r="E6000" s="1"/>
      <c r="F6000" s="1" t="s">
        <v>6582</v>
      </c>
      <c r="G6000" s="1">
        <v>4</v>
      </c>
      <c r="H6000" s="1" t="s">
        <v>5904</v>
      </c>
      <c r="I6000" s="1"/>
      <c r="J6000" s="1"/>
      <c r="K6000" s="1">
        <v>0.01</v>
      </c>
      <c r="L6000" s="42">
        <v>12</v>
      </c>
      <c r="M6000" s="232">
        <v>46307</v>
      </c>
      <c r="N6000" s="1" t="e">
        <f>VLOOKUP(B6000,MICRO!E:L,8,0)</f>
        <v>#N/A</v>
      </c>
    </row>
    <row r="6001" spans="1:14" ht="20.25" x14ac:dyDescent="0.25">
      <c r="A6001" s="1">
        <v>93</v>
      </c>
      <c r="B6001" s="159"/>
      <c r="C6001" s="1" t="s">
        <v>5054</v>
      </c>
      <c r="D6001" s="1"/>
      <c r="E6001" s="1"/>
      <c r="F6001" s="1" t="s">
        <v>6583</v>
      </c>
      <c r="G6001" s="1">
        <v>4</v>
      </c>
      <c r="H6001" s="1" t="s">
        <v>5904</v>
      </c>
      <c r="I6001" s="1"/>
      <c r="J6001" s="1"/>
      <c r="K6001" s="1">
        <v>0.01</v>
      </c>
      <c r="L6001" s="42">
        <v>12</v>
      </c>
      <c r="M6001" s="232">
        <v>46307</v>
      </c>
      <c r="N6001" s="1" t="e">
        <f>VLOOKUP(B6001,MICRO!E:L,8,0)</f>
        <v>#N/A</v>
      </c>
    </row>
    <row r="6002" spans="1:14" ht="20.25" x14ac:dyDescent="0.25">
      <c r="A6002" s="1">
        <v>94</v>
      </c>
      <c r="B6002" s="159"/>
      <c r="C6002" s="1" t="s">
        <v>5037</v>
      </c>
      <c r="D6002" s="1"/>
      <c r="E6002" s="1"/>
      <c r="F6002" s="1" t="s">
        <v>6584</v>
      </c>
      <c r="G6002" s="1">
        <v>4</v>
      </c>
      <c r="H6002" s="1" t="s">
        <v>5904</v>
      </c>
      <c r="I6002" s="1"/>
      <c r="J6002" s="1"/>
      <c r="K6002" s="1">
        <v>0.01</v>
      </c>
      <c r="L6002" s="42">
        <v>12</v>
      </c>
      <c r="M6002" s="232">
        <v>46307</v>
      </c>
      <c r="N6002" s="1" t="e">
        <f>VLOOKUP(B6002,MICRO!E:L,8,0)</f>
        <v>#N/A</v>
      </c>
    </row>
    <row r="6003" spans="1:14" ht="20.25" x14ac:dyDescent="0.25">
      <c r="A6003" s="1">
        <v>95</v>
      </c>
      <c r="B6003" s="159"/>
      <c r="C6003" s="1" t="s">
        <v>5037</v>
      </c>
      <c r="D6003" s="1"/>
      <c r="E6003" s="1"/>
      <c r="F6003" s="1" t="s">
        <v>6585</v>
      </c>
      <c r="G6003" s="1">
        <v>4</v>
      </c>
      <c r="H6003" s="1" t="s">
        <v>5904</v>
      </c>
      <c r="I6003" s="1"/>
      <c r="J6003" s="1"/>
      <c r="K6003" s="1">
        <v>0.01</v>
      </c>
      <c r="L6003" s="42">
        <v>12</v>
      </c>
      <c r="M6003" s="232">
        <v>46307</v>
      </c>
      <c r="N6003" s="1" t="e">
        <f>VLOOKUP(B6003,MICRO!E:L,8,0)</f>
        <v>#N/A</v>
      </c>
    </row>
    <row r="6004" spans="1:14" ht="20.25" x14ac:dyDescent="0.25">
      <c r="A6004" s="1">
        <v>96</v>
      </c>
      <c r="B6004" s="159"/>
      <c r="C6004" s="1" t="s">
        <v>5041</v>
      </c>
      <c r="D6004" s="1"/>
      <c r="E6004" s="1"/>
      <c r="F6004" s="1" t="s">
        <v>6584</v>
      </c>
      <c r="G6004" s="1">
        <v>8</v>
      </c>
      <c r="H6004" s="1" t="s">
        <v>5904</v>
      </c>
      <c r="I6004" s="1"/>
      <c r="J6004" s="1"/>
      <c r="K6004" s="1">
        <v>0.01</v>
      </c>
      <c r="L6004" s="42">
        <v>12</v>
      </c>
      <c r="M6004" s="232">
        <v>46307</v>
      </c>
      <c r="N6004" s="1" t="e">
        <f>VLOOKUP(B6004,MICRO!E:L,8,0)</f>
        <v>#N/A</v>
      </c>
    </row>
    <row r="6005" spans="1:14" ht="20.25" x14ac:dyDescent="0.25">
      <c r="A6005" s="1">
        <v>97</v>
      </c>
      <c r="B6005" s="159"/>
      <c r="C6005" s="1" t="s">
        <v>5041</v>
      </c>
      <c r="D6005" s="1"/>
      <c r="E6005" s="1"/>
      <c r="F6005" s="1" t="s">
        <v>6586</v>
      </c>
      <c r="G6005" s="1">
        <v>8</v>
      </c>
      <c r="H6005" s="1" t="s">
        <v>5904</v>
      </c>
      <c r="I6005" s="1"/>
      <c r="J6005" s="1"/>
      <c r="K6005" s="1">
        <v>0.01</v>
      </c>
      <c r="L6005" s="42">
        <v>12</v>
      </c>
      <c r="M6005" s="232">
        <v>46307</v>
      </c>
      <c r="N6005" s="1" t="e">
        <f>VLOOKUP(B6005,MICRO!E:L,8,0)</f>
        <v>#N/A</v>
      </c>
    </row>
    <row r="6006" spans="1:14" ht="20.25" x14ac:dyDescent="0.25">
      <c r="A6006" s="1">
        <v>98</v>
      </c>
      <c r="B6006" s="159"/>
      <c r="C6006" s="1" t="s">
        <v>5044</v>
      </c>
      <c r="D6006" s="1"/>
      <c r="E6006" s="1"/>
      <c r="F6006" s="1" t="s">
        <v>6584</v>
      </c>
      <c r="G6006" s="1">
        <v>8</v>
      </c>
      <c r="H6006" s="1" t="s">
        <v>5904</v>
      </c>
      <c r="I6006" s="1"/>
      <c r="J6006" s="1"/>
      <c r="K6006" s="1">
        <v>0.01</v>
      </c>
      <c r="L6006" s="42">
        <v>12</v>
      </c>
      <c r="M6006" s="232">
        <v>46307</v>
      </c>
      <c r="N6006" s="1" t="e">
        <f>VLOOKUP(B6006,MICRO!E:L,8,0)</f>
        <v>#N/A</v>
      </c>
    </row>
    <row r="6007" spans="1:14" ht="20.25" x14ac:dyDescent="0.25">
      <c r="A6007" s="1">
        <v>99</v>
      </c>
      <c r="B6007" s="159"/>
      <c r="C6007" s="1" t="s">
        <v>5044</v>
      </c>
      <c r="D6007" s="1"/>
      <c r="E6007" s="1"/>
      <c r="F6007" s="1" t="s">
        <v>6587</v>
      </c>
      <c r="G6007" s="1">
        <v>8</v>
      </c>
      <c r="H6007" s="1" t="s">
        <v>5904</v>
      </c>
      <c r="I6007" s="1"/>
      <c r="J6007" s="1"/>
      <c r="K6007" s="1">
        <v>0.01</v>
      </c>
      <c r="L6007" s="42">
        <v>12</v>
      </c>
      <c r="M6007" s="232">
        <v>46307</v>
      </c>
      <c r="N6007" s="1" t="e">
        <f>VLOOKUP(B6007,MICRO!E:L,8,0)</f>
        <v>#N/A</v>
      </c>
    </row>
    <row r="6008" spans="1:14" ht="20.25" x14ac:dyDescent="0.25">
      <c r="A6008" s="1">
        <v>100</v>
      </c>
      <c r="B6008" s="159"/>
      <c r="C6008" s="1" t="s">
        <v>5047</v>
      </c>
      <c r="D6008" s="1"/>
      <c r="E6008" s="1"/>
      <c r="F6008" s="1" t="s">
        <v>6584</v>
      </c>
      <c r="G6008" s="1">
        <v>16</v>
      </c>
      <c r="H6008" s="1" t="s">
        <v>5904</v>
      </c>
      <c r="I6008" s="1"/>
      <c r="J6008" s="1"/>
      <c r="K6008" s="1">
        <v>0.01</v>
      </c>
      <c r="L6008" s="42">
        <v>12</v>
      </c>
      <c r="M6008" s="232">
        <v>46307</v>
      </c>
      <c r="N6008" s="1" t="e">
        <f>VLOOKUP(B6008,MICRO!E:L,8,0)</f>
        <v>#N/A</v>
      </c>
    </row>
    <row r="6009" spans="1:14" ht="20.25" x14ac:dyDescent="0.25">
      <c r="A6009" s="1">
        <v>101</v>
      </c>
      <c r="B6009" s="159"/>
      <c r="C6009" s="1" t="s">
        <v>5047</v>
      </c>
      <c r="D6009" s="1"/>
      <c r="E6009" s="1"/>
      <c r="F6009" s="1" t="s">
        <v>6588</v>
      </c>
      <c r="G6009" s="1">
        <v>16</v>
      </c>
      <c r="H6009" s="1" t="s">
        <v>5904</v>
      </c>
      <c r="I6009" s="1"/>
      <c r="J6009" s="1"/>
      <c r="K6009" s="1">
        <v>0.01</v>
      </c>
      <c r="L6009" s="42">
        <v>12</v>
      </c>
      <c r="M6009" s="232">
        <v>46307</v>
      </c>
      <c r="N6009" s="1" t="e">
        <f>VLOOKUP(B6009,MICRO!E:L,8,0)</f>
        <v>#N/A</v>
      </c>
    </row>
    <row r="6010" spans="1:14" ht="20.25" x14ac:dyDescent="0.25">
      <c r="A6010" s="1">
        <v>102</v>
      </c>
      <c r="B6010" s="159"/>
      <c r="C6010" s="1" t="s">
        <v>5084</v>
      </c>
      <c r="D6010" s="1"/>
      <c r="E6010" s="1"/>
      <c r="F6010" s="1" t="s">
        <v>6589</v>
      </c>
      <c r="G6010" s="1">
        <v>13</v>
      </c>
      <c r="H6010" s="1" t="s">
        <v>5904</v>
      </c>
      <c r="I6010" s="1"/>
      <c r="J6010" s="1"/>
      <c r="K6010" s="1">
        <v>0.01</v>
      </c>
      <c r="L6010" s="42">
        <v>12</v>
      </c>
      <c r="M6010" s="232">
        <v>46307</v>
      </c>
      <c r="N6010" s="1" t="e">
        <f>VLOOKUP(B6010,MICRO!E:L,8,0)</f>
        <v>#N/A</v>
      </c>
    </row>
    <row r="6011" spans="1:14" ht="20.25" x14ac:dyDescent="0.25">
      <c r="A6011" s="1">
        <v>103</v>
      </c>
      <c r="B6011" s="159"/>
      <c r="C6011" s="1" t="s">
        <v>5084</v>
      </c>
      <c r="D6011" s="1"/>
      <c r="E6011" s="1"/>
      <c r="F6011" s="1" t="s">
        <v>6590</v>
      </c>
      <c r="G6011" s="1">
        <v>13</v>
      </c>
      <c r="H6011" s="1" t="s">
        <v>5904</v>
      </c>
      <c r="I6011" s="1"/>
      <c r="J6011" s="1"/>
      <c r="K6011" s="1">
        <v>0.01</v>
      </c>
      <c r="L6011" s="42">
        <v>12</v>
      </c>
      <c r="M6011" s="232">
        <v>46307</v>
      </c>
      <c r="N6011" s="1" t="e">
        <f>VLOOKUP(B6011,MICRO!E:L,8,0)</f>
        <v>#N/A</v>
      </c>
    </row>
    <row r="6012" spans="1:14" ht="20.25" x14ac:dyDescent="0.25">
      <c r="A6012" s="1">
        <v>104</v>
      </c>
      <c r="B6012" s="159"/>
      <c r="C6012" s="1" t="s">
        <v>5097</v>
      </c>
      <c r="D6012" s="1"/>
      <c r="E6012" s="1"/>
      <c r="F6012" s="1" t="s">
        <v>6591</v>
      </c>
      <c r="G6012" s="1">
        <v>1</v>
      </c>
      <c r="H6012" s="1" t="s">
        <v>5904</v>
      </c>
      <c r="I6012" s="1"/>
      <c r="J6012" s="1"/>
      <c r="K6012" s="1">
        <v>0.01</v>
      </c>
      <c r="L6012" s="42">
        <v>12</v>
      </c>
      <c r="M6012" s="232">
        <v>46307</v>
      </c>
      <c r="N6012" s="1" t="e">
        <f>VLOOKUP(B6012,MICRO!E:L,8,0)</f>
        <v>#N/A</v>
      </c>
    </row>
    <row r="6013" spans="1:14" ht="20.25" x14ac:dyDescent="0.25">
      <c r="A6013" s="1">
        <v>105</v>
      </c>
      <c r="B6013" s="159"/>
      <c r="C6013" s="1" t="s">
        <v>5097</v>
      </c>
      <c r="D6013" s="1"/>
      <c r="E6013" s="1"/>
      <c r="F6013" s="1" t="s">
        <v>6592</v>
      </c>
      <c r="G6013" s="1">
        <v>2</v>
      </c>
      <c r="H6013" s="1" t="s">
        <v>5904</v>
      </c>
      <c r="I6013" s="1"/>
      <c r="J6013" s="1"/>
      <c r="K6013" s="1">
        <v>0.01</v>
      </c>
      <c r="L6013" s="42">
        <v>12</v>
      </c>
      <c r="M6013" s="232">
        <v>46307</v>
      </c>
      <c r="N6013" s="1" t="e">
        <f>VLOOKUP(B6013,MICRO!E:L,8,0)</f>
        <v>#N/A</v>
      </c>
    </row>
    <row r="6014" spans="1:14" ht="20.25" x14ac:dyDescent="0.25">
      <c r="A6014" s="1">
        <v>106</v>
      </c>
      <c r="B6014" s="159"/>
      <c r="C6014" s="1" t="s">
        <v>5097</v>
      </c>
      <c r="D6014" s="1"/>
      <c r="E6014" s="1"/>
      <c r="F6014" s="1" t="s">
        <v>6593</v>
      </c>
      <c r="G6014" s="1">
        <v>3</v>
      </c>
      <c r="H6014" s="1" t="s">
        <v>5904</v>
      </c>
      <c r="I6014" s="1"/>
      <c r="J6014" s="1"/>
      <c r="K6014" s="1">
        <v>0.01</v>
      </c>
      <c r="L6014" s="42">
        <v>12</v>
      </c>
      <c r="M6014" s="232">
        <v>46307</v>
      </c>
      <c r="N6014" s="1" t="e">
        <f>VLOOKUP(B6014,MICRO!E:L,8,0)</f>
        <v>#N/A</v>
      </c>
    </row>
    <row r="6015" spans="1:14" ht="20.25" x14ac:dyDescent="0.25">
      <c r="A6015" s="1">
        <v>107</v>
      </c>
      <c r="B6015" s="159"/>
      <c r="C6015" s="1" t="s">
        <v>5097</v>
      </c>
      <c r="D6015" s="1"/>
      <c r="E6015" s="1"/>
      <c r="F6015" s="1" t="s">
        <v>6594</v>
      </c>
      <c r="G6015" s="1">
        <v>2</v>
      </c>
      <c r="H6015" s="1" t="s">
        <v>5904</v>
      </c>
      <c r="I6015" s="1"/>
      <c r="J6015" s="1"/>
      <c r="K6015" s="1">
        <v>0.01</v>
      </c>
      <c r="L6015" s="42">
        <v>12</v>
      </c>
      <c r="M6015" s="232">
        <v>46307</v>
      </c>
      <c r="N6015" s="1" t="e">
        <f>VLOOKUP(B6015,MICRO!E:L,8,0)</f>
        <v>#N/A</v>
      </c>
    </row>
    <row r="6016" spans="1:14" ht="20.25" x14ac:dyDescent="0.25">
      <c r="A6016" s="1">
        <v>108</v>
      </c>
      <c r="B6016" s="159"/>
      <c r="C6016" s="1" t="s">
        <v>6595</v>
      </c>
      <c r="D6016" s="1"/>
      <c r="E6016" s="1"/>
      <c r="F6016" s="1" t="s">
        <v>6596</v>
      </c>
      <c r="G6016" s="1">
        <v>48</v>
      </c>
      <c r="H6016" s="1" t="s">
        <v>5904</v>
      </c>
      <c r="I6016" s="1"/>
      <c r="J6016" s="1"/>
      <c r="K6016" s="1">
        <v>0.01</v>
      </c>
      <c r="L6016" s="42">
        <v>12</v>
      </c>
      <c r="M6016" s="232">
        <v>46307</v>
      </c>
      <c r="N6016" s="1" t="e">
        <f>VLOOKUP(B6016,MICRO!E:L,8,0)</f>
        <v>#N/A</v>
      </c>
    </row>
    <row r="6017" spans="1:14" ht="20.25" x14ac:dyDescent="0.25">
      <c r="A6017" s="1">
        <v>109</v>
      </c>
      <c r="B6017" s="159"/>
      <c r="C6017" s="1" t="s">
        <v>4943</v>
      </c>
      <c r="D6017" s="1"/>
      <c r="E6017" s="1"/>
      <c r="F6017" s="1" t="s">
        <v>6597</v>
      </c>
      <c r="G6017" s="1">
        <v>8</v>
      </c>
      <c r="H6017" s="1" t="s">
        <v>5904</v>
      </c>
      <c r="I6017" s="1"/>
      <c r="J6017" s="1"/>
      <c r="K6017" s="1">
        <v>0.01</v>
      </c>
      <c r="L6017" s="42">
        <v>12</v>
      </c>
      <c r="M6017" s="232">
        <v>46307</v>
      </c>
      <c r="N6017" s="1" t="e">
        <f>VLOOKUP(B6017,MICRO!E:L,8,0)</f>
        <v>#N/A</v>
      </c>
    </row>
    <row r="6018" spans="1:14" ht="20.25" x14ac:dyDescent="0.25">
      <c r="A6018" s="1">
        <v>110</v>
      </c>
      <c r="B6018" s="159"/>
      <c r="C6018" s="1" t="s">
        <v>4943</v>
      </c>
      <c r="D6018" s="1"/>
      <c r="E6018" s="1"/>
      <c r="F6018" s="1" t="s">
        <v>6598</v>
      </c>
      <c r="G6018" s="1">
        <v>4</v>
      </c>
      <c r="H6018" s="1" t="s">
        <v>5904</v>
      </c>
      <c r="I6018" s="1"/>
      <c r="J6018" s="1"/>
      <c r="K6018" s="1">
        <v>0.01</v>
      </c>
      <c r="L6018" s="42">
        <v>12</v>
      </c>
      <c r="M6018" s="232">
        <v>46307</v>
      </c>
      <c r="N6018" s="1" t="e">
        <f>VLOOKUP(B6018,MICRO!E:L,8,0)</f>
        <v>#N/A</v>
      </c>
    </row>
    <row r="6019" spans="1:14" ht="20.25" x14ac:dyDescent="0.25">
      <c r="A6019" s="1">
        <v>111</v>
      </c>
      <c r="B6019" s="159"/>
      <c r="C6019" s="1" t="s">
        <v>4943</v>
      </c>
      <c r="D6019" s="1"/>
      <c r="E6019" s="1"/>
      <c r="F6019" s="1" t="s">
        <v>6599</v>
      </c>
      <c r="G6019" s="1">
        <v>2</v>
      </c>
      <c r="H6019" s="1" t="s">
        <v>5904</v>
      </c>
      <c r="I6019" s="1"/>
      <c r="J6019" s="1"/>
      <c r="K6019" s="1">
        <v>0.01</v>
      </c>
      <c r="L6019" s="42">
        <v>12</v>
      </c>
      <c r="M6019" s="232">
        <v>46307</v>
      </c>
      <c r="N6019" s="1" t="e">
        <f>VLOOKUP(B6019,MICRO!E:L,8,0)</f>
        <v>#N/A</v>
      </c>
    </row>
    <row r="6020" spans="1:14" ht="20.25" x14ac:dyDescent="0.25">
      <c r="A6020" s="1">
        <v>112</v>
      </c>
      <c r="B6020" s="159"/>
      <c r="C6020" s="1" t="s">
        <v>4943</v>
      </c>
      <c r="D6020" s="1"/>
      <c r="E6020" s="1"/>
      <c r="F6020" s="1" t="s">
        <v>6600</v>
      </c>
      <c r="G6020" s="1">
        <v>2</v>
      </c>
      <c r="H6020" s="1" t="s">
        <v>5904</v>
      </c>
      <c r="I6020" s="1"/>
      <c r="J6020" s="1"/>
      <c r="K6020" s="1">
        <v>0.01</v>
      </c>
      <c r="L6020" s="42">
        <v>12</v>
      </c>
      <c r="M6020" s="232">
        <v>46307</v>
      </c>
      <c r="N6020" s="1" t="e">
        <f>VLOOKUP(B6020,MICRO!E:L,8,0)</f>
        <v>#N/A</v>
      </c>
    </row>
    <row r="6021" spans="1:14" ht="20.25" x14ac:dyDescent="0.25">
      <c r="A6021" s="1">
        <v>113</v>
      </c>
      <c r="B6021" s="159"/>
      <c r="C6021" s="1" t="s">
        <v>4935</v>
      </c>
      <c r="D6021" s="1"/>
      <c r="E6021" s="1"/>
      <c r="F6021" s="1" t="s">
        <v>6601</v>
      </c>
      <c r="G6021" s="1">
        <v>4</v>
      </c>
      <c r="H6021" s="1" t="s">
        <v>5904</v>
      </c>
      <c r="I6021" s="1"/>
      <c r="J6021" s="1"/>
      <c r="K6021" s="1">
        <v>0.01</v>
      </c>
      <c r="L6021" s="42">
        <v>12</v>
      </c>
      <c r="M6021" s="232">
        <v>46307</v>
      </c>
      <c r="N6021" s="1" t="e">
        <f>VLOOKUP(B6021,MICRO!E:L,8,0)</f>
        <v>#N/A</v>
      </c>
    </row>
    <row r="6022" spans="1:14" ht="20.25" x14ac:dyDescent="0.25">
      <c r="A6022" s="1">
        <v>114</v>
      </c>
      <c r="B6022" s="159"/>
      <c r="C6022" s="1" t="s">
        <v>4962</v>
      </c>
      <c r="D6022" s="1"/>
      <c r="E6022" s="1"/>
      <c r="F6022" s="1" t="s">
        <v>6602</v>
      </c>
      <c r="G6022" s="1">
        <v>32</v>
      </c>
      <c r="H6022" s="1" t="s">
        <v>5904</v>
      </c>
      <c r="I6022" s="1"/>
      <c r="J6022" s="1"/>
      <c r="K6022" s="1">
        <v>0.01</v>
      </c>
      <c r="L6022" s="42">
        <v>12</v>
      </c>
      <c r="M6022" s="232">
        <v>46307</v>
      </c>
      <c r="N6022" s="1" t="e">
        <f>VLOOKUP(B6022,MICRO!E:L,8,0)</f>
        <v>#N/A</v>
      </c>
    </row>
    <row r="6023" spans="1:14" ht="20.25" x14ac:dyDescent="0.25">
      <c r="A6023" s="1">
        <v>115</v>
      </c>
      <c r="B6023" s="159"/>
      <c r="C6023" s="1" t="s">
        <v>4995</v>
      </c>
      <c r="D6023" s="1"/>
      <c r="E6023" s="1"/>
      <c r="F6023" s="1" t="s">
        <v>6603</v>
      </c>
      <c r="G6023" s="1">
        <v>16</v>
      </c>
      <c r="H6023" s="1" t="s">
        <v>5904</v>
      </c>
      <c r="I6023" s="1"/>
      <c r="J6023" s="1"/>
      <c r="K6023" s="1">
        <v>0.01</v>
      </c>
      <c r="L6023" s="42">
        <v>12</v>
      </c>
      <c r="M6023" s="232">
        <v>46307</v>
      </c>
      <c r="N6023" s="1" t="e">
        <f>VLOOKUP(B6023,MICRO!E:L,8,0)</f>
        <v>#N/A</v>
      </c>
    </row>
    <row r="6024" spans="1:14" ht="20.25" x14ac:dyDescent="0.25">
      <c r="A6024" s="1">
        <v>116</v>
      </c>
      <c r="B6024" s="159"/>
      <c r="C6024" s="1" t="s">
        <v>4998</v>
      </c>
      <c r="D6024" s="1"/>
      <c r="E6024" s="1"/>
      <c r="F6024" s="1" t="s">
        <v>6604</v>
      </c>
      <c r="G6024" s="1">
        <v>4</v>
      </c>
      <c r="H6024" s="1" t="s">
        <v>5904</v>
      </c>
      <c r="I6024" s="1"/>
      <c r="J6024" s="1"/>
      <c r="K6024" s="1">
        <v>0.01</v>
      </c>
      <c r="L6024" s="42">
        <v>12</v>
      </c>
      <c r="M6024" s="232">
        <v>46307</v>
      </c>
      <c r="N6024" s="1" t="e">
        <f>VLOOKUP(B6024,MICRO!E:L,8,0)</f>
        <v>#N/A</v>
      </c>
    </row>
    <row r="6025" spans="1:14" ht="20.25" x14ac:dyDescent="0.25">
      <c r="A6025" s="1">
        <v>117</v>
      </c>
      <c r="B6025" s="159"/>
      <c r="C6025" s="1" t="s">
        <v>5009</v>
      </c>
      <c r="D6025" s="1"/>
      <c r="E6025" s="1"/>
      <c r="F6025" s="1" t="s">
        <v>6605</v>
      </c>
      <c r="G6025" s="1">
        <v>4</v>
      </c>
      <c r="H6025" s="1" t="s">
        <v>5904</v>
      </c>
      <c r="I6025" s="1"/>
      <c r="J6025" s="1"/>
      <c r="K6025" s="1">
        <v>0.01</v>
      </c>
      <c r="L6025" s="42">
        <v>12</v>
      </c>
      <c r="M6025" s="232">
        <v>46307</v>
      </c>
      <c r="N6025" s="1" t="e">
        <f>VLOOKUP(B6025,MICRO!E:L,8,0)</f>
        <v>#N/A</v>
      </c>
    </row>
    <row r="6026" spans="1:14" ht="20.25" x14ac:dyDescent="0.25">
      <c r="A6026" s="1">
        <v>118</v>
      </c>
      <c r="B6026" s="159"/>
      <c r="C6026" s="1" t="s">
        <v>5009</v>
      </c>
      <c r="D6026" s="1"/>
      <c r="E6026" s="1"/>
      <c r="F6026" s="1" t="s">
        <v>6606</v>
      </c>
      <c r="G6026" s="1">
        <v>4</v>
      </c>
      <c r="H6026" s="1" t="s">
        <v>5904</v>
      </c>
      <c r="I6026" s="1"/>
      <c r="J6026" s="1"/>
      <c r="K6026" s="1">
        <v>0.01</v>
      </c>
      <c r="L6026" s="42">
        <v>12</v>
      </c>
      <c r="M6026" s="232">
        <v>46307</v>
      </c>
      <c r="N6026" s="1" t="e">
        <f>VLOOKUP(B6026,MICRO!E:L,8,0)</f>
        <v>#N/A</v>
      </c>
    </row>
    <row r="6027" spans="1:14" ht="20.25" x14ac:dyDescent="0.25">
      <c r="A6027" s="1">
        <v>119</v>
      </c>
      <c r="B6027" s="159"/>
      <c r="C6027" s="1" t="s">
        <v>6607</v>
      </c>
      <c r="D6027" s="1"/>
      <c r="E6027" s="1"/>
      <c r="F6027" s="1" t="s">
        <v>6608</v>
      </c>
      <c r="G6027" s="1">
        <v>82</v>
      </c>
      <c r="H6027" s="1" t="s">
        <v>5904</v>
      </c>
      <c r="I6027" s="1"/>
      <c r="J6027" s="1"/>
      <c r="K6027" s="1">
        <v>0.01</v>
      </c>
      <c r="L6027" s="42">
        <v>12</v>
      </c>
      <c r="M6027" s="232">
        <v>46307</v>
      </c>
      <c r="N6027" s="1" t="e">
        <f>VLOOKUP(B6027,MICRO!E:L,8,0)</f>
        <v>#N/A</v>
      </c>
    </row>
    <row r="6028" spans="1:14" ht="20.25" x14ac:dyDescent="0.25">
      <c r="A6028" s="1">
        <v>120</v>
      </c>
      <c r="B6028" s="159"/>
      <c r="C6028" s="1" t="s">
        <v>6607</v>
      </c>
      <c r="D6028" s="1"/>
      <c r="E6028" s="1"/>
      <c r="F6028" s="1" t="s">
        <v>6609</v>
      </c>
      <c r="G6028" s="1">
        <v>82</v>
      </c>
      <c r="H6028" s="1" t="s">
        <v>5904</v>
      </c>
      <c r="I6028" s="1"/>
      <c r="J6028" s="1"/>
      <c r="K6028" s="1">
        <v>0.01</v>
      </c>
      <c r="L6028" s="42">
        <v>12</v>
      </c>
      <c r="M6028" s="232">
        <v>46307</v>
      </c>
      <c r="N6028" s="1" t="e">
        <f>VLOOKUP(B6028,MICRO!E:L,8,0)</f>
        <v>#N/A</v>
      </c>
    </row>
    <row r="6029" spans="1:14" ht="20.25" x14ac:dyDescent="0.25">
      <c r="A6029" s="1">
        <v>121</v>
      </c>
      <c r="B6029" s="159"/>
      <c r="C6029" s="1" t="s">
        <v>5488</v>
      </c>
      <c r="D6029" s="1"/>
      <c r="E6029" s="1"/>
      <c r="F6029" s="1" t="s">
        <v>6610</v>
      </c>
      <c r="G6029" s="1">
        <v>12</v>
      </c>
      <c r="H6029" s="1" t="s">
        <v>5904</v>
      </c>
      <c r="I6029" s="1"/>
      <c r="J6029" s="1"/>
      <c r="K6029" s="1">
        <v>0.01</v>
      </c>
      <c r="L6029" s="42">
        <v>12</v>
      </c>
      <c r="M6029" s="232">
        <v>46307</v>
      </c>
      <c r="N6029" s="1" t="e">
        <f>VLOOKUP(B6029,MICRO!E:L,8,0)</f>
        <v>#N/A</v>
      </c>
    </row>
    <row r="6030" spans="1:14" ht="20.25" x14ac:dyDescent="0.25">
      <c r="A6030" s="1">
        <v>122</v>
      </c>
      <c r="B6030" s="159"/>
      <c r="C6030" s="1" t="s">
        <v>5488</v>
      </c>
      <c r="D6030" s="1"/>
      <c r="E6030" s="1"/>
      <c r="F6030" s="1" t="s">
        <v>6611</v>
      </c>
      <c r="G6030" s="1">
        <v>12</v>
      </c>
      <c r="H6030" s="1" t="s">
        <v>5904</v>
      </c>
      <c r="I6030" s="1"/>
      <c r="J6030" s="1"/>
      <c r="K6030" s="1">
        <v>0.01</v>
      </c>
      <c r="L6030" s="42">
        <v>12</v>
      </c>
      <c r="M6030" s="232">
        <v>46307</v>
      </c>
      <c r="N6030" s="1" t="e">
        <f>VLOOKUP(B6030,MICRO!E:L,8,0)</f>
        <v>#N/A</v>
      </c>
    </row>
    <row r="6031" spans="1:14" ht="20.25" x14ac:dyDescent="0.25">
      <c r="A6031" s="1">
        <v>123</v>
      </c>
      <c r="B6031" s="159"/>
      <c r="C6031" s="1" t="s">
        <v>5490</v>
      </c>
      <c r="D6031" s="1"/>
      <c r="E6031" s="1"/>
      <c r="F6031" s="1" t="s">
        <v>6612</v>
      </c>
      <c r="G6031" s="1">
        <v>6</v>
      </c>
      <c r="H6031" s="1" t="s">
        <v>5904</v>
      </c>
      <c r="I6031" s="1"/>
      <c r="J6031" s="1"/>
      <c r="K6031" s="1">
        <v>0.01</v>
      </c>
      <c r="L6031" s="42">
        <v>12</v>
      </c>
      <c r="M6031" s="232">
        <v>46307</v>
      </c>
      <c r="N6031" s="1" t="e">
        <f>VLOOKUP(B6031,MICRO!E:L,8,0)</f>
        <v>#N/A</v>
      </c>
    </row>
    <row r="6032" spans="1:14" ht="20.25" x14ac:dyDescent="0.25">
      <c r="A6032" s="1">
        <v>124</v>
      </c>
      <c r="B6032" s="159"/>
      <c r="C6032" s="1" t="s">
        <v>5490</v>
      </c>
      <c r="D6032" s="1"/>
      <c r="E6032" s="1"/>
      <c r="F6032" s="1" t="s">
        <v>6613</v>
      </c>
      <c r="G6032" s="1">
        <v>6</v>
      </c>
      <c r="H6032" s="1" t="s">
        <v>5904</v>
      </c>
      <c r="I6032" s="1"/>
      <c r="J6032" s="1"/>
      <c r="K6032" s="1">
        <v>0.01</v>
      </c>
      <c r="L6032" s="42">
        <v>12</v>
      </c>
      <c r="M6032" s="232">
        <v>46307</v>
      </c>
      <c r="N6032" s="1" t="e">
        <f>VLOOKUP(B6032,MICRO!E:L,8,0)</f>
        <v>#N/A</v>
      </c>
    </row>
    <row r="6033" spans="1:14" ht="20.25" x14ac:dyDescent="0.25">
      <c r="A6033" s="1">
        <v>125</v>
      </c>
      <c r="B6033" s="159"/>
      <c r="C6033" s="1" t="s">
        <v>5500</v>
      </c>
      <c r="D6033" s="1"/>
      <c r="E6033" s="1"/>
      <c r="F6033" s="1" t="s">
        <v>6614</v>
      </c>
      <c r="G6033" s="1">
        <v>36</v>
      </c>
      <c r="H6033" s="1" t="s">
        <v>5904</v>
      </c>
      <c r="I6033" s="1"/>
      <c r="J6033" s="1"/>
      <c r="K6033" s="1">
        <v>0.01</v>
      </c>
      <c r="L6033" s="42">
        <v>12</v>
      </c>
      <c r="M6033" s="232">
        <v>46307</v>
      </c>
      <c r="N6033" s="1" t="e">
        <f>VLOOKUP(B6033,MICRO!E:L,8,0)</f>
        <v>#N/A</v>
      </c>
    </row>
    <row r="6034" spans="1:14" ht="20.25" x14ac:dyDescent="0.25">
      <c r="A6034" s="1">
        <v>126</v>
      </c>
      <c r="B6034" s="159"/>
      <c r="C6034" s="1" t="s">
        <v>5500</v>
      </c>
      <c r="D6034" s="1"/>
      <c r="E6034" s="1"/>
      <c r="F6034" s="1" t="s">
        <v>6615</v>
      </c>
      <c r="G6034" s="1">
        <v>36</v>
      </c>
      <c r="H6034" s="1" t="s">
        <v>5904</v>
      </c>
      <c r="I6034" s="1"/>
      <c r="J6034" s="1"/>
      <c r="K6034" s="1">
        <v>0.01</v>
      </c>
      <c r="L6034" s="42">
        <v>12</v>
      </c>
      <c r="M6034" s="232">
        <v>46307</v>
      </c>
      <c r="N6034" s="1" t="e">
        <f>VLOOKUP(B6034,MICRO!E:L,8,0)</f>
        <v>#N/A</v>
      </c>
    </row>
    <row r="6035" spans="1:14" ht="20.25" x14ac:dyDescent="0.25">
      <c r="A6035" s="1">
        <v>127</v>
      </c>
      <c r="B6035" s="159"/>
      <c r="C6035" s="1" t="s">
        <v>5500</v>
      </c>
      <c r="D6035" s="1"/>
      <c r="E6035" s="1"/>
      <c r="F6035" s="1" t="s">
        <v>6616</v>
      </c>
      <c r="G6035" s="1">
        <v>36</v>
      </c>
      <c r="H6035" s="1" t="s">
        <v>5904</v>
      </c>
      <c r="I6035" s="1"/>
      <c r="J6035" s="1"/>
      <c r="K6035" s="1">
        <v>0.01</v>
      </c>
      <c r="L6035" s="42">
        <v>12</v>
      </c>
      <c r="M6035" s="232">
        <v>46307</v>
      </c>
      <c r="N6035" s="1" t="e">
        <f>VLOOKUP(B6035,MICRO!E:L,8,0)</f>
        <v>#N/A</v>
      </c>
    </row>
    <row r="6036" spans="1:14" ht="20.25" x14ac:dyDescent="0.25">
      <c r="A6036" s="1">
        <v>128</v>
      </c>
      <c r="B6036" s="159"/>
      <c r="C6036" s="1" t="s">
        <v>5497</v>
      </c>
      <c r="D6036" s="1"/>
      <c r="E6036" s="1"/>
      <c r="F6036" s="1" t="s">
        <v>6617</v>
      </c>
      <c r="G6036" s="1">
        <v>36</v>
      </c>
      <c r="H6036" s="1" t="s">
        <v>5904</v>
      </c>
      <c r="I6036" s="1"/>
      <c r="J6036" s="1"/>
      <c r="K6036" s="1">
        <v>0.01</v>
      </c>
      <c r="L6036" s="42">
        <v>12</v>
      </c>
      <c r="M6036" s="232">
        <v>46307</v>
      </c>
      <c r="N6036" s="1" t="e">
        <f>VLOOKUP(B6036,MICRO!E:L,8,0)</f>
        <v>#N/A</v>
      </c>
    </row>
    <row r="6037" spans="1:14" ht="20.25" x14ac:dyDescent="0.25">
      <c r="A6037" s="1">
        <v>129</v>
      </c>
      <c r="B6037" s="159"/>
      <c r="C6037" s="1" t="s">
        <v>5497</v>
      </c>
      <c r="D6037" s="1"/>
      <c r="E6037" s="1"/>
      <c r="F6037" s="1" t="s">
        <v>6618</v>
      </c>
      <c r="G6037" s="1">
        <v>36</v>
      </c>
      <c r="H6037" s="1" t="s">
        <v>5904</v>
      </c>
      <c r="I6037" s="1"/>
      <c r="J6037" s="1"/>
      <c r="K6037" s="1">
        <v>0.01</v>
      </c>
      <c r="L6037" s="42">
        <v>12</v>
      </c>
      <c r="M6037" s="232">
        <v>46307</v>
      </c>
      <c r="N6037" s="1" t="e">
        <f>VLOOKUP(B6037,MICRO!E:L,8,0)</f>
        <v>#N/A</v>
      </c>
    </row>
    <row r="6038" spans="1:14" ht="20.25" x14ac:dyDescent="0.25">
      <c r="A6038" s="1">
        <v>130</v>
      </c>
      <c r="B6038" s="159"/>
      <c r="C6038" s="1" t="s">
        <v>5497</v>
      </c>
      <c r="D6038" s="1"/>
      <c r="E6038" s="1"/>
      <c r="F6038" s="1" t="s">
        <v>6619</v>
      </c>
      <c r="G6038" s="1">
        <v>36</v>
      </c>
      <c r="H6038" s="1" t="s">
        <v>5904</v>
      </c>
      <c r="I6038" s="1"/>
      <c r="J6038" s="1"/>
      <c r="K6038" s="1">
        <v>0.01</v>
      </c>
      <c r="L6038" s="42">
        <v>12</v>
      </c>
      <c r="M6038" s="232">
        <v>46307</v>
      </c>
      <c r="N6038" s="1" t="e">
        <f>VLOOKUP(B6038,MICRO!E:L,8,0)</f>
        <v>#N/A</v>
      </c>
    </row>
    <row r="6039" spans="1:14" ht="20.25" x14ac:dyDescent="0.25">
      <c r="A6039" s="1">
        <v>131</v>
      </c>
      <c r="B6039" s="159"/>
      <c r="C6039" s="1" t="s">
        <v>5271</v>
      </c>
      <c r="D6039" s="1"/>
      <c r="E6039" s="1"/>
      <c r="F6039" s="1" t="s">
        <v>6620</v>
      </c>
      <c r="G6039" s="1">
        <v>12</v>
      </c>
      <c r="H6039" s="1" t="s">
        <v>5904</v>
      </c>
      <c r="I6039" s="1"/>
      <c r="J6039" s="1"/>
      <c r="K6039" s="1">
        <v>0.01</v>
      </c>
      <c r="L6039" s="42">
        <v>12</v>
      </c>
      <c r="M6039" s="232">
        <v>46307</v>
      </c>
      <c r="N6039" s="1" t="e">
        <f>VLOOKUP(B6039,MICRO!E:L,8,0)</f>
        <v>#N/A</v>
      </c>
    </row>
    <row r="6040" spans="1:14" ht="20.25" x14ac:dyDescent="0.25">
      <c r="A6040" s="1">
        <v>132</v>
      </c>
      <c r="B6040" s="159"/>
      <c r="C6040" s="1" t="s">
        <v>5271</v>
      </c>
      <c r="D6040" s="1"/>
      <c r="E6040" s="1"/>
      <c r="F6040" s="1" t="s">
        <v>6621</v>
      </c>
      <c r="G6040" s="1">
        <v>28</v>
      </c>
      <c r="H6040" s="1" t="s">
        <v>5904</v>
      </c>
      <c r="I6040" s="1"/>
      <c r="J6040" s="1"/>
      <c r="K6040" s="1">
        <v>0.01</v>
      </c>
      <c r="L6040" s="42">
        <v>12</v>
      </c>
      <c r="M6040" s="232">
        <v>46307</v>
      </c>
      <c r="N6040" s="1" t="e">
        <f>VLOOKUP(B6040,MICRO!E:L,8,0)</f>
        <v>#N/A</v>
      </c>
    </row>
    <row r="6041" spans="1:14" ht="20.25" x14ac:dyDescent="0.25">
      <c r="A6041" s="1">
        <v>133</v>
      </c>
      <c r="B6041" s="159"/>
      <c r="C6041" s="1" t="s">
        <v>5271</v>
      </c>
      <c r="D6041" s="1"/>
      <c r="E6041" s="1"/>
      <c r="F6041" s="1" t="s">
        <v>6622</v>
      </c>
      <c r="G6041" s="1">
        <v>28</v>
      </c>
      <c r="H6041" s="1" t="s">
        <v>5904</v>
      </c>
      <c r="I6041" s="1"/>
      <c r="J6041" s="1"/>
      <c r="K6041" s="1">
        <v>0.01</v>
      </c>
      <c r="L6041" s="42">
        <v>12</v>
      </c>
      <c r="M6041" s="232">
        <v>46307</v>
      </c>
      <c r="N6041" s="1" t="e">
        <f>VLOOKUP(B6041,MICRO!E:L,8,0)</f>
        <v>#N/A</v>
      </c>
    </row>
    <row r="6042" spans="1:14" ht="20.25" x14ac:dyDescent="0.25">
      <c r="A6042" s="1">
        <v>134</v>
      </c>
      <c r="B6042" s="159"/>
      <c r="C6042" s="1" t="s">
        <v>6623</v>
      </c>
      <c r="D6042" s="1"/>
      <c r="E6042" s="1"/>
      <c r="F6042" s="1" t="s">
        <v>6624</v>
      </c>
      <c r="G6042" s="1">
        <v>520</v>
      </c>
      <c r="H6042" s="1" t="s">
        <v>5904</v>
      </c>
      <c r="I6042" s="1"/>
      <c r="J6042" s="1"/>
      <c r="K6042" s="1">
        <v>0.01</v>
      </c>
      <c r="L6042" s="42">
        <v>12</v>
      </c>
      <c r="M6042" s="232">
        <v>46307</v>
      </c>
      <c r="N6042" s="1" t="e">
        <f>VLOOKUP(B6042,MICRO!E:L,8,0)</f>
        <v>#N/A</v>
      </c>
    </row>
    <row r="6043" spans="1:14" ht="20.25" x14ac:dyDescent="0.25">
      <c r="A6043" s="1">
        <v>135</v>
      </c>
      <c r="B6043" s="159"/>
      <c r="C6043" s="1" t="s">
        <v>6623</v>
      </c>
      <c r="D6043" s="1"/>
      <c r="E6043" s="1"/>
      <c r="F6043" s="1" t="s">
        <v>6625</v>
      </c>
      <c r="G6043" s="1">
        <v>40</v>
      </c>
      <c r="H6043" s="1" t="s">
        <v>5904</v>
      </c>
      <c r="I6043" s="1"/>
      <c r="J6043" s="1"/>
      <c r="K6043" s="1">
        <v>0.01</v>
      </c>
      <c r="L6043" s="42">
        <v>12</v>
      </c>
      <c r="M6043" s="232">
        <v>46307</v>
      </c>
      <c r="N6043" s="1" t="e">
        <f>VLOOKUP(B6043,MICRO!E:L,8,0)</f>
        <v>#N/A</v>
      </c>
    </row>
    <row r="6044" spans="1:14" ht="20.25" x14ac:dyDescent="0.25">
      <c r="A6044" s="1">
        <v>136</v>
      </c>
      <c r="B6044" s="159"/>
      <c r="C6044" s="1" t="s">
        <v>6623</v>
      </c>
      <c r="D6044" s="1"/>
      <c r="E6044" s="1"/>
      <c r="F6044" s="1" t="s">
        <v>6626</v>
      </c>
      <c r="G6044" s="1">
        <v>36</v>
      </c>
      <c r="H6044" s="1" t="s">
        <v>5904</v>
      </c>
      <c r="I6044" s="1"/>
      <c r="J6044" s="1"/>
      <c r="K6044" s="1">
        <v>0.01</v>
      </c>
      <c r="L6044" s="42">
        <v>12</v>
      </c>
      <c r="M6044" s="232">
        <v>46307</v>
      </c>
      <c r="N6044" s="1" t="e">
        <f>VLOOKUP(B6044,MICRO!E:L,8,0)</f>
        <v>#N/A</v>
      </c>
    </row>
    <row r="6045" spans="1:14" ht="20.25" x14ac:dyDescent="0.25">
      <c r="A6045" s="1">
        <v>137</v>
      </c>
      <c r="B6045" s="159"/>
      <c r="C6045" s="1" t="s">
        <v>6623</v>
      </c>
      <c r="D6045" s="1"/>
      <c r="E6045" s="1"/>
      <c r="F6045" s="1" t="s">
        <v>6627</v>
      </c>
      <c r="G6045" s="1">
        <v>36</v>
      </c>
      <c r="H6045" s="1" t="s">
        <v>5904</v>
      </c>
      <c r="I6045" s="1"/>
      <c r="J6045" s="1"/>
      <c r="K6045" s="1">
        <v>0.01</v>
      </c>
      <c r="L6045" s="42">
        <v>12</v>
      </c>
      <c r="M6045" s="232">
        <v>46307</v>
      </c>
      <c r="N6045" s="1" t="e">
        <f>VLOOKUP(B6045,MICRO!E:L,8,0)</f>
        <v>#N/A</v>
      </c>
    </row>
    <row r="6046" spans="1:14" ht="20.25" x14ac:dyDescent="0.25">
      <c r="A6046" s="1">
        <v>138</v>
      </c>
      <c r="B6046" s="159"/>
      <c r="C6046" s="1" t="s">
        <v>6628</v>
      </c>
      <c r="D6046" s="1"/>
      <c r="E6046" s="1"/>
      <c r="F6046" s="1" t="s">
        <v>6629</v>
      </c>
      <c r="G6046" s="1">
        <v>48</v>
      </c>
      <c r="H6046" s="1" t="s">
        <v>5904</v>
      </c>
      <c r="I6046" s="1"/>
      <c r="J6046" s="1"/>
      <c r="K6046" s="1">
        <v>0.01</v>
      </c>
      <c r="L6046" s="42">
        <v>12</v>
      </c>
      <c r="M6046" s="232">
        <v>46307</v>
      </c>
      <c r="N6046" s="1" t="e">
        <f>VLOOKUP(B6046,MICRO!E:L,8,0)</f>
        <v>#N/A</v>
      </c>
    </row>
    <row r="6047" spans="1:14" ht="20.25" x14ac:dyDescent="0.25">
      <c r="A6047" s="1">
        <v>139</v>
      </c>
      <c r="B6047" s="159"/>
      <c r="C6047" s="1" t="s">
        <v>6630</v>
      </c>
      <c r="D6047" s="1"/>
      <c r="E6047" s="1"/>
      <c r="F6047" s="1" t="s">
        <v>6631</v>
      </c>
      <c r="G6047" s="1">
        <v>16</v>
      </c>
      <c r="H6047" s="1" t="s">
        <v>5904</v>
      </c>
      <c r="I6047" s="1"/>
      <c r="J6047" s="1"/>
      <c r="K6047" s="1">
        <v>0.01</v>
      </c>
      <c r="L6047" s="42">
        <v>12</v>
      </c>
      <c r="M6047" s="232">
        <v>46307</v>
      </c>
      <c r="N6047" s="1" t="e">
        <f>VLOOKUP(B6047,MICRO!E:L,8,0)</f>
        <v>#N/A</v>
      </c>
    </row>
    <row r="6048" spans="1:14" ht="20.25" x14ac:dyDescent="0.25">
      <c r="A6048" s="1">
        <v>140</v>
      </c>
      <c r="B6048" s="159"/>
      <c r="C6048" s="1" t="s">
        <v>6630</v>
      </c>
      <c r="D6048" s="1"/>
      <c r="E6048" s="1"/>
      <c r="F6048" s="1" t="s">
        <v>6632</v>
      </c>
      <c r="G6048" s="1">
        <v>16</v>
      </c>
      <c r="H6048" s="1" t="s">
        <v>5904</v>
      </c>
      <c r="I6048" s="1"/>
      <c r="J6048" s="1"/>
      <c r="K6048" s="1">
        <v>0.01</v>
      </c>
      <c r="L6048" s="42">
        <v>12</v>
      </c>
      <c r="M6048" s="232">
        <v>46307</v>
      </c>
      <c r="N6048" s="1" t="e">
        <f>VLOOKUP(B6048,MICRO!E:L,8,0)</f>
        <v>#N/A</v>
      </c>
    </row>
    <row r="6049" spans="1:14" ht="20.25" x14ac:dyDescent="0.25">
      <c r="A6049" s="1">
        <v>141</v>
      </c>
      <c r="B6049" s="159"/>
      <c r="C6049" s="1" t="s">
        <v>6633</v>
      </c>
      <c r="D6049" s="1"/>
      <c r="E6049" s="1"/>
      <c r="F6049" s="1" t="s">
        <v>6634</v>
      </c>
      <c r="G6049" s="1">
        <v>16</v>
      </c>
      <c r="H6049" s="1" t="s">
        <v>5904</v>
      </c>
      <c r="I6049" s="1"/>
      <c r="J6049" s="1"/>
      <c r="K6049" s="1">
        <v>0.01</v>
      </c>
      <c r="L6049" s="42">
        <v>12</v>
      </c>
      <c r="M6049" s="232">
        <v>46307</v>
      </c>
      <c r="N6049" s="1" t="e">
        <f>VLOOKUP(B6049,MICRO!E:L,8,0)</f>
        <v>#N/A</v>
      </c>
    </row>
    <row r="6050" spans="1:14" ht="20.25" x14ac:dyDescent="0.25">
      <c r="A6050" s="1">
        <v>142</v>
      </c>
      <c r="B6050" s="159"/>
      <c r="C6050" s="1" t="s">
        <v>6633</v>
      </c>
      <c r="D6050" s="1"/>
      <c r="E6050" s="1"/>
      <c r="F6050" s="1" t="s">
        <v>6635</v>
      </c>
      <c r="G6050" s="1">
        <v>16</v>
      </c>
      <c r="H6050" s="1" t="s">
        <v>5904</v>
      </c>
      <c r="I6050" s="1"/>
      <c r="J6050" s="1"/>
      <c r="K6050" s="1">
        <v>0.01</v>
      </c>
      <c r="L6050" s="42">
        <v>12</v>
      </c>
      <c r="M6050" s="232">
        <v>46307</v>
      </c>
      <c r="N6050" s="1" t="e">
        <f>VLOOKUP(B6050,MICRO!E:L,8,0)</f>
        <v>#N/A</v>
      </c>
    </row>
    <row r="6051" spans="1:14" ht="20.25" x14ac:dyDescent="0.25">
      <c r="A6051" s="1">
        <v>143</v>
      </c>
      <c r="B6051" s="159"/>
      <c r="C6051" s="1" t="s">
        <v>6633</v>
      </c>
      <c r="D6051" s="1"/>
      <c r="E6051" s="1"/>
      <c r="F6051" s="1" t="s">
        <v>6636</v>
      </c>
      <c r="G6051" s="1">
        <v>16</v>
      </c>
      <c r="H6051" s="1" t="s">
        <v>5904</v>
      </c>
      <c r="I6051" s="1"/>
      <c r="J6051" s="1"/>
      <c r="K6051" s="1">
        <v>0.01</v>
      </c>
      <c r="L6051" s="42">
        <v>12</v>
      </c>
      <c r="M6051" s="232">
        <v>46307</v>
      </c>
      <c r="N6051" s="1" t="e">
        <f>VLOOKUP(B6051,MICRO!E:L,8,0)</f>
        <v>#N/A</v>
      </c>
    </row>
    <row r="6052" spans="1:14" ht="20.25" x14ac:dyDescent="0.25">
      <c r="A6052" s="1">
        <v>144</v>
      </c>
      <c r="B6052" s="159"/>
      <c r="C6052" s="1" t="s">
        <v>6633</v>
      </c>
      <c r="D6052" s="1"/>
      <c r="E6052" s="1"/>
      <c r="F6052" s="1" t="s">
        <v>6637</v>
      </c>
      <c r="G6052" s="1">
        <v>16</v>
      </c>
      <c r="H6052" s="1" t="s">
        <v>5904</v>
      </c>
      <c r="I6052" s="1"/>
      <c r="J6052" s="1"/>
      <c r="K6052" s="1">
        <v>0.01</v>
      </c>
      <c r="L6052" s="42">
        <v>12</v>
      </c>
      <c r="M6052" s="232">
        <v>46307</v>
      </c>
      <c r="N6052" s="1" t="e">
        <f>VLOOKUP(B6052,MICRO!E:L,8,0)</f>
        <v>#N/A</v>
      </c>
    </row>
    <row r="6053" spans="1:14" ht="20.25" x14ac:dyDescent="0.25">
      <c r="A6053" s="1">
        <v>145</v>
      </c>
      <c r="B6053" s="159"/>
      <c r="C6053" s="1" t="s">
        <v>6633</v>
      </c>
      <c r="D6053" s="1"/>
      <c r="E6053" s="1"/>
      <c r="F6053" s="1" t="s">
        <v>6638</v>
      </c>
      <c r="G6053" s="1">
        <v>8</v>
      </c>
      <c r="H6053" s="1" t="s">
        <v>5904</v>
      </c>
      <c r="I6053" s="1"/>
      <c r="J6053" s="1"/>
      <c r="K6053" s="1">
        <v>0.01</v>
      </c>
      <c r="L6053" s="42">
        <v>12</v>
      </c>
      <c r="M6053" s="232">
        <v>46307</v>
      </c>
      <c r="N6053" s="1" t="e">
        <f>VLOOKUP(B6053,MICRO!E:L,8,0)</f>
        <v>#N/A</v>
      </c>
    </row>
    <row r="6054" spans="1:14" ht="20.25" x14ac:dyDescent="0.25">
      <c r="A6054" s="1">
        <v>146</v>
      </c>
      <c r="B6054" s="159"/>
      <c r="C6054" s="1" t="s">
        <v>6633</v>
      </c>
      <c r="D6054" s="1"/>
      <c r="E6054" s="1"/>
      <c r="F6054" s="1" t="s">
        <v>6639</v>
      </c>
      <c r="G6054" s="1">
        <v>32</v>
      </c>
      <c r="H6054" s="1" t="s">
        <v>5904</v>
      </c>
      <c r="I6054" s="1"/>
      <c r="J6054" s="1"/>
      <c r="K6054" s="1">
        <v>0.01</v>
      </c>
      <c r="L6054" s="42">
        <v>12</v>
      </c>
      <c r="M6054" s="232">
        <v>46307</v>
      </c>
      <c r="N6054" s="1" t="e">
        <f>VLOOKUP(B6054,MICRO!E:L,8,0)</f>
        <v>#N/A</v>
      </c>
    </row>
    <row r="6055" spans="1:14" ht="20.25" x14ac:dyDescent="0.25">
      <c r="A6055" s="1">
        <v>147</v>
      </c>
      <c r="B6055" s="159"/>
      <c r="C6055" s="1" t="s">
        <v>6633</v>
      </c>
      <c r="D6055" s="1"/>
      <c r="E6055" s="1"/>
      <c r="F6055" s="1" t="s">
        <v>6640</v>
      </c>
      <c r="G6055" s="1">
        <v>32</v>
      </c>
      <c r="H6055" s="1" t="s">
        <v>5904</v>
      </c>
      <c r="I6055" s="1"/>
      <c r="J6055" s="1"/>
      <c r="K6055" s="1">
        <v>0.01</v>
      </c>
      <c r="L6055" s="42">
        <v>12</v>
      </c>
      <c r="M6055" s="232">
        <v>46307</v>
      </c>
      <c r="N6055" s="1" t="e">
        <f>VLOOKUP(B6055,MICRO!E:L,8,0)</f>
        <v>#N/A</v>
      </c>
    </row>
    <row r="6056" spans="1:14" ht="20.25" x14ac:dyDescent="0.25">
      <c r="A6056" s="1">
        <v>148</v>
      </c>
      <c r="B6056" s="159"/>
      <c r="C6056" s="1" t="s">
        <v>6633</v>
      </c>
      <c r="D6056" s="1"/>
      <c r="E6056" s="1"/>
      <c r="F6056" s="1" t="s">
        <v>6641</v>
      </c>
      <c r="G6056" s="1">
        <v>32</v>
      </c>
      <c r="H6056" s="1" t="s">
        <v>5904</v>
      </c>
      <c r="I6056" s="1"/>
      <c r="J6056" s="1"/>
      <c r="K6056" s="1">
        <v>0.01</v>
      </c>
      <c r="L6056" s="42">
        <v>12</v>
      </c>
      <c r="M6056" s="232">
        <v>46307</v>
      </c>
      <c r="N6056" s="1" t="e">
        <f>VLOOKUP(B6056,MICRO!E:L,8,0)</f>
        <v>#N/A</v>
      </c>
    </row>
    <row r="6057" spans="1:14" ht="20.25" x14ac:dyDescent="0.25">
      <c r="A6057" s="1">
        <v>149</v>
      </c>
      <c r="B6057" s="159"/>
      <c r="C6057" s="1" t="s">
        <v>6642</v>
      </c>
      <c r="D6057" s="1"/>
      <c r="E6057" s="1"/>
      <c r="F6057" s="1" t="s">
        <v>6643</v>
      </c>
      <c r="G6057" s="1">
        <v>32</v>
      </c>
      <c r="H6057" s="1" t="s">
        <v>5904</v>
      </c>
      <c r="I6057" s="1"/>
      <c r="J6057" s="1"/>
      <c r="K6057" s="1">
        <v>0.01</v>
      </c>
      <c r="L6057" s="42">
        <v>12</v>
      </c>
      <c r="M6057" s="232">
        <v>46307</v>
      </c>
      <c r="N6057" s="1" t="e">
        <f>VLOOKUP(B6057,MICRO!E:L,8,0)</f>
        <v>#N/A</v>
      </c>
    </row>
    <row r="6058" spans="1:14" ht="20.25" x14ac:dyDescent="0.25">
      <c r="A6058" s="1">
        <v>150</v>
      </c>
      <c r="B6058" s="159"/>
      <c r="C6058" s="1" t="s">
        <v>6642</v>
      </c>
      <c r="D6058" s="1"/>
      <c r="E6058" s="1"/>
      <c r="F6058" s="1" t="s">
        <v>6644</v>
      </c>
      <c r="G6058" s="1">
        <v>16</v>
      </c>
      <c r="H6058" s="1" t="s">
        <v>5904</v>
      </c>
      <c r="I6058" s="1"/>
      <c r="J6058" s="1"/>
      <c r="K6058" s="1">
        <v>0.01</v>
      </c>
      <c r="L6058" s="42">
        <v>12</v>
      </c>
      <c r="M6058" s="232">
        <v>46307</v>
      </c>
      <c r="N6058" s="1" t="e">
        <f>VLOOKUP(B6058,MICRO!E:L,8,0)</f>
        <v>#N/A</v>
      </c>
    </row>
    <row r="6059" spans="1:14" ht="20.25" x14ac:dyDescent="0.25">
      <c r="A6059" s="1">
        <v>151</v>
      </c>
      <c r="B6059" s="159"/>
      <c r="C6059" s="1" t="s">
        <v>6642</v>
      </c>
      <c r="D6059" s="1"/>
      <c r="E6059" s="1"/>
      <c r="F6059" s="1" t="s">
        <v>6645</v>
      </c>
      <c r="G6059" s="1">
        <v>16</v>
      </c>
      <c r="H6059" s="1" t="s">
        <v>5904</v>
      </c>
      <c r="I6059" s="1"/>
      <c r="J6059" s="1"/>
      <c r="K6059" s="1">
        <v>0.01</v>
      </c>
      <c r="L6059" s="42">
        <v>12</v>
      </c>
      <c r="M6059" s="232">
        <v>46307</v>
      </c>
      <c r="N6059" s="1" t="e">
        <f>VLOOKUP(B6059,MICRO!E:L,8,0)</f>
        <v>#N/A</v>
      </c>
    </row>
    <row r="6060" spans="1:14" ht="20.25" x14ac:dyDescent="0.25">
      <c r="A6060" s="1">
        <v>152</v>
      </c>
      <c r="B6060" s="159"/>
      <c r="C6060" s="1" t="s">
        <v>6642</v>
      </c>
      <c r="D6060" s="1"/>
      <c r="E6060" s="1"/>
      <c r="F6060" s="1" t="s">
        <v>6646</v>
      </c>
      <c r="G6060" s="1">
        <v>4</v>
      </c>
      <c r="H6060" s="1" t="s">
        <v>5904</v>
      </c>
      <c r="I6060" s="1"/>
      <c r="J6060" s="1"/>
      <c r="K6060" s="1">
        <v>0.01</v>
      </c>
      <c r="L6060" s="42">
        <v>12</v>
      </c>
      <c r="M6060" s="232">
        <v>46307</v>
      </c>
      <c r="N6060" s="1" t="e">
        <f>VLOOKUP(B6060,MICRO!E:L,8,0)</f>
        <v>#N/A</v>
      </c>
    </row>
    <row r="6061" spans="1:14" ht="20.25" x14ac:dyDescent="0.25">
      <c r="A6061" s="1">
        <v>153</v>
      </c>
      <c r="B6061" s="159"/>
      <c r="C6061" s="1" t="s">
        <v>5619</v>
      </c>
      <c r="D6061" s="1"/>
      <c r="E6061" s="1"/>
      <c r="F6061" s="1" t="s">
        <v>6647</v>
      </c>
      <c r="G6061" s="1">
        <v>12</v>
      </c>
      <c r="H6061" s="1" t="s">
        <v>5904</v>
      </c>
      <c r="I6061" s="1"/>
      <c r="J6061" s="1"/>
      <c r="K6061" s="1">
        <v>0.01</v>
      </c>
      <c r="L6061" s="42">
        <v>12</v>
      </c>
      <c r="M6061" s="232">
        <v>46307</v>
      </c>
      <c r="N6061" s="1" t="e">
        <f>VLOOKUP(B6061,MICRO!E:L,8,0)</f>
        <v>#N/A</v>
      </c>
    </row>
    <row r="6062" spans="1:14" ht="20.25" x14ac:dyDescent="0.25">
      <c r="A6062" s="1">
        <v>154</v>
      </c>
      <c r="B6062" s="159"/>
      <c r="C6062" s="1" t="s">
        <v>5619</v>
      </c>
      <c r="D6062" s="1"/>
      <c r="E6062" s="1"/>
      <c r="F6062" s="1" t="s">
        <v>6648</v>
      </c>
      <c r="G6062" s="1">
        <v>12</v>
      </c>
      <c r="H6062" s="1" t="s">
        <v>5904</v>
      </c>
      <c r="I6062" s="1"/>
      <c r="J6062" s="1"/>
      <c r="K6062" s="1">
        <v>0.01</v>
      </c>
      <c r="L6062" s="42">
        <v>12</v>
      </c>
      <c r="M6062" s="232">
        <v>46307</v>
      </c>
      <c r="N6062" s="1" t="e">
        <f>VLOOKUP(B6062,MICRO!E:L,8,0)</f>
        <v>#N/A</v>
      </c>
    </row>
    <row r="6063" spans="1:14" ht="20.25" x14ac:dyDescent="0.25">
      <c r="A6063" s="1">
        <v>155</v>
      </c>
      <c r="B6063" s="159"/>
      <c r="C6063" s="1" t="s">
        <v>6649</v>
      </c>
      <c r="D6063" s="1"/>
      <c r="E6063" s="1"/>
      <c r="F6063" s="1" t="s">
        <v>6650</v>
      </c>
      <c r="G6063" s="1">
        <v>54</v>
      </c>
      <c r="H6063" s="1" t="s">
        <v>5904</v>
      </c>
      <c r="I6063" s="1"/>
      <c r="J6063" s="1"/>
      <c r="K6063" s="1">
        <v>0.01</v>
      </c>
      <c r="L6063" s="42">
        <v>12</v>
      </c>
      <c r="M6063" s="232">
        <v>46307</v>
      </c>
      <c r="N6063" s="1" t="e">
        <f>VLOOKUP(B6063,MICRO!E:L,8,0)</f>
        <v>#N/A</v>
      </c>
    </row>
    <row r="6064" spans="1:14" ht="20.25" x14ac:dyDescent="0.25">
      <c r="A6064" s="1">
        <v>156</v>
      </c>
      <c r="B6064" s="159"/>
      <c r="C6064" s="1" t="s">
        <v>6649</v>
      </c>
      <c r="D6064" s="1"/>
      <c r="E6064" s="1"/>
      <c r="F6064" s="1" t="s">
        <v>6651</v>
      </c>
      <c r="G6064" s="1">
        <v>54</v>
      </c>
      <c r="H6064" s="1" t="s">
        <v>5904</v>
      </c>
      <c r="I6064" s="1"/>
      <c r="J6064" s="1"/>
      <c r="K6064" s="1">
        <v>0.01</v>
      </c>
      <c r="L6064" s="42">
        <v>12</v>
      </c>
      <c r="M6064" s="232">
        <v>46307</v>
      </c>
      <c r="N6064" s="1" t="e">
        <f>VLOOKUP(B6064,MICRO!E:L,8,0)</f>
        <v>#N/A</v>
      </c>
    </row>
    <row r="6065" spans="1:14" ht="20.25" x14ac:dyDescent="0.25">
      <c r="A6065" s="1">
        <v>157</v>
      </c>
      <c r="B6065" s="159"/>
      <c r="C6065" s="1" t="s">
        <v>6649</v>
      </c>
      <c r="D6065" s="1"/>
      <c r="E6065" s="1"/>
      <c r="F6065" s="1" t="s">
        <v>6652</v>
      </c>
      <c r="G6065" s="1">
        <v>50</v>
      </c>
      <c r="H6065" s="1" t="s">
        <v>5904</v>
      </c>
      <c r="I6065" s="1"/>
      <c r="J6065" s="1"/>
      <c r="K6065" s="1">
        <v>0.01</v>
      </c>
      <c r="L6065" s="42">
        <v>12</v>
      </c>
      <c r="M6065" s="232">
        <v>46307</v>
      </c>
      <c r="N6065" s="1" t="e">
        <f>VLOOKUP(B6065,MICRO!E:L,8,0)</f>
        <v>#N/A</v>
      </c>
    </row>
    <row r="6066" spans="1:14" ht="20.25" x14ac:dyDescent="0.25">
      <c r="A6066" s="1">
        <v>158</v>
      </c>
      <c r="B6066" s="159"/>
      <c r="C6066" s="1" t="s">
        <v>6649</v>
      </c>
      <c r="D6066" s="1"/>
      <c r="E6066" s="1"/>
      <c r="F6066" s="1" t="s">
        <v>6653</v>
      </c>
      <c r="G6066" s="1">
        <v>50</v>
      </c>
      <c r="H6066" s="1" t="s">
        <v>5904</v>
      </c>
      <c r="I6066" s="1"/>
      <c r="J6066" s="1"/>
      <c r="K6066" s="1">
        <v>0.01</v>
      </c>
      <c r="L6066" s="42">
        <v>12</v>
      </c>
      <c r="M6066" s="232">
        <v>46307</v>
      </c>
      <c r="N6066" s="1" t="e">
        <f>VLOOKUP(B6066,MICRO!E:L,8,0)</f>
        <v>#N/A</v>
      </c>
    </row>
    <row r="6067" spans="1:14" ht="20.25" x14ac:dyDescent="0.25">
      <c r="A6067" s="1">
        <v>159</v>
      </c>
      <c r="B6067" s="159"/>
      <c r="C6067" s="1" t="s">
        <v>5485</v>
      </c>
      <c r="D6067" s="1"/>
      <c r="E6067" s="1"/>
      <c r="F6067" s="1" t="s">
        <v>6654</v>
      </c>
      <c r="G6067" s="1">
        <v>28</v>
      </c>
      <c r="H6067" s="1" t="s">
        <v>5904</v>
      </c>
      <c r="I6067" s="1"/>
      <c r="J6067" s="1"/>
      <c r="K6067" s="1">
        <v>0.01</v>
      </c>
      <c r="L6067" s="42">
        <v>12</v>
      </c>
      <c r="M6067" s="232">
        <v>46307</v>
      </c>
      <c r="N6067" s="1" t="e">
        <f>VLOOKUP(B6067,MICRO!E:L,8,0)</f>
        <v>#N/A</v>
      </c>
    </row>
    <row r="6068" spans="1:14" ht="20.25" x14ac:dyDescent="0.25">
      <c r="A6068" s="1">
        <v>160</v>
      </c>
      <c r="B6068" s="159"/>
      <c r="C6068" s="1" t="s">
        <v>5631</v>
      </c>
      <c r="D6068" s="1"/>
      <c r="E6068" s="1"/>
      <c r="F6068" s="1" t="s">
        <v>6655</v>
      </c>
      <c r="G6068" s="1">
        <v>26</v>
      </c>
      <c r="H6068" s="1" t="s">
        <v>5904</v>
      </c>
      <c r="I6068" s="1"/>
      <c r="J6068" s="1"/>
      <c r="K6068" s="1">
        <v>0.01</v>
      </c>
      <c r="L6068" s="42">
        <v>12</v>
      </c>
      <c r="M6068" s="232">
        <v>46307</v>
      </c>
      <c r="N6068" s="1" t="e">
        <f>VLOOKUP(B6068,MICRO!E:L,8,0)</f>
        <v>#N/A</v>
      </c>
    </row>
    <row r="6069" spans="1:14" ht="20.25" x14ac:dyDescent="0.25">
      <c r="A6069" s="1">
        <v>161</v>
      </c>
      <c r="B6069" s="159"/>
      <c r="C6069" s="1" t="s">
        <v>6656</v>
      </c>
      <c r="D6069" s="1"/>
      <c r="E6069" s="1"/>
      <c r="F6069" s="1" t="s">
        <v>6657</v>
      </c>
      <c r="G6069" s="1">
        <v>43</v>
      </c>
      <c r="H6069" s="1" t="s">
        <v>5904</v>
      </c>
      <c r="I6069" s="1"/>
      <c r="J6069" s="1"/>
      <c r="K6069" s="1">
        <v>0.01</v>
      </c>
      <c r="L6069" s="42">
        <v>12</v>
      </c>
      <c r="M6069" s="232">
        <v>46307</v>
      </c>
      <c r="N6069" s="1" t="e">
        <f>VLOOKUP(B6069,MICRO!E:L,8,0)</f>
        <v>#N/A</v>
      </c>
    </row>
    <row r="6070" spans="1:14" ht="20.25" x14ac:dyDescent="0.25">
      <c r="A6070" s="1">
        <v>162</v>
      </c>
      <c r="B6070" s="159"/>
      <c r="C6070" s="1" t="s">
        <v>6656</v>
      </c>
      <c r="D6070" s="1"/>
      <c r="E6070" s="1"/>
      <c r="F6070" s="1" t="s">
        <v>6658</v>
      </c>
      <c r="G6070" s="1">
        <v>55</v>
      </c>
      <c r="H6070" s="1" t="s">
        <v>5904</v>
      </c>
      <c r="I6070" s="1"/>
      <c r="J6070" s="1"/>
      <c r="K6070" s="1">
        <v>0.01</v>
      </c>
      <c r="L6070" s="42">
        <v>12</v>
      </c>
      <c r="M6070" s="232">
        <v>46307</v>
      </c>
      <c r="N6070" s="1" t="e">
        <f>VLOOKUP(B6070,MICRO!E:L,8,0)</f>
        <v>#N/A</v>
      </c>
    </row>
    <row r="6071" spans="1:14" ht="20.25" x14ac:dyDescent="0.25">
      <c r="A6071" s="1">
        <v>163</v>
      </c>
      <c r="B6071" s="159"/>
      <c r="C6071" s="1" t="s">
        <v>6656</v>
      </c>
      <c r="D6071" s="1"/>
      <c r="E6071" s="1"/>
      <c r="F6071" s="1" t="s">
        <v>6659</v>
      </c>
      <c r="G6071" s="1">
        <v>53</v>
      </c>
      <c r="H6071" s="1" t="s">
        <v>5904</v>
      </c>
      <c r="I6071" s="1"/>
      <c r="J6071" s="1"/>
      <c r="K6071" s="1">
        <v>0.01</v>
      </c>
      <c r="L6071" s="42">
        <v>12</v>
      </c>
      <c r="M6071" s="232">
        <v>46307</v>
      </c>
      <c r="N6071" s="1" t="e">
        <f>VLOOKUP(B6071,MICRO!E:L,8,0)</f>
        <v>#N/A</v>
      </c>
    </row>
    <row r="6072" spans="1:14" ht="20.25" x14ac:dyDescent="0.25">
      <c r="A6072" s="1">
        <v>164</v>
      </c>
      <c r="B6072" s="159"/>
      <c r="C6072" s="1" t="s">
        <v>6656</v>
      </c>
      <c r="D6072" s="1"/>
      <c r="E6072" s="1"/>
      <c r="F6072" s="1" t="s">
        <v>6660</v>
      </c>
      <c r="G6072" s="1">
        <v>30</v>
      </c>
      <c r="H6072" s="1" t="s">
        <v>5904</v>
      </c>
      <c r="I6072" s="1"/>
      <c r="J6072" s="1"/>
      <c r="K6072" s="1">
        <v>0.01</v>
      </c>
      <c r="L6072" s="42">
        <v>12</v>
      </c>
      <c r="M6072" s="232">
        <v>46307</v>
      </c>
      <c r="N6072" s="1" t="e">
        <f>VLOOKUP(B6072,MICRO!E:L,8,0)</f>
        <v>#N/A</v>
      </c>
    </row>
    <row r="6073" spans="1:14" ht="20.25" x14ac:dyDescent="0.25">
      <c r="A6073" s="1">
        <v>165</v>
      </c>
      <c r="B6073" s="159"/>
      <c r="C6073" s="1" t="s">
        <v>6656</v>
      </c>
      <c r="D6073" s="1"/>
      <c r="E6073" s="1"/>
      <c r="F6073" s="1" t="s">
        <v>6661</v>
      </c>
      <c r="G6073" s="1">
        <v>30</v>
      </c>
      <c r="H6073" s="1" t="s">
        <v>5904</v>
      </c>
      <c r="I6073" s="1"/>
      <c r="J6073" s="1"/>
      <c r="K6073" s="1">
        <v>0.01</v>
      </c>
      <c r="L6073" s="42">
        <v>12</v>
      </c>
      <c r="M6073" s="232">
        <v>46307</v>
      </c>
      <c r="N6073" s="1" t="e">
        <f>VLOOKUP(B6073,MICRO!E:L,8,0)</f>
        <v>#N/A</v>
      </c>
    </row>
    <row r="6074" spans="1:14" ht="20.25" x14ac:dyDescent="0.25">
      <c r="A6074" s="1">
        <v>166</v>
      </c>
      <c r="B6074" s="159"/>
      <c r="C6074" s="1" t="s">
        <v>6656</v>
      </c>
      <c r="D6074" s="1"/>
      <c r="E6074" s="1"/>
      <c r="F6074" s="1" t="s">
        <v>6662</v>
      </c>
      <c r="G6074" s="1">
        <v>30</v>
      </c>
      <c r="H6074" s="1" t="s">
        <v>5904</v>
      </c>
      <c r="I6074" s="1"/>
      <c r="J6074" s="1"/>
      <c r="K6074" s="1">
        <v>0.01</v>
      </c>
      <c r="L6074" s="42">
        <v>12</v>
      </c>
      <c r="M6074" s="232">
        <v>46307</v>
      </c>
      <c r="N6074" s="1" t="e">
        <f>VLOOKUP(B6074,MICRO!E:L,8,0)</f>
        <v>#N/A</v>
      </c>
    </row>
    <row r="6075" spans="1:14" ht="20.25" x14ac:dyDescent="0.25">
      <c r="A6075" s="1">
        <v>167</v>
      </c>
      <c r="B6075" s="159"/>
      <c r="C6075" s="1" t="s">
        <v>6656</v>
      </c>
      <c r="D6075" s="1"/>
      <c r="E6075" s="1"/>
      <c r="F6075" s="1" t="s">
        <v>6663</v>
      </c>
      <c r="G6075" s="1">
        <v>12</v>
      </c>
      <c r="H6075" s="1" t="s">
        <v>5904</v>
      </c>
      <c r="I6075" s="1"/>
      <c r="J6075" s="1"/>
      <c r="K6075" s="1">
        <v>0.01</v>
      </c>
      <c r="L6075" s="42">
        <v>12</v>
      </c>
      <c r="M6075" s="232">
        <v>46307</v>
      </c>
      <c r="N6075" s="1" t="e">
        <f>VLOOKUP(B6075,MICRO!E:L,8,0)</f>
        <v>#N/A</v>
      </c>
    </row>
    <row r="6076" spans="1:14" ht="20.25" x14ac:dyDescent="0.25">
      <c r="A6076" s="1">
        <v>168</v>
      </c>
      <c r="B6076" s="159"/>
      <c r="C6076" s="1" t="s">
        <v>6656</v>
      </c>
      <c r="D6076" s="1"/>
      <c r="E6076" s="1"/>
      <c r="F6076" s="1" t="s">
        <v>6664</v>
      </c>
      <c r="G6076" s="1">
        <v>2</v>
      </c>
      <c r="H6076" s="1" t="s">
        <v>5904</v>
      </c>
      <c r="I6076" s="1"/>
      <c r="J6076" s="1"/>
      <c r="K6076" s="1">
        <v>0.01</v>
      </c>
      <c r="L6076" s="42">
        <v>12</v>
      </c>
      <c r="M6076" s="232">
        <v>46307</v>
      </c>
      <c r="N6076" s="1" t="e">
        <f>VLOOKUP(B6076,MICRO!E:L,8,0)</f>
        <v>#N/A</v>
      </c>
    </row>
    <row r="6077" spans="1:14" ht="20.25" x14ac:dyDescent="0.25">
      <c r="A6077" s="1">
        <v>169</v>
      </c>
      <c r="B6077" s="159"/>
      <c r="C6077" s="1" t="s">
        <v>4519</v>
      </c>
      <c r="D6077" s="1"/>
      <c r="E6077" s="1"/>
      <c r="F6077" s="1" t="s">
        <v>6665</v>
      </c>
      <c r="G6077" s="1">
        <v>40</v>
      </c>
      <c r="H6077" s="1" t="s">
        <v>5904</v>
      </c>
      <c r="I6077" s="1"/>
      <c r="J6077" s="1"/>
      <c r="K6077" s="1">
        <v>0.01</v>
      </c>
      <c r="L6077" s="42">
        <v>12</v>
      </c>
      <c r="M6077" s="232">
        <v>46307</v>
      </c>
      <c r="N6077" s="1" t="e">
        <f>VLOOKUP(B6077,MICRO!E:L,8,0)</f>
        <v>#N/A</v>
      </c>
    </row>
    <row r="6078" spans="1:14" ht="20.25" x14ac:dyDescent="0.25">
      <c r="A6078" s="1">
        <v>170</v>
      </c>
      <c r="B6078" s="159"/>
      <c r="C6078" s="1" t="s">
        <v>4519</v>
      </c>
      <c r="D6078" s="1"/>
      <c r="E6078" s="1"/>
      <c r="F6078" s="1" t="s">
        <v>6666</v>
      </c>
      <c r="G6078" s="1">
        <v>40</v>
      </c>
      <c r="H6078" s="1" t="s">
        <v>5904</v>
      </c>
      <c r="I6078" s="1"/>
      <c r="J6078" s="1"/>
      <c r="K6078" s="1">
        <v>0.01</v>
      </c>
      <c r="L6078" s="42">
        <v>12</v>
      </c>
      <c r="M6078" s="232">
        <v>46307</v>
      </c>
      <c r="N6078" s="1" t="e">
        <f>VLOOKUP(B6078,MICRO!E:L,8,0)</f>
        <v>#N/A</v>
      </c>
    </row>
    <row r="6079" spans="1:14" ht="20.25" x14ac:dyDescent="0.25">
      <c r="A6079" s="1">
        <v>171</v>
      </c>
      <c r="B6079" s="159"/>
      <c r="C6079" s="1" t="s">
        <v>4519</v>
      </c>
      <c r="D6079" s="1"/>
      <c r="E6079" s="1"/>
      <c r="F6079" s="1" t="s">
        <v>6667</v>
      </c>
      <c r="G6079" s="1">
        <v>40</v>
      </c>
      <c r="H6079" s="1" t="s">
        <v>5904</v>
      </c>
      <c r="I6079" s="1"/>
      <c r="J6079" s="1"/>
      <c r="K6079" s="1">
        <v>0.01</v>
      </c>
      <c r="L6079" s="42">
        <v>12</v>
      </c>
      <c r="M6079" s="232">
        <v>46307</v>
      </c>
      <c r="N6079" s="1" t="e">
        <f>VLOOKUP(B6079,MICRO!E:L,8,0)</f>
        <v>#N/A</v>
      </c>
    </row>
    <row r="6080" spans="1:14" ht="20.25" x14ac:dyDescent="0.25">
      <c r="A6080" s="1">
        <v>172</v>
      </c>
      <c r="B6080" s="159"/>
      <c r="C6080" s="1" t="s">
        <v>4519</v>
      </c>
      <c r="D6080" s="1"/>
      <c r="E6080" s="1"/>
      <c r="F6080" s="1" t="s">
        <v>6668</v>
      </c>
      <c r="G6080" s="1">
        <v>2</v>
      </c>
      <c r="H6080" s="1" t="s">
        <v>5904</v>
      </c>
      <c r="I6080" s="1"/>
      <c r="J6080" s="1"/>
      <c r="K6080" s="1">
        <v>0.01</v>
      </c>
      <c r="L6080" s="42">
        <v>12</v>
      </c>
      <c r="M6080" s="232">
        <v>46307</v>
      </c>
      <c r="N6080" s="1" t="e">
        <f>VLOOKUP(B6080,MICRO!E:L,8,0)</f>
        <v>#N/A</v>
      </c>
    </row>
    <row r="6081" spans="1:14" ht="20.25" x14ac:dyDescent="0.25">
      <c r="A6081" s="1">
        <v>173</v>
      </c>
      <c r="B6081" s="159"/>
      <c r="C6081" s="1" t="s">
        <v>4519</v>
      </c>
      <c r="D6081" s="1"/>
      <c r="E6081" s="1"/>
      <c r="F6081" s="1" t="s">
        <v>6669</v>
      </c>
      <c r="G6081" s="1">
        <v>2</v>
      </c>
      <c r="H6081" s="1" t="s">
        <v>5904</v>
      </c>
      <c r="I6081" s="1"/>
      <c r="J6081" s="1"/>
      <c r="K6081" s="1">
        <v>0.01</v>
      </c>
      <c r="L6081" s="42">
        <v>12</v>
      </c>
      <c r="M6081" s="232">
        <v>46307</v>
      </c>
      <c r="N6081" s="1" t="e">
        <f>VLOOKUP(B6081,MICRO!E:L,8,0)</f>
        <v>#N/A</v>
      </c>
    </row>
    <row r="6082" spans="1:14" ht="20.25" x14ac:dyDescent="0.25">
      <c r="A6082" s="1">
        <v>174</v>
      </c>
      <c r="B6082" s="159"/>
      <c r="C6082" s="1" t="s">
        <v>4519</v>
      </c>
      <c r="D6082" s="1"/>
      <c r="E6082" s="1"/>
      <c r="F6082" s="1" t="s">
        <v>6670</v>
      </c>
      <c r="G6082" s="1">
        <v>2</v>
      </c>
      <c r="H6082" s="1" t="s">
        <v>5904</v>
      </c>
      <c r="I6082" s="1"/>
      <c r="J6082" s="1"/>
      <c r="K6082" s="1">
        <v>0.01</v>
      </c>
      <c r="L6082" s="42">
        <v>12</v>
      </c>
      <c r="M6082" s="232">
        <v>46307</v>
      </c>
      <c r="N6082" s="1" t="e">
        <f>VLOOKUP(B6082,MICRO!E:L,8,0)</f>
        <v>#N/A</v>
      </c>
    </row>
    <row r="6083" spans="1:14" ht="20.25" x14ac:dyDescent="0.25">
      <c r="A6083" s="1">
        <v>175</v>
      </c>
      <c r="B6083" s="159"/>
      <c r="C6083" s="1" t="s">
        <v>4535</v>
      </c>
      <c r="D6083" s="1"/>
      <c r="E6083" s="1"/>
      <c r="F6083" s="1" t="s">
        <v>6671</v>
      </c>
      <c r="G6083" s="1">
        <v>16</v>
      </c>
      <c r="H6083" s="1" t="s">
        <v>5904</v>
      </c>
      <c r="I6083" s="1"/>
      <c r="J6083" s="1"/>
      <c r="K6083" s="1">
        <v>0.01</v>
      </c>
      <c r="L6083" s="42">
        <v>12</v>
      </c>
      <c r="M6083" s="232">
        <v>46307</v>
      </c>
      <c r="N6083" s="1" t="e">
        <f>VLOOKUP(B6083,MICRO!E:L,8,0)</f>
        <v>#N/A</v>
      </c>
    </row>
    <row r="6084" spans="1:14" ht="20.25" x14ac:dyDescent="0.25">
      <c r="A6084" s="1">
        <v>176</v>
      </c>
      <c r="B6084" s="159"/>
      <c r="C6084" s="1" t="s">
        <v>4535</v>
      </c>
      <c r="D6084" s="1"/>
      <c r="E6084" s="1"/>
      <c r="F6084" s="1" t="s">
        <v>6672</v>
      </c>
      <c r="G6084" s="1">
        <v>16</v>
      </c>
      <c r="H6084" s="1" t="s">
        <v>5904</v>
      </c>
      <c r="I6084" s="1"/>
      <c r="J6084" s="1"/>
      <c r="K6084" s="1">
        <v>0.01</v>
      </c>
      <c r="L6084" s="42">
        <v>12</v>
      </c>
      <c r="M6084" s="232">
        <v>46307</v>
      </c>
      <c r="N6084" s="1" t="e">
        <f>VLOOKUP(B6084,MICRO!E:L,8,0)</f>
        <v>#N/A</v>
      </c>
    </row>
    <row r="6085" spans="1:14" ht="20.25" x14ac:dyDescent="0.25">
      <c r="A6085" s="1">
        <v>177</v>
      </c>
      <c r="B6085" s="159"/>
      <c r="C6085" s="1" t="s">
        <v>4535</v>
      </c>
      <c r="D6085" s="1"/>
      <c r="E6085" s="1"/>
      <c r="F6085" s="1" t="s">
        <v>6673</v>
      </c>
      <c r="G6085" s="1">
        <v>16</v>
      </c>
      <c r="H6085" s="1" t="s">
        <v>5904</v>
      </c>
      <c r="I6085" s="1"/>
      <c r="J6085" s="1"/>
      <c r="K6085" s="1">
        <v>0.01</v>
      </c>
      <c r="L6085" s="42">
        <v>12</v>
      </c>
      <c r="M6085" s="232">
        <v>46307</v>
      </c>
      <c r="N6085" s="1" t="e">
        <f>VLOOKUP(B6085,MICRO!E:L,8,0)</f>
        <v>#N/A</v>
      </c>
    </row>
    <row r="6086" spans="1:14" ht="20.25" x14ac:dyDescent="0.25">
      <c r="A6086" s="1">
        <v>178</v>
      </c>
      <c r="B6086" s="159"/>
      <c r="C6086" s="1" t="s">
        <v>4535</v>
      </c>
      <c r="D6086" s="1"/>
      <c r="E6086" s="1"/>
      <c r="F6086" s="1" t="s">
        <v>6674</v>
      </c>
      <c r="G6086" s="1">
        <v>4</v>
      </c>
      <c r="H6086" s="1" t="s">
        <v>5904</v>
      </c>
      <c r="I6086" s="1"/>
      <c r="J6086" s="1"/>
      <c r="K6086" s="1">
        <v>0.01</v>
      </c>
      <c r="L6086" s="42">
        <v>12</v>
      </c>
      <c r="M6086" s="232">
        <v>46307</v>
      </c>
      <c r="N6086" s="1" t="e">
        <f>VLOOKUP(B6086,MICRO!E:L,8,0)</f>
        <v>#N/A</v>
      </c>
    </row>
    <row r="6087" spans="1:14" ht="20.25" x14ac:dyDescent="0.25">
      <c r="A6087" s="1">
        <v>179</v>
      </c>
      <c r="B6087" s="159"/>
      <c r="C6087" s="1" t="s">
        <v>4535</v>
      </c>
      <c r="D6087" s="1"/>
      <c r="E6087" s="1"/>
      <c r="F6087" s="1" t="s">
        <v>6675</v>
      </c>
      <c r="G6087" s="1">
        <v>4</v>
      </c>
      <c r="H6087" s="1" t="s">
        <v>5904</v>
      </c>
      <c r="I6087" s="1"/>
      <c r="J6087" s="1"/>
      <c r="K6087" s="1">
        <v>0.01</v>
      </c>
      <c r="L6087" s="42">
        <v>12</v>
      </c>
      <c r="M6087" s="232">
        <v>46307</v>
      </c>
      <c r="N6087" s="1" t="e">
        <f>VLOOKUP(B6087,MICRO!E:L,8,0)</f>
        <v>#N/A</v>
      </c>
    </row>
    <row r="6088" spans="1:14" ht="20.25" x14ac:dyDescent="0.25">
      <c r="A6088" s="1">
        <v>180</v>
      </c>
      <c r="B6088" s="159"/>
      <c r="C6088" s="1" t="s">
        <v>4535</v>
      </c>
      <c r="D6088" s="1"/>
      <c r="E6088" s="1"/>
      <c r="F6088" s="1" t="s">
        <v>6676</v>
      </c>
      <c r="G6088" s="1">
        <v>6</v>
      </c>
      <c r="H6088" s="1" t="s">
        <v>5904</v>
      </c>
      <c r="I6088" s="1"/>
      <c r="J6088" s="1"/>
      <c r="K6088" s="1">
        <v>0.01</v>
      </c>
      <c r="L6088" s="42">
        <v>12</v>
      </c>
      <c r="M6088" s="232">
        <v>46307</v>
      </c>
      <c r="N6088" s="1" t="e">
        <f>VLOOKUP(B6088,MICRO!E:L,8,0)</f>
        <v>#N/A</v>
      </c>
    </row>
    <row r="6089" spans="1:14" ht="20.25" x14ac:dyDescent="0.25">
      <c r="A6089" s="1">
        <v>181</v>
      </c>
      <c r="B6089" s="159"/>
      <c r="C6089" s="1" t="s">
        <v>4535</v>
      </c>
      <c r="D6089" s="1"/>
      <c r="E6089" s="1"/>
      <c r="F6089" s="1" t="s">
        <v>6677</v>
      </c>
      <c r="G6089" s="1">
        <v>4</v>
      </c>
      <c r="H6089" s="1" t="s">
        <v>5904</v>
      </c>
      <c r="I6089" s="1"/>
      <c r="J6089" s="1"/>
      <c r="K6089" s="1">
        <v>0.01</v>
      </c>
      <c r="L6089" s="42">
        <v>12</v>
      </c>
      <c r="M6089" s="232">
        <v>46307</v>
      </c>
      <c r="N6089" s="1" t="e">
        <f>VLOOKUP(B6089,MICRO!E:L,8,0)</f>
        <v>#N/A</v>
      </c>
    </row>
    <row r="6090" spans="1:14" ht="20.25" x14ac:dyDescent="0.25">
      <c r="A6090" s="1">
        <v>182</v>
      </c>
      <c r="B6090" s="159"/>
      <c r="C6090" s="1" t="s">
        <v>4535</v>
      </c>
      <c r="D6090" s="1"/>
      <c r="E6090" s="1"/>
      <c r="F6090" s="1" t="s">
        <v>6678</v>
      </c>
      <c r="G6090" s="1">
        <v>1</v>
      </c>
      <c r="H6090" s="1" t="s">
        <v>5904</v>
      </c>
      <c r="I6090" s="1"/>
      <c r="J6090" s="1"/>
      <c r="K6090" s="1">
        <v>0.01</v>
      </c>
      <c r="L6090" s="42">
        <v>12</v>
      </c>
      <c r="M6090" s="232">
        <v>46307</v>
      </c>
      <c r="N6090" s="1" t="e">
        <f>VLOOKUP(B6090,MICRO!E:L,8,0)</f>
        <v>#N/A</v>
      </c>
    </row>
    <row r="6091" spans="1:14" ht="20.25" x14ac:dyDescent="0.25">
      <c r="A6091" s="1">
        <v>1</v>
      </c>
      <c r="B6091" s="159">
        <v>4934</v>
      </c>
      <c r="C6091" s="1" t="s">
        <v>5939</v>
      </c>
      <c r="D6091" s="1" t="s">
        <v>5940</v>
      </c>
      <c r="E6091" s="1" t="s">
        <v>2</v>
      </c>
      <c r="F6091" s="1" t="s">
        <v>6335</v>
      </c>
      <c r="G6091" s="1">
        <v>1</v>
      </c>
      <c r="H6091" s="1" t="s">
        <v>5904</v>
      </c>
      <c r="I6091" s="1" t="s">
        <v>3045</v>
      </c>
      <c r="J6091" s="1">
        <v>666.1</v>
      </c>
      <c r="K6091" s="1">
        <v>666.1</v>
      </c>
      <c r="L6091" s="42">
        <v>13</v>
      </c>
      <c r="M6091" s="232">
        <v>46315</v>
      </c>
      <c r="N6091" s="1" t="str">
        <f>VLOOKUP(B6091,MICRO!E:L,8,0)</f>
        <v>P-198</v>
      </c>
    </row>
    <row r="6092" spans="1:14" ht="20.25" x14ac:dyDescent="0.25">
      <c r="A6092" s="1">
        <v>2</v>
      </c>
      <c r="B6092" s="159">
        <v>4935</v>
      </c>
      <c r="C6092" s="1" t="s">
        <v>5939</v>
      </c>
      <c r="D6092" s="1" t="s">
        <v>5940</v>
      </c>
      <c r="E6092" s="1" t="s">
        <v>43</v>
      </c>
      <c r="F6092" s="1" t="s">
        <v>6336</v>
      </c>
      <c r="G6092" s="1">
        <v>1</v>
      </c>
      <c r="H6092" s="1" t="s">
        <v>5904</v>
      </c>
      <c r="I6092" s="1" t="s">
        <v>3045</v>
      </c>
      <c r="J6092" s="1">
        <v>528.70000000000005</v>
      </c>
      <c r="K6092" s="1">
        <v>528.70000000000005</v>
      </c>
      <c r="L6092" s="42">
        <v>13</v>
      </c>
      <c r="M6092" s="232">
        <v>46315</v>
      </c>
      <c r="N6092" s="1" t="str">
        <f>VLOOKUP(B6092,MICRO!E:L,8,0)</f>
        <v>P-198</v>
      </c>
    </row>
    <row r="6093" spans="1:14" ht="20.25" x14ac:dyDescent="0.25">
      <c r="A6093" s="1">
        <v>3</v>
      </c>
      <c r="B6093" s="159">
        <v>5029</v>
      </c>
      <c r="C6093" s="1" t="s">
        <v>6072</v>
      </c>
      <c r="D6093" s="1" t="s">
        <v>6073</v>
      </c>
      <c r="E6093" s="1" t="s">
        <v>43</v>
      </c>
      <c r="F6093" s="1" t="s">
        <v>6075</v>
      </c>
      <c r="G6093" s="1">
        <v>1</v>
      </c>
      <c r="H6093" s="1" t="s">
        <v>5904</v>
      </c>
      <c r="I6093" s="1" t="s">
        <v>3045</v>
      </c>
      <c r="J6093" s="1">
        <v>897.9</v>
      </c>
      <c r="K6093" s="1">
        <v>897.9</v>
      </c>
      <c r="L6093" s="42">
        <v>13</v>
      </c>
      <c r="M6093" s="232">
        <v>46315</v>
      </c>
      <c r="N6093" s="1" t="str">
        <f>VLOOKUP(B6093,MICRO!E:L,8,0)</f>
        <v>P-198</v>
      </c>
    </row>
    <row r="6094" spans="1:14" ht="20.25" x14ac:dyDescent="0.25">
      <c r="A6094" s="1">
        <v>4</v>
      </c>
      <c r="B6094" s="159">
        <v>4937</v>
      </c>
      <c r="C6094" s="1" t="s">
        <v>5941</v>
      </c>
      <c r="D6094" s="1" t="s">
        <v>5942</v>
      </c>
      <c r="E6094" s="1" t="s">
        <v>2</v>
      </c>
      <c r="F6094" s="1" t="s">
        <v>6338</v>
      </c>
      <c r="G6094" s="1">
        <v>1</v>
      </c>
      <c r="H6094" s="1" t="s">
        <v>5904</v>
      </c>
      <c r="I6094" s="1" t="s">
        <v>3045</v>
      </c>
      <c r="J6094" s="1">
        <v>807.8</v>
      </c>
      <c r="K6094" s="1">
        <v>807.8</v>
      </c>
      <c r="L6094" s="42">
        <v>13</v>
      </c>
      <c r="M6094" s="232">
        <v>46315</v>
      </c>
      <c r="N6094" s="1" t="str">
        <f>VLOOKUP(B6094,MICRO!E:L,8,0)</f>
        <v>P-198</v>
      </c>
    </row>
    <row r="6095" spans="1:14" ht="20.25" x14ac:dyDescent="0.25">
      <c r="A6095" s="1">
        <v>5</v>
      </c>
      <c r="B6095" s="159">
        <v>4940</v>
      </c>
      <c r="C6095" s="1" t="s">
        <v>5945</v>
      </c>
      <c r="D6095" s="1" t="s">
        <v>5946</v>
      </c>
      <c r="E6095" s="1" t="s">
        <v>2</v>
      </c>
      <c r="F6095" s="1" t="s">
        <v>6334</v>
      </c>
      <c r="G6095" s="1">
        <v>1</v>
      </c>
      <c r="H6095" s="1" t="s">
        <v>5904</v>
      </c>
      <c r="I6095" s="1" t="s">
        <v>3045</v>
      </c>
      <c r="J6095" s="1">
        <v>33</v>
      </c>
      <c r="K6095" s="1">
        <v>33</v>
      </c>
      <c r="L6095" s="42">
        <v>13</v>
      </c>
      <c r="M6095" s="232">
        <v>46315</v>
      </c>
      <c r="N6095" s="1" t="str">
        <f>VLOOKUP(B6095,MICRO!E:L,8,0)</f>
        <v>P-198</v>
      </c>
    </row>
    <row r="6096" spans="1:14" ht="20.25" x14ac:dyDescent="0.25">
      <c r="A6096" s="1">
        <v>6</v>
      </c>
      <c r="B6096" s="159">
        <v>4993</v>
      </c>
      <c r="C6096" s="1" t="s">
        <v>6002</v>
      </c>
      <c r="D6096" s="1" t="s">
        <v>6003</v>
      </c>
      <c r="E6096" s="1" t="s">
        <v>2</v>
      </c>
      <c r="F6096" s="1" t="s">
        <v>6318</v>
      </c>
      <c r="G6096" s="1">
        <v>1</v>
      </c>
      <c r="H6096" s="1" t="s">
        <v>5904</v>
      </c>
      <c r="I6096" s="1" t="s">
        <v>3140</v>
      </c>
      <c r="J6096" s="1">
        <v>340.9</v>
      </c>
      <c r="K6096" s="1">
        <v>340.9</v>
      </c>
      <c r="L6096" s="42">
        <v>13</v>
      </c>
      <c r="M6096" s="232">
        <v>46315</v>
      </c>
      <c r="N6096" s="1" t="str">
        <f>VLOOKUP(B6096,MICRO!E:L,8,0)</f>
        <v>P-198</v>
      </c>
    </row>
    <row r="6097" spans="1:14" ht="20.25" x14ac:dyDescent="0.25">
      <c r="A6097" s="1">
        <v>7</v>
      </c>
      <c r="B6097" s="159">
        <v>4994</v>
      </c>
      <c r="C6097" s="1" t="s">
        <v>6004</v>
      </c>
      <c r="D6097" s="1" t="s">
        <v>6005</v>
      </c>
      <c r="E6097" s="1" t="s">
        <v>2</v>
      </c>
      <c r="F6097" s="1" t="s">
        <v>6319</v>
      </c>
      <c r="G6097" s="1">
        <v>1</v>
      </c>
      <c r="H6097" s="1" t="s">
        <v>5904</v>
      </c>
      <c r="I6097" s="1" t="s">
        <v>3140</v>
      </c>
      <c r="J6097" s="1">
        <v>324.39999999999998</v>
      </c>
      <c r="K6097" s="1">
        <v>324.39999999999998</v>
      </c>
      <c r="L6097" s="42">
        <v>13</v>
      </c>
      <c r="M6097" s="232">
        <v>46315</v>
      </c>
      <c r="N6097" s="1" t="str">
        <f>VLOOKUP(B6097,MICRO!E:L,8,0)</f>
        <v>P-198</v>
      </c>
    </row>
    <row r="6098" spans="1:14" ht="20.25" x14ac:dyDescent="0.25">
      <c r="A6098" s="1">
        <v>8</v>
      </c>
      <c r="B6098" s="159">
        <v>4995</v>
      </c>
      <c r="C6098" s="1" t="s">
        <v>6006</v>
      </c>
      <c r="D6098" s="1" t="s">
        <v>6007</v>
      </c>
      <c r="E6098" s="1" t="s">
        <v>2</v>
      </c>
      <c r="F6098" s="1" t="s">
        <v>6320</v>
      </c>
      <c r="G6098" s="1">
        <v>1</v>
      </c>
      <c r="H6098" s="1" t="s">
        <v>5904</v>
      </c>
      <c r="I6098" s="1" t="s">
        <v>3140</v>
      </c>
      <c r="J6098" s="1">
        <v>200.2</v>
      </c>
      <c r="K6098" s="1">
        <v>200.2</v>
      </c>
      <c r="L6098" s="42">
        <v>13</v>
      </c>
      <c r="M6098" s="232">
        <v>46315</v>
      </c>
      <c r="N6098" s="1" t="str">
        <f>VLOOKUP(B6098,MICRO!E:L,8,0)</f>
        <v>P-198</v>
      </c>
    </row>
    <row r="6099" spans="1:14" ht="20.25" x14ac:dyDescent="0.25">
      <c r="A6099" s="1">
        <v>9</v>
      </c>
      <c r="B6099" s="159">
        <v>4996</v>
      </c>
      <c r="C6099" s="1" t="s">
        <v>6006</v>
      </c>
      <c r="D6099" s="1" t="s">
        <v>6007</v>
      </c>
      <c r="E6099" s="1" t="s">
        <v>43</v>
      </c>
      <c r="F6099" s="1" t="s">
        <v>6321</v>
      </c>
      <c r="G6099" s="1">
        <v>1</v>
      </c>
      <c r="H6099" s="1" t="s">
        <v>5904</v>
      </c>
      <c r="I6099" s="1" t="s">
        <v>3140</v>
      </c>
      <c r="J6099" s="1">
        <v>33.200000000000003</v>
      </c>
      <c r="K6099" s="1">
        <v>33.200000000000003</v>
      </c>
      <c r="L6099" s="42">
        <v>13</v>
      </c>
      <c r="M6099" s="232">
        <v>46315</v>
      </c>
      <c r="N6099" s="1" t="str">
        <f>VLOOKUP(B6099,MICRO!E:L,8,0)</f>
        <v>P-198</v>
      </c>
    </row>
  </sheetData>
  <autoFilter ref="A1:O5908" xr:uid="{E826462E-1715-45FB-827E-B16DF1FB20B2}"/>
  <phoneticPr fontId="6" type="noConversion"/>
  <conditionalFormatting sqref="B764:B4406">
    <cfRule type="expression" dxfId="257" priority="5">
      <formula>$AH764="OK"</formula>
    </cfRule>
  </conditionalFormatting>
  <conditionalFormatting sqref="B4407:B4408 B4749:B6099">
    <cfRule type="expression" dxfId="256" priority="4">
      <formula>$AI4407="OK"</formula>
    </cfRule>
  </conditionalFormatting>
  <conditionalFormatting sqref="B4409:B4748">
    <cfRule type="expression" dxfId="255" priority="2">
      <formula>$AH4409="OK"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BB63-D6FA-405F-A253-DAC1319E8AAD}">
  <sheetPr codeName="Planilha8"/>
  <dimension ref="C1:V395"/>
  <sheetViews>
    <sheetView topLeftCell="D374" zoomScale="85" zoomScaleNormal="85" workbookViewId="0">
      <selection activeCell="G387" sqref="G387"/>
    </sheetView>
  </sheetViews>
  <sheetFormatPr defaultRowHeight="15" x14ac:dyDescent="0.25"/>
  <cols>
    <col min="1" max="2" width="0" hidden="1" customWidth="1"/>
    <col min="3" max="3" width="8.85546875" hidden="1" customWidth="1"/>
    <col min="4" max="4" width="17.85546875" customWidth="1"/>
    <col min="5" max="5" width="13.7109375" customWidth="1"/>
    <col min="6" max="6" width="24.7109375" bestFit="1" customWidth="1"/>
    <col min="7" max="7" width="36.140625" style="55" customWidth="1"/>
    <col min="8" max="8" width="34.28515625" customWidth="1"/>
    <col min="9" max="9" width="19.85546875" customWidth="1"/>
    <col min="10" max="10" width="21.7109375" customWidth="1"/>
    <col min="11" max="11" width="25.85546875" customWidth="1"/>
    <col min="12" max="12" width="28.85546875" customWidth="1"/>
    <col min="13" max="13" width="28" customWidth="1"/>
    <col min="14" max="14" width="19.7109375" style="55" customWidth="1"/>
    <col min="15" max="15" width="34.28515625" style="55" bestFit="1" customWidth="1"/>
    <col min="18" max="18" width="11.28515625" bestFit="1" customWidth="1"/>
  </cols>
  <sheetData>
    <row r="1" spans="3:18" hidden="1" x14ac:dyDescent="0.25"/>
    <row r="2" spans="3:18" hidden="1" x14ac:dyDescent="0.25"/>
    <row r="3" spans="3:18" ht="42.75" customHeight="1" thickBot="1" x14ac:dyDescent="0.3">
      <c r="C3" s="47" t="s">
        <v>304</v>
      </c>
      <c r="D3" s="60" t="s">
        <v>5</v>
      </c>
      <c r="E3" s="48" t="s">
        <v>42</v>
      </c>
      <c r="F3" s="49" t="s">
        <v>48</v>
      </c>
      <c r="G3" s="57" t="s">
        <v>313</v>
      </c>
      <c r="H3" s="50" t="s">
        <v>318</v>
      </c>
      <c r="I3" s="50" t="s">
        <v>319</v>
      </c>
      <c r="J3" s="51" t="s">
        <v>314</v>
      </c>
      <c r="K3" s="52" t="s">
        <v>315</v>
      </c>
      <c r="L3" s="53" t="s">
        <v>316</v>
      </c>
      <c r="M3" s="54" t="s">
        <v>317</v>
      </c>
      <c r="N3" s="55" t="s">
        <v>27</v>
      </c>
      <c r="O3" s="55" t="s">
        <v>28</v>
      </c>
      <c r="P3" s="119" t="s">
        <v>822</v>
      </c>
      <c r="Q3" s="119" t="s">
        <v>3030</v>
      </c>
      <c r="R3" s="119" t="s">
        <v>1022</v>
      </c>
    </row>
    <row r="4" spans="3:18" s="2" customFormat="1" ht="18.75" thickBot="1" x14ac:dyDescent="0.3">
      <c r="C4" s="45"/>
      <c r="D4" s="61" t="s">
        <v>40</v>
      </c>
      <c r="E4" s="46" t="e">
        <f>VLOOKUP(Tabela2[[#This Row],[TAG]],MICRO!J:L,3,0)</f>
        <v>#N/A</v>
      </c>
      <c r="F4" s="44" t="s">
        <v>31</v>
      </c>
      <c r="G4" s="58">
        <f>SUMIF(MICRO!AP:AP,O:O,MICRO!H:H)</f>
        <v>0</v>
      </c>
      <c r="H4" s="1">
        <f>SUMIF(MICRO!AP:AP,O:O,MICRO!R:R)</f>
        <v>0</v>
      </c>
      <c r="I4" s="1">
        <f>SUMIF(MICRO!AP:AP,O:O,MICRO!T:T)</f>
        <v>0</v>
      </c>
      <c r="J4" s="59">
        <f>IF(G4 = 0,0,H4/G4)</f>
        <v>0</v>
      </c>
      <c r="K4" s="1">
        <f>SUMIF(MICRO!AP:AP,O:O,MICRO!X:X)</f>
        <v>0</v>
      </c>
      <c r="L4" s="59" t="str">
        <f>IF(G4&lt;&gt;0,SUM(K4/G4*1),"0%")</f>
        <v>0%</v>
      </c>
      <c r="M4" s="1">
        <f>G4-K4</f>
        <v>0</v>
      </c>
      <c r="N4" s="56" t="e">
        <f>E4&amp;F4</f>
        <v>#N/A</v>
      </c>
      <c r="O4" s="56" t="e">
        <f>D4&amp;E4&amp;F4</f>
        <v>#N/A</v>
      </c>
      <c r="P4" s="2">
        <f>SUMIF(MICRO!AP:AP,O4,MICRO!AS:AS)</f>
        <v>0</v>
      </c>
      <c r="Q4" s="2">
        <f>SUMIF(MICRO!AP:AP,O4,MICRO!AT:AT)</f>
        <v>0</v>
      </c>
      <c r="R4" s="2">
        <f>SUMIF(MICRO!AP:AP,O:O,MICRO!AU:AU)</f>
        <v>0</v>
      </c>
    </row>
    <row r="5" spans="3:18" s="2" customFormat="1" ht="18.75" thickBot="1" x14ac:dyDescent="0.3">
      <c r="C5" s="45"/>
      <c r="D5" s="61" t="s">
        <v>40</v>
      </c>
      <c r="E5" s="46" t="e">
        <f>VLOOKUP(Tabela2[[#This Row],[TAG]],MICRO!J:L,3,0)</f>
        <v>#N/A</v>
      </c>
      <c r="F5" s="44" t="s">
        <v>32</v>
      </c>
      <c r="G5" s="58">
        <f>SUMIF(MICRO!AP:AP,O:O,MICRO!H:H)</f>
        <v>0</v>
      </c>
      <c r="H5" s="1">
        <f>SUMIF(MICRO!AP:AP,O:O,MICRO!R:R)</f>
        <v>0</v>
      </c>
      <c r="I5" s="1">
        <f>SUMIF(MICRO!AP:AP,O:O,MICRO!T:T)</f>
        <v>0</v>
      </c>
      <c r="J5" s="59">
        <f t="shared" ref="J5:J68" si="0">IF(G5 = 0,0,H5/G5)</f>
        <v>0</v>
      </c>
      <c r="K5" s="1">
        <f>SUMIF(MICRO!AP:AP,O:O,MICRO!X:X)</f>
        <v>0</v>
      </c>
      <c r="L5" s="59" t="str">
        <f t="shared" ref="L5:L68" si="1">IF(G5&lt;&gt;0,SUM(K5/G5*1),"0%")</f>
        <v>0%</v>
      </c>
      <c r="M5" s="1">
        <f t="shared" ref="M5:M68" si="2">G5-K5</f>
        <v>0</v>
      </c>
      <c r="N5" s="56" t="e">
        <f t="shared" ref="N5:N68" si="3">E5&amp;F5</f>
        <v>#N/A</v>
      </c>
      <c r="O5" s="56" t="e">
        <f t="shared" ref="O5:O68" si="4">D5&amp;E5&amp;F5</f>
        <v>#N/A</v>
      </c>
      <c r="P5" s="2">
        <f>SUMIF(MICRO!AP:AP,O5,MICRO!AS:AS)</f>
        <v>0</v>
      </c>
      <c r="Q5" s="2">
        <f>SUMIF(MICRO!AP:AP,O5,MICRO!AT:AT)</f>
        <v>0</v>
      </c>
      <c r="R5" s="2">
        <f>SUMIF(MICRO!AP:AP,O:O,MICRO!AU:AU)</f>
        <v>0</v>
      </c>
    </row>
    <row r="6" spans="3:18" s="2" customFormat="1" ht="18.75" thickBot="1" x14ac:dyDescent="0.3">
      <c r="C6" s="45"/>
      <c r="D6" s="61" t="s">
        <v>40</v>
      </c>
      <c r="E6" s="46" t="e">
        <f>VLOOKUP(Tabela2[[#This Row],[TAG]],MICRO!J:L,3,0)</f>
        <v>#N/A</v>
      </c>
      <c r="F6" s="44" t="s">
        <v>44</v>
      </c>
      <c r="G6" s="58">
        <f>SUMIF(MICRO!AP:AP,O:O,MICRO!H:H)</f>
        <v>0</v>
      </c>
      <c r="H6" s="1">
        <f>SUMIF(MICRO!AP:AP,O:O,MICRO!R:R)</f>
        <v>0</v>
      </c>
      <c r="I6" s="1">
        <f>SUMIF(MICRO!AP:AP,O:O,MICRO!T:T)</f>
        <v>0</v>
      </c>
      <c r="J6" s="59">
        <f t="shared" si="0"/>
        <v>0</v>
      </c>
      <c r="K6" s="1">
        <f>SUMIF(MICRO!AP:AP,O:O,MICRO!X:X)</f>
        <v>0</v>
      </c>
      <c r="L6" s="59" t="str">
        <f t="shared" si="1"/>
        <v>0%</v>
      </c>
      <c r="M6" s="1">
        <f t="shared" si="2"/>
        <v>0</v>
      </c>
      <c r="N6" s="56" t="e">
        <f t="shared" si="3"/>
        <v>#N/A</v>
      </c>
      <c r="O6" s="56" t="e">
        <f t="shared" si="4"/>
        <v>#N/A</v>
      </c>
      <c r="P6" s="2">
        <f>SUMIF(MICRO!AP:AP,O6,MICRO!AS:AS)</f>
        <v>0</v>
      </c>
      <c r="Q6" s="2">
        <f>SUMIF(MICRO!AP:AP,O6,MICRO!AT:AT)</f>
        <v>0</v>
      </c>
      <c r="R6" s="2">
        <f>SUMIF(MICRO!AP:AP,O:O,MICRO!AU:AU)</f>
        <v>0</v>
      </c>
    </row>
    <row r="7" spans="3:18" s="2" customFormat="1" ht="18.75" thickBot="1" x14ac:dyDescent="0.3">
      <c r="C7" s="45"/>
      <c r="D7" s="61" t="s">
        <v>40</v>
      </c>
      <c r="E7" s="46" t="e">
        <f>VLOOKUP(Tabela2[[#This Row],[TAG]],MICRO!J:L,3,0)</f>
        <v>#N/A</v>
      </c>
      <c r="F7" s="44" t="s">
        <v>22</v>
      </c>
      <c r="G7" s="58">
        <f>SUMIF(MICRO!AP:AP,O:O,MICRO!H:H)</f>
        <v>0</v>
      </c>
      <c r="H7" s="1">
        <f>SUMIF(MICRO!AP:AP,O:O,MICRO!R:R)</f>
        <v>0</v>
      </c>
      <c r="I7" s="1">
        <f>SUMIF(MICRO!AP:AP,O:O,MICRO!T:T)</f>
        <v>0</v>
      </c>
      <c r="J7" s="59">
        <f t="shared" si="0"/>
        <v>0</v>
      </c>
      <c r="K7" s="1">
        <f>SUMIF(MICRO!AP:AP,O:O,MICRO!X:X)</f>
        <v>0</v>
      </c>
      <c r="L7" s="59" t="str">
        <f t="shared" si="1"/>
        <v>0%</v>
      </c>
      <c r="M7" s="1">
        <f t="shared" si="2"/>
        <v>0</v>
      </c>
      <c r="N7" s="56" t="e">
        <f t="shared" si="3"/>
        <v>#N/A</v>
      </c>
      <c r="O7" s="56" t="e">
        <f t="shared" si="4"/>
        <v>#N/A</v>
      </c>
      <c r="P7" s="2">
        <f>SUMIF(MICRO!AP:AP,O7,MICRO!AS:AS)</f>
        <v>0</v>
      </c>
      <c r="Q7" s="2">
        <f>SUMIF(MICRO!AP:AP,O7,MICRO!AT:AT)</f>
        <v>0</v>
      </c>
      <c r="R7" s="2">
        <f>SUMIF(MICRO!AP:AP,O:O,MICRO!AU:AU)</f>
        <v>0</v>
      </c>
    </row>
    <row r="8" spans="3:18" s="2" customFormat="1" ht="18.75" thickBot="1" x14ac:dyDescent="0.3">
      <c r="C8" s="45"/>
      <c r="D8" s="61" t="s">
        <v>40</v>
      </c>
      <c r="E8" s="46" t="e">
        <f>VLOOKUP(Tabela2[[#This Row],[TAG]],MICRO!J:L,3,0)</f>
        <v>#N/A</v>
      </c>
      <c r="F8" s="44" t="s">
        <v>23</v>
      </c>
      <c r="G8" s="58">
        <f>SUMIF(MICRO!AP:AP,O:O,MICRO!H:H)</f>
        <v>0</v>
      </c>
      <c r="H8" s="1">
        <f>SUMIF(MICRO!AP:AP,O:O,MICRO!R:R)</f>
        <v>0</v>
      </c>
      <c r="I8" s="1">
        <f>SUMIF(MICRO!AP:AP,O:O,MICRO!T:T)</f>
        <v>0</v>
      </c>
      <c r="J8" s="59">
        <f t="shared" si="0"/>
        <v>0</v>
      </c>
      <c r="K8" s="1">
        <f>SUMIF(MICRO!AP:AP,O:O,MICRO!X:X)</f>
        <v>0</v>
      </c>
      <c r="L8" s="59" t="str">
        <f t="shared" si="1"/>
        <v>0%</v>
      </c>
      <c r="M8" s="1">
        <f t="shared" si="2"/>
        <v>0</v>
      </c>
      <c r="N8" s="56" t="e">
        <f t="shared" si="3"/>
        <v>#N/A</v>
      </c>
      <c r="O8" s="56" t="e">
        <f t="shared" si="4"/>
        <v>#N/A</v>
      </c>
      <c r="P8" s="2">
        <f>SUMIF(MICRO!AP:AP,O8,MICRO!AS:AS)</f>
        <v>0</v>
      </c>
      <c r="Q8" s="2">
        <f>SUMIF(MICRO!AP:AP,O8,MICRO!AT:AT)</f>
        <v>0</v>
      </c>
      <c r="R8" s="2">
        <f>SUMIF(MICRO!AP:AP,O:O,MICRO!AU:AU)</f>
        <v>0</v>
      </c>
    </row>
    <row r="9" spans="3:18" s="2" customFormat="1" ht="18.75" thickBot="1" x14ac:dyDescent="0.3">
      <c r="C9" s="45"/>
      <c r="D9" s="61" t="s">
        <v>40</v>
      </c>
      <c r="E9" s="46" t="e">
        <f>VLOOKUP(Tabela2[[#This Row],[TAG]],MICRO!J:L,3,0)</f>
        <v>#N/A</v>
      </c>
      <c r="F9" s="44" t="s">
        <v>33</v>
      </c>
      <c r="G9" s="58">
        <f>SUMIF(MICRO!AP:AP,O:O,MICRO!H:H)</f>
        <v>0</v>
      </c>
      <c r="H9" s="1">
        <f>SUMIF(MICRO!AP:AP,O:O,MICRO!R:R)</f>
        <v>0</v>
      </c>
      <c r="I9" s="1">
        <f>SUMIF(MICRO!AP:AP,O:O,MICRO!T:T)</f>
        <v>0</v>
      </c>
      <c r="J9" s="59">
        <f t="shared" si="0"/>
        <v>0</v>
      </c>
      <c r="K9" s="1">
        <f>SUMIF(MICRO!AP:AP,O:O,MICRO!X:X)</f>
        <v>0</v>
      </c>
      <c r="L9" s="59" t="str">
        <f t="shared" si="1"/>
        <v>0%</v>
      </c>
      <c r="M9" s="1">
        <f t="shared" si="2"/>
        <v>0</v>
      </c>
      <c r="N9" s="56" t="e">
        <f t="shared" si="3"/>
        <v>#N/A</v>
      </c>
      <c r="O9" s="56" t="e">
        <f t="shared" si="4"/>
        <v>#N/A</v>
      </c>
      <c r="P9" s="2">
        <f>SUMIF(MICRO!AP:AP,O9,MICRO!AS:AS)</f>
        <v>0</v>
      </c>
      <c r="Q9" s="2">
        <f>SUMIF(MICRO!AP:AP,O9,MICRO!AT:AT)</f>
        <v>0</v>
      </c>
      <c r="R9" s="2">
        <f>SUMIF(MICRO!AP:AP,O:O,MICRO!AU:AU)</f>
        <v>0</v>
      </c>
    </row>
    <row r="10" spans="3:18" s="2" customFormat="1" ht="18.75" thickBot="1" x14ac:dyDescent="0.3">
      <c r="C10" s="45"/>
      <c r="D10" s="61" t="s">
        <v>39</v>
      </c>
      <c r="E10" s="46" t="e">
        <f>VLOOKUP(Tabela2[[#This Row],[TAG]],MICRO!J:L,3,0)</f>
        <v>#N/A</v>
      </c>
      <c r="F10" s="44" t="s">
        <v>31</v>
      </c>
      <c r="G10" s="58">
        <f>SUMIF(MICRO!AP:AP,O:O,MICRO!H:H)</f>
        <v>0</v>
      </c>
      <c r="H10" s="1">
        <f>SUMIF(MICRO!AP:AP,O:O,MICRO!R:R)</f>
        <v>0</v>
      </c>
      <c r="I10" s="1">
        <f>SUMIF(MICRO!AP:AP,O:O,MICRO!T:T)</f>
        <v>0</v>
      </c>
      <c r="J10" s="59">
        <f t="shared" si="0"/>
        <v>0</v>
      </c>
      <c r="K10" s="1">
        <f>SUMIF(MICRO!AP:AP,O:O,MICRO!X:X)</f>
        <v>0</v>
      </c>
      <c r="L10" s="59" t="str">
        <f t="shared" si="1"/>
        <v>0%</v>
      </c>
      <c r="M10" s="1">
        <f t="shared" si="2"/>
        <v>0</v>
      </c>
      <c r="N10" s="56" t="e">
        <f t="shared" si="3"/>
        <v>#N/A</v>
      </c>
      <c r="O10" s="56" t="e">
        <f t="shared" si="4"/>
        <v>#N/A</v>
      </c>
      <c r="P10" s="2">
        <f>SUMIF(MICRO!AP:AP,O10,MICRO!AS:AS)</f>
        <v>0</v>
      </c>
      <c r="Q10" s="2">
        <f>SUMIF(MICRO!AP:AP,O10,MICRO!AT:AT)</f>
        <v>0</v>
      </c>
      <c r="R10" s="2">
        <f>SUMIF(MICRO!AP:AP,O:O,MICRO!AU:AU)</f>
        <v>0</v>
      </c>
    </row>
    <row r="11" spans="3:18" s="2" customFormat="1" ht="18.75" thickBot="1" x14ac:dyDescent="0.3">
      <c r="C11" s="45"/>
      <c r="D11" s="61" t="s">
        <v>39</v>
      </c>
      <c r="E11" s="46" t="e">
        <f>VLOOKUP(Tabela2[[#This Row],[TAG]],MICRO!J:L,3,0)</f>
        <v>#N/A</v>
      </c>
      <c r="F11" s="44" t="s">
        <v>32</v>
      </c>
      <c r="G11" s="58">
        <f>SUMIF(MICRO!AP:AP,O:O,MICRO!H:H)</f>
        <v>0</v>
      </c>
      <c r="H11" s="1">
        <f>SUMIF(MICRO!AP:AP,O:O,MICRO!R:R)</f>
        <v>0</v>
      </c>
      <c r="I11" s="1">
        <f>SUMIF(MICRO!AP:AP,O:O,MICRO!T:T)</f>
        <v>0</v>
      </c>
      <c r="J11" s="59">
        <f t="shared" si="0"/>
        <v>0</v>
      </c>
      <c r="K11" s="1">
        <f>SUMIF(MICRO!AP:AP,O:O,MICRO!X:X)</f>
        <v>0</v>
      </c>
      <c r="L11" s="59" t="str">
        <f t="shared" si="1"/>
        <v>0%</v>
      </c>
      <c r="M11" s="1">
        <f t="shared" si="2"/>
        <v>0</v>
      </c>
      <c r="N11" s="56" t="e">
        <f t="shared" si="3"/>
        <v>#N/A</v>
      </c>
      <c r="O11" s="56" t="e">
        <f t="shared" si="4"/>
        <v>#N/A</v>
      </c>
      <c r="P11" s="2">
        <f>SUMIF(MICRO!AP:AP,O11,MICRO!AS:AS)</f>
        <v>0</v>
      </c>
      <c r="Q11" s="2">
        <f>SUMIF(MICRO!AP:AP,O11,MICRO!AT:AT)</f>
        <v>0</v>
      </c>
      <c r="R11" s="2">
        <f>SUMIF(MICRO!AP:AP,O:O,MICRO!AU:AU)</f>
        <v>0</v>
      </c>
    </row>
    <row r="12" spans="3:18" s="2" customFormat="1" ht="18.75" thickBot="1" x14ac:dyDescent="0.3">
      <c r="C12" s="45"/>
      <c r="D12" s="61" t="s">
        <v>39</v>
      </c>
      <c r="E12" s="46" t="e">
        <f>VLOOKUP(Tabela2[[#This Row],[TAG]],MICRO!J:L,3,0)</f>
        <v>#N/A</v>
      </c>
      <c r="F12" s="44" t="s">
        <v>44</v>
      </c>
      <c r="G12" s="58">
        <f>SUMIF(MICRO!AP:AP,O:O,MICRO!H:H)</f>
        <v>0</v>
      </c>
      <c r="H12" s="1">
        <f>SUMIF(MICRO!AP:AP,O:O,MICRO!R:R)</f>
        <v>0</v>
      </c>
      <c r="I12" s="1">
        <f>SUMIF(MICRO!AP:AP,O:O,MICRO!T:T)</f>
        <v>0</v>
      </c>
      <c r="J12" s="59">
        <f t="shared" si="0"/>
        <v>0</v>
      </c>
      <c r="K12" s="1">
        <f>SUMIF(MICRO!AP:AP,O:O,MICRO!X:X)</f>
        <v>0</v>
      </c>
      <c r="L12" s="59" t="str">
        <f t="shared" si="1"/>
        <v>0%</v>
      </c>
      <c r="M12" s="1">
        <f t="shared" si="2"/>
        <v>0</v>
      </c>
      <c r="N12" s="56" t="e">
        <f t="shared" si="3"/>
        <v>#N/A</v>
      </c>
      <c r="O12" s="56" t="e">
        <f t="shared" si="4"/>
        <v>#N/A</v>
      </c>
      <c r="P12" s="2">
        <f>SUMIF(MICRO!AP:AP,O12,MICRO!AS:AS)</f>
        <v>0</v>
      </c>
      <c r="Q12" s="2">
        <f>SUMIF(MICRO!AP:AP,O12,MICRO!AT:AT)</f>
        <v>0</v>
      </c>
      <c r="R12" s="2">
        <f>SUMIF(MICRO!AP:AP,O:O,MICRO!AU:AU)</f>
        <v>0</v>
      </c>
    </row>
    <row r="13" spans="3:18" s="2" customFormat="1" ht="18.75" thickBot="1" x14ac:dyDescent="0.3">
      <c r="C13" s="45"/>
      <c r="D13" s="61" t="s">
        <v>39</v>
      </c>
      <c r="E13" s="46" t="e">
        <f>VLOOKUP(Tabela2[[#This Row],[TAG]],MICRO!J:L,3,0)</f>
        <v>#N/A</v>
      </c>
      <c r="F13" s="44" t="s">
        <v>22</v>
      </c>
      <c r="G13" s="58">
        <f>SUMIF(MICRO!AP:AP,O:O,MICRO!H:H)</f>
        <v>0</v>
      </c>
      <c r="H13" s="1">
        <f>SUMIF(MICRO!AP:AP,O:O,MICRO!R:R)</f>
        <v>0</v>
      </c>
      <c r="I13" s="1">
        <f>SUMIF(MICRO!AP:AP,O:O,MICRO!T:T)</f>
        <v>0</v>
      </c>
      <c r="J13" s="59">
        <f t="shared" si="0"/>
        <v>0</v>
      </c>
      <c r="K13" s="1">
        <f>SUMIF(MICRO!AP:AP,O:O,MICRO!X:X)</f>
        <v>0</v>
      </c>
      <c r="L13" s="59" t="str">
        <f t="shared" si="1"/>
        <v>0%</v>
      </c>
      <c r="M13" s="1">
        <f t="shared" si="2"/>
        <v>0</v>
      </c>
      <c r="N13" s="56" t="e">
        <f t="shared" si="3"/>
        <v>#N/A</v>
      </c>
      <c r="O13" s="56" t="e">
        <f t="shared" si="4"/>
        <v>#N/A</v>
      </c>
      <c r="P13" s="2">
        <f>SUMIF(MICRO!AP:AP,O13,MICRO!AS:AS)</f>
        <v>0</v>
      </c>
      <c r="Q13" s="2">
        <f>SUMIF(MICRO!AP:AP,O13,MICRO!AT:AT)</f>
        <v>0</v>
      </c>
      <c r="R13" s="2">
        <f>SUMIF(MICRO!AP:AP,O:O,MICRO!AU:AU)</f>
        <v>0</v>
      </c>
    </row>
    <row r="14" spans="3:18" s="2" customFormat="1" ht="18.75" thickBot="1" x14ac:dyDescent="0.3">
      <c r="C14" s="45"/>
      <c r="D14" s="61" t="s">
        <v>39</v>
      </c>
      <c r="E14" s="46" t="e">
        <f>VLOOKUP(Tabela2[[#This Row],[TAG]],MICRO!J:L,3,0)</f>
        <v>#N/A</v>
      </c>
      <c r="F14" s="44" t="s">
        <v>23</v>
      </c>
      <c r="G14" s="58">
        <f>SUMIF(MICRO!AP:AP,O:O,MICRO!H:H)</f>
        <v>0</v>
      </c>
      <c r="H14" s="1">
        <f>SUMIF(MICRO!AP:AP,O:O,MICRO!R:R)</f>
        <v>0</v>
      </c>
      <c r="I14" s="1">
        <f>SUMIF(MICRO!AP:AP,O:O,MICRO!T:T)</f>
        <v>0</v>
      </c>
      <c r="J14" s="59">
        <f t="shared" si="0"/>
        <v>0</v>
      </c>
      <c r="K14" s="1">
        <f>SUMIF(MICRO!AP:AP,O:O,MICRO!X:X)</f>
        <v>0</v>
      </c>
      <c r="L14" s="59" t="str">
        <f t="shared" si="1"/>
        <v>0%</v>
      </c>
      <c r="M14" s="1">
        <f t="shared" si="2"/>
        <v>0</v>
      </c>
      <c r="N14" s="56" t="e">
        <f t="shared" si="3"/>
        <v>#N/A</v>
      </c>
      <c r="O14" s="56" t="e">
        <f t="shared" si="4"/>
        <v>#N/A</v>
      </c>
      <c r="P14" s="2">
        <f>SUMIF(MICRO!AP:AP,O14,MICRO!AS:AS)</f>
        <v>0</v>
      </c>
      <c r="Q14" s="2">
        <f>SUMIF(MICRO!AP:AP,O14,MICRO!AT:AT)</f>
        <v>0</v>
      </c>
      <c r="R14" s="2">
        <f>SUMIF(MICRO!AP:AP,O:O,MICRO!AU:AU)</f>
        <v>0</v>
      </c>
    </row>
    <row r="15" spans="3:18" s="2" customFormat="1" ht="18.75" thickBot="1" x14ac:dyDescent="0.3">
      <c r="C15" s="45"/>
      <c r="D15" s="61" t="s">
        <v>39</v>
      </c>
      <c r="E15" s="46" t="e">
        <f>VLOOKUP(Tabela2[[#This Row],[TAG]],MICRO!J:L,3,0)</f>
        <v>#N/A</v>
      </c>
      <c r="F15" s="44" t="s">
        <v>33</v>
      </c>
      <c r="G15" s="58">
        <f>SUMIF(MICRO!AP:AP,O:O,MICRO!H:H)</f>
        <v>0</v>
      </c>
      <c r="H15" s="1">
        <f>SUMIF(MICRO!AP:AP,O:O,MICRO!R:R)</f>
        <v>0</v>
      </c>
      <c r="I15" s="1">
        <f>SUMIF(MICRO!AP:AP,O:O,MICRO!T:T)</f>
        <v>0</v>
      </c>
      <c r="J15" s="59">
        <f t="shared" si="0"/>
        <v>0</v>
      </c>
      <c r="K15" s="1">
        <f>SUMIF(MICRO!AP:AP,O:O,MICRO!X:X)</f>
        <v>0</v>
      </c>
      <c r="L15" s="59" t="str">
        <f t="shared" si="1"/>
        <v>0%</v>
      </c>
      <c r="M15" s="1">
        <f t="shared" si="2"/>
        <v>0</v>
      </c>
      <c r="N15" s="56" t="e">
        <f t="shared" si="3"/>
        <v>#N/A</v>
      </c>
      <c r="O15" s="56" t="e">
        <f t="shared" si="4"/>
        <v>#N/A</v>
      </c>
      <c r="P15" s="2">
        <f>SUMIF(MICRO!AP:AP,O15,MICRO!AS:AS)</f>
        <v>0</v>
      </c>
      <c r="Q15" s="2">
        <f>SUMIF(MICRO!AP:AP,O15,MICRO!AT:AT)</f>
        <v>0</v>
      </c>
      <c r="R15" s="2">
        <f>SUMIF(MICRO!AP:AP,O:O,MICRO!AU:AU)</f>
        <v>0</v>
      </c>
    </row>
    <row r="16" spans="3:18" s="2" customFormat="1" ht="18.75" thickBot="1" x14ac:dyDescent="0.3">
      <c r="C16" s="45"/>
      <c r="D16" s="61" t="s">
        <v>41</v>
      </c>
      <c r="E16" s="46" t="e">
        <f>VLOOKUP(Tabela2[[#This Row],[TAG]],MICRO!J:L,3,0)</f>
        <v>#N/A</v>
      </c>
      <c r="F16" s="44" t="s">
        <v>31</v>
      </c>
      <c r="G16" s="58">
        <f>SUMIF(MICRO!AP:AP,O:O,MICRO!H:H)</f>
        <v>0</v>
      </c>
      <c r="H16" s="1">
        <f>SUMIF(MICRO!AP:AP,O:O,MICRO!R:R)</f>
        <v>0</v>
      </c>
      <c r="I16" s="1">
        <f>SUMIF(MICRO!AP:AP,O:O,MICRO!T:T)</f>
        <v>0</v>
      </c>
      <c r="J16" s="59">
        <f t="shared" si="0"/>
        <v>0</v>
      </c>
      <c r="K16" s="1">
        <f>SUMIF(MICRO!AP:AP,O:O,MICRO!X:X)</f>
        <v>0</v>
      </c>
      <c r="L16" s="59" t="str">
        <f t="shared" si="1"/>
        <v>0%</v>
      </c>
      <c r="M16" s="1">
        <f t="shared" si="2"/>
        <v>0</v>
      </c>
      <c r="N16" s="56" t="e">
        <f t="shared" si="3"/>
        <v>#N/A</v>
      </c>
      <c r="O16" s="56" t="e">
        <f t="shared" si="4"/>
        <v>#N/A</v>
      </c>
      <c r="P16" s="2">
        <f>SUMIF(MICRO!AP:AP,O16,MICRO!AS:AS)</f>
        <v>0</v>
      </c>
      <c r="Q16" s="2">
        <f>SUMIF(MICRO!AP:AP,O16,MICRO!AT:AT)</f>
        <v>0</v>
      </c>
      <c r="R16" s="2">
        <f>SUMIF(MICRO!AP:AP,O:O,MICRO!AU:AU)</f>
        <v>0</v>
      </c>
    </row>
    <row r="17" spans="3:18" s="2" customFormat="1" ht="18.75" thickBot="1" x14ac:dyDescent="0.3">
      <c r="C17" s="45"/>
      <c r="D17" s="61" t="s">
        <v>41</v>
      </c>
      <c r="E17" s="46" t="e">
        <f>VLOOKUP(Tabela2[[#This Row],[TAG]],MICRO!J:L,3,0)</f>
        <v>#N/A</v>
      </c>
      <c r="F17" s="44" t="s">
        <v>32</v>
      </c>
      <c r="G17" s="58">
        <f>SUMIF(MICRO!AP:AP,O:O,MICRO!H:H)</f>
        <v>0</v>
      </c>
      <c r="H17" s="1">
        <f>SUMIF(MICRO!AP:AP,O:O,MICRO!R:R)</f>
        <v>0</v>
      </c>
      <c r="I17" s="1">
        <f>SUMIF(MICRO!AP:AP,O:O,MICRO!T:T)</f>
        <v>0</v>
      </c>
      <c r="J17" s="59">
        <f t="shared" si="0"/>
        <v>0</v>
      </c>
      <c r="K17" s="1">
        <f>SUMIF(MICRO!AP:AP,O:O,MICRO!X:X)</f>
        <v>0</v>
      </c>
      <c r="L17" s="59" t="str">
        <f t="shared" si="1"/>
        <v>0%</v>
      </c>
      <c r="M17" s="1">
        <f t="shared" si="2"/>
        <v>0</v>
      </c>
      <c r="N17" s="56" t="e">
        <f t="shared" si="3"/>
        <v>#N/A</v>
      </c>
      <c r="O17" s="56" t="e">
        <f t="shared" si="4"/>
        <v>#N/A</v>
      </c>
      <c r="P17" s="2">
        <f>SUMIF(MICRO!AP:AP,O17,MICRO!AS:AS)</f>
        <v>0</v>
      </c>
      <c r="Q17" s="2">
        <f>SUMIF(MICRO!AP:AP,O17,MICRO!AT:AT)</f>
        <v>0</v>
      </c>
      <c r="R17" s="2">
        <f>SUMIF(MICRO!AP:AP,O:O,MICRO!AU:AU)</f>
        <v>0</v>
      </c>
    </row>
    <row r="18" spans="3:18" s="2" customFormat="1" ht="18.75" thickBot="1" x14ac:dyDescent="0.3">
      <c r="C18" s="45"/>
      <c r="D18" s="61" t="s">
        <v>41</v>
      </c>
      <c r="E18" s="46" t="e">
        <f>VLOOKUP(Tabela2[[#This Row],[TAG]],MICRO!J:L,3,0)</f>
        <v>#N/A</v>
      </c>
      <c r="F18" s="44" t="s">
        <v>44</v>
      </c>
      <c r="G18" s="58">
        <f>SUMIF(MICRO!AP:AP,O:O,MICRO!H:H)</f>
        <v>0</v>
      </c>
      <c r="H18" s="1">
        <f>SUMIF(MICRO!AP:AP,O:O,MICRO!R:R)</f>
        <v>0</v>
      </c>
      <c r="I18" s="1">
        <f>SUMIF(MICRO!AP:AP,O:O,MICRO!T:T)</f>
        <v>0</v>
      </c>
      <c r="J18" s="59">
        <f t="shared" si="0"/>
        <v>0</v>
      </c>
      <c r="K18" s="1">
        <f>SUMIF(MICRO!AP:AP,O:O,MICRO!X:X)</f>
        <v>0</v>
      </c>
      <c r="L18" s="59" t="str">
        <f t="shared" si="1"/>
        <v>0%</v>
      </c>
      <c r="M18" s="1">
        <f t="shared" si="2"/>
        <v>0</v>
      </c>
      <c r="N18" s="56" t="e">
        <f t="shared" si="3"/>
        <v>#N/A</v>
      </c>
      <c r="O18" s="56" t="e">
        <f t="shared" si="4"/>
        <v>#N/A</v>
      </c>
      <c r="P18" s="2">
        <f>SUMIF(MICRO!AP:AP,O18,MICRO!AS:AS)</f>
        <v>0</v>
      </c>
      <c r="Q18" s="2">
        <f>SUMIF(MICRO!AP:AP,O18,MICRO!AT:AT)</f>
        <v>0</v>
      </c>
      <c r="R18" s="2">
        <f>SUMIF(MICRO!AP:AP,O:O,MICRO!AU:AU)</f>
        <v>0</v>
      </c>
    </row>
    <row r="19" spans="3:18" s="2" customFormat="1" ht="18.75" thickBot="1" x14ac:dyDescent="0.3">
      <c r="C19" s="45"/>
      <c r="D19" s="61" t="s">
        <v>41</v>
      </c>
      <c r="E19" s="46" t="e">
        <f>VLOOKUP(Tabela2[[#This Row],[TAG]],MICRO!J:L,3,0)</f>
        <v>#N/A</v>
      </c>
      <c r="F19" s="44" t="s">
        <v>22</v>
      </c>
      <c r="G19" s="58">
        <f>SUMIF(MICRO!AP:AP,O:O,MICRO!H:H)</f>
        <v>0</v>
      </c>
      <c r="H19" s="1">
        <f>SUMIF(MICRO!AP:AP,O:O,MICRO!R:R)</f>
        <v>0</v>
      </c>
      <c r="I19" s="1">
        <f>SUMIF(MICRO!AP:AP,O:O,MICRO!T:T)</f>
        <v>0</v>
      </c>
      <c r="J19" s="59">
        <f t="shared" si="0"/>
        <v>0</v>
      </c>
      <c r="K19" s="1">
        <f>SUMIF(MICRO!AP:AP,O:O,MICRO!X:X)</f>
        <v>0</v>
      </c>
      <c r="L19" s="59" t="str">
        <f t="shared" si="1"/>
        <v>0%</v>
      </c>
      <c r="M19" s="1">
        <f t="shared" si="2"/>
        <v>0</v>
      </c>
      <c r="N19" s="56" t="e">
        <f t="shared" si="3"/>
        <v>#N/A</v>
      </c>
      <c r="O19" s="56" t="e">
        <f t="shared" si="4"/>
        <v>#N/A</v>
      </c>
      <c r="P19" s="2">
        <f>SUMIF(MICRO!AP:AP,O19,MICRO!AS:AS)</f>
        <v>0</v>
      </c>
      <c r="Q19" s="2">
        <f>SUMIF(MICRO!AP:AP,O19,MICRO!AT:AT)</f>
        <v>0</v>
      </c>
      <c r="R19" s="2">
        <f>SUMIF(MICRO!AP:AP,O:O,MICRO!AU:AU)</f>
        <v>0</v>
      </c>
    </row>
    <row r="20" spans="3:18" s="2" customFormat="1" ht="18.75" thickBot="1" x14ac:dyDescent="0.3">
      <c r="C20" s="45"/>
      <c r="D20" s="61" t="s">
        <v>41</v>
      </c>
      <c r="E20" s="46" t="e">
        <f>VLOOKUP(Tabela2[[#This Row],[TAG]],MICRO!J:L,3,0)</f>
        <v>#N/A</v>
      </c>
      <c r="F20" s="44" t="s">
        <v>23</v>
      </c>
      <c r="G20" s="58">
        <f>SUMIF(MICRO!AP:AP,O:O,MICRO!H:H)</f>
        <v>0</v>
      </c>
      <c r="H20" s="1">
        <f>SUMIF(MICRO!AP:AP,O:O,MICRO!R:R)</f>
        <v>0</v>
      </c>
      <c r="I20" s="1">
        <f>SUMIF(MICRO!AP:AP,O:O,MICRO!T:T)</f>
        <v>0</v>
      </c>
      <c r="J20" s="59">
        <f t="shared" si="0"/>
        <v>0</v>
      </c>
      <c r="K20" s="1">
        <f>SUMIF(MICRO!AP:AP,O:O,MICRO!X:X)</f>
        <v>0</v>
      </c>
      <c r="L20" s="59" t="str">
        <f t="shared" si="1"/>
        <v>0%</v>
      </c>
      <c r="M20" s="1">
        <f t="shared" si="2"/>
        <v>0</v>
      </c>
      <c r="N20" s="56" t="e">
        <f t="shared" si="3"/>
        <v>#N/A</v>
      </c>
      <c r="O20" s="56" t="e">
        <f t="shared" si="4"/>
        <v>#N/A</v>
      </c>
      <c r="P20" s="2">
        <f>SUMIF(MICRO!AP:AP,O20,MICRO!AS:AS)</f>
        <v>0</v>
      </c>
      <c r="Q20" s="2">
        <f>SUMIF(MICRO!AP:AP,O20,MICRO!AT:AT)</f>
        <v>0</v>
      </c>
      <c r="R20" s="2">
        <f>SUMIF(MICRO!AP:AP,O:O,MICRO!AU:AU)</f>
        <v>0</v>
      </c>
    </row>
    <row r="21" spans="3:18" s="2" customFormat="1" ht="18.75" thickBot="1" x14ac:dyDescent="0.3">
      <c r="C21" s="45"/>
      <c r="D21" s="61" t="s">
        <v>41</v>
      </c>
      <c r="E21" s="46" t="e">
        <f>VLOOKUP(Tabela2[[#This Row],[TAG]],MICRO!J:L,3,0)</f>
        <v>#N/A</v>
      </c>
      <c r="F21" s="44" t="s">
        <v>33</v>
      </c>
      <c r="G21" s="58">
        <f>SUMIF(MICRO!AP:AP,O:O,MICRO!H:H)</f>
        <v>0</v>
      </c>
      <c r="H21" s="1">
        <f>SUMIF(MICRO!AP:AP,O:O,MICRO!R:R)</f>
        <v>0</v>
      </c>
      <c r="I21" s="1">
        <f>SUMIF(MICRO!AP:AP,O:O,MICRO!T:T)</f>
        <v>0</v>
      </c>
      <c r="J21" s="59">
        <f t="shared" si="0"/>
        <v>0</v>
      </c>
      <c r="K21" s="1">
        <f>SUMIF(MICRO!AP:AP,O:O,MICRO!X:X)</f>
        <v>0</v>
      </c>
      <c r="L21" s="59" t="str">
        <f t="shared" si="1"/>
        <v>0%</v>
      </c>
      <c r="M21" s="1">
        <f t="shared" si="2"/>
        <v>0</v>
      </c>
      <c r="N21" s="56" t="e">
        <f t="shared" si="3"/>
        <v>#N/A</v>
      </c>
      <c r="O21" s="56" t="e">
        <f t="shared" si="4"/>
        <v>#N/A</v>
      </c>
      <c r="P21" s="2">
        <f>SUMIF(MICRO!AP:AP,O21,MICRO!AS:AS)</f>
        <v>0</v>
      </c>
      <c r="Q21" s="2">
        <f>SUMIF(MICRO!AP:AP,O21,MICRO!AT:AT)</f>
        <v>0</v>
      </c>
      <c r="R21" s="2">
        <f>SUMIF(MICRO!AP:AP,O:O,MICRO!AU:AU)</f>
        <v>0</v>
      </c>
    </row>
    <row r="22" spans="3:18" s="2" customFormat="1" ht="18.75" thickBot="1" x14ac:dyDescent="0.3">
      <c r="C22" s="45"/>
      <c r="D22" s="61" t="s">
        <v>60</v>
      </c>
      <c r="E22" s="46" t="e">
        <f>VLOOKUP(Tabela2[[#This Row],[TAG]],MICRO!J:L,3,0)</f>
        <v>#N/A</v>
      </c>
      <c r="F22" s="44" t="s">
        <v>31</v>
      </c>
      <c r="G22" s="58">
        <f>SUMIF(MICRO!AP:AP,O:O,MICRO!H:H)</f>
        <v>0</v>
      </c>
      <c r="H22" s="1">
        <f>SUMIF(MICRO!AP:AP,O:O,MICRO!R:R)</f>
        <v>0</v>
      </c>
      <c r="I22" s="1">
        <f>SUMIF(MICRO!AP:AP,O:O,MICRO!T:T)</f>
        <v>0</v>
      </c>
      <c r="J22" s="59">
        <f t="shared" si="0"/>
        <v>0</v>
      </c>
      <c r="K22" s="1">
        <f>SUMIF(MICRO!AP:AP,O:O,MICRO!X:X)</f>
        <v>0</v>
      </c>
      <c r="L22" s="59" t="str">
        <f t="shared" si="1"/>
        <v>0%</v>
      </c>
      <c r="M22" s="1">
        <f t="shared" si="2"/>
        <v>0</v>
      </c>
      <c r="N22" s="56" t="e">
        <f t="shared" si="3"/>
        <v>#N/A</v>
      </c>
      <c r="O22" s="56" t="e">
        <f t="shared" si="4"/>
        <v>#N/A</v>
      </c>
      <c r="P22" s="2">
        <f>SUMIF(MICRO!AP:AP,O22,MICRO!AS:AS)</f>
        <v>0</v>
      </c>
      <c r="Q22" s="2">
        <f>SUMIF(MICRO!AP:AP,O22,MICRO!AT:AT)</f>
        <v>0</v>
      </c>
      <c r="R22" s="2">
        <f>SUMIF(MICRO!AP:AP,O:O,MICRO!AU:AU)</f>
        <v>0</v>
      </c>
    </row>
    <row r="23" spans="3:18" s="2" customFormat="1" ht="18.75" thickBot="1" x14ac:dyDescent="0.3">
      <c r="C23" s="45"/>
      <c r="D23" s="61" t="s">
        <v>56</v>
      </c>
      <c r="E23" s="46" t="e">
        <f>VLOOKUP(Tabela2[[#This Row],[TAG]],MICRO!J:L,3,0)</f>
        <v>#N/A</v>
      </c>
      <c r="F23" s="44" t="s">
        <v>31</v>
      </c>
      <c r="G23" s="58">
        <f>SUMIF(MICRO!AP:AP,O:O,MICRO!H:H)</f>
        <v>0</v>
      </c>
      <c r="H23" s="1">
        <f>SUMIF(MICRO!AP:AP,O:O,MICRO!R:R)</f>
        <v>0</v>
      </c>
      <c r="I23" s="1">
        <f>SUMIF(MICRO!AP:AP,O:O,MICRO!T:T)</f>
        <v>0</v>
      </c>
      <c r="J23" s="59">
        <f t="shared" si="0"/>
        <v>0</v>
      </c>
      <c r="K23" s="1">
        <f>SUMIF(MICRO!AP:AP,O:O,MICRO!X:X)</f>
        <v>0</v>
      </c>
      <c r="L23" s="59" t="str">
        <f t="shared" si="1"/>
        <v>0%</v>
      </c>
      <c r="M23" s="1">
        <f t="shared" si="2"/>
        <v>0</v>
      </c>
      <c r="N23" s="56" t="e">
        <f t="shared" si="3"/>
        <v>#N/A</v>
      </c>
      <c r="O23" s="56" t="e">
        <f t="shared" si="4"/>
        <v>#N/A</v>
      </c>
      <c r="P23" s="2">
        <f>SUMIF(MICRO!AP:AP,O23,MICRO!AS:AS)</f>
        <v>0</v>
      </c>
      <c r="Q23" s="2">
        <f>SUMIF(MICRO!AP:AP,O23,MICRO!AT:AT)</f>
        <v>0</v>
      </c>
      <c r="R23" s="2">
        <f>SUMIF(MICRO!AP:AP,O:O,MICRO!AU:AU)</f>
        <v>0</v>
      </c>
    </row>
    <row r="24" spans="3:18" s="2" customFormat="1" ht="18.75" thickBot="1" x14ac:dyDescent="0.3">
      <c r="C24" s="45"/>
      <c r="D24" s="61" t="s">
        <v>71</v>
      </c>
      <c r="E24" s="46" t="e">
        <f>VLOOKUP(Tabela2[[#This Row],[TAG]],MICRO!J:L,3,0)</f>
        <v>#N/A</v>
      </c>
      <c r="F24" s="44" t="s">
        <v>31</v>
      </c>
      <c r="G24" s="58">
        <f>SUMIF(MICRO!AP:AP,O:O,MICRO!H:H)</f>
        <v>0</v>
      </c>
      <c r="H24" s="1">
        <f>SUMIF(MICRO!AP:AP,O:O,MICRO!R:R)</f>
        <v>0</v>
      </c>
      <c r="I24" s="1">
        <f>SUMIF(MICRO!AP:AP,O:O,MICRO!T:T)</f>
        <v>0</v>
      </c>
      <c r="J24" s="59">
        <f t="shared" si="0"/>
        <v>0</v>
      </c>
      <c r="K24" s="1">
        <f>SUMIF(MICRO!AP:AP,O:O,MICRO!X:X)</f>
        <v>0</v>
      </c>
      <c r="L24" s="59" t="str">
        <f t="shared" si="1"/>
        <v>0%</v>
      </c>
      <c r="M24" s="1">
        <f t="shared" si="2"/>
        <v>0</v>
      </c>
      <c r="N24" s="56" t="e">
        <f t="shared" si="3"/>
        <v>#N/A</v>
      </c>
      <c r="O24" s="56" t="e">
        <f t="shared" si="4"/>
        <v>#N/A</v>
      </c>
      <c r="P24" s="2">
        <f>SUMIF(MICRO!AP:AP,O24,MICRO!AS:AS)</f>
        <v>0</v>
      </c>
      <c r="Q24" s="2">
        <f>SUMIF(MICRO!AP:AP,O24,MICRO!AT:AT)</f>
        <v>0</v>
      </c>
      <c r="R24" s="2">
        <f>SUMIF(MICRO!AP:AP,O:O,MICRO!AU:AU)</f>
        <v>0</v>
      </c>
    </row>
    <row r="25" spans="3:18" s="2" customFormat="1" ht="18.75" thickBot="1" x14ac:dyDescent="0.3">
      <c r="C25" s="45"/>
      <c r="D25" s="61" t="s">
        <v>61</v>
      </c>
      <c r="E25" s="46" t="e">
        <f>VLOOKUP(Tabela2[[#This Row],[TAG]],MICRO!J:L,3,0)</f>
        <v>#N/A</v>
      </c>
      <c r="F25" s="44" t="s">
        <v>31</v>
      </c>
      <c r="G25" s="58">
        <f>SUMIF(MICRO!AP:AP,O:O,MICRO!H:H)</f>
        <v>0</v>
      </c>
      <c r="H25" s="1">
        <f>SUMIF(MICRO!AP:AP,O:O,MICRO!R:R)</f>
        <v>0</v>
      </c>
      <c r="I25" s="1">
        <f>SUMIF(MICRO!AP:AP,O:O,MICRO!T:T)</f>
        <v>0</v>
      </c>
      <c r="J25" s="59">
        <f t="shared" si="0"/>
        <v>0</v>
      </c>
      <c r="K25" s="1">
        <f>SUMIF(MICRO!AP:AP,O:O,MICRO!X:X)</f>
        <v>0</v>
      </c>
      <c r="L25" s="59" t="str">
        <f t="shared" si="1"/>
        <v>0%</v>
      </c>
      <c r="M25" s="1">
        <f t="shared" si="2"/>
        <v>0</v>
      </c>
      <c r="N25" s="56" t="e">
        <f t="shared" si="3"/>
        <v>#N/A</v>
      </c>
      <c r="O25" s="56" t="e">
        <f t="shared" si="4"/>
        <v>#N/A</v>
      </c>
      <c r="P25" s="2">
        <f>SUMIF(MICRO!AP:AP,O25,MICRO!AS:AS)</f>
        <v>0</v>
      </c>
      <c r="Q25" s="2">
        <f>SUMIF(MICRO!AP:AP,O25,MICRO!AT:AT)</f>
        <v>0</v>
      </c>
      <c r="R25" s="2">
        <f>SUMIF(MICRO!AP:AP,O:O,MICRO!AU:AU)</f>
        <v>0</v>
      </c>
    </row>
    <row r="26" spans="3:18" s="2" customFormat="1" ht="18.75" thickBot="1" x14ac:dyDescent="0.3">
      <c r="C26" s="45"/>
      <c r="D26" s="61" t="s">
        <v>62</v>
      </c>
      <c r="E26" s="46" t="e">
        <f>VLOOKUP(Tabela2[[#This Row],[TAG]],MICRO!J:L,3,0)</f>
        <v>#N/A</v>
      </c>
      <c r="F26" s="44" t="s">
        <v>31</v>
      </c>
      <c r="G26" s="58">
        <f>SUMIF(MICRO!AP:AP,O:O,MICRO!H:H)</f>
        <v>0</v>
      </c>
      <c r="H26" s="1">
        <f>SUMIF(MICRO!AP:AP,O:O,MICRO!R:R)</f>
        <v>0</v>
      </c>
      <c r="I26" s="1">
        <f>SUMIF(MICRO!AP:AP,O:O,MICRO!T:T)</f>
        <v>0</v>
      </c>
      <c r="J26" s="59">
        <f t="shared" si="0"/>
        <v>0</v>
      </c>
      <c r="K26" s="1">
        <f>SUMIF(MICRO!AP:AP,O:O,MICRO!X:X)</f>
        <v>0</v>
      </c>
      <c r="L26" s="59" t="str">
        <f t="shared" si="1"/>
        <v>0%</v>
      </c>
      <c r="M26" s="1">
        <f t="shared" si="2"/>
        <v>0</v>
      </c>
      <c r="N26" s="56" t="e">
        <f t="shared" si="3"/>
        <v>#N/A</v>
      </c>
      <c r="O26" s="56" t="e">
        <f t="shared" si="4"/>
        <v>#N/A</v>
      </c>
      <c r="P26" s="2">
        <f>SUMIF(MICRO!AP:AP,O26,MICRO!AS:AS)</f>
        <v>0</v>
      </c>
      <c r="Q26" s="2">
        <f>SUMIF(MICRO!AP:AP,O26,MICRO!AT:AT)</f>
        <v>0</v>
      </c>
      <c r="R26" s="2">
        <f>SUMIF(MICRO!AP:AP,O:O,MICRO!AU:AU)</f>
        <v>0</v>
      </c>
    </row>
    <row r="27" spans="3:18" s="2" customFormat="1" ht="18.75" thickBot="1" x14ac:dyDescent="0.3">
      <c r="C27" s="45"/>
      <c r="D27" s="61" t="s">
        <v>58</v>
      </c>
      <c r="E27" s="46" t="e">
        <f>VLOOKUP(Tabela2[[#This Row],[TAG]],MICRO!J:L,3,0)</f>
        <v>#N/A</v>
      </c>
      <c r="F27" s="44" t="s">
        <v>31</v>
      </c>
      <c r="G27" s="58">
        <f>SUMIF(MICRO!AP:AP,O:O,MICRO!H:H)</f>
        <v>0</v>
      </c>
      <c r="H27" s="1">
        <f>SUMIF(MICRO!AP:AP,O:O,MICRO!R:R)</f>
        <v>0</v>
      </c>
      <c r="I27" s="1">
        <f>SUMIF(MICRO!AP:AP,O:O,MICRO!T:T)</f>
        <v>0</v>
      </c>
      <c r="J27" s="59">
        <f t="shared" si="0"/>
        <v>0</v>
      </c>
      <c r="K27" s="1">
        <f>SUMIF(MICRO!AP:AP,O:O,MICRO!X:X)</f>
        <v>0</v>
      </c>
      <c r="L27" s="59" t="str">
        <f t="shared" si="1"/>
        <v>0%</v>
      </c>
      <c r="M27" s="1">
        <f t="shared" si="2"/>
        <v>0</v>
      </c>
      <c r="N27" s="56" t="e">
        <f t="shared" si="3"/>
        <v>#N/A</v>
      </c>
      <c r="O27" s="56" t="e">
        <f t="shared" si="4"/>
        <v>#N/A</v>
      </c>
      <c r="P27" s="2">
        <f>SUMIF(MICRO!AP:AP,O27,MICRO!AS:AS)</f>
        <v>0</v>
      </c>
      <c r="Q27" s="2">
        <f>SUMIF(MICRO!AP:AP,O27,MICRO!AT:AT)</f>
        <v>0</v>
      </c>
      <c r="R27" s="2">
        <f>SUMIF(MICRO!AP:AP,O:O,MICRO!AU:AU)</f>
        <v>0</v>
      </c>
    </row>
    <row r="28" spans="3:18" s="2" customFormat="1" ht="18.75" thickBot="1" x14ac:dyDescent="0.3">
      <c r="C28" s="45"/>
      <c r="D28" s="61" t="s">
        <v>69</v>
      </c>
      <c r="E28" s="46" t="e">
        <f>VLOOKUP(Tabela2[[#This Row],[TAG]],MICRO!J:L,3,0)</f>
        <v>#N/A</v>
      </c>
      <c r="F28" s="44" t="s">
        <v>31</v>
      </c>
      <c r="G28" s="58">
        <f>SUMIF(MICRO!AP:AP,O:O,MICRO!H:H)</f>
        <v>0</v>
      </c>
      <c r="H28" s="1">
        <f>SUMIF(MICRO!AP:AP,O:O,MICRO!R:R)</f>
        <v>0</v>
      </c>
      <c r="I28" s="1">
        <f>SUMIF(MICRO!AP:AP,O:O,MICRO!T:T)</f>
        <v>0</v>
      </c>
      <c r="J28" s="59">
        <f t="shared" si="0"/>
        <v>0</v>
      </c>
      <c r="K28" s="1">
        <f>SUMIF(MICRO!AP:AP,O:O,MICRO!X:X)</f>
        <v>0</v>
      </c>
      <c r="L28" s="59" t="str">
        <f t="shared" si="1"/>
        <v>0%</v>
      </c>
      <c r="M28" s="1">
        <f t="shared" si="2"/>
        <v>0</v>
      </c>
      <c r="N28" s="56" t="e">
        <f t="shared" si="3"/>
        <v>#N/A</v>
      </c>
      <c r="O28" s="56" t="e">
        <f t="shared" si="4"/>
        <v>#N/A</v>
      </c>
      <c r="P28" s="2">
        <f>SUMIF(MICRO!AP:AP,O28,MICRO!AS:AS)</f>
        <v>0</v>
      </c>
      <c r="Q28" s="2">
        <f>SUMIF(MICRO!AP:AP,O28,MICRO!AT:AT)</f>
        <v>0</v>
      </c>
      <c r="R28" s="2">
        <f>SUMIF(MICRO!AP:AP,O:O,MICRO!AU:AU)</f>
        <v>0</v>
      </c>
    </row>
    <row r="29" spans="3:18" s="2" customFormat="1" ht="18.75" thickBot="1" x14ac:dyDescent="0.3">
      <c r="C29" s="45"/>
      <c r="D29" s="61" t="s">
        <v>70</v>
      </c>
      <c r="E29" s="46" t="e">
        <f>VLOOKUP(Tabela2[[#This Row],[TAG]],MICRO!J:L,3,0)</f>
        <v>#N/A</v>
      </c>
      <c r="F29" s="44" t="s">
        <v>31</v>
      </c>
      <c r="G29" s="58">
        <f>SUMIF(MICRO!AP:AP,O:O,MICRO!H:H)</f>
        <v>0</v>
      </c>
      <c r="H29" s="1">
        <f>SUMIF(MICRO!AP:AP,O:O,MICRO!R:R)</f>
        <v>0</v>
      </c>
      <c r="I29" s="1">
        <f>SUMIF(MICRO!AP:AP,O:O,MICRO!T:T)</f>
        <v>0</v>
      </c>
      <c r="J29" s="59">
        <f t="shared" si="0"/>
        <v>0</v>
      </c>
      <c r="K29" s="1">
        <f>SUMIF(MICRO!AP:AP,O:O,MICRO!X:X)</f>
        <v>0</v>
      </c>
      <c r="L29" s="59" t="str">
        <f t="shared" si="1"/>
        <v>0%</v>
      </c>
      <c r="M29" s="1">
        <f t="shared" si="2"/>
        <v>0</v>
      </c>
      <c r="N29" s="56" t="e">
        <f t="shared" si="3"/>
        <v>#N/A</v>
      </c>
      <c r="O29" s="56" t="e">
        <f t="shared" si="4"/>
        <v>#N/A</v>
      </c>
      <c r="P29" s="2">
        <f>SUMIF(MICRO!AP:AP,O29,MICRO!AS:AS)</f>
        <v>0</v>
      </c>
      <c r="Q29" s="2">
        <f>SUMIF(MICRO!AP:AP,O29,MICRO!AT:AT)</f>
        <v>0</v>
      </c>
      <c r="R29" s="2">
        <f>SUMIF(MICRO!AP:AP,O:O,MICRO!AU:AU)</f>
        <v>0</v>
      </c>
    </row>
    <row r="30" spans="3:18" s="2" customFormat="1" ht="18.75" thickBot="1" x14ac:dyDescent="0.3">
      <c r="C30" s="45"/>
      <c r="D30" s="61" t="s">
        <v>63</v>
      </c>
      <c r="E30" s="46" t="e">
        <f>VLOOKUP(Tabela2[[#This Row],[TAG]],MICRO!J:L,3,0)</f>
        <v>#N/A</v>
      </c>
      <c r="F30" s="44" t="s">
        <v>31</v>
      </c>
      <c r="G30" s="58">
        <f>SUMIF(MICRO!AP:AP,O:O,MICRO!H:H)</f>
        <v>0</v>
      </c>
      <c r="H30" s="1">
        <f>SUMIF(MICRO!AP:AP,O:O,MICRO!R:R)</f>
        <v>0</v>
      </c>
      <c r="I30" s="1">
        <f>SUMIF(MICRO!AP:AP,O:O,MICRO!T:T)</f>
        <v>0</v>
      </c>
      <c r="J30" s="59">
        <f t="shared" si="0"/>
        <v>0</v>
      </c>
      <c r="K30" s="1">
        <f>SUMIF(MICRO!AP:AP,O:O,MICRO!X:X)</f>
        <v>0</v>
      </c>
      <c r="L30" s="59" t="str">
        <f t="shared" si="1"/>
        <v>0%</v>
      </c>
      <c r="M30" s="1">
        <f t="shared" si="2"/>
        <v>0</v>
      </c>
      <c r="N30" s="56" t="e">
        <f t="shared" si="3"/>
        <v>#N/A</v>
      </c>
      <c r="O30" s="56" t="e">
        <f t="shared" si="4"/>
        <v>#N/A</v>
      </c>
      <c r="P30" s="2">
        <f>SUMIF(MICRO!AP:AP,O30,MICRO!AS:AS)</f>
        <v>0</v>
      </c>
      <c r="Q30" s="2">
        <f>SUMIF(MICRO!AP:AP,O30,MICRO!AT:AT)</f>
        <v>0</v>
      </c>
      <c r="R30" s="2">
        <f>SUMIF(MICRO!AP:AP,O:O,MICRO!AU:AU)</f>
        <v>0</v>
      </c>
    </row>
    <row r="31" spans="3:18" s="2" customFormat="1" ht="18.75" thickBot="1" x14ac:dyDescent="0.3">
      <c r="C31" s="45"/>
      <c r="D31" s="61" t="s">
        <v>68</v>
      </c>
      <c r="E31" s="46" t="e">
        <f>VLOOKUP(Tabela2[[#This Row],[TAG]],MICRO!J:L,3,0)</f>
        <v>#N/A</v>
      </c>
      <c r="F31" s="44" t="s">
        <v>31</v>
      </c>
      <c r="G31" s="58">
        <f>SUMIF(MICRO!AP:AP,O:O,MICRO!H:H)</f>
        <v>0</v>
      </c>
      <c r="H31" s="1">
        <f>SUMIF(MICRO!AP:AP,O:O,MICRO!R:R)</f>
        <v>0</v>
      </c>
      <c r="I31" s="1">
        <f>SUMIF(MICRO!AP:AP,O:O,MICRO!T:T)</f>
        <v>0</v>
      </c>
      <c r="J31" s="59">
        <f t="shared" si="0"/>
        <v>0</v>
      </c>
      <c r="K31" s="1">
        <f>SUMIF(MICRO!AP:AP,O:O,MICRO!X:X)</f>
        <v>0</v>
      </c>
      <c r="L31" s="59" t="str">
        <f t="shared" si="1"/>
        <v>0%</v>
      </c>
      <c r="M31" s="1">
        <f t="shared" si="2"/>
        <v>0</v>
      </c>
      <c r="N31" s="56" t="e">
        <f t="shared" si="3"/>
        <v>#N/A</v>
      </c>
      <c r="O31" s="56" t="e">
        <f t="shared" si="4"/>
        <v>#N/A</v>
      </c>
      <c r="P31" s="2">
        <f>SUMIF(MICRO!AP:AP,O31,MICRO!AS:AS)</f>
        <v>0</v>
      </c>
      <c r="Q31" s="2">
        <f>SUMIF(MICRO!AP:AP,O31,MICRO!AT:AT)</f>
        <v>0</v>
      </c>
      <c r="R31" s="2">
        <f>SUMIF(MICRO!AP:AP,O:O,MICRO!AU:AU)</f>
        <v>0</v>
      </c>
    </row>
    <row r="32" spans="3:18" s="2" customFormat="1" ht="18.75" thickBot="1" x14ac:dyDescent="0.3">
      <c r="C32" s="45"/>
      <c r="D32" s="61" t="s">
        <v>64</v>
      </c>
      <c r="E32" s="46" t="e">
        <f>VLOOKUP(Tabela2[[#This Row],[TAG]],MICRO!J:L,3,0)</f>
        <v>#N/A</v>
      </c>
      <c r="F32" s="44" t="s">
        <v>31</v>
      </c>
      <c r="G32" s="58">
        <f>SUMIF(MICRO!AP:AP,O:O,MICRO!H:H)</f>
        <v>0</v>
      </c>
      <c r="H32" s="1">
        <f>SUMIF(MICRO!AP:AP,O:O,MICRO!R:R)</f>
        <v>0</v>
      </c>
      <c r="I32" s="1">
        <f>SUMIF(MICRO!AP:AP,O:O,MICRO!T:T)</f>
        <v>0</v>
      </c>
      <c r="J32" s="59">
        <f t="shared" si="0"/>
        <v>0</v>
      </c>
      <c r="K32" s="1">
        <f>SUMIF(MICRO!AP:AP,O:O,MICRO!X:X)</f>
        <v>0</v>
      </c>
      <c r="L32" s="59" t="str">
        <f t="shared" si="1"/>
        <v>0%</v>
      </c>
      <c r="M32" s="1">
        <f t="shared" si="2"/>
        <v>0</v>
      </c>
      <c r="N32" s="56" t="e">
        <f t="shared" si="3"/>
        <v>#N/A</v>
      </c>
      <c r="O32" s="56" t="e">
        <f t="shared" si="4"/>
        <v>#N/A</v>
      </c>
      <c r="P32" s="2">
        <f>SUMIF(MICRO!AP:AP,O32,MICRO!AS:AS)</f>
        <v>0</v>
      </c>
      <c r="Q32" s="2">
        <f>SUMIF(MICRO!AP:AP,O32,MICRO!AT:AT)</f>
        <v>0</v>
      </c>
      <c r="R32" s="2">
        <f>SUMIF(MICRO!AP:AP,O:O,MICRO!AU:AU)</f>
        <v>0</v>
      </c>
    </row>
    <row r="33" spans="3:18" s="2" customFormat="1" ht="18.75" thickBot="1" x14ac:dyDescent="0.3">
      <c r="C33" s="45"/>
      <c r="D33" s="61" t="s">
        <v>65</v>
      </c>
      <c r="E33" s="46" t="e">
        <f>VLOOKUP(Tabela2[[#This Row],[TAG]],MICRO!J:L,3,0)</f>
        <v>#N/A</v>
      </c>
      <c r="F33" s="44" t="s">
        <v>31</v>
      </c>
      <c r="G33" s="58">
        <f>SUMIF(MICRO!AP:AP,O:O,MICRO!H:H)</f>
        <v>0</v>
      </c>
      <c r="H33" s="1">
        <f>SUMIF(MICRO!AP:AP,O:O,MICRO!R:R)</f>
        <v>0</v>
      </c>
      <c r="I33" s="1">
        <f>SUMIF(MICRO!AP:AP,O:O,MICRO!T:T)</f>
        <v>0</v>
      </c>
      <c r="J33" s="59">
        <f t="shared" si="0"/>
        <v>0</v>
      </c>
      <c r="K33" s="1">
        <f>SUMIF(MICRO!AP:AP,O:O,MICRO!X:X)</f>
        <v>0</v>
      </c>
      <c r="L33" s="59" t="str">
        <f t="shared" si="1"/>
        <v>0%</v>
      </c>
      <c r="M33" s="1">
        <f t="shared" si="2"/>
        <v>0</v>
      </c>
      <c r="N33" s="56" t="e">
        <f t="shared" si="3"/>
        <v>#N/A</v>
      </c>
      <c r="O33" s="56" t="e">
        <f t="shared" si="4"/>
        <v>#N/A</v>
      </c>
      <c r="P33" s="2">
        <f>SUMIF(MICRO!AP:AP,O33,MICRO!AS:AS)</f>
        <v>0</v>
      </c>
      <c r="Q33" s="2">
        <f>SUMIF(MICRO!AP:AP,O33,MICRO!AT:AT)</f>
        <v>0</v>
      </c>
      <c r="R33" s="2">
        <f>SUMIF(MICRO!AP:AP,O:O,MICRO!AU:AU)</f>
        <v>0</v>
      </c>
    </row>
    <row r="34" spans="3:18" s="2" customFormat="1" ht="18.75" thickBot="1" x14ac:dyDescent="0.3">
      <c r="C34" s="45"/>
      <c r="D34" s="61" t="s">
        <v>66</v>
      </c>
      <c r="E34" s="46" t="e">
        <f>VLOOKUP(Tabela2[[#This Row],[TAG]],MICRO!J:L,3,0)</f>
        <v>#N/A</v>
      </c>
      <c r="F34" s="44" t="s">
        <v>31</v>
      </c>
      <c r="G34" s="58">
        <f>SUMIF(MICRO!AP:AP,O:O,MICRO!H:H)</f>
        <v>0</v>
      </c>
      <c r="H34" s="1">
        <f>SUMIF(MICRO!AP:AP,O:O,MICRO!R:R)</f>
        <v>0</v>
      </c>
      <c r="I34" s="1">
        <f>SUMIF(MICRO!AP:AP,O:O,MICRO!T:T)</f>
        <v>0</v>
      </c>
      <c r="J34" s="59">
        <f t="shared" si="0"/>
        <v>0</v>
      </c>
      <c r="K34" s="1">
        <f>SUMIF(MICRO!AP:AP,O:O,MICRO!X:X)</f>
        <v>0</v>
      </c>
      <c r="L34" s="59" t="str">
        <f t="shared" si="1"/>
        <v>0%</v>
      </c>
      <c r="M34" s="1">
        <f t="shared" si="2"/>
        <v>0</v>
      </c>
      <c r="N34" s="56" t="e">
        <f t="shared" si="3"/>
        <v>#N/A</v>
      </c>
      <c r="O34" s="56" t="e">
        <f t="shared" si="4"/>
        <v>#N/A</v>
      </c>
      <c r="P34" s="2">
        <f>SUMIF(MICRO!AP:AP,O34,MICRO!AS:AS)</f>
        <v>0</v>
      </c>
      <c r="Q34" s="2">
        <f>SUMIF(MICRO!AP:AP,O34,MICRO!AT:AT)</f>
        <v>0</v>
      </c>
      <c r="R34" s="2">
        <f>SUMIF(MICRO!AP:AP,O:O,MICRO!AU:AU)</f>
        <v>0</v>
      </c>
    </row>
    <row r="35" spans="3:18" s="2" customFormat="1" ht="18.75" thickBot="1" x14ac:dyDescent="0.3">
      <c r="C35" s="45"/>
      <c r="D35" s="61" t="s">
        <v>59</v>
      </c>
      <c r="E35" s="46" t="e">
        <f>VLOOKUP(Tabela2[[#This Row],[TAG]],MICRO!J:L,3,0)</f>
        <v>#N/A</v>
      </c>
      <c r="F35" s="44" t="s">
        <v>31</v>
      </c>
      <c r="G35" s="58">
        <f>SUMIF(MICRO!AP:AP,O:O,MICRO!H:H)</f>
        <v>0</v>
      </c>
      <c r="H35" s="1">
        <f>SUMIF(MICRO!AP:AP,O:O,MICRO!R:R)</f>
        <v>0</v>
      </c>
      <c r="I35" s="1">
        <f>SUMIF(MICRO!AP:AP,O:O,MICRO!T:T)</f>
        <v>0</v>
      </c>
      <c r="J35" s="59">
        <f t="shared" si="0"/>
        <v>0</v>
      </c>
      <c r="K35" s="1">
        <f>SUMIF(MICRO!AP:AP,O:O,MICRO!X:X)</f>
        <v>0</v>
      </c>
      <c r="L35" s="59" t="str">
        <f t="shared" si="1"/>
        <v>0%</v>
      </c>
      <c r="M35" s="1">
        <f t="shared" si="2"/>
        <v>0</v>
      </c>
      <c r="N35" s="56" t="e">
        <f t="shared" si="3"/>
        <v>#N/A</v>
      </c>
      <c r="O35" s="56" t="e">
        <f t="shared" si="4"/>
        <v>#N/A</v>
      </c>
      <c r="P35" s="2">
        <f>SUMIF(MICRO!AP:AP,O35,MICRO!AS:AS)</f>
        <v>0</v>
      </c>
      <c r="Q35" s="2">
        <f>SUMIF(MICRO!AP:AP,O35,MICRO!AT:AT)</f>
        <v>0</v>
      </c>
      <c r="R35" s="2">
        <f>SUMIF(MICRO!AP:AP,O:O,MICRO!AU:AU)</f>
        <v>0</v>
      </c>
    </row>
    <row r="36" spans="3:18" s="2" customFormat="1" ht="18.75" thickBot="1" x14ac:dyDescent="0.3">
      <c r="C36" s="45"/>
      <c r="D36" s="61" t="s">
        <v>67</v>
      </c>
      <c r="E36" s="46" t="e">
        <f>VLOOKUP(Tabela2[[#This Row],[TAG]],MICRO!J:L,3,0)</f>
        <v>#N/A</v>
      </c>
      <c r="F36" s="44" t="s">
        <v>31</v>
      </c>
      <c r="G36" s="58">
        <f>SUMIF(MICRO!AP:AP,O:O,MICRO!H:H)</f>
        <v>0</v>
      </c>
      <c r="H36" s="1">
        <f>SUMIF(MICRO!AP:AP,O:O,MICRO!R:R)</f>
        <v>0</v>
      </c>
      <c r="I36" s="1">
        <f>SUMIF(MICRO!AP:AP,O:O,MICRO!T:T)</f>
        <v>0</v>
      </c>
      <c r="J36" s="59">
        <f t="shared" si="0"/>
        <v>0</v>
      </c>
      <c r="K36" s="1">
        <f>SUMIF(MICRO!AP:AP,O:O,MICRO!X:X)</f>
        <v>0</v>
      </c>
      <c r="L36" s="59" t="str">
        <f t="shared" si="1"/>
        <v>0%</v>
      </c>
      <c r="M36" s="1">
        <f t="shared" si="2"/>
        <v>0</v>
      </c>
      <c r="N36" s="56" t="e">
        <f t="shared" si="3"/>
        <v>#N/A</v>
      </c>
      <c r="O36" s="56" t="e">
        <f t="shared" si="4"/>
        <v>#N/A</v>
      </c>
      <c r="P36" s="2">
        <f>SUMIF(MICRO!AP:AP,O36,MICRO!AS:AS)</f>
        <v>0</v>
      </c>
      <c r="Q36" s="2">
        <f>SUMIF(MICRO!AP:AP,O36,MICRO!AT:AT)</f>
        <v>0</v>
      </c>
      <c r="R36" s="2">
        <f>SUMIF(MICRO!AP:AP,O:O,MICRO!AU:AU)</f>
        <v>0</v>
      </c>
    </row>
    <row r="37" spans="3:18" s="2" customFormat="1" ht="18.75" thickBot="1" x14ac:dyDescent="0.3">
      <c r="C37" s="45"/>
      <c r="D37" s="61" t="s">
        <v>57</v>
      </c>
      <c r="E37" s="46" t="e">
        <f>VLOOKUP(Tabela2[[#This Row],[TAG]],MICRO!J:L,3,0)</f>
        <v>#N/A</v>
      </c>
      <c r="F37" s="44" t="s">
        <v>31</v>
      </c>
      <c r="G37" s="58">
        <f>SUMIF(MICRO!AP:AP,O:O,MICRO!H:H)</f>
        <v>0</v>
      </c>
      <c r="H37" s="1">
        <f>SUMIF(MICRO!AP:AP,O:O,MICRO!R:R)</f>
        <v>0</v>
      </c>
      <c r="I37" s="1">
        <f>SUMIF(MICRO!AP:AP,O:O,MICRO!T:T)</f>
        <v>0</v>
      </c>
      <c r="J37" s="59">
        <f t="shared" si="0"/>
        <v>0</v>
      </c>
      <c r="K37" s="1">
        <f>SUMIF(MICRO!AP:AP,O:O,MICRO!X:X)</f>
        <v>0</v>
      </c>
      <c r="L37" s="59" t="str">
        <f t="shared" si="1"/>
        <v>0%</v>
      </c>
      <c r="M37" s="1">
        <f t="shared" si="2"/>
        <v>0</v>
      </c>
      <c r="N37" s="56" t="e">
        <f t="shared" si="3"/>
        <v>#N/A</v>
      </c>
      <c r="O37" s="56" t="e">
        <f t="shared" si="4"/>
        <v>#N/A</v>
      </c>
      <c r="P37" s="2">
        <f>SUMIF(MICRO!AP:AP,O37,MICRO!AS:AS)</f>
        <v>0</v>
      </c>
      <c r="Q37" s="2">
        <f>SUMIF(MICRO!AP:AP,O37,MICRO!AT:AT)</f>
        <v>0</v>
      </c>
      <c r="R37" s="2">
        <f>SUMIF(MICRO!AP:AP,O:O,MICRO!AU:AU)</f>
        <v>0</v>
      </c>
    </row>
    <row r="38" spans="3:18" s="2" customFormat="1" ht="18.75" thickBot="1" x14ac:dyDescent="0.3">
      <c r="C38" s="45"/>
      <c r="D38" s="61" t="s">
        <v>60</v>
      </c>
      <c r="E38" s="46" t="e">
        <f>VLOOKUP(Tabela2[[#This Row],[TAG]],MICRO!J:L,3,0)</f>
        <v>#N/A</v>
      </c>
      <c r="F38" s="44" t="s">
        <v>44</v>
      </c>
      <c r="G38" s="58">
        <f>SUMIF(MICRO!AP:AP,O:O,MICRO!H:H)</f>
        <v>0</v>
      </c>
      <c r="H38" s="1">
        <f>SUMIF(MICRO!AP:AP,O:O,MICRO!R:R)</f>
        <v>0</v>
      </c>
      <c r="I38" s="1">
        <f>SUMIF(MICRO!AP:AP,O:O,MICRO!T:T)</f>
        <v>0</v>
      </c>
      <c r="J38" s="59">
        <f t="shared" si="0"/>
        <v>0</v>
      </c>
      <c r="K38" s="1">
        <f>SUMIF(MICRO!AP:AP,O:O,MICRO!X:X)</f>
        <v>0</v>
      </c>
      <c r="L38" s="59" t="str">
        <f t="shared" si="1"/>
        <v>0%</v>
      </c>
      <c r="M38" s="1">
        <f t="shared" si="2"/>
        <v>0</v>
      </c>
      <c r="N38" s="56" t="e">
        <f t="shared" si="3"/>
        <v>#N/A</v>
      </c>
      <c r="O38" s="56" t="e">
        <f t="shared" si="4"/>
        <v>#N/A</v>
      </c>
      <c r="P38" s="2">
        <f>SUMIF(MICRO!AP:AP,O38,MICRO!AS:AS)</f>
        <v>0</v>
      </c>
      <c r="Q38" s="2">
        <f>SUMIF(MICRO!AP:AP,O38,MICRO!AT:AT)</f>
        <v>0</v>
      </c>
      <c r="R38" s="2">
        <f>SUMIF(MICRO!AP:AP,O:O,MICRO!AU:AU)</f>
        <v>0</v>
      </c>
    </row>
    <row r="39" spans="3:18" s="2" customFormat="1" ht="18.75" thickBot="1" x14ac:dyDescent="0.3">
      <c r="C39" s="45"/>
      <c r="D39" s="61" t="s">
        <v>56</v>
      </c>
      <c r="E39" s="46" t="e">
        <f>VLOOKUP(Tabela2[[#This Row],[TAG]],MICRO!J:L,3,0)</f>
        <v>#N/A</v>
      </c>
      <c r="F39" s="44" t="s">
        <v>44</v>
      </c>
      <c r="G39" s="58">
        <f>SUMIF(MICRO!AP:AP,O:O,MICRO!H:H)</f>
        <v>0</v>
      </c>
      <c r="H39" s="1">
        <f>SUMIF(MICRO!AP:AP,O:O,MICRO!R:R)</f>
        <v>0</v>
      </c>
      <c r="I39" s="1">
        <f>SUMIF(MICRO!AP:AP,O:O,MICRO!T:T)</f>
        <v>0</v>
      </c>
      <c r="J39" s="59">
        <f t="shared" si="0"/>
        <v>0</v>
      </c>
      <c r="K39" s="1">
        <f>SUMIF(MICRO!AP:AP,O:O,MICRO!X:X)</f>
        <v>0</v>
      </c>
      <c r="L39" s="59" t="str">
        <f t="shared" si="1"/>
        <v>0%</v>
      </c>
      <c r="M39" s="1">
        <f t="shared" si="2"/>
        <v>0</v>
      </c>
      <c r="N39" s="56" t="e">
        <f t="shared" si="3"/>
        <v>#N/A</v>
      </c>
      <c r="O39" s="56" t="e">
        <f t="shared" si="4"/>
        <v>#N/A</v>
      </c>
      <c r="P39" s="2">
        <f>SUMIF(MICRO!AP:AP,O39,MICRO!AS:AS)</f>
        <v>0</v>
      </c>
      <c r="Q39" s="2">
        <f>SUMIF(MICRO!AP:AP,O39,MICRO!AT:AT)</f>
        <v>0</v>
      </c>
      <c r="R39" s="2">
        <f>SUMIF(MICRO!AP:AP,O:O,MICRO!AU:AU)</f>
        <v>0</v>
      </c>
    </row>
    <row r="40" spans="3:18" s="2" customFormat="1" ht="18.75" thickBot="1" x14ac:dyDescent="0.3">
      <c r="C40" s="45"/>
      <c r="D40" s="61" t="s">
        <v>71</v>
      </c>
      <c r="E40" s="46" t="e">
        <f>VLOOKUP(Tabela2[[#This Row],[TAG]],MICRO!J:L,3,0)</f>
        <v>#N/A</v>
      </c>
      <c r="F40" s="44" t="s">
        <v>44</v>
      </c>
      <c r="G40" s="58">
        <f>SUMIF(MICRO!AP:AP,O:O,MICRO!H:H)</f>
        <v>0</v>
      </c>
      <c r="H40" s="1">
        <f>SUMIF(MICRO!AP:AP,O:O,MICRO!R:R)</f>
        <v>0</v>
      </c>
      <c r="I40" s="1">
        <f>SUMIF(MICRO!AP:AP,O:O,MICRO!T:T)</f>
        <v>0</v>
      </c>
      <c r="J40" s="59">
        <f t="shared" si="0"/>
        <v>0</v>
      </c>
      <c r="K40" s="1">
        <f>SUMIF(MICRO!AP:AP,O:O,MICRO!X:X)</f>
        <v>0</v>
      </c>
      <c r="L40" s="59" t="str">
        <f t="shared" si="1"/>
        <v>0%</v>
      </c>
      <c r="M40" s="1">
        <f t="shared" si="2"/>
        <v>0</v>
      </c>
      <c r="N40" s="56" t="e">
        <f t="shared" si="3"/>
        <v>#N/A</v>
      </c>
      <c r="O40" s="56" t="e">
        <f t="shared" si="4"/>
        <v>#N/A</v>
      </c>
      <c r="P40" s="2">
        <f>SUMIF(MICRO!AP:AP,O40,MICRO!AS:AS)</f>
        <v>0</v>
      </c>
      <c r="Q40" s="2">
        <f>SUMIF(MICRO!AP:AP,O40,MICRO!AT:AT)</f>
        <v>0</v>
      </c>
      <c r="R40" s="2">
        <f>SUMIF(MICRO!AP:AP,O:O,MICRO!AU:AU)</f>
        <v>0</v>
      </c>
    </row>
    <row r="41" spans="3:18" s="2" customFormat="1" ht="18.75" thickBot="1" x14ac:dyDescent="0.3">
      <c r="C41" s="45"/>
      <c r="D41" s="61" t="s">
        <v>61</v>
      </c>
      <c r="E41" s="46" t="e">
        <f>VLOOKUP(Tabela2[[#This Row],[TAG]],MICRO!J:L,3,0)</f>
        <v>#N/A</v>
      </c>
      <c r="F41" s="44" t="s">
        <v>44</v>
      </c>
      <c r="G41" s="58">
        <f>SUMIF(MICRO!AP:AP,O:O,MICRO!H:H)</f>
        <v>0</v>
      </c>
      <c r="H41" s="1">
        <f>SUMIF(MICRO!AP:AP,O:O,MICRO!R:R)</f>
        <v>0</v>
      </c>
      <c r="I41" s="1">
        <f>SUMIF(MICRO!AP:AP,O:O,MICRO!T:T)</f>
        <v>0</v>
      </c>
      <c r="J41" s="59">
        <f t="shared" si="0"/>
        <v>0</v>
      </c>
      <c r="K41" s="1">
        <f>SUMIF(MICRO!AP:AP,O:O,MICRO!X:X)</f>
        <v>0</v>
      </c>
      <c r="L41" s="59" t="str">
        <f t="shared" si="1"/>
        <v>0%</v>
      </c>
      <c r="M41" s="1">
        <f t="shared" si="2"/>
        <v>0</v>
      </c>
      <c r="N41" s="56" t="e">
        <f t="shared" si="3"/>
        <v>#N/A</v>
      </c>
      <c r="O41" s="56" t="e">
        <f t="shared" si="4"/>
        <v>#N/A</v>
      </c>
      <c r="P41" s="2">
        <f>SUMIF(MICRO!AP:AP,O41,MICRO!AS:AS)</f>
        <v>0</v>
      </c>
      <c r="Q41" s="2">
        <f>SUMIF(MICRO!AP:AP,O41,MICRO!AT:AT)</f>
        <v>0</v>
      </c>
      <c r="R41" s="2">
        <f>SUMIF(MICRO!AP:AP,O:O,MICRO!AU:AU)</f>
        <v>0</v>
      </c>
    </row>
    <row r="42" spans="3:18" s="2" customFormat="1" ht="18.75" thickBot="1" x14ac:dyDescent="0.3">
      <c r="C42" s="45"/>
      <c r="D42" s="61" t="s">
        <v>62</v>
      </c>
      <c r="E42" s="46" t="e">
        <f>VLOOKUP(Tabela2[[#This Row],[TAG]],MICRO!J:L,3,0)</f>
        <v>#N/A</v>
      </c>
      <c r="F42" s="44" t="s">
        <v>44</v>
      </c>
      <c r="G42" s="58">
        <f>SUMIF(MICRO!AP:AP,O:O,MICRO!H:H)</f>
        <v>0</v>
      </c>
      <c r="H42" s="1">
        <f>SUMIF(MICRO!AP:AP,O:O,MICRO!R:R)</f>
        <v>0</v>
      </c>
      <c r="I42" s="1">
        <f>SUMIF(MICRO!AP:AP,O:O,MICRO!T:T)</f>
        <v>0</v>
      </c>
      <c r="J42" s="59">
        <f t="shared" si="0"/>
        <v>0</v>
      </c>
      <c r="K42" s="1">
        <f>SUMIF(MICRO!AP:AP,O:O,MICRO!X:X)</f>
        <v>0</v>
      </c>
      <c r="L42" s="59" t="str">
        <f t="shared" si="1"/>
        <v>0%</v>
      </c>
      <c r="M42" s="1">
        <f t="shared" si="2"/>
        <v>0</v>
      </c>
      <c r="N42" s="56" t="e">
        <f t="shared" si="3"/>
        <v>#N/A</v>
      </c>
      <c r="O42" s="56" t="e">
        <f t="shared" si="4"/>
        <v>#N/A</v>
      </c>
      <c r="P42" s="2">
        <f>SUMIF(MICRO!AP:AP,O42,MICRO!AS:AS)</f>
        <v>0</v>
      </c>
      <c r="Q42" s="2">
        <f>SUMIF(MICRO!AP:AP,O42,MICRO!AT:AT)</f>
        <v>0</v>
      </c>
      <c r="R42" s="2">
        <f>SUMIF(MICRO!AP:AP,O:O,MICRO!AU:AU)</f>
        <v>0</v>
      </c>
    </row>
    <row r="43" spans="3:18" s="2" customFormat="1" ht="18.75" thickBot="1" x14ac:dyDescent="0.3">
      <c r="C43" s="45"/>
      <c r="D43" s="61" t="s">
        <v>58</v>
      </c>
      <c r="E43" s="46" t="e">
        <f>VLOOKUP(Tabela2[[#This Row],[TAG]],MICRO!J:L,3,0)</f>
        <v>#N/A</v>
      </c>
      <c r="F43" s="44" t="s">
        <v>44</v>
      </c>
      <c r="G43" s="58">
        <f>SUMIF(MICRO!AP:AP,O:O,MICRO!H:H)</f>
        <v>0</v>
      </c>
      <c r="H43" s="1">
        <f>SUMIF(MICRO!AP:AP,O:O,MICRO!R:R)</f>
        <v>0</v>
      </c>
      <c r="I43" s="1">
        <f>SUMIF(MICRO!AP:AP,O:O,MICRO!T:T)</f>
        <v>0</v>
      </c>
      <c r="J43" s="59">
        <f t="shared" si="0"/>
        <v>0</v>
      </c>
      <c r="K43" s="1">
        <f>SUMIF(MICRO!AP:AP,O:O,MICRO!X:X)</f>
        <v>0</v>
      </c>
      <c r="L43" s="59" t="str">
        <f t="shared" si="1"/>
        <v>0%</v>
      </c>
      <c r="M43" s="1">
        <f t="shared" si="2"/>
        <v>0</v>
      </c>
      <c r="N43" s="56" t="e">
        <f t="shared" si="3"/>
        <v>#N/A</v>
      </c>
      <c r="O43" s="56" t="e">
        <f t="shared" si="4"/>
        <v>#N/A</v>
      </c>
      <c r="P43" s="2">
        <f>SUMIF(MICRO!AP:AP,O43,MICRO!AS:AS)</f>
        <v>0</v>
      </c>
      <c r="Q43" s="2">
        <f>SUMIF(MICRO!AP:AP,O43,MICRO!AT:AT)</f>
        <v>0</v>
      </c>
      <c r="R43" s="2">
        <f>SUMIF(MICRO!AP:AP,O:O,MICRO!AU:AU)</f>
        <v>0</v>
      </c>
    </row>
    <row r="44" spans="3:18" s="2" customFormat="1" ht="18.75" thickBot="1" x14ac:dyDescent="0.3">
      <c r="C44" s="45"/>
      <c r="D44" s="61" t="s">
        <v>69</v>
      </c>
      <c r="E44" s="46" t="e">
        <f>VLOOKUP(Tabela2[[#This Row],[TAG]],MICRO!J:L,3,0)</f>
        <v>#N/A</v>
      </c>
      <c r="F44" s="44" t="s">
        <v>44</v>
      </c>
      <c r="G44" s="58">
        <f>SUMIF(MICRO!AP:AP,O:O,MICRO!H:H)</f>
        <v>0</v>
      </c>
      <c r="H44" s="1">
        <f>SUMIF(MICRO!AP:AP,O:O,MICRO!R:R)</f>
        <v>0</v>
      </c>
      <c r="I44" s="1">
        <f>SUMIF(MICRO!AP:AP,O:O,MICRO!T:T)</f>
        <v>0</v>
      </c>
      <c r="J44" s="59">
        <f t="shared" si="0"/>
        <v>0</v>
      </c>
      <c r="K44" s="1">
        <f>SUMIF(MICRO!AP:AP,O:O,MICRO!X:X)</f>
        <v>0</v>
      </c>
      <c r="L44" s="59" t="str">
        <f t="shared" si="1"/>
        <v>0%</v>
      </c>
      <c r="M44" s="1">
        <f t="shared" si="2"/>
        <v>0</v>
      </c>
      <c r="N44" s="56" t="e">
        <f t="shared" si="3"/>
        <v>#N/A</v>
      </c>
      <c r="O44" s="56" t="e">
        <f t="shared" si="4"/>
        <v>#N/A</v>
      </c>
      <c r="P44" s="2">
        <f>SUMIF(MICRO!AP:AP,O44,MICRO!AS:AS)</f>
        <v>0</v>
      </c>
      <c r="Q44" s="2">
        <f>SUMIF(MICRO!AP:AP,O44,MICRO!AT:AT)</f>
        <v>0</v>
      </c>
      <c r="R44" s="2">
        <f>SUMIF(MICRO!AP:AP,O:O,MICRO!AU:AU)</f>
        <v>0</v>
      </c>
    </row>
    <row r="45" spans="3:18" s="2" customFormat="1" ht="18.75" thickBot="1" x14ac:dyDescent="0.3">
      <c r="C45" s="45"/>
      <c r="D45" s="61" t="s">
        <v>70</v>
      </c>
      <c r="E45" s="46" t="e">
        <f>VLOOKUP(Tabela2[[#This Row],[TAG]],MICRO!J:L,3,0)</f>
        <v>#N/A</v>
      </c>
      <c r="F45" s="44" t="s">
        <v>44</v>
      </c>
      <c r="G45" s="58">
        <f>SUMIF(MICRO!AP:AP,O:O,MICRO!H:H)</f>
        <v>0</v>
      </c>
      <c r="H45" s="1">
        <f>SUMIF(MICRO!AP:AP,O:O,MICRO!R:R)</f>
        <v>0</v>
      </c>
      <c r="I45" s="1">
        <f>SUMIF(MICRO!AP:AP,O:O,MICRO!T:T)</f>
        <v>0</v>
      </c>
      <c r="J45" s="59">
        <f t="shared" si="0"/>
        <v>0</v>
      </c>
      <c r="K45" s="1">
        <f>SUMIF(MICRO!AP:AP,O:O,MICRO!X:X)</f>
        <v>0</v>
      </c>
      <c r="L45" s="59" t="str">
        <f t="shared" si="1"/>
        <v>0%</v>
      </c>
      <c r="M45" s="1">
        <f t="shared" si="2"/>
        <v>0</v>
      </c>
      <c r="N45" s="56" t="e">
        <f t="shared" si="3"/>
        <v>#N/A</v>
      </c>
      <c r="O45" s="56" t="e">
        <f t="shared" si="4"/>
        <v>#N/A</v>
      </c>
      <c r="P45" s="2">
        <f>SUMIF(MICRO!AP:AP,O45,MICRO!AS:AS)</f>
        <v>0</v>
      </c>
      <c r="Q45" s="2">
        <f>SUMIF(MICRO!AP:AP,O45,MICRO!AT:AT)</f>
        <v>0</v>
      </c>
      <c r="R45" s="2">
        <f>SUMIF(MICRO!AP:AP,O:O,MICRO!AU:AU)</f>
        <v>0</v>
      </c>
    </row>
    <row r="46" spans="3:18" s="2" customFormat="1" ht="18.75" thickBot="1" x14ac:dyDescent="0.3">
      <c r="C46" s="45"/>
      <c r="D46" s="61" t="s">
        <v>63</v>
      </c>
      <c r="E46" s="46" t="e">
        <f>VLOOKUP(Tabela2[[#This Row],[TAG]],MICRO!J:L,3,0)</f>
        <v>#N/A</v>
      </c>
      <c r="F46" s="44" t="s">
        <v>44</v>
      </c>
      <c r="G46" s="58">
        <f>SUMIF(MICRO!AP:AP,O:O,MICRO!H:H)</f>
        <v>0</v>
      </c>
      <c r="H46" s="1">
        <f>SUMIF(MICRO!AP:AP,O:O,MICRO!R:R)</f>
        <v>0</v>
      </c>
      <c r="I46" s="1">
        <f>SUMIF(MICRO!AP:AP,O:O,MICRO!T:T)</f>
        <v>0</v>
      </c>
      <c r="J46" s="59">
        <f t="shared" si="0"/>
        <v>0</v>
      </c>
      <c r="K46" s="1">
        <f>SUMIF(MICRO!AP:AP,O:O,MICRO!X:X)</f>
        <v>0</v>
      </c>
      <c r="L46" s="59" t="str">
        <f t="shared" si="1"/>
        <v>0%</v>
      </c>
      <c r="M46" s="1">
        <f t="shared" si="2"/>
        <v>0</v>
      </c>
      <c r="N46" s="56" t="e">
        <f t="shared" si="3"/>
        <v>#N/A</v>
      </c>
      <c r="O46" s="56" t="e">
        <f t="shared" si="4"/>
        <v>#N/A</v>
      </c>
      <c r="P46" s="2">
        <f>SUMIF(MICRO!AP:AP,O46,MICRO!AS:AS)</f>
        <v>0</v>
      </c>
      <c r="Q46" s="2">
        <f>SUMIF(MICRO!AP:AP,O46,MICRO!AT:AT)</f>
        <v>0</v>
      </c>
      <c r="R46" s="2">
        <f>SUMIF(MICRO!AP:AP,O:O,MICRO!AU:AU)</f>
        <v>0</v>
      </c>
    </row>
    <row r="47" spans="3:18" s="2" customFormat="1" ht="18.75" thickBot="1" x14ac:dyDescent="0.3">
      <c r="C47" s="45"/>
      <c r="D47" s="61" t="s">
        <v>68</v>
      </c>
      <c r="E47" s="46" t="e">
        <f>VLOOKUP(Tabela2[[#This Row],[TAG]],MICRO!J:L,3,0)</f>
        <v>#N/A</v>
      </c>
      <c r="F47" s="44" t="s">
        <v>44</v>
      </c>
      <c r="G47" s="58">
        <f>SUMIF(MICRO!AP:AP,O:O,MICRO!H:H)</f>
        <v>0</v>
      </c>
      <c r="H47" s="1">
        <f>SUMIF(MICRO!AP:AP,O:O,MICRO!R:R)</f>
        <v>0</v>
      </c>
      <c r="I47" s="1">
        <f>SUMIF(MICRO!AP:AP,O:O,MICRO!T:T)</f>
        <v>0</v>
      </c>
      <c r="J47" s="59">
        <f t="shared" si="0"/>
        <v>0</v>
      </c>
      <c r="K47" s="1">
        <f>SUMIF(MICRO!AP:AP,O:O,MICRO!X:X)</f>
        <v>0</v>
      </c>
      <c r="L47" s="59" t="str">
        <f t="shared" si="1"/>
        <v>0%</v>
      </c>
      <c r="M47" s="1">
        <f t="shared" si="2"/>
        <v>0</v>
      </c>
      <c r="N47" s="56" t="e">
        <f t="shared" si="3"/>
        <v>#N/A</v>
      </c>
      <c r="O47" s="56" t="e">
        <f t="shared" si="4"/>
        <v>#N/A</v>
      </c>
      <c r="P47" s="2">
        <f>SUMIF(MICRO!AP:AP,O47,MICRO!AS:AS)</f>
        <v>0</v>
      </c>
      <c r="Q47" s="2">
        <f>SUMIF(MICRO!AP:AP,O47,MICRO!AT:AT)</f>
        <v>0</v>
      </c>
      <c r="R47" s="2">
        <f>SUMIF(MICRO!AP:AP,O:O,MICRO!AU:AU)</f>
        <v>0</v>
      </c>
    </row>
    <row r="48" spans="3:18" s="2" customFormat="1" ht="18.75" thickBot="1" x14ac:dyDescent="0.3">
      <c r="C48" s="45"/>
      <c r="D48" s="61" t="s">
        <v>64</v>
      </c>
      <c r="E48" s="46" t="e">
        <f>VLOOKUP(Tabela2[[#This Row],[TAG]],MICRO!J:L,3,0)</f>
        <v>#N/A</v>
      </c>
      <c r="F48" s="44" t="s">
        <v>44</v>
      </c>
      <c r="G48" s="58">
        <f>SUMIF(MICRO!AP:AP,O:O,MICRO!H:H)</f>
        <v>0</v>
      </c>
      <c r="H48" s="1">
        <f>SUMIF(MICRO!AP:AP,O:O,MICRO!R:R)</f>
        <v>0</v>
      </c>
      <c r="I48" s="1">
        <f>SUMIF(MICRO!AP:AP,O:O,MICRO!T:T)</f>
        <v>0</v>
      </c>
      <c r="J48" s="59">
        <f t="shared" si="0"/>
        <v>0</v>
      </c>
      <c r="K48" s="1">
        <f>SUMIF(MICRO!AP:AP,O:O,MICRO!X:X)</f>
        <v>0</v>
      </c>
      <c r="L48" s="59" t="str">
        <f t="shared" si="1"/>
        <v>0%</v>
      </c>
      <c r="M48" s="1">
        <f t="shared" si="2"/>
        <v>0</v>
      </c>
      <c r="N48" s="56" t="e">
        <f t="shared" si="3"/>
        <v>#N/A</v>
      </c>
      <c r="O48" s="56" t="e">
        <f t="shared" si="4"/>
        <v>#N/A</v>
      </c>
      <c r="P48" s="2">
        <f>SUMIF(MICRO!AP:AP,O48,MICRO!AS:AS)</f>
        <v>0</v>
      </c>
      <c r="Q48" s="2">
        <f>SUMIF(MICRO!AP:AP,O48,MICRO!AT:AT)</f>
        <v>0</v>
      </c>
      <c r="R48" s="2">
        <f>SUMIF(MICRO!AP:AP,O:O,MICRO!AU:AU)</f>
        <v>0</v>
      </c>
    </row>
    <row r="49" spans="3:18" s="2" customFormat="1" ht="18.75" thickBot="1" x14ac:dyDescent="0.3">
      <c r="C49" s="45"/>
      <c r="D49" s="61" t="s">
        <v>65</v>
      </c>
      <c r="E49" s="46" t="e">
        <f>VLOOKUP(Tabela2[[#This Row],[TAG]],MICRO!J:L,3,0)</f>
        <v>#N/A</v>
      </c>
      <c r="F49" s="44" t="s">
        <v>44</v>
      </c>
      <c r="G49" s="58">
        <f>SUMIF(MICRO!AP:AP,O:O,MICRO!H:H)</f>
        <v>0</v>
      </c>
      <c r="H49" s="1">
        <f>SUMIF(MICRO!AP:AP,O:O,MICRO!R:R)</f>
        <v>0</v>
      </c>
      <c r="I49" s="1">
        <f>SUMIF(MICRO!AP:AP,O:O,MICRO!T:T)</f>
        <v>0</v>
      </c>
      <c r="J49" s="59">
        <f t="shared" si="0"/>
        <v>0</v>
      </c>
      <c r="K49" s="1">
        <f>SUMIF(MICRO!AP:AP,O:O,MICRO!X:X)</f>
        <v>0</v>
      </c>
      <c r="L49" s="59" t="str">
        <f t="shared" si="1"/>
        <v>0%</v>
      </c>
      <c r="M49" s="1">
        <f t="shared" si="2"/>
        <v>0</v>
      </c>
      <c r="N49" s="56" t="e">
        <f t="shared" si="3"/>
        <v>#N/A</v>
      </c>
      <c r="O49" s="56" t="e">
        <f t="shared" si="4"/>
        <v>#N/A</v>
      </c>
      <c r="P49" s="2">
        <f>SUMIF(MICRO!AP:AP,O49,MICRO!AS:AS)</f>
        <v>0</v>
      </c>
      <c r="Q49" s="2">
        <f>SUMIF(MICRO!AP:AP,O49,MICRO!AT:AT)</f>
        <v>0</v>
      </c>
      <c r="R49" s="2">
        <f>SUMIF(MICRO!AP:AP,O:O,MICRO!AU:AU)</f>
        <v>0</v>
      </c>
    </row>
    <row r="50" spans="3:18" s="2" customFormat="1" ht="18.75" thickBot="1" x14ac:dyDescent="0.3">
      <c r="C50" s="45"/>
      <c r="D50" s="61" t="s">
        <v>66</v>
      </c>
      <c r="E50" s="46" t="e">
        <f>VLOOKUP(Tabela2[[#This Row],[TAG]],MICRO!J:L,3,0)</f>
        <v>#N/A</v>
      </c>
      <c r="F50" s="44" t="s">
        <v>44</v>
      </c>
      <c r="G50" s="58">
        <f>SUMIF(MICRO!AP:AP,O:O,MICRO!H:H)</f>
        <v>0</v>
      </c>
      <c r="H50" s="1">
        <f>SUMIF(MICRO!AP:AP,O:O,MICRO!R:R)</f>
        <v>0</v>
      </c>
      <c r="I50" s="1">
        <f>SUMIF(MICRO!AP:AP,O:O,MICRO!T:T)</f>
        <v>0</v>
      </c>
      <c r="J50" s="59">
        <f t="shared" si="0"/>
        <v>0</v>
      </c>
      <c r="K50" s="1">
        <f>SUMIF(MICRO!AP:AP,O:O,MICRO!X:X)</f>
        <v>0</v>
      </c>
      <c r="L50" s="59" t="str">
        <f t="shared" si="1"/>
        <v>0%</v>
      </c>
      <c r="M50" s="1">
        <f t="shared" si="2"/>
        <v>0</v>
      </c>
      <c r="N50" s="56" t="e">
        <f t="shared" si="3"/>
        <v>#N/A</v>
      </c>
      <c r="O50" s="56" t="e">
        <f t="shared" si="4"/>
        <v>#N/A</v>
      </c>
      <c r="P50" s="2">
        <f>SUMIF(MICRO!AP:AP,O50,MICRO!AS:AS)</f>
        <v>0</v>
      </c>
      <c r="Q50" s="2">
        <f>SUMIF(MICRO!AP:AP,O50,MICRO!AT:AT)</f>
        <v>0</v>
      </c>
      <c r="R50" s="2">
        <f>SUMIF(MICRO!AP:AP,O:O,MICRO!AU:AU)</f>
        <v>0</v>
      </c>
    </row>
    <row r="51" spans="3:18" s="2" customFormat="1" ht="18.75" thickBot="1" x14ac:dyDescent="0.3">
      <c r="C51" s="45"/>
      <c r="D51" s="61" t="s">
        <v>59</v>
      </c>
      <c r="E51" s="46" t="e">
        <f>VLOOKUP(Tabela2[[#This Row],[TAG]],MICRO!J:L,3,0)</f>
        <v>#N/A</v>
      </c>
      <c r="F51" s="44" t="s">
        <v>44</v>
      </c>
      <c r="G51" s="58">
        <f>SUMIF(MICRO!AP:AP,O:O,MICRO!H:H)</f>
        <v>0</v>
      </c>
      <c r="H51" s="1">
        <f>SUMIF(MICRO!AP:AP,O:O,MICRO!R:R)</f>
        <v>0</v>
      </c>
      <c r="I51" s="1">
        <f>SUMIF(MICRO!AP:AP,O:O,MICRO!T:T)</f>
        <v>0</v>
      </c>
      <c r="J51" s="59">
        <f t="shared" si="0"/>
        <v>0</v>
      </c>
      <c r="K51" s="1">
        <f>SUMIF(MICRO!AP:AP,O:O,MICRO!X:X)</f>
        <v>0</v>
      </c>
      <c r="L51" s="59" t="str">
        <f t="shared" si="1"/>
        <v>0%</v>
      </c>
      <c r="M51" s="1">
        <f t="shared" si="2"/>
        <v>0</v>
      </c>
      <c r="N51" s="56" t="e">
        <f t="shared" si="3"/>
        <v>#N/A</v>
      </c>
      <c r="O51" s="56" t="e">
        <f t="shared" si="4"/>
        <v>#N/A</v>
      </c>
      <c r="P51" s="2">
        <f>SUMIF(MICRO!AP:AP,O51,MICRO!AS:AS)</f>
        <v>0</v>
      </c>
      <c r="Q51" s="2">
        <f>SUMIF(MICRO!AP:AP,O51,MICRO!AT:AT)</f>
        <v>0</v>
      </c>
      <c r="R51" s="2">
        <f>SUMIF(MICRO!AP:AP,O:O,MICRO!AU:AU)</f>
        <v>0</v>
      </c>
    </row>
    <row r="52" spans="3:18" s="2" customFormat="1" ht="18.75" thickBot="1" x14ac:dyDescent="0.3">
      <c r="C52" s="45"/>
      <c r="D52" s="61" t="s">
        <v>67</v>
      </c>
      <c r="E52" s="46" t="e">
        <f>VLOOKUP(Tabela2[[#This Row],[TAG]],MICRO!J:L,3,0)</f>
        <v>#N/A</v>
      </c>
      <c r="F52" s="44" t="s">
        <v>44</v>
      </c>
      <c r="G52" s="58">
        <f>SUMIF(MICRO!AP:AP,O:O,MICRO!H:H)</f>
        <v>0</v>
      </c>
      <c r="H52" s="1">
        <f>SUMIF(MICRO!AP:AP,O:O,MICRO!R:R)</f>
        <v>0</v>
      </c>
      <c r="I52" s="1">
        <f>SUMIF(MICRO!AP:AP,O:O,MICRO!T:T)</f>
        <v>0</v>
      </c>
      <c r="J52" s="59">
        <f t="shared" si="0"/>
        <v>0</v>
      </c>
      <c r="K52" s="1">
        <f>SUMIF(MICRO!AP:AP,O:O,MICRO!X:X)</f>
        <v>0</v>
      </c>
      <c r="L52" s="59" t="str">
        <f t="shared" si="1"/>
        <v>0%</v>
      </c>
      <c r="M52" s="1">
        <f t="shared" si="2"/>
        <v>0</v>
      </c>
      <c r="N52" s="56" t="e">
        <f t="shared" si="3"/>
        <v>#N/A</v>
      </c>
      <c r="O52" s="56" t="e">
        <f t="shared" si="4"/>
        <v>#N/A</v>
      </c>
      <c r="P52" s="2">
        <f>SUMIF(MICRO!AP:AP,O52,MICRO!AS:AS)</f>
        <v>0</v>
      </c>
      <c r="Q52" s="2">
        <f>SUMIF(MICRO!AP:AP,O52,MICRO!AT:AT)</f>
        <v>0</v>
      </c>
      <c r="R52" s="2">
        <f>SUMIF(MICRO!AP:AP,O:O,MICRO!AU:AU)</f>
        <v>0</v>
      </c>
    </row>
    <row r="53" spans="3:18" s="2" customFormat="1" ht="18.75" thickBot="1" x14ac:dyDescent="0.3">
      <c r="C53" s="45"/>
      <c r="D53" s="61" t="s">
        <v>57</v>
      </c>
      <c r="E53" s="46" t="e">
        <f>VLOOKUP(Tabela2[[#This Row],[TAG]],MICRO!J:L,3,0)</f>
        <v>#N/A</v>
      </c>
      <c r="F53" s="44" t="s">
        <v>44</v>
      </c>
      <c r="G53" s="58">
        <f>SUMIF(MICRO!AP:AP,O:O,MICRO!H:H)</f>
        <v>0</v>
      </c>
      <c r="H53" s="1">
        <f>SUMIF(MICRO!AP:AP,O:O,MICRO!R:R)</f>
        <v>0</v>
      </c>
      <c r="I53" s="1">
        <f>SUMIF(MICRO!AP:AP,O:O,MICRO!T:T)</f>
        <v>0</v>
      </c>
      <c r="J53" s="59">
        <f t="shared" si="0"/>
        <v>0</v>
      </c>
      <c r="K53" s="1">
        <f>SUMIF(MICRO!AP:AP,O:O,MICRO!X:X)</f>
        <v>0</v>
      </c>
      <c r="L53" s="59" t="str">
        <f t="shared" si="1"/>
        <v>0%</v>
      </c>
      <c r="M53" s="1">
        <f t="shared" si="2"/>
        <v>0</v>
      </c>
      <c r="N53" s="56" t="e">
        <f t="shared" si="3"/>
        <v>#N/A</v>
      </c>
      <c r="O53" s="56" t="e">
        <f t="shared" si="4"/>
        <v>#N/A</v>
      </c>
      <c r="P53" s="2">
        <f>SUMIF(MICRO!AP:AP,O53,MICRO!AS:AS)</f>
        <v>0</v>
      </c>
      <c r="Q53" s="2">
        <f>SUMIF(MICRO!AP:AP,O53,MICRO!AT:AT)</f>
        <v>0</v>
      </c>
      <c r="R53" s="2">
        <f>SUMIF(MICRO!AP:AP,O:O,MICRO!AU:AU)</f>
        <v>0</v>
      </c>
    </row>
    <row r="54" spans="3:18" s="2" customFormat="1" ht="18.75" thickBot="1" x14ac:dyDescent="0.3">
      <c r="C54" s="45"/>
      <c r="D54" s="61" t="s">
        <v>74</v>
      </c>
      <c r="E54" s="46" t="e">
        <f>VLOOKUP(Tabela2[[#This Row],[TAG]],MICRO!J:L,3,0)</f>
        <v>#N/A</v>
      </c>
      <c r="F54" s="44" t="s">
        <v>31</v>
      </c>
      <c r="G54" s="58">
        <f>SUMIF(MICRO!AP:AP,O:O,MICRO!H:H)</f>
        <v>0</v>
      </c>
      <c r="H54" s="1">
        <f>SUMIF(MICRO!AP:AP,O:O,MICRO!R:R)</f>
        <v>0</v>
      </c>
      <c r="I54" s="1">
        <f>SUMIF(MICRO!AP:AP,O:O,MICRO!T:T)</f>
        <v>0</v>
      </c>
      <c r="J54" s="59">
        <f t="shared" si="0"/>
        <v>0</v>
      </c>
      <c r="K54" s="1">
        <f>SUMIF(MICRO!AP:AP,O:O,MICRO!X:X)</f>
        <v>0</v>
      </c>
      <c r="L54" s="59" t="str">
        <f t="shared" si="1"/>
        <v>0%</v>
      </c>
      <c r="M54" s="1">
        <f t="shared" si="2"/>
        <v>0</v>
      </c>
      <c r="N54" s="56" t="e">
        <f t="shared" si="3"/>
        <v>#N/A</v>
      </c>
      <c r="O54" s="56" t="e">
        <f t="shared" si="4"/>
        <v>#N/A</v>
      </c>
      <c r="P54" s="2">
        <f>SUMIF(MICRO!AP:AP,O54,MICRO!AS:AS)</f>
        <v>0</v>
      </c>
      <c r="Q54" s="2">
        <f>SUMIF(MICRO!AP:AP,O54,MICRO!AT:AT)</f>
        <v>0</v>
      </c>
      <c r="R54" s="2">
        <f>SUMIF(MICRO!AP:AP,O:O,MICRO!AU:AU)</f>
        <v>0</v>
      </c>
    </row>
    <row r="55" spans="3:18" s="2" customFormat="1" ht="18.75" thickBot="1" x14ac:dyDescent="0.3">
      <c r="C55" s="45"/>
      <c r="D55" s="61" t="s">
        <v>75</v>
      </c>
      <c r="E55" s="46" t="e">
        <f>VLOOKUP(Tabela2[[#This Row],[TAG]],MICRO!J:L,3,0)</f>
        <v>#N/A</v>
      </c>
      <c r="F55" s="44" t="s">
        <v>31</v>
      </c>
      <c r="G55" s="58">
        <f>SUMIF(MICRO!AP:AP,O:O,MICRO!H:H)</f>
        <v>0</v>
      </c>
      <c r="H55" s="1">
        <f>SUMIF(MICRO!AP:AP,O:O,MICRO!R:R)</f>
        <v>0</v>
      </c>
      <c r="I55" s="1">
        <f>SUMIF(MICRO!AP:AP,O:O,MICRO!T:T)</f>
        <v>0</v>
      </c>
      <c r="J55" s="59">
        <f t="shared" si="0"/>
        <v>0</v>
      </c>
      <c r="K55" s="1">
        <f>SUMIF(MICRO!AP:AP,O:O,MICRO!X:X)</f>
        <v>0</v>
      </c>
      <c r="L55" s="59" t="str">
        <f t="shared" si="1"/>
        <v>0%</v>
      </c>
      <c r="M55" s="1">
        <f t="shared" si="2"/>
        <v>0</v>
      </c>
      <c r="N55" s="56" t="e">
        <f t="shared" si="3"/>
        <v>#N/A</v>
      </c>
      <c r="O55" s="56" t="e">
        <f t="shared" si="4"/>
        <v>#N/A</v>
      </c>
      <c r="P55" s="2">
        <f>SUMIF(MICRO!AP:AP,O55,MICRO!AS:AS)</f>
        <v>0</v>
      </c>
      <c r="Q55" s="2">
        <f>SUMIF(MICRO!AP:AP,O55,MICRO!AT:AT)</f>
        <v>0</v>
      </c>
      <c r="R55" s="2">
        <f>SUMIF(MICRO!AP:AP,O:O,MICRO!AU:AU)</f>
        <v>0</v>
      </c>
    </row>
    <row r="56" spans="3:18" s="2" customFormat="1" ht="18.75" thickBot="1" x14ac:dyDescent="0.3">
      <c r="C56" s="45"/>
      <c r="D56" s="61" t="s">
        <v>75</v>
      </c>
      <c r="E56" s="46" t="e">
        <f>VLOOKUP(Tabela2[[#This Row],[TAG]],MICRO!J:L,3,0)</f>
        <v>#N/A</v>
      </c>
      <c r="F56" s="44" t="s">
        <v>32</v>
      </c>
      <c r="G56" s="58">
        <f>SUMIF(MICRO!AP:AP,O:O,MICRO!H:H)</f>
        <v>0</v>
      </c>
      <c r="H56" s="1">
        <f>SUMIF(MICRO!AP:AP,O:O,MICRO!R:R)</f>
        <v>0</v>
      </c>
      <c r="I56" s="1">
        <f>SUMIF(MICRO!AP:AP,O:O,MICRO!T:T)</f>
        <v>0</v>
      </c>
      <c r="J56" s="59">
        <f t="shared" si="0"/>
        <v>0</v>
      </c>
      <c r="K56" s="1">
        <f>SUMIF(MICRO!AP:AP,O:O,MICRO!X:X)</f>
        <v>0</v>
      </c>
      <c r="L56" s="59" t="str">
        <f t="shared" si="1"/>
        <v>0%</v>
      </c>
      <c r="M56" s="1">
        <f t="shared" si="2"/>
        <v>0</v>
      </c>
      <c r="N56" s="56" t="e">
        <f t="shared" si="3"/>
        <v>#N/A</v>
      </c>
      <c r="O56" s="56" t="e">
        <f t="shared" si="4"/>
        <v>#N/A</v>
      </c>
      <c r="P56" s="2">
        <f>SUMIF(MICRO!AP:AP,O56,MICRO!AS:AS)</f>
        <v>0</v>
      </c>
      <c r="Q56" s="2">
        <f>SUMIF(MICRO!AP:AP,O56,MICRO!AT:AT)</f>
        <v>0</v>
      </c>
      <c r="R56" s="2">
        <f>SUMIF(MICRO!AP:AP,O:O,MICRO!AU:AU)</f>
        <v>0</v>
      </c>
    </row>
    <row r="57" spans="3:18" s="2" customFormat="1" ht="18.75" thickBot="1" x14ac:dyDescent="0.3">
      <c r="C57" s="45"/>
      <c r="D57" s="61" t="s">
        <v>85</v>
      </c>
      <c r="E57" s="46" t="e">
        <f>VLOOKUP(Tabela2[[#This Row],[TAG]],MICRO!J:L,3,0)</f>
        <v>#N/A</v>
      </c>
      <c r="F57" s="44" t="s">
        <v>23</v>
      </c>
      <c r="G57" s="58">
        <f>SUMIF(MICRO!AP:AP,O:O,MICRO!H:H)</f>
        <v>0</v>
      </c>
      <c r="H57" s="1">
        <f>SUMIF(MICRO!AP:AP,O:O,MICRO!R:R)</f>
        <v>0</v>
      </c>
      <c r="I57" s="1">
        <f>SUMIF(MICRO!AP:AP,O:O,MICRO!T:T)</f>
        <v>0</v>
      </c>
      <c r="J57" s="59">
        <f t="shared" si="0"/>
        <v>0</v>
      </c>
      <c r="K57" s="1">
        <f>SUMIF(MICRO!AP:AP,O:O,MICRO!X:X)</f>
        <v>0</v>
      </c>
      <c r="L57" s="59" t="str">
        <f t="shared" si="1"/>
        <v>0%</v>
      </c>
      <c r="M57" s="1">
        <f t="shared" si="2"/>
        <v>0</v>
      </c>
      <c r="N57" s="56" t="e">
        <f t="shared" si="3"/>
        <v>#N/A</v>
      </c>
      <c r="O57" s="56" t="e">
        <f t="shared" si="4"/>
        <v>#N/A</v>
      </c>
      <c r="P57" s="2">
        <f>SUMIF(MICRO!AP:AP,O57,MICRO!AS:AS)</f>
        <v>0</v>
      </c>
      <c r="Q57" s="2">
        <f>SUMIF(MICRO!AP:AP,O57,MICRO!AT:AT)</f>
        <v>0</v>
      </c>
      <c r="R57" s="2">
        <f>SUMIF(MICRO!AP:AP,O:O,MICRO!AU:AU)</f>
        <v>0</v>
      </c>
    </row>
    <row r="58" spans="3:18" s="2" customFormat="1" ht="18.75" thickBot="1" x14ac:dyDescent="0.3">
      <c r="C58" s="45"/>
      <c r="D58" s="61" t="s">
        <v>85</v>
      </c>
      <c r="E58" s="46" t="e">
        <f>VLOOKUP(Tabela2[[#This Row],[TAG]],MICRO!J:L,3,0)</f>
        <v>#N/A</v>
      </c>
      <c r="F58" s="44" t="s">
        <v>33</v>
      </c>
      <c r="G58" s="58">
        <f>SUMIF(MICRO!AP:AP,O:O,MICRO!H:H)</f>
        <v>0</v>
      </c>
      <c r="H58" s="1">
        <f>SUMIF(MICRO!AP:AP,O:O,MICRO!R:R)</f>
        <v>0</v>
      </c>
      <c r="I58" s="1">
        <f>SUMIF(MICRO!AP:AP,O:O,MICRO!T:T)</f>
        <v>0</v>
      </c>
      <c r="J58" s="59">
        <f t="shared" si="0"/>
        <v>0</v>
      </c>
      <c r="K58" s="1">
        <f>SUMIF(MICRO!AP:AP,O:O,MICRO!X:X)</f>
        <v>0</v>
      </c>
      <c r="L58" s="59" t="str">
        <f t="shared" si="1"/>
        <v>0%</v>
      </c>
      <c r="M58" s="1">
        <f t="shared" si="2"/>
        <v>0</v>
      </c>
      <c r="N58" s="56" t="e">
        <f t="shared" si="3"/>
        <v>#N/A</v>
      </c>
      <c r="O58" s="56" t="e">
        <f t="shared" si="4"/>
        <v>#N/A</v>
      </c>
      <c r="P58" s="2">
        <f>SUMIF(MICRO!AP:AP,O58,MICRO!AS:AS)</f>
        <v>0</v>
      </c>
      <c r="Q58" s="2">
        <f>SUMIF(MICRO!AP:AP,O58,MICRO!AT:AT)</f>
        <v>0</v>
      </c>
      <c r="R58" s="2">
        <f>SUMIF(MICRO!AP:AP,O:O,MICRO!AU:AU)</f>
        <v>0</v>
      </c>
    </row>
    <row r="59" spans="3:18" s="2" customFormat="1" ht="18.75" thickBot="1" x14ac:dyDescent="0.3">
      <c r="C59" s="45"/>
      <c r="D59" s="61" t="s">
        <v>98</v>
      </c>
      <c r="E59" s="46" t="e">
        <f>VLOOKUP(Tabela2[[#This Row],[TAG]],MICRO!J:L,3,0)</f>
        <v>#N/A</v>
      </c>
      <c r="F59" s="44" t="s">
        <v>23</v>
      </c>
      <c r="G59" s="58">
        <f>SUMIF(MICRO!AP:AP,O:O,MICRO!H:H)</f>
        <v>0</v>
      </c>
      <c r="H59" s="1">
        <f>SUMIF(MICRO!AP:AP,O:O,MICRO!R:R)</f>
        <v>0</v>
      </c>
      <c r="I59" s="1">
        <f>SUMIF(MICRO!AP:AP,O:O,MICRO!T:T)</f>
        <v>0</v>
      </c>
      <c r="J59" s="59">
        <f t="shared" si="0"/>
        <v>0</v>
      </c>
      <c r="K59" s="1">
        <f>SUMIF(MICRO!AP:AP,O:O,MICRO!X:X)</f>
        <v>0</v>
      </c>
      <c r="L59" s="59" t="str">
        <f t="shared" si="1"/>
        <v>0%</v>
      </c>
      <c r="M59" s="1">
        <f t="shared" si="2"/>
        <v>0</v>
      </c>
      <c r="N59" s="56" t="e">
        <f t="shared" si="3"/>
        <v>#N/A</v>
      </c>
      <c r="O59" s="56" t="e">
        <f t="shared" si="4"/>
        <v>#N/A</v>
      </c>
      <c r="P59" s="2">
        <f>SUMIF(MICRO!AP:AP,O59,MICRO!AS:AS)</f>
        <v>0</v>
      </c>
      <c r="Q59" s="2">
        <f>SUMIF(MICRO!AP:AP,O59,MICRO!AT:AT)</f>
        <v>0</v>
      </c>
      <c r="R59" s="2">
        <f>SUMIF(MICRO!AP:AP,O:O,MICRO!AU:AU)</f>
        <v>0</v>
      </c>
    </row>
    <row r="60" spans="3:18" s="2" customFormat="1" ht="18.75" thickBot="1" x14ac:dyDescent="0.3">
      <c r="C60" s="45"/>
      <c r="D60" s="61" t="s">
        <v>99</v>
      </c>
      <c r="E60" s="46" t="e">
        <f>VLOOKUP(Tabela2[[#This Row],[TAG]],MICRO!J:L,3,0)</f>
        <v>#N/A</v>
      </c>
      <c r="F60" s="44" t="s">
        <v>23</v>
      </c>
      <c r="G60" s="58">
        <f>SUMIF(MICRO!AP:AP,O:O,MICRO!H:H)</f>
        <v>0</v>
      </c>
      <c r="H60" s="1">
        <f>SUMIF(MICRO!AP:AP,O:O,MICRO!R:R)</f>
        <v>0</v>
      </c>
      <c r="I60" s="1">
        <f>SUMIF(MICRO!AP:AP,O:O,MICRO!T:T)</f>
        <v>0</v>
      </c>
      <c r="J60" s="59">
        <f t="shared" si="0"/>
        <v>0</v>
      </c>
      <c r="K60" s="1">
        <f>SUMIF(MICRO!AP:AP,O:O,MICRO!X:X)</f>
        <v>0</v>
      </c>
      <c r="L60" s="59" t="str">
        <f t="shared" si="1"/>
        <v>0%</v>
      </c>
      <c r="M60" s="1">
        <f t="shared" si="2"/>
        <v>0</v>
      </c>
      <c r="N60" s="56" t="e">
        <f t="shared" si="3"/>
        <v>#N/A</v>
      </c>
      <c r="O60" s="56" t="e">
        <f t="shared" si="4"/>
        <v>#N/A</v>
      </c>
      <c r="P60" s="2">
        <f>SUMIF(MICRO!AP:AP,O60,MICRO!AS:AS)</f>
        <v>0</v>
      </c>
      <c r="Q60" s="2">
        <f>SUMIF(MICRO!AP:AP,O60,MICRO!AT:AT)</f>
        <v>0</v>
      </c>
      <c r="R60" s="2">
        <f>SUMIF(MICRO!AP:AP,O:O,MICRO!AU:AU)</f>
        <v>0</v>
      </c>
    </row>
    <row r="61" spans="3:18" s="2" customFormat="1" ht="18.75" thickBot="1" x14ac:dyDescent="0.3">
      <c r="C61" s="45"/>
      <c r="D61" s="61" t="s">
        <v>86</v>
      </c>
      <c r="E61" s="46" t="e">
        <f>VLOOKUP(Tabela2[[#This Row],[TAG]],MICRO!J:L,3,0)</f>
        <v>#N/A</v>
      </c>
      <c r="F61" s="44" t="s">
        <v>23</v>
      </c>
      <c r="G61" s="58">
        <f>SUMIF(MICRO!AP:AP,O:O,MICRO!H:H)</f>
        <v>0</v>
      </c>
      <c r="H61" s="1">
        <f>SUMIF(MICRO!AP:AP,O:O,MICRO!R:R)</f>
        <v>0</v>
      </c>
      <c r="I61" s="1">
        <f>SUMIF(MICRO!AP:AP,O:O,MICRO!T:T)</f>
        <v>0</v>
      </c>
      <c r="J61" s="59">
        <f t="shared" si="0"/>
        <v>0</v>
      </c>
      <c r="K61" s="1">
        <f>SUMIF(MICRO!AP:AP,O:O,MICRO!X:X)</f>
        <v>0</v>
      </c>
      <c r="L61" s="59" t="str">
        <f t="shared" si="1"/>
        <v>0%</v>
      </c>
      <c r="M61" s="1">
        <f t="shared" si="2"/>
        <v>0</v>
      </c>
      <c r="N61" s="56" t="e">
        <f t="shared" si="3"/>
        <v>#N/A</v>
      </c>
      <c r="O61" s="56" t="e">
        <f t="shared" si="4"/>
        <v>#N/A</v>
      </c>
      <c r="P61" s="2">
        <f>SUMIF(MICRO!AP:AP,O61,MICRO!AS:AS)</f>
        <v>0</v>
      </c>
      <c r="Q61" s="2">
        <f>SUMIF(MICRO!AP:AP,O61,MICRO!AT:AT)</f>
        <v>0</v>
      </c>
      <c r="R61" s="2">
        <f>SUMIF(MICRO!AP:AP,O:O,MICRO!AU:AU)</f>
        <v>0</v>
      </c>
    </row>
    <row r="62" spans="3:18" s="2" customFormat="1" ht="18.75" thickBot="1" x14ac:dyDescent="0.3">
      <c r="C62" s="45"/>
      <c r="D62" s="61" t="s">
        <v>87</v>
      </c>
      <c r="E62" s="46" t="e">
        <f>VLOOKUP(Tabela2[[#This Row],[TAG]],MICRO!J:L,3,0)</f>
        <v>#N/A</v>
      </c>
      <c r="F62" s="44" t="s">
        <v>23</v>
      </c>
      <c r="G62" s="58">
        <f>SUMIF(MICRO!AP:AP,O:O,MICRO!H:H)</f>
        <v>0</v>
      </c>
      <c r="H62" s="1">
        <f>SUMIF(MICRO!AP:AP,O:O,MICRO!R:R)</f>
        <v>0</v>
      </c>
      <c r="I62" s="1">
        <f>SUMIF(MICRO!AP:AP,O:O,MICRO!T:T)</f>
        <v>0</v>
      </c>
      <c r="J62" s="59">
        <f t="shared" si="0"/>
        <v>0</v>
      </c>
      <c r="K62" s="1">
        <f>SUMIF(MICRO!AP:AP,O:O,MICRO!X:X)</f>
        <v>0</v>
      </c>
      <c r="L62" s="59" t="str">
        <f t="shared" si="1"/>
        <v>0%</v>
      </c>
      <c r="M62" s="1">
        <f t="shared" si="2"/>
        <v>0</v>
      </c>
      <c r="N62" s="56" t="e">
        <f t="shared" si="3"/>
        <v>#N/A</v>
      </c>
      <c r="O62" s="56" t="e">
        <f t="shared" si="4"/>
        <v>#N/A</v>
      </c>
      <c r="P62" s="2">
        <f>SUMIF(MICRO!AP:AP,O62,MICRO!AS:AS)</f>
        <v>0</v>
      </c>
      <c r="Q62" s="2">
        <f>SUMIF(MICRO!AP:AP,O62,MICRO!AT:AT)</f>
        <v>0</v>
      </c>
      <c r="R62" s="2">
        <f>SUMIF(MICRO!AP:AP,O:O,MICRO!AU:AU)</f>
        <v>0</v>
      </c>
    </row>
    <row r="63" spans="3:18" s="2" customFormat="1" ht="18.75" thickBot="1" x14ac:dyDescent="0.3">
      <c r="C63" s="45"/>
      <c r="D63" s="61" t="s">
        <v>88</v>
      </c>
      <c r="E63" s="46" t="e">
        <f>VLOOKUP(Tabela2[[#This Row],[TAG]],MICRO!J:L,3,0)</f>
        <v>#N/A</v>
      </c>
      <c r="F63" s="44" t="s">
        <v>23</v>
      </c>
      <c r="G63" s="58">
        <f>SUMIF(MICRO!AP:AP,O:O,MICRO!H:H)</f>
        <v>0</v>
      </c>
      <c r="H63" s="1">
        <f>SUMIF(MICRO!AP:AP,O:O,MICRO!R:R)</f>
        <v>0</v>
      </c>
      <c r="I63" s="1">
        <f>SUMIF(MICRO!AP:AP,O:O,MICRO!T:T)</f>
        <v>0</v>
      </c>
      <c r="J63" s="59">
        <f t="shared" si="0"/>
        <v>0</v>
      </c>
      <c r="K63" s="1">
        <f>SUMIF(MICRO!AP:AP,O:O,MICRO!X:X)</f>
        <v>0</v>
      </c>
      <c r="L63" s="59" t="str">
        <f t="shared" si="1"/>
        <v>0%</v>
      </c>
      <c r="M63" s="1">
        <f t="shared" si="2"/>
        <v>0</v>
      </c>
      <c r="N63" s="56" t="e">
        <f t="shared" si="3"/>
        <v>#N/A</v>
      </c>
      <c r="O63" s="56" t="e">
        <f t="shared" si="4"/>
        <v>#N/A</v>
      </c>
      <c r="P63" s="2">
        <f>SUMIF(MICRO!AP:AP,O63,MICRO!AS:AS)</f>
        <v>0</v>
      </c>
      <c r="Q63" s="2">
        <f>SUMIF(MICRO!AP:AP,O63,MICRO!AT:AT)</f>
        <v>0</v>
      </c>
      <c r="R63" s="2">
        <f>SUMIF(MICRO!AP:AP,O:O,MICRO!AU:AU)</f>
        <v>0</v>
      </c>
    </row>
    <row r="64" spans="3:18" s="2" customFormat="1" ht="18.75" thickBot="1" x14ac:dyDescent="0.3">
      <c r="C64" s="45"/>
      <c r="D64" s="61" t="s">
        <v>89</v>
      </c>
      <c r="E64" s="46" t="e">
        <f>VLOOKUP(Tabela2[[#This Row],[TAG]],MICRO!J:L,3,0)</f>
        <v>#N/A</v>
      </c>
      <c r="F64" s="44" t="s">
        <v>23</v>
      </c>
      <c r="G64" s="58">
        <f>SUMIF(MICRO!AP:AP,O:O,MICRO!H:H)</f>
        <v>0</v>
      </c>
      <c r="H64" s="1">
        <f>SUMIF(MICRO!AP:AP,O:O,MICRO!R:R)</f>
        <v>0</v>
      </c>
      <c r="I64" s="1">
        <f>SUMIF(MICRO!AP:AP,O:O,MICRO!T:T)</f>
        <v>0</v>
      </c>
      <c r="J64" s="59">
        <f t="shared" si="0"/>
        <v>0</v>
      </c>
      <c r="K64" s="1">
        <f>SUMIF(MICRO!AP:AP,O:O,MICRO!X:X)</f>
        <v>0</v>
      </c>
      <c r="L64" s="59" t="str">
        <f t="shared" si="1"/>
        <v>0%</v>
      </c>
      <c r="M64" s="1">
        <f t="shared" si="2"/>
        <v>0</v>
      </c>
      <c r="N64" s="56" t="e">
        <f t="shared" si="3"/>
        <v>#N/A</v>
      </c>
      <c r="O64" s="56" t="e">
        <f t="shared" si="4"/>
        <v>#N/A</v>
      </c>
      <c r="P64" s="2">
        <f>SUMIF(MICRO!AP:AP,O64,MICRO!AS:AS)</f>
        <v>0</v>
      </c>
      <c r="Q64" s="2">
        <f>SUMIF(MICRO!AP:AP,O64,MICRO!AT:AT)</f>
        <v>0</v>
      </c>
      <c r="R64" s="2">
        <f>SUMIF(MICRO!AP:AP,O:O,MICRO!AU:AU)</f>
        <v>0</v>
      </c>
    </row>
    <row r="65" spans="3:18" s="2" customFormat="1" ht="18.75" thickBot="1" x14ac:dyDescent="0.3">
      <c r="C65" s="45"/>
      <c r="D65" s="61" t="s">
        <v>90</v>
      </c>
      <c r="E65" s="46" t="e">
        <f>VLOOKUP(Tabela2[[#This Row],[TAG]],MICRO!J:L,3,0)</f>
        <v>#N/A</v>
      </c>
      <c r="F65" s="44" t="s">
        <v>23</v>
      </c>
      <c r="G65" s="58">
        <f>SUMIF(MICRO!AP:AP,O:O,MICRO!H:H)</f>
        <v>0</v>
      </c>
      <c r="H65" s="1">
        <f>SUMIF(MICRO!AP:AP,O:O,MICRO!R:R)</f>
        <v>0</v>
      </c>
      <c r="I65" s="1">
        <f>SUMIF(MICRO!AP:AP,O:O,MICRO!T:T)</f>
        <v>0</v>
      </c>
      <c r="J65" s="59">
        <f t="shared" si="0"/>
        <v>0</v>
      </c>
      <c r="K65" s="1">
        <f>SUMIF(MICRO!AP:AP,O:O,MICRO!X:X)</f>
        <v>0</v>
      </c>
      <c r="L65" s="59" t="str">
        <f t="shared" si="1"/>
        <v>0%</v>
      </c>
      <c r="M65" s="1">
        <f t="shared" si="2"/>
        <v>0</v>
      </c>
      <c r="N65" s="56" t="e">
        <f t="shared" si="3"/>
        <v>#N/A</v>
      </c>
      <c r="O65" s="56" t="e">
        <f t="shared" si="4"/>
        <v>#N/A</v>
      </c>
      <c r="P65" s="2">
        <f>SUMIF(MICRO!AP:AP,O65,MICRO!AS:AS)</f>
        <v>0</v>
      </c>
      <c r="Q65" s="2">
        <f>SUMIF(MICRO!AP:AP,O65,MICRO!AT:AT)</f>
        <v>0</v>
      </c>
      <c r="R65" s="2">
        <f>SUMIF(MICRO!AP:AP,O:O,MICRO!AU:AU)</f>
        <v>0</v>
      </c>
    </row>
    <row r="66" spans="3:18" s="2" customFormat="1" ht="18.75" thickBot="1" x14ac:dyDescent="0.3">
      <c r="C66" s="45"/>
      <c r="D66" s="61" t="s">
        <v>91</v>
      </c>
      <c r="E66" s="46" t="e">
        <f>VLOOKUP(Tabela2[[#This Row],[TAG]],MICRO!J:L,3,0)</f>
        <v>#N/A</v>
      </c>
      <c r="F66" s="44" t="s">
        <v>23</v>
      </c>
      <c r="G66" s="58">
        <f>SUMIF(MICRO!AP:AP,O:O,MICRO!H:H)</f>
        <v>0</v>
      </c>
      <c r="H66" s="1">
        <f>SUMIF(MICRO!AP:AP,O:O,MICRO!R:R)</f>
        <v>0</v>
      </c>
      <c r="I66" s="1">
        <f>SUMIF(MICRO!AP:AP,O:O,MICRO!T:T)</f>
        <v>0</v>
      </c>
      <c r="J66" s="59">
        <f t="shared" si="0"/>
        <v>0</v>
      </c>
      <c r="K66" s="1">
        <f>SUMIF(MICRO!AP:AP,O:O,MICRO!X:X)</f>
        <v>0</v>
      </c>
      <c r="L66" s="59" t="str">
        <f t="shared" si="1"/>
        <v>0%</v>
      </c>
      <c r="M66" s="1">
        <f t="shared" si="2"/>
        <v>0</v>
      </c>
      <c r="N66" s="56" t="e">
        <f t="shared" si="3"/>
        <v>#N/A</v>
      </c>
      <c r="O66" s="56" t="e">
        <f t="shared" si="4"/>
        <v>#N/A</v>
      </c>
      <c r="P66" s="2">
        <f>SUMIF(MICRO!AP:AP,O66,MICRO!AS:AS)</f>
        <v>0</v>
      </c>
      <c r="Q66" s="2">
        <f>SUMIF(MICRO!AP:AP,O66,MICRO!AT:AT)</f>
        <v>0</v>
      </c>
      <c r="R66" s="2">
        <f>SUMIF(MICRO!AP:AP,O:O,MICRO!AU:AU)</f>
        <v>0</v>
      </c>
    </row>
    <row r="67" spans="3:18" s="2" customFormat="1" ht="18.75" thickBot="1" x14ac:dyDescent="0.3">
      <c r="C67" s="45"/>
      <c r="D67" s="61" t="s">
        <v>92</v>
      </c>
      <c r="E67" s="46" t="e">
        <f>VLOOKUP(Tabela2[[#This Row],[TAG]],MICRO!J:L,3,0)</f>
        <v>#N/A</v>
      </c>
      <c r="F67" s="44" t="s">
        <v>23</v>
      </c>
      <c r="G67" s="58">
        <f>SUMIF(MICRO!AP:AP,O:O,MICRO!H:H)</f>
        <v>0</v>
      </c>
      <c r="H67" s="1">
        <f>SUMIF(MICRO!AP:AP,O:O,MICRO!R:R)</f>
        <v>0</v>
      </c>
      <c r="I67" s="1">
        <f>SUMIF(MICRO!AP:AP,O:O,MICRO!T:T)</f>
        <v>0</v>
      </c>
      <c r="J67" s="59">
        <f t="shared" si="0"/>
        <v>0</v>
      </c>
      <c r="K67" s="1">
        <f>SUMIF(MICRO!AP:AP,O:O,MICRO!X:X)</f>
        <v>0</v>
      </c>
      <c r="L67" s="59" t="str">
        <f t="shared" si="1"/>
        <v>0%</v>
      </c>
      <c r="M67" s="1">
        <f t="shared" si="2"/>
        <v>0</v>
      </c>
      <c r="N67" s="56" t="e">
        <f t="shared" si="3"/>
        <v>#N/A</v>
      </c>
      <c r="O67" s="56" t="e">
        <f t="shared" si="4"/>
        <v>#N/A</v>
      </c>
      <c r="P67" s="2">
        <f>SUMIF(MICRO!AP:AP,O67,MICRO!AS:AS)</f>
        <v>0</v>
      </c>
      <c r="Q67" s="2">
        <f>SUMIF(MICRO!AP:AP,O67,MICRO!AT:AT)</f>
        <v>0</v>
      </c>
      <c r="R67" s="2">
        <f>SUMIF(MICRO!AP:AP,O:O,MICRO!AU:AU)</f>
        <v>0</v>
      </c>
    </row>
    <row r="68" spans="3:18" s="2" customFormat="1" ht="18.75" thickBot="1" x14ac:dyDescent="0.3">
      <c r="C68" s="45"/>
      <c r="D68" s="61" t="s">
        <v>93</v>
      </c>
      <c r="E68" s="46" t="e">
        <f>VLOOKUP(Tabela2[[#This Row],[TAG]],MICRO!J:L,3,0)</f>
        <v>#N/A</v>
      </c>
      <c r="F68" s="44" t="s">
        <v>23</v>
      </c>
      <c r="G68" s="58">
        <f>SUMIF(MICRO!AP:AP,O:O,MICRO!H:H)</f>
        <v>0</v>
      </c>
      <c r="H68" s="1">
        <f>SUMIF(MICRO!AP:AP,O:O,MICRO!R:R)</f>
        <v>0</v>
      </c>
      <c r="I68" s="1">
        <f>SUMIF(MICRO!AP:AP,O:O,MICRO!T:T)</f>
        <v>0</v>
      </c>
      <c r="J68" s="59">
        <f t="shared" si="0"/>
        <v>0</v>
      </c>
      <c r="K68" s="1">
        <f>SUMIF(MICRO!AP:AP,O:O,MICRO!X:X)</f>
        <v>0</v>
      </c>
      <c r="L68" s="59" t="str">
        <f t="shared" si="1"/>
        <v>0%</v>
      </c>
      <c r="M68" s="1">
        <f t="shared" si="2"/>
        <v>0</v>
      </c>
      <c r="N68" s="56" t="e">
        <f t="shared" si="3"/>
        <v>#N/A</v>
      </c>
      <c r="O68" s="56" t="e">
        <f t="shared" si="4"/>
        <v>#N/A</v>
      </c>
      <c r="P68" s="2">
        <f>SUMIF(MICRO!AP:AP,O68,MICRO!AS:AS)</f>
        <v>0</v>
      </c>
      <c r="Q68" s="2">
        <f>SUMIF(MICRO!AP:AP,O68,MICRO!AT:AT)</f>
        <v>0</v>
      </c>
      <c r="R68" s="2">
        <f>SUMIF(MICRO!AP:AP,O:O,MICRO!AU:AU)</f>
        <v>0</v>
      </c>
    </row>
    <row r="69" spans="3:18" s="2" customFormat="1" ht="18.75" thickBot="1" x14ac:dyDescent="0.3">
      <c r="C69" s="45"/>
      <c r="D69" s="61" t="s">
        <v>94</v>
      </c>
      <c r="E69" s="46" t="e">
        <f>VLOOKUP(Tabela2[[#This Row],[TAG]],MICRO!J:L,3,0)</f>
        <v>#N/A</v>
      </c>
      <c r="F69" s="44" t="s">
        <v>33</v>
      </c>
      <c r="G69" s="58">
        <f>SUMIF(MICRO!AP:AP,O:O,MICRO!H:H)</f>
        <v>0</v>
      </c>
      <c r="H69" s="1">
        <f>SUMIF(MICRO!AP:AP,O:O,MICRO!R:R)</f>
        <v>0</v>
      </c>
      <c r="I69" s="1">
        <f>SUMIF(MICRO!AP:AP,O:O,MICRO!T:T)</f>
        <v>0</v>
      </c>
      <c r="J69" s="59">
        <f t="shared" ref="J69:J132" si="5">IF(G69 = 0,0,H69/G69)</f>
        <v>0</v>
      </c>
      <c r="K69" s="1">
        <f>SUMIF(MICRO!AP:AP,O:O,MICRO!X:X)</f>
        <v>0</v>
      </c>
      <c r="L69" s="59" t="str">
        <f t="shared" ref="L69:L132" si="6">IF(G69&lt;&gt;0,SUM(K69/G69*1),"0%")</f>
        <v>0%</v>
      </c>
      <c r="M69" s="1">
        <f t="shared" ref="M69:M132" si="7">G69-K69</f>
        <v>0</v>
      </c>
      <c r="N69" s="56" t="e">
        <f t="shared" ref="N69:N132" si="8">E69&amp;F69</f>
        <v>#N/A</v>
      </c>
      <c r="O69" s="56" t="e">
        <f t="shared" ref="O69:O132" si="9">D69&amp;E69&amp;F69</f>
        <v>#N/A</v>
      </c>
      <c r="P69" s="2">
        <f>SUMIF(MICRO!AP:AP,O69,MICRO!AS:AS)</f>
        <v>0</v>
      </c>
      <c r="Q69" s="2">
        <f>SUMIF(MICRO!AP:AP,O69,MICRO!AT:AT)</f>
        <v>0</v>
      </c>
      <c r="R69" s="2">
        <f>SUMIF(MICRO!AP:AP,O:O,MICRO!AU:AU)</f>
        <v>0</v>
      </c>
    </row>
    <row r="70" spans="3:18" s="2" customFormat="1" ht="18.75" thickBot="1" x14ac:dyDescent="0.3">
      <c r="C70" s="45"/>
      <c r="D70" s="61" t="s">
        <v>95</v>
      </c>
      <c r="E70" s="46" t="e">
        <f>VLOOKUP(Tabela2[[#This Row],[TAG]],MICRO!J:L,3,0)</f>
        <v>#N/A</v>
      </c>
      <c r="F70" s="44" t="s">
        <v>23</v>
      </c>
      <c r="G70" s="58">
        <f>SUMIF(MICRO!AP:AP,O:O,MICRO!H:H)</f>
        <v>0</v>
      </c>
      <c r="H70" s="1">
        <f>SUMIF(MICRO!AP:AP,O:O,MICRO!R:R)</f>
        <v>0</v>
      </c>
      <c r="I70" s="1">
        <f>SUMIF(MICRO!AP:AP,O:O,MICRO!T:T)</f>
        <v>0</v>
      </c>
      <c r="J70" s="59">
        <f t="shared" si="5"/>
        <v>0</v>
      </c>
      <c r="K70" s="1">
        <f>SUMIF(MICRO!AP:AP,O:O,MICRO!X:X)</f>
        <v>0</v>
      </c>
      <c r="L70" s="59" t="str">
        <f t="shared" si="6"/>
        <v>0%</v>
      </c>
      <c r="M70" s="1">
        <f t="shared" si="7"/>
        <v>0</v>
      </c>
      <c r="N70" s="56" t="e">
        <f t="shared" si="8"/>
        <v>#N/A</v>
      </c>
      <c r="O70" s="56" t="e">
        <f t="shared" si="9"/>
        <v>#N/A</v>
      </c>
      <c r="P70" s="2">
        <f>SUMIF(MICRO!AP:AP,O70,MICRO!AS:AS)</f>
        <v>0</v>
      </c>
      <c r="Q70" s="2">
        <f>SUMIF(MICRO!AP:AP,O70,MICRO!AT:AT)</f>
        <v>0</v>
      </c>
      <c r="R70" s="2">
        <f>SUMIF(MICRO!AP:AP,O:O,MICRO!AU:AU)</f>
        <v>0</v>
      </c>
    </row>
    <row r="71" spans="3:18" s="2" customFormat="1" ht="18.75" thickBot="1" x14ac:dyDescent="0.3">
      <c r="C71" s="45"/>
      <c r="D71" s="61" t="s">
        <v>96</v>
      </c>
      <c r="E71" s="46" t="e">
        <f>VLOOKUP(Tabela2[[#This Row],[TAG]],MICRO!J:L,3,0)</f>
        <v>#N/A</v>
      </c>
      <c r="F71" s="44" t="s">
        <v>23</v>
      </c>
      <c r="G71" s="58">
        <f>SUMIF(MICRO!AP:AP,O:O,MICRO!H:H)</f>
        <v>0</v>
      </c>
      <c r="H71" s="1">
        <f>SUMIF(MICRO!AP:AP,O:O,MICRO!R:R)</f>
        <v>0</v>
      </c>
      <c r="I71" s="1">
        <f>SUMIF(MICRO!AP:AP,O:O,MICRO!T:T)</f>
        <v>0</v>
      </c>
      <c r="J71" s="59">
        <f t="shared" si="5"/>
        <v>0</v>
      </c>
      <c r="K71" s="1">
        <f>SUMIF(MICRO!AP:AP,O:O,MICRO!X:X)</f>
        <v>0</v>
      </c>
      <c r="L71" s="59" t="str">
        <f t="shared" si="6"/>
        <v>0%</v>
      </c>
      <c r="M71" s="1">
        <f t="shared" si="7"/>
        <v>0</v>
      </c>
      <c r="N71" s="56" t="e">
        <f t="shared" si="8"/>
        <v>#N/A</v>
      </c>
      <c r="O71" s="56" t="e">
        <f t="shared" si="9"/>
        <v>#N/A</v>
      </c>
      <c r="P71" s="2">
        <f>SUMIF(MICRO!AP:AP,O71,MICRO!AS:AS)</f>
        <v>0</v>
      </c>
      <c r="Q71" s="2">
        <f>SUMIF(MICRO!AP:AP,O71,MICRO!AT:AT)</f>
        <v>0</v>
      </c>
      <c r="R71" s="2">
        <f>SUMIF(MICRO!AP:AP,O:O,MICRO!AU:AU)</f>
        <v>0</v>
      </c>
    </row>
    <row r="72" spans="3:18" s="2" customFormat="1" ht="18.75" thickBot="1" x14ac:dyDescent="0.3">
      <c r="C72" s="45"/>
      <c r="D72" s="61" t="s">
        <v>97</v>
      </c>
      <c r="E72" s="46" t="e">
        <f>VLOOKUP(Tabela2[[#This Row],[TAG]],MICRO!J:L,3,0)</f>
        <v>#N/A</v>
      </c>
      <c r="F72" s="44" t="s">
        <v>33</v>
      </c>
      <c r="G72" s="58">
        <f>SUMIF(MICRO!AP:AP,O:O,MICRO!H:H)</f>
        <v>0</v>
      </c>
      <c r="H72" s="1">
        <f>SUMIF(MICRO!AP:AP,O:O,MICRO!R:R)</f>
        <v>0</v>
      </c>
      <c r="I72" s="1">
        <f>SUMIF(MICRO!AP:AP,O:O,MICRO!T:T)</f>
        <v>0</v>
      </c>
      <c r="J72" s="59">
        <f t="shared" si="5"/>
        <v>0</v>
      </c>
      <c r="K72" s="1">
        <f>SUMIF(MICRO!AP:AP,O:O,MICRO!X:X)</f>
        <v>0</v>
      </c>
      <c r="L72" s="59" t="str">
        <f t="shared" si="6"/>
        <v>0%</v>
      </c>
      <c r="M72" s="1">
        <f t="shared" si="7"/>
        <v>0</v>
      </c>
      <c r="N72" s="56" t="e">
        <f t="shared" si="8"/>
        <v>#N/A</v>
      </c>
      <c r="O72" s="56" t="e">
        <f t="shared" si="9"/>
        <v>#N/A</v>
      </c>
      <c r="P72" s="2">
        <f>SUMIF(MICRO!AP:AP,O72,MICRO!AS:AS)</f>
        <v>0</v>
      </c>
      <c r="Q72" s="2">
        <f>SUMIF(MICRO!AP:AP,O72,MICRO!AT:AT)</f>
        <v>0</v>
      </c>
      <c r="R72" s="2">
        <f>SUMIF(MICRO!AP:AP,O:O,MICRO!AU:AU)</f>
        <v>0</v>
      </c>
    </row>
    <row r="73" spans="3:18" s="2" customFormat="1" ht="18.75" thickBot="1" x14ac:dyDescent="0.3">
      <c r="C73" s="45"/>
      <c r="D73" s="61" t="s">
        <v>73</v>
      </c>
      <c r="E73" s="46" t="e">
        <f>VLOOKUP(Tabela2[[#This Row],[TAG]],MICRO!J:L,3,0)</f>
        <v>#N/A</v>
      </c>
      <c r="F73" s="44" t="s">
        <v>31</v>
      </c>
      <c r="G73" s="58">
        <f>SUMIF(MICRO!AP:AP,O:O,MICRO!H:H)</f>
        <v>0</v>
      </c>
      <c r="H73" s="1">
        <f>SUMIF(MICRO!AP:AP,O:O,MICRO!R:R)</f>
        <v>0</v>
      </c>
      <c r="I73" s="1">
        <f>SUMIF(MICRO!AP:AP,O:O,MICRO!T:T)</f>
        <v>0</v>
      </c>
      <c r="J73" s="59">
        <f t="shared" si="5"/>
        <v>0</v>
      </c>
      <c r="K73" s="1">
        <f>SUMIF(MICRO!AP:AP,O:O,MICRO!X:X)</f>
        <v>0</v>
      </c>
      <c r="L73" s="59" t="str">
        <f t="shared" si="6"/>
        <v>0%</v>
      </c>
      <c r="M73" s="1">
        <f t="shared" si="7"/>
        <v>0</v>
      </c>
      <c r="N73" s="56" t="e">
        <f t="shared" si="8"/>
        <v>#N/A</v>
      </c>
      <c r="O73" s="56" t="e">
        <f t="shared" si="9"/>
        <v>#N/A</v>
      </c>
      <c r="P73" s="2">
        <f>SUMIF(MICRO!AP:AP,O73,MICRO!AS:AS)</f>
        <v>0</v>
      </c>
      <c r="Q73" s="2">
        <f>SUMIF(MICRO!AP:AP,O73,MICRO!AT:AT)</f>
        <v>0</v>
      </c>
      <c r="R73" s="2">
        <f>SUMIF(MICRO!AP:AP,O:O,MICRO!AU:AU)</f>
        <v>0</v>
      </c>
    </row>
    <row r="74" spans="3:18" s="2" customFormat="1" ht="18.75" thickBot="1" x14ac:dyDescent="0.3">
      <c r="C74" s="45"/>
      <c r="D74" s="61" t="s">
        <v>102</v>
      </c>
      <c r="E74" s="46" t="e">
        <f>VLOOKUP(Tabela2[[#This Row],[TAG]],MICRO!J:L,3,0)</f>
        <v>#N/A</v>
      </c>
      <c r="F74" s="44" t="s">
        <v>23</v>
      </c>
      <c r="G74" s="58">
        <f>SUMIF(MICRO!AP:AP,O:O,MICRO!H:H)</f>
        <v>0</v>
      </c>
      <c r="H74" s="1">
        <f>SUMIF(MICRO!AP:AP,O:O,MICRO!R:R)</f>
        <v>0</v>
      </c>
      <c r="I74" s="1">
        <f>SUMIF(MICRO!AP:AP,O:O,MICRO!T:T)</f>
        <v>0</v>
      </c>
      <c r="J74" s="59">
        <f t="shared" si="5"/>
        <v>0</v>
      </c>
      <c r="K74" s="1">
        <f>SUMIF(MICRO!AP:AP,O:O,MICRO!X:X)</f>
        <v>0</v>
      </c>
      <c r="L74" s="59" t="str">
        <f t="shared" si="6"/>
        <v>0%</v>
      </c>
      <c r="M74" s="1">
        <f t="shared" si="7"/>
        <v>0</v>
      </c>
      <c r="N74" s="56" t="e">
        <f t="shared" si="8"/>
        <v>#N/A</v>
      </c>
      <c r="O74" s="56" t="e">
        <f t="shared" si="9"/>
        <v>#N/A</v>
      </c>
      <c r="P74" s="2">
        <f>SUMIF(MICRO!AP:AP,O74,MICRO!AS:AS)</f>
        <v>0</v>
      </c>
      <c r="Q74" s="2">
        <f>SUMIF(MICRO!AP:AP,O74,MICRO!AT:AT)</f>
        <v>0</v>
      </c>
      <c r="R74" s="2">
        <f>SUMIF(MICRO!AP:AP,O:O,MICRO!AU:AU)</f>
        <v>0</v>
      </c>
    </row>
    <row r="75" spans="3:18" s="2" customFormat="1" ht="18.75" thickBot="1" x14ac:dyDescent="0.3">
      <c r="C75" s="45"/>
      <c r="D75" s="61" t="s">
        <v>104</v>
      </c>
      <c r="E75" s="46" t="e">
        <f>VLOOKUP(Tabela2[[#This Row],[TAG]],MICRO!J:L,3,0)</f>
        <v>#N/A</v>
      </c>
      <c r="F75" s="44" t="s">
        <v>23</v>
      </c>
      <c r="G75" s="58">
        <f>SUMIF(MICRO!AP:AP,O:O,MICRO!H:H)</f>
        <v>0</v>
      </c>
      <c r="H75" s="1">
        <f>SUMIF(MICRO!AP:AP,O:O,MICRO!R:R)</f>
        <v>0</v>
      </c>
      <c r="I75" s="1">
        <f>SUMIF(MICRO!AP:AP,O:O,MICRO!T:T)</f>
        <v>0</v>
      </c>
      <c r="J75" s="59">
        <f t="shared" si="5"/>
        <v>0</v>
      </c>
      <c r="K75" s="1">
        <f>SUMIF(MICRO!AP:AP,O:O,MICRO!X:X)</f>
        <v>0</v>
      </c>
      <c r="L75" s="59" t="str">
        <f t="shared" si="6"/>
        <v>0%</v>
      </c>
      <c r="M75" s="1">
        <f t="shared" si="7"/>
        <v>0</v>
      </c>
      <c r="N75" s="56" t="e">
        <f t="shared" si="8"/>
        <v>#N/A</v>
      </c>
      <c r="O75" s="56" t="e">
        <f t="shared" si="9"/>
        <v>#N/A</v>
      </c>
      <c r="P75" s="2">
        <f>SUMIF(MICRO!AP:AP,O75,MICRO!AS:AS)</f>
        <v>0</v>
      </c>
      <c r="Q75" s="2">
        <f>SUMIF(MICRO!AP:AP,O75,MICRO!AT:AT)</f>
        <v>0</v>
      </c>
      <c r="R75" s="2">
        <f>SUMIF(MICRO!AP:AP,O:O,MICRO!AU:AU)</f>
        <v>0</v>
      </c>
    </row>
    <row r="76" spans="3:18" s="2" customFormat="1" ht="18.75" thickBot="1" x14ac:dyDescent="0.3">
      <c r="C76" s="45"/>
      <c r="D76" s="61" t="s">
        <v>106</v>
      </c>
      <c r="E76" s="46" t="e">
        <f>VLOOKUP(Tabela2[[#This Row],[TAG]],MICRO!J:L,3,0)</f>
        <v>#N/A</v>
      </c>
      <c r="F76" s="44" t="s">
        <v>23</v>
      </c>
      <c r="G76" s="58">
        <f>SUMIF(MICRO!AP:AP,O:O,MICRO!H:H)</f>
        <v>0</v>
      </c>
      <c r="H76" s="1">
        <f>SUMIF(MICRO!AP:AP,O:O,MICRO!R:R)</f>
        <v>0</v>
      </c>
      <c r="I76" s="1">
        <f>SUMIF(MICRO!AP:AP,O:O,MICRO!T:T)</f>
        <v>0</v>
      </c>
      <c r="J76" s="59">
        <f t="shared" si="5"/>
        <v>0</v>
      </c>
      <c r="K76" s="1">
        <f>SUMIF(MICRO!AP:AP,O:O,MICRO!X:X)</f>
        <v>0</v>
      </c>
      <c r="L76" s="59" t="str">
        <f t="shared" si="6"/>
        <v>0%</v>
      </c>
      <c r="M76" s="1">
        <f t="shared" si="7"/>
        <v>0</v>
      </c>
      <c r="N76" s="56" t="e">
        <f t="shared" si="8"/>
        <v>#N/A</v>
      </c>
      <c r="O76" s="56" t="e">
        <f t="shared" si="9"/>
        <v>#N/A</v>
      </c>
      <c r="P76" s="2">
        <f>SUMIF(MICRO!AP:AP,O76,MICRO!AS:AS)</f>
        <v>0</v>
      </c>
      <c r="Q76" s="2">
        <f>SUMIF(MICRO!AP:AP,O76,MICRO!AT:AT)</f>
        <v>0</v>
      </c>
      <c r="R76" s="2">
        <f>SUMIF(MICRO!AP:AP,O:O,MICRO!AU:AU)</f>
        <v>0</v>
      </c>
    </row>
    <row r="77" spans="3:18" s="2" customFormat="1" ht="18.75" thickBot="1" x14ac:dyDescent="0.3">
      <c r="C77" s="45"/>
      <c r="D77" s="61" t="s">
        <v>105</v>
      </c>
      <c r="E77" s="46" t="e">
        <f>VLOOKUP(Tabela2[[#This Row],[TAG]],MICRO!J:L,3,0)</f>
        <v>#N/A</v>
      </c>
      <c r="F77" s="44" t="s">
        <v>23</v>
      </c>
      <c r="G77" s="58">
        <f>SUMIF(MICRO!AP:AP,O:O,MICRO!H:H)</f>
        <v>0</v>
      </c>
      <c r="H77" s="1">
        <f>SUMIF(MICRO!AP:AP,O:O,MICRO!R:R)</f>
        <v>0</v>
      </c>
      <c r="I77" s="1">
        <f>SUMIF(MICRO!AP:AP,O:O,MICRO!T:T)</f>
        <v>0</v>
      </c>
      <c r="J77" s="59">
        <f t="shared" si="5"/>
        <v>0</v>
      </c>
      <c r="K77" s="1">
        <f>SUMIF(MICRO!AP:AP,O:O,MICRO!X:X)</f>
        <v>0</v>
      </c>
      <c r="L77" s="59" t="str">
        <f t="shared" si="6"/>
        <v>0%</v>
      </c>
      <c r="M77" s="1">
        <f t="shared" si="7"/>
        <v>0</v>
      </c>
      <c r="N77" s="56" t="e">
        <f t="shared" si="8"/>
        <v>#N/A</v>
      </c>
      <c r="O77" s="56" t="e">
        <f t="shared" si="9"/>
        <v>#N/A</v>
      </c>
      <c r="P77" s="2">
        <f>SUMIF(MICRO!AP:AP,O77,MICRO!AS:AS)</f>
        <v>0</v>
      </c>
      <c r="Q77" s="2">
        <f>SUMIF(MICRO!AP:AP,O77,MICRO!AT:AT)</f>
        <v>0</v>
      </c>
      <c r="R77" s="2">
        <f>SUMIF(MICRO!AP:AP,O:O,MICRO!AU:AU)</f>
        <v>0</v>
      </c>
    </row>
    <row r="78" spans="3:18" s="2" customFormat="1" ht="18.75" thickBot="1" x14ac:dyDescent="0.3">
      <c r="C78" s="45"/>
      <c r="D78" s="61" t="s">
        <v>107</v>
      </c>
      <c r="E78" s="46" t="e">
        <f>VLOOKUP(Tabela2[[#This Row],[TAG]],MICRO!J:L,3,0)</f>
        <v>#N/A</v>
      </c>
      <c r="F78" s="44" t="s">
        <v>23</v>
      </c>
      <c r="G78" s="58">
        <f>SUMIF(MICRO!AP:AP,O:O,MICRO!H:H)</f>
        <v>0</v>
      </c>
      <c r="H78" s="1">
        <f>SUMIF(MICRO!AP:AP,O:O,MICRO!R:R)</f>
        <v>0</v>
      </c>
      <c r="I78" s="1">
        <f>SUMIF(MICRO!AP:AP,O:O,MICRO!T:T)</f>
        <v>0</v>
      </c>
      <c r="J78" s="59">
        <f t="shared" si="5"/>
        <v>0</v>
      </c>
      <c r="K78" s="1">
        <f>SUMIF(MICRO!AP:AP,O:O,MICRO!X:X)</f>
        <v>0</v>
      </c>
      <c r="L78" s="59" t="str">
        <f t="shared" si="6"/>
        <v>0%</v>
      </c>
      <c r="M78" s="1">
        <f t="shared" si="7"/>
        <v>0</v>
      </c>
      <c r="N78" s="56" t="e">
        <f t="shared" si="8"/>
        <v>#N/A</v>
      </c>
      <c r="O78" s="56" t="e">
        <f t="shared" si="9"/>
        <v>#N/A</v>
      </c>
      <c r="P78" s="2">
        <f>SUMIF(MICRO!AP:AP,O78,MICRO!AS:AS)</f>
        <v>0</v>
      </c>
      <c r="Q78" s="2">
        <f>SUMIF(MICRO!AP:AP,O78,MICRO!AT:AT)</f>
        <v>0</v>
      </c>
      <c r="R78" s="2">
        <f>SUMIF(MICRO!AP:AP,O:O,MICRO!AU:AU)</f>
        <v>0</v>
      </c>
    </row>
    <row r="79" spans="3:18" s="2" customFormat="1" ht="18.75" thickBot="1" x14ac:dyDescent="0.3">
      <c r="C79" s="45"/>
      <c r="D79" s="61" t="s">
        <v>107</v>
      </c>
      <c r="E79" s="46" t="e">
        <f>VLOOKUP(Tabela2[[#This Row],[TAG]],MICRO!J:L,3,0)</f>
        <v>#N/A</v>
      </c>
      <c r="F79" s="44" t="s">
        <v>31</v>
      </c>
      <c r="G79" s="58">
        <f>SUMIF(MICRO!AP:AP,O:O,MICRO!H:H)</f>
        <v>0</v>
      </c>
      <c r="H79" s="1">
        <f>SUMIF(MICRO!AP:AP,O:O,MICRO!R:R)</f>
        <v>0</v>
      </c>
      <c r="I79" s="1">
        <f>SUMIF(MICRO!AP:AP,O:O,MICRO!T:T)</f>
        <v>0</v>
      </c>
      <c r="J79" s="59">
        <f t="shared" si="5"/>
        <v>0</v>
      </c>
      <c r="K79" s="1">
        <f>SUMIF(MICRO!AP:AP,O:O,MICRO!X:X)</f>
        <v>0</v>
      </c>
      <c r="L79" s="59" t="str">
        <f t="shared" si="6"/>
        <v>0%</v>
      </c>
      <c r="M79" s="1">
        <f t="shared" si="7"/>
        <v>0</v>
      </c>
      <c r="N79" s="56" t="e">
        <f t="shared" si="8"/>
        <v>#N/A</v>
      </c>
      <c r="O79" s="56" t="e">
        <f t="shared" si="9"/>
        <v>#N/A</v>
      </c>
      <c r="P79" s="2">
        <f>SUMIF(MICRO!AP:AP,O79,MICRO!AS:AS)</f>
        <v>0</v>
      </c>
      <c r="Q79" s="2">
        <f>SUMIF(MICRO!AP:AP,O79,MICRO!AT:AT)</f>
        <v>0</v>
      </c>
      <c r="R79" s="2">
        <f>SUMIF(MICRO!AP:AP,O:O,MICRO!AU:AU)</f>
        <v>0</v>
      </c>
    </row>
    <row r="80" spans="3:18" s="2" customFormat="1" ht="18.75" thickBot="1" x14ac:dyDescent="0.3">
      <c r="C80" s="45"/>
      <c r="D80" s="61" t="s">
        <v>109</v>
      </c>
      <c r="E80" s="46" t="e">
        <f>VLOOKUP(Tabela2[[#This Row],[TAG]],MICRO!J:L,3,0)</f>
        <v>#N/A</v>
      </c>
      <c r="F80" s="44" t="s">
        <v>22</v>
      </c>
      <c r="G80" s="58">
        <f>SUMIF(MICRO!AP:AP,O:O,MICRO!H:H)</f>
        <v>0</v>
      </c>
      <c r="H80" s="1">
        <f>SUMIF(MICRO!AP:AP,O:O,MICRO!R:R)</f>
        <v>0</v>
      </c>
      <c r="I80" s="1">
        <f>SUMIF(MICRO!AP:AP,O:O,MICRO!T:T)</f>
        <v>0</v>
      </c>
      <c r="J80" s="59">
        <f t="shared" si="5"/>
        <v>0</v>
      </c>
      <c r="K80" s="1">
        <f>SUMIF(MICRO!AP:AP,O:O,MICRO!X:X)</f>
        <v>0</v>
      </c>
      <c r="L80" s="59" t="str">
        <f t="shared" si="6"/>
        <v>0%</v>
      </c>
      <c r="M80" s="1">
        <f t="shared" si="7"/>
        <v>0</v>
      </c>
      <c r="N80" s="56" t="e">
        <f t="shared" si="8"/>
        <v>#N/A</v>
      </c>
      <c r="O80" s="56" t="e">
        <f t="shared" si="9"/>
        <v>#N/A</v>
      </c>
      <c r="P80" s="2">
        <f>SUMIF(MICRO!AP:AP,O80,MICRO!AS:AS)</f>
        <v>0</v>
      </c>
      <c r="Q80" s="2">
        <f>SUMIF(MICRO!AP:AP,O80,MICRO!AT:AT)</f>
        <v>0</v>
      </c>
      <c r="R80" s="2">
        <f>SUMIF(MICRO!AP:AP,O:O,MICRO!AU:AU)</f>
        <v>0</v>
      </c>
    </row>
    <row r="81" spans="3:18" s="2" customFormat="1" ht="18.75" thickBot="1" x14ac:dyDescent="0.3">
      <c r="C81" s="45"/>
      <c r="D81" s="61" t="s">
        <v>110</v>
      </c>
      <c r="E81" s="46" t="e">
        <f>VLOOKUP(Tabela2[[#This Row],[TAG]],MICRO!J:L,3,0)</f>
        <v>#N/A</v>
      </c>
      <c r="F81" s="44" t="s">
        <v>22</v>
      </c>
      <c r="G81" s="58">
        <f>SUMIF(MICRO!AP:AP,O:O,MICRO!H:H)</f>
        <v>0</v>
      </c>
      <c r="H81" s="1">
        <f>SUMIF(MICRO!AP:AP,O:O,MICRO!R:R)</f>
        <v>0</v>
      </c>
      <c r="I81" s="1">
        <f>SUMIF(MICRO!AP:AP,O:O,MICRO!T:T)</f>
        <v>0</v>
      </c>
      <c r="J81" s="59">
        <f t="shared" si="5"/>
        <v>0</v>
      </c>
      <c r="K81" s="1">
        <f>SUMIF(MICRO!AP:AP,O:O,MICRO!X:X)</f>
        <v>0</v>
      </c>
      <c r="L81" s="59" t="str">
        <f t="shared" si="6"/>
        <v>0%</v>
      </c>
      <c r="M81" s="1">
        <f t="shared" si="7"/>
        <v>0</v>
      </c>
      <c r="N81" s="56" t="e">
        <f t="shared" si="8"/>
        <v>#N/A</v>
      </c>
      <c r="O81" s="56" t="e">
        <f t="shared" si="9"/>
        <v>#N/A</v>
      </c>
      <c r="P81" s="2">
        <f>SUMIF(MICRO!AP:AP,O81,MICRO!AS:AS)</f>
        <v>0</v>
      </c>
      <c r="Q81" s="2">
        <f>SUMIF(MICRO!AP:AP,O81,MICRO!AT:AT)</f>
        <v>0</v>
      </c>
      <c r="R81" s="2">
        <f>SUMIF(MICRO!AP:AP,O:O,MICRO!AU:AU)</f>
        <v>0</v>
      </c>
    </row>
    <row r="82" spans="3:18" s="2" customFormat="1" ht="18.75" thickBot="1" x14ac:dyDescent="0.3">
      <c r="C82" s="45"/>
      <c r="D82" s="61" t="s">
        <v>110</v>
      </c>
      <c r="E82" s="46" t="e">
        <f>VLOOKUP(Tabela2[[#This Row],[TAG]],MICRO!J:L,3,0)</f>
        <v>#N/A</v>
      </c>
      <c r="F82" s="44" t="s">
        <v>23</v>
      </c>
      <c r="G82" s="58">
        <f>SUMIF(MICRO!AP:AP,O:O,MICRO!H:H)</f>
        <v>0</v>
      </c>
      <c r="H82" s="1">
        <f>SUMIF(MICRO!AP:AP,O:O,MICRO!R:R)</f>
        <v>0</v>
      </c>
      <c r="I82" s="1">
        <f>SUMIF(MICRO!AP:AP,O:O,MICRO!T:T)</f>
        <v>0</v>
      </c>
      <c r="J82" s="59">
        <f t="shared" si="5"/>
        <v>0</v>
      </c>
      <c r="K82" s="1">
        <f>SUMIF(MICRO!AP:AP,O:O,MICRO!X:X)</f>
        <v>0</v>
      </c>
      <c r="L82" s="59" t="str">
        <f t="shared" si="6"/>
        <v>0%</v>
      </c>
      <c r="M82" s="1">
        <f t="shared" si="7"/>
        <v>0</v>
      </c>
      <c r="N82" s="56" t="e">
        <f t="shared" si="8"/>
        <v>#N/A</v>
      </c>
      <c r="O82" s="56" t="e">
        <f t="shared" si="9"/>
        <v>#N/A</v>
      </c>
      <c r="P82" s="2">
        <f>SUMIF(MICRO!AP:AP,O82,MICRO!AS:AS)</f>
        <v>0</v>
      </c>
      <c r="Q82" s="2">
        <f>SUMIF(MICRO!AP:AP,O82,MICRO!AT:AT)</f>
        <v>0</v>
      </c>
      <c r="R82" s="2">
        <f>SUMIF(MICRO!AP:AP,O:O,MICRO!AU:AU)</f>
        <v>0</v>
      </c>
    </row>
    <row r="83" spans="3:18" s="2" customFormat="1" ht="18.75" thickBot="1" x14ac:dyDescent="0.3">
      <c r="C83" s="45"/>
      <c r="D83" s="61" t="s">
        <v>123</v>
      </c>
      <c r="E83" s="46" t="e">
        <f>VLOOKUP(Tabela2[[#This Row],[TAG]],MICRO!J:L,3,0)</f>
        <v>#N/A</v>
      </c>
      <c r="F83" s="44" t="s">
        <v>23</v>
      </c>
      <c r="G83" s="58">
        <f>SUMIF(MICRO!AP:AP,O:O,MICRO!H:H)</f>
        <v>0</v>
      </c>
      <c r="H83" s="1">
        <f>SUMIF(MICRO!AP:AP,O:O,MICRO!R:R)</f>
        <v>0</v>
      </c>
      <c r="I83" s="1">
        <f>SUMIF(MICRO!AP:AP,O:O,MICRO!T:T)</f>
        <v>0</v>
      </c>
      <c r="J83" s="59">
        <f t="shared" si="5"/>
        <v>0</v>
      </c>
      <c r="K83" s="1">
        <f>SUMIF(MICRO!AP:AP,O:O,MICRO!X:X)</f>
        <v>0</v>
      </c>
      <c r="L83" s="59" t="str">
        <f t="shared" si="6"/>
        <v>0%</v>
      </c>
      <c r="M83" s="1">
        <f t="shared" si="7"/>
        <v>0</v>
      </c>
      <c r="N83" s="56" t="e">
        <f t="shared" si="8"/>
        <v>#N/A</v>
      </c>
      <c r="O83" s="56" t="e">
        <f t="shared" si="9"/>
        <v>#N/A</v>
      </c>
      <c r="P83" s="2">
        <f>SUMIF(MICRO!AP:AP,O83,MICRO!AS:AS)</f>
        <v>0</v>
      </c>
      <c r="Q83" s="2">
        <f>SUMIF(MICRO!AP:AP,O83,MICRO!AT:AT)</f>
        <v>0</v>
      </c>
      <c r="R83" s="2">
        <f>SUMIF(MICRO!AP:AP,O:O,MICRO!AU:AU)</f>
        <v>0</v>
      </c>
    </row>
    <row r="84" spans="3:18" s="2" customFormat="1" ht="18.75" thickBot="1" x14ac:dyDescent="0.3">
      <c r="C84" s="45"/>
      <c r="D84" s="61" t="s">
        <v>129</v>
      </c>
      <c r="E84" s="46" t="e">
        <f>VLOOKUP(Tabela2[[#This Row],[TAG]],MICRO!J:L,3,0)</f>
        <v>#N/A</v>
      </c>
      <c r="F84" s="44" t="s">
        <v>23</v>
      </c>
      <c r="G84" s="58">
        <f>SUMIF(MICRO!AP:AP,O:O,MICRO!H:H)</f>
        <v>0</v>
      </c>
      <c r="H84" s="1">
        <f>SUMIF(MICRO!AP:AP,O:O,MICRO!R:R)</f>
        <v>0</v>
      </c>
      <c r="I84" s="1">
        <f>SUMIF(MICRO!AP:AP,O:O,MICRO!T:T)</f>
        <v>0</v>
      </c>
      <c r="J84" s="59">
        <f t="shared" si="5"/>
        <v>0</v>
      </c>
      <c r="K84" s="1">
        <f>SUMIF(MICRO!AP:AP,O:O,MICRO!X:X)</f>
        <v>0</v>
      </c>
      <c r="L84" s="59" t="str">
        <f t="shared" si="6"/>
        <v>0%</v>
      </c>
      <c r="M84" s="1">
        <f t="shared" si="7"/>
        <v>0</v>
      </c>
      <c r="N84" s="56" t="e">
        <f t="shared" si="8"/>
        <v>#N/A</v>
      </c>
      <c r="O84" s="56" t="e">
        <f t="shared" si="9"/>
        <v>#N/A</v>
      </c>
      <c r="P84" s="2">
        <f>SUMIF(MICRO!AP:AP,O84,MICRO!AS:AS)</f>
        <v>0</v>
      </c>
      <c r="Q84" s="2">
        <f>SUMIF(MICRO!AP:AP,O84,MICRO!AT:AT)</f>
        <v>0</v>
      </c>
      <c r="R84" s="2">
        <f>SUMIF(MICRO!AP:AP,O:O,MICRO!AU:AU)</f>
        <v>0</v>
      </c>
    </row>
    <row r="85" spans="3:18" s="2" customFormat="1" ht="18.75" thickBot="1" x14ac:dyDescent="0.3">
      <c r="C85" s="45"/>
      <c r="D85" s="61" t="s">
        <v>130</v>
      </c>
      <c r="E85" s="46" t="e">
        <f>VLOOKUP(Tabela2[[#This Row],[TAG]],MICRO!J:L,3,0)</f>
        <v>#N/A</v>
      </c>
      <c r="F85" s="44" t="s">
        <v>31</v>
      </c>
      <c r="G85" s="58">
        <f>SUMIF(MICRO!AP:AP,O:O,MICRO!H:H)</f>
        <v>0</v>
      </c>
      <c r="H85" s="1">
        <f>SUMIF(MICRO!AP:AP,O:O,MICRO!R:R)</f>
        <v>0</v>
      </c>
      <c r="I85" s="1">
        <f>SUMIF(MICRO!AP:AP,O:O,MICRO!T:T)</f>
        <v>0</v>
      </c>
      <c r="J85" s="59">
        <f t="shared" si="5"/>
        <v>0</v>
      </c>
      <c r="K85" s="1">
        <f>SUMIF(MICRO!AP:AP,O:O,MICRO!X:X)</f>
        <v>0</v>
      </c>
      <c r="L85" s="59" t="str">
        <f t="shared" si="6"/>
        <v>0%</v>
      </c>
      <c r="M85" s="1">
        <f t="shared" si="7"/>
        <v>0</v>
      </c>
      <c r="N85" s="56" t="e">
        <f t="shared" si="8"/>
        <v>#N/A</v>
      </c>
      <c r="O85" s="56" t="e">
        <f t="shared" si="9"/>
        <v>#N/A</v>
      </c>
      <c r="P85" s="2">
        <f>SUMIF(MICRO!AP:AP,O85,MICRO!AS:AS)</f>
        <v>0</v>
      </c>
      <c r="Q85" s="2">
        <f>SUMIF(MICRO!AP:AP,O85,MICRO!AT:AT)</f>
        <v>0</v>
      </c>
      <c r="R85" s="2">
        <f>SUMIF(MICRO!AP:AP,O:O,MICRO!AU:AU)</f>
        <v>0</v>
      </c>
    </row>
    <row r="86" spans="3:18" s="2" customFormat="1" ht="18.75" thickBot="1" x14ac:dyDescent="0.3">
      <c r="C86" s="45"/>
      <c r="D86" s="61" t="s">
        <v>130</v>
      </c>
      <c r="E86" s="46" t="e">
        <f>VLOOKUP(Tabela2[[#This Row],[TAG]],MICRO!J:L,3,0)</f>
        <v>#N/A</v>
      </c>
      <c r="F86" s="44" t="s">
        <v>33</v>
      </c>
      <c r="G86" s="58">
        <f>SUMIF(MICRO!AP:AP,O:O,MICRO!H:H)</f>
        <v>0</v>
      </c>
      <c r="H86" s="1">
        <f>SUMIF(MICRO!AP:AP,O:O,MICRO!R:R)</f>
        <v>0</v>
      </c>
      <c r="I86" s="1">
        <f>SUMIF(MICRO!AP:AP,O:O,MICRO!T:T)</f>
        <v>0</v>
      </c>
      <c r="J86" s="59">
        <f t="shared" si="5"/>
        <v>0</v>
      </c>
      <c r="K86" s="1">
        <f>SUMIF(MICRO!AP:AP,O:O,MICRO!X:X)</f>
        <v>0</v>
      </c>
      <c r="L86" s="59" t="str">
        <f t="shared" si="6"/>
        <v>0%</v>
      </c>
      <c r="M86" s="1">
        <f t="shared" si="7"/>
        <v>0</v>
      </c>
      <c r="N86" s="56" t="e">
        <f t="shared" si="8"/>
        <v>#N/A</v>
      </c>
      <c r="O86" s="56" t="e">
        <f t="shared" si="9"/>
        <v>#N/A</v>
      </c>
      <c r="P86" s="2">
        <f>SUMIF(MICRO!AP:AP,O86,MICRO!AS:AS)</f>
        <v>0</v>
      </c>
      <c r="Q86" s="2">
        <f>SUMIF(MICRO!AP:AP,O86,MICRO!AT:AT)</f>
        <v>0</v>
      </c>
      <c r="R86" s="2">
        <f>SUMIF(MICRO!AP:AP,O:O,MICRO!AU:AU)</f>
        <v>0</v>
      </c>
    </row>
    <row r="87" spans="3:18" s="2" customFormat="1" ht="18.75" thickBot="1" x14ac:dyDescent="0.3">
      <c r="C87" s="45"/>
      <c r="D87" s="61" t="s">
        <v>131</v>
      </c>
      <c r="E87" s="46" t="e">
        <f>VLOOKUP(Tabela2[[#This Row],[TAG]],MICRO!J:L,3,0)</f>
        <v>#N/A</v>
      </c>
      <c r="F87" s="44" t="s">
        <v>22</v>
      </c>
      <c r="G87" s="58">
        <f>SUMIF(MICRO!AP:AP,O:O,MICRO!H:H)</f>
        <v>0</v>
      </c>
      <c r="H87" s="1">
        <f>SUMIF(MICRO!AP:AP,O:O,MICRO!R:R)</f>
        <v>0</v>
      </c>
      <c r="I87" s="1">
        <f>SUMIF(MICRO!AP:AP,O:O,MICRO!T:T)</f>
        <v>0</v>
      </c>
      <c r="J87" s="59">
        <f t="shared" si="5"/>
        <v>0</v>
      </c>
      <c r="K87" s="1">
        <f>SUMIF(MICRO!AP:AP,O:O,MICRO!X:X)</f>
        <v>0</v>
      </c>
      <c r="L87" s="59" t="str">
        <f t="shared" si="6"/>
        <v>0%</v>
      </c>
      <c r="M87" s="1">
        <f t="shared" si="7"/>
        <v>0</v>
      </c>
      <c r="N87" s="56" t="e">
        <f t="shared" si="8"/>
        <v>#N/A</v>
      </c>
      <c r="O87" s="56" t="e">
        <f t="shared" si="9"/>
        <v>#N/A</v>
      </c>
      <c r="P87" s="2">
        <f>SUMIF(MICRO!AP:AP,O87,MICRO!AS:AS)</f>
        <v>0</v>
      </c>
      <c r="Q87" s="2">
        <f>SUMIF(MICRO!AP:AP,O87,MICRO!AT:AT)</f>
        <v>0</v>
      </c>
      <c r="R87" s="2">
        <f>SUMIF(MICRO!AP:AP,O:O,MICRO!AU:AU)</f>
        <v>0</v>
      </c>
    </row>
    <row r="88" spans="3:18" s="2" customFormat="1" ht="18.75" thickBot="1" x14ac:dyDescent="0.3">
      <c r="C88" s="45"/>
      <c r="D88" s="61" t="s">
        <v>134</v>
      </c>
      <c r="E88" s="46" t="e">
        <f>VLOOKUP(Tabela2[[#This Row],[TAG]],MICRO!J:L,3,0)</f>
        <v>#N/A</v>
      </c>
      <c r="F88" s="44" t="s">
        <v>44</v>
      </c>
      <c r="G88" s="58">
        <f>SUMIF(MICRO!AP:AP,O:O,MICRO!H:H)</f>
        <v>0</v>
      </c>
      <c r="H88" s="1">
        <f>SUMIF(MICRO!AP:AP,O:O,MICRO!R:R)</f>
        <v>0</v>
      </c>
      <c r="I88" s="1">
        <f>SUMIF(MICRO!AP:AP,O:O,MICRO!T:T)</f>
        <v>0</v>
      </c>
      <c r="J88" s="59">
        <f t="shared" si="5"/>
        <v>0</v>
      </c>
      <c r="K88" s="1">
        <f>SUMIF(MICRO!AP:AP,O:O,MICRO!X:X)</f>
        <v>0</v>
      </c>
      <c r="L88" s="59" t="str">
        <f t="shared" si="6"/>
        <v>0%</v>
      </c>
      <c r="M88" s="1">
        <f t="shared" si="7"/>
        <v>0</v>
      </c>
      <c r="N88" s="56" t="e">
        <f t="shared" si="8"/>
        <v>#N/A</v>
      </c>
      <c r="O88" s="56" t="e">
        <f t="shared" si="9"/>
        <v>#N/A</v>
      </c>
      <c r="P88" s="2">
        <f>SUMIF(MICRO!AP:AP,O88,MICRO!AS:AS)</f>
        <v>0</v>
      </c>
      <c r="Q88" s="2">
        <f>SUMIF(MICRO!AP:AP,O88,MICRO!AT:AT)</f>
        <v>0</v>
      </c>
      <c r="R88" s="2">
        <f>SUMIF(MICRO!AP:AP,O:O,MICRO!AU:AU)</f>
        <v>0</v>
      </c>
    </row>
    <row r="89" spans="3:18" s="2" customFormat="1" ht="18.75" thickBot="1" x14ac:dyDescent="0.3">
      <c r="C89" s="45"/>
      <c r="D89" s="61" t="s">
        <v>135</v>
      </c>
      <c r="E89" s="46" t="e">
        <f>VLOOKUP(Tabela2[[#This Row],[TAG]],MICRO!J:L,3,0)</f>
        <v>#N/A</v>
      </c>
      <c r="F89" s="44" t="s">
        <v>23</v>
      </c>
      <c r="G89" s="58">
        <f>SUMIF(MICRO!AP:AP,O:O,MICRO!H:H)</f>
        <v>0</v>
      </c>
      <c r="H89" s="1">
        <f>SUMIF(MICRO!AP:AP,O:O,MICRO!R:R)</f>
        <v>0</v>
      </c>
      <c r="I89" s="1">
        <f>SUMIF(MICRO!AP:AP,O:O,MICRO!T:T)</f>
        <v>0</v>
      </c>
      <c r="J89" s="59">
        <f t="shared" si="5"/>
        <v>0</v>
      </c>
      <c r="K89" s="1">
        <f>SUMIF(MICRO!AP:AP,O:O,MICRO!X:X)</f>
        <v>0</v>
      </c>
      <c r="L89" s="59" t="str">
        <f t="shared" si="6"/>
        <v>0%</v>
      </c>
      <c r="M89" s="1">
        <f t="shared" si="7"/>
        <v>0</v>
      </c>
      <c r="N89" s="56" t="e">
        <f t="shared" si="8"/>
        <v>#N/A</v>
      </c>
      <c r="O89" s="56" t="e">
        <f t="shared" si="9"/>
        <v>#N/A</v>
      </c>
      <c r="P89" s="2">
        <f>SUMIF(MICRO!AP:AP,O89,MICRO!AS:AS)</f>
        <v>0</v>
      </c>
      <c r="Q89" s="2">
        <f>SUMIF(MICRO!AP:AP,O89,MICRO!AT:AT)</f>
        <v>0</v>
      </c>
      <c r="R89" s="2">
        <f>SUMIF(MICRO!AP:AP,O:O,MICRO!AU:AU)</f>
        <v>0</v>
      </c>
    </row>
    <row r="90" spans="3:18" s="2" customFormat="1" ht="32.25" thickBot="1" x14ac:dyDescent="0.3">
      <c r="C90" s="45"/>
      <c r="D90" s="61" t="s">
        <v>158</v>
      </c>
      <c r="E90" s="46" t="e">
        <f>VLOOKUP(Tabela2[[#This Row],[TAG]],MICRO!J:L,3,0)</f>
        <v>#N/A</v>
      </c>
      <c r="F90" s="44" t="s">
        <v>31</v>
      </c>
      <c r="G90" s="58">
        <f>SUMIF(MICRO!AP:AP,O:O,MICRO!H:H)</f>
        <v>0</v>
      </c>
      <c r="H90" s="1">
        <f>SUMIF(MICRO!AP:AP,O:O,MICRO!R:R)</f>
        <v>0</v>
      </c>
      <c r="I90" s="1">
        <f>SUMIF(MICRO!AP:AP,O:O,MICRO!T:T)</f>
        <v>0</v>
      </c>
      <c r="J90" s="59">
        <f t="shared" si="5"/>
        <v>0</v>
      </c>
      <c r="K90" s="1">
        <f>SUMIF(MICRO!AP:AP,O:O,MICRO!X:X)</f>
        <v>0</v>
      </c>
      <c r="L90" s="59" t="str">
        <f t="shared" si="6"/>
        <v>0%</v>
      </c>
      <c r="M90" s="1">
        <f t="shared" si="7"/>
        <v>0</v>
      </c>
      <c r="N90" s="56" t="e">
        <f t="shared" si="8"/>
        <v>#N/A</v>
      </c>
      <c r="O90" s="56" t="e">
        <f t="shared" si="9"/>
        <v>#N/A</v>
      </c>
      <c r="P90" s="2">
        <f>SUMIF(MICRO!AP:AP,O90,MICRO!AS:AS)</f>
        <v>0</v>
      </c>
      <c r="Q90" s="2">
        <f>SUMIF(MICRO!AP:AP,O90,MICRO!AT:AT)</f>
        <v>0</v>
      </c>
      <c r="R90" s="2">
        <f>SUMIF(MICRO!AP:AP,O:O,MICRO!AU:AU)</f>
        <v>0</v>
      </c>
    </row>
    <row r="91" spans="3:18" s="2" customFormat="1" ht="32.25" thickBot="1" x14ac:dyDescent="0.3">
      <c r="C91" s="45"/>
      <c r="D91" s="61" t="s">
        <v>158</v>
      </c>
      <c r="E91" s="46" t="e">
        <f>VLOOKUP(Tabela2[[#This Row],[TAG]],MICRO!J:L,3,0)</f>
        <v>#N/A</v>
      </c>
      <c r="F91" s="44" t="s">
        <v>33</v>
      </c>
      <c r="G91" s="58">
        <f>SUMIF(MICRO!AP:AP,O:O,MICRO!H:H)</f>
        <v>0</v>
      </c>
      <c r="H91" s="1">
        <f>SUMIF(MICRO!AP:AP,O:O,MICRO!R:R)</f>
        <v>0</v>
      </c>
      <c r="I91" s="1">
        <f>SUMIF(MICRO!AP:AP,O:O,MICRO!T:T)</f>
        <v>0</v>
      </c>
      <c r="J91" s="59">
        <f t="shared" si="5"/>
        <v>0</v>
      </c>
      <c r="K91" s="1">
        <f>SUMIF(MICRO!AP:AP,O:O,MICRO!X:X)</f>
        <v>0</v>
      </c>
      <c r="L91" s="59" t="str">
        <f t="shared" si="6"/>
        <v>0%</v>
      </c>
      <c r="M91" s="1">
        <f t="shared" si="7"/>
        <v>0</v>
      </c>
      <c r="N91" s="56" t="e">
        <f t="shared" si="8"/>
        <v>#N/A</v>
      </c>
      <c r="O91" s="56" t="e">
        <f t="shared" si="9"/>
        <v>#N/A</v>
      </c>
      <c r="P91" s="2">
        <f>SUMIF(MICRO!AP:AP,O91,MICRO!AS:AS)</f>
        <v>0</v>
      </c>
      <c r="Q91" s="2">
        <f>SUMIF(MICRO!AP:AP,O91,MICRO!AT:AT)</f>
        <v>0</v>
      </c>
      <c r="R91" s="2">
        <f>SUMIF(MICRO!AP:AP,O:O,MICRO!AU:AU)</f>
        <v>0</v>
      </c>
    </row>
    <row r="92" spans="3:18" s="2" customFormat="1" ht="32.25" thickBot="1" x14ac:dyDescent="0.3">
      <c r="C92" s="45"/>
      <c r="D92" s="61" t="s">
        <v>158</v>
      </c>
      <c r="E92" s="46" t="e">
        <f>VLOOKUP(Tabela2[[#This Row],[TAG]],MICRO!J:L,3,0)</f>
        <v>#N/A</v>
      </c>
      <c r="F92" s="44" t="s">
        <v>22</v>
      </c>
      <c r="G92" s="58">
        <f>SUMIF(MICRO!AP:AP,O:O,MICRO!H:H)</f>
        <v>0</v>
      </c>
      <c r="H92" s="1">
        <f>SUMIF(MICRO!AP:AP,O:O,MICRO!R:R)</f>
        <v>0</v>
      </c>
      <c r="I92" s="1">
        <f>SUMIF(MICRO!AP:AP,O:O,MICRO!T:T)</f>
        <v>0</v>
      </c>
      <c r="J92" s="59">
        <f t="shared" si="5"/>
        <v>0</v>
      </c>
      <c r="K92" s="1">
        <f>SUMIF(MICRO!AP:AP,O:O,MICRO!X:X)</f>
        <v>0</v>
      </c>
      <c r="L92" s="59" t="str">
        <f t="shared" si="6"/>
        <v>0%</v>
      </c>
      <c r="M92" s="1">
        <f t="shared" si="7"/>
        <v>0</v>
      </c>
      <c r="N92" s="56" t="e">
        <f t="shared" si="8"/>
        <v>#N/A</v>
      </c>
      <c r="O92" s="56" t="e">
        <f t="shared" si="9"/>
        <v>#N/A</v>
      </c>
      <c r="P92" s="2">
        <f>SUMIF(MICRO!AP:AP,O92,MICRO!AS:AS)</f>
        <v>0</v>
      </c>
      <c r="Q92" s="2">
        <f>SUMIF(MICRO!AP:AP,O92,MICRO!AT:AT)</f>
        <v>0</v>
      </c>
      <c r="R92" s="2">
        <f>SUMIF(MICRO!AP:AP,O:O,MICRO!AU:AU)</f>
        <v>0</v>
      </c>
    </row>
    <row r="93" spans="3:18" s="2" customFormat="1" ht="32.25" thickBot="1" x14ac:dyDescent="0.3">
      <c r="C93" s="45"/>
      <c r="D93" s="61" t="s">
        <v>158</v>
      </c>
      <c r="E93" s="46" t="e">
        <f>VLOOKUP(Tabela2[[#This Row],[TAG]],MICRO!J:L,3,0)</f>
        <v>#N/A</v>
      </c>
      <c r="F93" s="44" t="s">
        <v>23</v>
      </c>
      <c r="G93" s="58">
        <f>SUMIF(MICRO!AP:AP,O:O,MICRO!H:H)</f>
        <v>0</v>
      </c>
      <c r="H93" s="1">
        <f>SUMIF(MICRO!AP:AP,O:O,MICRO!R:R)</f>
        <v>0</v>
      </c>
      <c r="I93" s="1">
        <f>SUMIF(MICRO!AP:AP,O:O,MICRO!T:T)</f>
        <v>0</v>
      </c>
      <c r="J93" s="59">
        <f t="shared" si="5"/>
        <v>0</v>
      </c>
      <c r="K93" s="1">
        <f>SUMIF(MICRO!AP:AP,O:O,MICRO!X:X)</f>
        <v>0</v>
      </c>
      <c r="L93" s="59" t="str">
        <f t="shared" si="6"/>
        <v>0%</v>
      </c>
      <c r="M93" s="1">
        <f t="shared" si="7"/>
        <v>0</v>
      </c>
      <c r="N93" s="56" t="e">
        <f t="shared" si="8"/>
        <v>#N/A</v>
      </c>
      <c r="O93" s="56" t="e">
        <f t="shared" si="9"/>
        <v>#N/A</v>
      </c>
      <c r="P93" s="2">
        <f>SUMIF(MICRO!AP:AP,O93,MICRO!AS:AS)</f>
        <v>0</v>
      </c>
      <c r="Q93" s="2">
        <f>SUMIF(MICRO!AP:AP,O93,MICRO!AT:AT)</f>
        <v>0</v>
      </c>
      <c r="R93" s="2">
        <f>SUMIF(MICRO!AP:AP,O:O,MICRO!AU:AU)</f>
        <v>0</v>
      </c>
    </row>
    <row r="94" spans="3:18" s="2" customFormat="1" ht="32.25" thickBot="1" x14ac:dyDescent="0.3">
      <c r="C94" s="45"/>
      <c r="D94" s="61" t="s">
        <v>159</v>
      </c>
      <c r="E94" s="46" t="e">
        <f>VLOOKUP(Tabela2[[#This Row],[TAG]],MICRO!J:L,3,0)</f>
        <v>#N/A</v>
      </c>
      <c r="F94" s="44" t="s">
        <v>31</v>
      </c>
      <c r="G94" s="58">
        <f>SUMIF(MICRO!AP:AP,O:O,MICRO!H:H)</f>
        <v>0</v>
      </c>
      <c r="H94" s="1">
        <f>SUMIF(MICRO!AP:AP,O:O,MICRO!R:R)</f>
        <v>0</v>
      </c>
      <c r="I94" s="1">
        <f>SUMIF(MICRO!AP:AP,O:O,MICRO!T:T)</f>
        <v>0</v>
      </c>
      <c r="J94" s="59">
        <f t="shared" si="5"/>
        <v>0</v>
      </c>
      <c r="K94" s="1">
        <f>SUMIF(MICRO!AP:AP,O:O,MICRO!X:X)</f>
        <v>0</v>
      </c>
      <c r="L94" s="59" t="str">
        <f t="shared" si="6"/>
        <v>0%</v>
      </c>
      <c r="M94" s="1">
        <f t="shared" si="7"/>
        <v>0</v>
      </c>
      <c r="N94" s="56" t="e">
        <f t="shared" si="8"/>
        <v>#N/A</v>
      </c>
      <c r="O94" s="56" t="e">
        <f t="shared" si="9"/>
        <v>#N/A</v>
      </c>
      <c r="P94" s="2">
        <f>SUMIF(MICRO!AP:AP,O94,MICRO!AS:AS)</f>
        <v>0</v>
      </c>
      <c r="Q94" s="2">
        <f>SUMIF(MICRO!AP:AP,O94,MICRO!AT:AT)</f>
        <v>0</v>
      </c>
      <c r="R94" s="2">
        <f>SUMIF(MICRO!AP:AP,O:O,MICRO!AU:AU)</f>
        <v>0</v>
      </c>
    </row>
    <row r="95" spans="3:18" s="2" customFormat="1" ht="32.25" thickBot="1" x14ac:dyDescent="0.3">
      <c r="C95" s="45"/>
      <c r="D95" s="61" t="s">
        <v>159</v>
      </c>
      <c r="E95" s="46" t="e">
        <f>VLOOKUP(Tabela2[[#This Row],[TAG]],MICRO!J:L,3,0)</f>
        <v>#N/A</v>
      </c>
      <c r="F95" s="44" t="s">
        <v>33</v>
      </c>
      <c r="G95" s="58">
        <f>SUMIF(MICRO!AP:AP,O:O,MICRO!H:H)</f>
        <v>0</v>
      </c>
      <c r="H95" s="1">
        <f>SUMIF(MICRO!AP:AP,O:O,MICRO!R:R)</f>
        <v>0</v>
      </c>
      <c r="I95" s="1">
        <f>SUMIF(MICRO!AP:AP,O:O,MICRO!T:T)</f>
        <v>0</v>
      </c>
      <c r="J95" s="59">
        <f t="shared" si="5"/>
        <v>0</v>
      </c>
      <c r="K95" s="1">
        <f>SUMIF(MICRO!AP:AP,O:O,MICRO!X:X)</f>
        <v>0</v>
      </c>
      <c r="L95" s="59" t="str">
        <f t="shared" si="6"/>
        <v>0%</v>
      </c>
      <c r="M95" s="1">
        <f t="shared" si="7"/>
        <v>0</v>
      </c>
      <c r="N95" s="56" t="e">
        <f t="shared" si="8"/>
        <v>#N/A</v>
      </c>
      <c r="O95" s="56" t="e">
        <f t="shared" si="9"/>
        <v>#N/A</v>
      </c>
      <c r="P95" s="2">
        <f>SUMIF(MICRO!AP:AP,O95,MICRO!AS:AS)</f>
        <v>0</v>
      </c>
      <c r="Q95" s="2">
        <f>SUMIF(MICRO!AP:AP,O95,MICRO!AT:AT)</f>
        <v>0</v>
      </c>
      <c r="R95" s="2">
        <f>SUMIF(MICRO!AP:AP,O:O,MICRO!AU:AU)</f>
        <v>0</v>
      </c>
    </row>
    <row r="96" spans="3:18" s="2" customFormat="1" ht="32.25" thickBot="1" x14ac:dyDescent="0.3">
      <c r="C96" s="45"/>
      <c r="D96" s="61" t="s">
        <v>159</v>
      </c>
      <c r="E96" s="46" t="e">
        <f>VLOOKUP(Tabela2[[#This Row],[TAG]],MICRO!J:L,3,0)</f>
        <v>#N/A</v>
      </c>
      <c r="F96" s="44" t="s">
        <v>23</v>
      </c>
      <c r="G96" s="58">
        <f>SUMIF(MICRO!AP:AP,O:O,MICRO!H:H)</f>
        <v>0</v>
      </c>
      <c r="H96" s="1">
        <f>SUMIF(MICRO!AP:AP,O:O,MICRO!R:R)</f>
        <v>0</v>
      </c>
      <c r="I96" s="1">
        <f>SUMIF(MICRO!AP:AP,O:O,MICRO!T:T)</f>
        <v>0</v>
      </c>
      <c r="J96" s="59">
        <f t="shared" si="5"/>
        <v>0</v>
      </c>
      <c r="K96" s="1">
        <f>SUMIF(MICRO!AP:AP,O:O,MICRO!X:X)</f>
        <v>0</v>
      </c>
      <c r="L96" s="59" t="str">
        <f t="shared" si="6"/>
        <v>0%</v>
      </c>
      <c r="M96" s="1">
        <f t="shared" si="7"/>
        <v>0</v>
      </c>
      <c r="N96" s="56" t="e">
        <f t="shared" si="8"/>
        <v>#N/A</v>
      </c>
      <c r="O96" s="56" t="e">
        <f t="shared" si="9"/>
        <v>#N/A</v>
      </c>
      <c r="P96" s="2">
        <f>SUMIF(MICRO!AP:AP,O96,MICRO!AS:AS)</f>
        <v>0</v>
      </c>
      <c r="Q96" s="2">
        <f>SUMIF(MICRO!AP:AP,O96,MICRO!AT:AT)</f>
        <v>0</v>
      </c>
      <c r="R96" s="2">
        <f>SUMIF(MICRO!AP:AP,O:O,MICRO!AU:AU)</f>
        <v>0</v>
      </c>
    </row>
    <row r="97" spans="3:18" s="2" customFormat="1" ht="32.25" thickBot="1" x14ac:dyDescent="0.3">
      <c r="C97" s="45"/>
      <c r="D97" s="61" t="s">
        <v>159</v>
      </c>
      <c r="E97" s="46" t="e">
        <f>VLOOKUP(Tabela2[[#This Row],[TAG]],MICRO!J:L,3,0)</f>
        <v>#N/A</v>
      </c>
      <c r="F97" s="44" t="s">
        <v>22</v>
      </c>
      <c r="G97" s="58">
        <f>SUMIF(MICRO!AP:AP,O:O,MICRO!H:H)</f>
        <v>0</v>
      </c>
      <c r="H97" s="1">
        <f>SUMIF(MICRO!AP:AP,O:O,MICRO!R:R)</f>
        <v>0</v>
      </c>
      <c r="I97" s="1">
        <f>SUMIF(MICRO!AP:AP,O:O,MICRO!T:T)</f>
        <v>0</v>
      </c>
      <c r="J97" s="59">
        <f t="shared" si="5"/>
        <v>0</v>
      </c>
      <c r="K97" s="1">
        <f>SUMIF(MICRO!AP:AP,O:O,MICRO!X:X)</f>
        <v>0</v>
      </c>
      <c r="L97" s="59" t="str">
        <f t="shared" si="6"/>
        <v>0%</v>
      </c>
      <c r="M97" s="1">
        <f t="shared" si="7"/>
        <v>0</v>
      </c>
      <c r="N97" s="56" t="e">
        <f t="shared" si="8"/>
        <v>#N/A</v>
      </c>
      <c r="O97" s="56" t="e">
        <f t="shared" si="9"/>
        <v>#N/A</v>
      </c>
      <c r="P97" s="2">
        <f>SUMIF(MICRO!AP:AP,O97,MICRO!AS:AS)</f>
        <v>0</v>
      </c>
      <c r="Q97" s="2">
        <f>SUMIF(MICRO!AP:AP,O97,MICRO!AT:AT)</f>
        <v>0</v>
      </c>
      <c r="R97" s="2">
        <f>SUMIF(MICRO!AP:AP,O:O,MICRO!AU:AU)</f>
        <v>0</v>
      </c>
    </row>
    <row r="98" spans="3:18" s="2" customFormat="1" ht="32.25" thickBot="1" x14ac:dyDescent="0.3">
      <c r="C98" s="45"/>
      <c r="D98" s="61" t="s">
        <v>157</v>
      </c>
      <c r="E98" s="46" t="e">
        <f>VLOOKUP(Tabela2[[#This Row],[TAG]],MICRO!J:L,3,0)</f>
        <v>#N/A</v>
      </c>
      <c r="F98" s="44" t="s">
        <v>31</v>
      </c>
      <c r="G98" s="58">
        <f>SUMIF(MICRO!AP:AP,O:O,MICRO!H:H)</f>
        <v>0</v>
      </c>
      <c r="H98" s="1">
        <f>SUMIF(MICRO!AP:AP,O:O,MICRO!R:R)</f>
        <v>0</v>
      </c>
      <c r="I98" s="1">
        <f>SUMIF(MICRO!AP:AP,O:O,MICRO!T:T)</f>
        <v>0</v>
      </c>
      <c r="J98" s="59">
        <f t="shared" si="5"/>
        <v>0</v>
      </c>
      <c r="K98" s="1">
        <f>SUMIF(MICRO!AP:AP,O:O,MICRO!X:X)</f>
        <v>0</v>
      </c>
      <c r="L98" s="59" t="str">
        <f t="shared" si="6"/>
        <v>0%</v>
      </c>
      <c r="M98" s="1">
        <f t="shared" si="7"/>
        <v>0</v>
      </c>
      <c r="N98" s="56" t="e">
        <f t="shared" si="8"/>
        <v>#N/A</v>
      </c>
      <c r="O98" s="56" t="e">
        <f t="shared" si="9"/>
        <v>#N/A</v>
      </c>
      <c r="P98" s="2">
        <f>SUMIF(MICRO!AP:AP,O98,MICRO!AS:AS)</f>
        <v>0</v>
      </c>
      <c r="Q98" s="2">
        <f>SUMIF(MICRO!AP:AP,O98,MICRO!AT:AT)</f>
        <v>0</v>
      </c>
      <c r="R98" s="2">
        <f>SUMIF(MICRO!AP:AP,O:O,MICRO!AU:AU)</f>
        <v>0</v>
      </c>
    </row>
    <row r="99" spans="3:18" s="2" customFormat="1" ht="32.25" thickBot="1" x14ac:dyDescent="0.3">
      <c r="C99" s="45"/>
      <c r="D99" s="61" t="s">
        <v>157</v>
      </c>
      <c r="E99" s="46" t="e">
        <f>VLOOKUP(Tabela2[[#This Row],[TAG]],MICRO!J:L,3,0)</f>
        <v>#N/A</v>
      </c>
      <c r="F99" s="44" t="s">
        <v>22</v>
      </c>
      <c r="G99" s="58">
        <f>SUMIF(MICRO!AP:AP,O:O,MICRO!H:H)</f>
        <v>0</v>
      </c>
      <c r="H99" s="1">
        <f>SUMIF(MICRO!AP:AP,O:O,MICRO!R:R)</f>
        <v>0</v>
      </c>
      <c r="I99" s="1">
        <f>SUMIF(MICRO!AP:AP,O:O,MICRO!T:T)</f>
        <v>0</v>
      </c>
      <c r="J99" s="59">
        <f t="shared" si="5"/>
        <v>0</v>
      </c>
      <c r="K99" s="1">
        <f>SUMIF(MICRO!AP:AP,O:O,MICRO!X:X)</f>
        <v>0</v>
      </c>
      <c r="L99" s="59" t="str">
        <f t="shared" si="6"/>
        <v>0%</v>
      </c>
      <c r="M99" s="1">
        <f t="shared" si="7"/>
        <v>0</v>
      </c>
      <c r="N99" s="56" t="e">
        <f t="shared" si="8"/>
        <v>#N/A</v>
      </c>
      <c r="O99" s="56" t="e">
        <f t="shared" si="9"/>
        <v>#N/A</v>
      </c>
      <c r="P99" s="2">
        <f>SUMIF(MICRO!AP:AP,O99,MICRO!AS:AS)</f>
        <v>0</v>
      </c>
      <c r="Q99" s="2">
        <f>SUMIF(MICRO!AP:AP,O99,MICRO!AT:AT)</f>
        <v>0</v>
      </c>
      <c r="R99" s="2">
        <f>SUMIF(MICRO!AP:AP,O:O,MICRO!AU:AU)</f>
        <v>0</v>
      </c>
    </row>
    <row r="100" spans="3:18" s="2" customFormat="1" ht="32.25" thickBot="1" x14ac:dyDescent="0.3">
      <c r="C100" s="45"/>
      <c r="D100" s="61" t="s">
        <v>157</v>
      </c>
      <c r="E100" s="46" t="e">
        <f>VLOOKUP(Tabela2[[#This Row],[TAG]],MICRO!J:L,3,0)</f>
        <v>#N/A</v>
      </c>
      <c r="F100" s="44" t="s">
        <v>33</v>
      </c>
      <c r="G100" s="58">
        <f>SUMIF(MICRO!AP:AP,O:O,MICRO!H:H)</f>
        <v>0</v>
      </c>
      <c r="H100" s="1">
        <f>SUMIF(MICRO!AP:AP,O:O,MICRO!R:R)</f>
        <v>0</v>
      </c>
      <c r="I100" s="1">
        <f>SUMIF(MICRO!AP:AP,O:O,MICRO!T:T)</f>
        <v>0</v>
      </c>
      <c r="J100" s="59">
        <f t="shared" si="5"/>
        <v>0</v>
      </c>
      <c r="K100" s="1">
        <f>SUMIF(MICRO!AP:AP,O:O,MICRO!X:X)</f>
        <v>0</v>
      </c>
      <c r="L100" s="59" t="str">
        <f t="shared" si="6"/>
        <v>0%</v>
      </c>
      <c r="M100" s="1">
        <f t="shared" si="7"/>
        <v>0</v>
      </c>
      <c r="N100" s="56" t="e">
        <f t="shared" si="8"/>
        <v>#N/A</v>
      </c>
      <c r="O100" s="56" t="e">
        <f t="shared" si="9"/>
        <v>#N/A</v>
      </c>
      <c r="P100" s="2">
        <f>SUMIF(MICRO!AP:AP,O100,MICRO!AS:AS)</f>
        <v>0</v>
      </c>
      <c r="Q100" s="2">
        <f>SUMIF(MICRO!AP:AP,O100,MICRO!AT:AT)</f>
        <v>0</v>
      </c>
      <c r="R100" s="2">
        <f>SUMIF(MICRO!AP:AP,O:O,MICRO!AU:AU)</f>
        <v>0</v>
      </c>
    </row>
    <row r="101" spans="3:18" s="2" customFormat="1" ht="32.25" thickBot="1" x14ac:dyDescent="0.3">
      <c r="C101" s="45"/>
      <c r="D101" s="61" t="s">
        <v>157</v>
      </c>
      <c r="E101" s="46" t="e">
        <f>VLOOKUP(Tabela2[[#This Row],[TAG]],MICRO!J:L,3,0)</f>
        <v>#N/A</v>
      </c>
      <c r="F101" s="44" t="s">
        <v>23</v>
      </c>
      <c r="G101" s="58">
        <f>SUMIF(MICRO!AP:AP,O:O,MICRO!H:H)</f>
        <v>0</v>
      </c>
      <c r="H101" s="1">
        <f>SUMIF(MICRO!AP:AP,O:O,MICRO!R:R)</f>
        <v>0</v>
      </c>
      <c r="I101" s="1">
        <f>SUMIF(MICRO!AP:AP,O:O,MICRO!T:T)</f>
        <v>0</v>
      </c>
      <c r="J101" s="59">
        <f t="shared" si="5"/>
        <v>0</v>
      </c>
      <c r="K101" s="1">
        <f>SUMIF(MICRO!AP:AP,O:O,MICRO!X:X)</f>
        <v>0</v>
      </c>
      <c r="L101" s="59" t="str">
        <f t="shared" si="6"/>
        <v>0%</v>
      </c>
      <c r="M101" s="1">
        <f t="shared" si="7"/>
        <v>0</v>
      </c>
      <c r="N101" s="56" t="e">
        <f t="shared" si="8"/>
        <v>#N/A</v>
      </c>
      <c r="O101" s="56" t="e">
        <f t="shared" si="9"/>
        <v>#N/A</v>
      </c>
      <c r="P101" s="2">
        <f>SUMIF(MICRO!AP:AP,O101,MICRO!AS:AS)</f>
        <v>0</v>
      </c>
      <c r="Q101" s="2">
        <f>SUMIF(MICRO!AP:AP,O101,MICRO!AT:AT)</f>
        <v>0</v>
      </c>
      <c r="R101" s="2">
        <f>SUMIF(MICRO!AP:AP,O:O,MICRO!AU:AU)</f>
        <v>0</v>
      </c>
    </row>
    <row r="102" spans="3:18" s="2" customFormat="1" ht="18.75" thickBot="1" x14ac:dyDescent="0.3">
      <c r="C102" s="45"/>
      <c r="D102" s="61" t="s">
        <v>131</v>
      </c>
      <c r="E102" s="46" t="e">
        <f>VLOOKUP(Tabela2[[#This Row],[TAG]],MICRO!J:L,3,0)</f>
        <v>#N/A</v>
      </c>
      <c r="F102" s="44" t="s">
        <v>22</v>
      </c>
      <c r="G102" s="58">
        <f>SUMIF(MICRO!AP:AP,O:O,MICRO!H:H)</f>
        <v>0</v>
      </c>
      <c r="H102" s="1">
        <f>SUMIF(MICRO!AP:AP,O:O,MICRO!R:R)</f>
        <v>0</v>
      </c>
      <c r="I102" s="1">
        <f>SUMIF(MICRO!AP:AP,O:O,MICRO!T:T)</f>
        <v>0</v>
      </c>
      <c r="J102" s="59">
        <f t="shared" si="5"/>
        <v>0</v>
      </c>
      <c r="K102" s="1">
        <f>SUMIF(MICRO!AP:AP,O:O,MICRO!X:X)</f>
        <v>0</v>
      </c>
      <c r="L102" s="59" t="str">
        <f t="shared" si="6"/>
        <v>0%</v>
      </c>
      <c r="M102" s="1">
        <f t="shared" si="7"/>
        <v>0</v>
      </c>
      <c r="N102" s="56" t="e">
        <f t="shared" si="8"/>
        <v>#N/A</v>
      </c>
      <c r="O102" s="56" t="e">
        <f t="shared" si="9"/>
        <v>#N/A</v>
      </c>
      <c r="P102" s="2">
        <f>SUMIF(MICRO!AP:AP,O102,MICRO!AS:AS)</f>
        <v>0</v>
      </c>
      <c r="Q102" s="2">
        <f>SUMIF(MICRO!AP:AP,O102,MICRO!AT:AT)</f>
        <v>0</v>
      </c>
      <c r="R102" s="2">
        <f>SUMIF(MICRO!AP:AP,O:O,MICRO!AU:AU)</f>
        <v>0</v>
      </c>
    </row>
    <row r="103" spans="3:18" s="2" customFormat="1" ht="18.75" thickBot="1" x14ac:dyDescent="0.3">
      <c r="C103" s="45"/>
      <c r="D103" s="61" t="s">
        <v>155</v>
      </c>
      <c r="E103" s="46" t="e">
        <f>VLOOKUP(Tabela2[[#This Row],[TAG]],MICRO!J:L,3,0)</f>
        <v>#N/A</v>
      </c>
      <c r="F103" s="44" t="s">
        <v>22</v>
      </c>
      <c r="G103" s="58">
        <f>SUMIF(MICRO!AP:AP,O:O,MICRO!H:H)</f>
        <v>0</v>
      </c>
      <c r="H103" s="1">
        <f>SUMIF(MICRO!AP:AP,O:O,MICRO!R:R)</f>
        <v>0</v>
      </c>
      <c r="I103" s="1">
        <f>SUMIF(MICRO!AP:AP,O:O,MICRO!T:T)</f>
        <v>0</v>
      </c>
      <c r="J103" s="59">
        <f t="shared" si="5"/>
        <v>0</v>
      </c>
      <c r="K103" s="1">
        <f>SUMIF(MICRO!AP:AP,O:O,MICRO!X:X)</f>
        <v>0</v>
      </c>
      <c r="L103" s="59" t="str">
        <f t="shared" si="6"/>
        <v>0%</v>
      </c>
      <c r="M103" s="1">
        <f t="shared" si="7"/>
        <v>0</v>
      </c>
      <c r="N103" s="56" t="e">
        <f t="shared" si="8"/>
        <v>#N/A</v>
      </c>
      <c r="O103" s="56" t="e">
        <f t="shared" si="9"/>
        <v>#N/A</v>
      </c>
      <c r="P103" s="2">
        <f>SUMIF(MICRO!AP:AP,O103,MICRO!AS:AS)</f>
        <v>0</v>
      </c>
      <c r="Q103" s="2">
        <f>SUMIF(MICRO!AP:AP,O103,MICRO!AT:AT)</f>
        <v>0</v>
      </c>
      <c r="R103" s="2">
        <f>SUMIF(MICRO!AP:AP,O:O,MICRO!AU:AU)</f>
        <v>0</v>
      </c>
    </row>
    <row r="104" spans="3:18" s="2" customFormat="1" ht="18.75" thickBot="1" x14ac:dyDescent="0.3">
      <c r="C104" s="45"/>
      <c r="D104" s="61" t="s">
        <v>153</v>
      </c>
      <c r="E104" s="46" t="e">
        <f>VLOOKUP(Tabela2[[#This Row],[TAG]],MICRO!J:L,3,0)</f>
        <v>#N/A</v>
      </c>
      <c r="F104" s="44" t="s">
        <v>31</v>
      </c>
      <c r="G104" s="58">
        <f>SUMIF(MICRO!AP:AP,O:O,MICRO!H:H)</f>
        <v>0</v>
      </c>
      <c r="H104" s="1">
        <f>SUMIF(MICRO!AP:AP,O:O,MICRO!R:R)</f>
        <v>0</v>
      </c>
      <c r="I104" s="1">
        <f>SUMIF(MICRO!AP:AP,O:O,MICRO!T:T)</f>
        <v>0</v>
      </c>
      <c r="J104" s="59">
        <f t="shared" si="5"/>
        <v>0</v>
      </c>
      <c r="K104" s="1">
        <f>SUMIF(MICRO!AP:AP,O:O,MICRO!X:X)</f>
        <v>0</v>
      </c>
      <c r="L104" s="59" t="str">
        <f t="shared" si="6"/>
        <v>0%</v>
      </c>
      <c r="M104" s="1">
        <f t="shared" si="7"/>
        <v>0</v>
      </c>
      <c r="N104" s="56" t="e">
        <f t="shared" si="8"/>
        <v>#N/A</v>
      </c>
      <c r="O104" s="56" t="e">
        <f t="shared" si="9"/>
        <v>#N/A</v>
      </c>
      <c r="P104" s="2">
        <f>SUMIF(MICRO!AP:AP,O104,MICRO!AS:AS)</f>
        <v>0</v>
      </c>
      <c r="Q104" s="2">
        <f>SUMIF(MICRO!AP:AP,O104,MICRO!AT:AT)</f>
        <v>0</v>
      </c>
      <c r="R104" s="2">
        <f>SUMIF(MICRO!AP:AP,O:O,MICRO!AU:AU)</f>
        <v>0</v>
      </c>
    </row>
    <row r="105" spans="3:18" s="2" customFormat="1" ht="18.75" thickBot="1" x14ac:dyDescent="0.3">
      <c r="C105" s="45"/>
      <c r="D105" s="61" t="s">
        <v>154</v>
      </c>
      <c r="E105" s="46" t="e">
        <f>VLOOKUP(Tabela2[[#This Row],[TAG]],MICRO!J:L,3,0)</f>
        <v>#N/A</v>
      </c>
      <c r="F105" s="44" t="s">
        <v>33</v>
      </c>
      <c r="G105" s="58">
        <f>SUMIF(MICRO!AP:AP,O:O,MICRO!H:H)</f>
        <v>0</v>
      </c>
      <c r="H105" s="1">
        <f>SUMIF(MICRO!AP:AP,O:O,MICRO!R:R)</f>
        <v>0</v>
      </c>
      <c r="I105" s="1">
        <f>SUMIF(MICRO!AP:AP,O:O,MICRO!T:T)</f>
        <v>0</v>
      </c>
      <c r="J105" s="59">
        <f t="shared" si="5"/>
        <v>0</v>
      </c>
      <c r="K105" s="1">
        <f>SUMIF(MICRO!AP:AP,O:O,MICRO!X:X)</f>
        <v>0</v>
      </c>
      <c r="L105" s="59" t="str">
        <f t="shared" si="6"/>
        <v>0%</v>
      </c>
      <c r="M105" s="1">
        <f t="shared" si="7"/>
        <v>0</v>
      </c>
      <c r="N105" s="56" t="e">
        <f t="shared" si="8"/>
        <v>#N/A</v>
      </c>
      <c r="O105" s="56" t="e">
        <f t="shared" si="9"/>
        <v>#N/A</v>
      </c>
      <c r="P105" s="2">
        <f>SUMIF(MICRO!AP:AP,O105,MICRO!AS:AS)</f>
        <v>0</v>
      </c>
      <c r="Q105" s="2">
        <f>SUMIF(MICRO!AP:AP,O105,MICRO!AT:AT)</f>
        <v>0</v>
      </c>
      <c r="R105" s="2">
        <f>SUMIF(MICRO!AP:AP,O:O,MICRO!AU:AU)</f>
        <v>0</v>
      </c>
    </row>
    <row r="106" spans="3:18" s="2" customFormat="1" ht="18.75" thickBot="1" x14ac:dyDescent="0.3">
      <c r="C106" s="45"/>
      <c r="D106" s="61" t="s">
        <v>151</v>
      </c>
      <c r="E106" s="46" t="e">
        <f>VLOOKUP(Tabela2[[#This Row],[TAG]],MICRO!J:L,3,0)</f>
        <v>#N/A</v>
      </c>
      <c r="F106" s="44" t="s">
        <v>33</v>
      </c>
      <c r="G106" s="58">
        <f>SUMIF(MICRO!AP:AP,O:O,MICRO!H:H)</f>
        <v>0</v>
      </c>
      <c r="H106" s="1">
        <f>SUMIF(MICRO!AP:AP,O:O,MICRO!R:R)</f>
        <v>0</v>
      </c>
      <c r="I106" s="1">
        <f>SUMIF(MICRO!AP:AP,O:O,MICRO!T:T)</f>
        <v>0</v>
      </c>
      <c r="J106" s="59">
        <f t="shared" si="5"/>
        <v>0</v>
      </c>
      <c r="K106" s="1">
        <f>SUMIF(MICRO!AP:AP,O:O,MICRO!X:X)</f>
        <v>0</v>
      </c>
      <c r="L106" s="59" t="str">
        <f t="shared" si="6"/>
        <v>0%</v>
      </c>
      <c r="M106" s="1">
        <f t="shared" si="7"/>
        <v>0</v>
      </c>
      <c r="N106" s="56" t="e">
        <f t="shared" si="8"/>
        <v>#N/A</v>
      </c>
      <c r="O106" s="56" t="e">
        <f t="shared" si="9"/>
        <v>#N/A</v>
      </c>
      <c r="P106" s="2">
        <f>SUMIF(MICRO!AP:AP,O106,MICRO!AS:AS)</f>
        <v>0</v>
      </c>
      <c r="Q106" s="2">
        <f>SUMIF(MICRO!AP:AP,O106,MICRO!AT:AT)</f>
        <v>0</v>
      </c>
      <c r="R106" s="2">
        <f>SUMIF(MICRO!AP:AP,O:O,MICRO!AU:AU)</f>
        <v>0</v>
      </c>
    </row>
    <row r="107" spans="3:18" s="2" customFormat="1" ht="18.75" thickBot="1" x14ac:dyDescent="0.3">
      <c r="C107" s="45"/>
      <c r="D107" s="61" t="s">
        <v>160</v>
      </c>
      <c r="E107" s="46" t="e">
        <f>VLOOKUP(Tabela2[[#This Row],[TAG]],MICRO!J:L,3,0)</f>
        <v>#N/A</v>
      </c>
      <c r="F107" s="44" t="s">
        <v>31</v>
      </c>
      <c r="G107" s="58">
        <f>SUMIF(MICRO!AP:AP,O:O,MICRO!H:H)</f>
        <v>0</v>
      </c>
      <c r="H107" s="1">
        <f>SUMIF(MICRO!AP:AP,O:O,MICRO!R:R)</f>
        <v>0</v>
      </c>
      <c r="I107" s="1">
        <f>SUMIF(MICRO!AP:AP,O:O,MICRO!T:T)</f>
        <v>0</v>
      </c>
      <c r="J107" s="59">
        <f t="shared" si="5"/>
        <v>0</v>
      </c>
      <c r="K107" s="1">
        <f>SUMIF(MICRO!AP:AP,O:O,MICRO!X:X)</f>
        <v>0</v>
      </c>
      <c r="L107" s="59" t="str">
        <f t="shared" si="6"/>
        <v>0%</v>
      </c>
      <c r="M107" s="1">
        <f t="shared" si="7"/>
        <v>0</v>
      </c>
      <c r="N107" s="56" t="e">
        <f t="shared" si="8"/>
        <v>#N/A</v>
      </c>
      <c r="O107" s="56" t="e">
        <f t="shared" si="9"/>
        <v>#N/A</v>
      </c>
      <c r="P107" s="2">
        <f>SUMIF(MICRO!AP:AP,O107,MICRO!AS:AS)</f>
        <v>0</v>
      </c>
      <c r="Q107" s="2">
        <f>SUMIF(MICRO!AP:AP,O107,MICRO!AT:AT)</f>
        <v>0</v>
      </c>
      <c r="R107" s="2">
        <f>SUMIF(MICRO!AP:AP,O:O,MICRO!AU:AU)</f>
        <v>0</v>
      </c>
    </row>
    <row r="108" spans="3:18" s="2" customFormat="1" ht="18.75" thickBot="1" x14ac:dyDescent="0.3">
      <c r="C108" s="45"/>
      <c r="D108" s="61" t="s">
        <v>161</v>
      </c>
      <c r="E108" s="46" t="e">
        <f>VLOOKUP(Tabela2[[#This Row],[TAG]],MICRO!J:L,3,0)</f>
        <v>#N/A</v>
      </c>
      <c r="F108" s="44" t="s">
        <v>33</v>
      </c>
      <c r="G108" s="58">
        <f>SUMIF(MICRO!AP:AP,O:O,MICRO!H:H)</f>
        <v>0</v>
      </c>
      <c r="H108" s="1">
        <f>SUMIF(MICRO!AP:AP,O:O,MICRO!R:R)</f>
        <v>0</v>
      </c>
      <c r="I108" s="1">
        <f>SUMIF(MICRO!AP:AP,O:O,MICRO!T:T)</f>
        <v>0</v>
      </c>
      <c r="J108" s="59">
        <f t="shared" si="5"/>
        <v>0</v>
      </c>
      <c r="K108" s="1">
        <f>SUMIF(MICRO!AP:AP,O:O,MICRO!X:X)</f>
        <v>0</v>
      </c>
      <c r="L108" s="59" t="str">
        <f t="shared" si="6"/>
        <v>0%</v>
      </c>
      <c r="M108" s="1">
        <f t="shared" si="7"/>
        <v>0</v>
      </c>
      <c r="N108" s="56" t="e">
        <f t="shared" si="8"/>
        <v>#N/A</v>
      </c>
      <c r="O108" s="56" t="e">
        <f t="shared" si="9"/>
        <v>#N/A</v>
      </c>
      <c r="P108" s="2">
        <f>SUMIF(MICRO!AP:AP,O108,MICRO!AS:AS)</f>
        <v>0</v>
      </c>
      <c r="Q108" s="2">
        <f>SUMIF(MICRO!AP:AP,O108,MICRO!AT:AT)</f>
        <v>0</v>
      </c>
      <c r="R108" s="2">
        <f>SUMIF(MICRO!AP:AP,O:O,MICRO!AU:AU)</f>
        <v>0</v>
      </c>
    </row>
    <row r="109" spans="3:18" s="2" customFormat="1" ht="18.75" thickBot="1" x14ac:dyDescent="0.3">
      <c r="C109" s="45"/>
      <c r="D109" s="61" t="s">
        <v>163</v>
      </c>
      <c r="E109" s="46" t="e">
        <f>VLOOKUP(Tabela2[[#This Row],[TAG]],MICRO!J:L,3,0)</f>
        <v>#N/A</v>
      </c>
      <c r="F109" s="44" t="s">
        <v>23</v>
      </c>
      <c r="G109" s="58">
        <f>SUMIF(MICRO!AP:AP,O:O,MICRO!H:H)</f>
        <v>0</v>
      </c>
      <c r="H109" s="1">
        <f>SUMIF(MICRO!AP:AP,O:O,MICRO!R:R)</f>
        <v>0</v>
      </c>
      <c r="I109" s="1">
        <f>SUMIF(MICRO!AP:AP,O:O,MICRO!T:T)</f>
        <v>0</v>
      </c>
      <c r="J109" s="59">
        <f t="shared" si="5"/>
        <v>0</v>
      </c>
      <c r="K109" s="1">
        <f>SUMIF(MICRO!AP:AP,O:O,MICRO!X:X)</f>
        <v>0</v>
      </c>
      <c r="L109" s="59" t="str">
        <f t="shared" si="6"/>
        <v>0%</v>
      </c>
      <c r="M109" s="1">
        <f t="shared" si="7"/>
        <v>0</v>
      </c>
      <c r="N109" s="56" t="e">
        <f t="shared" si="8"/>
        <v>#N/A</v>
      </c>
      <c r="O109" s="56" t="e">
        <f t="shared" si="9"/>
        <v>#N/A</v>
      </c>
      <c r="P109" s="2">
        <f>SUMIF(MICRO!AP:AP,O109,MICRO!AS:AS)</f>
        <v>0</v>
      </c>
      <c r="Q109" s="2">
        <f>SUMIF(MICRO!AP:AP,O109,MICRO!AT:AT)</f>
        <v>0</v>
      </c>
      <c r="R109" s="2">
        <f>SUMIF(MICRO!AP:AP,O:O,MICRO!AU:AU)</f>
        <v>0</v>
      </c>
    </row>
    <row r="110" spans="3:18" s="2" customFormat="1" ht="18.75" thickBot="1" x14ac:dyDescent="0.3">
      <c r="C110" s="45"/>
      <c r="D110" s="61" t="s">
        <v>164</v>
      </c>
      <c r="E110" s="46" t="e">
        <f>VLOOKUP(Tabela2[[#This Row],[TAG]],MICRO!J:L,3,0)</f>
        <v>#N/A</v>
      </c>
      <c r="F110" s="44" t="s">
        <v>33</v>
      </c>
      <c r="G110" s="58">
        <f>SUMIF(MICRO!AP:AP,O:O,MICRO!H:H)</f>
        <v>0</v>
      </c>
      <c r="H110" s="1">
        <f>SUMIF(MICRO!AP:AP,O:O,MICRO!R:R)</f>
        <v>0</v>
      </c>
      <c r="I110" s="1">
        <f>SUMIF(MICRO!AP:AP,O:O,MICRO!T:T)</f>
        <v>0</v>
      </c>
      <c r="J110" s="59">
        <f t="shared" si="5"/>
        <v>0</v>
      </c>
      <c r="K110" s="1">
        <f>SUMIF(MICRO!AP:AP,O:O,MICRO!X:X)</f>
        <v>0</v>
      </c>
      <c r="L110" s="59" t="str">
        <f t="shared" si="6"/>
        <v>0%</v>
      </c>
      <c r="M110" s="1">
        <f t="shared" si="7"/>
        <v>0</v>
      </c>
      <c r="N110" s="56" t="e">
        <f t="shared" si="8"/>
        <v>#N/A</v>
      </c>
      <c r="O110" s="56" t="e">
        <f t="shared" si="9"/>
        <v>#N/A</v>
      </c>
      <c r="P110" s="2">
        <f>SUMIF(MICRO!AP:AP,O110,MICRO!AS:AS)</f>
        <v>0</v>
      </c>
      <c r="Q110" s="2">
        <f>SUMIF(MICRO!AP:AP,O110,MICRO!AT:AT)</f>
        <v>0</v>
      </c>
      <c r="R110" s="2">
        <f>SUMIF(MICRO!AP:AP,O:O,MICRO!AU:AU)</f>
        <v>0</v>
      </c>
    </row>
    <row r="111" spans="3:18" s="2" customFormat="1" ht="18.75" thickBot="1" x14ac:dyDescent="0.3">
      <c r="C111" s="45"/>
      <c r="D111" s="61" t="s">
        <v>169</v>
      </c>
      <c r="E111" s="46" t="e">
        <f>VLOOKUP(Tabela2[[#This Row],[TAG]],MICRO!J:L,3,0)</f>
        <v>#N/A</v>
      </c>
      <c r="F111" s="44" t="s">
        <v>31</v>
      </c>
      <c r="G111" s="58">
        <f>SUMIF(MICRO!AP:AP,O:O,MICRO!H:H)</f>
        <v>0</v>
      </c>
      <c r="H111" s="1">
        <f>SUMIF(MICRO!AP:AP,O:O,MICRO!R:R)</f>
        <v>0</v>
      </c>
      <c r="I111" s="1">
        <f>SUMIF(MICRO!AP:AP,O:O,MICRO!T:T)</f>
        <v>0</v>
      </c>
      <c r="J111" s="59">
        <f t="shared" si="5"/>
        <v>0</v>
      </c>
      <c r="K111" s="1">
        <f>SUMIF(MICRO!AP:AP,O:O,MICRO!X:X)</f>
        <v>0</v>
      </c>
      <c r="L111" s="59" t="str">
        <f t="shared" si="6"/>
        <v>0%</v>
      </c>
      <c r="M111" s="1">
        <f t="shared" si="7"/>
        <v>0</v>
      </c>
      <c r="N111" s="56" t="e">
        <f t="shared" si="8"/>
        <v>#N/A</v>
      </c>
      <c r="O111" s="56" t="e">
        <f t="shared" si="9"/>
        <v>#N/A</v>
      </c>
      <c r="P111" s="2">
        <f>SUMIF(MICRO!AP:AP,O111,MICRO!AS:AS)</f>
        <v>0</v>
      </c>
      <c r="Q111" s="2">
        <f>SUMIF(MICRO!AP:AP,O111,MICRO!AT:AT)</f>
        <v>0</v>
      </c>
      <c r="R111" s="2">
        <f>SUMIF(MICRO!AP:AP,O:O,MICRO!AU:AU)</f>
        <v>0</v>
      </c>
    </row>
    <row r="112" spans="3:18" s="2" customFormat="1" ht="18.75" thickBot="1" x14ac:dyDescent="0.3">
      <c r="C112" s="45"/>
      <c r="D112" s="61" t="s">
        <v>168</v>
      </c>
      <c r="E112" s="46" t="e">
        <f>VLOOKUP(Tabela2[[#This Row],[TAG]],MICRO!J:L,3,0)</f>
        <v>#N/A</v>
      </c>
      <c r="F112" s="44" t="s">
        <v>31</v>
      </c>
      <c r="G112" s="58">
        <f>SUMIF(MICRO!AP:AP,O:O,MICRO!H:H)</f>
        <v>0</v>
      </c>
      <c r="H112" s="1">
        <f>SUMIF(MICRO!AP:AP,O:O,MICRO!R:R)</f>
        <v>0</v>
      </c>
      <c r="I112" s="1">
        <f>SUMIF(MICRO!AP:AP,O:O,MICRO!T:T)</f>
        <v>0</v>
      </c>
      <c r="J112" s="59">
        <f t="shared" si="5"/>
        <v>0</v>
      </c>
      <c r="K112" s="1">
        <f>SUMIF(MICRO!AP:AP,O:O,MICRO!X:X)</f>
        <v>0</v>
      </c>
      <c r="L112" s="59" t="str">
        <f t="shared" si="6"/>
        <v>0%</v>
      </c>
      <c r="M112" s="1">
        <f t="shared" si="7"/>
        <v>0</v>
      </c>
      <c r="N112" s="56" t="e">
        <f t="shared" si="8"/>
        <v>#N/A</v>
      </c>
      <c r="O112" s="56" t="e">
        <f t="shared" si="9"/>
        <v>#N/A</v>
      </c>
      <c r="P112" s="2">
        <f>SUMIF(MICRO!AP:AP,O112,MICRO!AS:AS)</f>
        <v>0</v>
      </c>
      <c r="Q112" s="2">
        <f>SUMIF(MICRO!AP:AP,O112,MICRO!AT:AT)</f>
        <v>0</v>
      </c>
      <c r="R112" s="2">
        <f>SUMIF(MICRO!AP:AP,O:O,MICRO!AU:AU)</f>
        <v>0</v>
      </c>
    </row>
    <row r="113" spans="3:18" s="2" customFormat="1" ht="18.75" thickBot="1" x14ac:dyDescent="0.3">
      <c r="C113" s="45"/>
      <c r="D113" s="61" t="s">
        <v>169</v>
      </c>
      <c r="E113" s="46" t="e">
        <f>VLOOKUP(Tabela2[[#This Row],[TAG]],MICRO!J:L,3,0)</f>
        <v>#N/A</v>
      </c>
      <c r="F113" s="44" t="s">
        <v>23</v>
      </c>
      <c r="G113" s="58">
        <f>SUMIF(MICRO!AP:AP,O:O,MICRO!H:H)</f>
        <v>0</v>
      </c>
      <c r="H113" s="1">
        <f>SUMIF(MICRO!AP:AP,O:O,MICRO!R:R)</f>
        <v>0</v>
      </c>
      <c r="I113" s="1">
        <f>SUMIF(MICRO!AP:AP,O:O,MICRO!T:T)</f>
        <v>0</v>
      </c>
      <c r="J113" s="59">
        <f t="shared" si="5"/>
        <v>0</v>
      </c>
      <c r="K113" s="1">
        <f>SUMIF(MICRO!AP:AP,O:O,MICRO!X:X)</f>
        <v>0</v>
      </c>
      <c r="L113" s="59" t="str">
        <f t="shared" si="6"/>
        <v>0%</v>
      </c>
      <c r="M113" s="1">
        <f t="shared" si="7"/>
        <v>0</v>
      </c>
      <c r="N113" s="56" t="e">
        <f t="shared" si="8"/>
        <v>#N/A</v>
      </c>
      <c r="O113" s="56" t="e">
        <f t="shared" si="9"/>
        <v>#N/A</v>
      </c>
      <c r="P113" s="2">
        <f>SUMIF(MICRO!AP:AP,O113,MICRO!AS:AS)</f>
        <v>0</v>
      </c>
      <c r="Q113" s="2">
        <f>SUMIF(MICRO!AP:AP,O113,MICRO!AT:AT)</f>
        <v>0</v>
      </c>
      <c r="R113" s="2">
        <f>SUMIF(MICRO!AP:AP,O:O,MICRO!AU:AU)</f>
        <v>0</v>
      </c>
    </row>
    <row r="114" spans="3:18" s="2" customFormat="1" ht="18.75" thickBot="1" x14ac:dyDescent="0.3">
      <c r="C114" s="45"/>
      <c r="D114" s="61" t="s">
        <v>168</v>
      </c>
      <c r="E114" s="46" t="e">
        <f>VLOOKUP(Tabela2[[#This Row],[TAG]],MICRO!J:L,3,0)</f>
        <v>#N/A</v>
      </c>
      <c r="F114" s="44" t="s">
        <v>23</v>
      </c>
      <c r="G114" s="58">
        <f>SUMIF(MICRO!AP:AP,O:O,MICRO!H:H)</f>
        <v>0</v>
      </c>
      <c r="H114" s="1">
        <f>SUMIF(MICRO!AP:AP,O:O,MICRO!R:R)</f>
        <v>0</v>
      </c>
      <c r="I114" s="1">
        <f>SUMIF(MICRO!AP:AP,O:O,MICRO!T:T)</f>
        <v>0</v>
      </c>
      <c r="J114" s="59">
        <f t="shared" si="5"/>
        <v>0</v>
      </c>
      <c r="K114" s="1">
        <f>SUMIF(MICRO!AP:AP,O:O,MICRO!X:X)</f>
        <v>0</v>
      </c>
      <c r="L114" s="59" t="str">
        <f t="shared" si="6"/>
        <v>0%</v>
      </c>
      <c r="M114" s="1">
        <f t="shared" si="7"/>
        <v>0</v>
      </c>
      <c r="N114" s="56" t="e">
        <f t="shared" si="8"/>
        <v>#N/A</v>
      </c>
      <c r="O114" s="56" t="e">
        <f t="shared" si="9"/>
        <v>#N/A</v>
      </c>
      <c r="P114" s="2">
        <f>SUMIF(MICRO!AP:AP,O114,MICRO!AS:AS)</f>
        <v>0</v>
      </c>
      <c r="Q114" s="2">
        <f>SUMIF(MICRO!AP:AP,O114,MICRO!AT:AT)</f>
        <v>0</v>
      </c>
      <c r="R114" s="2">
        <f>SUMIF(MICRO!AP:AP,O:O,MICRO!AU:AU)</f>
        <v>0</v>
      </c>
    </row>
    <row r="115" spans="3:18" s="2" customFormat="1" ht="18.75" thickBot="1" x14ac:dyDescent="0.3">
      <c r="C115" s="45"/>
      <c r="D115" s="61" t="s">
        <v>169</v>
      </c>
      <c r="E115" s="46" t="e">
        <f>VLOOKUP(Tabela2[[#This Row],[TAG]],MICRO!J:L,3,0)</f>
        <v>#N/A</v>
      </c>
      <c r="F115" s="44" t="s">
        <v>22</v>
      </c>
      <c r="G115" s="58">
        <f>SUMIF(MICRO!AP:AP,O:O,MICRO!H:H)</f>
        <v>0</v>
      </c>
      <c r="H115" s="1">
        <f>SUMIF(MICRO!AP:AP,O:O,MICRO!R:R)</f>
        <v>0</v>
      </c>
      <c r="I115" s="1">
        <f>SUMIF(MICRO!AP:AP,O:O,MICRO!T:T)</f>
        <v>0</v>
      </c>
      <c r="J115" s="59">
        <f t="shared" si="5"/>
        <v>0</v>
      </c>
      <c r="K115" s="1">
        <f>SUMIF(MICRO!AP:AP,O:O,MICRO!X:X)</f>
        <v>0</v>
      </c>
      <c r="L115" s="59" t="str">
        <f t="shared" si="6"/>
        <v>0%</v>
      </c>
      <c r="M115" s="1">
        <f t="shared" si="7"/>
        <v>0</v>
      </c>
      <c r="N115" s="56" t="e">
        <f t="shared" si="8"/>
        <v>#N/A</v>
      </c>
      <c r="O115" s="56" t="e">
        <f t="shared" si="9"/>
        <v>#N/A</v>
      </c>
      <c r="P115" s="2">
        <f>SUMIF(MICRO!AP:AP,O115,MICRO!AS:AS)</f>
        <v>0</v>
      </c>
      <c r="Q115" s="2">
        <f>SUMIF(MICRO!AP:AP,O115,MICRO!AT:AT)</f>
        <v>0</v>
      </c>
      <c r="R115" s="2">
        <f>SUMIF(MICRO!AP:AP,O:O,MICRO!AU:AU)</f>
        <v>0</v>
      </c>
    </row>
    <row r="116" spans="3:18" s="2" customFormat="1" ht="18.75" thickBot="1" x14ac:dyDescent="0.3">
      <c r="C116" s="45"/>
      <c r="D116" s="61" t="s">
        <v>168</v>
      </c>
      <c r="E116" s="46" t="e">
        <f>VLOOKUP(Tabela2[[#This Row],[TAG]],MICRO!J:L,3,0)</f>
        <v>#N/A</v>
      </c>
      <c r="F116" s="44" t="s">
        <v>22</v>
      </c>
      <c r="G116" s="58">
        <f>SUMIF(MICRO!AP:AP,O:O,MICRO!H:H)</f>
        <v>0</v>
      </c>
      <c r="H116" s="1">
        <f>SUMIF(MICRO!AP:AP,O:O,MICRO!R:R)</f>
        <v>0</v>
      </c>
      <c r="I116" s="1">
        <f>SUMIF(MICRO!AP:AP,O:O,MICRO!T:T)</f>
        <v>0</v>
      </c>
      <c r="J116" s="59">
        <f t="shared" si="5"/>
        <v>0</v>
      </c>
      <c r="K116" s="1">
        <f>SUMIF(MICRO!AP:AP,O:O,MICRO!X:X)</f>
        <v>0</v>
      </c>
      <c r="L116" s="59" t="str">
        <f t="shared" si="6"/>
        <v>0%</v>
      </c>
      <c r="M116" s="1">
        <f t="shared" si="7"/>
        <v>0</v>
      </c>
      <c r="N116" s="56" t="e">
        <f t="shared" si="8"/>
        <v>#N/A</v>
      </c>
      <c r="O116" s="56" t="e">
        <f t="shared" si="9"/>
        <v>#N/A</v>
      </c>
      <c r="P116" s="2">
        <f>SUMIF(MICRO!AP:AP,O116,MICRO!AS:AS)</f>
        <v>0</v>
      </c>
      <c r="Q116" s="2">
        <f>SUMIF(MICRO!AP:AP,O116,MICRO!AT:AT)</f>
        <v>0</v>
      </c>
      <c r="R116" s="2">
        <f>SUMIF(MICRO!AP:AP,O:O,MICRO!AU:AU)</f>
        <v>0</v>
      </c>
    </row>
    <row r="117" spans="3:18" s="2" customFormat="1" ht="18.75" thickBot="1" x14ac:dyDescent="0.3">
      <c r="C117" s="45"/>
      <c r="D117" s="61" t="s">
        <v>169</v>
      </c>
      <c r="E117" s="46" t="e">
        <f>VLOOKUP(Tabela2[[#This Row],[TAG]],MICRO!J:L,3,0)</f>
        <v>#N/A</v>
      </c>
      <c r="F117" s="44" t="s">
        <v>44</v>
      </c>
      <c r="G117" s="58">
        <f>SUMIF(MICRO!AP:AP,O:O,MICRO!H:H)</f>
        <v>0</v>
      </c>
      <c r="H117" s="1">
        <f>SUMIF(MICRO!AP:AP,O:O,MICRO!R:R)</f>
        <v>0</v>
      </c>
      <c r="I117" s="1">
        <f>SUMIF(MICRO!AP:AP,O:O,MICRO!T:T)</f>
        <v>0</v>
      </c>
      <c r="J117" s="59">
        <f t="shared" si="5"/>
        <v>0</v>
      </c>
      <c r="K117" s="1">
        <f>SUMIF(MICRO!AP:AP,O:O,MICRO!X:X)</f>
        <v>0</v>
      </c>
      <c r="L117" s="59" t="str">
        <f t="shared" si="6"/>
        <v>0%</v>
      </c>
      <c r="M117" s="1">
        <f t="shared" si="7"/>
        <v>0</v>
      </c>
      <c r="N117" s="56" t="e">
        <f t="shared" si="8"/>
        <v>#N/A</v>
      </c>
      <c r="O117" s="56" t="e">
        <f t="shared" si="9"/>
        <v>#N/A</v>
      </c>
      <c r="P117" s="2">
        <f>SUMIF(MICRO!AP:AP,O117,MICRO!AS:AS)</f>
        <v>0</v>
      </c>
      <c r="Q117" s="2">
        <f>SUMIF(MICRO!AP:AP,O117,MICRO!AT:AT)</f>
        <v>0</v>
      </c>
      <c r="R117" s="2">
        <f>SUMIF(MICRO!AP:AP,O:O,MICRO!AU:AU)</f>
        <v>0</v>
      </c>
    </row>
    <row r="118" spans="3:18" s="2" customFormat="1" ht="18.75" thickBot="1" x14ac:dyDescent="0.3">
      <c r="C118" s="45"/>
      <c r="D118" s="61" t="s">
        <v>168</v>
      </c>
      <c r="E118" s="46" t="e">
        <f>VLOOKUP(Tabela2[[#This Row],[TAG]],MICRO!J:L,3,0)</f>
        <v>#N/A</v>
      </c>
      <c r="F118" s="44" t="s">
        <v>44</v>
      </c>
      <c r="G118" s="58">
        <f>SUMIF(MICRO!AP:AP,O:O,MICRO!H:H)</f>
        <v>0</v>
      </c>
      <c r="H118" s="1">
        <f>SUMIF(MICRO!AP:AP,O:O,MICRO!R:R)</f>
        <v>0</v>
      </c>
      <c r="I118" s="1">
        <f>SUMIF(MICRO!AP:AP,O:O,MICRO!T:T)</f>
        <v>0</v>
      </c>
      <c r="J118" s="59">
        <f t="shared" si="5"/>
        <v>0</v>
      </c>
      <c r="K118" s="1">
        <f>SUMIF(MICRO!AP:AP,O:O,MICRO!X:X)</f>
        <v>0</v>
      </c>
      <c r="L118" s="59" t="str">
        <f t="shared" si="6"/>
        <v>0%</v>
      </c>
      <c r="M118" s="1">
        <f t="shared" si="7"/>
        <v>0</v>
      </c>
      <c r="N118" s="56" t="e">
        <f t="shared" si="8"/>
        <v>#N/A</v>
      </c>
      <c r="O118" s="56" t="e">
        <f t="shared" si="9"/>
        <v>#N/A</v>
      </c>
      <c r="P118" s="2">
        <f>SUMIF(MICRO!AP:AP,O118,MICRO!AS:AS)</f>
        <v>0</v>
      </c>
      <c r="Q118" s="2">
        <f>SUMIF(MICRO!AP:AP,O118,MICRO!AT:AT)</f>
        <v>0</v>
      </c>
      <c r="R118" s="2">
        <f>SUMIF(MICRO!AP:AP,O:O,MICRO!AU:AU)</f>
        <v>0</v>
      </c>
    </row>
    <row r="119" spans="3:18" s="2" customFormat="1" ht="18.75" thickBot="1" x14ac:dyDescent="0.3">
      <c r="C119" s="45"/>
      <c r="D119" s="61" t="s">
        <v>169</v>
      </c>
      <c r="E119" s="46" t="e">
        <f>VLOOKUP(Tabela2[[#This Row],[TAG]],MICRO!J:L,3,0)</f>
        <v>#N/A</v>
      </c>
      <c r="F119" s="44" t="s">
        <v>33</v>
      </c>
      <c r="G119" s="58">
        <f>SUMIF(MICRO!AP:AP,O:O,MICRO!H:H)</f>
        <v>0</v>
      </c>
      <c r="H119" s="1">
        <f>SUMIF(MICRO!AP:AP,O:O,MICRO!R:R)</f>
        <v>0</v>
      </c>
      <c r="I119" s="1">
        <f>SUMIF(MICRO!AP:AP,O:O,MICRO!T:T)</f>
        <v>0</v>
      </c>
      <c r="J119" s="59">
        <f t="shared" si="5"/>
        <v>0</v>
      </c>
      <c r="K119" s="1">
        <f>SUMIF(MICRO!AP:AP,O:O,MICRO!X:X)</f>
        <v>0</v>
      </c>
      <c r="L119" s="59" t="str">
        <f t="shared" si="6"/>
        <v>0%</v>
      </c>
      <c r="M119" s="1">
        <f t="shared" si="7"/>
        <v>0</v>
      </c>
      <c r="N119" s="56" t="e">
        <f t="shared" si="8"/>
        <v>#N/A</v>
      </c>
      <c r="O119" s="56" t="e">
        <f t="shared" si="9"/>
        <v>#N/A</v>
      </c>
      <c r="P119" s="2">
        <f>SUMIF(MICRO!AP:AP,O119,MICRO!AS:AS)</f>
        <v>0</v>
      </c>
      <c r="Q119" s="2">
        <f>SUMIF(MICRO!AP:AP,O119,MICRO!AT:AT)</f>
        <v>0</v>
      </c>
      <c r="R119" s="2">
        <f>SUMIF(MICRO!AP:AP,O:O,MICRO!AU:AU)</f>
        <v>0</v>
      </c>
    </row>
    <row r="120" spans="3:18" s="2" customFormat="1" ht="18.75" thickBot="1" x14ac:dyDescent="0.3">
      <c r="C120" s="45"/>
      <c r="D120" s="61" t="s">
        <v>168</v>
      </c>
      <c r="E120" s="46" t="e">
        <f>VLOOKUP(Tabela2[[#This Row],[TAG]],MICRO!J:L,3,0)</f>
        <v>#N/A</v>
      </c>
      <c r="F120" s="44" t="s">
        <v>33</v>
      </c>
      <c r="G120" s="58">
        <f>SUMIF(MICRO!AP:AP,O:O,MICRO!H:H)</f>
        <v>0</v>
      </c>
      <c r="H120" s="1">
        <f>SUMIF(MICRO!AP:AP,O:O,MICRO!R:R)</f>
        <v>0</v>
      </c>
      <c r="I120" s="1">
        <f>SUMIF(MICRO!AP:AP,O:O,MICRO!T:T)</f>
        <v>0</v>
      </c>
      <c r="J120" s="59">
        <f t="shared" si="5"/>
        <v>0</v>
      </c>
      <c r="K120" s="1">
        <f>SUMIF(MICRO!AP:AP,O:O,MICRO!X:X)</f>
        <v>0</v>
      </c>
      <c r="L120" s="59" t="str">
        <f t="shared" si="6"/>
        <v>0%</v>
      </c>
      <c r="M120" s="1">
        <f t="shared" si="7"/>
        <v>0</v>
      </c>
      <c r="N120" s="56" t="e">
        <f t="shared" si="8"/>
        <v>#N/A</v>
      </c>
      <c r="O120" s="56" t="e">
        <f t="shared" si="9"/>
        <v>#N/A</v>
      </c>
      <c r="P120" s="2">
        <f>SUMIF(MICRO!AP:AP,O120,MICRO!AS:AS)</f>
        <v>0</v>
      </c>
      <c r="Q120" s="2">
        <f>SUMIF(MICRO!AP:AP,O120,MICRO!AT:AT)</f>
        <v>0</v>
      </c>
      <c r="R120" s="2">
        <f>SUMIF(MICRO!AP:AP,O:O,MICRO!AU:AU)</f>
        <v>0</v>
      </c>
    </row>
    <row r="121" spans="3:18" s="2" customFormat="1" ht="18.75" thickBot="1" x14ac:dyDescent="0.3">
      <c r="C121" s="45"/>
      <c r="D121" s="61" t="s">
        <v>191</v>
      </c>
      <c r="E121" s="46" t="e">
        <f>VLOOKUP(Tabela2[[#This Row],[TAG]],MICRO!J:L,3,0)</f>
        <v>#N/A</v>
      </c>
      <c r="F121" s="44" t="s">
        <v>31</v>
      </c>
      <c r="G121" s="58">
        <f>SUMIF(MICRO!AP:AP,O:O,MICRO!H:H)</f>
        <v>0</v>
      </c>
      <c r="H121" s="1">
        <f>SUMIF(MICRO!AP:AP,O:O,MICRO!R:R)</f>
        <v>0</v>
      </c>
      <c r="I121" s="1">
        <f>SUMIF(MICRO!AP:AP,O:O,MICRO!T:T)</f>
        <v>0</v>
      </c>
      <c r="J121" s="59">
        <f t="shared" si="5"/>
        <v>0</v>
      </c>
      <c r="K121" s="1">
        <f>SUMIF(MICRO!AP:AP,O:O,MICRO!X:X)</f>
        <v>0</v>
      </c>
      <c r="L121" s="59" t="str">
        <f t="shared" si="6"/>
        <v>0%</v>
      </c>
      <c r="M121" s="1">
        <f t="shared" si="7"/>
        <v>0</v>
      </c>
      <c r="N121" s="56" t="e">
        <f t="shared" si="8"/>
        <v>#N/A</v>
      </c>
      <c r="O121" s="56" t="e">
        <f t="shared" si="9"/>
        <v>#N/A</v>
      </c>
      <c r="P121" s="2">
        <f>SUMIF(MICRO!AP:AP,O121,MICRO!AS:AS)</f>
        <v>0</v>
      </c>
      <c r="Q121" s="2">
        <f>SUMIF(MICRO!AP:AP,O121,MICRO!AT:AT)</f>
        <v>0</v>
      </c>
      <c r="R121" s="2">
        <f>SUMIF(MICRO!AP:AP,O:O,MICRO!AU:AU)</f>
        <v>0</v>
      </c>
    </row>
    <row r="122" spans="3:18" s="2" customFormat="1" ht="18.75" thickBot="1" x14ac:dyDescent="0.3">
      <c r="C122" s="45"/>
      <c r="D122" s="61" t="s">
        <v>186</v>
      </c>
      <c r="E122" s="46" t="e">
        <f>VLOOKUP(Tabela2[[#This Row],[TAG]],MICRO!J:L,3,0)</f>
        <v>#N/A</v>
      </c>
      <c r="F122" s="44" t="s">
        <v>31</v>
      </c>
      <c r="G122" s="58">
        <f>SUMIF(MICRO!AP:AP,O:O,MICRO!H:H)</f>
        <v>0</v>
      </c>
      <c r="H122" s="1">
        <f>SUMIF(MICRO!AP:AP,O:O,MICRO!R:R)</f>
        <v>0</v>
      </c>
      <c r="I122" s="1">
        <f>SUMIF(MICRO!AP:AP,O:O,MICRO!T:T)</f>
        <v>0</v>
      </c>
      <c r="J122" s="59">
        <f t="shared" si="5"/>
        <v>0</v>
      </c>
      <c r="K122" s="1">
        <f>SUMIF(MICRO!AP:AP,O:O,MICRO!X:X)</f>
        <v>0</v>
      </c>
      <c r="L122" s="59" t="str">
        <f t="shared" si="6"/>
        <v>0%</v>
      </c>
      <c r="M122" s="1">
        <f t="shared" si="7"/>
        <v>0</v>
      </c>
      <c r="N122" s="56" t="e">
        <f t="shared" si="8"/>
        <v>#N/A</v>
      </c>
      <c r="O122" s="56" t="e">
        <f t="shared" si="9"/>
        <v>#N/A</v>
      </c>
      <c r="P122" s="2">
        <f>SUMIF(MICRO!AP:AP,O122,MICRO!AS:AS)</f>
        <v>0</v>
      </c>
      <c r="Q122" s="2">
        <f>SUMIF(MICRO!AP:AP,O122,MICRO!AT:AT)</f>
        <v>0</v>
      </c>
      <c r="R122" s="2">
        <f>SUMIF(MICRO!AP:AP,O:O,MICRO!AU:AU)</f>
        <v>0</v>
      </c>
    </row>
    <row r="123" spans="3:18" s="2" customFormat="1" ht="18.75" thickBot="1" x14ac:dyDescent="0.3">
      <c r="C123" s="45"/>
      <c r="D123" s="61" t="s">
        <v>192</v>
      </c>
      <c r="E123" s="46" t="e">
        <f>VLOOKUP(Tabela2[[#This Row],[TAG]],MICRO!J:L,3,0)</f>
        <v>#N/A</v>
      </c>
      <c r="F123" s="44" t="s">
        <v>23</v>
      </c>
      <c r="G123" s="58">
        <f>SUMIF(MICRO!AP:AP,O:O,MICRO!H:H)</f>
        <v>0</v>
      </c>
      <c r="H123" s="1">
        <f>SUMIF(MICRO!AP:AP,O:O,MICRO!R:R)</f>
        <v>0</v>
      </c>
      <c r="I123" s="1">
        <f>SUMIF(MICRO!AP:AP,O:O,MICRO!T:T)</f>
        <v>0</v>
      </c>
      <c r="J123" s="59">
        <f t="shared" si="5"/>
        <v>0</v>
      </c>
      <c r="K123" s="1">
        <f>SUMIF(MICRO!AP:AP,O:O,MICRO!X:X)</f>
        <v>0</v>
      </c>
      <c r="L123" s="59" t="str">
        <f t="shared" si="6"/>
        <v>0%</v>
      </c>
      <c r="M123" s="1">
        <f t="shared" si="7"/>
        <v>0</v>
      </c>
      <c r="N123" s="56" t="e">
        <f t="shared" si="8"/>
        <v>#N/A</v>
      </c>
      <c r="O123" s="56" t="e">
        <f t="shared" si="9"/>
        <v>#N/A</v>
      </c>
      <c r="P123" s="2">
        <f>SUMIF(MICRO!AP:AP,O123,MICRO!AS:AS)</f>
        <v>0</v>
      </c>
      <c r="Q123" s="2">
        <f>SUMIF(MICRO!AP:AP,O123,MICRO!AT:AT)</f>
        <v>0</v>
      </c>
      <c r="R123" s="2">
        <f>SUMIF(MICRO!AP:AP,O:O,MICRO!AU:AU)</f>
        <v>0</v>
      </c>
    </row>
    <row r="124" spans="3:18" s="2" customFormat="1" ht="18.75" thickBot="1" x14ac:dyDescent="0.3">
      <c r="C124" s="45"/>
      <c r="D124" s="61" t="s">
        <v>194</v>
      </c>
      <c r="E124" s="46" t="e">
        <f>VLOOKUP(Tabela2[[#This Row],[TAG]],MICRO!J:L,3,0)</f>
        <v>#N/A</v>
      </c>
      <c r="F124" s="44" t="s">
        <v>22</v>
      </c>
      <c r="G124" s="58">
        <f>SUMIF(MICRO!AP:AP,O:O,MICRO!H:H)</f>
        <v>0</v>
      </c>
      <c r="H124" s="1">
        <f>SUMIF(MICRO!AP:AP,O:O,MICRO!R:R)</f>
        <v>0</v>
      </c>
      <c r="I124" s="1">
        <f>SUMIF(MICRO!AP:AP,O:O,MICRO!T:T)</f>
        <v>0</v>
      </c>
      <c r="J124" s="59">
        <f t="shared" si="5"/>
        <v>0</v>
      </c>
      <c r="K124" s="1">
        <f>SUMIF(MICRO!AP:AP,O:O,MICRO!X:X)</f>
        <v>0</v>
      </c>
      <c r="L124" s="59" t="str">
        <f t="shared" si="6"/>
        <v>0%</v>
      </c>
      <c r="M124" s="1">
        <f t="shared" si="7"/>
        <v>0</v>
      </c>
      <c r="N124" s="56" t="e">
        <f t="shared" si="8"/>
        <v>#N/A</v>
      </c>
      <c r="O124" s="56" t="e">
        <f t="shared" si="9"/>
        <v>#N/A</v>
      </c>
      <c r="P124" s="2">
        <f>SUMIF(MICRO!AP:AP,O124,MICRO!AS:AS)</f>
        <v>0</v>
      </c>
      <c r="Q124" s="2">
        <f>SUMIF(MICRO!AP:AP,O124,MICRO!AT:AT)</f>
        <v>0</v>
      </c>
      <c r="R124" s="2">
        <f>SUMIF(MICRO!AP:AP,O:O,MICRO!AU:AU)</f>
        <v>0</v>
      </c>
    </row>
    <row r="125" spans="3:18" s="2" customFormat="1" ht="18.75" thickBot="1" x14ac:dyDescent="0.3">
      <c r="C125" s="45"/>
      <c r="D125" s="61" t="s">
        <v>201</v>
      </c>
      <c r="E125" s="46" t="e">
        <f>VLOOKUP(Tabela2[[#This Row],[TAG]],MICRO!J:L,3,0)</f>
        <v>#N/A</v>
      </c>
      <c r="F125" s="44" t="s">
        <v>23</v>
      </c>
      <c r="G125" s="58">
        <f>SUMIF(MICRO!AP:AP,O:O,MICRO!H:H)</f>
        <v>0</v>
      </c>
      <c r="H125" s="1">
        <f>SUMIF(MICRO!AP:AP,O:O,MICRO!R:R)</f>
        <v>0</v>
      </c>
      <c r="I125" s="1">
        <f>SUMIF(MICRO!AP:AP,O:O,MICRO!T:T)</f>
        <v>0</v>
      </c>
      <c r="J125" s="59">
        <f t="shared" si="5"/>
        <v>0</v>
      </c>
      <c r="K125" s="1">
        <f>SUMIF(MICRO!AP:AP,O:O,MICRO!X:X)</f>
        <v>0</v>
      </c>
      <c r="L125" s="59" t="str">
        <f t="shared" si="6"/>
        <v>0%</v>
      </c>
      <c r="M125" s="1">
        <f t="shared" si="7"/>
        <v>0</v>
      </c>
      <c r="N125" s="56" t="e">
        <f t="shared" si="8"/>
        <v>#N/A</v>
      </c>
      <c r="O125" s="56" t="e">
        <f t="shared" si="9"/>
        <v>#N/A</v>
      </c>
      <c r="P125" s="2">
        <f>SUMIF(MICRO!AP:AP,O125,MICRO!AS:AS)</f>
        <v>0</v>
      </c>
      <c r="Q125" s="2">
        <f>SUMIF(MICRO!AP:AP,O125,MICRO!AT:AT)</f>
        <v>0</v>
      </c>
      <c r="R125" s="2">
        <f>SUMIF(MICRO!AP:AP,O:O,MICRO!AU:AU)</f>
        <v>0</v>
      </c>
    </row>
    <row r="126" spans="3:18" s="2" customFormat="1" ht="18.75" thickBot="1" x14ac:dyDescent="0.3">
      <c r="C126" s="45"/>
      <c r="D126" s="61" t="s">
        <v>203</v>
      </c>
      <c r="E126" s="46" t="e">
        <f>VLOOKUP(Tabela2[[#This Row],[TAG]],MICRO!J:L,3,0)</f>
        <v>#N/A</v>
      </c>
      <c r="F126" s="44" t="s">
        <v>22</v>
      </c>
      <c r="G126" s="58">
        <f>SUMIF(MICRO!AP:AP,O:O,MICRO!H:H)</f>
        <v>0</v>
      </c>
      <c r="H126" s="1">
        <f>SUMIF(MICRO!AP:AP,O:O,MICRO!R:R)</f>
        <v>0</v>
      </c>
      <c r="I126" s="1">
        <f>SUMIF(MICRO!AP:AP,O:O,MICRO!T:T)</f>
        <v>0</v>
      </c>
      <c r="J126" s="59">
        <f t="shared" si="5"/>
        <v>0</v>
      </c>
      <c r="K126" s="1">
        <f>SUMIF(MICRO!AP:AP,O:O,MICRO!X:X)</f>
        <v>0</v>
      </c>
      <c r="L126" s="59" t="str">
        <f t="shared" si="6"/>
        <v>0%</v>
      </c>
      <c r="M126" s="1">
        <f t="shared" si="7"/>
        <v>0</v>
      </c>
      <c r="N126" s="56" t="e">
        <f t="shared" si="8"/>
        <v>#N/A</v>
      </c>
      <c r="O126" s="56" t="e">
        <f t="shared" si="9"/>
        <v>#N/A</v>
      </c>
      <c r="P126" s="2">
        <f>SUMIF(MICRO!AP:AP,O126,MICRO!AS:AS)</f>
        <v>0</v>
      </c>
      <c r="Q126" s="2">
        <f>SUMIF(MICRO!AP:AP,O126,MICRO!AT:AT)</f>
        <v>0</v>
      </c>
      <c r="R126" s="2">
        <f>SUMIF(MICRO!AP:AP,O:O,MICRO!AU:AU)</f>
        <v>0</v>
      </c>
    </row>
    <row r="127" spans="3:18" s="2" customFormat="1" ht="18.75" thickBot="1" x14ac:dyDescent="0.3">
      <c r="C127" s="45"/>
      <c r="D127" s="61" t="s">
        <v>181</v>
      </c>
      <c r="E127" s="46" t="e">
        <f>VLOOKUP(Tabela2[[#This Row],[TAG]],MICRO!J:L,3,0)</f>
        <v>#N/A</v>
      </c>
      <c r="F127" s="44" t="s">
        <v>32</v>
      </c>
      <c r="G127" s="58">
        <f>SUMIF(MICRO!AP:AP,O:O,MICRO!H:H)</f>
        <v>0</v>
      </c>
      <c r="H127" s="1">
        <f>SUMIF(MICRO!AP:AP,O:O,MICRO!R:R)</f>
        <v>0</v>
      </c>
      <c r="I127" s="1">
        <f>SUMIF(MICRO!AP:AP,O:O,MICRO!T:T)</f>
        <v>0</v>
      </c>
      <c r="J127" s="59">
        <f t="shared" si="5"/>
        <v>0</v>
      </c>
      <c r="K127" s="1">
        <f>SUMIF(MICRO!AP:AP,O:O,MICRO!X:X)</f>
        <v>0</v>
      </c>
      <c r="L127" s="59" t="str">
        <f t="shared" si="6"/>
        <v>0%</v>
      </c>
      <c r="M127" s="1">
        <f t="shared" si="7"/>
        <v>0</v>
      </c>
      <c r="N127" s="56" t="e">
        <f t="shared" si="8"/>
        <v>#N/A</v>
      </c>
      <c r="O127" s="56" t="e">
        <f t="shared" si="9"/>
        <v>#N/A</v>
      </c>
      <c r="P127" s="2">
        <f>SUMIF(MICRO!AP:AP,O127,MICRO!AS:AS)</f>
        <v>0</v>
      </c>
      <c r="Q127" s="2">
        <f>SUMIF(MICRO!AP:AP,O127,MICRO!AT:AT)</f>
        <v>0</v>
      </c>
      <c r="R127" s="2">
        <f>SUMIF(MICRO!AP:AP,O:O,MICRO!AU:AU)</f>
        <v>0</v>
      </c>
    </row>
    <row r="128" spans="3:18" s="2" customFormat="1" ht="18.75" thickBot="1" x14ac:dyDescent="0.3">
      <c r="C128" s="45"/>
      <c r="D128" s="61" t="s">
        <v>180</v>
      </c>
      <c r="E128" s="46" t="e">
        <f>VLOOKUP(Tabela2[[#This Row],[TAG]],MICRO!J:L,3,0)</f>
        <v>#N/A</v>
      </c>
      <c r="F128" s="44" t="s">
        <v>23</v>
      </c>
      <c r="G128" s="58">
        <f>SUMIF(MICRO!AP:AP,O:O,MICRO!H:H)</f>
        <v>0</v>
      </c>
      <c r="H128" s="1">
        <f>SUMIF(MICRO!AP:AP,O:O,MICRO!R:R)</f>
        <v>0</v>
      </c>
      <c r="I128" s="1">
        <f>SUMIF(MICRO!AP:AP,O:O,MICRO!T:T)</f>
        <v>0</v>
      </c>
      <c r="J128" s="59">
        <f t="shared" si="5"/>
        <v>0</v>
      </c>
      <c r="K128" s="1">
        <f>SUMIF(MICRO!AP:AP,O:O,MICRO!X:X)</f>
        <v>0</v>
      </c>
      <c r="L128" s="59" t="str">
        <f t="shared" si="6"/>
        <v>0%</v>
      </c>
      <c r="M128" s="1">
        <f t="shared" si="7"/>
        <v>0</v>
      </c>
      <c r="N128" s="56" t="e">
        <f t="shared" si="8"/>
        <v>#N/A</v>
      </c>
      <c r="O128" s="56" t="e">
        <f t="shared" si="9"/>
        <v>#N/A</v>
      </c>
      <c r="P128" s="2">
        <f>SUMIF(MICRO!AP:AP,O128,MICRO!AS:AS)</f>
        <v>0</v>
      </c>
      <c r="Q128" s="2">
        <f>SUMIF(MICRO!AP:AP,O128,MICRO!AT:AT)</f>
        <v>0</v>
      </c>
      <c r="R128" s="2">
        <f>SUMIF(MICRO!AP:AP,O:O,MICRO!AU:AU)</f>
        <v>0</v>
      </c>
    </row>
    <row r="129" spans="3:18" s="2" customFormat="1" ht="18.75" thickBot="1" x14ac:dyDescent="0.3">
      <c r="C129" s="45"/>
      <c r="D129" s="61" t="s">
        <v>176</v>
      </c>
      <c r="E129" s="46" t="e">
        <f>VLOOKUP(Tabela2[[#This Row],[TAG]],MICRO!J:L,3,0)</f>
        <v>#N/A</v>
      </c>
      <c r="F129" s="44" t="s">
        <v>22</v>
      </c>
      <c r="G129" s="58">
        <f>SUMIF(MICRO!AP:AP,O:O,MICRO!H:H)</f>
        <v>0</v>
      </c>
      <c r="H129" s="1">
        <f>SUMIF(MICRO!AP:AP,O:O,MICRO!R:R)</f>
        <v>0</v>
      </c>
      <c r="I129" s="1">
        <f>SUMIF(MICRO!AP:AP,O:O,MICRO!T:T)</f>
        <v>0</v>
      </c>
      <c r="J129" s="59">
        <f t="shared" si="5"/>
        <v>0</v>
      </c>
      <c r="K129" s="1">
        <f>SUMIF(MICRO!AP:AP,O:O,MICRO!X:X)</f>
        <v>0</v>
      </c>
      <c r="L129" s="59" t="str">
        <f t="shared" si="6"/>
        <v>0%</v>
      </c>
      <c r="M129" s="1">
        <f t="shared" si="7"/>
        <v>0</v>
      </c>
      <c r="N129" s="56" t="e">
        <f t="shared" si="8"/>
        <v>#N/A</v>
      </c>
      <c r="O129" s="56" t="e">
        <f t="shared" si="9"/>
        <v>#N/A</v>
      </c>
      <c r="P129" s="2">
        <f>SUMIF(MICRO!AP:AP,O129,MICRO!AS:AS)</f>
        <v>0</v>
      </c>
      <c r="Q129" s="2">
        <f>SUMIF(MICRO!AP:AP,O129,MICRO!AT:AT)</f>
        <v>0</v>
      </c>
      <c r="R129" s="2">
        <f>SUMIF(MICRO!AP:AP,O:O,MICRO!AU:AU)</f>
        <v>0</v>
      </c>
    </row>
    <row r="130" spans="3:18" s="2" customFormat="1" ht="18.75" thickBot="1" x14ac:dyDescent="0.3">
      <c r="C130" s="45"/>
      <c r="D130" s="61" t="s">
        <v>305</v>
      </c>
      <c r="E130" s="46" t="e">
        <f>VLOOKUP(Tabela2[[#This Row],[TAG]],MICRO!J:L,3,0)</f>
        <v>#N/A</v>
      </c>
      <c r="F130" s="44" t="s">
        <v>23</v>
      </c>
      <c r="G130" s="58">
        <f>SUMIF(MICRO!AP:AP,O:O,MICRO!H:H)</f>
        <v>0</v>
      </c>
      <c r="H130" s="1">
        <f>SUMIF(MICRO!AP:AP,O:O,MICRO!R:R)</f>
        <v>0</v>
      </c>
      <c r="I130" s="1">
        <f>SUMIF(MICRO!AP:AP,O:O,MICRO!T:T)</f>
        <v>0</v>
      </c>
      <c r="J130" s="59">
        <f t="shared" si="5"/>
        <v>0</v>
      </c>
      <c r="K130" s="1">
        <f>SUMIF(MICRO!AP:AP,O:O,MICRO!X:X)</f>
        <v>0</v>
      </c>
      <c r="L130" s="59" t="str">
        <f t="shared" si="6"/>
        <v>0%</v>
      </c>
      <c r="M130" s="1">
        <f t="shared" si="7"/>
        <v>0</v>
      </c>
      <c r="N130" s="56" t="e">
        <f t="shared" si="8"/>
        <v>#N/A</v>
      </c>
      <c r="O130" s="56" t="e">
        <f t="shared" si="9"/>
        <v>#N/A</v>
      </c>
      <c r="P130" s="2">
        <f>SUMIF(MICRO!AP:AP,O130,MICRO!AS:AS)</f>
        <v>0</v>
      </c>
      <c r="Q130" s="2">
        <f>SUMIF(MICRO!AP:AP,O130,MICRO!AT:AT)</f>
        <v>0</v>
      </c>
      <c r="R130" s="2">
        <f>SUMIF(MICRO!AP:AP,O:O,MICRO!AU:AU)</f>
        <v>0</v>
      </c>
    </row>
    <row r="131" spans="3:18" s="2" customFormat="1" ht="18.75" thickBot="1" x14ac:dyDescent="0.3">
      <c r="C131" s="45"/>
      <c r="D131" s="61" t="s">
        <v>306</v>
      </c>
      <c r="E131" s="46" t="e">
        <f>VLOOKUP(Tabela2[[#This Row],[TAG]],MICRO!J:L,3,0)</f>
        <v>#N/A</v>
      </c>
      <c r="F131" s="44" t="s">
        <v>31</v>
      </c>
      <c r="G131" s="58">
        <f>SUMIF(MICRO!AP:AP,O:O,MICRO!H:H)</f>
        <v>0</v>
      </c>
      <c r="H131" s="1">
        <f>SUMIF(MICRO!AP:AP,O:O,MICRO!R:R)</f>
        <v>0</v>
      </c>
      <c r="I131" s="1">
        <f>SUMIF(MICRO!AP:AP,O:O,MICRO!T:T)</f>
        <v>0</v>
      </c>
      <c r="J131" s="59">
        <f t="shared" si="5"/>
        <v>0</v>
      </c>
      <c r="K131" s="1">
        <f>SUMIF(MICRO!AP:AP,O:O,MICRO!X:X)</f>
        <v>0</v>
      </c>
      <c r="L131" s="59" t="str">
        <f t="shared" si="6"/>
        <v>0%</v>
      </c>
      <c r="M131" s="1">
        <f t="shared" si="7"/>
        <v>0</v>
      </c>
      <c r="N131" s="56" t="e">
        <f t="shared" si="8"/>
        <v>#N/A</v>
      </c>
      <c r="O131" s="56" t="e">
        <f t="shared" si="9"/>
        <v>#N/A</v>
      </c>
      <c r="P131" s="2">
        <f>SUMIF(MICRO!AP:AP,O131,MICRO!AS:AS)</f>
        <v>0</v>
      </c>
      <c r="Q131" s="2">
        <f>SUMIF(MICRO!AP:AP,O131,MICRO!AT:AT)</f>
        <v>0</v>
      </c>
      <c r="R131" s="2">
        <f>SUMIF(MICRO!AP:AP,O:O,MICRO!AU:AU)</f>
        <v>0</v>
      </c>
    </row>
    <row r="132" spans="3:18" s="2" customFormat="1" ht="18.75" thickBot="1" x14ac:dyDescent="0.3">
      <c r="C132" s="45"/>
      <c r="D132" s="61" t="s">
        <v>306</v>
      </c>
      <c r="E132" s="46" t="e">
        <f>VLOOKUP(Tabela2[[#This Row],[TAG]],MICRO!J:L,3,0)</f>
        <v>#N/A</v>
      </c>
      <c r="F132" s="44" t="s">
        <v>33</v>
      </c>
      <c r="G132" s="58">
        <f>SUMIF(MICRO!AP:AP,O:O,MICRO!H:H)</f>
        <v>0</v>
      </c>
      <c r="H132" s="1">
        <f>SUMIF(MICRO!AP:AP,O:O,MICRO!R:R)</f>
        <v>0</v>
      </c>
      <c r="I132" s="1">
        <f>SUMIF(MICRO!AP:AP,O:O,MICRO!T:T)</f>
        <v>0</v>
      </c>
      <c r="J132" s="59">
        <f t="shared" si="5"/>
        <v>0</v>
      </c>
      <c r="K132" s="1">
        <f>SUMIF(MICRO!AP:AP,O:O,MICRO!X:X)</f>
        <v>0</v>
      </c>
      <c r="L132" s="59" t="str">
        <f t="shared" si="6"/>
        <v>0%</v>
      </c>
      <c r="M132" s="1">
        <f t="shared" si="7"/>
        <v>0</v>
      </c>
      <c r="N132" s="56" t="e">
        <f t="shared" si="8"/>
        <v>#N/A</v>
      </c>
      <c r="O132" s="56" t="e">
        <f t="shared" si="9"/>
        <v>#N/A</v>
      </c>
      <c r="P132" s="2">
        <f>SUMIF(MICRO!AP:AP,O132,MICRO!AS:AS)</f>
        <v>0</v>
      </c>
      <c r="Q132" s="2">
        <f>SUMIF(MICRO!AP:AP,O132,MICRO!AT:AT)</f>
        <v>0</v>
      </c>
      <c r="R132" s="2">
        <f>SUMIF(MICRO!AP:AP,O:O,MICRO!AU:AU)</f>
        <v>0</v>
      </c>
    </row>
    <row r="133" spans="3:18" s="2" customFormat="1" ht="18.75" thickBot="1" x14ac:dyDescent="0.3">
      <c r="C133" s="45"/>
      <c r="D133" s="61" t="s">
        <v>306</v>
      </c>
      <c r="E133" s="46" t="e">
        <f>VLOOKUP(Tabela2[[#This Row],[TAG]],MICRO!J:L,3,0)</f>
        <v>#N/A</v>
      </c>
      <c r="F133" s="44" t="s">
        <v>23</v>
      </c>
      <c r="G133" s="58">
        <f>SUMIF(MICRO!AP:AP,O:O,MICRO!H:H)</f>
        <v>0</v>
      </c>
      <c r="H133" s="1">
        <f>SUMIF(MICRO!AP:AP,O:O,MICRO!R:R)</f>
        <v>0</v>
      </c>
      <c r="I133" s="1">
        <f>SUMIF(MICRO!AP:AP,O:O,MICRO!T:T)</f>
        <v>0</v>
      </c>
      <c r="J133" s="59">
        <f t="shared" ref="J133:J183" si="10">IF(G133 = 0,0,H133/G133)</f>
        <v>0</v>
      </c>
      <c r="K133" s="1">
        <f>SUMIF(MICRO!AP:AP,O:O,MICRO!X:X)</f>
        <v>0</v>
      </c>
      <c r="L133" s="59" t="str">
        <f t="shared" ref="L133:L183" si="11">IF(G133&lt;&gt;0,SUM(K133/G133*1),"0%")</f>
        <v>0%</v>
      </c>
      <c r="M133" s="1">
        <f t="shared" ref="M133:M183" si="12">G133-K133</f>
        <v>0</v>
      </c>
      <c r="N133" s="56" t="e">
        <f t="shared" ref="N133:N183" si="13">E133&amp;F133</f>
        <v>#N/A</v>
      </c>
      <c r="O133" s="56" t="e">
        <f t="shared" ref="O133:O183" si="14">D133&amp;E133&amp;F133</f>
        <v>#N/A</v>
      </c>
      <c r="P133" s="2">
        <f>SUMIF(MICRO!AP:AP,O133,MICRO!AS:AS)</f>
        <v>0</v>
      </c>
      <c r="Q133" s="2">
        <f>SUMIF(MICRO!AP:AP,O133,MICRO!AT:AT)</f>
        <v>0</v>
      </c>
      <c r="R133" s="2">
        <f>SUMIF(MICRO!AP:AP,O:O,MICRO!AU:AU)</f>
        <v>0</v>
      </c>
    </row>
    <row r="134" spans="3:18" s="2" customFormat="1" ht="18.75" thickBot="1" x14ac:dyDescent="0.3">
      <c r="C134" s="45"/>
      <c r="D134" s="61" t="s">
        <v>306</v>
      </c>
      <c r="E134" s="46" t="e">
        <f>VLOOKUP(Tabela2[[#This Row],[TAG]],MICRO!J:L,3,0)</f>
        <v>#N/A</v>
      </c>
      <c r="F134" s="44" t="s">
        <v>44</v>
      </c>
      <c r="G134" s="58">
        <f>SUMIF(MICRO!AP:AP,O:O,MICRO!H:H)</f>
        <v>0</v>
      </c>
      <c r="H134" s="1">
        <f>SUMIF(MICRO!AP:AP,O:O,MICRO!R:R)</f>
        <v>0</v>
      </c>
      <c r="I134" s="1">
        <f>SUMIF(MICRO!AP:AP,O:O,MICRO!T:T)</f>
        <v>0</v>
      </c>
      <c r="J134" s="59">
        <f t="shared" si="10"/>
        <v>0</v>
      </c>
      <c r="K134" s="1">
        <f>SUMIF(MICRO!AP:AP,O:O,MICRO!X:X)</f>
        <v>0</v>
      </c>
      <c r="L134" s="59" t="str">
        <f t="shared" si="11"/>
        <v>0%</v>
      </c>
      <c r="M134" s="1">
        <f t="shared" si="12"/>
        <v>0</v>
      </c>
      <c r="N134" s="56" t="e">
        <f t="shared" si="13"/>
        <v>#N/A</v>
      </c>
      <c r="O134" s="56" t="e">
        <f t="shared" si="14"/>
        <v>#N/A</v>
      </c>
      <c r="P134" s="2">
        <f>SUMIF(MICRO!AP:AP,O134,MICRO!AS:AS)</f>
        <v>0</v>
      </c>
      <c r="Q134" s="2">
        <f>SUMIF(MICRO!AP:AP,O134,MICRO!AT:AT)</f>
        <v>0</v>
      </c>
      <c r="R134" s="2">
        <f>SUMIF(MICRO!AP:AP,O:O,MICRO!AU:AU)</f>
        <v>0</v>
      </c>
    </row>
    <row r="135" spans="3:18" s="2" customFormat="1" ht="18.75" thickBot="1" x14ac:dyDescent="0.3">
      <c r="C135" s="45"/>
      <c r="D135" s="61" t="s">
        <v>307</v>
      </c>
      <c r="E135" s="46" t="e">
        <f>VLOOKUP(Tabela2[[#This Row],[TAG]],MICRO!J:L,3,0)</f>
        <v>#N/A</v>
      </c>
      <c r="F135" s="44" t="s">
        <v>33</v>
      </c>
      <c r="G135" s="58">
        <f>SUMIF(MICRO!AP:AP,O:O,MICRO!H:H)</f>
        <v>0</v>
      </c>
      <c r="H135" s="1">
        <f>SUMIF(MICRO!AP:AP,O:O,MICRO!R:R)</f>
        <v>0</v>
      </c>
      <c r="I135" s="1">
        <f>SUMIF(MICRO!AP:AP,O:O,MICRO!T:T)</f>
        <v>0</v>
      </c>
      <c r="J135" s="59">
        <f t="shared" si="10"/>
        <v>0</v>
      </c>
      <c r="K135" s="1">
        <f>SUMIF(MICRO!AP:AP,O:O,MICRO!X:X)</f>
        <v>0</v>
      </c>
      <c r="L135" s="59" t="str">
        <f t="shared" si="11"/>
        <v>0%</v>
      </c>
      <c r="M135" s="1">
        <f t="shared" si="12"/>
        <v>0</v>
      </c>
      <c r="N135" s="56" t="e">
        <f t="shared" si="13"/>
        <v>#N/A</v>
      </c>
      <c r="O135" s="56" t="e">
        <f t="shared" si="14"/>
        <v>#N/A</v>
      </c>
      <c r="P135" s="2">
        <f>SUMIF(MICRO!AP:AP,O135,MICRO!AS:AS)</f>
        <v>0</v>
      </c>
      <c r="Q135" s="2">
        <f>SUMIF(MICRO!AP:AP,O135,MICRO!AT:AT)</f>
        <v>0</v>
      </c>
      <c r="R135" s="2">
        <f>SUMIF(MICRO!AP:AP,O:O,MICRO!AU:AU)</f>
        <v>0</v>
      </c>
    </row>
    <row r="136" spans="3:18" s="2" customFormat="1" ht="18.75" thickBot="1" x14ac:dyDescent="0.3">
      <c r="C136" s="45"/>
      <c r="D136" s="61" t="s">
        <v>308</v>
      </c>
      <c r="E136" s="46" t="e">
        <f>VLOOKUP(Tabela2[[#This Row],[TAG]],MICRO!J:L,3,0)</f>
        <v>#N/A</v>
      </c>
      <c r="F136" s="44" t="s">
        <v>23</v>
      </c>
      <c r="G136" s="58">
        <f>SUMIF(MICRO!AP:AP,O:O,MICRO!H:H)</f>
        <v>0</v>
      </c>
      <c r="H136" s="1">
        <f>SUMIF(MICRO!AP:AP,O:O,MICRO!R:R)</f>
        <v>0</v>
      </c>
      <c r="I136" s="1">
        <f>SUMIF(MICRO!AP:AP,O:O,MICRO!T:T)</f>
        <v>0</v>
      </c>
      <c r="J136" s="59">
        <f t="shared" si="10"/>
        <v>0</v>
      </c>
      <c r="K136" s="1">
        <f>SUMIF(MICRO!AP:AP,O:O,MICRO!X:X)</f>
        <v>0</v>
      </c>
      <c r="L136" s="59" t="str">
        <f t="shared" si="11"/>
        <v>0%</v>
      </c>
      <c r="M136" s="1">
        <f t="shared" si="12"/>
        <v>0</v>
      </c>
      <c r="N136" s="56" t="e">
        <f t="shared" si="13"/>
        <v>#N/A</v>
      </c>
      <c r="O136" s="56" t="e">
        <f t="shared" si="14"/>
        <v>#N/A</v>
      </c>
      <c r="P136" s="2">
        <f>SUMIF(MICRO!AP:AP,O136,MICRO!AS:AS)</f>
        <v>0</v>
      </c>
      <c r="Q136" s="2">
        <f>SUMIF(MICRO!AP:AP,O136,MICRO!AT:AT)</f>
        <v>0</v>
      </c>
      <c r="R136" s="2">
        <f>SUMIF(MICRO!AP:AP,O:O,MICRO!AU:AU)</f>
        <v>0</v>
      </c>
    </row>
    <row r="137" spans="3:18" s="2" customFormat="1" ht="18.75" thickBot="1" x14ac:dyDescent="0.3">
      <c r="C137" s="45"/>
      <c r="D137" s="61" t="s">
        <v>309</v>
      </c>
      <c r="E137" s="46" t="e">
        <f>VLOOKUP(Tabela2[[#This Row],[TAG]],MICRO!J:L,3,0)</f>
        <v>#N/A</v>
      </c>
      <c r="F137" s="44" t="s">
        <v>23</v>
      </c>
      <c r="G137" s="58">
        <f>SUMIF(MICRO!AP:AP,O:O,MICRO!H:H)</f>
        <v>0</v>
      </c>
      <c r="H137" s="1">
        <f>SUMIF(MICRO!AP:AP,O:O,MICRO!R:R)</f>
        <v>0</v>
      </c>
      <c r="I137" s="1">
        <f>SUMIF(MICRO!AP:AP,O:O,MICRO!T:T)</f>
        <v>0</v>
      </c>
      <c r="J137" s="59">
        <f t="shared" si="10"/>
        <v>0</v>
      </c>
      <c r="K137" s="1">
        <f>SUMIF(MICRO!AP:AP,O:O,MICRO!X:X)</f>
        <v>0</v>
      </c>
      <c r="L137" s="59" t="str">
        <f t="shared" si="11"/>
        <v>0%</v>
      </c>
      <c r="M137" s="1">
        <f t="shared" si="12"/>
        <v>0</v>
      </c>
      <c r="N137" s="56" t="e">
        <f t="shared" si="13"/>
        <v>#N/A</v>
      </c>
      <c r="O137" s="56" t="e">
        <f t="shared" si="14"/>
        <v>#N/A</v>
      </c>
      <c r="P137" s="2">
        <f>SUMIF(MICRO!AP:AP,O137,MICRO!AS:AS)</f>
        <v>0</v>
      </c>
      <c r="Q137" s="2">
        <f>SUMIF(MICRO!AP:AP,O137,MICRO!AT:AT)</f>
        <v>0</v>
      </c>
      <c r="R137" s="2">
        <f>SUMIF(MICRO!AP:AP,O:O,MICRO!AU:AU)</f>
        <v>0</v>
      </c>
    </row>
    <row r="138" spans="3:18" s="2" customFormat="1" ht="18.75" thickBot="1" x14ac:dyDescent="0.3">
      <c r="C138" s="45"/>
      <c r="D138" s="61" t="s">
        <v>310</v>
      </c>
      <c r="E138" s="46" t="e">
        <f>VLOOKUP(Tabela2[[#This Row],[TAG]],MICRO!J:L,3,0)</f>
        <v>#N/A</v>
      </c>
      <c r="F138" s="44" t="s">
        <v>23</v>
      </c>
      <c r="G138" s="58">
        <f>SUMIF(MICRO!AP:AP,O:O,MICRO!H:H)</f>
        <v>0</v>
      </c>
      <c r="H138" s="1">
        <f>SUMIF(MICRO!AP:AP,O:O,MICRO!R:R)</f>
        <v>0</v>
      </c>
      <c r="I138" s="1">
        <f>SUMIF(MICRO!AP:AP,O:O,MICRO!T:T)</f>
        <v>0</v>
      </c>
      <c r="J138" s="59">
        <f t="shared" si="10"/>
        <v>0</v>
      </c>
      <c r="K138" s="1">
        <f>SUMIF(MICRO!AP:AP,O:O,MICRO!X:X)</f>
        <v>0</v>
      </c>
      <c r="L138" s="59" t="str">
        <f t="shared" si="11"/>
        <v>0%</v>
      </c>
      <c r="M138" s="1">
        <f t="shared" si="12"/>
        <v>0</v>
      </c>
      <c r="N138" s="56" t="e">
        <f t="shared" si="13"/>
        <v>#N/A</v>
      </c>
      <c r="O138" s="56" t="e">
        <f t="shared" si="14"/>
        <v>#N/A</v>
      </c>
      <c r="P138" s="2">
        <f>SUMIF(MICRO!AP:AP,O138,MICRO!AS:AS)</f>
        <v>0</v>
      </c>
      <c r="Q138" s="2">
        <f>SUMIF(MICRO!AP:AP,O138,MICRO!AT:AT)</f>
        <v>0</v>
      </c>
      <c r="R138" s="2">
        <f>SUMIF(MICRO!AP:AP,O:O,MICRO!AU:AU)</f>
        <v>0</v>
      </c>
    </row>
    <row r="139" spans="3:18" s="2" customFormat="1" ht="18.75" thickBot="1" x14ac:dyDescent="0.3">
      <c r="C139" s="45"/>
      <c r="D139" s="61" t="s">
        <v>311</v>
      </c>
      <c r="E139" s="46" t="e">
        <f>VLOOKUP(Tabela2[[#This Row],[TAG]],MICRO!J:L,3,0)</f>
        <v>#N/A</v>
      </c>
      <c r="F139" s="44" t="s">
        <v>23</v>
      </c>
      <c r="G139" s="58">
        <f>SUMIF(MICRO!AP:AP,O:O,MICRO!H:H)</f>
        <v>0</v>
      </c>
      <c r="H139" s="1">
        <f>SUMIF(MICRO!AP:AP,O:O,MICRO!R:R)</f>
        <v>0</v>
      </c>
      <c r="I139" s="1">
        <f>SUMIF(MICRO!AP:AP,O:O,MICRO!T:T)</f>
        <v>0</v>
      </c>
      <c r="J139" s="59">
        <f t="shared" si="10"/>
        <v>0</v>
      </c>
      <c r="K139" s="1">
        <f>SUMIF(MICRO!AP:AP,O:O,MICRO!X:X)</f>
        <v>0</v>
      </c>
      <c r="L139" s="59" t="str">
        <f t="shared" si="11"/>
        <v>0%</v>
      </c>
      <c r="M139" s="1">
        <f t="shared" si="12"/>
        <v>0</v>
      </c>
      <c r="N139" s="56" t="e">
        <f t="shared" si="13"/>
        <v>#N/A</v>
      </c>
      <c r="O139" s="56" t="e">
        <f t="shared" si="14"/>
        <v>#N/A</v>
      </c>
      <c r="P139" s="2">
        <f>SUMIF(MICRO!AP:AP,O139,MICRO!AS:AS)</f>
        <v>0</v>
      </c>
      <c r="Q139" s="2">
        <f>SUMIF(MICRO!AP:AP,O139,MICRO!AT:AT)</f>
        <v>0</v>
      </c>
      <c r="R139" s="2">
        <f>SUMIF(MICRO!AP:AP,O:O,MICRO!AU:AU)</f>
        <v>0</v>
      </c>
    </row>
    <row r="140" spans="3:18" s="2" customFormat="1" ht="18.75" thickBot="1" x14ac:dyDescent="0.3">
      <c r="C140" s="45"/>
      <c r="D140" s="61" t="s">
        <v>175</v>
      </c>
      <c r="E140" s="46" t="e">
        <f>VLOOKUP(Tabela2[[#This Row],[TAG]],MICRO!J:L,3,0)</f>
        <v>#N/A</v>
      </c>
      <c r="F140" s="44" t="s">
        <v>23</v>
      </c>
      <c r="G140" s="58">
        <f>SUMIF(MICRO!AP:AP,O:O,MICRO!H:H)</f>
        <v>0</v>
      </c>
      <c r="H140" s="1">
        <f>SUMIF(MICRO!AP:AP,O:O,MICRO!R:R)</f>
        <v>0</v>
      </c>
      <c r="I140" s="1">
        <f>SUMIF(MICRO!AP:AP,O:O,MICRO!T:T)</f>
        <v>0</v>
      </c>
      <c r="J140" s="59">
        <f t="shared" si="10"/>
        <v>0</v>
      </c>
      <c r="K140" s="1">
        <f>SUMIF(MICRO!AP:AP,O:O,MICRO!X:X)</f>
        <v>0</v>
      </c>
      <c r="L140" s="59" t="str">
        <f t="shared" si="11"/>
        <v>0%</v>
      </c>
      <c r="M140" s="1">
        <f t="shared" si="12"/>
        <v>0</v>
      </c>
      <c r="N140" s="56" t="e">
        <f t="shared" si="13"/>
        <v>#N/A</v>
      </c>
      <c r="O140" s="56" t="e">
        <f t="shared" si="14"/>
        <v>#N/A</v>
      </c>
      <c r="P140" s="2">
        <f>SUMIF(MICRO!AP:AP,O140,MICRO!AS:AS)</f>
        <v>0</v>
      </c>
      <c r="Q140" s="2">
        <f>SUMIF(MICRO!AP:AP,O140,MICRO!AT:AT)</f>
        <v>0</v>
      </c>
      <c r="R140" s="2">
        <f>SUMIF(MICRO!AP:AP,O:O,MICRO!AU:AU)</f>
        <v>0</v>
      </c>
    </row>
    <row r="141" spans="3:18" s="2" customFormat="1" ht="18.75" thickBot="1" x14ac:dyDescent="0.3">
      <c r="C141" s="45"/>
      <c r="D141" s="61" t="s">
        <v>177</v>
      </c>
      <c r="E141" s="46" t="e">
        <f>VLOOKUP(Tabela2[[#This Row],[TAG]],MICRO!J:L,3,0)</f>
        <v>#N/A</v>
      </c>
      <c r="F141" s="44" t="s">
        <v>23</v>
      </c>
      <c r="G141" s="58">
        <f>SUMIF(MICRO!AP:AP,O:O,MICRO!H:H)</f>
        <v>0</v>
      </c>
      <c r="H141" s="1">
        <f>SUMIF(MICRO!AP:AP,O:O,MICRO!R:R)</f>
        <v>0</v>
      </c>
      <c r="I141" s="1">
        <f>SUMIF(MICRO!AP:AP,O:O,MICRO!T:T)</f>
        <v>0</v>
      </c>
      <c r="J141" s="59">
        <f t="shared" si="10"/>
        <v>0</v>
      </c>
      <c r="K141" s="1">
        <f>SUMIF(MICRO!AP:AP,O:O,MICRO!X:X)</f>
        <v>0</v>
      </c>
      <c r="L141" s="59" t="str">
        <f t="shared" si="11"/>
        <v>0%</v>
      </c>
      <c r="M141" s="1">
        <f t="shared" si="12"/>
        <v>0</v>
      </c>
      <c r="N141" s="56" t="e">
        <f t="shared" si="13"/>
        <v>#N/A</v>
      </c>
      <c r="O141" s="56" t="e">
        <f t="shared" si="14"/>
        <v>#N/A</v>
      </c>
      <c r="P141" s="2">
        <f>SUMIF(MICRO!AP:AP,O141,MICRO!AS:AS)</f>
        <v>0</v>
      </c>
      <c r="Q141" s="2">
        <f>SUMIF(MICRO!AP:AP,O141,MICRO!AT:AT)</f>
        <v>0</v>
      </c>
      <c r="R141" s="2">
        <f>SUMIF(MICRO!AP:AP,O:O,MICRO!AU:AU)</f>
        <v>0</v>
      </c>
    </row>
    <row r="142" spans="3:18" s="2" customFormat="1" ht="18.75" thickBot="1" x14ac:dyDescent="0.3">
      <c r="C142" s="45"/>
      <c r="D142" s="61" t="s">
        <v>187</v>
      </c>
      <c r="E142" s="46" t="e">
        <f>VLOOKUP(Tabela2[[#This Row],[TAG]],MICRO!J:L,3,0)</f>
        <v>#N/A</v>
      </c>
      <c r="F142" s="44" t="s">
        <v>23</v>
      </c>
      <c r="G142" s="58">
        <f>SUMIF(MICRO!AP:AP,O:O,MICRO!H:H)</f>
        <v>0</v>
      </c>
      <c r="H142" s="1">
        <f>SUMIF(MICRO!AP:AP,O:O,MICRO!R:R)</f>
        <v>0</v>
      </c>
      <c r="I142" s="1">
        <f>SUMIF(MICRO!AP:AP,O:O,MICRO!T:T)</f>
        <v>0</v>
      </c>
      <c r="J142" s="59">
        <f t="shared" si="10"/>
        <v>0</v>
      </c>
      <c r="K142" s="1">
        <f>SUMIF(MICRO!AP:AP,O:O,MICRO!X:X)</f>
        <v>0</v>
      </c>
      <c r="L142" s="59" t="str">
        <f t="shared" si="11"/>
        <v>0%</v>
      </c>
      <c r="M142" s="1">
        <f t="shared" si="12"/>
        <v>0</v>
      </c>
      <c r="N142" s="56" t="e">
        <f t="shared" si="13"/>
        <v>#N/A</v>
      </c>
      <c r="O142" s="56" t="e">
        <f t="shared" si="14"/>
        <v>#N/A</v>
      </c>
      <c r="P142" s="2">
        <f>SUMIF(MICRO!AP:AP,O142,MICRO!AS:AS)</f>
        <v>0</v>
      </c>
      <c r="Q142" s="2">
        <f>SUMIF(MICRO!AP:AP,O142,MICRO!AT:AT)</f>
        <v>0</v>
      </c>
      <c r="R142" s="2">
        <f>SUMIF(MICRO!AP:AP,O:O,MICRO!AU:AU)</f>
        <v>0</v>
      </c>
    </row>
    <row r="143" spans="3:18" s="2" customFormat="1" ht="18.75" thickBot="1" x14ac:dyDescent="0.3">
      <c r="C143" s="45"/>
      <c r="D143" s="61" t="s">
        <v>189</v>
      </c>
      <c r="E143" s="46" t="e">
        <f>VLOOKUP(Tabela2[[#This Row],[TAG]],MICRO!J:L,3,0)</f>
        <v>#N/A</v>
      </c>
      <c r="F143" s="44" t="s">
        <v>23</v>
      </c>
      <c r="G143" s="58">
        <f>SUMIF(MICRO!AP:AP,O:O,MICRO!H:H)</f>
        <v>0</v>
      </c>
      <c r="H143" s="1">
        <f>SUMIF(MICRO!AP:AP,O:O,MICRO!R:R)</f>
        <v>0</v>
      </c>
      <c r="I143" s="1">
        <f>SUMIF(MICRO!AP:AP,O:O,MICRO!T:T)</f>
        <v>0</v>
      </c>
      <c r="J143" s="59">
        <f t="shared" si="10"/>
        <v>0</v>
      </c>
      <c r="K143" s="1">
        <f>SUMIF(MICRO!AP:AP,O:O,MICRO!X:X)</f>
        <v>0</v>
      </c>
      <c r="L143" s="59" t="str">
        <f t="shared" si="11"/>
        <v>0%</v>
      </c>
      <c r="M143" s="1">
        <f t="shared" si="12"/>
        <v>0</v>
      </c>
      <c r="N143" s="56" t="e">
        <f t="shared" si="13"/>
        <v>#N/A</v>
      </c>
      <c r="O143" s="56" t="e">
        <f t="shared" si="14"/>
        <v>#N/A</v>
      </c>
      <c r="P143" s="2">
        <f>SUMIF(MICRO!AP:AP,O143,MICRO!AS:AS)</f>
        <v>0</v>
      </c>
      <c r="Q143" s="2">
        <f>SUMIF(MICRO!AP:AP,O143,MICRO!AT:AT)</f>
        <v>0</v>
      </c>
      <c r="R143" s="2">
        <f>SUMIF(MICRO!AP:AP,O:O,MICRO!AU:AU)</f>
        <v>0</v>
      </c>
    </row>
    <row r="144" spans="3:18" s="2" customFormat="1" ht="18.75" thickBot="1" x14ac:dyDescent="0.3">
      <c r="C144" s="45"/>
      <c r="D144" s="61" t="s">
        <v>204</v>
      </c>
      <c r="E144" s="46" t="e">
        <f>VLOOKUP(Tabela2[[#This Row],[TAG]],MICRO!J:L,3,0)</f>
        <v>#N/A</v>
      </c>
      <c r="F144" s="44" t="s">
        <v>23</v>
      </c>
      <c r="G144" s="58">
        <f>SUMIF(MICRO!AP:AP,O:O,MICRO!H:H)</f>
        <v>0</v>
      </c>
      <c r="H144" s="1">
        <f>SUMIF(MICRO!AP:AP,O:O,MICRO!R:R)</f>
        <v>0</v>
      </c>
      <c r="I144" s="1">
        <f>SUMIF(MICRO!AP:AP,O:O,MICRO!T:T)</f>
        <v>0</v>
      </c>
      <c r="J144" s="59">
        <f t="shared" si="10"/>
        <v>0</v>
      </c>
      <c r="K144" s="1">
        <f>SUMIF(MICRO!AP:AP,O:O,MICRO!X:X)</f>
        <v>0</v>
      </c>
      <c r="L144" s="59" t="str">
        <f t="shared" si="11"/>
        <v>0%</v>
      </c>
      <c r="M144" s="1">
        <f t="shared" si="12"/>
        <v>0</v>
      </c>
      <c r="N144" s="56" t="e">
        <f t="shared" si="13"/>
        <v>#N/A</v>
      </c>
      <c r="O144" s="56" t="e">
        <f t="shared" si="14"/>
        <v>#N/A</v>
      </c>
      <c r="P144" s="2">
        <f>SUMIF(MICRO!AP:AP,O144,MICRO!AS:AS)</f>
        <v>0</v>
      </c>
      <c r="Q144" s="2">
        <f>SUMIF(MICRO!AP:AP,O144,MICRO!AT:AT)</f>
        <v>0</v>
      </c>
      <c r="R144" s="2">
        <f>SUMIF(MICRO!AP:AP,O:O,MICRO!AU:AU)</f>
        <v>0</v>
      </c>
    </row>
    <row r="145" spans="3:18" s="2" customFormat="1" ht="18.75" thickBot="1" x14ac:dyDescent="0.3">
      <c r="C145" s="45"/>
      <c r="D145" s="61" t="s">
        <v>206</v>
      </c>
      <c r="E145" s="46" t="e">
        <f>VLOOKUP(Tabela2[[#This Row],[TAG]],MICRO!J:L,3,0)</f>
        <v>#N/A</v>
      </c>
      <c r="F145" s="44" t="s">
        <v>23</v>
      </c>
      <c r="G145" s="58">
        <f>SUMIF(MICRO!AP:AP,O:O,MICRO!H:H)</f>
        <v>0</v>
      </c>
      <c r="H145" s="1">
        <f>SUMIF(MICRO!AP:AP,O:O,MICRO!R:R)</f>
        <v>0</v>
      </c>
      <c r="I145" s="1">
        <f>SUMIF(MICRO!AP:AP,O:O,MICRO!T:T)</f>
        <v>0</v>
      </c>
      <c r="J145" s="59">
        <f t="shared" si="10"/>
        <v>0</v>
      </c>
      <c r="K145" s="1">
        <f>SUMIF(MICRO!AP:AP,O:O,MICRO!X:X)</f>
        <v>0</v>
      </c>
      <c r="L145" s="59" t="str">
        <f t="shared" si="11"/>
        <v>0%</v>
      </c>
      <c r="M145" s="1">
        <f t="shared" si="12"/>
        <v>0</v>
      </c>
      <c r="N145" s="56" t="e">
        <f t="shared" si="13"/>
        <v>#N/A</v>
      </c>
      <c r="O145" s="56" t="e">
        <f t="shared" si="14"/>
        <v>#N/A</v>
      </c>
      <c r="P145" s="2">
        <f>SUMIF(MICRO!AP:AP,O145,MICRO!AS:AS)</f>
        <v>0</v>
      </c>
      <c r="Q145" s="2">
        <f>SUMIF(MICRO!AP:AP,O145,MICRO!AT:AT)</f>
        <v>0</v>
      </c>
      <c r="R145" s="2">
        <f>SUMIF(MICRO!AP:AP,O:O,MICRO!AU:AU)</f>
        <v>0</v>
      </c>
    </row>
    <row r="146" spans="3:18" s="2" customFormat="1" ht="18.75" thickBot="1" x14ac:dyDescent="0.3">
      <c r="C146" s="45"/>
      <c r="D146" s="61" t="s">
        <v>208</v>
      </c>
      <c r="E146" s="46" t="e">
        <f>VLOOKUP(Tabela2[[#This Row],[TAG]],MICRO!J:L,3,0)</f>
        <v>#N/A</v>
      </c>
      <c r="F146" s="44" t="s">
        <v>23</v>
      </c>
      <c r="G146" s="58">
        <f>SUMIF(MICRO!AP:AP,O:O,MICRO!H:H)</f>
        <v>0</v>
      </c>
      <c r="H146" s="1">
        <f>SUMIF(MICRO!AP:AP,O:O,MICRO!R:R)</f>
        <v>0</v>
      </c>
      <c r="I146" s="1">
        <f>SUMIF(MICRO!AP:AP,O:O,MICRO!T:T)</f>
        <v>0</v>
      </c>
      <c r="J146" s="59">
        <f t="shared" si="10"/>
        <v>0</v>
      </c>
      <c r="K146" s="1">
        <f>SUMIF(MICRO!AP:AP,O:O,MICRO!X:X)</f>
        <v>0</v>
      </c>
      <c r="L146" s="59" t="str">
        <f t="shared" si="11"/>
        <v>0%</v>
      </c>
      <c r="M146" s="1">
        <f t="shared" si="12"/>
        <v>0</v>
      </c>
      <c r="N146" s="56" t="e">
        <f t="shared" si="13"/>
        <v>#N/A</v>
      </c>
      <c r="O146" s="56" t="e">
        <f t="shared" si="14"/>
        <v>#N/A</v>
      </c>
      <c r="P146" s="2">
        <f>SUMIF(MICRO!AP:AP,O146,MICRO!AS:AS)</f>
        <v>0</v>
      </c>
      <c r="Q146" s="2">
        <f>SUMIF(MICRO!AP:AP,O146,MICRO!AT:AT)</f>
        <v>0</v>
      </c>
      <c r="R146" s="2">
        <f>SUMIF(MICRO!AP:AP,O:O,MICRO!AU:AU)</f>
        <v>0</v>
      </c>
    </row>
    <row r="147" spans="3:18" s="2" customFormat="1" ht="18.75" thickBot="1" x14ac:dyDescent="0.3">
      <c r="C147" s="45"/>
      <c r="D147" s="61" t="s">
        <v>208</v>
      </c>
      <c r="E147" s="46" t="e">
        <f>VLOOKUP(Tabela2[[#This Row],[TAG]],MICRO!J:L,3,0)</f>
        <v>#N/A</v>
      </c>
      <c r="F147" s="44" t="s">
        <v>45</v>
      </c>
      <c r="G147" s="58">
        <f>SUMIF(MICRO!AP:AP,O:O,MICRO!H:H)</f>
        <v>0</v>
      </c>
      <c r="H147" s="1">
        <f>SUMIF(MICRO!AP:AP,O:O,MICRO!R:R)</f>
        <v>0</v>
      </c>
      <c r="I147" s="1">
        <f>SUMIF(MICRO!AP:AP,O:O,MICRO!T:T)</f>
        <v>0</v>
      </c>
      <c r="J147" s="59">
        <f t="shared" si="10"/>
        <v>0</v>
      </c>
      <c r="K147" s="1">
        <f>SUMIF(MICRO!AP:AP,O:O,MICRO!X:X)</f>
        <v>0</v>
      </c>
      <c r="L147" s="59" t="str">
        <f t="shared" si="11"/>
        <v>0%</v>
      </c>
      <c r="M147" s="1">
        <f t="shared" si="12"/>
        <v>0</v>
      </c>
      <c r="N147" s="56" t="e">
        <f t="shared" si="13"/>
        <v>#N/A</v>
      </c>
      <c r="O147" s="56" t="e">
        <f t="shared" si="14"/>
        <v>#N/A</v>
      </c>
      <c r="P147" s="2">
        <f>SUMIF(MICRO!AP:AP,O147,MICRO!AS:AS)</f>
        <v>0</v>
      </c>
      <c r="Q147" s="2">
        <f>SUMIF(MICRO!AP:AP,O147,MICRO!AT:AT)</f>
        <v>0</v>
      </c>
      <c r="R147" s="2">
        <f>SUMIF(MICRO!AP:AP,O:O,MICRO!AU:AU)</f>
        <v>0</v>
      </c>
    </row>
    <row r="148" spans="3:18" s="2" customFormat="1" ht="18.75" thickBot="1" x14ac:dyDescent="0.3">
      <c r="C148" s="45"/>
      <c r="D148" s="61" t="s">
        <v>212</v>
      </c>
      <c r="E148" s="46" t="e">
        <f>VLOOKUP(Tabela2[[#This Row],[TAG]],MICRO!J:L,3,0)</f>
        <v>#N/A</v>
      </c>
      <c r="F148" s="44" t="s">
        <v>23</v>
      </c>
      <c r="G148" s="58">
        <f>SUMIF(MICRO!AP:AP,O:O,MICRO!H:H)</f>
        <v>0</v>
      </c>
      <c r="H148" s="1">
        <f>SUMIF(MICRO!AP:AP,O:O,MICRO!R:R)</f>
        <v>0</v>
      </c>
      <c r="I148" s="1">
        <f>SUMIF(MICRO!AP:AP,O:O,MICRO!T:T)</f>
        <v>0</v>
      </c>
      <c r="J148" s="59">
        <f t="shared" si="10"/>
        <v>0</v>
      </c>
      <c r="K148" s="1">
        <f>SUMIF(MICRO!AP:AP,O:O,MICRO!X:X)</f>
        <v>0</v>
      </c>
      <c r="L148" s="59" t="str">
        <f t="shared" si="11"/>
        <v>0%</v>
      </c>
      <c r="M148" s="1">
        <f t="shared" si="12"/>
        <v>0</v>
      </c>
      <c r="N148" s="56" t="e">
        <f t="shared" si="13"/>
        <v>#N/A</v>
      </c>
      <c r="O148" s="56" t="e">
        <f t="shared" si="14"/>
        <v>#N/A</v>
      </c>
      <c r="P148" s="2">
        <f>SUMIF(MICRO!AP:AP,O148,MICRO!AS:AS)</f>
        <v>0</v>
      </c>
      <c r="Q148" s="2">
        <f>SUMIF(MICRO!AP:AP,O148,MICRO!AT:AT)</f>
        <v>0</v>
      </c>
      <c r="R148" s="2">
        <f>SUMIF(MICRO!AP:AP,O:O,MICRO!AU:AU)</f>
        <v>0</v>
      </c>
    </row>
    <row r="149" spans="3:18" s="2" customFormat="1" ht="18.75" thickBot="1" x14ac:dyDescent="0.3">
      <c r="C149" s="45"/>
      <c r="D149" s="61" t="s">
        <v>214</v>
      </c>
      <c r="E149" s="46" t="e">
        <f>VLOOKUP(Tabela2[[#This Row],[TAG]],MICRO!J:L,3,0)</f>
        <v>#N/A</v>
      </c>
      <c r="F149" s="44" t="s">
        <v>23</v>
      </c>
      <c r="G149" s="58">
        <f>SUMIF(MICRO!AP:AP,O:O,MICRO!H:H)</f>
        <v>0</v>
      </c>
      <c r="H149" s="1">
        <f>SUMIF(MICRO!AP:AP,O:O,MICRO!R:R)</f>
        <v>0</v>
      </c>
      <c r="I149" s="1">
        <f>SUMIF(MICRO!AP:AP,O:O,MICRO!T:T)</f>
        <v>0</v>
      </c>
      <c r="J149" s="59">
        <f t="shared" si="10"/>
        <v>0</v>
      </c>
      <c r="K149" s="1">
        <f>SUMIF(MICRO!AP:AP,O:O,MICRO!X:X)</f>
        <v>0</v>
      </c>
      <c r="L149" s="59" t="str">
        <f t="shared" si="11"/>
        <v>0%</v>
      </c>
      <c r="M149" s="1">
        <f t="shared" si="12"/>
        <v>0</v>
      </c>
      <c r="N149" s="56" t="e">
        <f t="shared" si="13"/>
        <v>#N/A</v>
      </c>
      <c r="O149" s="56" t="e">
        <f t="shared" si="14"/>
        <v>#N/A</v>
      </c>
      <c r="P149" s="2">
        <f>SUMIF(MICRO!AP:AP,O149,MICRO!AS:AS)</f>
        <v>0</v>
      </c>
      <c r="Q149" s="2">
        <f>SUMIF(MICRO!AP:AP,O149,MICRO!AT:AT)</f>
        <v>0</v>
      </c>
      <c r="R149" s="2">
        <f>SUMIF(MICRO!AP:AP,O:O,MICRO!AU:AU)</f>
        <v>0</v>
      </c>
    </row>
    <row r="150" spans="3:18" s="2" customFormat="1" ht="18.75" thickBot="1" x14ac:dyDescent="0.3">
      <c r="C150" s="45"/>
      <c r="D150" s="61" t="s">
        <v>216</v>
      </c>
      <c r="E150" s="46" t="e">
        <f>VLOOKUP(Tabela2[[#This Row],[TAG]],MICRO!J:L,3,0)</f>
        <v>#N/A</v>
      </c>
      <c r="F150" s="44" t="s">
        <v>23</v>
      </c>
      <c r="G150" s="58">
        <f>SUMIF(MICRO!AP:AP,O:O,MICRO!H:H)</f>
        <v>0</v>
      </c>
      <c r="H150" s="1">
        <f>SUMIF(MICRO!AP:AP,O:O,MICRO!R:R)</f>
        <v>0</v>
      </c>
      <c r="I150" s="1">
        <f>SUMIF(MICRO!AP:AP,O:O,MICRO!T:T)</f>
        <v>0</v>
      </c>
      <c r="J150" s="59">
        <f t="shared" si="10"/>
        <v>0</v>
      </c>
      <c r="K150" s="1">
        <f>SUMIF(MICRO!AP:AP,O:O,MICRO!X:X)</f>
        <v>0</v>
      </c>
      <c r="L150" s="59" t="str">
        <f t="shared" si="11"/>
        <v>0%</v>
      </c>
      <c r="M150" s="1">
        <f t="shared" si="12"/>
        <v>0</v>
      </c>
      <c r="N150" s="56" t="e">
        <f t="shared" si="13"/>
        <v>#N/A</v>
      </c>
      <c r="O150" s="56" t="e">
        <f t="shared" si="14"/>
        <v>#N/A</v>
      </c>
      <c r="P150" s="2">
        <f>SUMIF(MICRO!AP:AP,O150,MICRO!AS:AS)</f>
        <v>0</v>
      </c>
      <c r="Q150" s="2">
        <f>SUMIF(MICRO!AP:AP,O150,MICRO!AT:AT)</f>
        <v>0</v>
      </c>
      <c r="R150" s="2">
        <f>SUMIF(MICRO!AP:AP,O:O,MICRO!AU:AU)</f>
        <v>0</v>
      </c>
    </row>
    <row r="151" spans="3:18" s="2" customFormat="1" ht="18.75" thickBot="1" x14ac:dyDescent="0.3">
      <c r="C151" s="45"/>
      <c r="D151" s="61" t="s">
        <v>229</v>
      </c>
      <c r="E151" s="46" t="e">
        <f>VLOOKUP(Tabela2[[#This Row],[TAG]],MICRO!J:L,3,0)</f>
        <v>#N/A</v>
      </c>
      <c r="F151" s="44" t="s">
        <v>23</v>
      </c>
      <c r="G151" s="58">
        <f>SUMIF(MICRO!AP:AP,O:O,MICRO!H:H)</f>
        <v>0</v>
      </c>
      <c r="H151" s="1">
        <f>SUMIF(MICRO!AP:AP,O:O,MICRO!R:R)</f>
        <v>0</v>
      </c>
      <c r="I151" s="1">
        <f>SUMIF(MICRO!AP:AP,O:O,MICRO!T:T)</f>
        <v>0</v>
      </c>
      <c r="J151" s="59">
        <f t="shared" si="10"/>
        <v>0</v>
      </c>
      <c r="K151" s="1">
        <f>SUMIF(MICRO!AP:AP,O:O,MICRO!X:X)</f>
        <v>0</v>
      </c>
      <c r="L151" s="59" t="str">
        <f t="shared" si="11"/>
        <v>0%</v>
      </c>
      <c r="M151" s="1">
        <f t="shared" si="12"/>
        <v>0</v>
      </c>
      <c r="N151" s="56" t="e">
        <f t="shared" si="13"/>
        <v>#N/A</v>
      </c>
      <c r="O151" s="56" t="e">
        <f t="shared" si="14"/>
        <v>#N/A</v>
      </c>
      <c r="P151" s="2">
        <f>SUMIF(MICRO!AP:AP,O151,MICRO!AS:AS)</f>
        <v>0</v>
      </c>
      <c r="Q151" s="2">
        <f>SUMIF(MICRO!AP:AP,O151,MICRO!AT:AT)</f>
        <v>0</v>
      </c>
      <c r="R151" s="2">
        <f>SUMIF(MICRO!AP:AP,O:O,MICRO!AU:AU)</f>
        <v>0</v>
      </c>
    </row>
    <row r="152" spans="3:18" s="2" customFormat="1" ht="18.75" thickBot="1" x14ac:dyDescent="0.3">
      <c r="C152" s="45"/>
      <c r="D152" s="61" t="s">
        <v>223</v>
      </c>
      <c r="E152" s="46" t="e">
        <f>VLOOKUP(Tabela2[[#This Row],[TAG]],MICRO!J:L,3,0)</f>
        <v>#N/A</v>
      </c>
      <c r="F152" s="44" t="s">
        <v>31</v>
      </c>
      <c r="G152" s="58">
        <f>SUMIF(MICRO!AP:AP,O:O,MICRO!H:H)</f>
        <v>0</v>
      </c>
      <c r="H152" s="1">
        <f>SUMIF(MICRO!AP:AP,O:O,MICRO!R:R)</f>
        <v>0</v>
      </c>
      <c r="I152" s="1">
        <f>SUMIF(MICRO!AP:AP,O:O,MICRO!T:T)</f>
        <v>0</v>
      </c>
      <c r="J152" s="59">
        <f t="shared" si="10"/>
        <v>0</v>
      </c>
      <c r="K152" s="1">
        <f>SUMIF(MICRO!AP:AP,O:O,MICRO!X:X)</f>
        <v>0</v>
      </c>
      <c r="L152" s="59" t="str">
        <f t="shared" si="11"/>
        <v>0%</v>
      </c>
      <c r="M152" s="1">
        <f t="shared" si="12"/>
        <v>0</v>
      </c>
      <c r="N152" s="56" t="e">
        <f t="shared" si="13"/>
        <v>#N/A</v>
      </c>
      <c r="O152" s="56" t="e">
        <f t="shared" si="14"/>
        <v>#N/A</v>
      </c>
      <c r="P152" s="2">
        <f>SUMIF(MICRO!AP:AP,O152,MICRO!AS:AS)</f>
        <v>0</v>
      </c>
      <c r="Q152" s="2">
        <f>SUMIF(MICRO!AP:AP,O152,MICRO!AT:AT)</f>
        <v>0</v>
      </c>
      <c r="R152" s="2">
        <f>SUMIF(MICRO!AP:AP,O:O,MICRO!AU:AU)</f>
        <v>0</v>
      </c>
    </row>
    <row r="153" spans="3:18" s="2" customFormat="1" ht="18.75" thickBot="1" x14ac:dyDescent="0.3">
      <c r="C153" s="45"/>
      <c r="D153" s="61" t="s">
        <v>223</v>
      </c>
      <c r="E153" s="46" t="e">
        <f>VLOOKUP(Tabela2[[#This Row],[TAG]],MICRO!J:L,3,0)</f>
        <v>#N/A</v>
      </c>
      <c r="F153" s="44" t="s">
        <v>32</v>
      </c>
      <c r="G153" s="58">
        <f>SUMIF(MICRO!AP:AP,O:O,MICRO!H:H)</f>
        <v>0</v>
      </c>
      <c r="H153" s="1">
        <f>SUMIF(MICRO!AP:AP,O:O,MICRO!R:R)</f>
        <v>0</v>
      </c>
      <c r="I153" s="1">
        <f>SUMIF(MICRO!AP:AP,O:O,MICRO!T:T)</f>
        <v>0</v>
      </c>
      <c r="J153" s="59">
        <f t="shared" si="10"/>
        <v>0</v>
      </c>
      <c r="K153" s="1">
        <f>SUMIF(MICRO!AP:AP,O:O,MICRO!X:X)</f>
        <v>0</v>
      </c>
      <c r="L153" s="59" t="str">
        <f t="shared" si="11"/>
        <v>0%</v>
      </c>
      <c r="M153" s="1">
        <f t="shared" si="12"/>
        <v>0</v>
      </c>
      <c r="N153" s="56" t="e">
        <f t="shared" si="13"/>
        <v>#N/A</v>
      </c>
      <c r="O153" s="56" t="e">
        <f t="shared" si="14"/>
        <v>#N/A</v>
      </c>
      <c r="P153" s="2">
        <f>SUMIF(MICRO!AP:AP,O153,MICRO!AS:AS)</f>
        <v>0</v>
      </c>
      <c r="Q153" s="2">
        <f>SUMIF(MICRO!AP:AP,O153,MICRO!AT:AT)</f>
        <v>0</v>
      </c>
      <c r="R153" s="2">
        <f>SUMIF(MICRO!AP:AP,O:O,MICRO!AU:AU)</f>
        <v>0</v>
      </c>
    </row>
    <row r="154" spans="3:18" s="2" customFormat="1" ht="18.75" thickBot="1" x14ac:dyDescent="0.3">
      <c r="C154" s="45"/>
      <c r="D154" s="61" t="s">
        <v>220</v>
      </c>
      <c r="E154" s="46" t="e">
        <f>VLOOKUP(Tabela2[[#This Row],[TAG]],MICRO!J:L,3,0)</f>
        <v>#N/A</v>
      </c>
      <c r="F154" s="44" t="s">
        <v>31</v>
      </c>
      <c r="G154" s="58">
        <f>SUMIF(MICRO!AP:AP,O:O,MICRO!H:H)</f>
        <v>0</v>
      </c>
      <c r="H154" s="1">
        <f>SUMIF(MICRO!AP:AP,O:O,MICRO!R:R)</f>
        <v>0</v>
      </c>
      <c r="I154" s="1">
        <f>SUMIF(MICRO!AP:AP,O:O,MICRO!T:T)</f>
        <v>0</v>
      </c>
      <c r="J154" s="59">
        <f t="shared" si="10"/>
        <v>0</v>
      </c>
      <c r="K154" s="1">
        <f>SUMIF(MICRO!AP:AP,O:O,MICRO!X:X)</f>
        <v>0</v>
      </c>
      <c r="L154" s="59" t="str">
        <f t="shared" si="11"/>
        <v>0%</v>
      </c>
      <c r="M154" s="1">
        <f t="shared" si="12"/>
        <v>0</v>
      </c>
      <c r="N154" s="56" t="e">
        <f t="shared" si="13"/>
        <v>#N/A</v>
      </c>
      <c r="O154" s="56" t="e">
        <f t="shared" si="14"/>
        <v>#N/A</v>
      </c>
      <c r="P154" s="2">
        <f>SUMIF(MICRO!AP:AP,O154,MICRO!AS:AS)</f>
        <v>0</v>
      </c>
      <c r="Q154" s="2">
        <f>SUMIF(MICRO!AP:AP,O154,MICRO!AT:AT)</f>
        <v>0</v>
      </c>
      <c r="R154" s="2">
        <f>SUMIF(MICRO!AP:AP,O:O,MICRO!AU:AU)</f>
        <v>0</v>
      </c>
    </row>
    <row r="155" spans="3:18" s="2" customFormat="1" ht="18.75" thickBot="1" x14ac:dyDescent="0.3">
      <c r="C155" s="45"/>
      <c r="D155" s="61" t="s">
        <v>220</v>
      </c>
      <c r="E155" s="46" t="e">
        <f>VLOOKUP(Tabela2[[#This Row],[TAG]],MICRO!J:L,3,0)</f>
        <v>#N/A</v>
      </c>
      <c r="F155" s="44" t="s">
        <v>45</v>
      </c>
      <c r="G155" s="58">
        <f>SUMIF(MICRO!AP:AP,O:O,MICRO!H:H)</f>
        <v>0</v>
      </c>
      <c r="H155" s="1">
        <f>SUMIF(MICRO!AP:AP,O:O,MICRO!R:R)</f>
        <v>0</v>
      </c>
      <c r="I155" s="1">
        <f>SUMIF(MICRO!AP:AP,O:O,MICRO!T:T)</f>
        <v>0</v>
      </c>
      <c r="J155" s="59">
        <f t="shared" si="10"/>
        <v>0</v>
      </c>
      <c r="K155" s="1">
        <f>SUMIF(MICRO!AP:AP,O:O,MICRO!X:X)</f>
        <v>0</v>
      </c>
      <c r="L155" s="59" t="str">
        <f t="shared" si="11"/>
        <v>0%</v>
      </c>
      <c r="M155" s="1">
        <f t="shared" si="12"/>
        <v>0</v>
      </c>
      <c r="N155" s="56" t="e">
        <f t="shared" si="13"/>
        <v>#N/A</v>
      </c>
      <c r="O155" s="56" t="e">
        <f t="shared" si="14"/>
        <v>#N/A</v>
      </c>
      <c r="P155" s="2">
        <f>SUMIF(MICRO!AP:AP,O155,MICRO!AS:AS)</f>
        <v>0</v>
      </c>
      <c r="Q155" s="2">
        <f>SUMIF(MICRO!AP:AP,O155,MICRO!AT:AT)</f>
        <v>0</v>
      </c>
      <c r="R155" s="2">
        <f>SUMIF(MICRO!AP:AP,O:O,MICRO!AU:AU)</f>
        <v>0</v>
      </c>
    </row>
    <row r="156" spans="3:18" s="2" customFormat="1" ht="18.75" thickBot="1" x14ac:dyDescent="0.3">
      <c r="C156" s="45"/>
      <c r="D156" s="61" t="s">
        <v>228</v>
      </c>
      <c r="E156" s="46" t="e">
        <f>VLOOKUP(Tabela2[[#This Row],[TAG]],MICRO!J:L,3,0)</f>
        <v>#N/A</v>
      </c>
      <c r="F156" s="44" t="s">
        <v>32</v>
      </c>
      <c r="G156" s="58">
        <f>SUMIF(MICRO!AP:AP,O:O,MICRO!H:H)</f>
        <v>0</v>
      </c>
      <c r="H156" s="1">
        <f>SUMIF(MICRO!AP:AP,O:O,MICRO!R:R)</f>
        <v>0</v>
      </c>
      <c r="I156" s="1">
        <f>SUMIF(MICRO!AP:AP,O:O,MICRO!T:T)</f>
        <v>0</v>
      </c>
      <c r="J156" s="59">
        <f t="shared" si="10"/>
        <v>0</v>
      </c>
      <c r="K156" s="1">
        <f>SUMIF(MICRO!AP:AP,O:O,MICRO!X:X)</f>
        <v>0</v>
      </c>
      <c r="L156" s="59" t="str">
        <f t="shared" si="11"/>
        <v>0%</v>
      </c>
      <c r="M156" s="1">
        <f t="shared" si="12"/>
        <v>0</v>
      </c>
      <c r="N156" s="56" t="e">
        <f t="shared" si="13"/>
        <v>#N/A</v>
      </c>
      <c r="O156" s="56" t="e">
        <f t="shared" si="14"/>
        <v>#N/A</v>
      </c>
      <c r="P156" s="2">
        <f>SUMIF(MICRO!AP:AP,O156,MICRO!AS:AS)</f>
        <v>0</v>
      </c>
      <c r="Q156" s="2">
        <f>SUMIF(MICRO!AP:AP,O156,MICRO!AT:AT)</f>
        <v>0</v>
      </c>
      <c r="R156" s="2">
        <f>SUMIF(MICRO!AP:AP,O:O,MICRO!AU:AU)</f>
        <v>0</v>
      </c>
    </row>
    <row r="157" spans="3:18" s="2" customFormat="1" ht="18.75" thickBot="1" x14ac:dyDescent="0.3">
      <c r="C157" s="45"/>
      <c r="D157" s="61" t="s">
        <v>312</v>
      </c>
      <c r="E157" s="46" t="e">
        <f>VLOOKUP(Tabela2[[#This Row],[TAG]],MICRO!J:L,3,0)</f>
        <v>#N/A</v>
      </c>
      <c r="F157" s="44"/>
      <c r="G157" s="58">
        <f>SUMIF(MICRO!AP:AP,O:O,MICRO!H:H)</f>
        <v>0</v>
      </c>
      <c r="H157" s="1">
        <f>SUMIF(MICRO!AP:AP,O:O,MICRO!R:R)</f>
        <v>0</v>
      </c>
      <c r="I157" s="1">
        <f>SUMIF(MICRO!AP:AP,O:O,MICRO!T:T)</f>
        <v>0</v>
      </c>
      <c r="J157" s="59">
        <f t="shared" si="10"/>
        <v>0</v>
      </c>
      <c r="K157" s="1">
        <f>SUMIF(MICRO!AP:AP,O:O,MICRO!X:X)</f>
        <v>0</v>
      </c>
      <c r="L157" s="59" t="str">
        <f t="shared" si="11"/>
        <v>0%</v>
      </c>
      <c r="M157" s="1">
        <f t="shared" si="12"/>
        <v>0</v>
      </c>
      <c r="N157" s="56" t="e">
        <f t="shared" si="13"/>
        <v>#N/A</v>
      </c>
      <c r="O157" s="56" t="e">
        <f t="shared" si="14"/>
        <v>#N/A</v>
      </c>
      <c r="P157" s="2">
        <f>SUMIF(MICRO!AP:AP,O157,MICRO!AS:AS)</f>
        <v>0</v>
      </c>
      <c r="Q157" s="2">
        <f>SUMIF(MICRO!AP:AP,O157,MICRO!AT:AT)</f>
        <v>0</v>
      </c>
      <c r="R157" s="2">
        <f>SUMIF(MICRO!AP:AP,O:O,MICRO!AU:AU)</f>
        <v>0</v>
      </c>
    </row>
    <row r="158" spans="3:18" s="2" customFormat="1" ht="18.75" thickBot="1" x14ac:dyDescent="0.3">
      <c r="C158" s="45"/>
      <c r="D158" s="61" t="s">
        <v>233</v>
      </c>
      <c r="E158" s="46" t="e">
        <f>VLOOKUP(Tabela2[[#This Row],[TAG]],MICRO!J:L,3,0)</f>
        <v>#N/A</v>
      </c>
      <c r="F158" s="44" t="s">
        <v>23</v>
      </c>
      <c r="G158" s="58">
        <f>SUMIF(MICRO!AP:AP,O:O,MICRO!H:H)</f>
        <v>0</v>
      </c>
      <c r="H158" s="1">
        <f>SUMIF(MICRO!AP:AP,O:O,MICRO!R:R)</f>
        <v>0</v>
      </c>
      <c r="I158" s="1">
        <f>SUMIF(MICRO!AP:AP,O:O,MICRO!T:T)</f>
        <v>0</v>
      </c>
      <c r="J158" s="59">
        <f t="shared" si="10"/>
        <v>0</v>
      </c>
      <c r="K158" s="1">
        <f>SUMIF(MICRO!AP:AP,O:O,MICRO!X:X)</f>
        <v>0</v>
      </c>
      <c r="L158" s="59" t="str">
        <f t="shared" si="11"/>
        <v>0%</v>
      </c>
      <c r="M158" s="1">
        <f t="shared" si="12"/>
        <v>0</v>
      </c>
      <c r="N158" s="56" t="e">
        <f t="shared" si="13"/>
        <v>#N/A</v>
      </c>
      <c r="O158" s="56" t="e">
        <f t="shared" si="14"/>
        <v>#N/A</v>
      </c>
      <c r="P158" s="2">
        <f>SUMIF(MICRO!AP:AP,O158,MICRO!AS:AS)</f>
        <v>0</v>
      </c>
      <c r="Q158" s="2">
        <f>SUMIF(MICRO!AP:AP,O158,MICRO!AT:AT)</f>
        <v>0</v>
      </c>
      <c r="R158" s="2">
        <f>SUMIF(MICRO!AP:AP,O:O,MICRO!AU:AU)</f>
        <v>0</v>
      </c>
    </row>
    <row r="159" spans="3:18" s="2" customFormat="1" ht="18.75" thickBot="1" x14ac:dyDescent="0.3">
      <c r="C159" s="45"/>
      <c r="D159" s="61" t="s">
        <v>235</v>
      </c>
      <c r="E159" s="46" t="e">
        <f>VLOOKUP(Tabela2[[#This Row],[TAG]],MICRO!J:L,3,0)</f>
        <v>#N/A</v>
      </c>
      <c r="F159" s="44" t="s">
        <v>23</v>
      </c>
      <c r="G159" s="58">
        <f>SUMIF(MICRO!AP:AP,O:O,MICRO!H:H)</f>
        <v>0</v>
      </c>
      <c r="H159" s="1">
        <f>SUMIF(MICRO!AP:AP,O:O,MICRO!R:R)</f>
        <v>0</v>
      </c>
      <c r="I159" s="1">
        <f>SUMIF(MICRO!AP:AP,O:O,MICRO!T:T)</f>
        <v>0</v>
      </c>
      <c r="J159" s="59">
        <f t="shared" si="10"/>
        <v>0</v>
      </c>
      <c r="K159" s="1">
        <f>SUMIF(MICRO!AP:AP,O:O,MICRO!X:X)</f>
        <v>0</v>
      </c>
      <c r="L159" s="59" t="str">
        <f t="shared" si="11"/>
        <v>0%</v>
      </c>
      <c r="M159" s="1">
        <f t="shared" si="12"/>
        <v>0</v>
      </c>
      <c r="N159" s="56" t="e">
        <f t="shared" si="13"/>
        <v>#N/A</v>
      </c>
      <c r="O159" s="56" t="e">
        <f t="shared" si="14"/>
        <v>#N/A</v>
      </c>
      <c r="P159" s="2">
        <f>SUMIF(MICRO!AP:AP,O159,MICRO!AS:AS)</f>
        <v>0</v>
      </c>
      <c r="Q159" s="2">
        <f>SUMIF(MICRO!AP:AP,O159,MICRO!AT:AT)</f>
        <v>0</v>
      </c>
      <c r="R159" s="2">
        <f>SUMIF(MICRO!AP:AP,O:O,MICRO!AU:AU)</f>
        <v>0</v>
      </c>
    </row>
    <row r="160" spans="3:18" s="2" customFormat="1" ht="18.75" thickBot="1" x14ac:dyDescent="0.3">
      <c r="C160" s="45"/>
      <c r="D160" s="61" t="s">
        <v>237</v>
      </c>
      <c r="E160" s="46" t="e">
        <f>VLOOKUP(Tabela2[[#This Row],[TAG]],MICRO!J:L,3,0)</f>
        <v>#N/A</v>
      </c>
      <c r="F160" s="44" t="s">
        <v>33</v>
      </c>
      <c r="G160" s="58">
        <f>SUMIF(MICRO!AP:AP,O:O,MICRO!H:H)</f>
        <v>0</v>
      </c>
      <c r="H160" s="1">
        <f>SUMIF(MICRO!AP:AP,O:O,MICRO!R:R)</f>
        <v>0</v>
      </c>
      <c r="I160" s="1">
        <f>SUMIF(MICRO!AP:AP,O:O,MICRO!T:T)</f>
        <v>0</v>
      </c>
      <c r="J160" s="59">
        <f t="shared" si="10"/>
        <v>0</v>
      </c>
      <c r="K160" s="1">
        <f>SUMIF(MICRO!AP:AP,O:O,MICRO!X:X)</f>
        <v>0</v>
      </c>
      <c r="L160" s="59" t="str">
        <f t="shared" si="11"/>
        <v>0%</v>
      </c>
      <c r="M160" s="1">
        <f t="shared" si="12"/>
        <v>0</v>
      </c>
      <c r="N160" s="56" t="e">
        <f t="shared" si="13"/>
        <v>#N/A</v>
      </c>
      <c r="O160" s="56" t="e">
        <f t="shared" si="14"/>
        <v>#N/A</v>
      </c>
      <c r="P160" s="2">
        <f>SUMIF(MICRO!AP:AP,O160,MICRO!AS:AS)</f>
        <v>0</v>
      </c>
      <c r="Q160" s="2">
        <f>SUMIF(MICRO!AP:AP,O160,MICRO!AT:AT)</f>
        <v>0</v>
      </c>
      <c r="R160" s="2">
        <f>SUMIF(MICRO!AP:AP,O:O,MICRO!AU:AU)</f>
        <v>0</v>
      </c>
    </row>
    <row r="161" spans="3:18" s="2" customFormat="1" ht="18.75" thickBot="1" x14ac:dyDescent="0.3">
      <c r="C161" s="45"/>
      <c r="D161" s="61" t="s">
        <v>240</v>
      </c>
      <c r="E161" s="46" t="e">
        <f>VLOOKUP(Tabela2[[#This Row],[TAG]],MICRO!J:L,3,0)</f>
        <v>#N/A</v>
      </c>
      <c r="F161" s="44" t="s">
        <v>44</v>
      </c>
      <c r="G161" s="58">
        <f>SUMIF(MICRO!AP:AP,O:O,MICRO!H:H)</f>
        <v>0</v>
      </c>
      <c r="H161" s="1">
        <f>SUMIF(MICRO!AP:AP,O:O,MICRO!R:R)</f>
        <v>0</v>
      </c>
      <c r="I161" s="1">
        <f>SUMIF(MICRO!AP:AP,O:O,MICRO!T:T)</f>
        <v>0</v>
      </c>
      <c r="J161" s="59">
        <f t="shared" si="10"/>
        <v>0</v>
      </c>
      <c r="K161" s="1">
        <f>SUMIF(MICRO!AP:AP,O:O,MICRO!X:X)</f>
        <v>0</v>
      </c>
      <c r="L161" s="59" t="str">
        <f t="shared" si="11"/>
        <v>0%</v>
      </c>
      <c r="M161" s="1">
        <f t="shared" si="12"/>
        <v>0</v>
      </c>
      <c r="N161" s="56" t="e">
        <f t="shared" si="13"/>
        <v>#N/A</v>
      </c>
      <c r="O161" s="56" t="e">
        <f t="shared" si="14"/>
        <v>#N/A</v>
      </c>
      <c r="P161" s="2">
        <f>SUMIF(MICRO!AP:AP,O161,MICRO!AS:AS)</f>
        <v>0</v>
      </c>
      <c r="Q161" s="2">
        <f>SUMIF(MICRO!AP:AP,O161,MICRO!AT:AT)</f>
        <v>0</v>
      </c>
      <c r="R161" s="2">
        <f>SUMIF(MICRO!AP:AP,O:O,MICRO!AU:AU)</f>
        <v>0</v>
      </c>
    </row>
    <row r="162" spans="3:18" s="2" customFormat="1" ht="18.75" thickBot="1" x14ac:dyDescent="0.3">
      <c r="C162" s="45"/>
      <c r="D162" s="61" t="s">
        <v>241</v>
      </c>
      <c r="E162" s="46" t="e">
        <f>VLOOKUP(Tabela2[[#This Row],[TAG]],MICRO!J:L,3,0)</f>
        <v>#N/A</v>
      </c>
      <c r="F162" s="44" t="s">
        <v>22</v>
      </c>
      <c r="G162" s="58">
        <f>SUMIF(MICRO!AP:AP,O:O,MICRO!H:H)</f>
        <v>0</v>
      </c>
      <c r="H162" s="1">
        <f>SUMIF(MICRO!AP:AP,O:O,MICRO!R:R)</f>
        <v>0</v>
      </c>
      <c r="I162" s="1">
        <f>SUMIF(MICRO!AP:AP,O:O,MICRO!T:T)</f>
        <v>0</v>
      </c>
      <c r="J162" s="59">
        <f t="shared" si="10"/>
        <v>0</v>
      </c>
      <c r="K162" s="1">
        <f>SUMIF(MICRO!AP:AP,O:O,MICRO!X:X)</f>
        <v>0</v>
      </c>
      <c r="L162" s="59" t="str">
        <f t="shared" si="11"/>
        <v>0%</v>
      </c>
      <c r="M162" s="1">
        <f t="shared" si="12"/>
        <v>0</v>
      </c>
      <c r="N162" s="56" t="e">
        <f t="shared" si="13"/>
        <v>#N/A</v>
      </c>
      <c r="O162" s="56" t="e">
        <f t="shared" si="14"/>
        <v>#N/A</v>
      </c>
      <c r="P162" s="2">
        <f>SUMIF(MICRO!AP:AP,O162,MICRO!AS:AS)</f>
        <v>0</v>
      </c>
      <c r="Q162" s="2">
        <f>SUMIF(MICRO!AP:AP,O162,MICRO!AT:AT)</f>
        <v>0</v>
      </c>
      <c r="R162" s="2">
        <f>SUMIF(MICRO!AP:AP,O:O,MICRO!AU:AU)</f>
        <v>0</v>
      </c>
    </row>
    <row r="163" spans="3:18" s="2" customFormat="1" ht="18.75" thickBot="1" x14ac:dyDescent="0.3">
      <c r="C163" s="45"/>
      <c r="D163" s="61" t="s">
        <v>281</v>
      </c>
      <c r="E163" s="46" t="e">
        <f>VLOOKUP(Tabela2[[#This Row],[TAG]],MICRO!J:L,3,0)</f>
        <v>#N/A</v>
      </c>
      <c r="F163" s="44" t="s">
        <v>32</v>
      </c>
      <c r="G163" s="58">
        <f>SUMIF(MICRO!AP:AP,O:O,MICRO!H:H)</f>
        <v>0</v>
      </c>
      <c r="H163" s="1">
        <f>SUMIF(MICRO!AP:AP,O:O,MICRO!R:R)</f>
        <v>0</v>
      </c>
      <c r="I163" s="1">
        <f>SUMIF(MICRO!AP:AP,O:O,MICRO!T:T)</f>
        <v>0</v>
      </c>
      <c r="J163" s="59">
        <f t="shared" si="10"/>
        <v>0</v>
      </c>
      <c r="K163" s="1">
        <f>SUMIF(MICRO!AP:AP,O:O,MICRO!X:X)</f>
        <v>0</v>
      </c>
      <c r="L163" s="59" t="str">
        <f t="shared" si="11"/>
        <v>0%</v>
      </c>
      <c r="M163" s="1">
        <f t="shared" si="12"/>
        <v>0</v>
      </c>
      <c r="N163" s="56" t="e">
        <f t="shared" si="13"/>
        <v>#N/A</v>
      </c>
      <c r="O163" s="56" t="e">
        <f t="shared" si="14"/>
        <v>#N/A</v>
      </c>
      <c r="P163" s="2">
        <f>SUMIF(MICRO!AP:AP,O163,MICRO!AS:AS)</f>
        <v>0</v>
      </c>
      <c r="Q163" s="2">
        <f>SUMIF(MICRO!AP:AP,O163,MICRO!AT:AT)</f>
        <v>0</v>
      </c>
      <c r="R163" s="2">
        <f>SUMIF(MICRO!AP:AP,O:O,MICRO!AU:AU)</f>
        <v>0</v>
      </c>
    </row>
    <row r="164" spans="3:18" s="2" customFormat="1" ht="18.75" thickBot="1" x14ac:dyDescent="0.3">
      <c r="C164" s="45"/>
      <c r="D164" s="61" t="s">
        <v>292</v>
      </c>
      <c r="E164" s="46" t="e">
        <f>VLOOKUP(Tabela2[[#This Row],[TAG]],MICRO!J:L,3,0)</f>
        <v>#N/A</v>
      </c>
      <c r="F164" s="44" t="s">
        <v>23</v>
      </c>
      <c r="G164" s="58">
        <f>SUMIF(MICRO!AP:AP,O:O,MICRO!H:H)</f>
        <v>0</v>
      </c>
      <c r="H164" s="1">
        <f>SUMIF(MICRO!AP:AP,O:O,MICRO!R:R)</f>
        <v>0</v>
      </c>
      <c r="I164" s="1">
        <f>SUMIF(MICRO!AP:AP,O:O,MICRO!T:T)</f>
        <v>0</v>
      </c>
      <c r="J164" s="59">
        <f t="shared" si="10"/>
        <v>0</v>
      </c>
      <c r="K164" s="1">
        <f>SUMIF(MICRO!AP:AP,O:O,MICRO!X:X)</f>
        <v>0</v>
      </c>
      <c r="L164" s="59" t="str">
        <f t="shared" si="11"/>
        <v>0%</v>
      </c>
      <c r="M164" s="1">
        <f t="shared" si="12"/>
        <v>0</v>
      </c>
      <c r="N164" s="56" t="e">
        <f t="shared" si="13"/>
        <v>#N/A</v>
      </c>
      <c r="O164" s="56" t="e">
        <f t="shared" si="14"/>
        <v>#N/A</v>
      </c>
      <c r="P164" s="2">
        <f>SUMIF(MICRO!AP:AP,O164,MICRO!AS:AS)</f>
        <v>0</v>
      </c>
      <c r="Q164" s="2">
        <f>SUMIF(MICRO!AP:AP,O164,MICRO!AT:AT)</f>
        <v>0</v>
      </c>
      <c r="R164" s="2">
        <f>SUMIF(MICRO!AP:AP,O:O,MICRO!AU:AU)</f>
        <v>0</v>
      </c>
    </row>
    <row r="165" spans="3:18" s="2" customFormat="1" ht="18.75" thickBot="1" x14ac:dyDescent="0.3">
      <c r="C165" s="45"/>
      <c r="D165" s="61" t="s">
        <v>293</v>
      </c>
      <c r="E165" s="46" t="e">
        <f>VLOOKUP(Tabela2[[#This Row],[TAG]],MICRO!J:L,3,0)</f>
        <v>#N/A</v>
      </c>
      <c r="F165" s="44" t="s">
        <v>45</v>
      </c>
      <c r="G165" s="58">
        <f>SUMIF(MICRO!AP:AP,O:O,MICRO!H:H)</f>
        <v>0</v>
      </c>
      <c r="H165" s="1">
        <f>SUMIF(MICRO!AP:AP,O:O,MICRO!R:R)</f>
        <v>0</v>
      </c>
      <c r="I165" s="1">
        <f>SUMIF(MICRO!AP:AP,O:O,MICRO!T:T)</f>
        <v>0</v>
      </c>
      <c r="J165" s="59">
        <f t="shared" si="10"/>
        <v>0</v>
      </c>
      <c r="K165" s="1">
        <f>SUMIF(MICRO!AP:AP,O:O,MICRO!X:X)</f>
        <v>0</v>
      </c>
      <c r="L165" s="59" t="str">
        <f t="shared" si="11"/>
        <v>0%</v>
      </c>
      <c r="M165" s="1">
        <f t="shared" si="12"/>
        <v>0</v>
      </c>
      <c r="N165" s="56" t="e">
        <f t="shared" si="13"/>
        <v>#N/A</v>
      </c>
      <c r="O165" s="56" t="e">
        <f t="shared" si="14"/>
        <v>#N/A</v>
      </c>
      <c r="P165" s="2">
        <f>SUMIF(MICRO!AP:AP,O165,MICRO!AS:AS)</f>
        <v>0</v>
      </c>
      <c r="Q165" s="2">
        <f>SUMIF(MICRO!AP:AP,O165,MICRO!AT:AT)</f>
        <v>0</v>
      </c>
      <c r="R165" s="2">
        <f>SUMIF(MICRO!AP:AP,O:O,MICRO!AU:AU)</f>
        <v>0</v>
      </c>
    </row>
    <row r="166" spans="3:18" s="2" customFormat="1" ht="18.75" thickBot="1" x14ac:dyDescent="0.3">
      <c r="C166" s="45"/>
      <c r="D166" s="61" t="s">
        <v>293</v>
      </c>
      <c r="E166" s="46" t="e">
        <f>VLOOKUP(Tabela2[[#This Row],[TAG]],MICRO!J:L,3,0)</f>
        <v>#N/A</v>
      </c>
      <c r="F166" s="44" t="s">
        <v>32</v>
      </c>
      <c r="G166" s="58">
        <f>SUMIF(MICRO!AP:AP,O:O,MICRO!H:H)</f>
        <v>0</v>
      </c>
      <c r="H166" s="1">
        <f>SUMIF(MICRO!AP:AP,O:O,MICRO!R:R)</f>
        <v>0</v>
      </c>
      <c r="I166" s="1">
        <f>SUMIF(MICRO!AP:AP,O:O,MICRO!T:T)</f>
        <v>0</v>
      </c>
      <c r="J166" s="59">
        <f t="shared" si="10"/>
        <v>0</v>
      </c>
      <c r="K166" s="1">
        <f>SUMIF(MICRO!AP:AP,O:O,MICRO!X:X)</f>
        <v>0</v>
      </c>
      <c r="L166" s="59" t="str">
        <f t="shared" si="11"/>
        <v>0%</v>
      </c>
      <c r="M166" s="1">
        <f t="shared" si="12"/>
        <v>0</v>
      </c>
      <c r="N166" s="56" t="e">
        <f t="shared" si="13"/>
        <v>#N/A</v>
      </c>
      <c r="O166" s="56" t="e">
        <f t="shared" si="14"/>
        <v>#N/A</v>
      </c>
      <c r="P166" s="2">
        <f>SUMIF(MICRO!AP:AP,O166,MICRO!AS:AS)</f>
        <v>0</v>
      </c>
      <c r="Q166" s="2">
        <f>SUMIF(MICRO!AP:AP,O166,MICRO!AT:AT)</f>
        <v>0</v>
      </c>
      <c r="R166" s="2">
        <f>SUMIF(MICRO!AP:AP,O:O,MICRO!AU:AU)</f>
        <v>0</v>
      </c>
    </row>
    <row r="167" spans="3:18" s="2" customFormat="1" ht="18.75" thickBot="1" x14ac:dyDescent="0.3">
      <c r="C167" s="45"/>
      <c r="D167" s="61" t="s">
        <v>293</v>
      </c>
      <c r="E167" s="46" t="e">
        <f>VLOOKUP(Tabela2[[#This Row],[TAG]],MICRO!J:L,3,0)</f>
        <v>#N/A</v>
      </c>
      <c r="F167" s="44" t="s">
        <v>31</v>
      </c>
      <c r="G167" s="58">
        <f>SUMIF(MICRO!AP:AP,O:O,MICRO!H:H)</f>
        <v>0</v>
      </c>
      <c r="H167" s="1">
        <f>SUMIF(MICRO!AP:AP,O:O,MICRO!R:R)</f>
        <v>0</v>
      </c>
      <c r="I167" s="1">
        <f>SUMIF(MICRO!AP:AP,O:O,MICRO!T:T)</f>
        <v>0</v>
      </c>
      <c r="J167" s="59">
        <f t="shared" si="10"/>
        <v>0</v>
      </c>
      <c r="K167" s="1">
        <f>SUMIF(MICRO!AP:AP,O:O,MICRO!X:X)</f>
        <v>0</v>
      </c>
      <c r="L167" s="59" t="str">
        <f t="shared" si="11"/>
        <v>0%</v>
      </c>
      <c r="M167" s="1">
        <f t="shared" si="12"/>
        <v>0</v>
      </c>
      <c r="N167" s="56" t="e">
        <f t="shared" si="13"/>
        <v>#N/A</v>
      </c>
      <c r="O167" s="56" t="e">
        <f t="shared" si="14"/>
        <v>#N/A</v>
      </c>
      <c r="P167" s="2">
        <f>SUMIF(MICRO!AP:AP,O167,MICRO!AS:AS)</f>
        <v>0</v>
      </c>
      <c r="Q167" s="2">
        <f>SUMIF(MICRO!AP:AP,O167,MICRO!AT:AT)</f>
        <v>0</v>
      </c>
      <c r="R167" s="2">
        <f>SUMIF(MICRO!AP:AP,O:O,MICRO!AU:AU)</f>
        <v>0</v>
      </c>
    </row>
    <row r="168" spans="3:18" s="2" customFormat="1" ht="18.75" thickBot="1" x14ac:dyDescent="0.3">
      <c r="C168" s="45"/>
      <c r="D168" s="61" t="s">
        <v>339</v>
      </c>
      <c r="E168" s="46" t="e">
        <f>VLOOKUP(Tabela2[[#This Row],[TAG]],MICRO!J:L,3,0)</f>
        <v>#N/A</v>
      </c>
      <c r="F168" s="44" t="s">
        <v>31</v>
      </c>
      <c r="G168" s="58">
        <f>SUMIF(MICRO!AP:AP,O:O,MICRO!H:H)</f>
        <v>0</v>
      </c>
      <c r="H168" s="1">
        <f>SUMIF(MICRO!AP:AP,O:O,MICRO!R:R)</f>
        <v>0</v>
      </c>
      <c r="I168" s="1">
        <f>SUMIF(MICRO!AP:AP,O:O,MICRO!T:T)</f>
        <v>0</v>
      </c>
      <c r="J168" s="59">
        <f t="shared" si="10"/>
        <v>0</v>
      </c>
      <c r="K168" s="1">
        <f>SUMIF(MICRO!AP:AP,O:O,MICRO!X:X)</f>
        <v>0</v>
      </c>
      <c r="L168" s="59" t="str">
        <f t="shared" si="11"/>
        <v>0%</v>
      </c>
      <c r="M168" s="1">
        <f t="shared" si="12"/>
        <v>0</v>
      </c>
      <c r="N168" s="56" t="e">
        <f t="shared" si="13"/>
        <v>#N/A</v>
      </c>
      <c r="O168" s="56" t="e">
        <f t="shared" si="14"/>
        <v>#N/A</v>
      </c>
      <c r="P168" s="2">
        <f>SUMIF(MICRO!AP:AP,O168,MICRO!AS:AS)</f>
        <v>0</v>
      </c>
      <c r="Q168" s="2">
        <f>SUMIF(MICRO!AP:AP,O168,MICRO!AT:AT)</f>
        <v>0</v>
      </c>
      <c r="R168" s="2">
        <f>SUMIF(MICRO!AP:AP,O:O,MICRO!AU:AU)</f>
        <v>0</v>
      </c>
    </row>
    <row r="169" spans="3:18" s="2" customFormat="1" ht="18.75" thickBot="1" x14ac:dyDescent="0.3">
      <c r="C169" s="45"/>
      <c r="D169" s="61" t="s">
        <v>339</v>
      </c>
      <c r="E169" s="46" t="e">
        <f>VLOOKUP(Tabela2[[#This Row],[TAG]],MICRO!J:L,3,0)</f>
        <v>#N/A</v>
      </c>
      <c r="F169" s="44" t="s">
        <v>44</v>
      </c>
      <c r="G169" s="58">
        <f>SUMIF(MICRO!AP:AP,O:O,MICRO!H:H)</f>
        <v>0</v>
      </c>
      <c r="H169" s="1">
        <f>SUMIF(MICRO!AP:AP,O:O,MICRO!R:R)</f>
        <v>0</v>
      </c>
      <c r="I169" s="1">
        <f>SUMIF(MICRO!AP:AP,O:O,MICRO!T:T)</f>
        <v>0</v>
      </c>
      <c r="J169" s="59">
        <f t="shared" si="10"/>
        <v>0</v>
      </c>
      <c r="K169" s="1">
        <f>SUMIF(MICRO!AP:AP,O:O,MICRO!X:X)</f>
        <v>0</v>
      </c>
      <c r="L169" s="59" t="str">
        <f t="shared" si="11"/>
        <v>0%</v>
      </c>
      <c r="M169" s="1">
        <f t="shared" si="12"/>
        <v>0</v>
      </c>
      <c r="N169" s="56" t="e">
        <f t="shared" si="13"/>
        <v>#N/A</v>
      </c>
      <c r="O169" s="56" t="e">
        <f t="shared" si="14"/>
        <v>#N/A</v>
      </c>
      <c r="P169" s="2">
        <f>SUMIF(MICRO!AP:AP,O169,MICRO!AS:AS)</f>
        <v>0</v>
      </c>
      <c r="Q169" s="2">
        <f>SUMIF(MICRO!AP:AP,O169,MICRO!AT:AT)</f>
        <v>0</v>
      </c>
      <c r="R169" s="2">
        <f>SUMIF(MICRO!AP:AP,O:O,MICRO!AU:AU)</f>
        <v>0</v>
      </c>
    </row>
    <row r="170" spans="3:18" s="2" customFormat="1" ht="18.75" thickBot="1" x14ac:dyDescent="0.3">
      <c r="C170" s="45"/>
      <c r="D170" s="61" t="s">
        <v>342</v>
      </c>
      <c r="E170" s="46" t="e">
        <f>VLOOKUP(Tabela2[[#This Row],[TAG]],MICRO!J:L,3,0)</f>
        <v>#N/A</v>
      </c>
      <c r="F170" s="44" t="s">
        <v>23</v>
      </c>
      <c r="G170" s="58">
        <f>SUMIF(MICRO!AP:AP,O:O,MICRO!H:H)</f>
        <v>0</v>
      </c>
      <c r="H170" s="1">
        <f>SUMIF(MICRO!AP:AP,O:O,MICRO!R:R)</f>
        <v>0</v>
      </c>
      <c r="I170" s="1">
        <f>SUMIF(MICRO!AP:AP,O:O,MICRO!T:T)</f>
        <v>0</v>
      </c>
      <c r="J170" s="59">
        <f t="shared" si="10"/>
        <v>0</v>
      </c>
      <c r="K170" s="1">
        <f>SUMIF(MICRO!AP:AP,O:O,MICRO!X:X)</f>
        <v>0</v>
      </c>
      <c r="L170" s="59" t="str">
        <f t="shared" si="11"/>
        <v>0%</v>
      </c>
      <c r="M170" s="1">
        <f t="shared" si="12"/>
        <v>0</v>
      </c>
      <c r="N170" s="56" t="e">
        <f t="shared" si="13"/>
        <v>#N/A</v>
      </c>
      <c r="O170" s="56" t="e">
        <f t="shared" si="14"/>
        <v>#N/A</v>
      </c>
      <c r="P170" s="2">
        <f>SUMIF(MICRO!AP:AP,O170,MICRO!AS:AS)</f>
        <v>0</v>
      </c>
      <c r="Q170" s="2">
        <f>SUMIF(MICRO!AP:AP,O170,MICRO!AT:AT)</f>
        <v>0</v>
      </c>
      <c r="R170" s="2">
        <f>SUMIF(MICRO!AP:AP,O:O,MICRO!AU:AU)</f>
        <v>0</v>
      </c>
    </row>
    <row r="171" spans="3:18" s="2" customFormat="1" ht="18.75" thickBot="1" x14ac:dyDescent="0.3">
      <c r="C171" s="45"/>
      <c r="D171" s="61" t="s">
        <v>344</v>
      </c>
      <c r="E171" s="46" t="e">
        <f>VLOOKUP(Tabela2[[#This Row],[TAG]],MICRO!J:L,3,0)</f>
        <v>#N/A</v>
      </c>
      <c r="F171" s="44" t="s">
        <v>44</v>
      </c>
      <c r="G171" s="58">
        <f>SUMIF(MICRO!AP:AP,O:O,MICRO!H:H)</f>
        <v>0</v>
      </c>
      <c r="H171" s="1">
        <f>SUMIF(MICRO!AP:AP,O:O,MICRO!R:R)</f>
        <v>0</v>
      </c>
      <c r="I171" s="1">
        <f>SUMIF(MICRO!AP:AP,O:O,MICRO!T:T)</f>
        <v>0</v>
      </c>
      <c r="J171" s="59">
        <f t="shared" si="10"/>
        <v>0</v>
      </c>
      <c r="K171" s="1">
        <f>SUMIF(MICRO!AP:AP,O:O,MICRO!X:X)</f>
        <v>0</v>
      </c>
      <c r="L171" s="59" t="str">
        <f t="shared" si="11"/>
        <v>0%</v>
      </c>
      <c r="M171" s="1">
        <f t="shared" si="12"/>
        <v>0</v>
      </c>
      <c r="N171" s="56" t="e">
        <f t="shared" si="13"/>
        <v>#N/A</v>
      </c>
      <c r="O171" s="56" t="e">
        <f t="shared" si="14"/>
        <v>#N/A</v>
      </c>
      <c r="P171" s="2">
        <f>SUMIF(MICRO!AP:AP,O171,MICRO!AS:AS)</f>
        <v>0</v>
      </c>
      <c r="Q171" s="2">
        <f>SUMIF(MICRO!AP:AP,O171,MICRO!AT:AT)</f>
        <v>0</v>
      </c>
      <c r="R171" s="2">
        <f>SUMIF(MICRO!AP:AP,O:O,MICRO!AU:AU)</f>
        <v>0</v>
      </c>
    </row>
    <row r="172" spans="3:18" s="2" customFormat="1" ht="18.75" thickBot="1" x14ac:dyDescent="0.3">
      <c r="C172" s="45"/>
      <c r="D172" s="61" t="s">
        <v>393</v>
      </c>
      <c r="E172" s="46" t="e">
        <f>VLOOKUP(Tabela2[[#This Row],[TAG]],MICRO!J:L,3,0)</f>
        <v>#N/A</v>
      </c>
      <c r="F172" s="44" t="s">
        <v>22</v>
      </c>
      <c r="G172" s="58">
        <f>SUMIF(MICRO!AP:AP,O:O,MICRO!H:H)</f>
        <v>0</v>
      </c>
      <c r="H172" s="1">
        <f>SUMIF(MICRO!AP:AP,O:O,MICRO!R:R)</f>
        <v>0</v>
      </c>
      <c r="I172" s="1">
        <f>SUMIF(MICRO!AP:AP,O:O,MICRO!T:T)</f>
        <v>0</v>
      </c>
      <c r="J172" s="59">
        <f t="shared" si="10"/>
        <v>0</v>
      </c>
      <c r="K172" s="1">
        <f>SUMIF(MICRO!AP:AP,O:O,MICRO!X:X)</f>
        <v>0</v>
      </c>
      <c r="L172" s="59" t="str">
        <f t="shared" si="11"/>
        <v>0%</v>
      </c>
      <c r="M172" s="1">
        <f t="shared" si="12"/>
        <v>0</v>
      </c>
      <c r="N172" s="56" t="e">
        <f t="shared" si="13"/>
        <v>#N/A</v>
      </c>
      <c r="O172" s="56" t="e">
        <f t="shared" si="14"/>
        <v>#N/A</v>
      </c>
      <c r="P172" s="2">
        <f>SUMIF(MICRO!AP:AP,O172,MICRO!AS:AS)</f>
        <v>0</v>
      </c>
      <c r="Q172" s="2">
        <f>SUMIF(MICRO!AP:AP,O172,MICRO!AT:AT)</f>
        <v>0</v>
      </c>
      <c r="R172" s="2">
        <f>SUMIF(MICRO!AP:AP,O:O,MICRO!AU:AU)</f>
        <v>0</v>
      </c>
    </row>
    <row r="173" spans="3:18" s="2" customFormat="1" ht="18.75" thickBot="1" x14ac:dyDescent="0.3">
      <c r="C173" s="45"/>
      <c r="D173" s="61" t="s">
        <v>394</v>
      </c>
      <c r="E173" s="46" t="e">
        <f>VLOOKUP(Tabela2[[#This Row],[TAG]],MICRO!J:L,3,0)</f>
        <v>#N/A</v>
      </c>
      <c r="F173" s="44" t="s">
        <v>22</v>
      </c>
      <c r="G173" s="58">
        <f>SUMIF(MICRO!AP:AP,O:O,MICRO!H:H)</f>
        <v>0</v>
      </c>
      <c r="H173" s="1">
        <f>SUMIF(MICRO!AP:AP,O:O,MICRO!R:R)</f>
        <v>0</v>
      </c>
      <c r="I173" s="1">
        <f>SUMIF(MICRO!AP:AP,O:O,MICRO!T:T)</f>
        <v>0</v>
      </c>
      <c r="J173" s="59">
        <f t="shared" si="10"/>
        <v>0</v>
      </c>
      <c r="K173" s="1">
        <f>SUMIF(MICRO!AP:AP,O:O,MICRO!X:X)</f>
        <v>0</v>
      </c>
      <c r="L173" s="59" t="str">
        <f t="shared" si="11"/>
        <v>0%</v>
      </c>
      <c r="M173" s="1">
        <f t="shared" si="12"/>
        <v>0</v>
      </c>
      <c r="N173" s="56" t="e">
        <f t="shared" si="13"/>
        <v>#N/A</v>
      </c>
      <c r="O173" s="56" t="e">
        <f t="shared" si="14"/>
        <v>#N/A</v>
      </c>
      <c r="P173" s="2">
        <f>SUMIF(MICRO!AP:AP,O173,MICRO!AS:AS)</f>
        <v>0</v>
      </c>
      <c r="Q173" s="2">
        <f>SUMIF(MICRO!AP:AP,O173,MICRO!AT:AT)</f>
        <v>0</v>
      </c>
      <c r="R173" s="2">
        <f>SUMIF(MICRO!AP:AP,O:O,MICRO!AU:AU)</f>
        <v>0</v>
      </c>
    </row>
    <row r="174" spans="3:18" s="2" customFormat="1" ht="18.75" thickBot="1" x14ac:dyDescent="0.3">
      <c r="C174" s="45"/>
      <c r="D174" s="61" t="s">
        <v>396</v>
      </c>
      <c r="E174" s="46" t="e">
        <f>VLOOKUP(Tabela2[[#This Row],[TAG]],MICRO!J:L,3,0)</f>
        <v>#N/A</v>
      </c>
      <c r="F174" s="44" t="s">
        <v>22</v>
      </c>
      <c r="G174" s="58">
        <f>SUMIF(MICRO!AP:AP,O:O,MICRO!H:H)</f>
        <v>0</v>
      </c>
      <c r="H174" s="1">
        <f>SUMIF(MICRO!AP:AP,O:O,MICRO!R:R)</f>
        <v>0</v>
      </c>
      <c r="I174" s="1">
        <f>SUMIF(MICRO!AP:AP,O:O,MICRO!T:T)</f>
        <v>0</v>
      </c>
      <c r="J174" s="59">
        <f t="shared" si="10"/>
        <v>0</v>
      </c>
      <c r="K174" s="1">
        <f>SUMIF(MICRO!AP:AP,O:O,MICRO!X:X)</f>
        <v>0</v>
      </c>
      <c r="L174" s="59" t="str">
        <f t="shared" si="11"/>
        <v>0%</v>
      </c>
      <c r="M174" s="1">
        <f t="shared" si="12"/>
        <v>0</v>
      </c>
      <c r="N174" s="56" t="e">
        <f t="shared" si="13"/>
        <v>#N/A</v>
      </c>
      <c r="O174" s="56" t="e">
        <f t="shared" si="14"/>
        <v>#N/A</v>
      </c>
      <c r="P174" s="2">
        <f>SUMIF(MICRO!AP:AP,O174,MICRO!AS:AS)</f>
        <v>0</v>
      </c>
      <c r="Q174" s="2">
        <f>SUMIF(MICRO!AP:AP,O174,MICRO!AT:AT)</f>
        <v>0</v>
      </c>
      <c r="R174" s="2">
        <f>SUMIF(MICRO!AP:AP,O:O,MICRO!AU:AU)</f>
        <v>0</v>
      </c>
    </row>
    <row r="175" spans="3:18" s="2" customFormat="1" ht="18.75" thickBot="1" x14ac:dyDescent="0.3">
      <c r="C175" s="45"/>
      <c r="D175" s="61" t="s">
        <v>395</v>
      </c>
      <c r="E175" s="46" t="e">
        <f>VLOOKUP(Tabela2[[#This Row],[TAG]],MICRO!J:L,3,0)</f>
        <v>#N/A</v>
      </c>
      <c r="F175" s="44" t="s">
        <v>22</v>
      </c>
      <c r="G175" s="58">
        <f>SUMIF(MICRO!AP:AP,O:O,MICRO!H:H)</f>
        <v>0</v>
      </c>
      <c r="H175" s="1">
        <f>SUMIF(MICRO!AP:AP,O:O,MICRO!R:R)</f>
        <v>0</v>
      </c>
      <c r="I175" s="1">
        <f>SUMIF(MICRO!AP:AP,O:O,MICRO!T:T)</f>
        <v>0</v>
      </c>
      <c r="J175" s="59">
        <f t="shared" si="10"/>
        <v>0</v>
      </c>
      <c r="K175" s="1">
        <f>SUMIF(MICRO!AP:AP,O:O,MICRO!X:X)</f>
        <v>0</v>
      </c>
      <c r="L175" s="59" t="str">
        <f t="shared" si="11"/>
        <v>0%</v>
      </c>
      <c r="M175" s="1">
        <f t="shared" si="12"/>
        <v>0</v>
      </c>
      <c r="N175" s="56" t="e">
        <f t="shared" si="13"/>
        <v>#N/A</v>
      </c>
      <c r="O175" s="56" t="e">
        <f t="shared" si="14"/>
        <v>#N/A</v>
      </c>
      <c r="P175" s="2">
        <f>SUMIF(MICRO!AP:AP,O175,MICRO!AS:AS)</f>
        <v>0</v>
      </c>
      <c r="Q175" s="2">
        <f>SUMIF(MICRO!AP:AP,O175,MICRO!AT:AT)</f>
        <v>0</v>
      </c>
      <c r="R175" s="2">
        <f>SUMIF(MICRO!AP:AP,O:O,MICRO!AU:AU)</f>
        <v>0</v>
      </c>
    </row>
    <row r="176" spans="3:18" s="2" customFormat="1" ht="18.75" thickBot="1" x14ac:dyDescent="0.3">
      <c r="C176" s="45"/>
      <c r="D176" s="61" t="s">
        <v>397</v>
      </c>
      <c r="E176" s="46" t="e">
        <f>VLOOKUP(Tabela2[[#This Row],[TAG]],MICRO!J:L,3,0)</f>
        <v>#N/A</v>
      </c>
      <c r="F176" s="44" t="s">
        <v>31</v>
      </c>
      <c r="G176" s="58">
        <f>SUMIF(MICRO!AP:AP,O:O,MICRO!H:H)</f>
        <v>0</v>
      </c>
      <c r="H176" s="1">
        <f>SUMIF(MICRO!AP:AP,O:O,MICRO!R:R)</f>
        <v>0</v>
      </c>
      <c r="I176" s="1">
        <f>SUMIF(MICRO!AP:AP,O:O,MICRO!T:T)</f>
        <v>0</v>
      </c>
      <c r="J176" s="59">
        <f t="shared" si="10"/>
        <v>0</v>
      </c>
      <c r="K176" s="1">
        <f>SUMIF(MICRO!AP:AP,O:O,MICRO!X:X)</f>
        <v>0</v>
      </c>
      <c r="L176" s="59" t="str">
        <f t="shared" si="11"/>
        <v>0%</v>
      </c>
      <c r="M176" s="1">
        <f t="shared" si="12"/>
        <v>0</v>
      </c>
      <c r="N176" s="56" t="e">
        <f t="shared" si="13"/>
        <v>#N/A</v>
      </c>
      <c r="O176" s="56" t="e">
        <f t="shared" si="14"/>
        <v>#N/A</v>
      </c>
      <c r="P176" s="2">
        <f>SUMIF(MICRO!AP:AP,O176,MICRO!AS:AS)</f>
        <v>0</v>
      </c>
      <c r="Q176" s="2">
        <f>SUMIF(MICRO!AP:AP,O176,MICRO!AT:AT)</f>
        <v>0</v>
      </c>
      <c r="R176" s="2">
        <f>SUMIF(MICRO!AP:AP,O:O,MICRO!AU:AU)</f>
        <v>0</v>
      </c>
    </row>
    <row r="177" spans="3:22" s="2" customFormat="1" ht="18.75" thickBot="1" x14ac:dyDescent="0.3">
      <c r="C177" s="45"/>
      <c r="D177" s="61" t="s">
        <v>397</v>
      </c>
      <c r="E177" s="46" t="e">
        <f>VLOOKUP(Tabela2[[#This Row],[TAG]],MICRO!J:L,3,0)</f>
        <v>#N/A</v>
      </c>
      <c r="F177" s="44" t="s">
        <v>23</v>
      </c>
      <c r="G177" s="58">
        <f>SUMIF(MICRO!AP:AP,O:O,MICRO!H:H)</f>
        <v>0</v>
      </c>
      <c r="H177" s="1">
        <f>SUMIF(MICRO!AP:AP,O:O,MICRO!R:R)</f>
        <v>0</v>
      </c>
      <c r="I177" s="1">
        <f>SUMIF(MICRO!AP:AP,O:O,MICRO!T:T)</f>
        <v>0</v>
      </c>
      <c r="J177" s="59">
        <f t="shared" si="10"/>
        <v>0</v>
      </c>
      <c r="K177" s="1">
        <f>SUMIF(MICRO!AP:AP,O:O,MICRO!X:X)</f>
        <v>0</v>
      </c>
      <c r="L177" s="59" t="str">
        <f t="shared" si="11"/>
        <v>0%</v>
      </c>
      <c r="M177" s="1">
        <f t="shared" si="12"/>
        <v>0</v>
      </c>
      <c r="N177" s="56" t="e">
        <f t="shared" si="13"/>
        <v>#N/A</v>
      </c>
      <c r="O177" s="56" t="e">
        <f t="shared" si="14"/>
        <v>#N/A</v>
      </c>
      <c r="P177" s="2">
        <f>SUMIF(MICRO!AP:AP,O177,MICRO!AS:AS)</f>
        <v>0</v>
      </c>
      <c r="Q177" s="2">
        <f>SUMIF(MICRO!AP:AP,O177,MICRO!AT:AT)</f>
        <v>0</v>
      </c>
      <c r="R177" s="2">
        <f>SUMIF(MICRO!AP:AP,O:O,MICRO!AU:AU)</f>
        <v>0</v>
      </c>
    </row>
    <row r="178" spans="3:22" s="2" customFormat="1" ht="18.75" thickBot="1" x14ac:dyDescent="0.3">
      <c r="C178" s="45"/>
      <c r="D178" s="61" t="s">
        <v>399</v>
      </c>
      <c r="E178" s="46" t="e">
        <f>VLOOKUP(Tabela2[[#This Row],[TAG]],MICRO!J:L,3,0)</f>
        <v>#N/A</v>
      </c>
      <c r="F178" s="44" t="s">
        <v>23</v>
      </c>
      <c r="G178" s="58">
        <f>SUMIF(MICRO!AP:AP,O:O,MICRO!H:H)</f>
        <v>0</v>
      </c>
      <c r="H178" s="1">
        <f>SUMIF(MICRO!AP:AP,O:O,MICRO!R:R)</f>
        <v>0</v>
      </c>
      <c r="I178" s="1">
        <f>SUMIF(MICRO!AP:AP,O:O,MICRO!T:T)</f>
        <v>0</v>
      </c>
      <c r="J178" s="59">
        <f t="shared" si="10"/>
        <v>0</v>
      </c>
      <c r="K178" s="1">
        <f>SUMIF(MICRO!AP:AP,O:O,MICRO!X:X)</f>
        <v>0</v>
      </c>
      <c r="L178" s="59" t="str">
        <f t="shared" si="11"/>
        <v>0%</v>
      </c>
      <c r="M178" s="1">
        <f t="shared" si="12"/>
        <v>0</v>
      </c>
      <c r="N178" s="56" t="e">
        <f t="shared" si="13"/>
        <v>#N/A</v>
      </c>
      <c r="O178" s="56" t="e">
        <f t="shared" si="14"/>
        <v>#N/A</v>
      </c>
      <c r="P178" s="2">
        <f>SUMIF(MICRO!AP:AP,O178,MICRO!AS:AS)</f>
        <v>0</v>
      </c>
      <c r="Q178" s="2">
        <f>SUMIF(MICRO!AP:AP,O178,MICRO!AT:AT)</f>
        <v>0</v>
      </c>
      <c r="R178" s="2">
        <f>SUMIF(MICRO!AP:AP,O:O,MICRO!AU:AU)</f>
        <v>0</v>
      </c>
    </row>
    <row r="179" spans="3:22" s="2" customFormat="1" ht="18.75" thickBot="1" x14ac:dyDescent="0.3">
      <c r="C179" s="45"/>
      <c r="D179" s="61" t="s">
        <v>412</v>
      </c>
      <c r="E179" s="46" t="e">
        <f>VLOOKUP(Tabela2[[#This Row],[TAG]],MICRO!J:L,3,0)</f>
        <v>#N/A</v>
      </c>
      <c r="F179" s="44" t="s">
        <v>23</v>
      </c>
      <c r="G179" s="58">
        <f>SUMIF(MICRO!AP:AP,O:O,MICRO!H:H)</f>
        <v>0</v>
      </c>
      <c r="H179" s="1">
        <f>SUMIF(MICRO!AP:AP,O:O,MICRO!R:R)</f>
        <v>0</v>
      </c>
      <c r="I179" s="1">
        <f>SUMIF(MICRO!AP:AP,O:O,MICRO!T:T)</f>
        <v>0</v>
      </c>
      <c r="J179" s="59">
        <f t="shared" si="10"/>
        <v>0</v>
      </c>
      <c r="K179" s="1">
        <f>SUMIF(MICRO!AP:AP,O:O,MICRO!X:X)</f>
        <v>0</v>
      </c>
      <c r="L179" s="59" t="str">
        <f t="shared" si="11"/>
        <v>0%</v>
      </c>
      <c r="M179" s="1">
        <f t="shared" si="12"/>
        <v>0</v>
      </c>
      <c r="N179" s="56" t="e">
        <f t="shared" si="13"/>
        <v>#N/A</v>
      </c>
      <c r="O179" s="56" t="e">
        <f t="shared" si="14"/>
        <v>#N/A</v>
      </c>
      <c r="P179" s="2">
        <f>SUMIF(MICRO!AP:AP,O179,MICRO!AS:AS)</f>
        <v>0</v>
      </c>
      <c r="Q179" s="2">
        <f>SUMIF(MICRO!AP:AP,O179,MICRO!AT:AT)</f>
        <v>0</v>
      </c>
      <c r="R179" s="2">
        <f>SUMIF(MICRO!AP:AP,O:O,MICRO!AU:AU)</f>
        <v>0</v>
      </c>
    </row>
    <row r="180" spans="3:22" s="2" customFormat="1" ht="18.75" thickBot="1" x14ac:dyDescent="0.3">
      <c r="C180" s="45"/>
      <c r="D180" s="61" t="s">
        <v>413</v>
      </c>
      <c r="E180" s="46" t="e">
        <f>VLOOKUP(Tabela2[[#This Row],[TAG]],MICRO!J:L,3,0)</f>
        <v>#N/A</v>
      </c>
      <c r="F180" s="44" t="s">
        <v>31</v>
      </c>
      <c r="G180" s="58">
        <f>SUMIF(MICRO!AP:AP,O:O,MICRO!H:H)</f>
        <v>0</v>
      </c>
      <c r="H180" s="1">
        <f>SUMIF(MICRO!AP:AP,O:O,MICRO!R:R)</f>
        <v>0</v>
      </c>
      <c r="I180" s="1">
        <f>SUMIF(MICRO!AP:AP,O:O,MICRO!T:T)</f>
        <v>0</v>
      </c>
      <c r="J180" s="59">
        <f t="shared" si="10"/>
        <v>0</v>
      </c>
      <c r="K180" s="1">
        <f>SUMIF(MICRO!AP:AP,O:O,MICRO!X:X)</f>
        <v>0</v>
      </c>
      <c r="L180" s="59" t="str">
        <f t="shared" si="11"/>
        <v>0%</v>
      </c>
      <c r="M180" s="1">
        <f t="shared" si="12"/>
        <v>0</v>
      </c>
      <c r="N180" s="56" t="e">
        <f t="shared" si="13"/>
        <v>#N/A</v>
      </c>
      <c r="O180" s="56" t="e">
        <f t="shared" si="14"/>
        <v>#N/A</v>
      </c>
      <c r="P180" s="2">
        <f>SUMIF(MICRO!AP:AP,O180,MICRO!AS:AS)</f>
        <v>0</v>
      </c>
      <c r="Q180" s="2">
        <f>SUMIF(MICRO!AP:AP,O180,MICRO!AT:AT)</f>
        <v>0</v>
      </c>
      <c r="R180" s="2">
        <f>SUMIF(MICRO!AP:AP,O:O,MICRO!AU:AU)</f>
        <v>0</v>
      </c>
    </row>
    <row r="181" spans="3:22" s="2" customFormat="1" ht="18.75" thickBot="1" x14ac:dyDescent="0.3">
      <c r="C181" s="45"/>
      <c r="D181" s="61" t="s">
        <v>413</v>
      </c>
      <c r="E181" s="46" t="e">
        <f>VLOOKUP(Tabela2[[#This Row],[TAG]],MICRO!J:L,3,0)</f>
        <v>#N/A</v>
      </c>
      <c r="F181" s="44" t="s">
        <v>23</v>
      </c>
      <c r="G181" s="58">
        <f>SUMIF(MICRO!AP:AP,O:O,MICRO!H:H)</f>
        <v>0</v>
      </c>
      <c r="H181" s="1">
        <f>SUMIF(MICRO!AP:AP,O:O,MICRO!R:R)</f>
        <v>0</v>
      </c>
      <c r="I181" s="1">
        <f>SUMIF(MICRO!AP:AP,O:O,MICRO!T:T)</f>
        <v>0</v>
      </c>
      <c r="J181" s="59">
        <f t="shared" si="10"/>
        <v>0</v>
      </c>
      <c r="K181" s="1">
        <f>SUMIF(MICRO!AP:AP,O:O,MICRO!X:X)</f>
        <v>0</v>
      </c>
      <c r="L181" s="59" t="str">
        <f t="shared" si="11"/>
        <v>0%</v>
      </c>
      <c r="M181" s="1">
        <f t="shared" si="12"/>
        <v>0</v>
      </c>
      <c r="N181" s="56" t="e">
        <f t="shared" si="13"/>
        <v>#N/A</v>
      </c>
      <c r="O181" s="56" t="e">
        <f t="shared" si="14"/>
        <v>#N/A</v>
      </c>
      <c r="P181" s="2">
        <f>SUMIF(MICRO!AP:AP,O181,MICRO!AS:AS)</f>
        <v>0</v>
      </c>
      <c r="Q181" s="2">
        <f>SUMIF(MICRO!AP:AP,O181,MICRO!AT:AT)</f>
        <v>0</v>
      </c>
      <c r="R181" s="2">
        <f>SUMIF(MICRO!AP:AP,O:O,MICRO!AU:AU)</f>
        <v>0</v>
      </c>
    </row>
    <row r="182" spans="3:22" s="2" customFormat="1" ht="18.75" thickBot="1" x14ac:dyDescent="0.3">
      <c r="C182" s="45"/>
      <c r="D182" s="61" t="s">
        <v>423</v>
      </c>
      <c r="E182" s="46" t="e">
        <f>VLOOKUP(Tabela2[[#This Row],[TAG]],MICRO!J:L,3,0)</f>
        <v>#N/A</v>
      </c>
      <c r="F182" s="44" t="s">
        <v>31</v>
      </c>
      <c r="G182" s="58">
        <f>SUMIF(MICRO!AP:AP,O:O,MICRO!H:H)</f>
        <v>0</v>
      </c>
      <c r="H182" s="1">
        <f>SUMIF(MICRO!AP:AP,O:O,MICRO!R:R)</f>
        <v>0</v>
      </c>
      <c r="I182" s="1">
        <f>SUMIF(MICRO!AP:AP,O:O,MICRO!T:T)</f>
        <v>0</v>
      </c>
      <c r="J182" s="59">
        <f t="shared" si="10"/>
        <v>0</v>
      </c>
      <c r="K182" s="1">
        <f>SUMIF(MICRO!AP:AP,O:O,MICRO!X:X)</f>
        <v>0</v>
      </c>
      <c r="L182" s="59" t="str">
        <f t="shared" si="11"/>
        <v>0%</v>
      </c>
      <c r="M182" s="1">
        <f t="shared" si="12"/>
        <v>0</v>
      </c>
      <c r="N182" s="56" t="e">
        <f t="shared" si="13"/>
        <v>#N/A</v>
      </c>
      <c r="O182" s="56" t="e">
        <f t="shared" si="14"/>
        <v>#N/A</v>
      </c>
      <c r="P182" s="2">
        <f>SUMIF(MICRO!AP:AP,O182,MICRO!AS:AS)</f>
        <v>0</v>
      </c>
      <c r="Q182" s="2">
        <f>SUMIF(MICRO!AP:AP,O182,MICRO!AT:AT)</f>
        <v>0</v>
      </c>
      <c r="R182" s="2">
        <f>SUMIF(MICRO!AP:AP,O:O,MICRO!AU:AU)</f>
        <v>0</v>
      </c>
    </row>
    <row r="183" spans="3:22" s="2" customFormat="1" ht="18.75" thickBot="1" x14ac:dyDescent="0.3">
      <c r="C183" s="45"/>
      <c r="D183" s="61" t="s">
        <v>424</v>
      </c>
      <c r="E183" s="46" t="e">
        <f>VLOOKUP(Tabela2[[#This Row],[TAG]],MICRO!J:L,3,0)</f>
        <v>#N/A</v>
      </c>
      <c r="F183" s="44" t="s">
        <v>31</v>
      </c>
      <c r="G183" s="58">
        <f>SUMIF(MICRO!AP:AP,O:O,MICRO!H:H)</f>
        <v>0</v>
      </c>
      <c r="H183" s="1">
        <f>SUMIF(MICRO!AP:AP,O:O,MICRO!R:R)</f>
        <v>0</v>
      </c>
      <c r="I183" s="1">
        <f>SUMIF(MICRO!AP:AP,O:O,MICRO!T:T)</f>
        <v>0</v>
      </c>
      <c r="J183" s="59">
        <f t="shared" si="10"/>
        <v>0</v>
      </c>
      <c r="K183" s="1">
        <f>SUMIF(MICRO!AP:AP,O:O,MICRO!X:X)</f>
        <v>0</v>
      </c>
      <c r="L183" s="59" t="str">
        <f t="shared" si="11"/>
        <v>0%</v>
      </c>
      <c r="M183" s="1">
        <f t="shared" si="12"/>
        <v>0</v>
      </c>
      <c r="N183" s="56" t="e">
        <f t="shared" si="13"/>
        <v>#N/A</v>
      </c>
      <c r="O183" s="56" t="e">
        <f t="shared" si="14"/>
        <v>#N/A</v>
      </c>
      <c r="P183" s="2">
        <f>SUMIF(MICRO!AP:AP,O183,MICRO!AS:AS)</f>
        <v>0</v>
      </c>
      <c r="Q183" s="2">
        <f>SUMIF(MICRO!AP:AP,O183,MICRO!AT:AT)</f>
        <v>0</v>
      </c>
      <c r="R183" s="2">
        <f>SUMIF(MICRO!AP:AP,O:O,MICRO!AU:AU)</f>
        <v>0</v>
      </c>
    </row>
    <row r="184" spans="3:22" ht="18.75" thickBot="1" x14ac:dyDescent="0.3">
      <c r="D184" s="110" t="s">
        <v>425</v>
      </c>
      <c r="E184" s="111" t="e">
        <f>VLOOKUP(Tabela2[[#This Row],[TAG]],MICRO!J:L,3,0)</f>
        <v>#N/A</v>
      </c>
      <c r="F184" s="44" t="s">
        <v>31</v>
      </c>
      <c r="G184" s="112">
        <f>SUMIF(MICRO!AP:AP,O:O,MICRO!H:H)</f>
        <v>0</v>
      </c>
      <c r="H184" s="113">
        <f>SUMIF(MICRO!AP:AP,O:O,MICRO!R:R)</f>
        <v>0</v>
      </c>
      <c r="I184" s="113">
        <f>SUMIF(MICRO!AP:AP,O:O,MICRO!T:T)</f>
        <v>0</v>
      </c>
      <c r="J184" s="114">
        <f t="shared" ref="J184:J189" si="15">IF(G184 = 0,0,H184/G184)</f>
        <v>0</v>
      </c>
      <c r="K184" s="113">
        <f>SUMIF(MICRO!AP:AP,O:O,MICRO!X:X)</f>
        <v>0</v>
      </c>
      <c r="L184" s="114" t="str">
        <f t="shared" ref="L184:L189" si="16">IF(G184&lt;&gt;0,SUM(K184/G184*1),"0%")</f>
        <v>0%</v>
      </c>
      <c r="M184" s="113">
        <f t="shared" ref="M184:M189" si="17">G184-K184</f>
        <v>0</v>
      </c>
      <c r="N184" s="56" t="e">
        <f t="shared" ref="N184:N189" si="18">E184&amp;F184</f>
        <v>#N/A</v>
      </c>
      <c r="O184" s="56" t="e">
        <f t="shared" ref="O184:O189" si="19">D184&amp;E184&amp;F184</f>
        <v>#N/A</v>
      </c>
      <c r="P184" s="2">
        <f>SUMIF(MICRO!AP:AP,O184,MICRO!AS:AS)</f>
        <v>0</v>
      </c>
      <c r="Q184">
        <f>SUMIF(MICRO!AP:AP,O184,MICRO!AT:AT)</f>
        <v>0</v>
      </c>
      <c r="R184">
        <f>SUMIF(MICRO!AP:AP,O:O,MICRO!AU:AU)</f>
        <v>0</v>
      </c>
      <c r="V184" s="2"/>
    </row>
    <row r="185" spans="3:22" ht="18.75" thickBot="1" x14ac:dyDescent="0.3">
      <c r="D185" s="110" t="s">
        <v>426</v>
      </c>
      <c r="E185" s="111" t="e">
        <f>VLOOKUP(Tabela2[[#This Row],[TAG]],MICRO!J:L,3,0)</f>
        <v>#N/A</v>
      </c>
      <c r="F185" s="44" t="s">
        <v>31</v>
      </c>
      <c r="G185" s="112">
        <f>SUMIF(MICRO!AP:AP,O:O,MICRO!H:H)</f>
        <v>0</v>
      </c>
      <c r="H185" s="113">
        <f>SUMIF(MICRO!AP:AP,O:O,MICRO!R:R)</f>
        <v>0</v>
      </c>
      <c r="I185" s="113">
        <f>SUMIF(MICRO!AP:AP,O:O,MICRO!T:T)</f>
        <v>0</v>
      </c>
      <c r="J185" s="114">
        <f t="shared" si="15"/>
        <v>0</v>
      </c>
      <c r="K185" s="113">
        <f>SUMIF(MICRO!AP:AP,O:O,MICRO!X:X)</f>
        <v>0</v>
      </c>
      <c r="L185" s="114" t="str">
        <f t="shared" si="16"/>
        <v>0%</v>
      </c>
      <c r="M185" s="113">
        <f t="shared" si="17"/>
        <v>0</v>
      </c>
      <c r="N185" s="56" t="e">
        <f t="shared" si="18"/>
        <v>#N/A</v>
      </c>
      <c r="O185" s="56" t="e">
        <f t="shared" si="19"/>
        <v>#N/A</v>
      </c>
      <c r="P185" s="2">
        <f>SUMIF(MICRO!AP:AP,O185,MICRO!AS:AS)</f>
        <v>0</v>
      </c>
      <c r="Q185">
        <f>SUMIF(MICRO!AP:AP,O185,MICRO!AT:AT)</f>
        <v>0</v>
      </c>
      <c r="R185">
        <f>SUMIF(MICRO!AP:AP,O:O,MICRO!AU:AU)</f>
        <v>0</v>
      </c>
      <c r="V185" s="2"/>
    </row>
    <row r="186" spans="3:22" ht="18.75" thickBot="1" x14ac:dyDescent="0.3">
      <c r="D186" s="110" t="s">
        <v>427</v>
      </c>
      <c r="E186" s="111" t="e">
        <f>VLOOKUP(Tabela2[[#This Row],[TAG]],MICRO!J:L,3,0)</f>
        <v>#N/A</v>
      </c>
      <c r="F186" s="44" t="s">
        <v>31</v>
      </c>
      <c r="G186" s="112">
        <f>SUMIF(MICRO!AP:AP,O:O,MICRO!H:H)</f>
        <v>0</v>
      </c>
      <c r="H186" s="113">
        <f>SUMIF(MICRO!AP:AP,O:O,MICRO!R:R)</f>
        <v>0</v>
      </c>
      <c r="I186" s="113">
        <f>SUMIF(MICRO!AP:AP,O:O,MICRO!T:T)</f>
        <v>0</v>
      </c>
      <c r="J186" s="114">
        <f t="shared" si="15"/>
        <v>0</v>
      </c>
      <c r="K186" s="113">
        <f>SUMIF(MICRO!AP:AP,O:O,MICRO!X:X)</f>
        <v>0</v>
      </c>
      <c r="L186" s="114" t="str">
        <f t="shared" si="16"/>
        <v>0%</v>
      </c>
      <c r="M186" s="113">
        <f t="shared" si="17"/>
        <v>0</v>
      </c>
      <c r="N186" s="56" t="e">
        <f t="shared" si="18"/>
        <v>#N/A</v>
      </c>
      <c r="O186" s="56" t="e">
        <f t="shared" si="19"/>
        <v>#N/A</v>
      </c>
      <c r="P186" s="2">
        <f>SUMIF(MICRO!AP:AP,O186,MICRO!AS:AS)</f>
        <v>0</v>
      </c>
      <c r="Q186">
        <f>SUMIF(MICRO!AP:AP,O186,MICRO!AT:AT)</f>
        <v>0</v>
      </c>
      <c r="R186">
        <f>SUMIF(MICRO!AP:AP,O:O,MICRO!AU:AU)</f>
        <v>0</v>
      </c>
      <c r="V186" s="2"/>
    </row>
    <row r="187" spans="3:22" ht="18.75" thickBot="1" x14ac:dyDescent="0.3">
      <c r="D187" s="110" t="s">
        <v>430</v>
      </c>
      <c r="E187" s="111" t="e">
        <f>VLOOKUP(Tabela2[[#This Row],[TAG]],MICRO!J:L,3,0)</f>
        <v>#N/A</v>
      </c>
      <c r="F187" s="109" t="s">
        <v>23</v>
      </c>
      <c r="G187" s="112">
        <f>SUMIF(MICRO!AP:AP,O:O,MICRO!H:H)</f>
        <v>0</v>
      </c>
      <c r="H187" s="113">
        <f>SUMIF(MICRO!AP:AP,O:O,MICRO!R:R)</f>
        <v>0</v>
      </c>
      <c r="I187" s="113">
        <f>SUMIF(MICRO!AP:AP,O:O,MICRO!T:T)</f>
        <v>0</v>
      </c>
      <c r="J187" s="114">
        <f t="shared" si="15"/>
        <v>0</v>
      </c>
      <c r="K187" s="113">
        <f>SUMIF(MICRO!AP:AP,O:O,MICRO!X:X)</f>
        <v>0</v>
      </c>
      <c r="L187" s="114" t="str">
        <f t="shared" si="16"/>
        <v>0%</v>
      </c>
      <c r="M187" s="113">
        <f t="shared" si="17"/>
        <v>0</v>
      </c>
      <c r="N187" s="56" t="e">
        <f t="shared" si="18"/>
        <v>#N/A</v>
      </c>
      <c r="O187" s="56" t="e">
        <f t="shared" si="19"/>
        <v>#N/A</v>
      </c>
      <c r="P187" s="2">
        <f>SUMIF(MICRO!AP:AP,O187,MICRO!AS:AS)</f>
        <v>0</v>
      </c>
      <c r="Q187">
        <f>SUMIF(MICRO!AP:AP,O187,MICRO!AT:AT)</f>
        <v>0</v>
      </c>
      <c r="R187">
        <f>SUMIF(MICRO!AP:AP,O:O,MICRO!AU:AU)</f>
        <v>0</v>
      </c>
      <c r="V187" s="2"/>
    </row>
    <row r="188" spans="3:22" ht="18.75" thickBot="1" x14ac:dyDescent="0.3">
      <c r="D188" s="110" t="s">
        <v>430</v>
      </c>
      <c r="E188" s="111" t="e">
        <f>VLOOKUP(Tabela2[[#This Row],[TAG]],MICRO!J:L,3,0)</f>
        <v>#N/A</v>
      </c>
      <c r="F188" s="109" t="s">
        <v>33</v>
      </c>
      <c r="G188" s="112">
        <f>SUMIF(MICRO!AP:AP,O:O,MICRO!H:H)</f>
        <v>0</v>
      </c>
      <c r="H188" s="113">
        <f>SUMIF(MICRO!AP:AP,O:O,MICRO!R:R)</f>
        <v>0</v>
      </c>
      <c r="I188" s="113">
        <f>SUMIF(MICRO!AP:AP,O:O,MICRO!T:T)</f>
        <v>0</v>
      </c>
      <c r="J188" s="114">
        <f t="shared" si="15"/>
        <v>0</v>
      </c>
      <c r="K188" s="113">
        <f>SUMIF(MICRO!AP:AP,O:O,MICRO!X:X)</f>
        <v>0</v>
      </c>
      <c r="L188" s="114" t="str">
        <f t="shared" si="16"/>
        <v>0%</v>
      </c>
      <c r="M188" s="113">
        <f t="shared" si="17"/>
        <v>0</v>
      </c>
      <c r="N188" s="56" t="e">
        <f t="shared" si="18"/>
        <v>#N/A</v>
      </c>
      <c r="O188" s="56" t="e">
        <f t="shared" si="19"/>
        <v>#N/A</v>
      </c>
      <c r="P188" s="2">
        <f>SUMIF(MICRO!AP:AP,O188,MICRO!AS:AS)</f>
        <v>0</v>
      </c>
      <c r="Q188">
        <f>SUMIF(MICRO!AP:AP,O188,MICRO!AT:AT)</f>
        <v>0</v>
      </c>
      <c r="R188">
        <f>SUMIF(MICRO!AP:AP,O:O,MICRO!AU:AU)</f>
        <v>0</v>
      </c>
      <c r="V188" s="2"/>
    </row>
    <row r="189" spans="3:22" ht="18.75" thickBot="1" x14ac:dyDescent="0.3">
      <c r="D189" s="110" t="s">
        <v>433</v>
      </c>
      <c r="E189" s="111" t="e">
        <f>VLOOKUP(Tabela2[[#This Row],[TAG]],MICRO!J:L,3,0)</f>
        <v>#N/A</v>
      </c>
      <c r="F189" s="109" t="s">
        <v>23</v>
      </c>
      <c r="G189" s="112">
        <f>SUMIF(MICRO!AP:AP,O:O,MICRO!H:H)</f>
        <v>0</v>
      </c>
      <c r="H189" s="113">
        <f>SUMIF(MICRO!AP:AP,O:O,MICRO!R:R)</f>
        <v>0</v>
      </c>
      <c r="I189" s="113">
        <f>SUMIF(MICRO!AP:AP,O:O,MICRO!T:T)</f>
        <v>0</v>
      </c>
      <c r="J189" s="114">
        <f t="shared" si="15"/>
        <v>0</v>
      </c>
      <c r="K189" s="113">
        <f>SUMIF(MICRO!AP:AP,O:O,MICRO!X:X)</f>
        <v>0</v>
      </c>
      <c r="L189" s="114" t="str">
        <f t="shared" si="16"/>
        <v>0%</v>
      </c>
      <c r="M189" s="113">
        <f t="shared" si="17"/>
        <v>0</v>
      </c>
      <c r="N189" s="56" t="e">
        <f t="shared" si="18"/>
        <v>#N/A</v>
      </c>
      <c r="O189" s="56" t="e">
        <f t="shared" si="19"/>
        <v>#N/A</v>
      </c>
      <c r="P189" s="2">
        <f>SUMIF(MICRO!AP:AP,O189,MICRO!AS:AS)</f>
        <v>0</v>
      </c>
      <c r="Q189">
        <f>SUMIF(MICRO!AP:AP,O189,MICRO!AT:AT)</f>
        <v>0</v>
      </c>
      <c r="R189">
        <f>SUMIF(MICRO!AP:AP,O:O,MICRO!AU:AU)</f>
        <v>0</v>
      </c>
      <c r="V189" s="2"/>
    </row>
    <row r="190" spans="3:22" ht="18.75" thickBot="1" x14ac:dyDescent="0.3">
      <c r="D190" s="110" t="s">
        <v>519</v>
      </c>
      <c r="E190" s="111" t="e">
        <f>VLOOKUP(Tabela2[[#This Row],[TAG]],MICRO!J:L,3,0)</f>
        <v>#N/A</v>
      </c>
      <c r="F190" s="109" t="s">
        <v>23</v>
      </c>
      <c r="G190" s="112">
        <f>SUMIF(MICRO!AP:AP,O:O,MICRO!H:H)</f>
        <v>0</v>
      </c>
      <c r="H190" s="113">
        <f>SUMIF(MICRO!AP:AP,O:O,MICRO!R:R)</f>
        <v>0</v>
      </c>
      <c r="I190" s="113">
        <f>SUMIF(MICRO!AP:AP,O:O,MICRO!T:T)</f>
        <v>0</v>
      </c>
      <c r="J190" s="114">
        <f t="shared" ref="J190:J199" si="20">IF(G190 = 0,0,H190/G190)</f>
        <v>0</v>
      </c>
      <c r="K190" s="113">
        <f>SUMIF(MICRO!AP:AP,O:O,MICRO!X:X)</f>
        <v>0</v>
      </c>
      <c r="L190" s="114" t="str">
        <f t="shared" ref="L190:L199" si="21">IF(G190&lt;&gt;0,SUM(K190/G190*1),"0%")</f>
        <v>0%</v>
      </c>
      <c r="M190" s="113">
        <f t="shared" ref="M190:M199" si="22">G190-K190</f>
        <v>0</v>
      </c>
      <c r="N190" s="56" t="e">
        <f t="shared" ref="N190:N199" si="23">E190&amp;F190</f>
        <v>#N/A</v>
      </c>
      <c r="O190" s="56" t="e">
        <f t="shared" ref="O190:O199" si="24">D190&amp;E190&amp;F190</f>
        <v>#N/A</v>
      </c>
      <c r="P190" s="2">
        <f>SUMIF(MICRO!AP:AP,O190,MICRO!AS:AS)</f>
        <v>0</v>
      </c>
      <c r="Q190">
        <f>SUMIF(MICRO!AP:AP,O190,MICRO!AT:AT)</f>
        <v>0</v>
      </c>
      <c r="R190">
        <f>SUMIF(MICRO!AP:AP,O:O,MICRO!AU:AU)</f>
        <v>0</v>
      </c>
      <c r="V190" s="2"/>
    </row>
    <row r="191" spans="3:22" ht="18.75" thickBot="1" x14ac:dyDescent="0.3">
      <c r="D191" s="110" t="s">
        <v>522</v>
      </c>
      <c r="E191" s="111" t="e">
        <f>VLOOKUP(Tabela2[[#This Row],[TAG]],MICRO!J:L,3,0)</f>
        <v>#N/A</v>
      </c>
      <c r="F191" s="109" t="s">
        <v>23</v>
      </c>
      <c r="G191" s="112">
        <f>SUMIF(MICRO!AP:AP,O:O,MICRO!H:H)</f>
        <v>0</v>
      </c>
      <c r="H191" s="113">
        <f>SUMIF(MICRO!AP:AP,O:O,MICRO!R:R)</f>
        <v>0</v>
      </c>
      <c r="I191" s="113">
        <f>SUMIF(MICRO!AP:AP,O:O,MICRO!T:T)</f>
        <v>0</v>
      </c>
      <c r="J191" s="114">
        <f t="shared" si="20"/>
        <v>0</v>
      </c>
      <c r="K191" s="113">
        <f>SUMIF(MICRO!AP:AP,O:O,MICRO!X:X)</f>
        <v>0</v>
      </c>
      <c r="L191" s="114" t="str">
        <f t="shared" si="21"/>
        <v>0%</v>
      </c>
      <c r="M191" s="113">
        <f t="shared" si="22"/>
        <v>0</v>
      </c>
      <c r="N191" s="56" t="e">
        <f t="shared" si="23"/>
        <v>#N/A</v>
      </c>
      <c r="O191" s="56" t="e">
        <f t="shared" si="24"/>
        <v>#N/A</v>
      </c>
      <c r="P191" s="2">
        <f>SUMIF(MICRO!AP:AP,O191,MICRO!AS:AS)</f>
        <v>0</v>
      </c>
      <c r="Q191">
        <f>SUMIF(MICRO!AP:AP,O191,MICRO!AT:AT)</f>
        <v>0</v>
      </c>
      <c r="R191">
        <f>SUMIF(MICRO!AP:AP,O:O,MICRO!AU:AU)</f>
        <v>0</v>
      </c>
      <c r="V191" s="2"/>
    </row>
    <row r="192" spans="3:22" ht="16.5" thickBot="1" x14ac:dyDescent="0.3">
      <c r="D192" s="110" t="s">
        <v>525</v>
      </c>
      <c r="E192" s="111" t="e">
        <f>VLOOKUP(Tabela2[[#This Row],[TAG]],MICRO!J:L,3,0)</f>
        <v>#N/A</v>
      </c>
      <c r="F192" s="8" t="s">
        <v>45</v>
      </c>
      <c r="G192" s="112">
        <f>SUMIF(MICRO!AP:AP,O:O,MICRO!H:H)</f>
        <v>0</v>
      </c>
      <c r="H192" s="113">
        <f>SUMIF(MICRO!AP:AP,O:O,MICRO!R:R)</f>
        <v>0</v>
      </c>
      <c r="I192" s="113">
        <f>SUMIF(MICRO!AP:AP,O:O,MICRO!T:T)</f>
        <v>0</v>
      </c>
      <c r="J192" s="114">
        <f t="shared" si="20"/>
        <v>0</v>
      </c>
      <c r="K192" s="113">
        <f>SUMIF(MICRO!AP:AP,O:O,MICRO!X:X)</f>
        <v>0</v>
      </c>
      <c r="L192" s="114" t="str">
        <f t="shared" si="21"/>
        <v>0%</v>
      </c>
      <c r="M192" s="113">
        <f t="shared" si="22"/>
        <v>0</v>
      </c>
      <c r="N192" s="56" t="e">
        <f t="shared" si="23"/>
        <v>#N/A</v>
      </c>
      <c r="O192" s="56" t="e">
        <f t="shared" si="24"/>
        <v>#N/A</v>
      </c>
      <c r="P192" s="2">
        <f>SUMIF(MICRO!AP:AP,O192,MICRO!AS:AS)</f>
        <v>0</v>
      </c>
      <c r="Q192">
        <f>SUMIF(MICRO!AP:AP,O192,MICRO!AT:AT)</f>
        <v>0</v>
      </c>
      <c r="R192">
        <f>SUMIF(MICRO!AP:AP,O:O,MICRO!AU:AU)</f>
        <v>0</v>
      </c>
      <c r="V192" s="2"/>
    </row>
    <row r="193" spans="4:22" ht="18.75" thickBot="1" x14ac:dyDescent="0.3">
      <c r="D193" s="110" t="s">
        <v>525</v>
      </c>
      <c r="E193" s="111" t="e">
        <f>VLOOKUP(Tabela2[[#This Row],[TAG]],MICRO!J:L,3,0)</f>
        <v>#N/A</v>
      </c>
      <c r="F193" s="44" t="s">
        <v>31</v>
      </c>
      <c r="G193" s="112">
        <f>SUMIF(MICRO!AP:AP,O:O,MICRO!H:H)</f>
        <v>0</v>
      </c>
      <c r="H193" s="113">
        <f>SUMIF(MICRO!AP:AP,O:O,MICRO!R:R)</f>
        <v>0</v>
      </c>
      <c r="I193" s="113">
        <f>SUMIF(MICRO!AP:AP,O:O,MICRO!T:T)</f>
        <v>0</v>
      </c>
      <c r="J193" s="114">
        <f t="shared" si="20"/>
        <v>0</v>
      </c>
      <c r="K193" s="113">
        <f>SUMIF(MICRO!AP:AP,O:O,MICRO!X:X)</f>
        <v>0</v>
      </c>
      <c r="L193" s="114" t="str">
        <f t="shared" si="21"/>
        <v>0%</v>
      </c>
      <c r="M193" s="113">
        <f t="shared" si="22"/>
        <v>0</v>
      </c>
      <c r="N193" s="56" t="e">
        <f t="shared" si="23"/>
        <v>#N/A</v>
      </c>
      <c r="O193" s="56" t="e">
        <f t="shared" si="24"/>
        <v>#N/A</v>
      </c>
      <c r="P193" s="2">
        <f>SUMIF(MICRO!AP:AP,O193,MICRO!AS:AS)</f>
        <v>0</v>
      </c>
      <c r="Q193">
        <f>SUMIF(MICRO!AP:AP,O193,MICRO!AT:AT)</f>
        <v>0</v>
      </c>
      <c r="R193">
        <f>SUMIF(MICRO!AP:AP,O:O,MICRO!AU:AU)</f>
        <v>0</v>
      </c>
      <c r="V193" s="2"/>
    </row>
    <row r="194" spans="4:22" ht="18.75" thickBot="1" x14ac:dyDescent="0.3">
      <c r="D194" s="110" t="s">
        <v>525</v>
      </c>
      <c r="E194" s="111" t="e">
        <f>VLOOKUP(Tabela2[[#This Row],[TAG]],MICRO!J:L,3,0)</f>
        <v>#N/A</v>
      </c>
      <c r="F194" s="44" t="s">
        <v>32</v>
      </c>
      <c r="G194" s="112">
        <f>SUMIF(MICRO!AP:AP,O:O,MICRO!H:H)</f>
        <v>0</v>
      </c>
      <c r="H194" s="113">
        <f>SUMIF(MICRO!AP:AP,O:O,MICRO!R:R)</f>
        <v>0</v>
      </c>
      <c r="I194" s="113">
        <f>SUMIF(MICRO!AP:AP,O:O,MICRO!T:T)</f>
        <v>0</v>
      </c>
      <c r="J194" s="114">
        <f t="shared" si="20"/>
        <v>0</v>
      </c>
      <c r="K194" s="113">
        <f>SUMIF(MICRO!AP:AP,O:O,MICRO!X:X)</f>
        <v>0</v>
      </c>
      <c r="L194" s="114" t="str">
        <f t="shared" si="21"/>
        <v>0%</v>
      </c>
      <c r="M194" s="113">
        <f t="shared" si="22"/>
        <v>0</v>
      </c>
      <c r="N194" s="56" t="e">
        <f t="shared" si="23"/>
        <v>#N/A</v>
      </c>
      <c r="O194" s="56" t="e">
        <f t="shared" si="24"/>
        <v>#N/A</v>
      </c>
      <c r="P194" s="2">
        <f>SUMIF(MICRO!AP:AP,O194,MICRO!AS:AS)</f>
        <v>0</v>
      </c>
      <c r="Q194">
        <f>SUMIF(MICRO!AP:AP,O194,MICRO!AT:AT)</f>
        <v>0</v>
      </c>
      <c r="R194">
        <f>SUMIF(MICRO!AP:AP,O:O,MICRO!AU:AU)</f>
        <v>0</v>
      </c>
      <c r="V194" s="2"/>
    </row>
    <row r="195" spans="4:22" ht="18.75" thickBot="1" x14ac:dyDescent="0.3">
      <c r="D195" s="110" t="s">
        <v>548</v>
      </c>
      <c r="E195" s="111" t="e">
        <f>VLOOKUP(Tabela2[[#This Row],[TAG]],MICRO!J:L,3,0)</f>
        <v>#N/A</v>
      </c>
      <c r="F195" s="109" t="s">
        <v>23</v>
      </c>
      <c r="G195" s="112">
        <f>SUMIF(MICRO!AP:AP,O:O,MICRO!H:H)</f>
        <v>0</v>
      </c>
      <c r="H195" s="113">
        <f>SUMIF(MICRO!AP:AP,O:O,MICRO!R:R)</f>
        <v>0</v>
      </c>
      <c r="I195" s="113">
        <f>SUMIF(MICRO!AP:AP,O:O,MICRO!T:T)</f>
        <v>0</v>
      </c>
      <c r="J195" s="114">
        <f t="shared" si="20"/>
        <v>0</v>
      </c>
      <c r="K195" s="113">
        <f>SUMIF(MICRO!AP:AP,O:O,MICRO!X:X)</f>
        <v>0</v>
      </c>
      <c r="L195" s="114" t="str">
        <f t="shared" si="21"/>
        <v>0%</v>
      </c>
      <c r="M195" s="113">
        <f t="shared" si="22"/>
        <v>0</v>
      </c>
      <c r="N195" s="56" t="e">
        <f t="shared" si="23"/>
        <v>#N/A</v>
      </c>
      <c r="O195" s="56" t="e">
        <f t="shared" si="24"/>
        <v>#N/A</v>
      </c>
      <c r="P195" s="2">
        <f>SUMIF(MICRO!AP:AP,O195,MICRO!AS:AS)</f>
        <v>0</v>
      </c>
      <c r="Q195">
        <f>SUMIF(MICRO!AP:AP,O195,MICRO!AT:AT)</f>
        <v>0</v>
      </c>
      <c r="R195">
        <f>SUMIF(MICRO!AP:AP,O:O,MICRO!AU:AU)</f>
        <v>0</v>
      </c>
      <c r="V195" s="2"/>
    </row>
    <row r="196" spans="4:22" ht="18.75" thickBot="1" x14ac:dyDescent="0.3">
      <c r="D196" s="110" t="s">
        <v>549</v>
      </c>
      <c r="E196" s="111" t="e">
        <f>VLOOKUP(Tabela2[[#This Row],[TAG]],MICRO!J:L,3,0)</f>
        <v>#N/A</v>
      </c>
      <c r="F196" s="109" t="s">
        <v>23</v>
      </c>
      <c r="G196" s="112">
        <f>SUMIF(MICRO!AP:AP,O:O,MICRO!H:H)</f>
        <v>0</v>
      </c>
      <c r="H196" s="113">
        <f>SUMIF(MICRO!AP:AP,O:O,MICRO!R:R)</f>
        <v>0</v>
      </c>
      <c r="I196" s="113">
        <f>SUMIF(MICRO!AP:AP,O:O,MICRO!T:T)</f>
        <v>0</v>
      </c>
      <c r="J196" s="114">
        <f t="shared" si="20"/>
        <v>0</v>
      </c>
      <c r="K196" s="113">
        <f>SUMIF(MICRO!AP:AP,O:O,MICRO!X:X)</f>
        <v>0</v>
      </c>
      <c r="L196" s="114" t="str">
        <f t="shared" si="21"/>
        <v>0%</v>
      </c>
      <c r="M196" s="113">
        <f t="shared" si="22"/>
        <v>0</v>
      </c>
      <c r="N196" s="56" t="e">
        <f t="shared" si="23"/>
        <v>#N/A</v>
      </c>
      <c r="O196" s="56" t="e">
        <f t="shared" si="24"/>
        <v>#N/A</v>
      </c>
      <c r="P196" s="2">
        <f>SUMIF(MICRO!AP:AP,O196,MICRO!AS:AS)</f>
        <v>0</v>
      </c>
      <c r="Q196">
        <f>SUMIF(MICRO!AP:AP,O196,MICRO!AT:AT)</f>
        <v>0</v>
      </c>
      <c r="R196">
        <f>SUMIF(MICRO!AP:AP,O:O,MICRO!AU:AU)</f>
        <v>0</v>
      </c>
      <c r="V196" s="2"/>
    </row>
    <row r="197" spans="4:22" ht="18.75" thickBot="1" x14ac:dyDescent="0.3">
      <c r="D197" s="110" t="s">
        <v>552</v>
      </c>
      <c r="E197" s="111" t="e">
        <f>VLOOKUP(Tabela2[[#This Row],[TAG]],MICRO!J:L,3,0)</f>
        <v>#N/A</v>
      </c>
      <c r="F197" s="109" t="s">
        <v>23</v>
      </c>
      <c r="G197" s="112">
        <f>SUMIF(MICRO!AP:AP,O:O,MICRO!H:H)</f>
        <v>0</v>
      </c>
      <c r="H197" s="113">
        <f>SUMIF(MICRO!AP:AP,O:O,MICRO!R:R)</f>
        <v>0</v>
      </c>
      <c r="I197" s="113">
        <f>SUMIF(MICRO!AP:AP,O:O,MICRO!T:T)</f>
        <v>0</v>
      </c>
      <c r="J197" s="114">
        <f t="shared" si="20"/>
        <v>0</v>
      </c>
      <c r="K197" s="113">
        <f>SUMIF(MICRO!AP:AP,O:O,MICRO!X:X)</f>
        <v>0</v>
      </c>
      <c r="L197" s="114" t="str">
        <f t="shared" si="21"/>
        <v>0%</v>
      </c>
      <c r="M197" s="113">
        <f t="shared" si="22"/>
        <v>0</v>
      </c>
      <c r="N197" s="56" t="e">
        <f t="shared" si="23"/>
        <v>#N/A</v>
      </c>
      <c r="O197" s="56" t="e">
        <f t="shared" si="24"/>
        <v>#N/A</v>
      </c>
      <c r="P197" s="2">
        <f>SUMIF(MICRO!AP:AP,O197,MICRO!AS:AS)</f>
        <v>0</v>
      </c>
      <c r="Q197">
        <f>SUMIF(MICRO!AP:AP,O197,MICRO!AT:AT)</f>
        <v>0</v>
      </c>
      <c r="R197">
        <f>SUMIF(MICRO!AP:AP,O:O,MICRO!AU:AU)</f>
        <v>0</v>
      </c>
      <c r="V197" s="2"/>
    </row>
    <row r="198" spans="4:22" ht="18.75" thickBot="1" x14ac:dyDescent="0.3">
      <c r="D198" s="110" t="s">
        <v>550</v>
      </c>
      <c r="E198" s="111" t="e">
        <f>VLOOKUP(Tabela2[[#This Row],[TAG]],MICRO!J:L,3,0)</f>
        <v>#N/A</v>
      </c>
      <c r="F198" s="109" t="s">
        <v>23</v>
      </c>
      <c r="G198" s="112">
        <f>SUMIF(MICRO!AP:AP,O:O,MICRO!H:H)</f>
        <v>0</v>
      </c>
      <c r="H198" s="113">
        <f>SUMIF(MICRO!AP:AP,O:O,MICRO!R:R)</f>
        <v>0</v>
      </c>
      <c r="I198" s="113">
        <f>SUMIF(MICRO!AP:AP,O:O,MICRO!T:T)</f>
        <v>0</v>
      </c>
      <c r="J198" s="114">
        <f t="shared" si="20"/>
        <v>0</v>
      </c>
      <c r="K198" s="113">
        <f>SUMIF(MICRO!AP:AP,O:O,MICRO!X:X)</f>
        <v>0</v>
      </c>
      <c r="L198" s="114" t="str">
        <f t="shared" si="21"/>
        <v>0%</v>
      </c>
      <c r="M198" s="113">
        <f t="shared" si="22"/>
        <v>0</v>
      </c>
      <c r="N198" s="56" t="e">
        <f t="shared" si="23"/>
        <v>#N/A</v>
      </c>
      <c r="O198" s="56" t="e">
        <f t="shared" si="24"/>
        <v>#N/A</v>
      </c>
      <c r="P198" s="2">
        <f>SUMIF(MICRO!AP:AP,O198,MICRO!AS:AS)</f>
        <v>0</v>
      </c>
      <c r="Q198">
        <f>SUMIF(MICRO!AP:AP,O198,MICRO!AT:AT)</f>
        <v>0</v>
      </c>
      <c r="R198">
        <f>SUMIF(MICRO!AP:AP,O:O,MICRO!AU:AU)</f>
        <v>0</v>
      </c>
      <c r="V198" s="2"/>
    </row>
    <row r="199" spans="4:22" ht="18.75" thickBot="1" x14ac:dyDescent="0.3">
      <c r="D199" s="110" t="s">
        <v>551</v>
      </c>
      <c r="E199" s="111" t="e">
        <f>VLOOKUP(Tabela2[[#This Row],[TAG]],MICRO!J:L,3,0)</f>
        <v>#N/A</v>
      </c>
      <c r="F199" s="109" t="s">
        <v>23</v>
      </c>
      <c r="G199" s="112">
        <f>SUMIF(MICRO!AP:AP,O:O,MICRO!H:H)</f>
        <v>0</v>
      </c>
      <c r="H199" s="113">
        <f>SUMIF(MICRO!AP:AP,O:O,MICRO!R:R)</f>
        <v>0</v>
      </c>
      <c r="I199" s="113">
        <f>SUMIF(MICRO!AP:AP,O:O,MICRO!T:T)</f>
        <v>0</v>
      </c>
      <c r="J199" s="114">
        <f t="shared" si="20"/>
        <v>0</v>
      </c>
      <c r="K199" s="113">
        <f>SUMIF(MICRO!AP:AP,O:O,MICRO!X:X)</f>
        <v>0</v>
      </c>
      <c r="L199" s="114" t="str">
        <f t="shared" si="21"/>
        <v>0%</v>
      </c>
      <c r="M199" s="113">
        <f t="shared" si="22"/>
        <v>0</v>
      </c>
      <c r="N199" s="56" t="e">
        <f t="shared" si="23"/>
        <v>#N/A</v>
      </c>
      <c r="O199" s="56" t="e">
        <f t="shared" si="24"/>
        <v>#N/A</v>
      </c>
      <c r="P199" s="2">
        <f>SUMIF(MICRO!AP:AP,O199,MICRO!AS:AS)</f>
        <v>0</v>
      </c>
      <c r="Q199">
        <f>SUMIF(MICRO!AP:AP,O199,MICRO!AT:AT)</f>
        <v>0</v>
      </c>
      <c r="R199">
        <f>SUMIF(MICRO!AP:AP,O:O,MICRO!AU:AU)</f>
        <v>0</v>
      </c>
      <c r="V199" s="2"/>
    </row>
    <row r="200" spans="4:22" ht="18.75" thickBot="1" x14ac:dyDescent="0.3">
      <c r="D200" s="110" t="s">
        <v>559</v>
      </c>
      <c r="E200" s="111" t="e">
        <f>VLOOKUP(Tabela2[[#This Row],[TAG]],MICRO!J:L,3,0)</f>
        <v>#N/A</v>
      </c>
      <c r="F200" s="109" t="s">
        <v>33</v>
      </c>
      <c r="G200" s="58">
        <f>SUMIF(MICRO!AP:AP,O:O,MICRO!H:H)</f>
        <v>0</v>
      </c>
      <c r="H200" s="1">
        <f>SUMIF(MICRO!AP:AP,O:O,MICRO!R:R)</f>
        <v>0</v>
      </c>
      <c r="I200" s="1">
        <f>SUMIF(MICRO!AP:AP,O:O,MICRO!T:T)</f>
        <v>0</v>
      </c>
      <c r="J200" s="59">
        <f t="shared" ref="J200:J205" si="25">IF(G200 = 0,0,H200/G200)</f>
        <v>0</v>
      </c>
      <c r="K200" s="1">
        <f>SUMIF(MICRO!AP:AP,O:O,MICRO!X:X)</f>
        <v>0</v>
      </c>
      <c r="L200" s="59" t="str">
        <f t="shared" ref="L200:L205" si="26">IF(G200&lt;&gt;0,SUM(K200/G200*1),"0%")</f>
        <v>0%</v>
      </c>
      <c r="M200" s="1">
        <f t="shared" ref="M200:M205" si="27">G200-K200</f>
        <v>0</v>
      </c>
      <c r="N200" s="56" t="e">
        <f t="shared" ref="N200:N205" si="28">E200&amp;F200</f>
        <v>#N/A</v>
      </c>
      <c r="O200" s="56" t="e">
        <f t="shared" ref="O200:O205" si="29">D200&amp;E200&amp;F200</f>
        <v>#N/A</v>
      </c>
      <c r="P200" s="2">
        <f>SUMIF(MICRO!AP:AP,O200,MICRO!AS:AS)</f>
        <v>0</v>
      </c>
      <c r="Q200">
        <f>SUMIF(MICRO!AP:AP,O200,MICRO!AT:AT)</f>
        <v>0</v>
      </c>
      <c r="R200">
        <f>SUMIF(MICRO!AP:AP,O:O,MICRO!AU:AU)</f>
        <v>0</v>
      </c>
      <c r="V200" s="2"/>
    </row>
    <row r="201" spans="4:22" ht="18.75" thickBot="1" x14ac:dyDescent="0.3">
      <c r="D201" s="110" t="s">
        <v>560</v>
      </c>
      <c r="E201" s="111" t="e">
        <f>VLOOKUP(Tabela2[[#This Row],[TAG]],MICRO!J:L,3,0)</f>
        <v>#N/A</v>
      </c>
      <c r="F201" s="109" t="s">
        <v>23</v>
      </c>
      <c r="G201" s="58">
        <f>SUMIF(MICRO!AP:AP,O:O,MICRO!H:H)</f>
        <v>0</v>
      </c>
      <c r="H201" s="1">
        <f>SUMIF(MICRO!AP:AP,O:O,MICRO!R:R)</f>
        <v>0</v>
      </c>
      <c r="I201" s="1">
        <f>SUMIF(MICRO!AP:AP,O:O,MICRO!T:T)</f>
        <v>0</v>
      </c>
      <c r="J201" s="59">
        <f t="shared" si="25"/>
        <v>0</v>
      </c>
      <c r="K201" s="1">
        <f>SUMIF(MICRO!AP:AP,O:O,MICRO!X:X)</f>
        <v>0</v>
      </c>
      <c r="L201" s="59" t="str">
        <f t="shared" si="26"/>
        <v>0%</v>
      </c>
      <c r="M201" s="1">
        <f t="shared" si="27"/>
        <v>0</v>
      </c>
      <c r="N201" s="56" t="e">
        <f t="shared" si="28"/>
        <v>#N/A</v>
      </c>
      <c r="O201" s="56" t="e">
        <f t="shared" si="29"/>
        <v>#N/A</v>
      </c>
      <c r="P201" s="2">
        <f>SUMIF(MICRO!AP:AP,O201,MICRO!AS:AS)</f>
        <v>0</v>
      </c>
      <c r="Q201">
        <f>SUMIF(MICRO!AP:AP,O201,MICRO!AT:AT)</f>
        <v>0</v>
      </c>
      <c r="R201">
        <f>SUMIF(MICRO!AP:AP,O:O,MICRO!AU:AU)</f>
        <v>0</v>
      </c>
      <c r="V201" s="2"/>
    </row>
    <row r="202" spans="4:22" ht="18.75" thickBot="1" x14ac:dyDescent="0.3">
      <c r="D202" s="110" t="s">
        <v>569</v>
      </c>
      <c r="E202" s="111" t="e">
        <f>VLOOKUP(Tabela2[[#This Row],[TAG]],MICRO!J:L,3,0)</f>
        <v>#N/A</v>
      </c>
      <c r="F202" s="44" t="s">
        <v>31</v>
      </c>
      <c r="G202" s="58">
        <f>SUMIF(MICRO!AP:AP,O:O,MICRO!H:H)</f>
        <v>0</v>
      </c>
      <c r="H202" s="1">
        <f>SUMIF(MICRO!AP:AP,O:O,MICRO!R:R)</f>
        <v>0</v>
      </c>
      <c r="I202" s="1">
        <f>SUMIF(MICRO!AP:AP,O:O,MICRO!T:T)</f>
        <v>0</v>
      </c>
      <c r="J202" s="59">
        <f t="shared" si="25"/>
        <v>0</v>
      </c>
      <c r="K202" s="1">
        <f>SUMIF(MICRO!AP:AP,O:O,MICRO!X:X)</f>
        <v>0</v>
      </c>
      <c r="L202" s="59" t="str">
        <f t="shared" si="26"/>
        <v>0%</v>
      </c>
      <c r="M202" s="1">
        <f t="shared" si="27"/>
        <v>0</v>
      </c>
      <c r="N202" s="56" t="e">
        <f t="shared" si="28"/>
        <v>#N/A</v>
      </c>
      <c r="O202" s="56" t="e">
        <f t="shared" si="29"/>
        <v>#N/A</v>
      </c>
      <c r="P202" s="2">
        <f>SUMIF(MICRO!AP:AP,O202,MICRO!AS:AS)</f>
        <v>0</v>
      </c>
      <c r="Q202">
        <f>SUMIF(MICRO!AP:AP,O202,MICRO!AT:AT)</f>
        <v>0</v>
      </c>
      <c r="R202">
        <f>SUMIF(MICRO!AP:AP,O:O,MICRO!AU:AU)</f>
        <v>0</v>
      </c>
      <c r="V202" s="2"/>
    </row>
    <row r="203" spans="4:22" ht="18.75" thickBot="1" x14ac:dyDescent="0.3">
      <c r="D203" s="110" t="s">
        <v>570</v>
      </c>
      <c r="E203" s="111" t="e">
        <f>VLOOKUP(Tabela2[[#This Row],[TAG]],MICRO!J:L,3,0)</f>
        <v>#N/A</v>
      </c>
      <c r="F203" s="44" t="s">
        <v>31</v>
      </c>
      <c r="G203" s="58">
        <f>SUMIF(MICRO!AP:AP,O:O,MICRO!H:H)</f>
        <v>0</v>
      </c>
      <c r="H203" s="1">
        <f>SUMIF(MICRO!AP:AP,O:O,MICRO!R:R)</f>
        <v>0</v>
      </c>
      <c r="I203" s="1">
        <f>SUMIF(MICRO!AP:AP,O:O,MICRO!T:T)</f>
        <v>0</v>
      </c>
      <c r="J203" s="59">
        <f t="shared" si="25"/>
        <v>0</v>
      </c>
      <c r="K203" s="1">
        <f>SUMIF(MICRO!AP:AP,O:O,MICRO!X:X)</f>
        <v>0</v>
      </c>
      <c r="L203" s="59" t="str">
        <f t="shared" si="26"/>
        <v>0%</v>
      </c>
      <c r="M203" s="1">
        <f t="shared" si="27"/>
        <v>0</v>
      </c>
      <c r="N203" s="56" t="e">
        <f t="shared" si="28"/>
        <v>#N/A</v>
      </c>
      <c r="O203" s="56" t="e">
        <f t="shared" si="29"/>
        <v>#N/A</v>
      </c>
      <c r="P203" s="2">
        <f>SUMIF(MICRO!AP:AP,O203,MICRO!AS:AS)</f>
        <v>0</v>
      </c>
      <c r="Q203">
        <f>SUMIF(MICRO!AP:AP,O203,MICRO!AT:AT)</f>
        <v>0</v>
      </c>
      <c r="R203">
        <f>SUMIF(MICRO!AP:AP,O:O,MICRO!AU:AU)</f>
        <v>0</v>
      </c>
      <c r="V203" s="2"/>
    </row>
    <row r="204" spans="4:22" ht="18.75" thickBot="1" x14ac:dyDescent="0.3">
      <c r="D204" s="110" t="s">
        <v>571</v>
      </c>
      <c r="E204" s="111" t="e">
        <f>VLOOKUP(Tabela2[[#This Row],[TAG]],MICRO!J:L,3,0)</f>
        <v>#N/A</v>
      </c>
      <c r="F204" s="44" t="s">
        <v>31</v>
      </c>
      <c r="G204" s="58">
        <f>SUMIF(MICRO!AP:AP,O:O,MICRO!H:H)</f>
        <v>0</v>
      </c>
      <c r="H204" s="1">
        <f>SUMIF(MICRO!AP:AP,O:O,MICRO!R:R)</f>
        <v>0</v>
      </c>
      <c r="I204" s="1">
        <f>SUMIF(MICRO!AP:AP,O:O,MICRO!T:T)</f>
        <v>0</v>
      </c>
      <c r="J204" s="59">
        <f t="shared" si="25"/>
        <v>0</v>
      </c>
      <c r="K204" s="1">
        <f>SUMIF(MICRO!AP:AP,O:O,MICRO!X:X)</f>
        <v>0</v>
      </c>
      <c r="L204" s="59" t="str">
        <f t="shared" si="26"/>
        <v>0%</v>
      </c>
      <c r="M204" s="1">
        <f t="shared" si="27"/>
        <v>0</v>
      </c>
      <c r="N204" s="56" t="e">
        <f t="shared" si="28"/>
        <v>#N/A</v>
      </c>
      <c r="O204" s="56" t="e">
        <f t="shared" si="29"/>
        <v>#N/A</v>
      </c>
      <c r="P204" s="2">
        <f>SUMIF(MICRO!AP:AP,O204,MICRO!AS:AS)</f>
        <v>0</v>
      </c>
      <c r="Q204">
        <f>SUMIF(MICRO!AP:AP,O204,MICRO!AT:AT)</f>
        <v>0</v>
      </c>
      <c r="R204">
        <f>SUMIF(MICRO!AP:AP,O:O,MICRO!AU:AU)</f>
        <v>0</v>
      </c>
      <c r="V204" s="2"/>
    </row>
    <row r="205" spans="4:22" ht="18.75" thickBot="1" x14ac:dyDescent="0.3">
      <c r="D205" s="110" t="s">
        <v>572</v>
      </c>
      <c r="E205" s="111" t="e">
        <f>VLOOKUP(Tabela2[[#This Row],[TAG]],MICRO!J:L,3,0)</f>
        <v>#N/A</v>
      </c>
      <c r="F205" s="44" t="s">
        <v>31</v>
      </c>
      <c r="G205" s="58">
        <f>SUMIF(MICRO!AP:AP,O:O,MICRO!H:H)</f>
        <v>0</v>
      </c>
      <c r="H205" s="1">
        <f>SUMIF(MICRO!AP:AP,O:O,MICRO!R:R)</f>
        <v>0</v>
      </c>
      <c r="I205" s="1">
        <f>SUMIF(MICRO!AP:AP,O:O,MICRO!T:T)</f>
        <v>0</v>
      </c>
      <c r="J205" s="59">
        <f t="shared" si="25"/>
        <v>0</v>
      </c>
      <c r="K205" s="1">
        <f>SUMIF(MICRO!AP:AP,O:O,MICRO!X:X)</f>
        <v>0</v>
      </c>
      <c r="L205" s="59" t="str">
        <f t="shared" si="26"/>
        <v>0%</v>
      </c>
      <c r="M205" s="1">
        <f t="shared" si="27"/>
        <v>0</v>
      </c>
      <c r="N205" s="56" t="e">
        <f t="shared" si="28"/>
        <v>#N/A</v>
      </c>
      <c r="O205" s="56" t="e">
        <f t="shared" si="29"/>
        <v>#N/A</v>
      </c>
      <c r="P205" s="2">
        <f>SUMIF(MICRO!AP:AP,O205,MICRO!AS:AS)</f>
        <v>0</v>
      </c>
      <c r="Q205">
        <f>SUMIF(MICRO!AP:AP,O205,MICRO!AT:AT)</f>
        <v>0</v>
      </c>
      <c r="R205">
        <f>SUMIF(MICRO!AP:AP,O:O,MICRO!AU:AU)</f>
        <v>0</v>
      </c>
      <c r="V205" s="2"/>
    </row>
    <row r="206" spans="4:22" ht="18.75" thickBot="1" x14ac:dyDescent="0.3">
      <c r="D206" s="110" t="s">
        <v>634</v>
      </c>
      <c r="E206" s="111" t="e">
        <f>VLOOKUP(Tabela2[[#This Row],[TAG]],MICRO!J:L,3,0)</f>
        <v>#N/A</v>
      </c>
      <c r="F206" s="44" t="s">
        <v>31</v>
      </c>
      <c r="G206" s="58">
        <f>SUMIF(MICRO!AP:AP,O:O,MICRO!H:H)</f>
        <v>0</v>
      </c>
      <c r="H206" s="1">
        <f>SUMIF(MICRO!AP:AP,O:O,MICRO!R:R)</f>
        <v>0</v>
      </c>
      <c r="I206" s="1">
        <f>SUMIF(MICRO!AP:AP,O:O,MICRO!T:T)</f>
        <v>0</v>
      </c>
      <c r="J206" s="59">
        <f t="shared" ref="J206:J217" si="30">IF(G206 = 0,0,H206/G206)</f>
        <v>0</v>
      </c>
      <c r="K206" s="1">
        <f>SUMIF(MICRO!AP:AP,O:O,MICRO!X:X)</f>
        <v>0</v>
      </c>
      <c r="L206" s="59" t="str">
        <f t="shared" ref="L206:L217" si="31">IF(G206&lt;&gt;0,SUM(K206/G206*1),"0%")</f>
        <v>0%</v>
      </c>
      <c r="M206" s="1">
        <f t="shared" ref="M206:M217" si="32">G206-K206</f>
        <v>0</v>
      </c>
      <c r="N206" s="56" t="e">
        <f t="shared" ref="N206:N217" si="33">E206&amp;F206</f>
        <v>#N/A</v>
      </c>
      <c r="O206" s="56" t="e">
        <f t="shared" ref="O206:O217" si="34">D206&amp;E206&amp;F206</f>
        <v>#N/A</v>
      </c>
      <c r="P206" s="2">
        <f>SUMIF(MICRO!AP:AP,O206,MICRO!AS:AS)</f>
        <v>0</v>
      </c>
      <c r="Q206">
        <f>SUMIF(MICRO!AP:AP,O206,MICRO!AT:AT)</f>
        <v>0</v>
      </c>
      <c r="R206">
        <f>SUMIF(MICRO!AP:AP,O:O,MICRO!AU:AU)</f>
        <v>0</v>
      </c>
      <c r="V206" s="2"/>
    </row>
    <row r="207" spans="4:22" ht="18.75" thickBot="1" x14ac:dyDescent="0.3">
      <c r="D207" s="110" t="s">
        <v>629</v>
      </c>
      <c r="E207" s="111" t="e">
        <f>VLOOKUP(Tabela2[[#This Row],[TAG]],MICRO!J:L,3,0)</f>
        <v>#N/A</v>
      </c>
      <c r="F207" s="44" t="s">
        <v>31</v>
      </c>
      <c r="G207" s="112">
        <f>SUMIF(MICRO!AP:AP,O:O,MICRO!H:H)</f>
        <v>0</v>
      </c>
      <c r="H207" s="113">
        <f>SUMIF(MICRO!AP:AP,O:O,MICRO!R:R)</f>
        <v>0</v>
      </c>
      <c r="I207" s="113">
        <f>SUMIF(MICRO!AP:AP,O:O,MICRO!T:T)</f>
        <v>0</v>
      </c>
      <c r="J207" s="114">
        <f t="shared" si="30"/>
        <v>0</v>
      </c>
      <c r="K207" s="113">
        <f>SUMIF(MICRO!AP:AP,O:O,MICRO!X:X)</f>
        <v>0</v>
      </c>
      <c r="L207" s="114" t="str">
        <f t="shared" si="31"/>
        <v>0%</v>
      </c>
      <c r="M207" s="113">
        <f t="shared" si="32"/>
        <v>0</v>
      </c>
      <c r="N207" s="56" t="e">
        <f t="shared" si="33"/>
        <v>#N/A</v>
      </c>
      <c r="O207" s="56" t="e">
        <f t="shared" si="34"/>
        <v>#N/A</v>
      </c>
      <c r="P207" s="2">
        <f>SUMIF(MICRO!AP:AP,O207,MICRO!AS:AS)</f>
        <v>0</v>
      </c>
      <c r="Q207">
        <f>SUMIF(MICRO!AP:AP,O207,MICRO!AT:AT)</f>
        <v>0</v>
      </c>
      <c r="R207">
        <f>SUMIF(MICRO!AP:AP,O:O,MICRO!AU:AU)</f>
        <v>0</v>
      </c>
      <c r="V207" s="2"/>
    </row>
    <row r="208" spans="4:22" ht="18.75" thickBot="1" x14ac:dyDescent="0.3">
      <c r="D208" s="110" t="s">
        <v>585</v>
      </c>
      <c r="E208" s="111" t="str">
        <f>VLOOKUP(Tabela2[[#This Row],[TAG]],MICRO!J:L,3,0)</f>
        <v>P-133</v>
      </c>
      <c r="F208" s="44" t="s">
        <v>31</v>
      </c>
      <c r="G208" s="112">
        <f>SUMIF(MICRO!AP:AP,O:O,MICRO!H:H)</f>
        <v>0</v>
      </c>
      <c r="H208" s="113">
        <f>SUMIF(MICRO!AP:AP,O:O,MICRO!R:R)</f>
        <v>0</v>
      </c>
      <c r="I208" s="113">
        <f>SUMIF(MICRO!AP:AP,O:O,MICRO!T:T)</f>
        <v>0</v>
      </c>
      <c r="J208" s="114">
        <f t="shared" si="30"/>
        <v>0</v>
      </c>
      <c r="K208" s="113">
        <f>SUMIF(MICRO!AP:AP,O:O,MICRO!X:X)</f>
        <v>0</v>
      </c>
      <c r="L208" s="114" t="str">
        <f t="shared" si="31"/>
        <v>0%</v>
      </c>
      <c r="M208" s="113">
        <f t="shared" si="32"/>
        <v>0</v>
      </c>
      <c r="N208" s="56" t="str">
        <f t="shared" si="33"/>
        <v>P-133ESTRUTURA</v>
      </c>
      <c r="O208" s="56" t="str">
        <f t="shared" si="34"/>
        <v>120-AL-001P-133ESTRUTURA</v>
      </c>
      <c r="P208" s="2">
        <f>SUMIF(MICRO!AP:AP,O208,MICRO!AS:AS)</f>
        <v>0</v>
      </c>
      <c r="Q208">
        <f>SUMIF(MICRO!AP:AP,O208,MICRO!AT:AT)</f>
        <v>0</v>
      </c>
      <c r="R208">
        <f>SUMIF(MICRO!AP:AP,O:O,MICRO!AU:AU)</f>
        <v>0</v>
      </c>
      <c r="V208" s="2"/>
    </row>
    <row r="209" spans="4:22" ht="18.75" thickBot="1" x14ac:dyDescent="0.3">
      <c r="D209" s="110" t="s">
        <v>589</v>
      </c>
      <c r="E209" s="111" t="e">
        <f>VLOOKUP(Tabela2[[#This Row],[TAG]],MICRO!J:L,3,0)</f>
        <v>#N/A</v>
      </c>
      <c r="F209" s="44" t="s">
        <v>31</v>
      </c>
      <c r="G209" s="112">
        <f>SUMIF(MICRO!AP:AP,O:O,MICRO!H:H)</f>
        <v>0</v>
      </c>
      <c r="H209" s="113">
        <f>SUMIF(MICRO!AP:AP,O:O,MICRO!R:R)</f>
        <v>0</v>
      </c>
      <c r="I209" s="113">
        <f>SUMIF(MICRO!AP:AP,O:O,MICRO!T:T)</f>
        <v>0</v>
      </c>
      <c r="J209" s="114">
        <f t="shared" si="30"/>
        <v>0</v>
      </c>
      <c r="K209" s="113">
        <f>SUMIF(MICRO!AP:AP,O:O,MICRO!X:X)</f>
        <v>0</v>
      </c>
      <c r="L209" s="114" t="str">
        <f t="shared" si="31"/>
        <v>0%</v>
      </c>
      <c r="M209" s="113">
        <f t="shared" si="32"/>
        <v>0</v>
      </c>
      <c r="N209" s="56" t="e">
        <f t="shared" si="33"/>
        <v>#N/A</v>
      </c>
      <c r="O209" s="56" t="e">
        <f t="shared" si="34"/>
        <v>#N/A</v>
      </c>
      <c r="P209" s="2">
        <f>SUMIF(MICRO!AP:AP,O209,MICRO!AS:AS)</f>
        <v>0</v>
      </c>
      <c r="Q209">
        <f>SUMIF(MICRO!AP:AP,O209,MICRO!AT:AT)</f>
        <v>0</v>
      </c>
      <c r="R209">
        <f>SUMIF(MICRO!AP:AP,O:O,MICRO!AU:AU)</f>
        <v>0</v>
      </c>
      <c r="V209" s="2"/>
    </row>
    <row r="210" spans="4:22" ht="18.75" thickBot="1" x14ac:dyDescent="0.3">
      <c r="D210" s="110" t="s">
        <v>634</v>
      </c>
      <c r="E210" s="111" t="e">
        <f>VLOOKUP(Tabela2[[#This Row],[TAG]],MICRO!J:L,3,0)</f>
        <v>#N/A</v>
      </c>
      <c r="F210" s="109" t="s">
        <v>23</v>
      </c>
      <c r="G210" s="58">
        <f>SUMIF(MICRO!AP:AP,O:O,MICRO!H:H)</f>
        <v>0</v>
      </c>
      <c r="H210" s="1">
        <f>SUMIF(MICRO!AP:AP,O:O,MICRO!R:R)</f>
        <v>0</v>
      </c>
      <c r="I210" s="1">
        <f>SUMIF(MICRO!AP:AP,O:O,MICRO!T:T)</f>
        <v>0</v>
      </c>
      <c r="J210" s="59">
        <f t="shared" si="30"/>
        <v>0</v>
      </c>
      <c r="K210" s="1">
        <f>SUMIF(MICRO!AP:AP,O:O,MICRO!X:X)</f>
        <v>0</v>
      </c>
      <c r="L210" s="59" t="str">
        <f t="shared" si="31"/>
        <v>0%</v>
      </c>
      <c r="M210" s="1">
        <f t="shared" si="32"/>
        <v>0</v>
      </c>
      <c r="N210" s="56" t="e">
        <f t="shared" si="33"/>
        <v>#N/A</v>
      </c>
      <c r="O210" s="56" t="e">
        <f t="shared" si="34"/>
        <v>#N/A</v>
      </c>
      <c r="P210" s="2">
        <f>SUMIF(MICRO!AP:AP,O210,MICRO!AS:AS)</f>
        <v>0</v>
      </c>
      <c r="Q210">
        <f>SUMIF(MICRO!AP:AP,O210,MICRO!AT:AT)</f>
        <v>0</v>
      </c>
      <c r="R210">
        <f>SUMIF(MICRO!AP:AP,O:O,MICRO!AU:AU)</f>
        <v>0</v>
      </c>
      <c r="V210" s="2"/>
    </row>
    <row r="211" spans="4:22" ht="18.75" thickBot="1" x14ac:dyDescent="0.3">
      <c r="D211" s="110" t="s">
        <v>629</v>
      </c>
      <c r="E211" s="111" t="e">
        <f>VLOOKUP(Tabela2[[#This Row],[TAG]],MICRO!J:L,3,0)</f>
        <v>#N/A</v>
      </c>
      <c r="F211" s="109" t="s">
        <v>23</v>
      </c>
      <c r="G211" s="58">
        <f>SUMIF(MICRO!AP:AP,O:O,MICRO!H:H)</f>
        <v>0</v>
      </c>
      <c r="H211" s="1">
        <f>SUMIF(MICRO!AP:AP,O:O,MICRO!R:R)</f>
        <v>0</v>
      </c>
      <c r="I211" s="1">
        <f>SUMIF(MICRO!AP:AP,O:O,MICRO!T:T)</f>
        <v>0</v>
      </c>
      <c r="J211" s="59">
        <f t="shared" si="30"/>
        <v>0</v>
      </c>
      <c r="K211" s="1">
        <f>SUMIF(MICRO!AP:AP,O:O,MICRO!X:X)</f>
        <v>0</v>
      </c>
      <c r="L211" s="59" t="str">
        <f t="shared" si="31"/>
        <v>0%</v>
      </c>
      <c r="M211" s="1">
        <f t="shared" si="32"/>
        <v>0</v>
      </c>
      <c r="N211" s="56" t="e">
        <f t="shared" si="33"/>
        <v>#N/A</v>
      </c>
      <c r="O211" s="56" t="e">
        <f t="shared" si="34"/>
        <v>#N/A</v>
      </c>
      <c r="P211" s="2">
        <f>SUMIF(MICRO!AP:AP,O211,MICRO!AS:AS)</f>
        <v>0</v>
      </c>
      <c r="Q211">
        <f>SUMIF(MICRO!AP:AP,O211,MICRO!AT:AT)</f>
        <v>0</v>
      </c>
      <c r="R211">
        <f>SUMIF(MICRO!AP:AP,O:O,MICRO!AU:AU)</f>
        <v>0</v>
      </c>
      <c r="V211" s="2"/>
    </row>
    <row r="212" spans="4:22" ht="18.75" thickBot="1" x14ac:dyDescent="0.3">
      <c r="D212" s="110" t="s">
        <v>585</v>
      </c>
      <c r="E212" s="111" t="str">
        <f>VLOOKUP(Tabela2[[#This Row],[TAG]],MICRO!J:L,3,0)</f>
        <v>P-133</v>
      </c>
      <c r="F212" s="109" t="s">
        <v>23</v>
      </c>
      <c r="G212" s="58">
        <f>SUMIF(MICRO!AP:AP,O:O,MICRO!H:H)</f>
        <v>0</v>
      </c>
      <c r="H212" s="1">
        <f>SUMIF(MICRO!AP:AP,O:O,MICRO!R:R)</f>
        <v>0</v>
      </c>
      <c r="I212" s="1">
        <f>SUMIF(MICRO!AP:AP,O:O,MICRO!T:T)</f>
        <v>0</v>
      </c>
      <c r="J212" s="59">
        <f t="shared" si="30"/>
        <v>0</v>
      </c>
      <c r="K212" s="1">
        <f>SUMIF(MICRO!AP:AP,O:O,MICRO!X:X)</f>
        <v>0</v>
      </c>
      <c r="L212" s="59" t="str">
        <f t="shared" si="31"/>
        <v>0%</v>
      </c>
      <c r="M212" s="1">
        <f t="shared" si="32"/>
        <v>0</v>
      </c>
      <c r="N212" s="56" t="str">
        <f t="shared" si="33"/>
        <v>P-133ROLOS</v>
      </c>
      <c r="O212" s="56" t="str">
        <f t="shared" si="34"/>
        <v>120-AL-001P-133ROLOS</v>
      </c>
      <c r="P212" s="2">
        <f>SUMIF(MICRO!AP:AP,O212,MICRO!AS:AS)</f>
        <v>0</v>
      </c>
      <c r="Q212">
        <f>SUMIF(MICRO!AP:AP,O212,MICRO!AT:AT)</f>
        <v>0</v>
      </c>
      <c r="R212">
        <f>SUMIF(MICRO!AP:AP,O:O,MICRO!AU:AU)</f>
        <v>0</v>
      </c>
      <c r="V212" s="2"/>
    </row>
    <row r="213" spans="4:22" ht="18.75" thickBot="1" x14ac:dyDescent="0.3">
      <c r="D213" s="110" t="s">
        <v>589</v>
      </c>
      <c r="E213" s="111" t="e">
        <f>VLOOKUP(Tabela2[[#This Row],[TAG]],MICRO!J:L,3,0)</f>
        <v>#N/A</v>
      </c>
      <c r="F213" s="109" t="s">
        <v>23</v>
      </c>
      <c r="G213" s="112">
        <f>SUMIF(MICRO!AP:AP,O:O,MICRO!H:H)</f>
        <v>0</v>
      </c>
      <c r="H213" s="113">
        <f>SUMIF(MICRO!AP:AP,O:O,MICRO!R:R)</f>
        <v>0</v>
      </c>
      <c r="I213" s="113">
        <f>SUMIF(MICRO!AP:AP,O:O,MICRO!T:T)</f>
        <v>0</v>
      </c>
      <c r="J213" s="114">
        <f t="shared" si="30"/>
        <v>0</v>
      </c>
      <c r="K213" s="113">
        <f>SUMIF(MICRO!AP:AP,O:O,MICRO!X:X)</f>
        <v>0</v>
      </c>
      <c r="L213" s="114" t="str">
        <f t="shared" si="31"/>
        <v>0%</v>
      </c>
      <c r="M213" s="113">
        <f t="shared" si="32"/>
        <v>0</v>
      </c>
      <c r="N213" s="56" t="e">
        <f t="shared" si="33"/>
        <v>#N/A</v>
      </c>
      <c r="O213" s="56" t="e">
        <f t="shared" si="34"/>
        <v>#N/A</v>
      </c>
      <c r="P213" s="2">
        <f>SUMIF(MICRO!AP:AP,O213,MICRO!AS:AS)</f>
        <v>0</v>
      </c>
      <c r="Q213">
        <f>SUMIF(MICRO!AP:AP,O213,MICRO!AT:AT)</f>
        <v>0</v>
      </c>
      <c r="R213">
        <f>SUMIF(MICRO!AP:AP,O:O,MICRO!AU:AU)</f>
        <v>0</v>
      </c>
      <c r="V213" s="2"/>
    </row>
    <row r="214" spans="4:22" ht="18.75" thickBot="1" x14ac:dyDescent="0.3">
      <c r="D214" s="110" t="s">
        <v>634</v>
      </c>
      <c r="E214" s="111" t="e">
        <f>VLOOKUP(Tabela2[[#This Row],[TAG]],MICRO!J:L,3,0)</f>
        <v>#N/A</v>
      </c>
      <c r="F214" s="109" t="s">
        <v>33</v>
      </c>
      <c r="G214" s="58">
        <f>SUMIF(MICRO!AP:AP,O:O,MICRO!H:H)</f>
        <v>0</v>
      </c>
      <c r="H214" s="1">
        <f>SUMIF(MICRO!AP:AP,O:O,MICRO!R:R)</f>
        <v>0</v>
      </c>
      <c r="I214" s="1">
        <f>SUMIF(MICRO!AP:AP,O:O,MICRO!T:T)</f>
        <v>0</v>
      </c>
      <c r="J214" s="59">
        <f t="shared" si="30"/>
        <v>0</v>
      </c>
      <c r="K214" s="1">
        <f>SUMIF(MICRO!AP:AP,O:O,MICRO!X:X)</f>
        <v>0</v>
      </c>
      <c r="L214" s="59" t="str">
        <f t="shared" si="31"/>
        <v>0%</v>
      </c>
      <c r="M214" s="1">
        <f t="shared" si="32"/>
        <v>0</v>
      </c>
      <c r="N214" s="56" t="e">
        <f t="shared" si="33"/>
        <v>#N/A</v>
      </c>
      <c r="O214" s="56" t="e">
        <f t="shared" si="34"/>
        <v>#N/A</v>
      </c>
      <c r="P214" s="2">
        <f>SUMIF(MICRO!AP:AP,O214,MICRO!AS:AS)</f>
        <v>0</v>
      </c>
      <c r="Q214">
        <f>SUMIF(MICRO!AP:AP,O214,MICRO!AT:AT)</f>
        <v>0</v>
      </c>
      <c r="R214">
        <f>SUMIF(MICRO!AP:AP,O:O,MICRO!AU:AU)</f>
        <v>0</v>
      </c>
      <c r="V214" s="2"/>
    </row>
    <row r="215" spans="4:22" ht="18.75" thickBot="1" x14ac:dyDescent="0.3">
      <c r="D215" s="110" t="s">
        <v>629</v>
      </c>
      <c r="E215" s="111" t="e">
        <f>VLOOKUP(Tabela2[[#This Row],[TAG]],MICRO!J:L,3,0)</f>
        <v>#N/A</v>
      </c>
      <c r="F215" s="109" t="s">
        <v>33</v>
      </c>
      <c r="G215" s="58">
        <f>SUMIF(MICRO!AP:AP,O:O,MICRO!H:H)</f>
        <v>0</v>
      </c>
      <c r="H215" s="1">
        <f>SUMIF(MICRO!AP:AP,O:O,MICRO!R:R)</f>
        <v>0</v>
      </c>
      <c r="I215" s="1">
        <f>SUMIF(MICRO!AP:AP,O:O,MICRO!T:T)</f>
        <v>0</v>
      </c>
      <c r="J215" s="59">
        <f t="shared" si="30"/>
        <v>0</v>
      </c>
      <c r="K215" s="1">
        <f>SUMIF(MICRO!AP:AP,O:O,MICRO!X:X)</f>
        <v>0</v>
      </c>
      <c r="L215" s="59" t="str">
        <f t="shared" si="31"/>
        <v>0%</v>
      </c>
      <c r="M215" s="1">
        <f t="shared" si="32"/>
        <v>0</v>
      </c>
      <c r="N215" s="56" t="e">
        <f t="shared" si="33"/>
        <v>#N/A</v>
      </c>
      <c r="O215" s="56" t="e">
        <f t="shared" si="34"/>
        <v>#N/A</v>
      </c>
      <c r="P215" s="2">
        <f>SUMIF(MICRO!AP:AP,O215,MICRO!AS:AS)</f>
        <v>0</v>
      </c>
      <c r="Q215">
        <f>SUMIF(MICRO!AP:AP,O215,MICRO!AT:AT)</f>
        <v>0</v>
      </c>
      <c r="R215">
        <f>SUMIF(MICRO!AP:AP,O:O,MICRO!AU:AU)</f>
        <v>0</v>
      </c>
      <c r="V215" s="2"/>
    </row>
    <row r="216" spans="4:22" ht="18.75" thickBot="1" x14ac:dyDescent="0.3">
      <c r="D216" s="110" t="s">
        <v>585</v>
      </c>
      <c r="E216" s="111" t="str">
        <f>VLOOKUP(Tabela2[[#This Row],[TAG]],MICRO!J:L,3,0)</f>
        <v>P-133</v>
      </c>
      <c r="F216" s="109" t="s">
        <v>33</v>
      </c>
      <c r="G216" s="58">
        <f>SUMIF(MICRO!AP:AP,O:O,MICRO!H:H)</f>
        <v>0</v>
      </c>
      <c r="H216" s="1">
        <f>SUMIF(MICRO!AP:AP,O:O,MICRO!R:R)</f>
        <v>0</v>
      </c>
      <c r="I216" s="1">
        <f>SUMIF(MICRO!AP:AP,O:O,MICRO!T:T)</f>
        <v>0</v>
      </c>
      <c r="J216" s="59">
        <f t="shared" si="30"/>
        <v>0</v>
      </c>
      <c r="K216" s="1">
        <f>SUMIF(MICRO!AP:AP,O:O,MICRO!X:X)</f>
        <v>0</v>
      </c>
      <c r="L216" s="59" t="str">
        <f t="shared" si="31"/>
        <v>0%</v>
      </c>
      <c r="M216" s="1">
        <f t="shared" si="32"/>
        <v>0</v>
      </c>
      <c r="N216" s="56" t="str">
        <f t="shared" si="33"/>
        <v>P-133BASES ROLETES</v>
      </c>
      <c r="O216" s="56" t="str">
        <f t="shared" si="34"/>
        <v>120-AL-001P-133BASES ROLETES</v>
      </c>
      <c r="P216" s="2">
        <f>SUMIF(MICRO!AP:AP,O216,MICRO!AS:AS)</f>
        <v>0</v>
      </c>
      <c r="Q216">
        <f>SUMIF(MICRO!AP:AP,O216,MICRO!AT:AT)</f>
        <v>0</v>
      </c>
      <c r="R216">
        <f>SUMIF(MICRO!AP:AP,O:O,MICRO!AU:AU)</f>
        <v>0</v>
      </c>
      <c r="V216" s="2"/>
    </row>
    <row r="217" spans="4:22" ht="18.75" thickBot="1" x14ac:dyDescent="0.3">
      <c r="D217" s="110" t="s">
        <v>589</v>
      </c>
      <c r="E217" s="111" t="e">
        <f>VLOOKUP(Tabela2[[#This Row],[TAG]],MICRO!J:L,3,0)</f>
        <v>#N/A</v>
      </c>
      <c r="F217" s="109" t="s">
        <v>33</v>
      </c>
      <c r="G217" s="112">
        <f>SUMIF(MICRO!AP:AP,O:O,MICRO!H:H)</f>
        <v>0</v>
      </c>
      <c r="H217" s="113">
        <f>SUMIF(MICRO!AP:AP,O:O,MICRO!R:R)</f>
        <v>0</v>
      </c>
      <c r="I217" s="113">
        <f>SUMIF(MICRO!AP:AP,O:O,MICRO!T:T)</f>
        <v>0</v>
      </c>
      <c r="J217" s="114">
        <f t="shared" si="30"/>
        <v>0</v>
      </c>
      <c r="K217" s="113">
        <f>SUMIF(MICRO!AP:AP,O:O,MICRO!X:X)</f>
        <v>0</v>
      </c>
      <c r="L217" s="114" t="str">
        <f t="shared" si="31"/>
        <v>0%</v>
      </c>
      <c r="M217" s="113">
        <f t="shared" si="32"/>
        <v>0</v>
      </c>
      <c r="N217" s="56" t="e">
        <f t="shared" si="33"/>
        <v>#N/A</v>
      </c>
      <c r="O217" s="56" t="e">
        <f t="shared" si="34"/>
        <v>#N/A</v>
      </c>
      <c r="P217" s="2">
        <f>SUMIF(MICRO!AP:AP,O217,MICRO!AS:AS)</f>
        <v>0</v>
      </c>
      <c r="Q217">
        <f>SUMIF(MICRO!AP:AP,O217,MICRO!AT:AT)</f>
        <v>0</v>
      </c>
      <c r="R217">
        <f>SUMIF(MICRO!AP:AP,O:O,MICRO!AU:AU)</f>
        <v>0</v>
      </c>
      <c r="V217" s="2"/>
    </row>
    <row r="218" spans="4:22" ht="18.75" thickBot="1" x14ac:dyDescent="0.3">
      <c r="D218" s="110" t="s">
        <v>682</v>
      </c>
      <c r="E218" s="111" t="e">
        <f>VLOOKUP(Tabela2[[#This Row],[TAG]],MICRO!J:L,3,0)</f>
        <v>#N/A</v>
      </c>
      <c r="F218" s="109" t="s">
        <v>23</v>
      </c>
      <c r="G218" s="112">
        <f>SUMIF(MICRO!AP:AP,O:O,MICRO!H:H)</f>
        <v>0</v>
      </c>
      <c r="H218" s="113">
        <f>SUMIF(MICRO!AP:AP,O:O,MICRO!R:R)</f>
        <v>0</v>
      </c>
      <c r="I218" s="113">
        <f>SUMIF(MICRO!AP:AP,O:O,MICRO!T:T)</f>
        <v>0</v>
      </c>
      <c r="J218" s="114">
        <f t="shared" ref="J218:J223" si="35">IF(G218 = 0,0,H218/G218)</f>
        <v>0</v>
      </c>
      <c r="K218" s="113">
        <f>SUMIF(MICRO!AP:AP,O:O,MICRO!X:X)</f>
        <v>0</v>
      </c>
      <c r="L218" s="114" t="str">
        <f t="shared" ref="L218:L223" si="36">IF(G218&lt;&gt;0,SUM(K218/G218*1),"0%")</f>
        <v>0%</v>
      </c>
      <c r="M218" s="113">
        <f t="shared" ref="M218:M223" si="37">G218-K218</f>
        <v>0</v>
      </c>
      <c r="N218" s="56" t="e">
        <f t="shared" ref="N218:N223" si="38">E218&amp;F218</f>
        <v>#N/A</v>
      </c>
      <c r="O218" s="56" t="e">
        <f t="shared" ref="O218:O223" si="39">D218&amp;E218&amp;F218</f>
        <v>#N/A</v>
      </c>
      <c r="P218" s="2">
        <f>SUMIF(MICRO!AP:AP,O218,MICRO!AS:AS)</f>
        <v>0</v>
      </c>
      <c r="Q218">
        <f>SUMIF(MICRO!AP:AP,O218,MICRO!AT:AT)</f>
        <v>0</v>
      </c>
      <c r="R218">
        <f>SUMIF(MICRO!AP:AP,O:O,MICRO!AU:AU)</f>
        <v>0</v>
      </c>
      <c r="V218" s="2"/>
    </row>
    <row r="219" spans="4:22" ht="18.75" thickBot="1" x14ac:dyDescent="0.3">
      <c r="D219" s="110" t="s">
        <v>686</v>
      </c>
      <c r="E219" s="111" t="e">
        <f>VLOOKUP(Tabela2[[#This Row],[TAG]],MICRO!J:L,3,0)</f>
        <v>#N/A</v>
      </c>
      <c r="F219" s="109" t="s">
        <v>23</v>
      </c>
      <c r="G219" s="112">
        <f>SUMIF(MICRO!AP:AP,O:O,MICRO!H:H)</f>
        <v>0</v>
      </c>
      <c r="H219" s="113">
        <f>SUMIF(MICRO!AP:AP,O:O,MICRO!R:R)</f>
        <v>0</v>
      </c>
      <c r="I219" s="113">
        <f>SUMIF(MICRO!AP:AP,O:O,MICRO!T:T)</f>
        <v>0</v>
      </c>
      <c r="J219" s="114">
        <f t="shared" si="35"/>
        <v>0</v>
      </c>
      <c r="K219" s="113">
        <f>SUMIF(MICRO!AP:AP,O:O,MICRO!X:X)</f>
        <v>0</v>
      </c>
      <c r="L219" s="114" t="str">
        <f t="shared" si="36"/>
        <v>0%</v>
      </c>
      <c r="M219" s="113">
        <f t="shared" si="37"/>
        <v>0</v>
      </c>
      <c r="N219" s="56" t="e">
        <f t="shared" si="38"/>
        <v>#N/A</v>
      </c>
      <c r="O219" s="56" t="e">
        <f t="shared" si="39"/>
        <v>#N/A</v>
      </c>
      <c r="P219" s="2">
        <f>SUMIF(MICRO!AP:AP,O219,MICRO!AS:AS)</f>
        <v>0</v>
      </c>
      <c r="Q219">
        <f>SUMIF(MICRO!AP:AP,O219,MICRO!AT:AT)</f>
        <v>0</v>
      </c>
      <c r="R219">
        <f>SUMIF(MICRO!AP:AP,O:O,MICRO!AU:AU)</f>
        <v>0</v>
      </c>
      <c r="V219" s="2"/>
    </row>
    <row r="220" spans="4:22" ht="18.75" thickBot="1" x14ac:dyDescent="0.3">
      <c r="D220" s="110" t="s">
        <v>678</v>
      </c>
      <c r="E220" s="111" t="e">
        <f>VLOOKUP(Tabela2[[#This Row],[TAG]],MICRO!J:L,3,0)</f>
        <v>#N/A</v>
      </c>
      <c r="F220" s="109" t="s">
        <v>23</v>
      </c>
      <c r="G220" s="112">
        <f>SUMIF(MICRO!AP:AP,O:O,MICRO!H:H)</f>
        <v>0</v>
      </c>
      <c r="H220" s="113">
        <f>SUMIF(MICRO!AP:AP,O:O,MICRO!R:R)</f>
        <v>0</v>
      </c>
      <c r="I220" s="113">
        <f>SUMIF(MICRO!AP:AP,O:O,MICRO!T:T)</f>
        <v>0</v>
      </c>
      <c r="J220" s="114">
        <f t="shared" si="35"/>
        <v>0</v>
      </c>
      <c r="K220" s="113">
        <f>SUMIF(MICRO!AP:AP,O:O,MICRO!X:X)</f>
        <v>0</v>
      </c>
      <c r="L220" s="114" t="str">
        <f t="shared" si="36"/>
        <v>0%</v>
      </c>
      <c r="M220" s="113">
        <f t="shared" si="37"/>
        <v>0</v>
      </c>
      <c r="N220" s="56" t="e">
        <f t="shared" si="38"/>
        <v>#N/A</v>
      </c>
      <c r="O220" s="56" t="e">
        <f t="shared" si="39"/>
        <v>#N/A</v>
      </c>
      <c r="P220" s="2">
        <f>SUMIF(MICRO!AP:AP,O220,MICRO!AS:AS)</f>
        <v>0</v>
      </c>
      <c r="Q220">
        <f>SUMIF(MICRO!AP:AP,O220,MICRO!AT:AT)</f>
        <v>0</v>
      </c>
      <c r="R220">
        <f>SUMIF(MICRO!AP:AP,O:O,MICRO!AU:AU)</f>
        <v>0</v>
      </c>
      <c r="V220" s="2"/>
    </row>
    <row r="221" spans="4:22" ht="18.75" thickBot="1" x14ac:dyDescent="0.3">
      <c r="D221" s="110" t="s">
        <v>551</v>
      </c>
      <c r="E221" s="111" t="e">
        <f>VLOOKUP(Tabela2[[#This Row],[TAG]],MICRO!J:L,3,0)</f>
        <v>#N/A</v>
      </c>
      <c r="F221" s="109" t="s">
        <v>33</v>
      </c>
      <c r="G221" s="112">
        <f>SUMIF(MICRO!AP:AP,O:O,MICRO!H:H)</f>
        <v>0</v>
      </c>
      <c r="H221" s="113">
        <f>SUMIF(MICRO!AP:AP,O:O,MICRO!R:R)</f>
        <v>0</v>
      </c>
      <c r="I221" s="113">
        <f>SUMIF(MICRO!AP:AP,O:O,MICRO!T:T)</f>
        <v>0</v>
      </c>
      <c r="J221" s="114">
        <f t="shared" si="35"/>
        <v>0</v>
      </c>
      <c r="K221" s="113">
        <f>SUMIF(MICRO!AP:AP,O:O,MICRO!X:X)</f>
        <v>0</v>
      </c>
      <c r="L221" s="114" t="str">
        <f t="shared" si="36"/>
        <v>0%</v>
      </c>
      <c r="M221" s="113">
        <f t="shared" si="37"/>
        <v>0</v>
      </c>
      <c r="N221" s="56" t="e">
        <f t="shared" si="38"/>
        <v>#N/A</v>
      </c>
      <c r="O221" s="56" t="e">
        <f t="shared" si="39"/>
        <v>#N/A</v>
      </c>
      <c r="P221" s="2">
        <f>SUMIF(MICRO!AP:AP,O221,MICRO!AS:AS)</f>
        <v>0</v>
      </c>
      <c r="Q221">
        <f>SUMIF(MICRO!AP:AP,O221,MICRO!AT:AT)</f>
        <v>0</v>
      </c>
      <c r="R221">
        <f>SUMIF(MICRO!AP:AP,O:O,MICRO!AU:AU)</f>
        <v>0</v>
      </c>
      <c r="V221" s="2"/>
    </row>
    <row r="222" spans="4:22" ht="18.75" thickBot="1" x14ac:dyDescent="0.3">
      <c r="D222" s="110" t="s">
        <v>679</v>
      </c>
      <c r="E222" s="111" t="e">
        <f>VLOOKUP(Tabela2[[#This Row],[TAG]],MICRO!J:L,3,0)</f>
        <v>#N/A</v>
      </c>
      <c r="F222" s="44" t="s">
        <v>22</v>
      </c>
      <c r="G222" s="112">
        <f>SUMIF(MICRO!AP:AP,O:O,MICRO!H:H)</f>
        <v>0</v>
      </c>
      <c r="H222" s="113">
        <f>SUMIF(MICRO!AP:AP,O:O,MICRO!R:R)</f>
        <v>0</v>
      </c>
      <c r="I222" s="113">
        <f>SUMIF(MICRO!AP:AP,O:O,MICRO!T:T)</f>
        <v>0</v>
      </c>
      <c r="J222" s="114">
        <f t="shared" si="35"/>
        <v>0</v>
      </c>
      <c r="K222" s="113">
        <f>SUMIF(MICRO!AP:AP,O:O,MICRO!X:X)</f>
        <v>0</v>
      </c>
      <c r="L222" s="114" t="str">
        <f t="shared" si="36"/>
        <v>0%</v>
      </c>
      <c r="M222" s="113">
        <f t="shared" si="37"/>
        <v>0</v>
      </c>
      <c r="N222" s="56" t="e">
        <f t="shared" si="38"/>
        <v>#N/A</v>
      </c>
      <c r="O222" s="56" t="e">
        <f t="shared" si="39"/>
        <v>#N/A</v>
      </c>
      <c r="P222" s="2">
        <f>SUMIF(MICRO!AP:AP,O222,MICRO!AS:AS)</f>
        <v>0</v>
      </c>
      <c r="Q222">
        <f>SUMIF(MICRO!AP:AP,O222,MICRO!AT:AT)</f>
        <v>0</v>
      </c>
      <c r="R222">
        <f>SUMIF(MICRO!AP:AP,O:O,MICRO!AU:AU)</f>
        <v>0</v>
      </c>
      <c r="V222" s="2"/>
    </row>
    <row r="223" spans="4:22" ht="18.75" thickBot="1" x14ac:dyDescent="0.3">
      <c r="D223" s="110" t="s">
        <v>652</v>
      </c>
      <c r="E223" s="111" t="e">
        <f>VLOOKUP(Tabela2[[#This Row],[TAG]],MICRO!J:L,3,0)</f>
        <v>#N/A</v>
      </c>
      <c r="F223" s="109" t="s">
        <v>23</v>
      </c>
      <c r="G223" s="112">
        <f>SUMIF(MICRO!AP:AP,O:O,MICRO!H:H)</f>
        <v>0</v>
      </c>
      <c r="H223" s="113">
        <f>SUMIF(MICRO!AP:AP,O:O,MICRO!R:R)</f>
        <v>0</v>
      </c>
      <c r="I223" s="113">
        <f>SUMIF(MICRO!AP:AP,O:O,MICRO!T:T)</f>
        <v>0</v>
      </c>
      <c r="J223" s="114">
        <f t="shared" si="35"/>
        <v>0</v>
      </c>
      <c r="K223" s="113">
        <f>SUMIF(MICRO!AP:AP,O:O,MICRO!X:X)</f>
        <v>0</v>
      </c>
      <c r="L223" s="114" t="str">
        <f t="shared" si="36"/>
        <v>0%</v>
      </c>
      <c r="M223" s="113">
        <f t="shared" si="37"/>
        <v>0</v>
      </c>
      <c r="N223" s="56" t="e">
        <f t="shared" si="38"/>
        <v>#N/A</v>
      </c>
      <c r="O223" s="56" t="e">
        <f t="shared" si="39"/>
        <v>#N/A</v>
      </c>
      <c r="P223" s="2">
        <f>SUMIF(MICRO!AP:AP,O223,MICRO!AS:AS)</f>
        <v>0</v>
      </c>
      <c r="Q223">
        <f>SUMIF(MICRO!AP:AP,O223,MICRO!AT:AT)</f>
        <v>0</v>
      </c>
      <c r="R223">
        <f>SUMIF(MICRO!AP:AP,O:O,MICRO!AU:AU)</f>
        <v>0</v>
      </c>
      <c r="V223" s="2"/>
    </row>
    <row r="224" spans="4:22" ht="18.75" thickBot="1" x14ac:dyDescent="0.3">
      <c r="D224" s="61" t="s">
        <v>423</v>
      </c>
      <c r="E224" s="111" t="e">
        <f>VLOOKUP(Tabela2[[#This Row],[TAG]],MICRO!J:L,3,0)</f>
        <v>#N/A</v>
      </c>
      <c r="F224" s="109" t="s">
        <v>23</v>
      </c>
      <c r="G224" s="58">
        <f>SUMIF(MICRO!AP:AP,O:O,MICRO!H:H)</f>
        <v>0</v>
      </c>
      <c r="H224" s="1">
        <f>SUMIF(MICRO!AP:AP,O:O,MICRO!R:R)</f>
        <v>0</v>
      </c>
      <c r="I224" s="1">
        <f>SUMIF(MICRO!AP:AP,O:O,MICRO!T:T)</f>
        <v>0</v>
      </c>
      <c r="J224" s="59">
        <f t="shared" ref="J224:J228" si="40">IF(G224 = 0,0,H224/G224)</f>
        <v>0</v>
      </c>
      <c r="K224" s="1">
        <f>SUMIF(MICRO!AP:AP,O:O,MICRO!X:X)</f>
        <v>0</v>
      </c>
      <c r="L224" s="59" t="str">
        <f t="shared" ref="L224:L228" si="41">IF(G224&lt;&gt;0,SUM(K224/G224*1),"0%")</f>
        <v>0%</v>
      </c>
      <c r="M224" s="1">
        <f t="shared" ref="M224:M228" si="42">G224-K224</f>
        <v>0</v>
      </c>
      <c r="N224" s="56" t="e">
        <f t="shared" ref="N224:N228" si="43">E224&amp;F224</f>
        <v>#N/A</v>
      </c>
      <c r="O224" s="56" t="e">
        <f t="shared" ref="O224:O228" si="44">D224&amp;E224&amp;F224</f>
        <v>#N/A</v>
      </c>
      <c r="P224" s="2">
        <f>SUMIF(MICRO!AP:AP,O224,MICRO!AS:AS)</f>
        <v>0</v>
      </c>
      <c r="Q224">
        <f>SUMIF(MICRO!AP:AP,O224,MICRO!AT:AT)</f>
        <v>0</v>
      </c>
      <c r="R224">
        <f>SUMIF(MICRO!AP:AP,O:O,MICRO!AU:AU)</f>
        <v>0</v>
      </c>
      <c r="V224" s="2"/>
    </row>
    <row r="225" spans="4:22" ht="18.75" thickBot="1" x14ac:dyDescent="0.3">
      <c r="D225" s="61" t="s">
        <v>424</v>
      </c>
      <c r="E225" s="111" t="e">
        <f>VLOOKUP(Tabela2[[#This Row],[TAG]],MICRO!J:L,3,0)</f>
        <v>#N/A</v>
      </c>
      <c r="F225" s="109" t="s">
        <v>23</v>
      </c>
      <c r="G225" s="58">
        <f>SUMIF(MICRO!AP:AP,O:O,MICRO!H:H)</f>
        <v>0</v>
      </c>
      <c r="H225" s="1">
        <f>SUMIF(MICRO!AP:AP,O:O,MICRO!R:R)</f>
        <v>0</v>
      </c>
      <c r="I225" s="1">
        <f>SUMIF(MICRO!AP:AP,O:O,MICRO!T:T)</f>
        <v>0</v>
      </c>
      <c r="J225" s="59">
        <f t="shared" si="40"/>
        <v>0</v>
      </c>
      <c r="K225" s="1">
        <f>SUMIF(MICRO!AP:AP,O:O,MICRO!X:X)</f>
        <v>0</v>
      </c>
      <c r="L225" s="59" t="str">
        <f t="shared" si="41"/>
        <v>0%</v>
      </c>
      <c r="M225" s="1">
        <f t="shared" si="42"/>
        <v>0</v>
      </c>
      <c r="N225" s="56" t="e">
        <f t="shared" si="43"/>
        <v>#N/A</v>
      </c>
      <c r="O225" s="56" t="e">
        <f t="shared" si="44"/>
        <v>#N/A</v>
      </c>
      <c r="P225" s="2">
        <f>SUMIF(MICRO!AP:AP,O225,MICRO!AS:AS)</f>
        <v>0</v>
      </c>
      <c r="Q225">
        <f>SUMIF(MICRO!AP:AP,O225,MICRO!AT:AT)</f>
        <v>0</v>
      </c>
      <c r="R225">
        <f>SUMIF(MICRO!AP:AP,O:O,MICRO!AU:AU)</f>
        <v>0</v>
      </c>
      <c r="V225" s="2"/>
    </row>
    <row r="226" spans="4:22" ht="18.75" thickBot="1" x14ac:dyDescent="0.3">
      <c r="D226" s="110" t="s">
        <v>425</v>
      </c>
      <c r="E226" s="111" t="e">
        <f>VLOOKUP(Tabela2[[#This Row],[TAG]],MICRO!J:L,3,0)</f>
        <v>#N/A</v>
      </c>
      <c r="F226" s="109" t="s">
        <v>23</v>
      </c>
      <c r="G226" s="58">
        <f>SUMIF(MICRO!AP:AP,O:O,MICRO!H:H)</f>
        <v>0</v>
      </c>
      <c r="H226" s="1">
        <f>SUMIF(MICRO!AP:AP,O:O,MICRO!R:R)</f>
        <v>0</v>
      </c>
      <c r="I226" s="1">
        <f>SUMIF(MICRO!AP:AP,O:O,MICRO!T:T)</f>
        <v>0</v>
      </c>
      <c r="J226" s="59">
        <f t="shared" si="40"/>
        <v>0</v>
      </c>
      <c r="K226" s="1">
        <f>SUMIF(MICRO!AP:AP,O:O,MICRO!X:X)</f>
        <v>0</v>
      </c>
      <c r="L226" s="59" t="str">
        <f t="shared" si="41"/>
        <v>0%</v>
      </c>
      <c r="M226" s="1">
        <f t="shared" si="42"/>
        <v>0</v>
      </c>
      <c r="N226" s="56" t="e">
        <f t="shared" si="43"/>
        <v>#N/A</v>
      </c>
      <c r="O226" s="56" t="e">
        <f t="shared" si="44"/>
        <v>#N/A</v>
      </c>
      <c r="P226" s="2">
        <f>SUMIF(MICRO!AP:AP,O226,MICRO!AS:AS)</f>
        <v>0</v>
      </c>
      <c r="Q226">
        <f>SUMIF(MICRO!AP:AP,O226,MICRO!AT:AT)</f>
        <v>0</v>
      </c>
      <c r="R226">
        <f>SUMIF(MICRO!AP:AP,O:O,MICRO!AU:AU)</f>
        <v>0</v>
      </c>
      <c r="V226" s="2"/>
    </row>
    <row r="227" spans="4:22" ht="18.75" thickBot="1" x14ac:dyDescent="0.3">
      <c r="D227" s="110" t="s">
        <v>426</v>
      </c>
      <c r="E227" s="111" t="e">
        <f>VLOOKUP(Tabela2[[#This Row],[TAG]],MICRO!J:L,3,0)</f>
        <v>#N/A</v>
      </c>
      <c r="F227" s="109" t="s">
        <v>23</v>
      </c>
      <c r="G227" s="58">
        <f>SUMIF(MICRO!AP:AP,O:O,MICRO!H:H)</f>
        <v>0</v>
      </c>
      <c r="H227" s="1">
        <f>SUMIF(MICRO!AP:AP,O:O,MICRO!R:R)</f>
        <v>0</v>
      </c>
      <c r="I227" s="1">
        <f>SUMIF(MICRO!AP:AP,O:O,MICRO!T:T)</f>
        <v>0</v>
      </c>
      <c r="J227" s="59">
        <f t="shared" si="40"/>
        <v>0</v>
      </c>
      <c r="K227" s="1">
        <f>SUMIF(MICRO!AP:AP,O:O,MICRO!X:X)</f>
        <v>0</v>
      </c>
      <c r="L227" s="59" t="str">
        <f t="shared" si="41"/>
        <v>0%</v>
      </c>
      <c r="M227" s="1">
        <f t="shared" si="42"/>
        <v>0</v>
      </c>
      <c r="N227" s="56" t="e">
        <f t="shared" si="43"/>
        <v>#N/A</v>
      </c>
      <c r="O227" s="56" t="e">
        <f t="shared" si="44"/>
        <v>#N/A</v>
      </c>
      <c r="P227" s="2">
        <f>SUMIF(MICRO!AP:AP,O227,MICRO!AS:AS)</f>
        <v>0</v>
      </c>
      <c r="Q227">
        <f>SUMIF(MICRO!AP:AP,O227,MICRO!AT:AT)</f>
        <v>0</v>
      </c>
      <c r="R227">
        <f>SUMIF(MICRO!AP:AP,O:O,MICRO!AU:AU)</f>
        <v>0</v>
      </c>
      <c r="V227" s="2"/>
    </row>
    <row r="228" spans="4:22" ht="18.75" thickBot="1" x14ac:dyDescent="0.3">
      <c r="D228" s="110" t="s">
        <v>427</v>
      </c>
      <c r="E228" s="111" t="e">
        <f>VLOOKUP(Tabela2[[#This Row],[TAG]],MICRO!J:L,3,0)</f>
        <v>#N/A</v>
      </c>
      <c r="F228" s="109" t="s">
        <v>23</v>
      </c>
      <c r="G228" s="112">
        <f>SUMIF(MICRO!AP:AP,O:O,MICRO!H:H)</f>
        <v>0</v>
      </c>
      <c r="H228" s="113">
        <f>SUMIF(MICRO!AP:AP,O:O,MICRO!R:R)</f>
        <v>0</v>
      </c>
      <c r="I228" s="113">
        <f>SUMIF(MICRO!AP:AP,O:O,MICRO!T:T)</f>
        <v>0</v>
      </c>
      <c r="J228" s="114">
        <f t="shared" si="40"/>
        <v>0</v>
      </c>
      <c r="K228" s="113">
        <f>SUMIF(MICRO!AP:AP,O:O,MICRO!X:X)</f>
        <v>0</v>
      </c>
      <c r="L228" s="114" t="str">
        <f t="shared" si="41"/>
        <v>0%</v>
      </c>
      <c r="M228" s="113">
        <f t="shared" si="42"/>
        <v>0</v>
      </c>
      <c r="N228" s="56" t="e">
        <f t="shared" si="43"/>
        <v>#N/A</v>
      </c>
      <c r="O228" s="56" t="e">
        <f t="shared" si="44"/>
        <v>#N/A</v>
      </c>
      <c r="P228" s="2">
        <f>SUMIF(MICRO!AP:AP,O228,MICRO!AS:AS)</f>
        <v>0</v>
      </c>
      <c r="Q228">
        <f>SUMIF(MICRO!AP:AP,O228,MICRO!AT:AT)</f>
        <v>0</v>
      </c>
      <c r="R228">
        <f>SUMIF(MICRO!AP:AP,O:O,MICRO!AU:AU)</f>
        <v>0</v>
      </c>
      <c r="V228" s="2"/>
    </row>
    <row r="229" spans="4:22" ht="18.75" thickBot="1" x14ac:dyDescent="0.3">
      <c r="D229" s="61" t="s">
        <v>423</v>
      </c>
      <c r="E229" s="111" t="e">
        <f>VLOOKUP(Tabela2[[#This Row],[TAG]],MICRO!J:L,3,0)</f>
        <v>#N/A</v>
      </c>
      <c r="F229" s="109" t="s">
        <v>32</v>
      </c>
      <c r="G229" s="58">
        <f>SUMIF(MICRO!AP:AP,O:O,MICRO!H:H)</f>
        <v>0</v>
      </c>
      <c r="H229" s="1">
        <f>SUMIF(MICRO!AP:AP,O:O,MICRO!R:R)</f>
        <v>0</v>
      </c>
      <c r="I229" s="1">
        <f>SUMIF(MICRO!AP:AP,O:O,MICRO!T:T)</f>
        <v>0</v>
      </c>
      <c r="J229" s="59">
        <f t="shared" ref="J229:J233" si="45">IF(G229 = 0,0,H229/G229)</f>
        <v>0</v>
      </c>
      <c r="K229" s="113">
        <f>SUMIF(MICRO!AP:AP,O:O,MICRO!X:X)</f>
        <v>0</v>
      </c>
      <c r="L229" s="59" t="str">
        <f t="shared" ref="L229:L233" si="46">IF(G229&lt;&gt;0,SUM(K229/G229*1),"0%")</f>
        <v>0%</v>
      </c>
      <c r="M229" s="1">
        <f t="shared" ref="M229:M233" si="47">G229-K229</f>
        <v>0</v>
      </c>
      <c r="N229" s="56" t="e">
        <f t="shared" ref="N229:N233" si="48">E229&amp;F229</f>
        <v>#N/A</v>
      </c>
      <c r="O229" s="56" t="e">
        <f t="shared" ref="O229:O233" si="49">D229&amp;E229&amp;F229</f>
        <v>#N/A</v>
      </c>
      <c r="P229" s="2">
        <f>SUMIF(MICRO!AP:AP,O229,MICRO!AS:AS)</f>
        <v>0</v>
      </c>
      <c r="Q229">
        <f>SUMIF(MICRO!AP:AP,O229,MICRO!AT:AT)</f>
        <v>0</v>
      </c>
      <c r="R229">
        <f>SUMIF(MICRO!AP:AP,O:O,MICRO!AU:AU)</f>
        <v>0</v>
      </c>
      <c r="V229" s="2"/>
    </row>
    <row r="230" spans="4:22" ht="18.75" thickBot="1" x14ac:dyDescent="0.3">
      <c r="D230" s="61" t="s">
        <v>424</v>
      </c>
      <c r="E230" s="111" t="e">
        <f>VLOOKUP(Tabela2[[#This Row],[TAG]],MICRO!J:L,3,0)</f>
        <v>#N/A</v>
      </c>
      <c r="F230" s="109" t="s">
        <v>32</v>
      </c>
      <c r="G230" s="58">
        <f>SUMIF(MICRO!AP:AP,O:O,MICRO!H:H)</f>
        <v>0</v>
      </c>
      <c r="H230" s="1">
        <f>SUMIF(MICRO!AP:AP,O:O,MICRO!R:R)</f>
        <v>0</v>
      </c>
      <c r="I230" s="1">
        <f>SUMIF(MICRO!AP:AP,O:O,MICRO!T:T)</f>
        <v>0</v>
      </c>
      <c r="J230" s="59">
        <f t="shared" si="45"/>
        <v>0</v>
      </c>
      <c r="K230" s="113">
        <f>SUMIF(MICRO!AP:AP,O:O,MICRO!X:X)</f>
        <v>0</v>
      </c>
      <c r="L230" s="59" t="str">
        <f t="shared" si="46"/>
        <v>0%</v>
      </c>
      <c r="M230" s="1">
        <f t="shared" si="47"/>
        <v>0</v>
      </c>
      <c r="N230" s="56" t="e">
        <f t="shared" si="48"/>
        <v>#N/A</v>
      </c>
      <c r="O230" s="56" t="e">
        <f t="shared" si="49"/>
        <v>#N/A</v>
      </c>
      <c r="P230" s="2">
        <f>SUMIF(MICRO!AP:AP,O230,MICRO!AS:AS)</f>
        <v>0</v>
      </c>
      <c r="Q230">
        <f>SUMIF(MICRO!AP:AP,O230,MICRO!AT:AT)</f>
        <v>0</v>
      </c>
      <c r="R230">
        <f>SUMIF(MICRO!AP:AP,O:O,MICRO!AU:AU)</f>
        <v>0</v>
      </c>
      <c r="V230" s="2"/>
    </row>
    <row r="231" spans="4:22" ht="18.75" thickBot="1" x14ac:dyDescent="0.3">
      <c r="D231" s="110" t="s">
        <v>425</v>
      </c>
      <c r="E231" s="111" t="e">
        <f>VLOOKUP(Tabela2[[#This Row],[TAG]],MICRO!J:L,3,0)</f>
        <v>#N/A</v>
      </c>
      <c r="F231" s="109" t="s">
        <v>32</v>
      </c>
      <c r="G231" s="58">
        <f>SUMIF(MICRO!AP:AP,O:O,MICRO!H:H)</f>
        <v>0</v>
      </c>
      <c r="H231" s="1">
        <f>SUMIF(MICRO!AP:AP,O:O,MICRO!R:R)</f>
        <v>0</v>
      </c>
      <c r="I231" s="1">
        <f>SUMIF(MICRO!AP:AP,O:O,MICRO!T:T)</f>
        <v>0</v>
      </c>
      <c r="J231" s="59">
        <f t="shared" si="45"/>
        <v>0</v>
      </c>
      <c r="K231" s="113">
        <f>SUMIF(MICRO!AP:AP,O:O,MICRO!X:X)</f>
        <v>0</v>
      </c>
      <c r="L231" s="59" t="str">
        <f t="shared" si="46"/>
        <v>0%</v>
      </c>
      <c r="M231" s="1">
        <f t="shared" si="47"/>
        <v>0</v>
      </c>
      <c r="N231" s="56" t="e">
        <f t="shared" si="48"/>
        <v>#N/A</v>
      </c>
      <c r="O231" s="56" t="e">
        <f t="shared" si="49"/>
        <v>#N/A</v>
      </c>
      <c r="P231" s="2">
        <f>SUMIF(MICRO!AP:AP,O231,MICRO!AS:AS)</f>
        <v>0</v>
      </c>
      <c r="Q231">
        <f>SUMIF(MICRO!AP:AP,O231,MICRO!AT:AT)</f>
        <v>0</v>
      </c>
      <c r="R231">
        <f>SUMIF(MICRO!AP:AP,O:O,MICRO!AU:AU)</f>
        <v>0</v>
      </c>
      <c r="V231" s="2"/>
    </row>
    <row r="232" spans="4:22" ht="18.75" thickBot="1" x14ac:dyDescent="0.3">
      <c r="D232" s="110" t="s">
        <v>426</v>
      </c>
      <c r="E232" s="111" t="e">
        <f>VLOOKUP(Tabela2[[#This Row],[TAG]],MICRO!J:L,3,0)</f>
        <v>#N/A</v>
      </c>
      <c r="F232" s="109" t="s">
        <v>32</v>
      </c>
      <c r="G232" s="58">
        <f>SUMIF(MICRO!AP:AP,O:O,MICRO!H:H)</f>
        <v>0</v>
      </c>
      <c r="H232" s="1">
        <f>SUMIF(MICRO!AP:AP,O:O,MICRO!R:R)</f>
        <v>0</v>
      </c>
      <c r="I232" s="1">
        <f>SUMIF(MICRO!AP:AP,O:O,MICRO!T:T)</f>
        <v>0</v>
      </c>
      <c r="J232" s="59">
        <f t="shared" si="45"/>
        <v>0</v>
      </c>
      <c r="K232" s="113">
        <f>SUMIF(MICRO!AP:AP,O:O,MICRO!X:X)</f>
        <v>0</v>
      </c>
      <c r="L232" s="59" t="str">
        <f t="shared" si="46"/>
        <v>0%</v>
      </c>
      <c r="M232" s="1">
        <f t="shared" si="47"/>
        <v>0</v>
      </c>
      <c r="N232" s="56" t="e">
        <f t="shared" si="48"/>
        <v>#N/A</v>
      </c>
      <c r="O232" s="56" t="e">
        <f t="shared" si="49"/>
        <v>#N/A</v>
      </c>
      <c r="P232" s="2">
        <f>SUMIF(MICRO!AP:AP,O232,MICRO!AS:AS)</f>
        <v>0</v>
      </c>
      <c r="Q232">
        <f>SUMIF(MICRO!AP:AP,O232,MICRO!AT:AT)</f>
        <v>0</v>
      </c>
      <c r="R232">
        <f>SUMIF(MICRO!AP:AP,O:O,MICRO!AU:AU)</f>
        <v>0</v>
      </c>
      <c r="V232" s="2"/>
    </row>
    <row r="233" spans="4:22" ht="18.75" thickBot="1" x14ac:dyDescent="0.3">
      <c r="D233" s="110" t="s">
        <v>427</v>
      </c>
      <c r="E233" s="111" t="e">
        <f>VLOOKUP(Tabela2[[#This Row],[TAG]],MICRO!J:L,3,0)</f>
        <v>#N/A</v>
      </c>
      <c r="F233" s="109" t="s">
        <v>32</v>
      </c>
      <c r="G233" s="112">
        <f>SUMIF(MICRO!AP:AP,O:O,MICRO!H:H)</f>
        <v>0</v>
      </c>
      <c r="H233" s="113">
        <f>SUMIF(MICRO!AP:AP,O:O,MICRO!R:R)</f>
        <v>0</v>
      </c>
      <c r="I233" s="113">
        <f>SUMIF(MICRO!AP:AP,O:O,MICRO!T:T)</f>
        <v>0</v>
      </c>
      <c r="J233" s="114">
        <f t="shared" si="45"/>
        <v>0</v>
      </c>
      <c r="K233" s="113">
        <f>SUMIF(MICRO!AP:AP,O:O,MICRO!X:X)</f>
        <v>0</v>
      </c>
      <c r="L233" s="114" t="str">
        <f t="shared" si="46"/>
        <v>0%</v>
      </c>
      <c r="M233" s="113">
        <f t="shared" si="47"/>
        <v>0</v>
      </c>
      <c r="N233" s="56" t="e">
        <f t="shared" si="48"/>
        <v>#N/A</v>
      </c>
      <c r="O233" s="56" t="e">
        <f t="shared" si="49"/>
        <v>#N/A</v>
      </c>
      <c r="P233" s="2">
        <f>SUMIF(MICRO!AP:AP,O233,MICRO!AS:AS)</f>
        <v>0</v>
      </c>
      <c r="Q233">
        <f>SUMIF(MICRO!AP:AP,O233,MICRO!AT:AT)</f>
        <v>0</v>
      </c>
      <c r="R233">
        <f>SUMIF(MICRO!AP:AP,O:O,MICRO!AU:AU)</f>
        <v>0</v>
      </c>
      <c r="V233" s="2"/>
    </row>
    <row r="234" spans="4:22" ht="18.75" thickBot="1" x14ac:dyDescent="0.3">
      <c r="D234" s="61" t="s">
        <v>423</v>
      </c>
      <c r="E234" s="111" t="e">
        <f>VLOOKUP(Tabela2[[#This Row],[TAG]],MICRO!J:L,3,0)</f>
        <v>#N/A</v>
      </c>
      <c r="F234" s="109" t="s">
        <v>33</v>
      </c>
      <c r="G234" s="58">
        <f>SUMIF(MICRO!AP:AP,O:O,MICRO!H:H)</f>
        <v>0</v>
      </c>
      <c r="H234" s="1">
        <f>SUMIF(MICRO!AP:AP,O:O,MICRO!R:R)</f>
        <v>0</v>
      </c>
      <c r="I234" s="1">
        <f>SUMIF(MICRO!AP:AP,O:O,MICRO!T:T)</f>
        <v>0</v>
      </c>
      <c r="J234" s="59">
        <f t="shared" ref="J234:J238" si="50">IF(G234 = 0,0,H234/G234)</f>
        <v>0</v>
      </c>
      <c r="K234" s="1">
        <f>SUMIF(MICRO!AP:AP,O:O,MICRO!X:X)</f>
        <v>0</v>
      </c>
      <c r="L234" s="59" t="str">
        <f t="shared" ref="L234:L238" si="51">IF(G234&lt;&gt;0,SUM(K234/G234*1),"0%")</f>
        <v>0%</v>
      </c>
      <c r="M234" s="1">
        <f t="shared" ref="M234:M238" si="52">G234-K234</f>
        <v>0</v>
      </c>
      <c r="N234" s="56" t="e">
        <f t="shared" ref="N234:N238" si="53">E234&amp;F234</f>
        <v>#N/A</v>
      </c>
      <c r="O234" s="56" t="e">
        <f t="shared" ref="O234:O238" si="54">D234&amp;E234&amp;F234</f>
        <v>#N/A</v>
      </c>
      <c r="P234" s="2">
        <f>SUMIF(MICRO!AP:AP,O234,MICRO!AS:AS)</f>
        <v>0</v>
      </c>
      <c r="Q234">
        <f>SUMIF(MICRO!AP:AP,O234,MICRO!AT:AT)</f>
        <v>0</v>
      </c>
      <c r="R234">
        <f>SUMIF(MICRO!AP:AP,O:O,MICRO!AU:AU)</f>
        <v>0</v>
      </c>
      <c r="V234" s="2"/>
    </row>
    <row r="235" spans="4:22" ht="18.75" thickBot="1" x14ac:dyDescent="0.3">
      <c r="D235" s="61" t="s">
        <v>424</v>
      </c>
      <c r="E235" s="111" t="e">
        <f>VLOOKUP(Tabela2[[#This Row],[TAG]],MICRO!J:L,3,0)</f>
        <v>#N/A</v>
      </c>
      <c r="F235" s="109" t="s">
        <v>33</v>
      </c>
      <c r="G235" s="58">
        <f>SUMIF(MICRO!AP:AP,O:O,MICRO!H:H)</f>
        <v>0</v>
      </c>
      <c r="H235" s="1">
        <f>SUMIF(MICRO!AP:AP,O:O,MICRO!R:R)</f>
        <v>0</v>
      </c>
      <c r="I235" s="1">
        <f>SUMIF(MICRO!AP:AP,O:O,MICRO!T:T)</f>
        <v>0</v>
      </c>
      <c r="J235" s="59">
        <f t="shared" si="50"/>
        <v>0</v>
      </c>
      <c r="K235" s="1">
        <f>SUMIF(MICRO!AP:AP,O:O,MICRO!X:X)</f>
        <v>0</v>
      </c>
      <c r="L235" s="59" t="str">
        <f t="shared" si="51"/>
        <v>0%</v>
      </c>
      <c r="M235" s="1">
        <f t="shared" si="52"/>
        <v>0</v>
      </c>
      <c r="N235" s="56" t="e">
        <f t="shared" si="53"/>
        <v>#N/A</v>
      </c>
      <c r="O235" s="56" t="e">
        <f t="shared" si="54"/>
        <v>#N/A</v>
      </c>
      <c r="P235" s="2">
        <f>SUMIF(MICRO!AP:AP,O235,MICRO!AS:AS)</f>
        <v>0</v>
      </c>
      <c r="Q235">
        <f>SUMIF(MICRO!AP:AP,O235,MICRO!AT:AT)</f>
        <v>0</v>
      </c>
      <c r="R235">
        <f>SUMIF(MICRO!AP:AP,O:O,MICRO!AU:AU)</f>
        <v>0</v>
      </c>
      <c r="V235" s="2"/>
    </row>
    <row r="236" spans="4:22" ht="18.75" thickBot="1" x14ac:dyDescent="0.3">
      <c r="D236" s="110" t="s">
        <v>425</v>
      </c>
      <c r="E236" s="111" t="e">
        <f>VLOOKUP(Tabela2[[#This Row],[TAG]],MICRO!J:L,3,0)</f>
        <v>#N/A</v>
      </c>
      <c r="F236" s="109" t="s">
        <v>33</v>
      </c>
      <c r="G236" s="58">
        <f>SUMIF(MICRO!AP:AP,O:O,MICRO!H:H)</f>
        <v>0</v>
      </c>
      <c r="H236" s="1">
        <f>SUMIF(MICRO!AP:AP,O:O,MICRO!R:R)</f>
        <v>0</v>
      </c>
      <c r="I236" s="1">
        <f>SUMIF(MICRO!AP:AP,O:O,MICRO!T:T)</f>
        <v>0</v>
      </c>
      <c r="J236" s="59">
        <f t="shared" si="50"/>
        <v>0</v>
      </c>
      <c r="K236" s="1">
        <f>SUMIF(MICRO!AP:AP,O:O,MICRO!X:X)</f>
        <v>0</v>
      </c>
      <c r="L236" s="59" t="str">
        <f t="shared" si="51"/>
        <v>0%</v>
      </c>
      <c r="M236" s="1">
        <f t="shared" si="52"/>
        <v>0</v>
      </c>
      <c r="N236" s="56" t="e">
        <f t="shared" si="53"/>
        <v>#N/A</v>
      </c>
      <c r="O236" s="56" t="e">
        <f t="shared" si="54"/>
        <v>#N/A</v>
      </c>
      <c r="P236" s="2">
        <f>SUMIF(MICRO!AP:AP,O236,MICRO!AS:AS)</f>
        <v>0</v>
      </c>
      <c r="Q236">
        <f>SUMIF(MICRO!AP:AP,O236,MICRO!AT:AT)</f>
        <v>0</v>
      </c>
      <c r="R236">
        <f>SUMIF(MICRO!AP:AP,O:O,MICRO!AU:AU)</f>
        <v>0</v>
      </c>
      <c r="V236" s="2"/>
    </row>
    <row r="237" spans="4:22" ht="18.75" thickBot="1" x14ac:dyDescent="0.3">
      <c r="D237" s="110" t="s">
        <v>426</v>
      </c>
      <c r="E237" s="111" t="e">
        <f>VLOOKUP(Tabela2[[#This Row],[TAG]],MICRO!J:L,3,0)</f>
        <v>#N/A</v>
      </c>
      <c r="F237" s="109" t="s">
        <v>33</v>
      </c>
      <c r="G237" s="58">
        <f>SUMIF(MICRO!AP:AP,O:O,MICRO!H:H)</f>
        <v>0</v>
      </c>
      <c r="H237" s="1">
        <f>SUMIF(MICRO!AP:AP,O:O,MICRO!R:R)</f>
        <v>0</v>
      </c>
      <c r="I237" s="1">
        <f>SUMIF(MICRO!AP:AP,O:O,MICRO!T:T)</f>
        <v>0</v>
      </c>
      <c r="J237" s="59">
        <f t="shared" si="50"/>
        <v>0</v>
      </c>
      <c r="K237" s="1">
        <f>SUMIF(MICRO!AP:AP,O:O,MICRO!X:X)</f>
        <v>0</v>
      </c>
      <c r="L237" s="59" t="str">
        <f t="shared" si="51"/>
        <v>0%</v>
      </c>
      <c r="M237" s="1">
        <f t="shared" si="52"/>
        <v>0</v>
      </c>
      <c r="N237" s="56" t="e">
        <f t="shared" si="53"/>
        <v>#N/A</v>
      </c>
      <c r="O237" s="56" t="e">
        <f t="shared" si="54"/>
        <v>#N/A</v>
      </c>
      <c r="P237" s="2">
        <f>SUMIF(MICRO!AP:AP,O237,MICRO!AS:AS)</f>
        <v>0</v>
      </c>
      <c r="Q237">
        <f>SUMIF(MICRO!AP:AP,O237,MICRO!AT:AT)</f>
        <v>0</v>
      </c>
      <c r="R237">
        <f>SUMIF(MICRO!AP:AP,O:O,MICRO!AU:AU)</f>
        <v>0</v>
      </c>
      <c r="V237" s="2"/>
    </row>
    <row r="238" spans="4:22" ht="18.75" thickBot="1" x14ac:dyDescent="0.3">
      <c r="D238" s="110" t="s">
        <v>427</v>
      </c>
      <c r="E238" s="111" t="e">
        <f>VLOOKUP(Tabela2[[#This Row],[TAG]],MICRO!J:L,3,0)</f>
        <v>#N/A</v>
      </c>
      <c r="F238" s="109" t="s">
        <v>33</v>
      </c>
      <c r="G238" s="112">
        <f>SUMIF(MICRO!AP:AP,O:O,MICRO!H:H)</f>
        <v>0</v>
      </c>
      <c r="H238" s="113">
        <f>SUMIF(MICRO!AP:AP,O:O,MICRO!R:R)</f>
        <v>0</v>
      </c>
      <c r="I238" s="113">
        <f>SUMIF(MICRO!AP:AP,O:O,MICRO!T:T)</f>
        <v>0</v>
      </c>
      <c r="J238" s="114">
        <f t="shared" si="50"/>
        <v>0</v>
      </c>
      <c r="K238" s="113">
        <f>SUMIF(MICRO!AP:AP,O:O,MICRO!X:X)</f>
        <v>0</v>
      </c>
      <c r="L238" s="114" t="str">
        <f t="shared" si="51"/>
        <v>0%</v>
      </c>
      <c r="M238" s="113">
        <f t="shared" si="52"/>
        <v>0</v>
      </c>
      <c r="N238" s="56" t="e">
        <f t="shared" si="53"/>
        <v>#N/A</v>
      </c>
      <c r="O238" s="56" t="e">
        <f t="shared" si="54"/>
        <v>#N/A</v>
      </c>
      <c r="P238" s="2">
        <f>SUMIF(MICRO!AP:AP,O238,MICRO!AS:AS)</f>
        <v>0</v>
      </c>
      <c r="Q238">
        <f>SUMIF(MICRO!AP:AP,O238,MICRO!AT:AT)</f>
        <v>0</v>
      </c>
      <c r="R238">
        <f>SUMIF(MICRO!AP:AP,O:O,MICRO!AU:AU)</f>
        <v>0</v>
      </c>
      <c r="V238" s="2"/>
    </row>
    <row r="239" spans="4:22" ht="18.75" thickBot="1" x14ac:dyDescent="0.3">
      <c r="D239" s="61" t="s">
        <v>423</v>
      </c>
      <c r="E239" s="111" t="e">
        <f>VLOOKUP(Tabela2[[#This Row],[TAG]],MICRO!J:L,3,0)</f>
        <v>#N/A</v>
      </c>
      <c r="F239" s="109" t="s">
        <v>22</v>
      </c>
      <c r="G239" s="58">
        <f>SUMIF(MICRO!AP:AP,O:O,MICRO!H:H)</f>
        <v>0</v>
      </c>
      <c r="H239" s="1">
        <f>SUMIF(MICRO!AP:AP,O:O,MICRO!R:R)</f>
        <v>0</v>
      </c>
      <c r="I239" s="1">
        <f>SUMIF(MICRO!AP:AP,O:O,MICRO!T:T)</f>
        <v>0</v>
      </c>
      <c r="J239" s="59">
        <f t="shared" ref="J239:J243" si="55">IF(G239 = 0,0,H239/G239)</f>
        <v>0</v>
      </c>
      <c r="K239" s="1">
        <f>SUMIF(MICRO!AP:AP,O:O,MICRO!X:X)</f>
        <v>0</v>
      </c>
      <c r="L239" s="59" t="str">
        <f t="shared" ref="L239:L243" si="56">IF(G239&lt;&gt;0,SUM(K239/G239*1),"0%")</f>
        <v>0%</v>
      </c>
      <c r="M239" s="1">
        <f t="shared" ref="M239:M243" si="57">G239-K239</f>
        <v>0</v>
      </c>
      <c r="N239" s="56" t="e">
        <f t="shared" ref="N239:N243" si="58">E239&amp;F239</f>
        <v>#N/A</v>
      </c>
      <c r="O239" s="56" t="e">
        <f t="shared" ref="O239:O243" si="59">D239&amp;E239&amp;F239</f>
        <v>#N/A</v>
      </c>
      <c r="P239" s="2">
        <f>SUMIF(MICRO!AP:AP,O239,MICRO!AS:AS)</f>
        <v>0</v>
      </c>
      <c r="Q239">
        <f>SUMIF(MICRO!AP:AP,O239,MICRO!AT:AT)</f>
        <v>0</v>
      </c>
      <c r="R239">
        <f>SUMIF(MICRO!AP:AP,O:O,MICRO!AU:AU)</f>
        <v>0</v>
      </c>
      <c r="V239" s="2"/>
    </row>
    <row r="240" spans="4:22" ht="18.75" thickBot="1" x14ac:dyDescent="0.3">
      <c r="D240" s="61" t="s">
        <v>424</v>
      </c>
      <c r="E240" s="111" t="e">
        <f>VLOOKUP(Tabela2[[#This Row],[TAG]],MICRO!J:L,3,0)</f>
        <v>#N/A</v>
      </c>
      <c r="F240" s="109" t="s">
        <v>22</v>
      </c>
      <c r="G240" s="58">
        <f>SUMIF(MICRO!AP:AP,O:O,MICRO!H:H)</f>
        <v>0</v>
      </c>
      <c r="H240" s="1">
        <f>SUMIF(MICRO!AP:AP,O:O,MICRO!R:R)</f>
        <v>0</v>
      </c>
      <c r="I240" s="1">
        <f>SUMIF(MICRO!AP:AP,O:O,MICRO!T:T)</f>
        <v>0</v>
      </c>
      <c r="J240" s="59">
        <f t="shared" si="55"/>
        <v>0</v>
      </c>
      <c r="K240" s="1">
        <f>SUMIF(MICRO!AP:AP,O:O,MICRO!X:X)</f>
        <v>0</v>
      </c>
      <c r="L240" s="59" t="str">
        <f t="shared" si="56"/>
        <v>0%</v>
      </c>
      <c r="M240" s="1">
        <f t="shared" si="57"/>
        <v>0</v>
      </c>
      <c r="N240" s="56" t="e">
        <f t="shared" si="58"/>
        <v>#N/A</v>
      </c>
      <c r="O240" s="56" t="e">
        <f t="shared" si="59"/>
        <v>#N/A</v>
      </c>
      <c r="P240" s="2">
        <f>SUMIF(MICRO!AP:AP,O240,MICRO!AS:AS)</f>
        <v>0</v>
      </c>
      <c r="Q240">
        <f>SUMIF(MICRO!AP:AP,O240,MICRO!AT:AT)</f>
        <v>0</v>
      </c>
      <c r="R240">
        <f>SUMIF(MICRO!AP:AP,O:O,MICRO!AU:AU)</f>
        <v>0</v>
      </c>
      <c r="V240" s="2"/>
    </row>
    <row r="241" spans="4:22" ht="18.75" thickBot="1" x14ac:dyDescent="0.3">
      <c r="D241" s="110" t="s">
        <v>425</v>
      </c>
      <c r="E241" s="111" t="e">
        <f>VLOOKUP(Tabela2[[#This Row],[TAG]],MICRO!J:L,3,0)</f>
        <v>#N/A</v>
      </c>
      <c r="F241" s="109" t="s">
        <v>22</v>
      </c>
      <c r="G241" s="58">
        <f>SUMIF(MICRO!AP:AP,O:O,MICRO!H:H)</f>
        <v>0</v>
      </c>
      <c r="H241" s="1">
        <f>SUMIF(MICRO!AP:AP,O:O,MICRO!R:R)</f>
        <v>0</v>
      </c>
      <c r="I241" s="1">
        <f>SUMIF(MICRO!AP:AP,O:O,MICRO!T:T)</f>
        <v>0</v>
      </c>
      <c r="J241" s="59">
        <f t="shared" si="55"/>
        <v>0</v>
      </c>
      <c r="K241" s="1">
        <f>SUMIF(MICRO!AP:AP,O:O,MICRO!X:X)</f>
        <v>0</v>
      </c>
      <c r="L241" s="59" t="str">
        <f t="shared" si="56"/>
        <v>0%</v>
      </c>
      <c r="M241" s="1">
        <f t="shared" si="57"/>
        <v>0</v>
      </c>
      <c r="N241" s="56" t="e">
        <f t="shared" si="58"/>
        <v>#N/A</v>
      </c>
      <c r="O241" s="56" t="e">
        <f t="shared" si="59"/>
        <v>#N/A</v>
      </c>
      <c r="P241" s="2">
        <f>SUMIF(MICRO!AP:AP,O241,MICRO!AS:AS)</f>
        <v>0</v>
      </c>
      <c r="Q241">
        <f>SUMIF(MICRO!AP:AP,O241,MICRO!AT:AT)</f>
        <v>0</v>
      </c>
      <c r="R241">
        <f>SUMIF(MICRO!AP:AP,O:O,MICRO!AU:AU)</f>
        <v>0</v>
      </c>
      <c r="V241" s="2"/>
    </row>
    <row r="242" spans="4:22" ht="18.75" thickBot="1" x14ac:dyDescent="0.3">
      <c r="D242" s="110" t="s">
        <v>426</v>
      </c>
      <c r="E242" s="111" t="e">
        <f>VLOOKUP(Tabela2[[#This Row],[TAG]],MICRO!J:L,3,0)</f>
        <v>#N/A</v>
      </c>
      <c r="F242" s="109" t="s">
        <v>22</v>
      </c>
      <c r="G242" s="58">
        <f>SUMIF(MICRO!AP:AP,O:O,MICRO!H:H)</f>
        <v>0</v>
      </c>
      <c r="H242" s="1">
        <f>SUMIF(MICRO!AP:AP,O:O,MICRO!R:R)</f>
        <v>0</v>
      </c>
      <c r="I242" s="1">
        <f>SUMIF(MICRO!AP:AP,O:O,MICRO!T:T)</f>
        <v>0</v>
      </c>
      <c r="J242" s="59">
        <f t="shared" si="55"/>
        <v>0</v>
      </c>
      <c r="K242" s="1">
        <f>SUMIF(MICRO!AP:AP,O:O,MICRO!X:X)</f>
        <v>0</v>
      </c>
      <c r="L242" s="59" t="str">
        <f t="shared" si="56"/>
        <v>0%</v>
      </c>
      <c r="M242" s="1">
        <f t="shared" si="57"/>
        <v>0</v>
      </c>
      <c r="N242" s="56" t="e">
        <f t="shared" si="58"/>
        <v>#N/A</v>
      </c>
      <c r="O242" s="56" t="e">
        <f t="shared" si="59"/>
        <v>#N/A</v>
      </c>
      <c r="P242" s="2">
        <f>SUMIF(MICRO!AP:AP,O242,MICRO!AS:AS)</f>
        <v>0</v>
      </c>
      <c r="Q242">
        <f>SUMIF(MICRO!AP:AP,O242,MICRO!AT:AT)</f>
        <v>0</v>
      </c>
      <c r="R242">
        <f>SUMIF(MICRO!AP:AP,O:O,MICRO!AU:AU)</f>
        <v>0</v>
      </c>
      <c r="V242" s="2"/>
    </row>
    <row r="243" spans="4:22" ht="18.75" thickBot="1" x14ac:dyDescent="0.3">
      <c r="D243" s="110" t="s">
        <v>427</v>
      </c>
      <c r="E243" s="111" t="e">
        <f>VLOOKUP(Tabela2[[#This Row],[TAG]],MICRO!J:L,3,0)</f>
        <v>#N/A</v>
      </c>
      <c r="F243" s="109" t="s">
        <v>22</v>
      </c>
      <c r="G243" s="112">
        <f>SUMIF(MICRO!AP:AP,O:O,MICRO!H:H)</f>
        <v>0</v>
      </c>
      <c r="H243" s="113">
        <f>SUMIF(MICRO!AP:AP,O:O,MICRO!R:R)</f>
        <v>0</v>
      </c>
      <c r="I243" s="113">
        <f>SUMIF(MICRO!AP:AP,O:O,MICRO!T:T)</f>
        <v>0</v>
      </c>
      <c r="J243" s="114">
        <f t="shared" si="55"/>
        <v>0</v>
      </c>
      <c r="K243" s="113">
        <f>SUMIF(MICRO!AP:AP,O:O,MICRO!X:X)</f>
        <v>0</v>
      </c>
      <c r="L243" s="114" t="str">
        <f t="shared" si="56"/>
        <v>0%</v>
      </c>
      <c r="M243" s="113">
        <f t="shared" si="57"/>
        <v>0</v>
      </c>
      <c r="N243" s="56" t="e">
        <f t="shared" si="58"/>
        <v>#N/A</v>
      </c>
      <c r="O243" s="56" t="e">
        <f t="shared" si="59"/>
        <v>#N/A</v>
      </c>
      <c r="P243" s="2">
        <f>SUMIF(MICRO!AP:AP,O243,MICRO!AS:AS)</f>
        <v>0</v>
      </c>
      <c r="Q243">
        <f>SUMIF(MICRO!AP:AP,O243,MICRO!AT:AT)</f>
        <v>0</v>
      </c>
      <c r="R243">
        <f>SUMIF(MICRO!AP:AP,O:O,MICRO!AU:AU)</f>
        <v>0</v>
      </c>
      <c r="V243" s="2"/>
    </row>
    <row r="244" spans="4:22" ht="18.75" thickBot="1" x14ac:dyDescent="0.3">
      <c r="D244" s="61" t="s">
        <v>423</v>
      </c>
      <c r="E244" s="111" t="e">
        <f>VLOOKUP(Tabela2[[#This Row],[TAG]],MICRO!J:L,3,0)</f>
        <v>#N/A</v>
      </c>
      <c r="F244" s="109" t="s">
        <v>44</v>
      </c>
      <c r="G244" s="58">
        <f>SUMIF(MICRO!AP:AP,O:O,MICRO!H:H)</f>
        <v>0</v>
      </c>
      <c r="H244" s="1">
        <f>SUMIF(MICRO!AP:AP,O:O,MICRO!R:R)</f>
        <v>0</v>
      </c>
      <c r="I244" s="1">
        <f>SUMIF(MICRO!AP:AP,O:O,MICRO!T:T)</f>
        <v>0</v>
      </c>
      <c r="J244" s="59">
        <f t="shared" ref="J244:J248" si="60">IF(G244 = 0,0,H244/G244)</f>
        <v>0</v>
      </c>
      <c r="K244" s="1">
        <f>SUMIF(MICRO!AP:AP,O:O,MICRO!X:X)</f>
        <v>0</v>
      </c>
      <c r="L244" s="59" t="str">
        <f t="shared" ref="L244:L248" si="61">IF(G244&lt;&gt;0,SUM(K244/G244*1),"0%")</f>
        <v>0%</v>
      </c>
      <c r="M244" s="1">
        <f t="shared" ref="M244:M248" si="62">G244-K244</f>
        <v>0</v>
      </c>
      <c r="N244" s="56" t="e">
        <f t="shared" ref="N244:N248" si="63">E244&amp;F244</f>
        <v>#N/A</v>
      </c>
      <c r="O244" s="56" t="e">
        <f t="shared" ref="O244:O248" si="64">D244&amp;E244&amp;F244</f>
        <v>#N/A</v>
      </c>
      <c r="P244" s="2">
        <f>SUMIF(MICRO!AP:AP,O244,MICRO!AS:AS)</f>
        <v>0</v>
      </c>
      <c r="Q244">
        <f>SUMIF(MICRO!AP:AP,O244,MICRO!AT:AT)</f>
        <v>0</v>
      </c>
      <c r="R244">
        <f>SUMIF(MICRO!AP:AP,O:O,MICRO!AU:AU)</f>
        <v>0</v>
      </c>
      <c r="V244" s="2"/>
    </row>
    <row r="245" spans="4:22" ht="18.75" thickBot="1" x14ac:dyDescent="0.3">
      <c r="D245" s="61" t="s">
        <v>424</v>
      </c>
      <c r="E245" s="111" t="e">
        <f>VLOOKUP(Tabela2[[#This Row],[TAG]],MICRO!J:L,3,0)</f>
        <v>#N/A</v>
      </c>
      <c r="F245" s="109" t="s">
        <v>44</v>
      </c>
      <c r="G245" s="58">
        <f>SUMIF(MICRO!AP:AP,O:O,MICRO!H:H)</f>
        <v>0</v>
      </c>
      <c r="H245" s="1">
        <f>SUMIF(MICRO!AP:AP,O:O,MICRO!R:R)</f>
        <v>0</v>
      </c>
      <c r="I245" s="1">
        <f>SUMIF(MICRO!AP:AP,O:O,MICRO!T:T)</f>
        <v>0</v>
      </c>
      <c r="J245" s="59">
        <f t="shared" si="60"/>
        <v>0</v>
      </c>
      <c r="K245" s="1">
        <f>SUMIF(MICRO!AP:AP,O:O,MICRO!X:X)</f>
        <v>0</v>
      </c>
      <c r="L245" s="59" t="str">
        <f t="shared" si="61"/>
        <v>0%</v>
      </c>
      <c r="M245" s="1">
        <f t="shared" si="62"/>
        <v>0</v>
      </c>
      <c r="N245" s="56" t="e">
        <f t="shared" si="63"/>
        <v>#N/A</v>
      </c>
      <c r="O245" s="56" t="e">
        <f t="shared" si="64"/>
        <v>#N/A</v>
      </c>
      <c r="P245" s="2">
        <f>SUMIF(MICRO!AP:AP,O245,MICRO!AS:AS)</f>
        <v>0</v>
      </c>
      <c r="Q245">
        <f>SUMIF(MICRO!AP:AP,O245,MICRO!AT:AT)</f>
        <v>0</v>
      </c>
      <c r="R245">
        <f>SUMIF(MICRO!AP:AP,O:O,MICRO!AU:AU)</f>
        <v>0</v>
      </c>
      <c r="V245" s="2"/>
    </row>
    <row r="246" spans="4:22" ht="18.75" thickBot="1" x14ac:dyDescent="0.3">
      <c r="D246" s="110" t="s">
        <v>425</v>
      </c>
      <c r="E246" s="111" t="e">
        <f>VLOOKUP(Tabela2[[#This Row],[TAG]],MICRO!J:L,3,0)</f>
        <v>#N/A</v>
      </c>
      <c r="F246" s="109" t="s">
        <v>44</v>
      </c>
      <c r="G246" s="58">
        <f>SUMIF(MICRO!AP:AP,O:O,MICRO!H:H)</f>
        <v>0</v>
      </c>
      <c r="H246" s="1">
        <f>SUMIF(MICRO!AP:AP,O:O,MICRO!R:R)</f>
        <v>0</v>
      </c>
      <c r="I246" s="1">
        <f>SUMIF(MICRO!AP:AP,O:O,MICRO!T:T)</f>
        <v>0</v>
      </c>
      <c r="J246" s="59">
        <f t="shared" si="60"/>
        <v>0</v>
      </c>
      <c r="K246" s="1">
        <f>SUMIF(MICRO!AP:AP,O:O,MICRO!X:X)</f>
        <v>0</v>
      </c>
      <c r="L246" s="59" t="str">
        <f t="shared" si="61"/>
        <v>0%</v>
      </c>
      <c r="M246" s="1">
        <f t="shared" si="62"/>
        <v>0</v>
      </c>
      <c r="N246" s="56" t="e">
        <f t="shared" si="63"/>
        <v>#N/A</v>
      </c>
      <c r="O246" s="56" t="e">
        <f t="shared" si="64"/>
        <v>#N/A</v>
      </c>
      <c r="P246" s="2">
        <f>SUMIF(MICRO!AP:AP,O246,MICRO!AS:AS)</f>
        <v>0</v>
      </c>
      <c r="Q246">
        <f>SUMIF(MICRO!AP:AP,O246,MICRO!AT:AT)</f>
        <v>0</v>
      </c>
      <c r="R246">
        <f>SUMIF(MICRO!AP:AP,O:O,MICRO!AU:AU)</f>
        <v>0</v>
      </c>
      <c r="V246" s="2"/>
    </row>
    <row r="247" spans="4:22" ht="18.75" thickBot="1" x14ac:dyDescent="0.3">
      <c r="D247" s="110" t="s">
        <v>426</v>
      </c>
      <c r="E247" s="111" t="e">
        <f>VLOOKUP(Tabela2[[#This Row],[TAG]],MICRO!J:L,3,0)</f>
        <v>#N/A</v>
      </c>
      <c r="F247" s="109" t="s">
        <v>44</v>
      </c>
      <c r="G247" s="58">
        <f>SUMIF(MICRO!AP:AP,O:O,MICRO!H:H)</f>
        <v>0</v>
      </c>
      <c r="H247" s="1">
        <f>SUMIF(MICRO!AP:AP,O:O,MICRO!R:R)</f>
        <v>0</v>
      </c>
      <c r="I247" s="1">
        <f>SUMIF(MICRO!AP:AP,O:O,MICRO!T:T)</f>
        <v>0</v>
      </c>
      <c r="J247" s="59">
        <f t="shared" si="60"/>
        <v>0</v>
      </c>
      <c r="K247" s="1">
        <f>SUMIF(MICRO!AP:AP,O:O,MICRO!X:X)</f>
        <v>0</v>
      </c>
      <c r="L247" s="59" t="str">
        <f t="shared" si="61"/>
        <v>0%</v>
      </c>
      <c r="M247" s="1">
        <f t="shared" si="62"/>
        <v>0</v>
      </c>
      <c r="N247" s="56" t="e">
        <f t="shared" si="63"/>
        <v>#N/A</v>
      </c>
      <c r="O247" s="56" t="e">
        <f t="shared" si="64"/>
        <v>#N/A</v>
      </c>
      <c r="P247" s="2">
        <f>SUMIF(MICRO!AP:AP,O247,MICRO!AS:AS)</f>
        <v>0</v>
      </c>
      <c r="Q247">
        <f>SUMIF(MICRO!AP:AP,O247,MICRO!AT:AT)</f>
        <v>0</v>
      </c>
      <c r="R247">
        <f>SUMIF(MICRO!AP:AP,O:O,MICRO!AU:AU)</f>
        <v>0</v>
      </c>
      <c r="V247" s="2"/>
    </row>
    <row r="248" spans="4:22" ht="18.75" thickBot="1" x14ac:dyDescent="0.3">
      <c r="D248" s="110" t="s">
        <v>427</v>
      </c>
      <c r="E248" s="111" t="e">
        <f>VLOOKUP(Tabela2[[#This Row],[TAG]],MICRO!J:L,3,0)</f>
        <v>#N/A</v>
      </c>
      <c r="F248" s="109" t="s">
        <v>44</v>
      </c>
      <c r="G248" s="112">
        <f>SUMIF(MICRO!AP:AP,O:O,MICRO!H:H)</f>
        <v>0</v>
      </c>
      <c r="H248" s="113">
        <f>SUMIF(MICRO!AP:AP,O:O,MICRO!R:R)</f>
        <v>0</v>
      </c>
      <c r="I248" s="113">
        <f>SUMIF(MICRO!AP:AP,O:O,MICRO!T:T)</f>
        <v>0</v>
      </c>
      <c r="J248" s="114">
        <f t="shared" si="60"/>
        <v>0</v>
      </c>
      <c r="K248" s="113">
        <f>SUMIF(MICRO!AP:AP,O:O,MICRO!X:X)</f>
        <v>0</v>
      </c>
      <c r="L248" s="114" t="str">
        <f t="shared" si="61"/>
        <v>0%</v>
      </c>
      <c r="M248" s="113">
        <f t="shared" si="62"/>
        <v>0</v>
      </c>
      <c r="N248" s="56" t="e">
        <f t="shared" si="63"/>
        <v>#N/A</v>
      </c>
      <c r="O248" s="56" t="e">
        <f t="shared" si="64"/>
        <v>#N/A</v>
      </c>
      <c r="P248" s="2">
        <f>SUMIF(MICRO!AP:AP,O248,MICRO!AS:AS)</f>
        <v>0</v>
      </c>
      <c r="Q248">
        <f>SUMIF(MICRO!AP:AP,O248,MICRO!AT:AT)</f>
        <v>0</v>
      </c>
      <c r="R248">
        <f>SUMIF(MICRO!AP:AP,O:O,MICRO!AU:AU)</f>
        <v>0</v>
      </c>
      <c r="V248" s="2"/>
    </row>
    <row r="249" spans="4:22" ht="18.75" thickBot="1" x14ac:dyDescent="0.3">
      <c r="D249" s="110" t="s">
        <v>569</v>
      </c>
      <c r="E249" s="111" t="e">
        <f>VLOOKUP(Tabela2[[#This Row],[TAG]],MICRO!J:L,3,0)</f>
        <v>#N/A</v>
      </c>
      <c r="F249" s="118" t="s">
        <v>23</v>
      </c>
      <c r="G249" s="58">
        <f>SUMIF(MICRO!AP:AP,O:O,MICRO!H:H)</f>
        <v>0</v>
      </c>
      <c r="H249" s="1">
        <f>SUMIF(MICRO!AP:AP,O:O,MICRO!R:R)</f>
        <v>0</v>
      </c>
      <c r="I249" s="1">
        <f>SUMIF(MICRO!AP:AP,O:O,MICRO!T:T)</f>
        <v>0</v>
      </c>
      <c r="J249" s="59">
        <f t="shared" ref="J249:J252" si="65">IF(G249 = 0,0,H249/G249)</f>
        <v>0</v>
      </c>
      <c r="K249" s="1">
        <f>SUMIF(MICRO!AP:AP,O:O,MICRO!X:X)</f>
        <v>0</v>
      </c>
      <c r="L249" s="59" t="str">
        <f t="shared" ref="L249:L252" si="66">IF(G249&lt;&gt;0,SUM(K249/G249*1),"0%")</f>
        <v>0%</v>
      </c>
      <c r="M249" s="1">
        <f t="shared" ref="M249:M252" si="67">G249-K249</f>
        <v>0</v>
      </c>
      <c r="N249" s="56" t="e">
        <f t="shared" ref="N249:N252" si="68">E249&amp;F249</f>
        <v>#N/A</v>
      </c>
      <c r="O249" s="56" t="e">
        <f t="shared" ref="O249:O252" si="69">D249&amp;E249&amp;F249</f>
        <v>#N/A</v>
      </c>
      <c r="P249" s="2">
        <f>SUMIF(MICRO!AP:AP,O249,MICRO!AS:AS)</f>
        <v>0</v>
      </c>
      <c r="Q249">
        <f>SUMIF(MICRO!AP:AP,O249,MICRO!AT:AT)</f>
        <v>0</v>
      </c>
      <c r="R249">
        <f>SUMIF(MICRO!AP:AP,O:O,MICRO!AU:AU)</f>
        <v>0</v>
      </c>
    </row>
    <row r="250" spans="4:22" ht="18.75" thickBot="1" x14ac:dyDescent="0.3">
      <c r="D250" s="110" t="s">
        <v>570</v>
      </c>
      <c r="E250" s="111" t="e">
        <f>VLOOKUP(Tabela2[[#This Row],[TAG]],MICRO!J:L,3,0)</f>
        <v>#N/A</v>
      </c>
      <c r="F250" s="118" t="s">
        <v>23</v>
      </c>
      <c r="G250" s="58">
        <f>SUMIF(MICRO!AP:AP,O:O,MICRO!H:H)</f>
        <v>0</v>
      </c>
      <c r="H250" s="1">
        <f>SUMIF(MICRO!AP:AP,O:O,MICRO!R:R)</f>
        <v>0</v>
      </c>
      <c r="I250" s="1">
        <f>SUMIF(MICRO!AP:AP,O:O,MICRO!T:T)</f>
        <v>0</v>
      </c>
      <c r="J250" s="59">
        <f t="shared" si="65"/>
        <v>0</v>
      </c>
      <c r="K250" s="1">
        <f>SUMIF(MICRO!AP:AP,O:O,MICRO!X:X)</f>
        <v>0</v>
      </c>
      <c r="L250" s="59" t="str">
        <f t="shared" si="66"/>
        <v>0%</v>
      </c>
      <c r="M250" s="1">
        <f t="shared" si="67"/>
        <v>0</v>
      </c>
      <c r="N250" s="56" t="e">
        <f t="shared" si="68"/>
        <v>#N/A</v>
      </c>
      <c r="O250" s="56" t="e">
        <f t="shared" si="69"/>
        <v>#N/A</v>
      </c>
      <c r="P250" s="2">
        <f>SUMIF(MICRO!AP:AP,O250,MICRO!AS:AS)</f>
        <v>0</v>
      </c>
      <c r="Q250">
        <f>SUMIF(MICRO!AP:AP,O250,MICRO!AT:AT)</f>
        <v>0</v>
      </c>
      <c r="R250">
        <f>SUMIF(MICRO!AP:AP,O:O,MICRO!AU:AU)</f>
        <v>0</v>
      </c>
    </row>
    <row r="251" spans="4:22" ht="18.75" thickBot="1" x14ac:dyDescent="0.3">
      <c r="D251" s="110" t="s">
        <v>571</v>
      </c>
      <c r="E251" s="111" t="e">
        <f>VLOOKUP(Tabela2[[#This Row],[TAG]],MICRO!J:L,3,0)</f>
        <v>#N/A</v>
      </c>
      <c r="F251" s="118" t="s">
        <v>23</v>
      </c>
      <c r="G251" s="58">
        <f>SUMIF(MICRO!AP:AP,O:O,MICRO!H:H)</f>
        <v>0</v>
      </c>
      <c r="H251" s="1">
        <f>SUMIF(MICRO!AP:AP,O:O,MICRO!R:R)</f>
        <v>0</v>
      </c>
      <c r="I251" s="1">
        <f>SUMIF(MICRO!AP:AP,O:O,MICRO!T:T)</f>
        <v>0</v>
      </c>
      <c r="J251" s="59">
        <f t="shared" si="65"/>
        <v>0</v>
      </c>
      <c r="K251" s="1">
        <f>SUMIF(MICRO!AP:AP,O:O,MICRO!X:X)</f>
        <v>0</v>
      </c>
      <c r="L251" s="59" t="str">
        <f t="shared" si="66"/>
        <v>0%</v>
      </c>
      <c r="M251" s="1">
        <f t="shared" si="67"/>
        <v>0</v>
      </c>
      <c r="N251" s="56" t="e">
        <f t="shared" si="68"/>
        <v>#N/A</v>
      </c>
      <c r="O251" s="56" t="e">
        <f t="shared" si="69"/>
        <v>#N/A</v>
      </c>
      <c r="P251" s="2">
        <f>SUMIF(MICRO!AP:AP,O251,MICRO!AS:AS)</f>
        <v>0</v>
      </c>
      <c r="Q251">
        <f>SUMIF(MICRO!AP:AP,O251,MICRO!AT:AT)</f>
        <v>0</v>
      </c>
      <c r="R251">
        <f>SUMIF(MICRO!AP:AP,O:O,MICRO!AU:AU)</f>
        <v>0</v>
      </c>
    </row>
    <row r="252" spans="4:22" ht="18.75" thickBot="1" x14ac:dyDescent="0.3">
      <c r="D252" s="110" t="s">
        <v>572</v>
      </c>
      <c r="E252" s="111" t="e">
        <f>VLOOKUP(Tabela2[[#This Row],[TAG]],MICRO!J:L,3,0)</f>
        <v>#N/A</v>
      </c>
      <c r="F252" s="118" t="s">
        <v>23</v>
      </c>
      <c r="G252" s="112">
        <f>SUMIF(MICRO!AP:AP,O:O,MICRO!H:H)</f>
        <v>0</v>
      </c>
      <c r="H252" s="113">
        <f>SUMIF(MICRO!AP:AP,O:O,MICRO!R:R)</f>
        <v>0</v>
      </c>
      <c r="I252" s="113">
        <f>SUMIF(MICRO!AP:AP,O:O,MICRO!T:T)</f>
        <v>0</v>
      </c>
      <c r="J252" s="114">
        <f t="shared" si="65"/>
        <v>0</v>
      </c>
      <c r="K252" s="113">
        <f>SUMIF(MICRO!AP:AP,O:O,MICRO!X:X)</f>
        <v>0</v>
      </c>
      <c r="L252" s="114" t="str">
        <f t="shared" si="66"/>
        <v>0%</v>
      </c>
      <c r="M252" s="113">
        <f t="shared" si="67"/>
        <v>0</v>
      </c>
      <c r="N252" s="56" t="e">
        <f t="shared" si="68"/>
        <v>#N/A</v>
      </c>
      <c r="O252" s="56" t="e">
        <f t="shared" si="69"/>
        <v>#N/A</v>
      </c>
      <c r="P252" s="2">
        <f>SUMIF(MICRO!AP:AP,O252,MICRO!AS:AS)</f>
        <v>0</v>
      </c>
      <c r="Q252">
        <f>SUMIF(MICRO!AP:AP,O252,MICRO!AT:AT)</f>
        <v>0</v>
      </c>
      <c r="R252">
        <f>SUMIF(MICRO!AP:AP,O:O,MICRO!AU:AU)</f>
        <v>0</v>
      </c>
    </row>
    <row r="253" spans="4:22" ht="18.75" thickBot="1" x14ac:dyDescent="0.3">
      <c r="D253" s="110" t="s">
        <v>569</v>
      </c>
      <c r="E253" s="111" t="e">
        <f>VLOOKUP(Tabela2[[#This Row],[TAG]],MICRO!J:L,3,0)</f>
        <v>#N/A</v>
      </c>
      <c r="F253" s="109" t="s">
        <v>33</v>
      </c>
      <c r="G253" s="58">
        <f>SUMIF(MICRO!AP:AP,O:O,MICRO!H:H)</f>
        <v>0</v>
      </c>
      <c r="H253" s="1">
        <f>SUMIF(MICRO!AP:AP,O:O,MICRO!R:R)</f>
        <v>0</v>
      </c>
      <c r="I253" s="1">
        <f>SUMIF(MICRO!AP:AP,O:O,MICRO!T:T)</f>
        <v>0</v>
      </c>
      <c r="J253" s="59">
        <f t="shared" ref="J253:J256" si="70">IF(G253 = 0,0,H253/G253)</f>
        <v>0</v>
      </c>
      <c r="K253" s="1">
        <f>SUMIF(MICRO!AP:AP,O:O,MICRO!X:X)</f>
        <v>0</v>
      </c>
      <c r="L253" s="59" t="str">
        <f t="shared" ref="L253:L256" si="71">IF(G253&lt;&gt;0,SUM(K253/G253*1),"0%")</f>
        <v>0%</v>
      </c>
      <c r="M253" s="1">
        <f t="shared" ref="M253:M256" si="72">G253-K253</f>
        <v>0</v>
      </c>
      <c r="N253" s="56" t="e">
        <f t="shared" ref="N253:N256" si="73">E253&amp;F253</f>
        <v>#N/A</v>
      </c>
      <c r="O253" s="56" t="e">
        <f t="shared" ref="O253:O256" si="74">D253&amp;E253&amp;F253</f>
        <v>#N/A</v>
      </c>
      <c r="P253" s="2">
        <f>SUMIF(MICRO!AP:AP,O253,MICRO!AS:AS)</f>
        <v>0</v>
      </c>
      <c r="Q253">
        <f>SUMIF(MICRO!AP:AP,O253,MICRO!AT:AT)</f>
        <v>0</v>
      </c>
      <c r="R253">
        <f>SUMIF(MICRO!AP:AP,O:O,MICRO!AU:AU)</f>
        <v>0</v>
      </c>
    </row>
    <row r="254" spans="4:22" ht="18.75" thickBot="1" x14ac:dyDescent="0.3">
      <c r="D254" s="110" t="s">
        <v>570</v>
      </c>
      <c r="E254" s="111" t="e">
        <f>VLOOKUP(Tabela2[[#This Row],[TAG]],MICRO!J:L,3,0)</f>
        <v>#N/A</v>
      </c>
      <c r="F254" s="109" t="s">
        <v>33</v>
      </c>
      <c r="G254" s="58">
        <f>SUMIF(MICRO!AP:AP,O:O,MICRO!H:H)</f>
        <v>0</v>
      </c>
      <c r="H254" s="1">
        <f>SUMIF(MICRO!AP:AP,O:O,MICRO!R:R)</f>
        <v>0</v>
      </c>
      <c r="I254" s="1">
        <f>SUMIF(MICRO!AP:AP,O:O,MICRO!T:T)</f>
        <v>0</v>
      </c>
      <c r="J254" s="59">
        <f t="shared" si="70"/>
        <v>0</v>
      </c>
      <c r="K254" s="1">
        <f>SUMIF(MICRO!AP:AP,O:O,MICRO!X:X)</f>
        <v>0</v>
      </c>
      <c r="L254" s="59" t="str">
        <f t="shared" si="71"/>
        <v>0%</v>
      </c>
      <c r="M254" s="1">
        <f t="shared" si="72"/>
        <v>0</v>
      </c>
      <c r="N254" s="56" t="e">
        <f t="shared" si="73"/>
        <v>#N/A</v>
      </c>
      <c r="O254" s="56" t="e">
        <f t="shared" si="74"/>
        <v>#N/A</v>
      </c>
      <c r="P254" s="2">
        <f>SUMIF(MICRO!AP:AP,O254,MICRO!AS:AS)</f>
        <v>0</v>
      </c>
      <c r="Q254">
        <f>SUMIF(MICRO!AP:AP,O254,MICRO!AT:AT)</f>
        <v>0</v>
      </c>
      <c r="R254">
        <f>SUMIF(MICRO!AP:AP,O:O,MICRO!AU:AU)</f>
        <v>0</v>
      </c>
    </row>
    <row r="255" spans="4:22" ht="18.75" thickBot="1" x14ac:dyDescent="0.3">
      <c r="D255" s="110" t="s">
        <v>571</v>
      </c>
      <c r="E255" s="111" t="e">
        <f>VLOOKUP(Tabela2[[#This Row],[TAG]],MICRO!J:L,3,0)</f>
        <v>#N/A</v>
      </c>
      <c r="F255" s="109" t="s">
        <v>33</v>
      </c>
      <c r="G255" s="58">
        <f>SUMIF(MICRO!AP:AP,O:O,MICRO!H:H)</f>
        <v>0</v>
      </c>
      <c r="H255" s="1">
        <f>SUMIF(MICRO!AP:AP,O:O,MICRO!R:R)</f>
        <v>0</v>
      </c>
      <c r="I255" s="1">
        <f>SUMIF(MICRO!AP:AP,O:O,MICRO!T:T)</f>
        <v>0</v>
      </c>
      <c r="J255" s="59">
        <f t="shared" si="70"/>
        <v>0</v>
      </c>
      <c r="K255" s="1">
        <f>SUMIF(MICRO!AP:AP,O:O,MICRO!X:X)</f>
        <v>0</v>
      </c>
      <c r="L255" s="59" t="str">
        <f t="shared" si="71"/>
        <v>0%</v>
      </c>
      <c r="M255" s="1">
        <f t="shared" si="72"/>
        <v>0</v>
      </c>
      <c r="N255" s="56" t="e">
        <f t="shared" si="73"/>
        <v>#N/A</v>
      </c>
      <c r="O255" s="56" t="e">
        <f t="shared" si="74"/>
        <v>#N/A</v>
      </c>
      <c r="P255" s="2">
        <f>SUMIF(MICRO!AP:AP,O255,MICRO!AS:AS)</f>
        <v>0</v>
      </c>
      <c r="Q255">
        <f>SUMIF(MICRO!AP:AP,O255,MICRO!AT:AT)</f>
        <v>0</v>
      </c>
      <c r="R255">
        <f>SUMIF(MICRO!AP:AP,O:O,MICRO!AU:AU)</f>
        <v>0</v>
      </c>
    </row>
    <row r="256" spans="4:22" ht="18.75" thickBot="1" x14ac:dyDescent="0.3">
      <c r="D256" s="110" t="s">
        <v>572</v>
      </c>
      <c r="E256" s="111" t="e">
        <f>VLOOKUP(Tabela2[[#This Row],[TAG]],MICRO!J:L,3,0)</f>
        <v>#N/A</v>
      </c>
      <c r="F256" s="109" t="s">
        <v>33</v>
      </c>
      <c r="G256" s="112">
        <f>SUMIF(MICRO!AP:AP,O:O,MICRO!H:H)</f>
        <v>0</v>
      </c>
      <c r="H256" s="113">
        <f>SUMIF(MICRO!AP:AP,O:O,MICRO!R:R)</f>
        <v>0</v>
      </c>
      <c r="I256" s="113">
        <f>SUMIF(MICRO!AP:AP,O:O,MICRO!T:T)</f>
        <v>0</v>
      </c>
      <c r="J256" s="114">
        <f t="shared" si="70"/>
        <v>0</v>
      </c>
      <c r="K256" s="113">
        <f>SUMIF(MICRO!AP:AP,O:O,MICRO!X:X)</f>
        <v>0</v>
      </c>
      <c r="L256" s="114" t="str">
        <f t="shared" si="71"/>
        <v>0%</v>
      </c>
      <c r="M256" s="113">
        <f t="shared" si="72"/>
        <v>0</v>
      </c>
      <c r="N256" s="56" t="e">
        <f t="shared" si="73"/>
        <v>#N/A</v>
      </c>
      <c r="O256" s="56" t="e">
        <f t="shared" si="74"/>
        <v>#N/A</v>
      </c>
      <c r="P256" s="2">
        <f>SUMIF(MICRO!AP:AP,O256,MICRO!AS:AS)</f>
        <v>0</v>
      </c>
      <c r="Q256">
        <f>SUMIF(MICRO!AP:AP,O256,MICRO!AT:AT)</f>
        <v>0</v>
      </c>
      <c r="R256">
        <f>SUMIF(MICRO!AP:AP,O:O,MICRO!AU:AU)</f>
        <v>0</v>
      </c>
    </row>
    <row r="257" spans="4:18" ht="18.75" thickBot="1" x14ac:dyDescent="0.3">
      <c r="D257" s="110" t="s">
        <v>569</v>
      </c>
      <c r="E257" s="111" t="e">
        <f>VLOOKUP(Tabela2[[#This Row],[TAG]],MICRO!J:L,3,0)</f>
        <v>#N/A</v>
      </c>
      <c r="F257" s="109" t="s">
        <v>22</v>
      </c>
      <c r="G257" s="58">
        <f>SUMIF(MICRO!AP:AP,O:O,MICRO!H:H)</f>
        <v>0</v>
      </c>
      <c r="H257" s="1">
        <f>SUMIF(MICRO!AP:AP,O:O,MICRO!R:R)</f>
        <v>0</v>
      </c>
      <c r="I257" s="1">
        <f>SUMIF(MICRO!AP:AP,O:O,MICRO!T:T)</f>
        <v>0</v>
      </c>
      <c r="J257" s="59">
        <f t="shared" ref="J257:J260" si="75">IF(G257 = 0,0,H257/G257)</f>
        <v>0</v>
      </c>
      <c r="K257" s="1">
        <f>SUMIF(MICRO!AP:AP,O:O,MICRO!X:X)</f>
        <v>0</v>
      </c>
      <c r="L257" s="59" t="str">
        <f t="shared" ref="L257:L260" si="76">IF(G257&lt;&gt;0,SUM(K257/G257*1),"0%")</f>
        <v>0%</v>
      </c>
      <c r="M257" s="1">
        <f t="shared" ref="M257:M260" si="77">G257-K257</f>
        <v>0</v>
      </c>
      <c r="N257" s="56" t="e">
        <f t="shared" ref="N257:N260" si="78">E257&amp;F257</f>
        <v>#N/A</v>
      </c>
      <c r="O257" s="56" t="e">
        <f t="shared" ref="O257:O260" si="79">D257&amp;E257&amp;F257</f>
        <v>#N/A</v>
      </c>
      <c r="P257" s="2">
        <f>SUMIF(MICRO!AP:AP,O257,MICRO!AS:AS)</f>
        <v>0</v>
      </c>
      <c r="Q257">
        <f>SUMIF(MICRO!AP:AP,O257,MICRO!AT:AT)</f>
        <v>0</v>
      </c>
      <c r="R257">
        <f>SUMIF(MICRO!AP:AP,O:O,MICRO!AU:AU)</f>
        <v>0</v>
      </c>
    </row>
    <row r="258" spans="4:18" ht="18.75" thickBot="1" x14ac:dyDescent="0.3">
      <c r="D258" s="110" t="s">
        <v>570</v>
      </c>
      <c r="E258" s="111" t="e">
        <f>VLOOKUP(Tabela2[[#This Row],[TAG]],MICRO!J:L,3,0)</f>
        <v>#N/A</v>
      </c>
      <c r="F258" s="109" t="s">
        <v>22</v>
      </c>
      <c r="G258" s="58">
        <f>SUMIF(MICRO!AP:AP,O:O,MICRO!H:H)</f>
        <v>0</v>
      </c>
      <c r="H258" s="1">
        <f>SUMIF(MICRO!AP:AP,O:O,MICRO!R:R)</f>
        <v>0</v>
      </c>
      <c r="I258" s="1">
        <f>SUMIF(MICRO!AP:AP,O:O,MICRO!T:T)</f>
        <v>0</v>
      </c>
      <c r="J258" s="59">
        <f t="shared" si="75"/>
        <v>0</v>
      </c>
      <c r="K258" s="1">
        <f>SUMIF(MICRO!AP:AP,O:O,MICRO!X:X)</f>
        <v>0</v>
      </c>
      <c r="L258" s="59" t="str">
        <f t="shared" si="76"/>
        <v>0%</v>
      </c>
      <c r="M258" s="1">
        <f t="shared" si="77"/>
        <v>0</v>
      </c>
      <c r="N258" s="56" t="e">
        <f t="shared" si="78"/>
        <v>#N/A</v>
      </c>
      <c r="O258" s="56" t="e">
        <f t="shared" si="79"/>
        <v>#N/A</v>
      </c>
      <c r="P258" s="2">
        <f>SUMIF(MICRO!AP:AP,O258,MICRO!AS:AS)</f>
        <v>0</v>
      </c>
      <c r="Q258">
        <f>SUMIF(MICRO!AP:AP,O258,MICRO!AT:AT)</f>
        <v>0</v>
      </c>
      <c r="R258">
        <f>SUMIF(MICRO!AP:AP,O:O,MICRO!AU:AU)</f>
        <v>0</v>
      </c>
    </row>
    <row r="259" spans="4:18" ht="18.75" thickBot="1" x14ac:dyDescent="0.3">
      <c r="D259" s="110" t="s">
        <v>571</v>
      </c>
      <c r="E259" s="111" t="e">
        <f>VLOOKUP(Tabela2[[#This Row],[TAG]],MICRO!J:L,3,0)</f>
        <v>#N/A</v>
      </c>
      <c r="F259" s="109" t="s">
        <v>22</v>
      </c>
      <c r="G259" s="58">
        <f>SUMIF(MICRO!AP:AP,O:O,MICRO!H:H)</f>
        <v>0</v>
      </c>
      <c r="H259" s="1">
        <f>SUMIF(MICRO!AP:AP,O:O,MICRO!R:R)</f>
        <v>0</v>
      </c>
      <c r="I259" s="1">
        <f>SUMIF(MICRO!AP:AP,O:O,MICRO!T:T)</f>
        <v>0</v>
      </c>
      <c r="J259" s="59">
        <f t="shared" si="75"/>
        <v>0</v>
      </c>
      <c r="K259" s="1">
        <f>SUMIF(MICRO!AP:AP,O:O,MICRO!X:X)</f>
        <v>0</v>
      </c>
      <c r="L259" s="59" t="str">
        <f t="shared" si="76"/>
        <v>0%</v>
      </c>
      <c r="M259" s="1">
        <f t="shared" si="77"/>
        <v>0</v>
      </c>
      <c r="N259" s="56" t="e">
        <f t="shared" si="78"/>
        <v>#N/A</v>
      </c>
      <c r="O259" s="56" t="e">
        <f t="shared" si="79"/>
        <v>#N/A</v>
      </c>
      <c r="P259" s="2">
        <f>SUMIF(MICRO!AP:AP,O259,MICRO!AS:AS)</f>
        <v>0</v>
      </c>
      <c r="Q259">
        <f>SUMIF(MICRO!AP:AP,O259,MICRO!AT:AT)</f>
        <v>0</v>
      </c>
      <c r="R259">
        <f>SUMIF(MICRO!AP:AP,O:O,MICRO!AU:AU)</f>
        <v>0</v>
      </c>
    </row>
    <row r="260" spans="4:18" ht="18.75" thickBot="1" x14ac:dyDescent="0.3">
      <c r="D260" s="110" t="s">
        <v>572</v>
      </c>
      <c r="E260" s="111" t="e">
        <f>VLOOKUP(Tabela2[[#This Row],[TAG]],MICRO!J:L,3,0)</f>
        <v>#N/A</v>
      </c>
      <c r="F260" s="109" t="s">
        <v>22</v>
      </c>
      <c r="G260" s="112">
        <f>SUMIF(MICRO!AP:AP,O:O,MICRO!H:H)</f>
        <v>0</v>
      </c>
      <c r="H260" s="113">
        <f>SUMIF(MICRO!AP:AP,O:O,MICRO!R:R)</f>
        <v>0</v>
      </c>
      <c r="I260" s="113">
        <f>SUMIF(MICRO!AP:AP,O:O,MICRO!T:T)</f>
        <v>0</v>
      </c>
      <c r="J260" s="114">
        <f t="shared" si="75"/>
        <v>0</v>
      </c>
      <c r="K260" s="113">
        <f>SUMIF(MICRO!AP:AP,O:O,MICRO!X:X)</f>
        <v>0</v>
      </c>
      <c r="L260" s="114" t="str">
        <f t="shared" si="76"/>
        <v>0%</v>
      </c>
      <c r="M260" s="113">
        <f t="shared" si="77"/>
        <v>0</v>
      </c>
      <c r="N260" s="56" t="e">
        <f t="shared" si="78"/>
        <v>#N/A</v>
      </c>
      <c r="O260" s="56" t="e">
        <f t="shared" si="79"/>
        <v>#N/A</v>
      </c>
      <c r="P260" s="2">
        <f>SUMIF(MICRO!AP:AP,O260,MICRO!AS:AS)</f>
        <v>0</v>
      </c>
      <c r="Q260">
        <f>SUMIF(MICRO!AP:AP,O260,MICRO!AT:AT)</f>
        <v>0</v>
      </c>
      <c r="R260">
        <f>SUMIF(MICRO!AP:AP,O:O,MICRO!AU:AU)</f>
        <v>0</v>
      </c>
    </row>
    <row r="261" spans="4:18" ht="18.75" thickBot="1" x14ac:dyDescent="0.3">
      <c r="D261" s="110" t="s">
        <v>569</v>
      </c>
      <c r="E261" s="111" t="e">
        <f>VLOOKUP(Tabela2[[#This Row],[TAG]],MICRO!J:L,3,0)</f>
        <v>#N/A</v>
      </c>
      <c r="F261" s="109" t="s">
        <v>44</v>
      </c>
      <c r="G261" s="58">
        <f>SUMIF(MICRO!AP:AP,O:O,MICRO!H:H)</f>
        <v>0</v>
      </c>
      <c r="H261" s="1">
        <f>SUMIF(MICRO!AP:AP,O:O,MICRO!R:R)</f>
        <v>0</v>
      </c>
      <c r="I261" s="1">
        <f>SUMIF(MICRO!AP:AP,O:O,MICRO!T:T)</f>
        <v>0</v>
      </c>
      <c r="J261" s="59">
        <f t="shared" ref="J261:J264" si="80">IF(G261 = 0,0,H261/G261)</f>
        <v>0</v>
      </c>
      <c r="K261" s="1">
        <f>SUMIF(MICRO!AP:AP,O:O,MICRO!X:X)</f>
        <v>0</v>
      </c>
      <c r="L261" s="59" t="str">
        <f t="shared" ref="L261:L264" si="81">IF(G261&lt;&gt;0,SUM(K261/G261*1),"0%")</f>
        <v>0%</v>
      </c>
      <c r="M261" s="1">
        <f t="shared" ref="M261:M264" si="82">G261-K261</f>
        <v>0</v>
      </c>
      <c r="N261" s="56" t="e">
        <f t="shared" ref="N261:N264" si="83">E261&amp;F261</f>
        <v>#N/A</v>
      </c>
      <c r="O261" s="56" t="e">
        <f t="shared" ref="O261:O264" si="84">D261&amp;E261&amp;F261</f>
        <v>#N/A</v>
      </c>
      <c r="P261" s="2">
        <f>SUMIF(MICRO!AP:AP,O261,MICRO!AS:AS)</f>
        <v>0</v>
      </c>
      <c r="Q261">
        <f>SUMIF(MICRO!AP:AP,O261,MICRO!AT:AT)</f>
        <v>0</v>
      </c>
      <c r="R261">
        <f>SUMIF(MICRO!AP:AP,O:O,MICRO!AU:AU)</f>
        <v>0</v>
      </c>
    </row>
    <row r="262" spans="4:18" ht="18.75" thickBot="1" x14ac:dyDescent="0.3">
      <c r="D262" s="110" t="s">
        <v>570</v>
      </c>
      <c r="E262" s="111" t="e">
        <f>VLOOKUP(Tabela2[[#This Row],[TAG]],MICRO!J:L,3,0)</f>
        <v>#N/A</v>
      </c>
      <c r="F262" s="109" t="s">
        <v>44</v>
      </c>
      <c r="G262" s="58">
        <f>SUMIF(MICRO!AP:AP,O:O,MICRO!H:H)</f>
        <v>0</v>
      </c>
      <c r="H262" s="1">
        <f>SUMIF(MICRO!AP:AP,O:O,MICRO!R:R)</f>
        <v>0</v>
      </c>
      <c r="I262" s="1">
        <f>SUMIF(MICRO!AP:AP,O:O,MICRO!T:T)</f>
        <v>0</v>
      </c>
      <c r="J262" s="59">
        <f t="shared" si="80"/>
        <v>0</v>
      </c>
      <c r="K262" s="1">
        <f>SUMIF(MICRO!AP:AP,O:O,MICRO!X:X)</f>
        <v>0</v>
      </c>
      <c r="L262" s="59" t="str">
        <f t="shared" si="81"/>
        <v>0%</v>
      </c>
      <c r="M262" s="1">
        <f t="shared" si="82"/>
        <v>0</v>
      </c>
      <c r="N262" s="56" t="e">
        <f t="shared" si="83"/>
        <v>#N/A</v>
      </c>
      <c r="O262" s="56" t="e">
        <f t="shared" si="84"/>
        <v>#N/A</v>
      </c>
      <c r="P262" s="2">
        <f>SUMIF(MICRO!AP:AP,O262,MICRO!AS:AS)</f>
        <v>0</v>
      </c>
      <c r="Q262">
        <f>SUMIF(MICRO!AP:AP,O262,MICRO!AT:AT)</f>
        <v>0</v>
      </c>
      <c r="R262">
        <f>SUMIF(MICRO!AP:AP,O:O,MICRO!AU:AU)</f>
        <v>0</v>
      </c>
    </row>
    <row r="263" spans="4:18" ht="18.75" thickBot="1" x14ac:dyDescent="0.3">
      <c r="D263" s="110" t="s">
        <v>571</v>
      </c>
      <c r="E263" s="111" t="e">
        <f>VLOOKUP(Tabela2[[#This Row],[TAG]],MICRO!J:L,3,0)</f>
        <v>#N/A</v>
      </c>
      <c r="F263" s="109" t="s">
        <v>44</v>
      </c>
      <c r="G263" s="58">
        <f>SUMIF(MICRO!AP:AP,O:O,MICRO!H:H)</f>
        <v>0</v>
      </c>
      <c r="H263" s="1">
        <f>SUMIF(MICRO!AP:AP,O:O,MICRO!R:R)</f>
        <v>0</v>
      </c>
      <c r="I263" s="1">
        <f>SUMIF(MICRO!AP:AP,O:O,MICRO!T:T)</f>
        <v>0</v>
      </c>
      <c r="J263" s="59">
        <f t="shared" si="80"/>
        <v>0</v>
      </c>
      <c r="K263" s="1">
        <f>SUMIF(MICRO!AP:AP,O:O,MICRO!X:X)</f>
        <v>0</v>
      </c>
      <c r="L263" s="59" t="str">
        <f t="shared" si="81"/>
        <v>0%</v>
      </c>
      <c r="M263" s="1">
        <f t="shared" si="82"/>
        <v>0</v>
      </c>
      <c r="N263" s="56" t="e">
        <f t="shared" si="83"/>
        <v>#N/A</v>
      </c>
      <c r="O263" s="56" t="e">
        <f t="shared" si="84"/>
        <v>#N/A</v>
      </c>
      <c r="P263" s="2">
        <f>SUMIF(MICRO!AP:AP,O263,MICRO!AS:AS)</f>
        <v>0</v>
      </c>
      <c r="Q263">
        <f>SUMIF(MICRO!AP:AP,O263,MICRO!AT:AT)</f>
        <v>0</v>
      </c>
      <c r="R263">
        <f>SUMIF(MICRO!AP:AP,O:O,MICRO!AU:AU)</f>
        <v>0</v>
      </c>
    </row>
    <row r="264" spans="4:18" ht="18.75" thickBot="1" x14ac:dyDescent="0.3">
      <c r="D264" s="110" t="s">
        <v>572</v>
      </c>
      <c r="E264" s="111" t="e">
        <f>VLOOKUP(Tabela2[[#This Row],[TAG]],MICRO!J:L,3,0)</f>
        <v>#N/A</v>
      </c>
      <c r="F264" s="109" t="s">
        <v>44</v>
      </c>
      <c r="G264" s="112">
        <f>SUMIF(MICRO!AP:AP,O:O,MICRO!H:H)</f>
        <v>0</v>
      </c>
      <c r="H264" s="113">
        <f>SUMIF(MICRO!AP:AP,O:O,MICRO!R:R)</f>
        <v>0</v>
      </c>
      <c r="I264" s="113">
        <f>SUMIF(MICRO!AP:AP,O:O,MICRO!T:T)</f>
        <v>0</v>
      </c>
      <c r="J264" s="114">
        <f t="shared" si="80"/>
        <v>0</v>
      </c>
      <c r="K264" s="113">
        <f>SUMIF(MICRO!AP:AP,O:O,MICRO!X:X)</f>
        <v>0</v>
      </c>
      <c r="L264" s="114" t="str">
        <f t="shared" si="81"/>
        <v>0%</v>
      </c>
      <c r="M264" s="113">
        <f t="shared" si="82"/>
        <v>0</v>
      </c>
      <c r="N264" s="56" t="e">
        <f t="shared" si="83"/>
        <v>#N/A</v>
      </c>
      <c r="O264" s="56" t="e">
        <f t="shared" si="84"/>
        <v>#N/A</v>
      </c>
      <c r="P264" s="2">
        <f>SUMIF(MICRO!AP:AP,O264,MICRO!AS:AS)</f>
        <v>0</v>
      </c>
      <c r="Q264">
        <f>SUMIF(MICRO!AP:AP,O264,MICRO!AT:AT)</f>
        <v>0</v>
      </c>
      <c r="R264">
        <f>SUMIF(MICRO!AP:AP,O:O,MICRO!AU:AU)</f>
        <v>0</v>
      </c>
    </row>
    <row r="265" spans="4:18" ht="18.75" thickBot="1" x14ac:dyDescent="0.3">
      <c r="D265" s="110" t="s">
        <v>569</v>
      </c>
      <c r="E265" s="111" t="e">
        <f>VLOOKUP(Tabela2[[#This Row],[TAG]],MICRO!J:L,3,0)</f>
        <v>#N/A</v>
      </c>
      <c r="F265" s="109" t="s">
        <v>32</v>
      </c>
      <c r="G265" s="58">
        <f>SUMIF(MICRO!AP:AP,O:O,MICRO!H:H)</f>
        <v>0</v>
      </c>
      <c r="H265" s="1">
        <f>SUMIF(MICRO!AP:AP,O:O,MICRO!R:R)</f>
        <v>0</v>
      </c>
      <c r="I265" s="1">
        <f>SUMIF(MICRO!AP:AP,O:O,MICRO!T:T)</f>
        <v>0</v>
      </c>
      <c r="J265" s="59">
        <f t="shared" ref="J265:J268" si="85">IF(G265 = 0,0,H265/G265)</f>
        <v>0</v>
      </c>
      <c r="K265" s="1">
        <f>SUMIF(MICRO!AP:AP,O:O,MICRO!X:X)</f>
        <v>0</v>
      </c>
      <c r="L265" s="59" t="str">
        <f t="shared" ref="L265:L268" si="86">IF(G265&lt;&gt;0,SUM(K265/G265*1),"0%")</f>
        <v>0%</v>
      </c>
      <c r="M265" s="1">
        <f t="shared" ref="M265:M268" si="87">G265-K265</f>
        <v>0</v>
      </c>
      <c r="N265" s="56" t="e">
        <f t="shared" ref="N265:N268" si="88">E265&amp;F265</f>
        <v>#N/A</v>
      </c>
      <c r="O265" s="56" t="e">
        <f t="shared" ref="O265:O268" si="89">D265&amp;E265&amp;F265</f>
        <v>#N/A</v>
      </c>
      <c r="P265" s="2">
        <f>SUMIF(MICRO!AP:AP,O265,MICRO!AS:AS)</f>
        <v>0</v>
      </c>
      <c r="Q265">
        <f>SUMIF(MICRO!AP:AP,O265,MICRO!AT:AT)</f>
        <v>0</v>
      </c>
      <c r="R265">
        <f>SUMIF(MICRO!AP:AP,O:O,MICRO!AU:AU)</f>
        <v>0</v>
      </c>
    </row>
    <row r="266" spans="4:18" ht="18.75" thickBot="1" x14ac:dyDescent="0.3">
      <c r="D266" s="110" t="s">
        <v>570</v>
      </c>
      <c r="E266" s="111" t="e">
        <f>VLOOKUP(Tabela2[[#This Row],[TAG]],MICRO!J:L,3,0)</f>
        <v>#N/A</v>
      </c>
      <c r="F266" s="109" t="s">
        <v>32</v>
      </c>
      <c r="G266" s="58">
        <f>SUMIF(MICRO!AP:AP,O:O,MICRO!H:H)</f>
        <v>0</v>
      </c>
      <c r="H266" s="1">
        <f>SUMIF(MICRO!AP:AP,O:O,MICRO!R:R)</f>
        <v>0</v>
      </c>
      <c r="I266" s="1">
        <f>SUMIF(MICRO!AP:AP,O:O,MICRO!T:T)</f>
        <v>0</v>
      </c>
      <c r="J266" s="59">
        <f t="shared" si="85"/>
        <v>0</v>
      </c>
      <c r="K266" s="1">
        <f>SUMIF(MICRO!AP:AP,O:O,MICRO!X:X)</f>
        <v>0</v>
      </c>
      <c r="L266" s="59" t="str">
        <f t="shared" si="86"/>
        <v>0%</v>
      </c>
      <c r="M266" s="1">
        <f t="shared" si="87"/>
        <v>0</v>
      </c>
      <c r="N266" s="56" t="e">
        <f t="shared" si="88"/>
        <v>#N/A</v>
      </c>
      <c r="O266" s="56" t="e">
        <f t="shared" si="89"/>
        <v>#N/A</v>
      </c>
      <c r="P266" s="2">
        <f>SUMIF(MICRO!AP:AP,O266,MICRO!AS:AS)</f>
        <v>0</v>
      </c>
      <c r="Q266">
        <f>SUMIF(MICRO!AP:AP,O266,MICRO!AT:AT)</f>
        <v>0</v>
      </c>
      <c r="R266">
        <f>SUMIF(MICRO!AP:AP,O:O,MICRO!AU:AU)</f>
        <v>0</v>
      </c>
    </row>
    <row r="267" spans="4:18" ht="18.75" thickBot="1" x14ac:dyDescent="0.3">
      <c r="D267" s="110" t="s">
        <v>571</v>
      </c>
      <c r="E267" s="111" t="e">
        <f>VLOOKUP(Tabela2[[#This Row],[TAG]],MICRO!J:L,3,0)</f>
        <v>#N/A</v>
      </c>
      <c r="F267" s="109" t="s">
        <v>32</v>
      </c>
      <c r="G267" s="58">
        <f>SUMIF(MICRO!AP:AP,O:O,MICRO!H:H)</f>
        <v>0</v>
      </c>
      <c r="H267" s="1">
        <f>SUMIF(MICRO!AP:AP,O:O,MICRO!R:R)</f>
        <v>0</v>
      </c>
      <c r="I267" s="1">
        <f>SUMIF(MICRO!AP:AP,O:O,MICRO!T:T)</f>
        <v>0</v>
      </c>
      <c r="J267" s="59">
        <f t="shared" si="85"/>
        <v>0</v>
      </c>
      <c r="K267" s="1">
        <f>SUMIF(MICRO!AP:AP,O:O,MICRO!X:X)</f>
        <v>0</v>
      </c>
      <c r="L267" s="59" t="str">
        <f t="shared" si="86"/>
        <v>0%</v>
      </c>
      <c r="M267" s="1">
        <f t="shared" si="87"/>
        <v>0</v>
      </c>
      <c r="N267" s="56" t="e">
        <f t="shared" si="88"/>
        <v>#N/A</v>
      </c>
      <c r="O267" s="56" t="e">
        <f t="shared" si="89"/>
        <v>#N/A</v>
      </c>
      <c r="P267" s="2">
        <f>SUMIF(MICRO!AP:AP,O267,MICRO!AS:AS)</f>
        <v>0</v>
      </c>
      <c r="Q267">
        <f>SUMIF(MICRO!AP:AP,O267,MICRO!AT:AT)</f>
        <v>0</v>
      </c>
      <c r="R267">
        <f>SUMIF(MICRO!AP:AP,O:O,MICRO!AU:AU)</f>
        <v>0</v>
      </c>
    </row>
    <row r="268" spans="4:18" ht="18.75" thickBot="1" x14ac:dyDescent="0.3">
      <c r="D268" s="110" t="s">
        <v>572</v>
      </c>
      <c r="E268" s="111" t="e">
        <f>VLOOKUP(Tabela2[[#This Row],[TAG]],MICRO!J:L,3,0)</f>
        <v>#N/A</v>
      </c>
      <c r="F268" s="109" t="s">
        <v>32</v>
      </c>
      <c r="G268" s="112">
        <f>SUMIF(MICRO!AP:AP,O:O,MICRO!H:H)</f>
        <v>0</v>
      </c>
      <c r="H268" s="113">
        <f>SUMIF(MICRO!AP:AP,O:O,MICRO!R:R)</f>
        <v>0</v>
      </c>
      <c r="I268" s="113">
        <f>SUMIF(MICRO!AP:AP,O:O,MICRO!T:T)</f>
        <v>0</v>
      </c>
      <c r="J268" s="114">
        <f t="shared" si="85"/>
        <v>0</v>
      </c>
      <c r="K268" s="113">
        <f>SUMIF(MICRO!AP:AP,O:O,MICRO!X:X)</f>
        <v>0</v>
      </c>
      <c r="L268" s="114" t="str">
        <f t="shared" si="86"/>
        <v>0%</v>
      </c>
      <c r="M268" s="113">
        <f t="shared" si="87"/>
        <v>0</v>
      </c>
      <c r="N268" s="56" t="e">
        <f t="shared" si="88"/>
        <v>#N/A</v>
      </c>
      <c r="O268" s="56" t="e">
        <f t="shared" si="89"/>
        <v>#N/A</v>
      </c>
      <c r="P268" s="2">
        <f>SUMIF(MICRO!AP:AP,O268,MICRO!AS:AS)</f>
        <v>0</v>
      </c>
      <c r="Q268">
        <f>SUMIF(MICRO!AP:AP,O268,MICRO!AT:AT)</f>
        <v>0</v>
      </c>
      <c r="R268">
        <f>SUMIF(MICRO!AP:AP,O:O,MICRO!AU:AU)</f>
        <v>0</v>
      </c>
    </row>
    <row r="269" spans="4:18" ht="18.75" thickBot="1" x14ac:dyDescent="0.3">
      <c r="D269" s="110" t="s">
        <v>811</v>
      </c>
      <c r="E269" s="111" t="e">
        <f>VLOOKUP(Tabela2[[#This Row],[TAG]],MICRO!J:L,3,0)</f>
        <v>#N/A</v>
      </c>
      <c r="F269" s="109" t="s">
        <v>23</v>
      </c>
      <c r="G269" s="112">
        <f>SUMIF(MICRO!AP:AP,O:O,MICRO!H:H)</f>
        <v>0</v>
      </c>
      <c r="H269" s="113">
        <f>SUMIF(MICRO!AP:AP,O:O,MICRO!R:R)</f>
        <v>0</v>
      </c>
      <c r="I269" s="113">
        <f>SUMIF(MICRO!AP:AP,O:O,MICRO!T:T)</f>
        <v>0</v>
      </c>
      <c r="J269" s="114">
        <f t="shared" ref="J269:J287" si="90">IF(G269 = 0,0,H269/G269)</f>
        <v>0</v>
      </c>
      <c r="K269" s="113">
        <f>SUMIF(MICRO!AP:AP,O:O,MICRO!X:X)</f>
        <v>0</v>
      </c>
      <c r="L269" s="114" t="str">
        <f t="shared" ref="L269:L287" si="91">IF(G269&lt;&gt;0,SUM(K269/G269*1),"0%")</f>
        <v>0%</v>
      </c>
      <c r="M269" s="113">
        <f t="shared" ref="M269:M287" si="92">G269-K269</f>
        <v>0</v>
      </c>
      <c r="N269" s="56" t="e">
        <f t="shared" ref="N269:N287" si="93">E269&amp;F269</f>
        <v>#N/A</v>
      </c>
      <c r="O269" s="56" t="e">
        <f t="shared" ref="O269:O287" si="94">D269&amp;E269&amp;F269</f>
        <v>#N/A</v>
      </c>
      <c r="P269" s="2">
        <f>SUMIF(MICRO!AP:AP,O269,MICRO!AS:AS)</f>
        <v>0</v>
      </c>
      <c r="Q269">
        <f>SUMIF(MICRO!AP:AP,O269,MICRO!AT:AT)</f>
        <v>0</v>
      </c>
      <c r="R269">
        <f>SUMIF(MICRO!AP:AP,O:O,MICRO!AU:AU)</f>
        <v>0</v>
      </c>
    </row>
    <row r="270" spans="4:18" ht="18.75" thickBot="1" x14ac:dyDescent="0.3">
      <c r="D270" s="110" t="s">
        <v>812</v>
      </c>
      <c r="E270" s="111" t="e">
        <f>VLOOKUP(Tabela2[[#This Row],[TAG]],MICRO!J:L,3,0)</f>
        <v>#N/A</v>
      </c>
      <c r="F270" s="109" t="s">
        <v>23</v>
      </c>
      <c r="G270" s="112">
        <f>SUMIF(MICRO!AP:AP,O:O,MICRO!H:H)</f>
        <v>0</v>
      </c>
      <c r="H270" s="113">
        <f>SUMIF(MICRO!AP:AP,O:O,MICRO!R:R)</f>
        <v>0</v>
      </c>
      <c r="I270" s="113">
        <f>SUMIF(MICRO!AP:AP,O:O,MICRO!T:T)</f>
        <v>0</v>
      </c>
      <c r="J270" s="114">
        <f t="shared" si="90"/>
        <v>0</v>
      </c>
      <c r="K270" s="113">
        <f>SUMIF(MICRO!AP:AP,O:O,MICRO!X:X)</f>
        <v>0</v>
      </c>
      <c r="L270" s="114" t="str">
        <f t="shared" si="91"/>
        <v>0%</v>
      </c>
      <c r="M270" s="113">
        <f t="shared" si="92"/>
        <v>0</v>
      </c>
      <c r="N270" s="56" t="e">
        <f t="shared" si="93"/>
        <v>#N/A</v>
      </c>
      <c r="O270" s="56" t="e">
        <f t="shared" si="94"/>
        <v>#N/A</v>
      </c>
      <c r="P270" s="2">
        <f>SUMIF(MICRO!AP:AP,O270,MICRO!AS:AS)</f>
        <v>0</v>
      </c>
      <c r="Q270">
        <f>SUMIF(MICRO!AP:AP,O270,MICRO!AT:AT)</f>
        <v>0</v>
      </c>
      <c r="R270">
        <f>SUMIF(MICRO!AP:AP,O:O,MICRO!AU:AU)</f>
        <v>0</v>
      </c>
    </row>
    <row r="271" spans="4:18" ht="18.75" thickBot="1" x14ac:dyDescent="0.3">
      <c r="D271" s="110" t="s">
        <v>810</v>
      </c>
      <c r="E271" s="111" t="e">
        <f>VLOOKUP(Tabela2[[#This Row],[TAG]],MICRO!J:L,3,0)</f>
        <v>#N/A</v>
      </c>
      <c r="F271" s="109" t="s">
        <v>33</v>
      </c>
      <c r="G271" s="112">
        <f>SUMIF(MICRO!AP:AP,O:O,MICRO!H:H)</f>
        <v>0</v>
      </c>
      <c r="H271" s="113">
        <f>SUMIF(MICRO!AP:AP,O:O,MICRO!R:R)</f>
        <v>0</v>
      </c>
      <c r="I271" s="113">
        <f>SUMIF(MICRO!AP:AP,O:O,MICRO!T:T)</f>
        <v>0</v>
      </c>
      <c r="J271" s="114">
        <f t="shared" si="90"/>
        <v>0</v>
      </c>
      <c r="K271" s="113">
        <f>SUMIF(MICRO!AP:AP,O:O,MICRO!X:X)</f>
        <v>0</v>
      </c>
      <c r="L271" s="114" t="str">
        <f t="shared" si="91"/>
        <v>0%</v>
      </c>
      <c r="M271" s="113">
        <f t="shared" si="92"/>
        <v>0</v>
      </c>
      <c r="N271" s="56" t="e">
        <f t="shared" si="93"/>
        <v>#N/A</v>
      </c>
      <c r="O271" s="56" t="e">
        <f t="shared" si="94"/>
        <v>#N/A</v>
      </c>
      <c r="P271" s="2">
        <f>SUMIF(MICRO!AP:AP,O271,MICRO!AS:AS)</f>
        <v>0</v>
      </c>
      <c r="Q271">
        <f>SUMIF(MICRO!AP:AP,O271,MICRO!AT:AT)</f>
        <v>0</v>
      </c>
      <c r="R271">
        <f>SUMIF(MICRO!AP:AP,O:O,MICRO!AU:AU)</f>
        <v>0</v>
      </c>
    </row>
    <row r="272" spans="4:18" ht="18.75" thickBot="1" x14ac:dyDescent="0.3">
      <c r="D272" s="110" t="s">
        <v>813</v>
      </c>
      <c r="E272" s="111" t="e">
        <f>VLOOKUP(Tabela2[[#This Row],[TAG]],MICRO!J:L,3,0)</f>
        <v>#N/A</v>
      </c>
      <c r="F272" s="109" t="s">
        <v>45</v>
      </c>
      <c r="G272" s="112">
        <f>SUMIF(MICRO!AP:AP,O:O,MICRO!H:H)</f>
        <v>0</v>
      </c>
      <c r="H272" s="113">
        <f>SUMIF(MICRO!AP:AP,O:O,MICRO!R:R)</f>
        <v>0</v>
      </c>
      <c r="I272" s="113">
        <f>SUMIF(MICRO!AP:AP,O:O,MICRO!T:T)</f>
        <v>0</v>
      </c>
      <c r="J272" s="114">
        <f t="shared" si="90"/>
        <v>0</v>
      </c>
      <c r="K272" s="113">
        <f>SUMIF(MICRO!AP:AP,O:O,MICRO!X:X)</f>
        <v>0</v>
      </c>
      <c r="L272" s="114" t="str">
        <f t="shared" si="91"/>
        <v>0%</v>
      </c>
      <c r="M272" s="113">
        <f t="shared" si="92"/>
        <v>0</v>
      </c>
      <c r="N272" s="56" t="e">
        <f t="shared" si="93"/>
        <v>#N/A</v>
      </c>
      <c r="O272" s="56" t="e">
        <f t="shared" si="94"/>
        <v>#N/A</v>
      </c>
      <c r="P272" s="2">
        <f>SUMIF(MICRO!AP:AP,O272,MICRO!AS:AS)</f>
        <v>0</v>
      </c>
      <c r="Q272">
        <f>SUMIF(MICRO!AP:AP,O272,MICRO!AT:AT)</f>
        <v>0</v>
      </c>
      <c r="R272">
        <f>SUMIF(MICRO!AP:AP,O:O,MICRO!AU:AU)</f>
        <v>0</v>
      </c>
    </row>
    <row r="273" spans="4:18" ht="16.5" thickBot="1" x14ac:dyDescent="0.3">
      <c r="D273" s="110" t="s">
        <v>1126</v>
      </c>
      <c r="E273" s="111" t="e">
        <f>VLOOKUP(Tabela2[[#This Row],[TAG]],MICRO!J:L,3,0)</f>
        <v>#N/A</v>
      </c>
      <c r="F273" s="111" t="e">
        <f>_xlfn.XLOOKUP(Tabela2[[#This Row],[PEDIDO]],MICRO!L:L,MICRO!K:K,)</f>
        <v>#N/A</v>
      </c>
      <c r="G273" s="112">
        <f>SUMIF(MICRO!AP:AP,O:O,MICRO!H:H)</f>
        <v>0</v>
      </c>
      <c r="H273" s="113">
        <f>SUMIF(MICRO!AP:AP,O:O,MICRO!R:R)</f>
        <v>0</v>
      </c>
      <c r="I273" s="113">
        <f>SUMIF(MICRO!AP:AP,O:O,MICRO!T:T)</f>
        <v>0</v>
      </c>
      <c r="J273" s="114">
        <f t="shared" si="90"/>
        <v>0</v>
      </c>
      <c r="K273" s="113">
        <f>SUMIF(MICRO!AP:AP,O:O,MICRO!X:X)</f>
        <v>0</v>
      </c>
      <c r="L273" s="114" t="str">
        <f t="shared" si="91"/>
        <v>0%</v>
      </c>
      <c r="M273" s="113">
        <f t="shared" si="92"/>
        <v>0</v>
      </c>
      <c r="N273" s="56" t="e">
        <f t="shared" si="93"/>
        <v>#N/A</v>
      </c>
      <c r="O273" s="56" t="e">
        <f t="shared" si="94"/>
        <v>#N/A</v>
      </c>
      <c r="P273" s="2">
        <f>SUMIF(MICRO!AP:AP,O273,MICRO!AS:AS)</f>
        <v>0</v>
      </c>
      <c r="Q273">
        <f>SUMIF(MICRO!AP:AP,O273,MICRO!AT:AT)</f>
        <v>0</v>
      </c>
      <c r="R273">
        <f>SUMIF(MICRO!AP:AP,O:O,MICRO!AU:AU)</f>
        <v>0</v>
      </c>
    </row>
    <row r="274" spans="4:18" ht="16.5" thickBot="1" x14ac:dyDescent="0.3">
      <c r="D274" s="110" t="s">
        <v>1127</v>
      </c>
      <c r="E274" s="111" t="e">
        <f>VLOOKUP(Tabela2[[#This Row],[TAG]],MICRO!J:L,3,0)</f>
        <v>#N/A</v>
      </c>
      <c r="F274" s="111" t="e">
        <f>_xlfn.XLOOKUP(Tabela2[[#This Row],[PEDIDO]],MICRO!L:L,MICRO!K:K,)</f>
        <v>#N/A</v>
      </c>
      <c r="G274" s="112">
        <f>SUMIF(MICRO!AP:AP,O:O,MICRO!H:H)</f>
        <v>0</v>
      </c>
      <c r="H274" s="113">
        <f>SUMIF(MICRO!AP:AP,O:O,MICRO!R:R)</f>
        <v>0</v>
      </c>
      <c r="I274" s="113">
        <f>SUMIF(MICRO!AP:AP,O:O,MICRO!T:T)</f>
        <v>0</v>
      </c>
      <c r="J274" s="114">
        <f t="shared" si="90"/>
        <v>0</v>
      </c>
      <c r="K274" s="113">
        <f>SUMIF(MICRO!AP:AP,O:O,MICRO!X:X)</f>
        <v>0</v>
      </c>
      <c r="L274" s="114" t="str">
        <f t="shared" si="91"/>
        <v>0%</v>
      </c>
      <c r="M274" s="113">
        <f t="shared" si="92"/>
        <v>0</v>
      </c>
      <c r="N274" s="56" t="e">
        <f t="shared" si="93"/>
        <v>#N/A</v>
      </c>
      <c r="O274" s="56" t="e">
        <f t="shared" si="94"/>
        <v>#N/A</v>
      </c>
      <c r="P274" s="2">
        <f>SUMIF(MICRO!AP:AP,O274,MICRO!AS:AS)</f>
        <v>0</v>
      </c>
      <c r="Q274">
        <f>SUMIF(MICRO!AP:AP,O274,MICRO!AT:AT)</f>
        <v>0</v>
      </c>
      <c r="R274">
        <f>SUMIF(MICRO!AP:AP,O:O,MICRO!AU:AU)</f>
        <v>0</v>
      </c>
    </row>
    <row r="275" spans="4:18" ht="16.5" thickBot="1" x14ac:dyDescent="0.3">
      <c r="D275" s="110" t="s">
        <v>1131</v>
      </c>
      <c r="E275" s="111" t="e">
        <f>VLOOKUP(Tabela2[[#This Row],[TAG]],MICRO!J:L,3,0)</f>
        <v>#N/A</v>
      </c>
      <c r="F275" s="111" t="e">
        <f>_xlfn.XLOOKUP(Tabela2[[#This Row],[PEDIDO]],MICRO!L:L,MICRO!K:K,)</f>
        <v>#N/A</v>
      </c>
      <c r="G275" s="112">
        <f>SUMIF(MICRO!AP:AP,O:O,MICRO!H:H)</f>
        <v>0</v>
      </c>
      <c r="H275" s="113">
        <f>SUMIF(MICRO!AP:AP,O:O,MICRO!R:R)</f>
        <v>0</v>
      </c>
      <c r="I275" s="113">
        <f>SUMIF(MICRO!AP:AP,O:O,MICRO!T:T)</f>
        <v>0</v>
      </c>
      <c r="J275" s="114">
        <f t="shared" si="90"/>
        <v>0</v>
      </c>
      <c r="K275" s="113">
        <f>SUMIF(MICRO!AP:AP,O:O,MICRO!X:X)</f>
        <v>0</v>
      </c>
      <c r="L275" s="114" t="str">
        <f t="shared" si="91"/>
        <v>0%</v>
      </c>
      <c r="M275" s="113">
        <f t="shared" si="92"/>
        <v>0</v>
      </c>
      <c r="N275" s="56" t="e">
        <f t="shared" si="93"/>
        <v>#N/A</v>
      </c>
      <c r="O275" s="56" t="e">
        <f t="shared" si="94"/>
        <v>#N/A</v>
      </c>
      <c r="P275" s="2">
        <f>SUMIF(MICRO!AP:AP,O275,MICRO!AS:AS)</f>
        <v>0</v>
      </c>
      <c r="Q275">
        <f>SUMIF(MICRO!AP:AP,O275,MICRO!AT:AT)</f>
        <v>0</v>
      </c>
      <c r="R275">
        <f>SUMIF(MICRO!AP:AP,O:O,MICRO!AU:AU)</f>
        <v>0</v>
      </c>
    </row>
    <row r="276" spans="4:18" ht="16.5" thickBot="1" x14ac:dyDescent="0.3">
      <c r="D276" s="110" t="s">
        <v>1199</v>
      </c>
      <c r="E276" s="111" t="e">
        <f>VLOOKUP(Tabela2[[#This Row],[TAG]],MICRO!J:L,3,0)</f>
        <v>#N/A</v>
      </c>
      <c r="F276" s="111" t="e">
        <f>_xlfn.XLOOKUP(Tabela2[[#This Row],[PEDIDO]],MICRO!L:L,MICRO!K:K,)</f>
        <v>#N/A</v>
      </c>
      <c r="G276" s="112">
        <f>SUMIF(MICRO!AP:AP,O:O,MICRO!H:H)</f>
        <v>0</v>
      </c>
      <c r="H276" s="113">
        <f>SUMIF(MICRO!AP:AP,O:O,MICRO!R:R)</f>
        <v>0</v>
      </c>
      <c r="I276" s="113">
        <f>SUMIF(MICRO!AP:AP,O:O,MICRO!T:T)</f>
        <v>0</v>
      </c>
      <c r="J276" s="114">
        <f t="shared" si="90"/>
        <v>0</v>
      </c>
      <c r="K276" s="113">
        <f>SUMIF(MICRO!AP:AP,O:O,MICRO!X:X)</f>
        <v>0</v>
      </c>
      <c r="L276" s="114" t="str">
        <f t="shared" si="91"/>
        <v>0%</v>
      </c>
      <c r="M276" s="113">
        <f t="shared" si="92"/>
        <v>0</v>
      </c>
      <c r="N276" s="56" t="e">
        <f t="shared" si="93"/>
        <v>#N/A</v>
      </c>
      <c r="O276" s="56" t="e">
        <f t="shared" si="94"/>
        <v>#N/A</v>
      </c>
      <c r="P276" s="2">
        <f>SUMIF(MICRO!AP:AP,O276,MICRO!AS:AS)</f>
        <v>0</v>
      </c>
      <c r="Q276">
        <f>SUMIF(MICRO!AP:AP,O276,MICRO!AT:AT)</f>
        <v>0</v>
      </c>
      <c r="R276">
        <f>SUMIF(MICRO!AP:AP,O:O,MICRO!AU:AU)</f>
        <v>0</v>
      </c>
    </row>
    <row r="277" spans="4:18" ht="16.5" thickBot="1" x14ac:dyDescent="0.3">
      <c r="D277" s="110" t="s">
        <v>1200</v>
      </c>
      <c r="E277" s="111" t="e">
        <f>VLOOKUP(Tabela2[[#This Row],[TAG]],MICRO!J:L,3,0)</f>
        <v>#N/A</v>
      </c>
      <c r="F277" s="111" t="e">
        <f>_xlfn.XLOOKUP(Tabela2[[#This Row],[PEDIDO]],MICRO!L:L,MICRO!K:K,)</f>
        <v>#N/A</v>
      </c>
      <c r="G277" s="112">
        <f>SUMIF(MICRO!AP:AP,O:O,MICRO!H:H)</f>
        <v>0</v>
      </c>
      <c r="H277" s="113">
        <f>SUMIF(MICRO!AP:AP,O:O,MICRO!R:R)</f>
        <v>0</v>
      </c>
      <c r="I277" s="113">
        <f>SUMIF(MICRO!AP:AP,O:O,MICRO!T:T)</f>
        <v>0</v>
      </c>
      <c r="J277" s="114">
        <f t="shared" ref="J277:J285" si="95">IF(G277 = 0,0,H277/G277)</f>
        <v>0</v>
      </c>
      <c r="K277" s="113">
        <f>SUMIF(MICRO!AP:AP,O:O,MICRO!X:X)</f>
        <v>0</v>
      </c>
      <c r="L277" s="114" t="str">
        <f t="shared" ref="L277:L285" si="96">IF(G277&lt;&gt;0,SUM(K277/G277*1),"0%")</f>
        <v>0%</v>
      </c>
      <c r="M277" s="113">
        <f t="shared" ref="M277:M285" si="97">G277-K277</f>
        <v>0</v>
      </c>
      <c r="N277" s="56" t="e">
        <f t="shared" ref="N277:N285" si="98">E277&amp;F277</f>
        <v>#N/A</v>
      </c>
      <c r="O277" s="56" t="e">
        <f t="shared" ref="O277:O285" si="99">D277&amp;E277&amp;F277</f>
        <v>#N/A</v>
      </c>
      <c r="P277" s="2">
        <f>SUMIF(MICRO!AP:AP,O277,MICRO!AS:AS)</f>
        <v>0</v>
      </c>
      <c r="Q277">
        <f>SUMIF(MICRO!AP:AP,O277,MICRO!AT:AT)</f>
        <v>0</v>
      </c>
      <c r="R277">
        <f>SUMIF(MICRO!AP:AP,O:O,MICRO!AU:AU)</f>
        <v>0</v>
      </c>
    </row>
    <row r="278" spans="4:18" ht="16.5" thickBot="1" x14ac:dyDescent="0.3">
      <c r="D278" s="110" t="s">
        <v>1149</v>
      </c>
      <c r="E278" s="111" t="e">
        <f>VLOOKUP(Tabela2[[#This Row],[TAG]],MICRO!J:L,3,0)</f>
        <v>#N/A</v>
      </c>
      <c r="F278" s="111" t="e">
        <f>_xlfn.XLOOKUP(Tabela2[[#This Row],[PEDIDO]],MICRO!L:L,MICRO!K:K,)</f>
        <v>#N/A</v>
      </c>
      <c r="G278" s="112">
        <f>SUMIF(MICRO!AP:AP,O:O,MICRO!H:H)</f>
        <v>0</v>
      </c>
      <c r="H278" s="113">
        <f>SUMIF(MICRO!AP:AP,O:O,MICRO!R:R)</f>
        <v>0</v>
      </c>
      <c r="I278" s="113">
        <f>SUMIF(MICRO!AP:AP,O:O,MICRO!T:T)</f>
        <v>0</v>
      </c>
      <c r="J278" s="114">
        <f t="shared" si="95"/>
        <v>0</v>
      </c>
      <c r="K278" s="113">
        <f>SUMIF(MICRO!AP:AP,O:O,MICRO!X:X)</f>
        <v>0</v>
      </c>
      <c r="L278" s="114" t="str">
        <f t="shared" si="96"/>
        <v>0%</v>
      </c>
      <c r="M278" s="113">
        <f t="shared" si="97"/>
        <v>0</v>
      </c>
      <c r="N278" s="56" t="e">
        <f t="shared" si="98"/>
        <v>#N/A</v>
      </c>
      <c r="O278" s="56" t="e">
        <f t="shared" si="99"/>
        <v>#N/A</v>
      </c>
      <c r="P278" s="2">
        <f>SUMIF(MICRO!AP:AP,O278,MICRO!AS:AS)</f>
        <v>0</v>
      </c>
      <c r="Q278">
        <f>SUMIF(MICRO!AP:AP,O278,MICRO!AT:AT)</f>
        <v>0</v>
      </c>
      <c r="R278">
        <f>SUMIF(MICRO!AP:AP,O:O,MICRO!AU:AU)</f>
        <v>0</v>
      </c>
    </row>
    <row r="279" spans="4:18" ht="16.5" thickBot="1" x14ac:dyDescent="0.3">
      <c r="D279" s="110" t="s">
        <v>1148</v>
      </c>
      <c r="E279" s="111" t="e">
        <f>VLOOKUP(Tabela2[[#This Row],[TAG]],MICRO!J:L,3,0)</f>
        <v>#N/A</v>
      </c>
      <c r="F279" s="111" t="e">
        <f>_xlfn.XLOOKUP(Tabela2[[#This Row],[PEDIDO]],MICRO!L:L,MICRO!K:K,)</f>
        <v>#N/A</v>
      </c>
      <c r="G279" s="112">
        <f>SUMIF(MICRO!AP:AP,O:O,MICRO!H:H)</f>
        <v>0</v>
      </c>
      <c r="H279" s="113">
        <f>SUMIF(MICRO!AP:AP,O:O,MICRO!R:R)</f>
        <v>0</v>
      </c>
      <c r="I279" s="113">
        <f>SUMIF(MICRO!AP:AP,O:O,MICRO!T:T)</f>
        <v>0</v>
      </c>
      <c r="J279" s="114">
        <f t="shared" si="95"/>
        <v>0</v>
      </c>
      <c r="K279" s="113">
        <f>SUMIF(MICRO!AP:AP,O:O,MICRO!X:X)</f>
        <v>0</v>
      </c>
      <c r="L279" s="114" t="str">
        <f t="shared" si="96"/>
        <v>0%</v>
      </c>
      <c r="M279" s="113">
        <f t="shared" si="97"/>
        <v>0</v>
      </c>
      <c r="N279" s="56" t="e">
        <f t="shared" si="98"/>
        <v>#N/A</v>
      </c>
      <c r="O279" s="56" t="e">
        <f t="shared" si="99"/>
        <v>#N/A</v>
      </c>
      <c r="P279" s="2">
        <f>SUMIF(MICRO!AP:AP,O279,MICRO!AS:AS)</f>
        <v>0</v>
      </c>
      <c r="Q279">
        <f>SUMIF(MICRO!AP:AP,O279,MICRO!AT:AT)</f>
        <v>0</v>
      </c>
      <c r="R279">
        <f>SUMIF(MICRO!AP:AP,O:O,MICRO!AU:AU)</f>
        <v>0</v>
      </c>
    </row>
    <row r="280" spans="4:18" ht="16.5" thickBot="1" x14ac:dyDescent="0.3">
      <c r="D280" s="110" t="s">
        <v>1197</v>
      </c>
      <c r="E280" s="111" t="e">
        <f>VLOOKUP(Tabela2[[#This Row],[TAG]],MICRO!J:L,3,0)</f>
        <v>#N/A</v>
      </c>
      <c r="F280" s="111" t="e">
        <f>_xlfn.XLOOKUP(Tabela2[[#This Row],[PEDIDO]],MICRO!L:L,MICRO!K:K,)</f>
        <v>#N/A</v>
      </c>
      <c r="G280" s="112">
        <f>SUMIF(MICRO!AP:AP,O:O,MICRO!H:H)</f>
        <v>0</v>
      </c>
      <c r="H280" s="113">
        <f>SUMIF(MICRO!AP:AP,O:O,MICRO!R:R)</f>
        <v>0</v>
      </c>
      <c r="I280" s="113">
        <f>SUMIF(MICRO!AP:AP,O:O,MICRO!T:T)</f>
        <v>0</v>
      </c>
      <c r="J280" s="114">
        <f t="shared" si="95"/>
        <v>0</v>
      </c>
      <c r="K280" s="113">
        <f>SUMIF(MICRO!AP:AP,O:O,MICRO!X:X)</f>
        <v>0</v>
      </c>
      <c r="L280" s="114" t="str">
        <f t="shared" si="96"/>
        <v>0%</v>
      </c>
      <c r="M280" s="113">
        <f t="shared" si="97"/>
        <v>0</v>
      </c>
      <c r="N280" s="56" t="e">
        <f t="shared" si="98"/>
        <v>#N/A</v>
      </c>
      <c r="O280" s="56" t="e">
        <f t="shared" si="99"/>
        <v>#N/A</v>
      </c>
      <c r="P280" s="2">
        <f>SUMIF(MICRO!AP:AP,O280,MICRO!AS:AS)</f>
        <v>0</v>
      </c>
      <c r="Q280">
        <f>SUMIF(MICRO!AP:AP,O280,MICRO!AT:AT)</f>
        <v>0</v>
      </c>
      <c r="R280">
        <f>SUMIF(MICRO!AP:AP,O:O,MICRO!AU:AU)</f>
        <v>0</v>
      </c>
    </row>
    <row r="281" spans="4:18" ht="16.5" thickBot="1" x14ac:dyDescent="0.3">
      <c r="D281" s="110" t="s">
        <v>1196</v>
      </c>
      <c r="E281" s="111" t="e">
        <f>VLOOKUP(Tabela2[[#This Row],[TAG]],MICRO!J:L,3,0)</f>
        <v>#N/A</v>
      </c>
      <c r="F281" s="111" t="e">
        <f>_xlfn.XLOOKUP(Tabela2[[#This Row],[PEDIDO]],MICRO!L:L,MICRO!K:K,)</f>
        <v>#N/A</v>
      </c>
      <c r="G281" s="112">
        <f>SUMIF(MICRO!AP:AP,O:O,MICRO!H:H)</f>
        <v>0</v>
      </c>
      <c r="H281" s="113">
        <f>SUMIF(MICRO!AP:AP,O:O,MICRO!R:R)</f>
        <v>0</v>
      </c>
      <c r="I281" s="113">
        <f>SUMIF(MICRO!AP:AP,O:O,MICRO!T:T)</f>
        <v>0</v>
      </c>
      <c r="J281" s="114">
        <f t="shared" si="95"/>
        <v>0</v>
      </c>
      <c r="K281" s="113">
        <f>SUMIF(MICRO!AP:AP,O:O,MICRO!X:X)</f>
        <v>0</v>
      </c>
      <c r="L281" s="114" t="str">
        <f t="shared" si="96"/>
        <v>0%</v>
      </c>
      <c r="M281" s="113">
        <f t="shared" si="97"/>
        <v>0</v>
      </c>
      <c r="N281" s="56" t="e">
        <f t="shared" si="98"/>
        <v>#N/A</v>
      </c>
      <c r="O281" s="56" t="e">
        <f t="shared" si="99"/>
        <v>#N/A</v>
      </c>
      <c r="P281" s="2">
        <f>SUMIF(MICRO!AP:AP,O281,MICRO!AS:AS)</f>
        <v>0</v>
      </c>
      <c r="Q281">
        <f>SUMIF(MICRO!AP:AP,O281,MICRO!AT:AT)</f>
        <v>0</v>
      </c>
      <c r="R281">
        <f>SUMIF(MICRO!AP:AP,O:O,MICRO!AU:AU)</f>
        <v>0</v>
      </c>
    </row>
    <row r="282" spans="4:18" ht="16.5" thickBot="1" x14ac:dyDescent="0.3">
      <c r="D282" s="110" t="s">
        <v>1189</v>
      </c>
      <c r="E282" s="111" t="e">
        <f>VLOOKUP(Tabela2[[#This Row],[TAG]],MICRO!J:L,3,0)</f>
        <v>#N/A</v>
      </c>
      <c r="F282" s="111" t="e">
        <f>_xlfn.XLOOKUP(Tabela2[[#This Row],[PEDIDO]],MICRO!L:L,MICRO!K:K,)</f>
        <v>#N/A</v>
      </c>
      <c r="G282" s="112">
        <f>SUMIF(MICRO!AP:AP,O:O,MICRO!H:H)</f>
        <v>0</v>
      </c>
      <c r="H282" s="113">
        <f>SUMIF(MICRO!AP:AP,O:O,MICRO!R:R)</f>
        <v>0</v>
      </c>
      <c r="I282" s="113">
        <f>SUMIF(MICRO!AP:AP,O:O,MICRO!T:T)</f>
        <v>0</v>
      </c>
      <c r="J282" s="114">
        <f t="shared" si="95"/>
        <v>0</v>
      </c>
      <c r="K282" s="113">
        <f>SUMIF(MICRO!AP:AP,O:O,MICRO!X:X)</f>
        <v>0</v>
      </c>
      <c r="L282" s="114" t="str">
        <f t="shared" si="96"/>
        <v>0%</v>
      </c>
      <c r="M282" s="113">
        <f t="shared" si="97"/>
        <v>0</v>
      </c>
      <c r="N282" s="56" t="e">
        <f t="shared" si="98"/>
        <v>#N/A</v>
      </c>
      <c r="O282" s="56" t="e">
        <f t="shared" si="99"/>
        <v>#N/A</v>
      </c>
      <c r="P282" s="2">
        <f>SUMIF(MICRO!AP:AP,O282,MICRO!AS:AS)</f>
        <v>0</v>
      </c>
      <c r="Q282">
        <f>SUMIF(MICRO!AP:AP,O282,MICRO!AT:AT)</f>
        <v>0</v>
      </c>
      <c r="R282">
        <f>SUMIF(MICRO!AP:AP,O:O,MICRO!AU:AU)</f>
        <v>0</v>
      </c>
    </row>
    <row r="283" spans="4:18" ht="16.5" thickBot="1" x14ac:dyDescent="0.3">
      <c r="D283" s="110" t="s">
        <v>1198</v>
      </c>
      <c r="E283" s="111" t="e">
        <f>VLOOKUP(Tabela2[[#This Row],[TAG]],MICRO!J:L,3,0)</f>
        <v>#N/A</v>
      </c>
      <c r="F283" s="111" t="e">
        <f>_xlfn.XLOOKUP(Tabela2[[#This Row],[PEDIDO]],MICRO!L:L,MICRO!K:K,)</f>
        <v>#N/A</v>
      </c>
      <c r="G283" s="112">
        <f>SUMIF(MICRO!AP:AP,O:O,MICRO!H:H)</f>
        <v>0</v>
      </c>
      <c r="H283" s="113">
        <f>SUMIF(MICRO!AP:AP,O:O,MICRO!R:R)</f>
        <v>0</v>
      </c>
      <c r="I283" s="113">
        <f>SUMIF(MICRO!AP:AP,O:O,MICRO!T:T)</f>
        <v>0</v>
      </c>
      <c r="J283" s="114">
        <f t="shared" si="95"/>
        <v>0</v>
      </c>
      <c r="K283" s="113">
        <f>SUMIF(MICRO!AP:AP,O:O,MICRO!X:X)</f>
        <v>0</v>
      </c>
      <c r="L283" s="114" t="str">
        <f t="shared" si="96"/>
        <v>0%</v>
      </c>
      <c r="M283" s="113">
        <f t="shared" si="97"/>
        <v>0</v>
      </c>
      <c r="N283" s="56" t="e">
        <f t="shared" si="98"/>
        <v>#N/A</v>
      </c>
      <c r="O283" s="56" t="e">
        <f t="shared" si="99"/>
        <v>#N/A</v>
      </c>
      <c r="P283" s="2">
        <f>SUMIF(MICRO!AP:AP,O283,MICRO!AS:AS)</f>
        <v>0</v>
      </c>
      <c r="Q283">
        <f>SUMIF(MICRO!AP:AP,O283,MICRO!AT:AT)</f>
        <v>0</v>
      </c>
      <c r="R283">
        <f>SUMIF(MICRO!AP:AP,O:O,MICRO!AU:AU)</f>
        <v>0</v>
      </c>
    </row>
    <row r="284" spans="4:18" ht="16.5" thickBot="1" x14ac:dyDescent="0.3">
      <c r="D284" s="110" t="s">
        <v>1188</v>
      </c>
      <c r="E284" s="111" t="e">
        <f>VLOOKUP(Tabela2[[#This Row],[TAG]],MICRO!J:L,3,0)</f>
        <v>#N/A</v>
      </c>
      <c r="F284" s="111" t="e">
        <f>_xlfn.XLOOKUP(Tabela2[[#This Row],[PEDIDO]],MICRO!L:L,MICRO!K:K,)</f>
        <v>#N/A</v>
      </c>
      <c r="G284" s="112">
        <f>SUMIF(MICRO!AP:AP,O:O,MICRO!H:H)</f>
        <v>0</v>
      </c>
      <c r="H284" s="113">
        <f>SUMIF(MICRO!AP:AP,O:O,MICRO!R:R)</f>
        <v>0</v>
      </c>
      <c r="I284" s="113">
        <f>SUMIF(MICRO!AP:AP,O:O,MICRO!T:T)</f>
        <v>0</v>
      </c>
      <c r="J284" s="114">
        <f t="shared" si="95"/>
        <v>0</v>
      </c>
      <c r="K284" s="113">
        <f>SUMIF(MICRO!AP:AP,O:O,MICRO!X:X)</f>
        <v>0</v>
      </c>
      <c r="L284" s="114" t="str">
        <f t="shared" si="96"/>
        <v>0%</v>
      </c>
      <c r="M284" s="113">
        <f t="shared" si="97"/>
        <v>0</v>
      </c>
      <c r="N284" s="56" t="e">
        <f t="shared" si="98"/>
        <v>#N/A</v>
      </c>
      <c r="O284" s="56" t="e">
        <f t="shared" si="99"/>
        <v>#N/A</v>
      </c>
      <c r="P284" s="2">
        <f>SUMIF(MICRO!AP:AP,O284,MICRO!AS:AS)</f>
        <v>0</v>
      </c>
      <c r="Q284">
        <f>SUMIF(MICRO!AP:AP,O284,MICRO!AT:AT)</f>
        <v>0</v>
      </c>
      <c r="R284">
        <f>SUMIF(MICRO!AP:AP,O:O,MICRO!AU:AU)</f>
        <v>0</v>
      </c>
    </row>
    <row r="285" spans="4:18" ht="18.75" thickBot="1" x14ac:dyDescent="0.3">
      <c r="D285" s="110"/>
      <c r="E285" s="111" t="e">
        <f>VLOOKUP(Tabela2[[#This Row],[TAG]],MICRO!J:L,3,0)</f>
        <v>#N/A</v>
      </c>
      <c r="F285" s="109"/>
      <c r="G285" s="112">
        <f>SUMIF(MICRO!AP:AP,O:O,MICRO!H:H)</f>
        <v>0</v>
      </c>
      <c r="H285" s="113">
        <f>SUMIF(MICRO!AP:AP,O:O,MICRO!R:R)</f>
        <v>0</v>
      </c>
      <c r="I285" s="113">
        <f>SUMIF(MICRO!AP:AP,O:O,MICRO!T:T)</f>
        <v>0</v>
      </c>
      <c r="J285" s="114">
        <f t="shared" si="95"/>
        <v>0</v>
      </c>
      <c r="K285" s="113">
        <f>SUMIF(MICRO!AP:AP,O:O,MICRO!X:X)</f>
        <v>0</v>
      </c>
      <c r="L285" s="114" t="str">
        <f t="shared" si="96"/>
        <v>0%</v>
      </c>
      <c r="M285" s="113">
        <f t="shared" si="97"/>
        <v>0</v>
      </c>
      <c r="N285" s="56" t="e">
        <f t="shared" si="98"/>
        <v>#N/A</v>
      </c>
      <c r="O285" s="56" t="e">
        <f t="shared" si="99"/>
        <v>#N/A</v>
      </c>
      <c r="P285" s="2">
        <f>SUMIF(MICRO!AP:AP,O285,MICRO!AS:AS)</f>
        <v>0</v>
      </c>
      <c r="Q285">
        <f>SUMIF(MICRO!AP:AP,O285,MICRO!AT:AT)</f>
        <v>0</v>
      </c>
      <c r="R285">
        <f>SUMIF(MICRO!AP:AP,O:O,MICRO!AU:AU)</f>
        <v>0</v>
      </c>
    </row>
    <row r="286" spans="4:18" ht="18.75" thickBot="1" x14ac:dyDescent="0.3">
      <c r="D286" s="110"/>
      <c r="E286" s="111" t="e">
        <f>VLOOKUP(Tabela2[[#This Row],[TAG]],MICRO!J:L,3,0)</f>
        <v>#N/A</v>
      </c>
      <c r="F286" s="109"/>
      <c r="G286" s="112">
        <f>SUMIF(MICRO!AP:AP,O:O,MICRO!H:H)</f>
        <v>0</v>
      </c>
      <c r="H286" s="113">
        <f>SUMIF(MICRO!AP:AP,O:O,MICRO!R:R)</f>
        <v>0</v>
      </c>
      <c r="I286" s="113">
        <f>SUMIF(MICRO!AP:AP,O:O,MICRO!T:T)</f>
        <v>0</v>
      </c>
      <c r="J286" s="114">
        <f t="shared" si="90"/>
        <v>0</v>
      </c>
      <c r="K286" s="113">
        <f>SUMIF(MICRO!AP:AP,O:O,MICRO!X:X)</f>
        <v>0</v>
      </c>
      <c r="L286" s="114" t="str">
        <f t="shared" si="91"/>
        <v>0%</v>
      </c>
      <c r="M286" s="113">
        <f t="shared" si="92"/>
        <v>0</v>
      </c>
      <c r="N286" s="56" t="e">
        <f t="shared" si="93"/>
        <v>#N/A</v>
      </c>
      <c r="O286" s="56" t="e">
        <f t="shared" si="94"/>
        <v>#N/A</v>
      </c>
      <c r="P286" s="2">
        <f>SUMIF(MICRO!AP:AP,O286,MICRO!AS:AS)</f>
        <v>0</v>
      </c>
      <c r="Q286">
        <f>SUMIF(MICRO!AP:AP,O286,MICRO!AT:AT)</f>
        <v>0</v>
      </c>
      <c r="R286">
        <f>SUMIF(MICRO!AP:AP,O:O,MICRO!AU:AU)</f>
        <v>0</v>
      </c>
    </row>
    <row r="287" spans="4:18" ht="18.75" thickBot="1" x14ac:dyDescent="0.3">
      <c r="D287" s="110"/>
      <c r="E287" s="111" t="e">
        <f>VLOOKUP(Tabela2[[#This Row],[TAG]],MICRO!J:L,3,0)</f>
        <v>#N/A</v>
      </c>
      <c r="F287" s="109"/>
      <c r="G287" s="112">
        <f>SUMIF(MICRO!AP:AP,O:O,MICRO!H:H)</f>
        <v>0</v>
      </c>
      <c r="H287" s="113">
        <f>SUMIF(MICRO!AP:AP,O:O,MICRO!R:R)</f>
        <v>0</v>
      </c>
      <c r="I287" s="113">
        <f>SUMIF(MICRO!AP:AP,O:O,MICRO!T:T)</f>
        <v>0</v>
      </c>
      <c r="J287" s="114">
        <f t="shared" si="90"/>
        <v>0</v>
      </c>
      <c r="K287" s="113">
        <f>SUMIF(MICRO!AP:AP,O:O,MICRO!X:X)</f>
        <v>0</v>
      </c>
      <c r="L287" s="114" t="str">
        <f t="shared" si="91"/>
        <v>0%</v>
      </c>
      <c r="M287" s="113">
        <f t="shared" si="92"/>
        <v>0</v>
      </c>
      <c r="N287" s="56" t="e">
        <f t="shared" si="93"/>
        <v>#N/A</v>
      </c>
      <c r="O287" s="56" t="e">
        <f t="shared" si="94"/>
        <v>#N/A</v>
      </c>
      <c r="P287" s="2">
        <f>SUMIF(MICRO!AP:AP,O287,MICRO!AS:AS)</f>
        <v>0</v>
      </c>
      <c r="Q287">
        <f>SUMIF(MICRO!AP:AP,O287,MICRO!AT:AT)</f>
        <v>0</v>
      </c>
      <c r="R287">
        <f>SUMIF(MICRO!AP:AP,O:O,MICRO!AU:AU)</f>
        <v>0</v>
      </c>
    </row>
    <row r="288" spans="4:18" ht="18.75" thickBot="1" x14ac:dyDescent="0.3">
      <c r="D288" s="110" t="s">
        <v>652</v>
      </c>
      <c r="E288" s="111" t="e">
        <f>VLOOKUP(Tabela2[[#This Row],[TAG]],MICRO!J:L,3,0)</f>
        <v>#N/A</v>
      </c>
      <c r="F288" s="109" t="s">
        <v>31</v>
      </c>
      <c r="G288" s="112">
        <f>SUMIF(MICRO!AP:AP,O:O,MICRO!H:H)</f>
        <v>0</v>
      </c>
      <c r="H288" s="113">
        <f>SUMIF(MICRO!AP:AP,O:O,MICRO!R:R)</f>
        <v>0</v>
      </c>
      <c r="I288" s="113">
        <f>SUMIF(MICRO!AP:AP,O:O,MICRO!T:T)</f>
        <v>0</v>
      </c>
      <c r="J288" s="114">
        <f t="shared" ref="J288:J299" si="100">IF(G288 = 0,0,H288/G288)</f>
        <v>0</v>
      </c>
      <c r="K288" s="113">
        <f>SUMIF(MICRO!AP:AP,O:O,MICRO!X:X)</f>
        <v>0</v>
      </c>
      <c r="L288" s="114" t="str">
        <f t="shared" ref="L288:L299" si="101">IF(G288&lt;&gt;0,SUM(K288/G288*1),"0%")</f>
        <v>0%</v>
      </c>
      <c r="M288" s="113">
        <f t="shared" ref="M288:M299" si="102">G288-K288</f>
        <v>0</v>
      </c>
      <c r="N288" s="56" t="e">
        <f t="shared" ref="N288:N299" si="103">E288&amp;F288</f>
        <v>#N/A</v>
      </c>
      <c r="O288" s="56" t="e">
        <f t="shared" ref="O288:O299" si="104">D288&amp;E288&amp;F288</f>
        <v>#N/A</v>
      </c>
      <c r="P288" s="2">
        <f>SUMIF(MICRO!AP:AP,O288,MICRO!AS:AS)</f>
        <v>0</v>
      </c>
      <c r="Q288">
        <f>SUMIF(MICRO!AP:AP,O288,MICRO!AT:AT)</f>
        <v>0</v>
      </c>
      <c r="R288">
        <f>SUMIF(MICRO!AP:AP,O:O,MICRO!AU:AU)</f>
        <v>0</v>
      </c>
    </row>
    <row r="289" spans="4:18" ht="18.75" thickBot="1" x14ac:dyDescent="0.3">
      <c r="D289" s="110" t="s">
        <v>652</v>
      </c>
      <c r="E289" s="111" t="e">
        <f>VLOOKUP(Tabela2[[#This Row],[TAG]],MICRO!J:L,3,0)</f>
        <v>#N/A</v>
      </c>
      <c r="F289" s="109" t="s">
        <v>22</v>
      </c>
      <c r="G289" s="112">
        <f>SUMIF(MICRO!AP:AP,O:O,MICRO!H:H)</f>
        <v>0</v>
      </c>
      <c r="H289" s="113">
        <f>SUMIF(MICRO!AP:AP,O:O,MICRO!R:R)</f>
        <v>0</v>
      </c>
      <c r="I289" s="113">
        <f>SUMIF(MICRO!AP:AP,O:O,MICRO!T:T)</f>
        <v>0</v>
      </c>
      <c r="J289" s="114">
        <f t="shared" si="100"/>
        <v>0</v>
      </c>
      <c r="K289" s="113">
        <f>SUMIF(MICRO!AP:AP,O:O,MICRO!X:X)</f>
        <v>0</v>
      </c>
      <c r="L289" s="114" t="str">
        <f t="shared" si="101"/>
        <v>0%</v>
      </c>
      <c r="M289" s="113">
        <f t="shared" si="102"/>
        <v>0</v>
      </c>
      <c r="N289" s="56" t="e">
        <f t="shared" si="103"/>
        <v>#N/A</v>
      </c>
      <c r="O289" s="56" t="e">
        <f t="shared" si="104"/>
        <v>#N/A</v>
      </c>
      <c r="P289" s="2">
        <f>SUMIF(MICRO!AP:AP,O289,MICRO!AS:AS)</f>
        <v>0</v>
      </c>
      <c r="Q289">
        <f>SUMIF(MICRO!AP:AP,O289,MICRO!AT:AT)</f>
        <v>0</v>
      </c>
      <c r="R289">
        <f>SUMIF(MICRO!AP:AP,O:O,MICRO!AU:AU)</f>
        <v>0</v>
      </c>
    </row>
    <row r="290" spans="4:18" ht="18.75" thickBot="1" x14ac:dyDescent="0.3">
      <c r="D290" s="110" t="s">
        <v>652</v>
      </c>
      <c r="E290" s="111" t="e">
        <f>VLOOKUP(Tabela2[[#This Row],[TAG]],MICRO!J:L,3,0)</f>
        <v>#N/A</v>
      </c>
      <c r="F290" s="109" t="s">
        <v>32</v>
      </c>
      <c r="G290" s="112">
        <f>SUMIF(MICRO!AP:AP,O:O,MICRO!H:H)</f>
        <v>0</v>
      </c>
      <c r="H290" s="113">
        <f>SUMIF(MICRO!AP:AP,O:O,MICRO!R:R)</f>
        <v>0</v>
      </c>
      <c r="I290" s="113">
        <f>SUMIF(MICRO!AP:AP,O:O,MICRO!T:T)</f>
        <v>0</v>
      </c>
      <c r="J290" s="114">
        <f t="shared" si="100"/>
        <v>0</v>
      </c>
      <c r="K290" s="113">
        <f>SUMIF(MICRO!AP:AP,O:O,MICRO!X:X)</f>
        <v>0</v>
      </c>
      <c r="L290" s="114" t="str">
        <f t="shared" si="101"/>
        <v>0%</v>
      </c>
      <c r="M290" s="113">
        <f t="shared" si="102"/>
        <v>0</v>
      </c>
      <c r="N290" s="56" t="e">
        <f t="shared" si="103"/>
        <v>#N/A</v>
      </c>
      <c r="O290" s="56" t="e">
        <f t="shared" si="104"/>
        <v>#N/A</v>
      </c>
      <c r="P290" s="2">
        <f>SUMIF(MICRO!AP:AP,O290,MICRO!AS:AS)</f>
        <v>0</v>
      </c>
      <c r="Q290">
        <f>SUMIF(MICRO!AP:AP,O290,MICRO!AT:AT)</f>
        <v>0</v>
      </c>
      <c r="R290">
        <f>SUMIF(MICRO!AP:AP,O:O,MICRO!AU:AU)</f>
        <v>0</v>
      </c>
    </row>
    <row r="291" spans="4:18" ht="18.75" thickBot="1" x14ac:dyDescent="0.3">
      <c r="D291" s="110" t="s">
        <v>652</v>
      </c>
      <c r="E291" s="111" t="e">
        <f>VLOOKUP(Tabela2[[#This Row],[TAG]],MICRO!J:L,3,0)</f>
        <v>#N/A</v>
      </c>
      <c r="F291" s="109" t="s">
        <v>33</v>
      </c>
      <c r="G291" s="112">
        <f>SUMIF(MICRO!AP:AP,O:O,MICRO!H:H)</f>
        <v>0</v>
      </c>
      <c r="H291" s="113">
        <f>SUMIF(MICRO!AP:AP,O:O,MICRO!R:R)</f>
        <v>0</v>
      </c>
      <c r="I291" s="113">
        <f>SUMIF(MICRO!AP:AP,O:O,MICRO!T:T)</f>
        <v>0</v>
      </c>
      <c r="J291" s="114">
        <f t="shared" si="100"/>
        <v>0</v>
      </c>
      <c r="K291" s="113">
        <f>SUMIF(MICRO!AP:AP,O:O,MICRO!X:X)</f>
        <v>0</v>
      </c>
      <c r="L291" s="114" t="str">
        <f t="shared" si="101"/>
        <v>0%</v>
      </c>
      <c r="M291" s="113">
        <f t="shared" si="102"/>
        <v>0</v>
      </c>
      <c r="N291" s="56" t="e">
        <f t="shared" si="103"/>
        <v>#N/A</v>
      </c>
      <c r="O291" s="56" t="e">
        <f t="shared" si="104"/>
        <v>#N/A</v>
      </c>
      <c r="P291" s="2">
        <f>SUMIF(MICRO!AP:AP,O291,MICRO!AS:AS)</f>
        <v>0</v>
      </c>
      <c r="Q291">
        <f>SUMIF(MICRO!AP:AP,O291,MICRO!AT:AT)</f>
        <v>0</v>
      </c>
      <c r="R291">
        <f>SUMIF(MICRO!AP:AP,O:O,MICRO!AU:AU)</f>
        <v>0</v>
      </c>
    </row>
    <row r="292" spans="4:18" ht="18.75" thickBot="1" x14ac:dyDescent="0.3">
      <c r="D292" s="110" t="s">
        <v>585</v>
      </c>
      <c r="E292" s="111" t="str">
        <f>VLOOKUP(Tabela2[[#This Row],[TAG]],MICRO!J:L,3,0)</f>
        <v>P-133</v>
      </c>
      <c r="F292" s="109" t="s">
        <v>22</v>
      </c>
      <c r="G292" s="112">
        <f>SUMIF(MICRO!AP:AP,O:O,MICRO!H:H)</f>
        <v>0</v>
      </c>
      <c r="H292" s="113">
        <f>SUMIF(MICRO!AP:AP,O:O,MICRO!R:R)</f>
        <v>0</v>
      </c>
      <c r="I292" s="113">
        <f>SUMIF(MICRO!AP:AP,O:O,MICRO!T:T)</f>
        <v>0</v>
      </c>
      <c r="J292" s="114">
        <f t="shared" si="100"/>
        <v>0</v>
      </c>
      <c r="K292" s="113">
        <f>SUMIF(MICRO!AP:AP,O:O,MICRO!X:X)</f>
        <v>0</v>
      </c>
      <c r="L292" s="114" t="str">
        <f t="shared" si="101"/>
        <v>0%</v>
      </c>
      <c r="M292" s="113">
        <f t="shared" si="102"/>
        <v>0</v>
      </c>
      <c r="N292" s="56" t="str">
        <f t="shared" si="103"/>
        <v>P-133TAMBOR</v>
      </c>
      <c r="O292" s="56" t="str">
        <f t="shared" si="104"/>
        <v>120-AL-001P-133TAMBOR</v>
      </c>
      <c r="P292" s="2">
        <f>SUMIF(MICRO!AP:AP,O292,MICRO!AS:AS)</f>
        <v>0</v>
      </c>
      <c r="Q292">
        <f>SUMIF(MICRO!AP:AP,O292,MICRO!AT:AT)</f>
        <v>0</v>
      </c>
      <c r="R292">
        <f>SUMIF(MICRO!AP:AP,O:O,MICRO!AU:AU)</f>
        <v>0</v>
      </c>
    </row>
    <row r="293" spans="4:18" ht="18.75" thickBot="1" x14ac:dyDescent="0.3">
      <c r="D293" s="110" t="s">
        <v>634</v>
      </c>
      <c r="E293" s="111" t="e">
        <f>VLOOKUP(Tabela2[[#This Row],[TAG]],MICRO!J:L,3,0)</f>
        <v>#N/A</v>
      </c>
      <c r="F293" s="109" t="s">
        <v>22</v>
      </c>
      <c r="G293" s="112">
        <f>SUMIF(MICRO!AP:AP,O:O,MICRO!H:H)</f>
        <v>0</v>
      </c>
      <c r="H293" s="113">
        <f>SUMIF(MICRO!AP:AP,O:O,MICRO!R:R)</f>
        <v>0</v>
      </c>
      <c r="I293" s="113">
        <f>SUMIF(MICRO!AP:AP,O:O,MICRO!T:T)</f>
        <v>0</v>
      </c>
      <c r="J293" s="114">
        <f t="shared" si="100"/>
        <v>0</v>
      </c>
      <c r="K293" s="113">
        <f>SUMIF(MICRO!AP:AP,O:O,MICRO!X:X)</f>
        <v>0</v>
      </c>
      <c r="L293" s="114" t="str">
        <f t="shared" si="101"/>
        <v>0%</v>
      </c>
      <c r="M293" s="113">
        <f t="shared" si="102"/>
        <v>0</v>
      </c>
      <c r="N293" s="56" t="e">
        <f t="shared" si="103"/>
        <v>#N/A</v>
      </c>
      <c r="O293" s="56" t="e">
        <f t="shared" si="104"/>
        <v>#N/A</v>
      </c>
      <c r="P293" s="2">
        <f>SUMIF(MICRO!AP:AP,O293,MICRO!AS:AS)</f>
        <v>0</v>
      </c>
      <c r="Q293">
        <f>SUMIF(MICRO!AP:AP,O293,MICRO!AT:AT)</f>
        <v>0</v>
      </c>
      <c r="R293">
        <f>SUMIF(MICRO!AP:AP,O:O,MICRO!AU:AU)</f>
        <v>0</v>
      </c>
    </row>
    <row r="294" spans="4:18" ht="18.75" thickBot="1" x14ac:dyDescent="0.3">
      <c r="D294" s="110" t="s">
        <v>634</v>
      </c>
      <c r="E294" s="111" t="e">
        <f>VLOOKUP(Tabela2[[#This Row],[TAG]],MICRO!J:L,3,0)</f>
        <v>#N/A</v>
      </c>
      <c r="F294" s="109" t="s">
        <v>32</v>
      </c>
      <c r="G294" s="112">
        <f>SUMIF(MICRO!AP:AP,O:O,MICRO!H:H)</f>
        <v>0</v>
      </c>
      <c r="H294" s="113">
        <f>SUMIF(MICRO!AP:AP,O:O,MICRO!R:R)</f>
        <v>0</v>
      </c>
      <c r="I294" s="113">
        <f>SUMIF(MICRO!AP:AP,O:O,MICRO!T:T)</f>
        <v>0</v>
      </c>
      <c r="J294" s="114">
        <f t="shared" si="100"/>
        <v>0</v>
      </c>
      <c r="K294" s="113">
        <f>SUMIF(MICRO!AP:AP,O:O,MICRO!X:X)</f>
        <v>0</v>
      </c>
      <c r="L294" s="114" t="str">
        <f t="shared" si="101"/>
        <v>0%</v>
      </c>
      <c r="M294" s="113">
        <f t="shared" si="102"/>
        <v>0</v>
      </c>
      <c r="N294" s="56" t="e">
        <f t="shared" si="103"/>
        <v>#N/A</v>
      </c>
      <c r="O294" s="56" t="e">
        <f t="shared" si="104"/>
        <v>#N/A</v>
      </c>
      <c r="P294" s="2">
        <f>SUMIF(MICRO!AP:AP,O294,MICRO!AS:AS)</f>
        <v>0</v>
      </c>
      <c r="Q294">
        <f>SUMIF(MICRO!AP:AP,O294,MICRO!AT:AT)</f>
        <v>0</v>
      </c>
      <c r="R294">
        <f>SUMIF(MICRO!AP:AP,O:O,MICRO!AU:AU)</f>
        <v>0</v>
      </c>
    </row>
    <row r="295" spans="4:18" ht="18.75" thickBot="1" x14ac:dyDescent="0.3">
      <c r="D295" s="110" t="s">
        <v>629</v>
      </c>
      <c r="E295" s="111" t="e">
        <f>VLOOKUP(Tabela2[[#This Row],[TAG]],MICRO!J:L,3,0)</f>
        <v>#N/A</v>
      </c>
      <c r="F295" s="109" t="s">
        <v>22</v>
      </c>
      <c r="G295" s="112">
        <f>SUMIF(MICRO!AP:AP,O:O,MICRO!H:H)</f>
        <v>0</v>
      </c>
      <c r="H295" s="113">
        <f>SUMIF(MICRO!AP:AP,O:O,MICRO!R:R)</f>
        <v>0</v>
      </c>
      <c r="I295" s="113">
        <f>SUMIF(MICRO!AP:AP,O:O,MICRO!T:T)</f>
        <v>0</v>
      </c>
      <c r="J295" s="114">
        <f t="shared" si="100"/>
        <v>0</v>
      </c>
      <c r="K295" s="113">
        <f>SUMIF(MICRO!AP:AP,O:O,MICRO!X:X)</f>
        <v>0</v>
      </c>
      <c r="L295" s="114" t="str">
        <f t="shared" si="101"/>
        <v>0%</v>
      </c>
      <c r="M295" s="113">
        <f t="shared" si="102"/>
        <v>0</v>
      </c>
      <c r="N295" s="56" t="e">
        <f t="shared" si="103"/>
        <v>#N/A</v>
      </c>
      <c r="O295" s="56" t="e">
        <f t="shared" si="104"/>
        <v>#N/A</v>
      </c>
      <c r="P295" s="2">
        <f>SUMIF(MICRO!AP:AP,O295,MICRO!AS:AS)</f>
        <v>0</v>
      </c>
      <c r="Q295">
        <f>SUMIF(MICRO!AP:AP,O295,MICRO!AT:AT)</f>
        <v>0</v>
      </c>
      <c r="R295">
        <f>SUMIF(MICRO!AP:AP,O:O,MICRO!AU:AU)</f>
        <v>0</v>
      </c>
    </row>
    <row r="296" spans="4:18" ht="18.75" thickBot="1" x14ac:dyDescent="0.3">
      <c r="D296" s="110" t="s">
        <v>629</v>
      </c>
      <c r="E296" s="111" t="e">
        <f>VLOOKUP(Tabela2[[#This Row],[TAG]],MICRO!J:L,3,0)</f>
        <v>#N/A</v>
      </c>
      <c r="F296" s="109" t="s">
        <v>32</v>
      </c>
      <c r="G296" s="112">
        <f>SUMIF(MICRO!AP:AP,O:O,MICRO!H:H)</f>
        <v>0</v>
      </c>
      <c r="H296" s="113">
        <f>SUMIF(MICRO!AP:AP,O:O,MICRO!R:R)</f>
        <v>0</v>
      </c>
      <c r="I296" s="113">
        <f>SUMIF(MICRO!AP:AP,O:O,MICRO!T:T)</f>
        <v>0</v>
      </c>
      <c r="J296" s="114">
        <f t="shared" si="100"/>
        <v>0</v>
      </c>
      <c r="K296" s="113">
        <f>SUMIF(MICRO!AP:AP,O:O,MICRO!X:X)</f>
        <v>0</v>
      </c>
      <c r="L296" s="114" t="str">
        <f t="shared" si="101"/>
        <v>0%</v>
      </c>
      <c r="M296" s="113">
        <f t="shared" si="102"/>
        <v>0</v>
      </c>
      <c r="N296" s="56" t="e">
        <f t="shared" si="103"/>
        <v>#N/A</v>
      </c>
      <c r="O296" s="56" t="e">
        <f t="shared" si="104"/>
        <v>#N/A</v>
      </c>
      <c r="P296" s="2">
        <f>SUMIF(MICRO!AP:AP,O296,MICRO!AS:AS)</f>
        <v>0</v>
      </c>
      <c r="Q296">
        <f>SUMIF(MICRO!AP:AP,O296,MICRO!AT:AT)</f>
        <v>0</v>
      </c>
      <c r="R296">
        <f>SUMIF(MICRO!AP:AP,O:O,MICRO!AU:AU)</f>
        <v>0</v>
      </c>
    </row>
    <row r="297" spans="4:18" ht="18.75" thickBot="1" x14ac:dyDescent="0.3">
      <c r="D297" s="110" t="s">
        <v>585</v>
      </c>
      <c r="E297" s="111" t="str">
        <f>VLOOKUP(Tabela2[[#This Row],[TAG]],MICRO!J:L,3,0)</f>
        <v>P-133</v>
      </c>
      <c r="F297" s="109" t="s">
        <v>32</v>
      </c>
      <c r="G297" s="112">
        <f>SUMIF(MICRO!AP:AP,O:O,MICRO!H:H)</f>
        <v>0</v>
      </c>
      <c r="H297" s="113">
        <f>SUMIF(MICRO!AP:AP,O:O,MICRO!R:R)</f>
        <v>0</v>
      </c>
      <c r="I297" s="113">
        <f>SUMIF(MICRO!AP:AP,O:O,MICRO!T:T)</f>
        <v>0</v>
      </c>
      <c r="J297" s="114">
        <f t="shared" si="100"/>
        <v>0</v>
      </c>
      <c r="K297" s="113">
        <f>SUMIF(MICRO!AP:AP,O:O,MICRO!X:X)</f>
        <v>0</v>
      </c>
      <c r="L297" s="114" t="str">
        <f t="shared" si="101"/>
        <v>0%</v>
      </c>
      <c r="M297" s="113">
        <f t="shared" si="102"/>
        <v>0</v>
      </c>
      <c r="N297" s="56" t="str">
        <f t="shared" si="103"/>
        <v>P-133USINAGEM</v>
      </c>
      <c r="O297" s="56" t="str">
        <f t="shared" si="104"/>
        <v>120-AL-001P-133USINAGEM</v>
      </c>
      <c r="P297" s="2">
        <f>SUMIF(MICRO!AP:AP,O297,MICRO!AS:AS)</f>
        <v>0</v>
      </c>
      <c r="Q297">
        <f>SUMIF(MICRO!AP:AP,O297,MICRO!AT:AT)</f>
        <v>0</v>
      </c>
      <c r="R297">
        <f>SUMIF(MICRO!AP:AP,O:O,MICRO!AU:AU)</f>
        <v>0</v>
      </c>
    </row>
    <row r="298" spans="4:18" ht="18.75" thickBot="1" x14ac:dyDescent="0.3">
      <c r="D298" s="110" t="s">
        <v>589</v>
      </c>
      <c r="E298" s="111" t="e">
        <f>VLOOKUP(Tabela2[[#This Row],[TAG]],MICRO!J:L,3,0)</f>
        <v>#N/A</v>
      </c>
      <c r="F298" s="109" t="s">
        <v>22</v>
      </c>
      <c r="G298" s="112">
        <f>SUMIF(MICRO!AP:AP,O:O,MICRO!H:H)</f>
        <v>0</v>
      </c>
      <c r="H298" s="113">
        <f>SUMIF(MICRO!AP:AP,O:O,MICRO!R:R)</f>
        <v>0</v>
      </c>
      <c r="I298" s="113">
        <f>SUMIF(MICRO!AP:AP,O:O,MICRO!T:T)</f>
        <v>0</v>
      </c>
      <c r="J298" s="114">
        <f t="shared" si="100"/>
        <v>0</v>
      </c>
      <c r="K298" s="113">
        <f>SUMIF(MICRO!AP:AP,O:O,MICRO!X:X)</f>
        <v>0</v>
      </c>
      <c r="L298" s="114" t="str">
        <f t="shared" si="101"/>
        <v>0%</v>
      </c>
      <c r="M298" s="113">
        <f t="shared" si="102"/>
        <v>0</v>
      </c>
      <c r="N298" s="56" t="e">
        <f t="shared" si="103"/>
        <v>#N/A</v>
      </c>
      <c r="O298" s="56" t="e">
        <f t="shared" si="104"/>
        <v>#N/A</v>
      </c>
      <c r="P298" s="2">
        <f>SUMIF(MICRO!AP:AP,O298,MICRO!AS:AS)</f>
        <v>0</v>
      </c>
      <c r="Q298">
        <f>SUMIF(MICRO!AP:AP,O298,MICRO!AT:AT)</f>
        <v>0</v>
      </c>
      <c r="R298">
        <f>SUMIF(MICRO!AP:AP,O:O,MICRO!AU:AU)</f>
        <v>0</v>
      </c>
    </row>
    <row r="299" spans="4:18" ht="18.75" thickBot="1" x14ac:dyDescent="0.3">
      <c r="D299" s="110" t="s">
        <v>589</v>
      </c>
      <c r="E299" s="111" t="e">
        <f>VLOOKUP(Tabela2[[#This Row],[TAG]],MICRO!J:L,3,0)</f>
        <v>#N/A</v>
      </c>
      <c r="F299" s="109" t="s">
        <v>32</v>
      </c>
      <c r="G299" s="112">
        <f>SUMIF(MICRO!AP:AP,O:O,MICRO!H:H)</f>
        <v>0</v>
      </c>
      <c r="H299" s="113">
        <f>SUMIF(MICRO!AP:AP,O:O,MICRO!R:R)</f>
        <v>0</v>
      </c>
      <c r="I299" s="113">
        <f>SUMIF(MICRO!AP:AP,O:O,MICRO!T:T)</f>
        <v>0</v>
      </c>
      <c r="J299" s="114">
        <f t="shared" si="100"/>
        <v>0</v>
      </c>
      <c r="K299" s="113">
        <f>SUMIF(MICRO!AP:AP,O:O,MICRO!X:X)</f>
        <v>0</v>
      </c>
      <c r="L299" s="114" t="str">
        <f t="shared" si="101"/>
        <v>0%</v>
      </c>
      <c r="M299" s="113">
        <f t="shared" si="102"/>
        <v>0</v>
      </c>
      <c r="N299" s="56" t="e">
        <f t="shared" si="103"/>
        <v>#N/A</v>
      </c>
      <c r="O299" s="56" t="e">
        <f t="shared" si="104"/>
        <v>#N/A</v>
      </c>
      <c r="P299" s="2">
        <f>SUMIF(MICRO!AP:AP,O299,MICRO!AS:AS)</f>
        <v>0</v>
      </c>
      <c r="Q299">
        <f>SUMIF(MICRO!AP:AP,O299,MICRO!AT:AT)</f>
        <v>0</v>
      </c>
      <c r="R299">
        <f>SUMIF(MICRO!AP:AP,O:O,MICRO!AU:AU)</f>
        <v>0</v>
      </c>
    </row>
    <row r="300" spans="4:18" ht="18.75" thickBot="1" x14ac:dyDescent="0.3">
      <c r="D300" s="110" t="s">
        <v>948</v>
      </c>
      <c r="E300" s="111" t="e">
        <f>VLOOKUP(Tabela2[[#This Row],[TAG]],MICRO!J:L,3,0)</f>
        <v>#N/A</v>
      </c>
      <c r="F300" s="109" t="s">
        <v>23</v>
      </c>
      <c r="G300" s="112">
        <f>SUMIF(MICRO!AP:AP,O:O,MICRO!H:H)</f>
        <v>0</v>
      </c>
      <c r="H300" s="113">
        <f>SUMIF(MICRO!AP:AP,O:O,MICRO!R:R)</f>
        <v>0</v>
      </c>
      <c r="I300" s="113">
        <f>SUMIF(MICRO!AP:AP,O:O,MICRO!T:T)</f>
        <v>0</v>
      </c>
      <c r="J300" s="114">
        <f t="shared" ref="J300:J334" si="105">IF(G300 = 0,0,H300/G300)</f>
        <v>0</v>
      </c>
      <c r="K300" s="113">
        <f>SUMIF(MICRO!AP:AP,O:O,MICRO!X:X)</f>
        <v>0</v>
      </c>
      <c r="L300" s="114" t="str">
        <f t="shared" ref="L300:L334" si="106">IF(G300&lt;&gt;0,SUM(K300/G300*1),"0%")</f>
        <v>0%</v>
      </c>
      <c r="M300" s="113">
        <f t="shared" ref="M300:M334" si="107">G300-K300</f>
        <v>0</v>
      </c>
      <c r="N300" s="56" t="e">
        <f t="shared" ref="N300:N334" si="108">E300&amp;F300</f>
        <v>#N/A</v>
      </c>
      <c r="O300" s="56" t="e">
        <f t="shared" ref="O300:O334" si="109">D300&amp;E300&amp;F300</f>
        <v>#N/A</v>
      </c>
      <c r="P300" s="2">
        <f>SUMIF(MICRO!AP:AP,O300,MICRO!AS:AS)</f>
        <v>0</v>
      </c>
      <c r="Q300">
        <f>SUMIF(MICRO!AP:AP,O300,MICRO!AT:AT)</f>
        <v>0</v>
      </c>
      <c r="R300">
        <f>SUMIF(MICRO!AP:AP,O:O,MICRO!AU:AU)</f>
        <v>0</v>
      </c>
    </row>
    <row r="301" spans="4:18" ht="18.75" thickBot="1" x14ac:dyDescent="0.3">
      <c r="D301" s="110" t="s">
        <v>1865</v>
      </c>
      <c r="E301" s="111" t="e">
        <f>VLOOKUP(Tabela2[[#This Row],[TAG]],MICRO!J:L,3,0)</f>
        <v>#N/A</v>
      </c>
      <c r="F301" s="109" t="s">
        <v>31</v>
      </c>
      <c r="G301" s="112">
        <f>SUMIF(MICRO!AP:AP,O:O,MICRO!H:H)</f>
        <v>0</v>
      </c>
      <c r="H301" s="113">
        <f>SUMIF(MICRO!AP:AP,O:O,MICRO!R:R)</f>
        <v>0</v>
      </c>
      <c r="I301" s="113">
        <f>SUMIF(MICRO!AP:AP,O:O,MICRO!T:T)</f>
        <v>0</v>
      </c>
      <c r="J301" s="114">
        <f t="shared" si="105"/>
        <v>0</v>
      </c>
      <c r="K301" s="113">
        <f>SUMIF(MICRO!AP:AP,O:O,MICRO!X:X)</f>
        <v>0</v>
      </c>
      <c r="L301" s="114" t="str">
        <f t="shared" si="106"/>
        <v>0%</v>
      </c>
      <c r="M301" s="113">
        <f t="shared" si="107"/>
        <v>0</v>
      </c>
      <c r="N301" s="56" t="e">
        <f t="shared" si="108"/>
        <v>#N/A</v>
      </c>
      <c r="O301" s="56" t="e">
        <f t="shared" si="109"/>
        <v>#N/A</v>
      </c>
      <c r="P301" s="2">
        <f>SUMIF(MICRO!AP:AP,O301,MICRO!AS:AS)</f>
        <v>0</v>
      </c>
      <c r="Q301">
        <f>SUMIF(MICRO!AP:AP,O301,MICRO!AT:AT)</f>
        <v>0</v>
      </c>
      <c r="R301">
        <f>SUMIF(MICRO!AP:AP,O:O,MICRO!AU:AU)</f>
        <v>0</v>
      </c>
    </row>
    <row r="302" spans="4:18" ht="18.75" thickBot="1" x14ac:dyDescent="0.3">
      <c r="D302" s="110" t="s">
        <v>1865</v>
      </c>
      <c r="E302" s="111" t="e">
        <f>VLOOKUP(Tabela2[[#This Row],[TAG]],MICRO!J:L,3,0)</f>
        <v>#N/A</v>
      </c>
      <c r="F302" s="109" t="s">
        <v>44</v>
      </c>
      <c r="G302" s="112">
        <f>SUMIF(MICRO!AP:AP,O:O,MICRO!H:H)</f>
        <v>0</v>
      </c>
      <c r="H302" s="113">
        <f>SUMIF(MICRO!AP:AP,O:O,MICRO!R:R)</f>
        <v>0</v>
      </c>
      <c r="I302" s="113">
        <f>SUMIF(MICRO!AP:AP,O:O,MICRO!T:T)</f>
        <v>0</v>
      </c>
      <c r="J302" s="114">
        <f t="shared" si="105"/>
        <v>0</v>
      </c>
      <c r="K302" s="113">
        <f>SUMIF(MICRO!AP:AP,O:O,MICRO!X:X)</f>
        <v>0</v>
      </c>
      <c r="L302" s="114" t="str">
        <f t="shared" si="106"/>
        <v>0%</v>
      </c>
      <c r="M302" s="113">
        <f t="shared" si="107"/>
        <v>0</v>
      </c>
      <c r="N302" s="56" t="e">
        <f t="shared" si="108"/>
        <v>#N/A</v>
      </c>
      <c r="O302" s="56" t="e">
        <f t="shared" si="109"/>
        <v>#N/A</v>
      </c>
      <c r="P302" s="2">
        <f>SUMIF(MICRO!AP:AP,O302,MICRO!AS:AS)</f>
        <v>0</v>
      </c>
      <c r="Q302">
        <f>SUMIF(MICRO!AP:AP,O302,MICRO!AT:AT)</f>
        <v>0</v>
      </c>
      <c r="R302">
        <f>SUMIF(MICRO!AP:AP,O:O,MICRO!AU:AU)</f>
        <v>0</v>
      </c>
    </row>
    <row r="303" spans="4:18" ht="18.75" thickBot="1" x14ac:dyDescent="0.3">
      <c r="D303" s="110" t="s">
        <v>1854</v>
      </c>
      <c r="E303" s="111" t="e">
        <f>VLOOKUP(Tabela2[[#This Row],[TAG]],MICRO!J:L,3,0)</f>
        <v>#N/A</v>
      </c>
      <c r="F303" s="109" t="s">
        <v>23</v>
      </c>
      <c r="G303" s="112">
        <f>SUMIF(MICRO!AP:AP,O:O,MICRO!H:H)</f>
        <v>0</v>
      </c>
      <c r="H303" s="113">
        <f>SUMIF(MICRO!AP:AP,O:O,MICRO!R:R)</f>
        <v>0</v>
      </c>
      <c r="I303" s="113">
        <f>SUMIF(MICRO!AP:AP,O:O,MICRO!T:T)</f>
        <v>0</v>
      </c>
      <c r="J303" s="114">
        <f t="shared" ref="J303:J312" si="110">IF(G303 = 0,0,H303/G303)</f>
        <v>0</v>
      </c>
      <c r="K303" s="113">
        <f>SUMIF(MICRO!AP:AP,O:O,MICRO!X:X)</f>
        <v>0</v>
      </c>
      <c r="L303" s="114" t="str">
        <f t="shared" ref="L303:L312" si="111">IF(G303&lt;&gt;0,SUM(K303/G303*1),"0%")</f>
        <v>0%</v>
      </c>
      <c r="M303" s="113">
        <f t="shared" ref="M303:M312" si="112">G303-K303</f>
        <v>0</v>
      </c>
      <c r="N303" s="56" t="e">
        <f t="shared" ref="N303:N312" si="113">E303&amp;F303</f>
        <v>#N/A</v>
      </c>
      <c r="O303" s="56" t="e">
        <f t="shared" ref="O303:O312" si="114">D303&amp;E303&amp;F303</f>
        <v>#N/A</v>
      </c>
      <c r="P303" s="2">
        <f>SUMIF(MICRO!AP:AP,O303,MICRO!AS:AS)</f>
        <v>0</v>
      </c>
      <c r="Q303">
        <f>SUMIF(MICRO!AP:AP,O303,MICRO!AT:AT)</f>
        <v>0</v>
      </c>
      <c r="R303">
        <f>SUMIF(MICRO!AP:AP,O:O,MICRO!AU:AU)</f>
        <v>0</v>
      </c>
    </row>
    <row r="304" spans="4:18" ht="18.75" thickBot="1" x14ac:dyDescent="0.3">
      <c r="D304" s="110" t="s">
        <v>1855</v>
      </c>
      <c r="E304" s="111" t="e">
        <f>VLOOKUP(Tabela2[[#This Row],[TAG]],MICRO!J:L,3,0)</f>
        <v>#N/A</v>
      </c>
      <c r="F304" s="109" t="s">
        <v>23</v>
      </c>
      <c r="G304" s="112">
        <f>SUMIF(MICRO!AP:AP,O:O,MICRO!H:H)</f>
        <v>0</v>
      </c>
      <c r="H304" s="113">
        <f>SUMIF(MICRO!AP:AP,O:O,MICRO!R:R)</f>
        <v>0</v>
      </c>
      <c r="I304" s="113">
        <f>SUMIF(MICRO!AP:AP,O:O,MICRO!T:T)</f>
        <v>0</v>
      </c>
      <c r="J304" s="114">
        <f t="shared" si="110"/>
        <v>0</v>
      </c>
      <c r="K304" s="113">
        <f>SUMIF(MICRO!AP:AP,O:O,MICRO!X:X)</f>
        <v>0</v>
      </c>
      <c r="L304" s="114" t="str">
        <f t="shared" si="111"/>
        <v>0%</v>
      </c>
      <c r="M304" s="113">
        <f t="shared" si="112"/>
        <v>0</v>
      </c>
      <c r="N304" s="56" t="e">
        <f t="shared" si="113"/>
        <v>#N/A</v>
      </c>
      <c r="O304" s="56" t="e">
        <f t="shared" si="114"/>
        <v>#N/A</v>
      </c>
      <c r="P304" s="2">
        <f>SUMIF(MICRO!AP:AP,O304,MICRO!AS:AS)</f>
        <v>0</v>
      </c>
      <c r="Q304">
        <f>SUMIF(MICRO!AP:AP,O304,MICRO!AT:AT)</f>
        <v>0</v>
      </c>
      <c r="R304">
        <f>SUMIF(MICRO!AP:AP,O:O,MICRO!AU:AU)</f>
        <v>0</v>
      </c>
    </row>
    <row r="305" spans="4:18" ht="18.75" thickBot="1" x14ac:dyDescent="0.3">
      <c r="D305" s="110" t="s">
        <v>1856</v>
      </c>
      <c r="E305" s="111" t="e">
        <f>VLOOKUP(Tabela2[[#This Row],[TAG]],MICRO!J:L,3,0)</f>
        <v>#N/A</v>
      </c>
      <c r="F305" s="109" t="s">
        <v>33</v>
      </c>
      <c r="G305" s="112">
        <f>SUMIF(MICRO!AP:AP,O:O,MICRO!H:H)</f>
        <v>0</v>
      </c>
      <c r="H305" s="113">
        <f>SUMIF(MICRO!AP:AP,O:O,MICRO!R:R)</f>
        <v>0</v>
      </c>
      <c r="I305" s="113">
        <f>SUMIF(MICRO!AP:AP,O:O,MICRO!T:T)</f>
        <v>0</v>
      </c>
      <c r="J305" s="114">
        <f t="shared" si="110"/>
        <v>0</v>
      </c>
      <c r="K305" s="113">
        <f>SUMIF(MICRO!AP:AP,O:O,MICRO!X:X)</f>
        <v>0</v>
      </c>
      <c r="L305" s="114" t="str">
        <f t="shared" si="111"/>
        <v>0%</v>
      </c>
      <c r="M305" s="113">
        <f t="shared" si="112"/>
        <v>0</v>
      </c>
      <c r="N305" s="56" t="e">
        <f t="shared" si="113"/>
        <v>#N/A</v>
      </c>
      <c r="O305" s="56" t="e">
        <f t="shared" si="114"/>
        <v>#N/A</v>
      </c>
      <c r="P305" s="2">
        <f>SUMIF(MICRO!AP:AP,O305,MICRO!AS:AS)</f>
        <v>0</v>
      </c>
      <c r="Q305">
        <f>SUMIF(MICRO!AP:AP,O305,MICRO!AT:AT)</f>
        <v>0</v>
      </c>
      <c r="R305">
        <f>SUMIF(MICRO!AP:AP,O:O,MICRO!AU:AU)</f>
        <v>0</v>
      </c>
    </row>
    <row r="306" spans="4:18" ht="18.75" thickBot="1" x14ac:dyDescent="0.3">
      <c r="D306" s="110" t="s">
        <v>1858</v>
      </c>
      <c r="E306" s="111" t="e">
        <f>VLOOKUP(Tabela2[[#This Row],[TAG]],MICRO!J:L,3,0)</f>
        <v>#N/A</v>
      </c>
      <c r="F306" s="109" t="s">
        <v>23</v>
      </c>
      <c r="G306" s="112">
        <f>SUMIF(MICRO!AP:AP,O:O,MICRO!H:H)</f>
        <v>0</v>
      </c>
      <c r="H306" s="113">
        <f>SUMIF(MICRO!AP:AP,O:O,MICRO!R:R)</f>
        <v>0</v>
      </c>
      <c r="I306" s="113">
        <f>SUMIF(MICRO!AP:AP,O:O,MICRO!T:T)</f>
        <v>0</v>
      </c>
      <c r="J306" s="114">
        <f t="shared" si="110"/>
        <v>0</v>
      </c>
      <c r="K306" s="113">
        <f>SUMIF(MICRO!AP:AP,O:O,MICRO!X:X)</f>
        <v>0</v>
      </c>
      <c r="L306" s="114" t="str">
        <f t="shared" si="111"/>
        <v>0%</v>
      </c>
      <c r="M306" s="113">
        <f t="shared" si="112"/>
        <v>0</v>
      </c>
      <c r="N306" s="56" t="e">
        <f t="shared" si="113"/>
        <v>#N/A</v>
      </c>
      <c r="O306" s="56" t="e">
        <f t="shared" si="114"/>
        <v>#N/A</v>
      </c>
      <c r="P306" s="2">
        <f>SUMIF(MICRO!AP:AP,O306,MICRO!AS:AS)</f>
        <v>0</v>
      </c>
      <c r="Q306">
        <f>SUMIF(MICRO!AP:AP,O306,MICRO!AT:AT)</f>
        <v>0</v>
      </c>
      <c r="R306">
        <f>SUMIF(MICRO!AP:AP,O:O,MICRO!AU:AU)</f>
        <v>0</v>
      </c>
    </row>
    <row r="307" spans="4:18" ht="18.75" thickBot="1" x14ac:dyDescent="0.3">
      <c r="D307" s="110" t="s">
        <v>1859</v>
      </c>
      <c r="E307" s="111" t="e">
        <f>VLOOKUP(Tabela2[[#This Row],[TAG]],MICRO!J:L,3,0)</f>
        <v>#N/A</v>
      </c>
      <c r="F307" s="109" t="s">
        <v>23</v>
      </c>
      <c r="G307" s="112">
        <f>SUMIF(MICRO!AP:AP,O:O,MICRO!H:H)</f>
        <v>0</v>
      </c>
      <c r="H307" s="113">
        <f>SUMIF(MICRO!AP:AP,O:O,MICRO!R:R)</f>
        <v>0</v>
      </c>
      <c r="I307" s="113">
        <f>SUMIF(MICRO!AP:AP,O:O,MICRO!T:T)</f>
        <v>0</v>
      </c>
      <c r="J307" s="114">
        <f t="shared" si="110"/>
        <v>0</v>
      </c>
      <c r="K307" s="113">
        <f>SUMIF(MICRO!AP:AP,O:O,MICRO!X:X)</f>
        <v>0</v>
      </c>
      <c r="L307" s="114" t="str">
        <f t="shared" si="111"/>
        <v>0%</v>
      </c>
      <c r="M307" s="113">
        <f t="shared" si="112"/>
        <v>0</v>
      </c>
      <c r="N307" s="56" t="e">
        <f t="shared" si="113"/>
        <v>#N/A</v>
      </c>
      <c r="O307" s="56" t="e">
        <f t="shared" si="114"/>
        <v>#N/A</v>
      </c>
      <c r="P307" s="2">
        <f>SUMIF(MICRO!AP:AP,O307,MICRO!AS:AS)</f>
        <v>0</v>
      </c>
      <c r="Q307">
        <f>SUMIF(MICRO!AP:AP,O307,MICRO!AT:AT)</f>
        <v>0</v>
      </c>
      <c r="R307">
        <f>SUMIF(MICRO!AP:AP,O:O,MICRO!AU:AU)</f>
        <v>0</v>
      </c>
    </row>
    <row r="308" spans="4:18" ht="18.75" thickBot="1" x14ac:dyDescent="0.3">
      <c r="D308" s="110" t="s">
        <v>1861</v>
      </c>
      <c r="E308" s="111" t="e">
        <f>VLOOKUP(Tabela2[[#This Row],[TAG]],MICRO!J:L,3,0)</f>
        <v>#N/A</v>
      </c>
      <c r="F308" s="109" t="s">
        <v>23</v>
      </c>
      <c r="G308" s="112">
        <f>SUMIF(MICRO!AP:AP,O:O,MICRO!H:H)</f>
        <v>0</v>
      </c>
      <c r="H308" s="113">
        <f>SUMIF(MICRO!AP:AP,O:O,MICRO!R:R)</f>
        <v>0</v>
      </c>
      <c r="I308" s="113">
        <f>SUMIF(MICRO!AP:AP,O:O,MICRO!T:T)</f>
        <v>0</v>
      </c>
      <c r="J308" s="114">
        <f t="shared" si="110"/>
        <v>0</v>
      </c>
      <c r="K308" s="113">
        <f>SUMIF(MICRO!AP:AP,O:O,MICRO!X:X)</f>
        <v>0</v>
      </c>
      <c r="L308" s="114" t="str">
        <f t="shared" si="111"/>
        <v>0%</v>
      </c>
      <c r="M308" s="113">
        <f t="shared" si="112"/>
        <v>0</v>
      </c>
      <c r="N308" s="56" t="e">
        <f t="shared" si="113"/>
        <v>#N/A</v>
      </c>
      <c r="O308" s="56" t="e">
        <f t="shared" si="114"/>
        <v>#N/A</v>
      </c>
      <c r="P308" s="2">
        <f>SUMIF(MICRO!AP:AP,O308,MICRO!AS:AS)</f>
        <v>0</v>
      </c>
      <c r="Q308">
        <f>SUMIF(MICRO!AP:AP,O308,MICRO!AT:AT)</f>
        <v>0</v>
      </c>
      <c r="R308">
        <f>SUMIF(MICRO!AP:AP,O:O,MICRO!AU:AU)</f>
        <v>0</v>
      </c>
    </row>
    <row r="309" spans="4:18" ht="18.75" thickBot="1" x14ac:dyDescent="0.3">
      <c r="D309" s="110" t="s">
        <v>1862</v>
      </c>
      <c r="E309" s="111" t="e">
        <f>VLOOKUP(Tabela2[[#This Row],[TAG]],MICRO!J:L,3,0)</f>
        <v>#N/A</v>
      </c>
      <c r="F309" s="109" t="s">
        <v>23</v>
      </c>
      <c r="G309" s="112">
        <f>SUMIF(MICRO!AP:AP,O:O,MICRO!H:H)</f>
        <v>0</v>
      </c>
      <c r="H309" s="113">
        <f>SUMIF(MICRO!AP:AP,O:O,MICRO!R:R)</f>
        <v>0</v>
      </c>
      <c r="I309" s="113">
        <f>SUMIF(MICRO!AP:AP,O:O,MICRO!T:T)</f>
        <v>0</v>
      </c>
      <c r="J309" s="114">
        <f t="shared" si="110"/>
        <v>0</v>
      </c>
      <c r="K309" s="113">
        <f>SUMIF(MICRO!AP:AP,O:O,MICRO!X:X)</f>
        <v>0</v>
      </c>
      <c r="L309" s="114" t="str">
        <f t="shared" si="111"/>
        <v>0%</v>
      </c>
      <c r="M309" s="113">
        <f t="shared" si="112"/>
        <v>0</v>
      </c>
      <c r="N309" s="56" t="e">
        <f t="shared" si="113"/>
        <v>#N/A</v>
      </c>
      <c r="O309" s="56" t="e">
        <f t="shared" si="114"/>
        <v>#N/A</v>
      </c>
      <c r="P309" s="2">
        <f>SUMIF(MICRO!AP:AP,O309,MICRO!AS:AS)</f>
        <v>0</v>
      </c>
      <c r="Q309">
        <f>SUMIF(MICRO!AP:AP,O309,MICRO!AT:AT)</f>
        <v>0</v>
      </c>
      <c r="R309">
        <f>SUMIF(MICRO!AP:AP,O:O,MICRO!AU:AU)</f>
        <v>0</v>
      </c>
    </row>
    <row r="310" spans="4:18" ht="18.75" thickBot="1" x14ac:dyDescent="0.3">
      <c r="D310" s="110" t="s">
        <v>1863</v>
      </c>
      <c r="E310" s="111" t="e">
        <f>VLOOKUP(Tabela2[[#This Row],[TAG]],MICRO!J:L,3,0)</f>
        <v>#N/A</v>
      </c>
      <c r="F310" s="109" t="s">
        <v>23</v>
      </c>
      <c r="G310" s="112">
        <f>SUMIF(MICRO!AP:AP,O:O,MICRO!H:H)</f>
        <v>0</v>
      </c>
      <c r="H310" s="113">
        <f>SUMIF(MICRO!AP:AP,O:O,MICRO!R:R)</f>
        <v>0</v>
      </c>
      <c r="I310" s="113">
        <f>SUMIF(MICRO!AP:AP,O:O,MICRO!T:T)</f>
        <v>0</v>
      </c>
      <c r="J310" s="114">
        <f t="shared" si="110"/>
        <v>0</v>
      </c>
      <c r="K310" s="113">
        <f>SUMIF(MICRO!AP:AP,O:O,MICRO!X:X)</f>
        <v>0</v>
      </c>
      <c r="L310" s="114" t="str">
        <f t="shared" si="111"/>
        <v>0%</v>
      </c>
      <c r="M310" s="113">
        <f t="shared" si="112"/>
        <v>0</v>
      </c>
      <c r="N310" s="56" t="e">
        <f t="shared" si="113"/>
        <v>#N/A</v>
      </c>
      <c r="O310" s="56" t="e">
        <f t="shared" si="114"/>
        <v>#N/A</v>
      </c>
      <c r="P310" s="2">
        <f>SUMIF(MICRO!AP:AP,O310,MICRO!AS:AS)</f>
        <v>0</v>
      </c>
      <c r="Q310">
        <f>SUMIF(MICRO!AP:AP,O310,MICRO!AT:AT)</f>
        <v>0</v>
      </c>
      <c r="R310">
        <f>SUMIF(MICRO!AP:AP,O:O,MICRO!AU:AU)</f>
        <v>0</v>
      </c>
    </row>
    <row r="311" spans="4:18" ht="18.75" thickBot="1" x14ac:dyDescent="0.3">
      <c r="D311" s="110" t="s">
        <v>1864</v>
      </c>
      <c r="E311" s="111" t="e">
        <f>VLOOKUP(Tabela2[[#This Row],[TAG]],MICRO!J:L,3,0)</f>
        <v>#N/A</v>
      </c>
      <c r="F311" s="109" t="s">
        <v>33</v>
      </c>
      <c r="G311" s="112">
        <f>SUMIF(MICRO!AP:AP,O:O,MICRO!H:H)</f>
        <v>0</v>
      </c>
      <c r="H311" s="113">
        <f>SUMIF(MICRO!AP:AP,O:O,MICRO!R:R)</f>
        <v>0</v>
      </c>
      <c r="I311" s="113">
        <f>SUMIF(MICRO!AP:AP,O:O,MICRO!T:T)</f>
        <v>0</v>
      </c>
      <c r="J311" s="114">
        <f t="shared" si="110"/>
        <v>0</v>
      </c>
      <c r="K311" s="113">
        <f>SUMIF(MICRO!AP:AP,O:O,MICRO!X:X)</f>
        <v>0</v>
      </c>
      <c r="L311" s="114" t="str">
        <f t="shared" si="111"/>
        <v>0%</v>
      </c>
      <c r="M311" s="113">
        <f t="shared" si="112"/>
        <v>0</v>
      </c>
      <c r="N311" s="56" t="e">
        <f t="shared" si="113"/>
        <v>#N/A</v>
      </c>
      <c r="O311" s="56" t="e">
        <f t="shared" si="114"/>
        <v>#N/A</v>
      </c>
      <c r="P311" s="2">
        <f>SUMIF(MICRO!AP:AP,O311,MICRO!AS:AS)</f>
        <v>0</v>
      </c>
      <c r="Q311">
        <f>SUMIF(MICRO!AP:AP,O311,MICRO!AT:AT)</f>
        <v>0</v>
      </c>
      <c r="R311">
        <f>SUMIF(MICRO!AP:AP,O:O,MICRO!AU:AU)</f>
        <v>0</v>
      </c>
    </row>
    <row r="312" spans="4:18" ht="18.75" thickBot="1" x14ac:dyDescent="0.3">
      <c r="D312" s="110" t="s">
        <v>1867</v>
      </c>
      <c r="E312" s="111" t="e">
        <f>VLOOKUP(Tabela2[[#This Row],[TAG]],MICRO!J:L,3,0)</f>
        <v>#N/A</v>
      </c>
      <c r="F312" s="109" t="s">
        <v>23</v>
      </c>
      <c r="G312" s="112">
        <f>SUMIF(MICRO!AP:AP,O:O,MICRO!H:H)</f>
        <v>0</v>
      </c>
      <c r="H312" s="113">
        <f>SUMIF(MICRO!AP:AP,O:O,MICRO!R:R)</f>
        <v>0</v>
      </c>
      <c r="I312" s="113">
        <f>SUMIF(MICRO!AP:AP,O:O,MICRO!T:T)</f>
        <v>0</v>
      </c>
      <c r="J312" s="114">
        <f t="shared" si="110"/>
        <v>0</v>
      </c>
      <c r="K312" s="113">
        <f>SUMIF(MICRO!AP:AP,O:O,MICRO!X:X)</f>
        <v>0</v>
      </c>
      <c r="L312" s="114" t="str">
        <f t="shared" si="111"/>
        <v>0%</v>
      </c>
      <c r="M312" s="113">
        <f t="shared" si="112"/>
        <v>0</v>
      </c>
      <c r="N312" s="56" t="e">
        <f t="shared" si="113"/>
        <v>#N/A</v>
      </c>
      <c r="O312" s="56" t="e">
        <f t="shared" si="114"/>
        <v>#N/A</v>
      </c>
      <c r="P312" s="2">
        <f>SUMIF(MICRO!AP:AP,O312,MICRO!AS:AS)</f>
        <v>0</v>
      </c>
      <c r="Q312">
        <f>SUMIF(MICRO!AP:AP,O312,MICRO!AT:AT)</f>
        <v>0</v>
      </c>
      <c r="R312">
        <f>SUMIF(MICRO!AP:AP,O:O,MICRO!AU:AU)</f>
        <v>0</v>
      </c>
    </row>
    <row r="313" spans="4:18" ht="18.75" thickBot="1" x14ac:dyDescent="0.3">
      <c r="D313" s="110" t="s">
        <v>1866</v>
      </c>
      <c r="E313" s="111" t="e">
        <f>VLOOKUP(Tabela2[[#This Row],[TAG]],MICRO!J:L,3,0)</f>
        <v>#N/A</v>
      </c>
      <c r="F313" s="109" t="s">
        <v>23</v>
      </c>
      <c r="G313" s="112">
        <f>SUMIF(MICRO!AP:AP,O:O,MICRO!H:H)</f>
        <v>0</v>
      </c>
      <c r="H313" s="113">
        <f>SUMIF(MICRO!AP:AP,O:O,MICRO!R:R)</f>
        <v>0</v>
      </c>
      <c r="I313" s="113">
        <f>SUMIF(MICRO!AP:AP,O:O,MICRO!T:T)</f>
        <v>0</v>
      </c>
      <c r="J313" s="114">
        <f t="shared" ref="J313:J320" si="115">IF(G313 = 0,0,H313/G313)</f>
        <v>0</v>
      </c>
      <c r="K313" s="113">
        <f>SUMIF(MICRO!AP:AP,O:O,MICRO!X:X)</f>
        <v>0</v>
      </c>
      <c r="L313" s="114" t="str">
        <f t="shared" ref="L313:L320" si="116">IF(G313&lt;&gt;0,SUM(K313/G313*1),"0%")</f>
        <v>0%</v>
      </c>
      <c r="M313" s="113">
        <f t="shared" ref="M313:M320" si="117">G313-K313</f>
        <v>0</v>
      </c>
      <c r="N313" s="56" t="e">
        <f t="shared" ref="N313:N320" si="118">E313&amp;F313</f>
        <v>#N/A</v>
      </c>
      <c r="O313" s="56" t="e">
        <f t="shared" ref="O313:O320" si="119">D313&amp;E313&amp;F313</f>
        <v>#N/A</v>
      </c>
      <c r="P313" s="2">
        <f>SUMIF(MICRO!AP:AP,O313,MICRO!AS:AS)</f>
        <v>0</v>
      </c>
      <c r="Q313">
        <f>SUMIF(MICRO!AP:AP,O313,MICRO!AT:AT)</f>
        <v>0</v>
      </c>
      <c r="R313">
        <f>SUMIF(MICRO!AP:AP,O:O,MICRO!AU:AU)</f>
        <v>0</v>
      </c>
    </row>
    <row r="314" spans="4:18" ht="18.75" thickBot="1" x14ac:dyDescent="0.3">
      <c r="D314" s="110" t="s">
        <v>1857</v>
      </c>
      <c r="E314" s="111" t="e">
        <f>VLOOKUP(Tabela2[[#This Row],[TAG]],MICRO!J:L,3,0)</f>
        <v>#N/A</v>
      </c>
      <c r="F314" s="109" t="s">
        <v>45</v>
      </c>
      <c r="G314" s="112">
        <f>SUMIF(MICRO!AP:AP,O:O,MICRO!H:H)</f>
        <v>0</v>
      </c>
      <c r="H314" s="113">
        <f>SUMIF(MICRO!AP:AP,O:O,MICRO!R:R)</f>
        <v>0</v>
      </c>
      <c r="I314" s="113">
        <f>SUMIF(MICRO!AP:AP,O:O,MICRO!T:T)</f>
        <v>0</v>
      </c>
      <c r="J314" s="114">
        <f t="shared" si="115"/>
        <v>0</v>
      </c>
      <c r="K314" s="113">
        <f>SUMIF(MICRO!AP:AP,O:O,MICRO!X:X)</f>
        <v>0</v>
      </c>
      <c r="L314" s="114" t="str">
        <f t="shared" si="116"/>
        <v>0%</v>
      </c>
      <c r="M314" s="113">
        <f t="shared" si="117"/>
        <v>0</v>
      </c>
      <c r="N314" s="56" t="e">
        <f t="shared" si="118"/>
        <v>#N/A</v>
      </c>
      <c r="O314" s="56" t="e">
        <f t="shared" si="119"/>
        <v>#N/A</v>
      </c>
      <c r="P314" s="2">
        <f>SUMIF(MICRO!AP:AP,O314,MICRO!AS:AS)</f>
        <v>0</v>
      </c>
      <c r="Q314">
        <f>SUMIF(MICRO!AP:AP,O314,MICRO!AT:AT)</f>
        <v>0</v>
      </c>
      <c r="R314">
        <f>SUMIF(MICRO!AP:AP,O:O,MICRO!AU:AU)</f>
        <v>0</v>
      </c>
    </row>
    <row r="315" spans="4:18" ht="18.75" thickBot="1" x14ac:dyDescent="0.3">
      <c r="D315" s="110" t="s">
        <v>1300</v>
      </c>
      <c r="E315" s="111" t="e">
        <f>VLOOKUP(Tabela2[[#This Row],[TAG]],MICRO!J:L,3,0)</f>
        <v>#N/A</v>
      </c>
      <c r="F315" s="109" t="s">
        <v>32</v>
      </c>
      <c r="G315" s="112">
        <f>SUMIF(MICRO!AP:AP,O:O,MICRO!H:H)</f>
        <v>0</v>
      </c>
      <c r="H315" s="113">
        <f>SUMIF(MICRO!AP:AP,O:O,MICRO!R:R)</f>
        <v>0</v>
      </c>
      <c r="I315" s="113">
        <f>SUMIF(MICRO!AP:AP,O:O,MICRO!T:T)</f>
        <v>0</v>
      </c>
      <c r="J315" s="114">
        <f t="shared" si="115"/>
        <v>0</v>
      </c>
      <c r="K315" s="113">
        <f>SUMIF(MICRO!AP:AP,O:O,MICRO!X:X)</f>
        <v>0</v>
      </c>
      <c r="L315" s="114" t="str">
        <f t="shared" si="116"/>
        <v>0%</v>
      </c>
      <c r="M315" s="113">
        <f t="shared" si="117"/>
        <v>0</v>
      </c>
      <c r="N315" s="56" t="e">
        <f t="shared" si="118"/>
        <v>#N/A</v>
      </c>
      <c r="O315" s="56" t="e">
        <f t="shared" si="119"/>
        <v>#N/A</v>
      </c>
      <c r="P315" s="2">
        <f>SUMIF(MICRO!AP:AP,O315,MICRO!AS:AS)</f>
        <v>0</v>
      </c>
      <c r="Q315">
        <f>SUMIF(MICRO!AP:AP,O315,MICRO!AT:AT)</f>
        <v>0</v>
      </c>
      <c r="R315">
        <f>SUMIF(MICRO!AP:AP,O:O,MICRO!AU:AU)</f>
        <v>0</v>
      </c>
    </row>
    <row r="316" spans="4:18" ht="18.75" thickBot="1" x14ac:dyDescent="0.3">
      <c r="D316" s="110" t="s">
        <v>1295</v>
      </c>
      <c r="E316" s="111" t="e">
        <f>VLOOKUP(Tabela2[[#This Row],[TAG]],MICRO!J:L,3,0)</f>
        <v>#N/A</v>
      </c>
      <c r="F316" s="109" t="s">
        <v>32</v>
      </c>
      <c r="G316" s="112">
        <f>SUMIF(MICRO!AP:AP,O:O,MICRO!H:H)</f>
        <v>0</v>
      </c>
      <c r="H316" s="113">
        <f>SUMIF(MICRO!AP:AP,O:O,MICRO!R:R)</f>
        <v>0</v>
      </c>
      <c r="I316" s="113">
        <f>SUMIF(MICRO!AP:AP,O:O,MICRO!T:T)</f>
        <v>0</v>
      </c>
      <c r="J316" s="114">
        <f t="shared" si="115"/>
        <v>0</v>
      </c>
      <c r="K316" s="113">
        <f>SUMIF(MICRO!AP:AP,O:O,MICRO!X:X)</f>
        <v>0</v>
      </c>
      <c r="L316" s="114" t="str">
        <f t="shared" si="116"/>
        <v>0%</v>
      </c>
      <c r="M316" s="113">
        <f t="shared" si="117"/>
        <v>0</v>
      </c>
      <c r="N316" s="56" t="e">
        <f t="shared" si="118"/>
        <v>#N/A</v>
      </c>
      <c r="O316" s="56" t="e">
        <f t="shared" si="119"/>
        <v>#N/A</v>
      </c>
      <c r="P316" s="2">
        <f>SUMIF(MICRO!AP:AP,O316,MICRO!AS:AS)</f>
        <v>0</v>
      </c>
      <c r="Q316">
        <f>SUMIF(MICRO!AP:AP,O316,MICRO!AT:AT)</f>
        <v>0</v>
      </c>
      <c r="R316">
        <f>SUMIF(MICRO!AP:AP,O:O,MICRO!AU:AU)</f>
        <v>0</v>
      </c>
    </row>
    <row r="317" spans="4:18" ht="18.75" thickBot="1" x14ac:dyDescent="0.3">
      <c r="D317" s="110" t="s">
        <v>1301</v>
      </c>
      <c r="E317" s="111" t="e">
        <f>VLOOKUP(Tabela2[[#This Row],[TAG]],MICRO!J:L,3,0)</f>
        <v>#N/A</v>
      </c>
      <c r="F317" s="109" t="s">
        <v>32</v>
      </c>
      <c r="G317" s="112">
        <f>SUMIF(MICRO!AP:AP,O:O,MICRO!H:H)</f>
        <v>0</v>
      </c>
      <c r="H317" s="113">
        <f>SUMIF(MICRO!AP:AP,O:O,MICRO!R:R)</f>
        <v>0</v>
      </c>
      <c r="I317" s="113">
        <f>SUMIF(MICRO!AP:AP,O:O,MICRO!T:T)</f>
        <v>0</v>
      </c>
      <c r="J317" s="114">
        <f t="shared" si="115"/>
        <v>0</v>
      </c>
      <c r="K317" s="113">
        <f>SUMIF(MICRO!AP:AP,O:O,MICRO!X:X)</f>
        <v>0</v>
      </c>
      <c r="L317" s="114" t="str">
        <f t="shared" si="116"/>
        <v>0%</v>
      </c>
      <c r="M317" s="113">
        <f t="shared" si="117"/>
        <v>0</v>
      </c>
      <c r="N317" s="56" t="e">
        <f t="shared" si="118"/>
        <v>#N/A</v>
      </c>
      <c r="O317" s="56" t="e">
        <f t="shared" si="119"/>
        <v>#N/A</v>
      </c>
      <c r="P317" s="2">
        <f>SUMIF(MICRO!AP:AP,O317,MICRO!AS:AS)</f>
        <v>0</v>
      </c>
      <c r="Q317">
        <f>SUMIF(MICRO!AP:AP,O317,MICRO!AT:AT)</f>
        <v>0</v>
      </c>
      <c r="R317">
        <f>SUMIF(MICRO!AP:AP,O:O,MICRO!AU:AU)</f>
        <v>0</v>
      </c>
    </row>
    <row r="318" spans="4:18" ht="18.75" thickBot="1" x14ac:dyDescent="0.3">
      <c r="D318" s="110" t="s">
        <v>1290</v>
      </c>
      <c r="E318" s="111" t="e">
        <f>VLOOKUP(Tabela2[[#This Row],[TAG]],MICRO!J:L,3,0)</f>
        <v>#N/A</v>
      </c>
      <c r="F318" s="109" t="s">
        <v>32</v>
      </c>
      <c r="G318" s="112">
        <f>SUMIF(MICRO!AP:AP,O:O,MICRO!H:H)</f>
        <v>0</v>
      </c>
      <c r="H318" s="113">
        <f>SUMIF(MICRO!AP:AP,O:O,MICRO!R:R)</f>
        <v>0</v>
      </c>
      <c r="I318" s="113">
        <f>SUMIF(MICRO!AP:AP,O:O,MICRO!T:T)</f>
        <v>0</v>
      </c>
      <c r="J318" s="114">
        <f t="shared" si="115"/>
        <v>0</v>
      </c>
      <c r="K318" s="113">
        <f>SUMIF(MICRO!AP:AP,O:O,MICRO!X:X)</f>
        <v>0</v>
      </c>
      <c r="L318" s="114" t="str">
        <f t="shared" si="116"/>
        <v>0%</v>
      </c>
      <c r="M318" s="113">
        <f t="shared" si="117"/>
        <v>0</v>
      </c>
      <c r="N318" s="56" t="e">
        <f t="shared" si="118"/>
        <v>#N/A</v>
      </c>
      <c r="O318" s="56" t="e">
        <f t="shared" si="119"/>
        <v>#N/A</v>
      </c>
      <c r="P318" s="2">
        <f>SUMIF(MICRO!AP:AP,O318,MICRO!AS:AS)</f>
        <v>0</v>
      </c>
      <c r="Q318">
        <f>SUMIF(MICRO!AP:AP,O318,MICRO!AT:AT)</f>
        <v>0</v>
      </c>
      <c r="R318">
        <f>SUMIF(MICRO!AP:AP,O:O,MICRO!AU:AU)</f>
        <v>0</v>
      </c>
    </row>
    <row r="319" spans="4:18" ht="18.75" thickBot="1" x14ac:dyDescent="0.3">
      <c r="D319" s="110" t="s">
        <v>1300</v>
      </c>
      <c r="E319" s="111" t="e">
        <f>VLOOKUP(Tabela2[[#This Row],[TAG]],MICRO!J:L,3,0)</f>
        <v>#N/A</v>
      </c>
      <c r="F319" s="109" t="s">
        <v>31</v>
      </c>
      <c r="G319" s="112">
        <f>SUMIF(MICRO!AP:AP,O:O,MICRO!H:H)</f>
        <v>0</v>
      </c>
      <c r="H319" s="113">
        <f>SUMIF(MICRO!AP:AP,O:O,MICRO!R:R)</f>
        <v>0</v>
      </c>
      <c r="I319" s="113">
        <f>SUMIF(MICRO!AP:AP,O:O,MICRO!T:T)</f>
        <v>0</v>
      </c>
      <c r="J319" s="114">
        <f t="shared" si="115"/>
        <v>0</v>
      </c>
      <c r="K319" s="113">
        <f>SUMIF(MICRO!AP:AP,O:O,MICRO!X:X)</f>
        <v>0</v>
      </c>
      <c r="L319" s="114" t="str">
        <f t="shared" si="116"/>
        <v>0%</v>
      </c>
      <c r="M319" s="113">
        <f t="shared" si="117"/>
        <v>0</v>
      </c>
      <c r="N319" s="56" t="e">
        <f t="shared" si="118"/>
        <v>#N/A</v>
      </c>
      <c r="O319" s="56" t="e">
        <f t="shared" si="119"/>
        <v>#N/A</v>
      </c>
      <c r="P319" s="2">
        <f>SUMIF(MICRO!AP:AP,O319,MICRO!AS:AS)</f>
        <v>0</v>
      </c>
      <c r="Q319">
        <f>SUMIF(MICRO!AP:AP,O319,MICRO!AT:AT)</f>
        <v>0</v>
      </c>
      <c r="R319">
        <f>SUMIF(MICRO!AP:AP,O:O,MICRO!AU:AU)</f>
        <v>0</v>
      </c>
    </row>
    <row r="320" spans="4:18" ht="18.75" thickBot="1" x14ac:dyDescent="0.3">
      <c r="D320" s="110" t="s">
        <v>1295</v>
      </c>
      <c r="E320" s="111" t="e">
        <f>VLOOKUP(Tabela2[[#This Row],[TAG]],MICRO!J:L,3,0)</f>
        <v>#N/A</v>
      </c>
      <c r="F320" s="109" t="s">
        <v>31</v>
      </c>
      <c r="G320" s="112">
        <f>SUMIF(MICRO!AP:AP,O:O,MICRO!H:H)</f>
        <v>0</v>
      </c>
      <c r="H320" s="113">
        <f>SUMIF(MICRO!AP:AP,O:O,MICRO!R:R)</f>
        <v>0</v>
      </c>
      <c r="I320" s="113">
        <f>SUMIF(MICRO!AP:AP,O:O,MICRO!T:T)</f>
        <v>0</v>
      </c>
      <c r="J320" s="114">
        <f t="shared" si="115"/>
        <v>0</v>
      </c>
      <c r="K320" s="113">
        <f>SUMIF(MICRO!AP:AP,O:O,MICRO!X:X)</f>
        <v>0</v>
      </c>
      <c r="L320" s="114" t="str">
        <f t="shared" si="116"/>
        <v>0%</v>
      </c>
      <c r="M320" s="113">
        <f t="shared" si="117"/>
        <v>0</v>
      </c>
      <c r="N320" s="56" t="e">
        <f t="shared" si="118"/>
        <v>#N/A</v>
      </c>
      <c r="O320" s="56" t="e">
        <f t="shared" si="119"/>
        <v>#N/A</v>
      </c>
      <c r="P320" s="2">
        <f>SUMIF(MICRO!AP:AP,O320,MICRO!AS:AS)</f>
        <v>0</v>
      </c>
      <c r="Q320">
        <f>SUMIF(MICRO!AP:AP,O320,MICRO!AT:AT)</f>
        <v>0</v>
      </c>
      <c r="R320">
        <f>SUMIF(MICRO!AP:AP,O:O,MICRO!AU:AU)</f>
        <v>0</v>
      </c>
    </row>
    <row r="321" spans="4:18" ht="18.75" thickBot="1" x14ac:dyDescent="0.3">
      <c r="D321" s="110" t="s">
        <v>1301</v>
      </c>
      <c r="E321" s="111" t="e">
        <f>VLOOKUP(Tabela2[[#This Row],[TAG]],MICRO!J:L,3,0)</f>
        <v>#N/A</v>
      </c>
      <c r="F321" s="109" t="s">
        <v>31</v>
      </c>
      <c r="G321" s="112">
        <f>SUMIF(MICRO!AP:AP,O:O,MICRO!H:H)</f>
        <v>0</v>
      </c>
      <c r="H321" s="113">
        <f>SUMIF(MICRO!AP:AP,O:O,MICRO!R:R)</f>
        <v>0</v>
      </c>
      <c r="I321" s="113">
        <f>SUMIF(MICRO!AP:AP,O:O,MICRO!T:T)</f>
        <v>0</v>
      </c>
      <c r="J321" s="114">
        <f t="shared" ref="J321:J333" si="120">IF(G321 = 0,0,H321/G321)</f>
        <v>0</v>
      </c>
      <c r="K321" s="113">
        <f>SUMIF(MICRO!AP:AP,O:O,MICRO!X:X)</f>
        <v>0</v>
      </c>
      <c r="L321" s="114" t="str">
        <f t="shared" ref="L321:L333" si="121">IF(G321&lt;&gt;0,SUM(K321/G321*1),"0%")</f>
        <v>0%</v>
      </c>
      <c r="M321" s="113">
        <f t="shared" ref="M321:M333" si="122">G321-K321</f>
        <v>0</v>
      </c>
      <c r="N321" s="56" t="e">
        <f t="shared" ref="N321:N333" si="123">E321&amp;F321</f>
        <v>#N/A</v>
      </c>
      <c r="O321" s="56" t="e">
        <f t="shared" ref="O321:O333" si="124">D321&amp;E321&amp;F321</f>
        <v>#N/A</v>
      </c>
      <c r="P321" s="2">
        <f>SUMIF(MICRO!AP:AP,O321,MICRO!AS:AS)</f>
        <v>0</v>
      </c>
      <c r="Q321">
        <f>SUMIF(MICRO!AP:AP,O321,MICRO!AT:AT)</f>
        <v>0</v>
      </c>
      <c r="R321">
        <f>SUMIF(MICRO!AP:AP,O:O,MICRO!AU:AU)</f>
        <v>0</v>
      </c>
    </row>
    <row r="322" spans="4:18" ht="18.75" thickBot="1" x14ac:dyDescent="0.3">
      <c r="D322" s="110" t="s">
        <v>1290</v>
      </c>
      <c r="E322" s="111" t="e">
        <f>VLOOKUP(Tabela2[[#This Row],[TAG]],MICRO!J:L,3,0)</f>
        <v>#N/A</v>
      </c>
      <c r="F322" s="109" t="s">
        <v>31</v>
      </c>
      <c r="G322" s="112">
        <f>SUMIF(MICRO!AP:AP,O:O,MICRO!H:H)</f>
        <v>0</v>
      </c>
      <c r="H322" s="113">
        <f>SUMIF(MICRO!AP:AP,O:O,MICRO!R:R)</f>
        <v>0</v>
      </c>
      <c r="I322" s="113">
        <f>SUMIF(MICRO!AP:AP,O:O,MICRO!T:T)</f>
        <v>0</v>
      </c>
      <c r="J322" s="114">
        <f t="shared" si="120"/>
        <v>0</v>
      </c>
      <c r="K322" s="113">
        <f>SUMIF(MICRO!AP:AP,O:O,MICRO!X:X)</f>
        <v>0</v>
      </c>
      <c r="L322" s="114" t="str">
        <f t="shared" si="121"/>
        <v>0%</v>
      </c>
      <c r="M322" s="113">
        <f t="shared" si="122"/>
        <v>0</v>
      </c>
      <c r="N322" s="56" t="e">
        <f t="shared" si="123"/>
        <v>#N/A</v>
      </c>
      <c r="O322" s="56" t="e">
        <f t="shared" si="124"/>
        <v>#N/A</v>
      </c>
      <c r="P322" s="2">
        <f>SUMIF(MICRO!AP:AP,O322,MICRO!AS:AS)</f>
        <v>0</v>
      </c>
      <c r="Q322">
        <f>SUMIF(MICRO!AP:AP,O322,MICRO!AT:AT)</f>
        <v>0</v>
      </c>
      <c r="R322">
        <f>SUMIF(MICRO!AP:AP,O:O,MICRO!AU:AU)</f>
        <v>0</v>
      </c>
    </row>
    <row r="323" spans="4:18" ht="18.75" thickBot="1" x14ac:dyDescent="0.3">
      <c r="D323" s="110" t="s">
        <v>1865</v>
      </c>
      <c r="E323" s="111" t="e">
        <f>VLOOKUP(Tabela2[[#This Row],[TAG]],MICRO!J:L,3,0)</f>
        <v>#N/A</v>
      </c>
      <c r="F323" s="109" t="s">
        <v>31</v>
      </c>
      <c r="G323" s="112">
        <f>SUMIF(MICRO!AP:AP,O:O,MICRO!H:H)</f>
        <v>0</v>
      </c>
      <c r="H323" s="113">
        <f>SUMIF(MICRO!AP:AP,O:O,MICRO!R:R)</f>
        <v>0</v>
      </c>
      <c r="I323" s="113">
        <f>SUMIF(MICRO!AP:AP,O:O,MICRO!T:T)</f>
        <v>0</v>
      </c>
      <c r="J323" s="114">
        <f t="shared" si="120"/>
        <v>0</v>
      </c>
      <c r="K323" s="113">
        <f>SUMIF(MICRO!AP:AP,O:O,MICRO!X:X)</f>
        <v>0</v>
      </c>
      <c r="L323" s="114" t="str">
        <f t="shared" si="121"/>
        <v>0%</v>
      </c>
      <c r="M323" s="113">
        <f t="shared" si="122"/>
        <v>0</v>
      </c>
      <c r="N323" s="56" t="e">
        <f t="shared" si="123"/>
        <v>#N/A</v>
      </c>
      <c r="O323" s="56" t="e">
        <f t="shared" si="124"/>
        <v>#N/A</v>
      </c>
      <c r="P323" s="2">
        <f>SUMIF(MICRO!AP:AP,O323,MICRO!AS:AS)</f>
        <v>0</v>
      </c>
      <c r="Q323">
        <f>SUMIF(MICRO!AP:AP,O323,MICRO!AT:AT)</f>
        <v>0</v>
      </c>
      <c r="R323">
        <f>SUMIF(MICRO!AP:AP,O:O,MICRO!AU:AU)</f>
        <v>0</v>
      </c>
    </row>
    <row r="324" spans="4:18" ht="18.75" thickBot="1" x14ac:dyDescent="0.3">
      <c r="D324" s="110" t="s">
        <v>1377</v>
      </c>
      <c r="E324" s="111" t="e">
        <f>VLOOKUP(Tabela2[[#This Row],[TAG]],MICRO!J:L,3,0)</f>
        <v>#N/A</v>
      </c>
      <c r="F324" s="109" t="s">
        <v>23</v>
      </c>
      <c r="G324" s="112">
        <f>SUMIF(MICRO!AP:AP,O:O,MICRO!H:H)</f>
        <v>0</v>
      </c>
      <c r="H324" s="113">
        <f>SUMIF(MICRO!AP:AP,O:O,MICRO!R:R)</f>
        <v>0</v>
      </c>
      <c r="I324" s="113">
        <f>SUMIF(MICRO!AP:AP,O:O,MICRO!T:T)</f>
        <v>0</v>
      </c>
      <c r="J324" s="114">
        <f t="shared" si="120"/>
        <v>0</v>
      </c>
      <c r="K324" s="113">
        <f>SUMIF(MICRO!AP:AP,O:O,MICRO!X:X)</f>
        <v>0</v>
      </c>
      <c r="L324" s="114" t="str">
        <f t="shared" si="121"/>
        <v>0%</v>
      </c>
      <c r="M324" s="113">
        <f t="shared" si="122"/>
        <v>0</v>
      </c>
      <c r="N324" s="56" t="e">
        <f t="shared" si="123"/>
        <v>#N/A</v>
      </c>
      <c r="O324" s="56" t="e">
        <f t="shared" si="124"/>
        <v>#N/A</v>
      </c>
      <c r="P324" s="2">
        <f>SUMIF(MICRO!AP:AP,O324,MICRO!AS:AS)</f>
        <v>0</v>
      </c>
      <c r="Q324">
        <f>SUMIF(MICRO!AP:AP,O324,MICRO!AT:AT)</f>
        <v>0</v>
      </c>
      <c r="R324">
        <f>SUMIF(MICRO!AP:AP,O:O,MICRO!AU:AU)</f>
        <v>0</v>
      </c>
    </row>
    <row r="325" spans="4:18" ht="18.75" thickBot="1" x14ac:dyDescent="0.3">
      <c r="D325" s="110" t="s">
        <v>1876</v>
      </c>
      <c r="E325" s="111" t="e">
        <f>VLOOKUP(Tabela2[[#This Row],[TAG]],MICRO!J:L,3,0)</f>
        <v>#N/A</v>
      </c>
      <c r="F325" s="109" t="s">
        <v>23</v>
      </c>
      <c r="G325" s="112">
        <f>SUMIF(MICRO!AP:AP,O:O,MICRO!H:H)</f>
        <v>0</v>
      </c>
      <c r="H325" s="113">
        <f>SUMIF(MICRO!AP:AP,O:O,MICRO!R:R)</f>
        <v>0</v>
      </c>
      <c r="I325" s="113">
        <f>SUMIF(MICRO!AP:AP,O:O,MICRO!T:T)</f>
        <v>0</v>
      </c>
      <c r="J325" s="114">
        <f t="shared" si="120"/>
        <v>0</v>
      </c>
      <c r="K325" s="113">
        <f>SUMIF(MICRO!AP:AP,O:O,MICRO!X:X)</f>
        <v>0</v>
      </c>
      <c r="L325" s="114" t="str">
        <f t="shared" si="121"/>
        <v>0%</v>
      </c>
      <c r="M325" s="113">
        <f t="shared" si="122"/>
        <v>0</v>
      </c>
      <c r="N325" s="56" t="e">
        <f t="shared" si="123"/>
        <v>#N/A</v>
      </c>
      <c r="O325" s="56" t="e">
        <f t="shared" si="124"/>
        <v>#N/A</v>
      </c>
      <c r="P325" s="2">
        <f>SUMIF(MICRO!AP:AP,O325,MICRO!AS:AS)</f>
        <v>0</v>
      </c>
      <c r="Q325">
        <f>SUMIF(MICRO!AP:AP,O325,MICRO!AT:AT)</f>
        <v>0</v>
      </c>
      <c r="R325">
        <f>SUMIF(MICRO!AP:AP,O:O,MICRO!AU:AU)</f>
        <v>0</v>
      </c>
    </row>
    <row r="326" spans="4:18" ht="18.75" thickBot="1" x14ac:dyDescent="0.3">
      <c r="D326" s="110" t="s">
        <v>1877</v>
      </c>
      <c r="E326" s="111" t="e">
        <f>VLOOKUP(Tabela2[[#This Row],[TAG]],MICRO!J:L,3,0)</f>
        <v>#N/A</v>
      </c>
      <c r="F326" s="109" t="s">
        <v>23</v>
      </c>
      <c r="G326" s="112">
        <f>SUMIF(MICRO!AP:AP,O:O,MICRO!H:H)</f>
        <v>0</v>
      </c>
      <c r="H326" s="113">
        <f>SUMIF(MICRO!AP:AP,O:O,MICRO!R:R)</f>
        <v>0</v>
      </c>
      <c r="I326" s="113">
        <f>SUMIF(MICRO!AP:AP,O:O,MICRO!T:T)</f>
        <v>0</v>
      </c>
      <c r="J326" s="114">
        <f t="shared" si="120"/>
        <v>0</v>
      </c>
      <c r="K326" s="113">
        <f>SUMIF(MICRO!AP:AP,O:O,MICRO!X:X)</f>
        <v>0</v>
      </c>
      <c r="L326" s="114" t="str">
        <f t="shared" si="121"/>
        <v>0%</v>
      </c>
      <c r="M326" s="113">
        <f t="shared" si="122"/>
        <v>0</v>
      </c>
      <c r="N326" s="56" t="e">
        <f t="shared" si="123"/>
        <v>#N/A</v>
      </c>
      <c r="O326" s="56" t="e">
        <f t="shared" si="124"/>
        <v>#N/A</v>
      </c>
      <c r="P326" s="2">
        <f>SUMIF(MICRO!AP:AP,O326,MICRO!AS:AS)</f>
        <v>0</v>
      </c>
      <c r="Q326">
        <f>SUMIF(MICRO!AP:AP,O326,MICRO!AT:AT)</f>
        <v>0</v>
      </c>
      <c r="R326">
        <f>SUMIF(MICRO!AP:AP,O:O,MICRO!AU:AU)</f>
        <v>0</v>
      </c>
    </row>
    <row r="327" spans="4:18" ht="18.75" thickBot="1" x14ac:dyDescent="0.3">
      <c r="D327" s="110" t="s">
        <v>2059</v>
      </c>
      <c r="E327" s="111" t="e">
        <f>VLOOKUP(Tabela2[[#This Row],[TAG]],MICRO!J:L,3,0)</f>
        <v>#N/A</v>
      </c>
      <c r="F327" s="109"/>
      <c r="G327" s="112">
        <f>SUMIF(MICRO!AP:AP,O:O,MICRO!H:H)</f>
        <v>0</v>
      </c>
      <c r="H327" s="113">
        <f>SUMIF(MICRO!AP:AP,O:O,MICRO!R:R)</f>
        <v>0</v>
      </c>
      <c r="I327" s="113">
        <f>SUMIF(MICRO!AP:AP,O:O,MICRO!T:T)</f>
        <v>0</v>
      </c>
      <c r="J327" s="114">
        <f t="shared" si="120"/>
        <v>0</v>
      </c>
      <c r="K327" s="113">
        <f>SUMIF(MICRO!AP:AP,O:O,MICRO!X:X)</f>
        <v>0</v>
      </c>
      <c r="L327" s="114" t="str">
        <f t="shared" si="121"/>
        <v>0%</v>
      </c>
      <c r="M327" s="113">
        <f t="shared" si="122"/>
        <v>0</v>
      </c>
      <c r="N327" s="56" t="e">
        <f t="shared" si="123"/>
        <v>#N/A</v>
      </c>
      <c r="O327" s="56" t="e">
        <f t="shared" si="124"/>
        <v>#N/A</v>
      </c>
      <c r="P327" s="2">
        <f>SUMIF(MICRO!AP:AP,O327,MICRO!AS:AS)</f>
        <v>0</v>
      </c>
      <c r="Q327">
        <f>SUMIF(MICRO!AP:AP,O327,MICRO!AT:AT)</f>
        <v>0</v>
      </c>
      <c r="R327">
        <f>SUMIF(MICRO!AP:AP,O:O,MICRO!AU:AU)</f>
        <v>0</v>
      </c>
    </row>
    <row r="328" spans="4:18" ht="18.75" thickBot="1" x14ac:dyDescent="0.3">
      <c r="D328" s="110" t="s">
        <v>1878</v>
      </c>
      <c r="E328" s="111" t="e">
        <f>VLOOKUP(Tabela2[[#This Row],[TAG]],MICRO!J:L,3,0)</f>
        <v>#N/A</v>
      </c>
      <c r="F328" s="109" t="s">
        <v>33</v>
      </c>
      <c r="G328" s="112">
        <f>SUMIF(MICRO!AP:AP,O:O,MICRO!H:H)</f>
        <v>0</v>
      </c>
      <c r="H328" s="113">
        <f>SUMIF(MICRO!AP:AP,O:O,MICRO!R:R)</f>
        <v>0</v>
      </c>
      <c r="I328" s="113">
        <f>SUMIF(MICRO!AP:AP,O:O,MICRO!T:T)</f>
        <v>0</v>
      </c>
      <c r="J328" s="114">
        <f t="shared" si="120"/>
        <v>0</v>
      </c>
      <c r="K328" s="113">
        <f>SUMIF(MICRO!AP:AP,O:O,MICRO!X:X)</f>
        <v>0</v>
      </c>
      <c r="L328" s="114" t="str">
        <f t="shared" si="121"/>
        <v>0%</v>
      </c>
      <c r="M328" s="113">
        <f t="shared" si="122"/>
        <v>0</v>
      </c>
      <c r="N328" s="56" t="e">
        <f t="shared" si="123"/>
        <v>#N/A</v>
      </c>
      <c r="O328" s="56" t="e">
        <f t="shared" si="124"/>
        <v>#N/A</v>
      </c>
      <c r="P328" s="2">
        <f>SUMIF(MICRO!AP:AP,O328,MICRO!AS:AS)</f>
        <v>0</v>
      </c>
      <c r="Q328">
        <f>SUMIF(MICRO!AP:AP,O328,MICRO!AT:AT)</f>
        <v>0</v>
      </c>
      <c r="R328">
        <f>SUMIF(MICRO!AP:AP,O:O,MICRO!AU:AU)</f>
        <v>0</v>
      </c>
    </row>
    <row r="329" spans="4:18" ht="18.75" thickBot="1" x14ac:dyDescent="0.3">
      <c r="D329" s="110" t="s">
        <v>1879</v>
      </c>
      <c r="E329" s="111" t="e">
        <f>VLOOKUP(Tabela2[[#This Row],[TAG]],MICRO!J:L,3,0)</f>
        <v>#N/A</v>
      </c>
      <c r="F329" s="109" t="s">
        <v>22</v>
      </c>
      <c r="G329" s="112">
        <f>SUMIF(MICRO!AP:AP,O:O,MICRO!H:H)</f>
        <v>0</v>
      </c>
      <c r="H329" s="113">
        <f>SUMIF(MICRO!AP:AP,O:O,MICRO!R:R)</f>
        <v>0</v>
      </c>
      <c r="I329" s="113">
        <f>SUMIF(MICRO!AP:AP,O:O,MICRO!T:T)</f>
        <v>0</v>
      </c>
      <c r="J329" s="114">
        <f t="shared" si="120"/>
        <v>0</v>
      </c>
      <c r="K329" s="113">
        <f>SUMIF(MICRO!AP:AP,O:O,MICRO!X:X)</f>
        <v>0</v>
      </c>
      <c r="L329" s="114" t="str">
        <f t="shared" si="121"/>
        <v>0%</v>
      </c>
      <c r="M329" s="113">
        <f t="shared" si="122"/>
        <v>0</v>
      </c>
      <c r="N329" s="56" t="e">
        <f t="shared" si="123"/>
        <v>#N/A</v>
      </c>
      <c r="O329" s="56" t="e">
        <f t="shared" si="124"/>
        <v>#N/A</v>
      </c>
      <c r="P329" s="2">
        <f>SUMIF(MICRO!AP:AP,O329,MICRO!AS:AS)</f>
        <v>0</v>
      </c>
      <c r="Q329">
        <f>SUMIF(MICRO!AP:AP,O329,MICRO!AT:AT)</f>
        <v>0</v>
      </c>
      <c r="R329">
        <f>SUMIF(MICRO!AP:AP,O:O,MICRO!AU:AU)</f>
        <v>0</v>
      </c>
    </row>
    <row r="330" spans="4:18" ht="18.75" thickBot="1" x14ac:dyDescent="0.3">
      <c r="D330" s="110" t="s">
        <v>1880</v>
      </c>
      <c r="E330" s="111" t="e">
        <f>VLOOKUP(Tabela2[[#This Row],[TAG]],MICRO!J:L,3,0)</f>
        <v>#N/A</v>
      </c>
      <c r="F330" s="109" t="s">
        <v>23</v>
      </c>
      <c r="G330" s="112">
        <f>SUMIF(MICRO!AP:AP,O:O,MICRO!H:H)</f>
        <v>0</v>
      </c>
      <c r="H330" s="113">
        <f>SUMIF(MICRO!AP:AP,O:O,MICRO!R:R)</f>
        <v>0</v>
      </c>
      <c r="I330" s="113">
        <f>SUMIF(MICRO!AP:AP,O:O,MICRO!T:T)</f>
        <v>0</v>
      </c>
      <c r="J330" s="114">
        <f t="shared" si="120"/>
        <v>0</v>
      </c>
      <c r="K330" s="113">
        <f>SUMIF(MICRO!AP:AP,O:O,MICRO!X:X)</f>
        <v>0</v>
      </c>
      <c r="L330" s="114" t="str">
        <f t="shared" si="121"/>
        <v>0%</v>
      </c>
      <c r="M330" s="113">
        <f t="shared" si="122"/>
        <v>0</v>
      </c>
      <c r="N330" s="56" t="e">
        <f t="shared" si="123"/>
        <v>#N/A</v>
      </c>
      <c r="O330" s="56" t="e">
        <f t="shared" si="124"/>
        <v>#N/A</v>
      </c>
      <c r="P330" s="2">
        <f>SUMIF(MICRO!AP:AP,O330,MICRO!AS:AS)</f>
        <v>0</v>
      </c>
      <c r="Q330">
        <f>SUMIF(MICRO!AP:AP,O330,MICRO!AT:AT)</f>
        <v>0</v>
      </c>
      <c r="R330">
        <f>SUMIF(MICRO!AP:AP,O:O,MICRO!AU:AU)</f>
        <v>0</v>
      </c>
    </row>
    <row r="331" spans="4:18" ht="18.75" thickBot="1" x14ac:dyDescent="0.3">
      <c r="D331" s="110" t="s">
        <v>1865</v>
      </c>
      <c r="E331" s="111" t="e">
        <f>VLOOKUP(Tabela2[[#This Row],[TAG]],MICRO!J:L,3,0)</f>
        <v>#N/A</v>
      </c>
      <c r="F331" s="109" t="s">
        <v>44</v>
      </c>
      <c r="G331" s="112">
        <f>SUMIF(MICRO!AP:AP,O:O,MICRO!H:H)</f>
        <v>0</v>
      </c>
      <c r="H331" s="113">
        <f>SUMIF(MICRO!AP:AP,O:O,MICRO!R:R)</f>
        <v>0</v>
      </c>
      <c r="I331" s="113">
        <f>SUMIF(MICRO!AP:AP,O:O,MICRO!T:T)</f>
        <v>0</v>
      </c>
      <c r="J331" s="114">
        <f t="shared" si="120"/>
        <v>0</v>
      </c>
      <c r="K331" s="113">
        <f>SUMIF(MICRO!AP:AP,O:O,MICRO!X:X)</f>
        <v>0</v>
      </c>
      <c r="L331" s="114" t="str">
        <f t="shared" si="121"/>
        <v>0%</v>
      </c>
      <c r="M331" s="113">
        <f t="shared" si="122"/>
        <v>0</v>
      </c>
      <c r="N331" s="56" t="e">
        <f t="shared" si="123"/>
        <v>#N/A</v>
      </c>
      <c r="O331" s="56" t="e">
        <f t="shared" si="124"/>
        <v>#N/A</v>
      </c>
      <c r="P331" s="2">
        <f>SUMIF(MICRO!AP:AP,O331,MICRO!AS:AS)</f>
        <v>0</v>
      </c>
      <c r="Q331">
        <f>SUMIF(MICRO!AP:AP,O331,MICRO!AT:AT)</f>
        <v>0</v>
      </c>
      <c r="R331">
        <f>SUMIF(MICRO!AP:AP,O:O,MICRO!AU:AU)</f>
        <v>0</v>
      </c>
    </row>
    <row r="332" spans="4:18" ht="18.75" thickBot="1" x14ac:dyDescent="0.3">
      <c r="D332" s="110" t="s">
        <v>1879</v>
      </c>
      <c r="E332" s="111" t="e">
        <f>VLOOKUP(Tabela2[[#This Row],[TAG]],MICRO!J:L,3,0)</f>
        <v>#N/A</v>
      </c>
      <c r="F332" s="109" t="s">
        <v>31</v>
      </c>
      <c r="G332" s="112">
        <f>SUMIF(MICRO!AP:AP,O:O,MICRO!H:H)</f>
        <v>0</v>
      </c>
      <c r="H332" s="113">
        <f>SUMIF(MICRO!AP:AP,O:O,MICRO!R:R)</f>
        <v>0</v>
      </c>
      <c r="I332" s="113">
        <f>SUMIF(MICRO!AP:AP,O:O,MICRO!T:T)</f>
        <v>0</v>
      </c>
      <c r="J332" s="114">
        <f t="shared" si="120"/>
        <v>0</v>
      </c>
      <c r="K332" s="113">
        <f>SUMIF(MICRO!AP:AP,O:O,MICRO!X:X)</f>
        <v>0</v>
      </c>
      <c r="L332" s="114" t="str">
        <f t="shared" si="121"/>
        <v>0%</v>
      </c>
      <c r="M332" s="113">
        <f t="shared" si="122"/>
        <v>0</v>
      </c>
      <c r="N332" s="56" t="e">
        <f t="shared" si="123"/>
        <v>#N/A</v>
      </c>
      <c r="O332" s="56" t="e">
        <f t="shared" si="124"/>
        <v>#N/A</v>
      </c>
      <c r="P332" s="2">
        <f>SUMIF(MICRO!AP:AP,O332,MICRO!AS:AS)</f>
        <v>0</v>
      </c>
      <c r="Q332">
        <f>SUMIF(MICRO!AP:AP,O332,MICRO!AT:AT)</f>
        <v>0</v>
      </c>
      <c r="R332">
        <f>SUMIF(MICRO!AP:AP,O:O,MICRO!AU:AU)</f>
        <v>0</v>
      </c>
    </row>
    <row r="333" spans="4:18" ht="18.75" thickBot="1" x14ac:dyDescent="0.3">
      <c r="D333" s="110" t="s">
        <v>2274</v>
      </c>
      <c r="E333" s="111" t="str">
        <f>VLOOKUP(Tabela2[[#This Row],[TAG]],MICRO!J:L,3,0)</f>
        <v>P-188</v>
      </c>
      <c r="F333" s="109" t="s">
        <v>33</v>
      </c>
      <c r="G333" s="112">
        <f>SUMIF(MICRO!AP:AP,O:O,MICRO!H:H)</f>
        <v>1128</v>
      </c>
      <c r="H333" s="113">
        <f>SUMIF(MICRO!AP:AP,O:O,MICRO!R:R)</f>
        <v>1128</v>
      </c>
      <c r="I333" s="113">
        <f>SUMIF(MICRO!AP:AP,O:O,MICRO!T:T)</f>
        <v>0</v>
      </c>
      <c r="J333" s="114">
        <f t="shared" si="120"/>
        <v>1</v>
      </c>
      <c r="K333" s="113">
        <f>SUMIF(MICRO!AP:AP,O:O,MICRO!X:X)</f>
        <v>1074</v>
      </c>
      <c r="L333" s="114">
        <f t="shared" si="121"/>
        <v>0.9521276595744681</v>
      </c>
      <c r="M333" s="113">
        <f t="shared" si="122"/>
        <v>54</v>
      </c>
      <c r="N333" s="56" t="str">
        <f t="shared" si="123"/>
        <v>P-188BASES ROLETES</v>
      </c>
      <c r="O333" s="56" t="str">
        <f t="shared" si="124"/>
        <v>1073-TC-006P-188BASES ROLETES</v>
      </c>
      <c r="P333" s="2">
        <f>SUMIF(MICRO!AP:AP,O333,MICRO!AS:AS)</f>
        <v>0</v>
      </c>
      <c r="Q333">
        <f>SUMIF(MICRO!AP:AP,O333,MICRO!AT:AT)</f>
        <v>0</v>
      </c>
      <c r="R333">
        <f>SUMIF(MICRO!AP:AP,O:O,MICRO!AU:AU)</f>
        <v>1128</v>
      </c>
    </row>
    <row r="334" spans="4:18" ht="18.75" thickBot="1" x14ac:dyDescent="0.3">
      <c r="D334" s="110" t="s">
        <v>2276</v>
      </c>
      <c r="E334" s="111" t="str">
        <f>VLOOKUP(Tabela2[[#This Row],[TAG]],MICRO!J:L,3,0)</f>
        <v>P-188</v>
      </c>
      <c r="F334" s="109" t="s">
        <v>33</v>
      </c>
      <c r="G334" s="112">
        <f>SUMIF(MICRO!AP:AP,O:O,MICRO!H:H)</f>
        <v>1128</v>
      </c>
      <c r="H334" s="113">
        <f>SUMIF(MICRO!AP:AP,O:O,MICRO!R:R)</f>
        <v>1128</v>
      </c>
      <c r="I334" s="113">
        <f>SUMIF(MICRO!AP:AP,O:O,MICRO!T:T)</f>
        <v>0</v>
      </c>
      <c r="J334" s="114">
        <f t="shared" si="105"/>
        <v>1</v>
      </c>
      <c r="K334" s="113">
        <f>SUMIF(MICRO!AP:AP,O:O,MICRO!X:X)</f>
        <v>1074</v>
      </c>
      <c r="L334" s="114">
        <f t="shared" si="106"/>
        <v>0.9521276595744681</v>
      </c>
      <c r="M334" s="113">
        <f t="shared" si="107"/>
        <v>54</v>
      </c>
      <c r="N334" s="56" t="str">
        <f t="shared" si="108"/>
        <v>P-188BASES ROLETES</v>
      </c>
      <c r="O334" s="56" t="str">
        <f t="shared" si="109"/>
        <v>1073-TC-007P-188BASES ROLETES</v>
      </c>
      <c r="P334" s="2">
        <f>SUMIF(MICRO!AP:AP,O334,MICRO!AS:AS)</f>
        <v>0</v>
      </c>
      <c r="Q334">
        <f>SUMIF(MICRO!AP:AP,O334,MICRO!AT:AT)</f>
        <v>0</v>
      </c>
      <c r="R334">
        <f>SUMIF(MICRO!AP:AP,O:O,MICRO!AU:AU)</f>
        <v>1128</v>
      </c>
    </row>
    <row r="335" spans="4:18" ht="18.75" thickBot="1" x14ac:dyDescent="0.3">
      <c r="D335" s="110" t="s">
        <v>2274</v>
      </c>
      <c r="E335" s="111" t="str">
        <f>VLOOKUP(Tabela2[[#This Row],[TAG]],MICRO!J:L,3,0)</f>
        <v>P-188</v>
      </c>
      <c r="F335" s="109" t="s">
        <v>23</v>
      </c>
      <c r="G335" s="112">
        <f>SUMIF(MICRO!AP:AP,O:O,MICRO!H:H)</f>
        <v>1332.5</v>
      </c>
      <c r="H335" s="113">
        <f>SUMIF(MICRO!AP:AP,O:O,MICRO!R:R)</f>
        <v>1332.5</v>
      </c>
      <c r="I335" s="113">
        <f>SUMIF(MICRO!AP:AP,O:O,MICRO!T:T)</f>
        <v>0</v>
      </c>
      <c r="J335" s="114">
        <f t="shared" ref="J335:J395" si="125">IF(G335 = 0,0,H335/G335)</f>
        <v>1</v>
      </c>
      <c r="K335" s="113">
        <f>SUMIF(MICRO!AP:AP,O:O,MICRO!X:X)</f>
        <v>1353.5</v>
      </c>
      <c r="L335" s="114">
        <f t="shared" ref="L335:L395" si="126">IF(G335&lt;&gt;0,SUM(K335/G335*1),"0%")</f>
        <v>1.0157598499061913</v>
      </c>
      <c r="M335" s="113">
        <f t="shared" ref="M335:M395" si="127">G335-K335</f>
        <v>-21</v>
      </c>
      <c r="N335" s="56" t="str">
        <f t="shared" ref="N335:N395" si="128">E335&amp;F335</f>
        <v>P-188ROLOS</v>
      </c>
      <c r="O335" s="56" t="str">
        <f t="shared" ref="O335:O395" si="129">D335&amp;E335&amp;F335</f>
        <v>1073-TC-006P-188ROLOS</v>
      </c>
      <c r="P335" s="2">
        <f>SUMIF(MICRO!AP:AP,O335,MICRO!AS:AS)</f>
        <v>0</v>
      </c>
      <c r="Q335">
        <f>SUMIF(MICRO!AP:AP,O335,MICRO!AT:AT)</f>
        <v>0</v>
      </c>
      <c r="R335">
        <f>SUMIF(MICRO!AP:AP,O:O,MICRO!AU:AU)</f>
        <v>1332.5</v>
      </c>
    </row>
    <row r="336" spans="4:18" ht="18.75" thickBot="1" x14ac:dyDescent="0.3">
      <c r="D336" s="110" t="s">
        <v>2276</v>
      </c>
      <c r="E336" s="111" t="str">
        <f>VLOOKUP(Tabela2[[#This Row],[TAG]],MICRO!J:L,3,0)</f>
        <v>P-188</v>
      </c>
      <c r="F336" s="109" t="s">
        <v>23</v>
      </c>
      <c r="G336" s="112">
        <f>SUMIF(MICRO!AP:AP,O:O,MICRO!H:H)</f>
        <v>1332.5</v>
      </c>
      <c r="H336" s="113">
        <f>SUMIF(MICRO!AP:AP,O:O,MICRO!R:R)</f>
        <v>1332.5</v>
      </c>
      <c r="I336" s="113">
        <f>SUMIF(MICRO!AP:AP,O:O,MICRO!T:T)</f>
        <v>0</v>
      </c>
      <c r="J336" s="114">
        <f t="shared" si="125"/>
        <v>1</v>
      </c>
      <c r="K336" s="113">
        <f>SUMIF(MICRO!AP:AP,O:O,MICRO!X:X)</f>
        <v>1512.1</v>
      </c>
      <c r="L336" s="114">
        <f t="shared" si="126"/>
        <v>1.1347842401500938</v>
      </c>
      <c r="M336" s="113">
        <f t="shared" si="127"/>
        <v>-179.59999999999991</v>
      </c>
      <c r="N336" s="56" t="str">
        <f t="shared" si="128"/>
        <v>P-188ROLOS</v>
      </c>
      <c r="O336" s="56" t="str">
        <f t="shared" si="129"/>
        <v>1073-TC-007P-188ROLOS</v>
      </c>
      <c r="P336" s="2">
        <f>SUMIF(MICRO!AP:AP,O336,MICRO!AS:AS)</f>
        <v>0</v>
      </c>
      <c r="Q336">
        <f>SUMIF(MICRO!AP:AP,O336,MICRO!AT:AT)</f>
        <v>0</v>
      </c>
      <c r="R336">
        <f>SUMIF(MICRO!AP:AP,O:O,MICRO!AU:AU)</f>
        <v>1332.5</v>
      </c>
    </row>
    <row r="337" spans="4:18" ht="18.75" thickBot="1" x14ac:dyDescent="0.3">
      <c r="D337" s="110" t="s">
        <v>2274</v>
      </c>
      <c r="E337" s="111" t="str">
        <f>VLOOKUP(Tabela2[[#This Row],[TAG]],MICRO!J:L,3,0)</f>
        <v>P-188</v>
      </c>
      <c r="F337" s="109" t="s">
        <v>31</v>
      </c>
      <c r="G337" s="112">
        <f>SUMIF(MICRO!AP:AP,O:O,MICRO!H:H)</f>
        <v>0</v>
      </c>
      <c r="H337" s="113">
        <f>SUMIF(MICRO!AP:AP,O:O,MICRO!R:R)</f>
        <v>0</v>
      </c>
      <c r="I337" s="113">
        <f>SUMIF(MICRO!AP:AP,O:O,MICRO!T:T)</f>
        <v>0</v>
      </c>
      <c r="J337" s="114">
        <f t="shared" si="125"/>
        <v>0</v>
      </c>
      <c r="K337" s="113">
        <f>SUMIF(MICRO!AP:AP,O:O,MICRO!X:X)</f>
        <v>0</v>
      </c>
      <c r="L337" s="114" t="str">
        <f t="shared" si="126"/>
        <v>0%</v>
      </c>
      <c r="M337" s="113">
        <f t="shared" si="127"/>
        <v>0</v>
      </c>
      <c r="N337" s="56" t="str">
        <f t="shared" si="128"/>
        <v>P-188ESTRUTURA</v>
      </c>
      <c r="O337" s="56" t="str">
        <f t="shared" si="129"/>
        <v>1073-TC-006P-188ESTRUTURA</v>
      </c>
      <c r="P337" s="2">
        <f>SUMIF(MICRO!AP:AP,O337,MICRO!AS:AS)</f>
        <v>0</v>
      </c>
      <c r="Q337">
        <f>SUMIF(MICRO!AP:AP,O337,MICRO!AT:AT)</f>
        <v>0</v>
      </c>
      <c r="R337">
        <f>SUMIF(MICRO!AP:AP,O:O,MICRO!AU:AU)</f>
        <v>0</v>
      </c>
    </row>
    <row r="338" spans="4:18" ht="18.75" thickBot="1" x14ac:dyDescent="0.3">
      <c r="D338" s="110" t="s">
        <v>2276</v>
      </c>
      <c r="E338" s="111" t="str">
        <f>VLOOKUP(Tabela2[[#This Row],[TAG]],MICRO!J:L,3,0)</f>
        <v>P-188</v>
      </c>
      <c r="F338" s="109" t="s">
        <v>31</v>
      </c>
      <c r="G338" s="112">
        <f>SUMIF(MICRO!AP:AP,O:O,MICRO!H:H)</f>
        <v>0</v>
      </c>
      <c r="H338" s="113">
        <f>SUMIF(MICRO!AP:AP,O:O,MICRO!R:R)</f>
        <v>0</v>
      </c>
      <c r="I338" s="113">
        <f>SUMIF(MICRO!AP:AP,O:O,MICRO!T:T)</f>
        <v>0</v>
      </c>
      <c r="J338" s="114">
        <f t="shared" si="125"/>
        <v>0</v>
      </c>
      <c r="K338" s="113">
        <f>SUMIF(MICRO!AP:AP,O:O,MICRO!X:X)</f>
        <v>0</v>
      </c>
      <c r="L338" s="114" t="str">
        <f t="shared" si="126"/>
        <v>0%</v>
      </c>
      <c r="M338" s="113">
        <f t="shared" si="127"/>
        <v>0</v>
      </c>
      <c r="N338" s="56" t="str">
        <f t="shared" si="128"/>
        <v>P-188ESTRUTURA</v>
      </c>
      <c r="O338" s="56" t="str">
        <f t="shared" si="129"/>
        <v>1073-TC-007P-188ESTRUTURA</v>
      </c>
      <c r="P338" s="2">
        <f>SUMIF(MICRO!AP:AP,O338,MICRO!AS:AS)</f>
        <v>0</v>
      </c>
      <c r="Q338">
        <f>SUMIF(MICRO!AP:AP,O338,MICRO!AT:AT)</f>
        <v>0</v>
      </c>
      <c r="R338">
        <f>SUMIF(MICRO!AP:AP,O:O,MICRO!AU:AU)</f>
        <v>0</v>
      </c>
    </row>
    <row r="339" spans="4:18" ht="18.75" thickBot="1" x14ac:dyDescent="0.3">
      <c r="D339" s="110" t="s">
        <v>2274</v>
      </c>
      <c r="E339" s="111" t="str">
        <f>VLOOKUP(Tabela2[[#This Row],[TAG]],MICRO!J:L,3,0)</f>
        <v>P-188</v>
      </c>
      <c r="F339" s="109" t="s">
        <v>22</v>
      </c>
      <c r="G339" s="112">
        <f>SUMIF(MICRO!AP:AP,O:O,MICRO!H:H)</f>
        <v>0</v>
      </c>
      <c r="H339" s="113">
        <f>SUMIF(MICRO!AP:AP,O:O,MICRO!R:R)</f>
        <v>0</v>
      </c>
      <c r="I339" s="113">
        <f>SUMIF(MICRO!AP:AP,O:O,MICRO!T:T)</f>
        <v>0</v>
      </c>
      <c r="J339" s="114">
        <f t="shared" si="125"/>
        <v>0</v>
      </c>
      <c r="K339" s="113">
        <f>SUMIF(MICRO!AP:AP,O:O,MICRO!X:X)</f>
        <v>0</v>
      </c>
      <c r="L339" s="114" t="str">
        <f t="shared" si="126"/>
        <v>0%</v>
      </c>
      <c r="M339" s="113">
        <f t="shared" si="127"/>
        <v>0</v>
      </c>
      <c r="N339" s="56" t="str">
        <f t="shared" si="128"/>
        <v>P-188TAMBOR</v>
      </c>
      <c r="O339" s="56" t="str">
        <f t="shared" si="129"/>
        <v>1073-TC-006P-188TAMBOR</v>
      </c>
      <c r="P339" s="2">
        <f>SUMIF(MICRO!AP:AP,O339,MICRO!AS:AS)</f>
        <v>0</v>
      </c>
      <c r="Q339">
        <f>SUMIF(MICRO!AP:AP,O339,MICRO!AT:AT)</f>
        <v>0</v>
      </c>
      <c r="R339">
        <f>SUMIF(MICRO!AP:AP,O:O,MICRO!AU:AU)</f>
        <v>0</v>
      </c>
    </row>
    <row r="340" spans="4:18" ht="18.75" thickBot="1" x14ac:dyDescent="0.3">
      <c r="D340" s="110" t="s">
        <v>2276</v>
      </c>
      <c r="E340" s="111" t="str">
        <f>VLOOKUP(Tabela2[[#This Row],[TAG]],MICRO!J:L,3,0)</f>
        <v>P-188</v>
      </c>
      <c r="F340" s="109" t="s">
        <v>22</v>
      </c>
      <c r="G340" s="112">
        <f>SUMIF(MICRO!AP:AP,O:O,MICRO!H:H)</f>
        <v>0</v>
      </c>
      <c r="H340" s="113">
        <f>SUMIF(MICRO!AP:AP,O:O,MICRO!R:R)</f>
        <v>0</v>
      </c>
      <c r="I340" s="113">
        <f>SUMIF(MICRO!AP:AP,O:O,MICRO!T:T)</f>
        <v>0</v>
      </c>
      <c r="J340" s="114">
        <f t="shared" si="125"/>
        <v>0</v>
      </c>
      <c r="K340" s="113">
        <f>SUMIF(MICRO!AP:AP,O:O,MICRO!X:X)</f>
        <v>0</v>
      </c>
      <c r="L340" s="114" t="str">
        <f t="shared" si="126"/>
        <v>0%</v>
      </c>
      <c r="M340" s="113">
        <f t="shared" si="127"/>
        <v>0</v>
      </c>
      <c r="N340" s="56" t="str">
        <f t="shared" si="128"/>
        <v>P-188TAMBOR</v>
      </c>
      <c r="O340" s="56" t="str">
        <f t="shared" si="129"/>
        <v>1073-TC-007P-188TAMBOR</v>
      </c>
      <c r="P340" s="2">
        <f>SUMIF(MICRO!AP:AP,O340,MICRO!AS:AS)</f>
        <v>0</v>
      </c>
      <c r="Q340">
        <f>SUMIF(MICRO!AP:AP,O340,MICRO!AT:AT)</f>
        <v>0</v>
      </c>
      <c r="R340">
        <f>SUMIF(MICRO!AP:AP,O:O,MICRO!AU:AU)</f>
        <v>0</v>
      </c>
    </row>
    <row r="341" spans="4:18" ht="18.75" thickBot="1" x14ac:dyDescent="0.3">
      <c r="D341" s="110" t="s">
        <v>1300</v>
      </c>
      <c r="E341" s="111" t="e">
        <f>VLOOKUP(Tabela2[[#This Row],[TAG]],MICRO!J:L,3,0)</f>
        <v>#N/A</v>
      </c>
      <c r="F341" s="109" t="s">
        <v>44</v>
      </c>
      <c r="G341" s="112">
        <f>SUMIF(MICRO!AP:AP,O:O,MICRO!H:H)</f>
        <v>0</v>
      </c>
      <c r="H341" s="113">
        <f>SUMIF(MICRO!AP:AP,O:O,MICRO!R:R)</f>
        <v>0</v>
      </c>
      <c r="I341" s="113">
        <f>SUMIF(MICRO!AP:AP,O:O,MICRO!T:T)</f>
        <v>0</v>
      </c>
      <c r="J341" s="114">
        <f t="shared" si="125"/>
        <v>0</v>
      </c>
      <c r="K341" s="113">
        <f>SUMIF(MICRO!AP:AP,O:O,MICRO!X:X)</f>
        <v>0</v>
      </c>
      <c r="L341" s="114" t="str">
        <f t="shared" si="126"/>
        <v>0%</v>
      </c>
      <c r="M341" s="113">
        <f t="shared" si="127"/>
        <v>0</v>
      </c>
      <c r="N341" s="56" t="e">
        <f t="shared" si="128"/>
        <v>#N/A</v>
      </c>
      <c r="O341" s="56" t="e">
        <f t="shared" si="129"/>
        <v>#N/A</v>
      </c>
      <c r="P341" s="2">
        <f>SUMIF(MICRO!AP:AP,O341,MICRO!AS:AS)</f>
        <v>0</v>
      </c>
      <c r="Q341">
        <f>SUMIF(MICRO!AP:AP,O341,MICRO!AT:AT)</f>
        <v>0</v>
      </c>
      <c r="R341">
        <f>SUMIF(MICRO!AP:AP,O:O,MICRO!AU:AU)</f>
        <v>0</v>
      </c>
    </row>
    <row r="342" spans="4:18" ht="18.75" thickBot="1" x14ac:dyDescent="0.3">
      <c r="D342" s="110" t="s">
        <v>1295</v>
      </c>
      <c r="E342" s="111" t="e">
        <f>VLOOKUP(Tabela2[[#This Row],[TAG]],MICRO!J:L,3,0)</f>
        <v>#N/A</v>
      </c>
      <c r="F342" s="109" t="s">
        <v>44</v>
      </c>
      <c r="G342" s="112">
        <f>SUMIF(MICRO!AP:AP,O:O,MICRO!H:H)</f>
        <v>0</v>
      </c>
      <c r="H342" s="113">
        <f>SUMIF(MICRO!AP:AP,O:O,MICRO!R:R)</f>
        <v>0</v>
      </c>
      <c r="I342" s="113">
        <f>SUMIF(MICRO!AP:AP,O:O,MICRO!T:T)</f>
        <v>0</v>
      </c>
      <c r="J342" s="114">
        <f t="shared" si="125"/>
        <v>0</v>
      </c>
      <c r="K342" s="113">
        <f>SUMIF(MICRO!AP:AP,O:O,MICRO!X:X)</f>
        <v>0</v>
      </c>
      <c r="L342" s="114" t="str">
        <f t="shared" si="126"/>
        <v>0%</v>
      </c>
      <c r="M342" s="113">
        <f t="shared" si="127"/>
        <v>0</v>
      </c>
      <c r="N342" s="56" t="e">
        <f t="shared" si="128"/>
        <v>#N/A</v>
      </c>
      <c r="O342" s="56" t="e">
        <f t="shared" si="129"/>
        <v>#N/A</v>
      </c>
      <c r="P342" s="2">
        <f>SUMIF(MICRO!AP:AP,O342,MICRO!AS:AS)</f>
        <v>0</v>
      </c>
      <c r="Q342">
        <f>SUMIF(MICRO!AP:AP,O342,MICRO!AT:AT)</f>
        <v>0</v>
      </c>
      <c r="R342">
        <f>SUMIF(MICRO!AP:AP,O:O,MICRO!AU:AU)</f>
        <v>0</v>
      </c>
    </row>
    <row r="343" spans="4:18" ht="18.75" thickBot="1" x14ac:dyDescent="0.3">
      <c r="D343" s="110" t="s">
        <v>1301</v>
      </c>
      <c r="E343" s="111" t="e">
        <f>VLOOKUP(Tabela2[[#This Row],[TAG]],MICRO!J:L,3,0)</f>
        <v>#N/A</v>
      </c>
      <c r="F343" s="109" t="s">
        <v>44</v>
      </c>
      <c r="G343" s="112">
        <f>SUMIF(MICRO!AP:AP,O:O,MICRO!H:H)</f>
        <v>0</v>
      </c>
      <c r="H343" s="113">
        <f>SUMIF(MICRO!AP:AP,O:O,MICRO!R:R)</f>
        <v>0</v>
      </c>
      <c r="I343" s="113">
        <f>SUMIF(MICRO!AP:AP,O:O,MICRO!T:T)</f>
        <v>0</v>
      </c>
      <c r="J343" s="114">
        <f t="shared" si="125"/>
        <v>0</v>
      </c>
      <c r="K343" s="113">
        <f>SUMIF(MICRO!AP:AP,O:O,MICRO!X:X)</f>
        <v>0</v>
      </c>
      <c r="L343" s="114" t="str">
        <f t="shared" si="126"/>
        <v>0%</v>
      </c>
      <c r="M343" s="113">
        <f t="shared" si="127"/>
        <v>0</v>
      </c>
      <c r="N343" s="56" t="e">
        <f t="shared" si="128"/>
        <v>#N/A</v>
      </c>
      <c r="O343" s="56" t="e">
        <f t="shared" si="129"/>
        <v>#N/A</v>
      </c>
      <c r="P343" s="2">
        <f>SUMIF(MICRO!AP:AP,O343,MICRO!AS:AS)</f>
        <v>0</v>
      </c>
      <c r="Q343">
        <f>SUMIF(MICRO!AP:AP,O343,MICRO!AT:AT)</f>
        <v>0</v>
      </c>
      <c r="R343">
        <f>SUMIF(MICRO!AP:AP,O:O,MICRO!AU:AU)</f>
        <v>0</v>
      </c>
    </row>
    <row r="344" spans="4:18" ht="18.75" thickBot="1" x14ac:dyDescent="0.3">
      <c r="D344" s="110" t="s">
        <v>1290</v>
      </c>
      <c r="E344" s="111" t="e">
        <f>VLOOKUP(Tabela2[[#This Row],[TAG]],MICRO!J:L,3,0)</f>
        <v>#N/A</v>
      </c>
      <c r="F344" s="109" t="s">
        <v>44</v>
      </c>
      <c r="G344" s="112">
        <f>SUMIF(MICRO!AP:AP,O:O,MICRO!H:H)</f>
        <v>0</v>
      </c>
      <c r="H344" s="113">
        <f>SUMIF(MICRO!AP:AP,O:O,MICRO!R:R)</f>
        <v>0</v>
      </c>
      <c r="I344" s="113">
        <f>SUMIF(MICRO!AP:AP,O:O,MICRO!T:T)</f>
        <v>0</v>
      </c>
      <c r="J344" s="114">
        <f t="shared" si="125"/>
        <v>0</v>
      </c>
      <c r="K344" s="113">
        <f>SUMIF(MICRO!AP:AP,O:O,MICRO!X:X)</f>
        <v>0</v>
      </c>
      <c r="L344" s="114" t="str">
        <f t="shared" si="126"/>
        <v>0%</v>
      </c>
      <c r="M344" s="113">
        <f t="shared" si="127"/>
        <v>0</v>
      </c>
      <c r="N344" s="56" t="e">
        <f t="shared" si="128"/>
        <v>#N/A</v>
      </c>
      <c r="O344" s="56" t="e">
        <f t="shared" si="129"/>
        <v>#N/A</v>
      </c>
      <c r="P344" s="2">
        <f>SUMIF(MICRO!AP:AP,O344,MICRO!AS:AS)</f>
        <v>0</v>
      </c>
      <c r="Q344">
        <f>SUMIF(MICRO!AP:AP,O344,MICRO!AT:AT)</f>
        <v>0</v>
      </c>
      <c r="R344">
        <f>SUMIF(MICRO!AP:AP,O:O,MICRO!AU:AU)</f>
        <v>0</v>
      </c>
    </row>
    <row r="345" spans="4:18" ht="18.75" thickBot="1" x14ac:dyDescent="0.3">
      <c r="D345" s="110" t="s">
        <v>1300</v>
      </c>
      <c r="E345" s="111" t="e">
        <f>VLOOKUP(Tabela2[[#This Row],[TAG]],MICRO!J:L,3,0)</f>
        <v>#N/A</v>
      </c>
      <c r="F345" s="109" t="s">
        <v>327</v>
      </c>
      <c r="G345" s="112">
        <f>SUMIF(MICRO!AP:AP,O:O,MICRO!H:H)</f>
        <v>0</v>
      </c>
      <c r="H345" s="113">
        <f>SUMIF(MICRO!AP:AP,O:O,MICRO!R:R)</f>
        <v>0</v>
      </c>
      <c r="I345" s="113">
        <f>SUMIF(MICRO!AP:AP,O:O,MICRO!T:T)</f>
        <v>0</v>
      </c>
      <c r="J345" s="114">
        <f t="shared" si="125"/>
        <v>0</v>
      </c>
      <c r="K345" s="113">
        <f>SUMIF(MICRO!AP:AP,O:O,MICRO!X:X)</f>
        <v>0</v>
      </c>
      <c r="L345" s="114" t="str">
        <f t="shared" si="126"/>
        <v>0%</v>
      </c>
      <c r="M345" s="113">
        <f t="shared" si="127"/>
        <v>0</v>
      </c>
      <c r="N345" s="56" t="e">
        <f t="shared" si="128"/>
        <v>#N/A</v>
      </c>
      <c r="O345" s="56" t="e">
        <f t="shared" si="129"/>
        <v>#N/A</v>
      </c>
      <c r="P345" s="2">
        <f>SUMIF(MICRO!AP:AP,O345,MICRO!AS:AS)</f>
        <v>0</v>
      </c>
      <c r="Q345">
        <f>SUMIF(MICRO!AP:AP,O345,MICRO!AT:AT)</f>
        <v>0</v>
      </c>
      <c r="R345">
        <f>SUMIF(MICRO!AP:AP,O:O,MICRO!AU:AU)</f>
        <v>0</v>
      </c>
    </row>
    <row r="346" spans="4:18" ht="18.75" thickBot="1" x14ac:dyDescent="0.3">
      <c r="D346" s="110" t="s">
        <v>1295</v>
      </c>
      <c r="E346" s="111" t="e">
        <f>VLOOKUP(Tabela2[[#This Row],[TAG]],MICRO!J:L,3,0)</f>
        <v>#N/A</v>
      </c>
      <c r="F346" s="109" t="s">
        <v>327</v>
      </c>
      <c r="G346" s="112">
        <f>SUMIF(MICRO!AP:AP,O:O,MICRO!H:H)</f>
        <v>0</v>
      </c>
      <c r="H346" s="113">
        <f>SUMIF(MICRO!AP:AP,O:O,MICRO!R:R)</f>
        <v>0</v>
      </c>
      <c r="I346" s="113">
        <f>SUMIF(MICRO!AP:AP,O:O,MICRO!T:T)</f>
        <v>0</v>
      </c>
      <c r="J346" s="114">
        <f t="shared" si="125"/>
        <v>0</v>
      </c>
      <c r="K346" s="113">
        <f>SUMIF(MICRO!AP:AP,O:O,MICRO!X:X)</f>
        <v>0</v>
      </c>
      <c r="L346" s="114" t="str">
        <f t="shared" si="126"/>
        <v>0%</v>
      </c>
      <c r="M346" s="113">
        <f t="shared" si="127"/>
        <v>0</v>
      </c>
      <c r="N346" s="56" t="e">
        <f t="shared" si="128"/>
        <v>#N/A</v>
      </c>
      <c r="O346" s="56" t="e">
        <f t="shared" si="129"/>
        <v>#N/A</v>
      </c>
      <c r="P346" s="2">
        <f>SUMIF(MICRO!AP:AP,O346,MICRO!AS:AS)</f>
        <v>0</v>
      </c>
      <c r="Q346">
        <f>SUMIF(MICRO!AP:AP,O346,MICRO!AT:AT)</f>
        <v>0</v>
      </c>
      <c r="R346">
        <f>SUMIF(MICRO!AP:AP,O:O,MICRO!AU:AU)</f>
        <v>0</v>
      </c>
    </row>
    <row r="347" spans="4:18" ht="18.75" thickBot="1" x14ac:dyDescent="0.3">
      <c r="D347" s="110" t="s">
        <v>1301</v>
      </c>
      <c r="E347" s="111" t="e">
        <f>VLOOKUP(Tabela2[[#This Row],[TAG]],MICRO!J:L,3,0)</f>
        <v>#N/A</v>
      </c>
      <c r="F347" s="109" t="s">
        <v>327</v>
      </c>
      <c r="G347" s="112">
        <f>SUMIF(MICRO!AP:AP,O:O,MICRO!H:H)</f>
        <v>0</v>
      </c>
      <c r="H347" s="113">
        <f>SUMIF(MICRO!AP:AP,O:O,MICRO!R:R)</f>
        <v>0</v>
      </c>
      <c r="I347" s="113">
        <f>SUMIF(MICRO!AP:AP,O:O,MICRO!T:T)</f>
        <v>0</v>
      </c>
      <c r="J347" s="114">
        <f t="shared" si="125"/>
        <v>0</v>
      </c>
      <c r="K347" s="113">
        <f>SUMIF(MICRO!AP:AP,O:O,MICRO!X:X)</f>
        <v>0</v>
      </c>
      <c r="L347" s="114" t="str">
        <f t="shared" si="126"/>
        <v>0%</v>
      </c>
      <c r="M347" s="113">
        <f t="shared" si="127"/>
        <v>0</v>
      </c>
      <c r="N347" s="56" t="e">
        <f t="shared" si="128"/>
        <v>#N/A</v>
      </c>
      <c r="O347" s="56" t="e">
        <f t="shared" si="129"/>
        <v>#N/A</v>
      </c>
      <c r="P347" s="2">
        <f>SUMIF(MICRO!AP:AP,O347,MICRO!AS:AS)</f>
        <v>0</v>
      </c>
      <c r="Q347">
        <f>SUMIF(MICRO!AP:AP,O347,MICRO!AT:AT)</f>
        <v>0</v>
      </c>
      <c r="R347">
        <f>SUMIF(MICRO!AP:AP,O:O,MICRO!AU:AU)</f>
        <v>0</v>
      </c>
    </row>
    <row r="348" spans="4:18" ht="18.75" thickBot="1" x14ac:dyDescent="0.3">
      <c r="D348" s="110" t="s">
        <v>1290</v>
      </c>
      <c r="E348" s="111" t="e">
        <f>VLOOKUP(Tabela2[[#This Row],[TAG]],MICRO!J:L,3,0)</f>
        <v>#N/A</v>
      </c>
      <c r="F348" s="109" t="s">
        <v>327</v>
      </c>
      <c r="G348" s="112">
        <f>SUMIF(MICRO!AP:AP,O:O,MICRO!H:H)</f>
        <v>0</v>
      </c>
      <c r="H348" s="113">
        <f>SUMIF(MICRO!AP:AP,O:O,MICRO!R:R)</f>
        <v>0</v>
      </c>
      <c r="I348" s="113">
        <f>SUMIF(MICRO!AP:AP,O:O,MICRO!T:T)</f>
        <v>0</v>
      </c>
      <c r="J348" s="114">
        <f t="shared" si="125"/>
        <v>0</v>
      </c>
      <c r="K348" s="113">
        <f>SUMIF(MICRO!AP:AP,O:O,MICRO!X:X)</f>
        <v>0</v>
      </c>
      <c r="L348" s="114" t="str">
        <f t="shared" si="126"/>
        <v>0%</v>
      </c>
      <c r="M348" s="113">
        <f t="shared" si="127"/>
        <v>0</v>
      </c>
      <c r="N348" s="56" t="e">
        <f t="shared" si="128"/>
        <v>#N/A</v>
      </c>
      <c r="O348" s="56" t="e">
        <f t="shared" si="129"/>
        <v>#N/A</v>
      </c>
      <c r="P348" s="2">
        <f>SUMIF(MICRO!AP:AP,O348,MICRO!AS:AS)</f>
        <v>0</v>
      </c>
      <c r="Q348">
        <f>SUMIF(MICRO!AP:AP,O348,MICRO!AT:AT)</f>
        <v>0</v>
      </c>
      <c r="R348">
        <f>SUMIF(MICRO!AP:AP,O:O,MICRO!AU:AU)</f>
        <v>0</v>
      </c>
    </row>
    <row r="349" spans="4:18" ht="18.75" thickBot="1" x14ac:dyDescent="0.3">
      <c r="D349" s="110" t="s">
        <v>3027</v>
      </c>
      <c r="E349" s="111" t="e">
        <f>VLOOKUP(Tabela2[[#This Row],[TAG]],MICRO!J:L,3,0)</f>
        <v>#N/A</v>
      </c>
      <c r="F349" s="109" t="s">
        <v>23</v>
      </c>
      <c r="G349" s="112">
        <f>SUMIF(MICRO!AP:AP,O:O,MICRO!H:H)</f>
        <v>0</v>
      </c>
      <c r="H349" s="113">
        <f>SUMIF(MICRO!AP:AP,O:O,MICRO!R:R)</f>
        <v>0</v>
      </c>
      <c r="I349" s="113">
        <f>SUMIF(MICRO!AP:AP,O:O,MICRO!T:T)</f>
        <v>0</v>
      </c>
      <c r="J349" s="114">
        <f t="shared" ref="J349:J392" si="130">IF(G349 = 0,0,H349/G349)</f>
        <v>0</v>
      </c>
      <c r="K349" s="113">
        <f>SUMIF(MICRO!AP:AP,O:O,MICRO!X:X)</f>
        <v>0</v>
      </c>
      <c r="L349" s="114" t="str">
        <f t="shared" ref="L349:L392" si="131">IF(G349&lt;&gt;0,SUM(K349/G349*1),"0%")</f>
        <v>0%</v>
      </c>
      <c r="M349" s="113">
        <f t="shared" ref="M349:M392" si="132">G349-K349</f>
        <v>0</v>
      </c>
      <c r="N349" s="56" t="e">
        <f t="shared" ref="N349:N392" si="133">E349&amp;F349</f>
        <v>#N/A</v>
      </c>
      <c r="O349" s="56" t="e">
        <f t="shared" ref="O349:O392" si="134">D349&amp;E349&amp;F349</f>
        <v>#N/A</v>
      </c>
      <c r="P349" s="2">
        <f>SUMIF(MICRO!AP:AP,O349,MICRO!AS:AS)</f>
        <v>0</v>
      </c>
      <c r="Q349">
        <f>SUMIF(MICRO!AP:AP,O349,MICRO!AT:AT)</f>
        <v>0</v>
      </c>
      <c r="R349">
        <f>SUMIF(MICRO!AP:AP,O:O,MICRO!AU:AU)</f>
        <v>0</v>
      </c>
    </row>
    <row r="350" spans="4:18" ht="18.75" thickBot="1" x14ac:dyDescent="0.3">
      <c r="D350" s="110" t="s">
        <v>3011</v>
      </c>
      <c r="E350" s="111" t="str">
        <f>VLOOKUP(Tabela2[[#This Row],[TAG]],MICRO!J:L,3,0)</f>
        <v>P-200</v>
      </c>
      <c r="F350" s="109" t="s">
        <v>31</v>
      </c>
      <c r="G350" s="112">
        <f>SUMIF(MICRO!AP:AP,O:O,MICRO!H:H)</f>
        <v>976</v>
      </c>
      <c r="H350" s="113">
        <f>SUMIF(MICRO!AP:AP,O:O,MICRO!R:R)</f>
        <v>976</v>
      </c>
      <c r="I350" s="113">
        <f>SUMIF(MICRO!AP:AP,O:O,MICRO!T:T)</f>
        <v>0</v>
      </c>
      <c r="J350" s="114">
        <f t="shared" si="130"/>
        <v>1</v>
      </c>
      <c r="K350" s="113">
        <f>SUMIF(MICRO!AP:AP,O:O,MICRO!X:X)</f>
        <v>976</v>
      </c>
      <c r="L350" s="114">
        <f t="shared" si="131"/>
        <v>1</v>
      </c>
      <c r="M350" s="113">
        <f t="shared" si="132"/>
        <v>0</v>
      </c>
      <c r="N350" s="56" t="str">
        <f t="shared" si="133"/>
        <v>P-200ESTRUTURA</v>
      </c>
      <c r="O350" s="56" t="str">
        <f t="shared" si="134"/>
        <v>P200P-200ESTRUTURA</v>
      </c>
      <c r="P350" s="2">
        <f>SUMIF(MICRO!AP:AP,O350,MICRO!AS:AS)</f>
        <v>0</v>
      </c>
      <c r="Q350">
        <f>SUMIF(MICRO!AP:AP,O350,MICRO!AT:AT)</f>
        <v>0</v>
      </c>
      <c r="R350">
        <f>SUMIF(MICRO!AP:AP,O:O,MICRO!AU:AU)</f>
        <v>976</v>
      </c>
    </row>
    <row r="351" spans="4:18" ht="18.75" thickBot="1" x14ac:dyDescent="0.3">
      <c r="D351" s="110" t="s">
        <v>3013</v>
      </c>
      <c r="E351" s="111" t="str">
        <f>VLOOKUP(Tabela2[[#This Row],[TAG]],MICRO!J:L,3,0)</f>
        <v>P-201</v>
      </c>
      <c r="F351" s="109" t="s">
        <v>22</v>
      </c>
      <c r="G351" s="112">
        <f>SUMIF(MICRO!AP:AP,O:O,MICRO!H:H)</f>
        <v>213.7</v>
      </c>
      <c r="H351" s="113">
        <f>SUMIF(MICRO!AP:AP,O:O,MICRO!R:R)</f>
        <v>213.7</v>
      </c>
      <c r="I351" s="113">
        <f>SUMIF(MICRO!AP:AP,O:O,MICRO!T:T)</f>
        <v>0</v>
      </c>
      <c r="J351" s="114">
        <f t="shared" si="130"/>
        <v>1</v>
      </c>
      <c r="K351" s="113">
        <f>SUMIF(MICRO!AP:AP,O:O,MICRO!X:X)</f>
        <v>213.7</v>
      </c>
      <c r="L351" s="114">
        <f t="shared" si="131"/>
        <v>1</v>
      </c>
      <c r="M351" s="113">
        <f t="shared" si="132"/>
        <v>0</v>
      </c>
      <c r="N351" s="56" t="str">
        <f t="shared" si="133"/>
        <v>P-201TAMBOR</v>
      </c>
      <c r="O351" s="56" t="str">
        <f t="shared" si="134"/>
        <v>P201P-201TAMBOR</v>
      </c>
      <c r="P351" s="2">
        <f>SUMIF(MICRO!AP:AP,O351,MICRO!AS:AS)</f>
        <v>0</v>
      </c>
      <c r="Q351">
        <f>SUMIF(MICRO!AP:AP,O351,MICRO!AT:AT)</f>
        <v>0</v>
      </c>
      <c r="R351">
        <f>SUMIF(MICRO!AP:AP,O:O,MICRO!AU:AU)</f>
        <v>213.7</v>
      </c>
    </row>
    <row r="352" spans="4:18" ht="18.75" thickBot="1" x14ac:dyDescent="0.3">
      <c r="D352" s="110" t="s">
        <v>3026</v>
      </c>
      <c r="E352" s="111" t="str">
        <f>VLOOKUP(Tabela2[[#This Row],[TAG]],MICRO!J:L,3,0)</f>
        <v>P-199</v>
      </c>
      <c r="F352" s="109" t="s">
        <v>22</v>
      </c>
      <c r="G352" s="112">
        <f>SUMIF(MICRO!AP:AP,O:O,MICRO!H:H)</f>
        <v>773.1</v>
      </c>
      <c r="H352" s="113">
        <f>SUMIF(MICRO!AP:AP,O:O,MICRO!R:R)</f>
        <v>773.1</v>
      </c>
      <c r="I352" s="113">
        <f>SUMIF(MICRO!AP:AP,O:O,MICRO!T:T)</f>
        <v>0</v>
      </c>
      <c r="J352" s="114">
        <f t="shared" si="130"/>
        <v>1</v>
      </c>
      <c r="K352" s="113">
        <f>SUMIF(MICRO!AP:AP,O:O,MICRO!X:X)</f>
        <v>773.1</v>
      </c>
      <c r="L352" s="114">
        <f t="shared" si="131"/>
        <v>1</v>
      </c>
      <c r="M352" s="113">
        <f t="shared" si="132"/>
        <v>0</v>
      </c>
      <c r="N352" s="56" t="str">
        <f t="shared" si="133"/>
        <v>P-199TAMBOR</v>
      </c>
      <c r="O352" s="56" t="str">
        <f t="shared" si="134"/>
        <v>P199P-199TAMBOR</v>
      </c>
      <c r="P352" s="2" t="e">
        <f>SUMIF(MICRO!AP:AP,O352,MICRO!AS:AS)</f>
        <v>#REF!</v>
      </c>
      <c r="Q352" t="e">
        <f>SUMIF(MICRO!AP:AP,O352,MICRO!AT:AT)</f>
        <v>#REF!</v>
      </c>
      <c r="R352" t="e">
        <f>SUMIF(MICRO!AP:AP,O:O,MICRO!AU:AU)</f>
        <v>#REF!</v>
      </c>
    </row>
    <row r="353" spans="4:18" ht="18.75" thickBot="1" x14ac:dyDescent="0.3">
      <c r="D353" s="110" t="s">
        <v>3015</v>
      </c>
      <c r="E353" s="111" t="str">
        <f>VLOOKUP(Tabela2[[#This Row],[TAG]],MICRO!J:L,3,0)</f>
        <v>P-202</v>
      </c>
      <c r="F353" s="109" t="s">
        <v>23</v>
      </c>
      <c r="G353" s="112">
        <f>SUMIF(MICRO!AP:AP,O:O,MICRO!H:H)</f>
        <v>853.2</v>
      </c>
      <c r="H353" s="113">
        <f>SUMIF(MICRO!AP:AP,O:O,MICRO!R:R)</f>
        <v>853.2</v>
      </c>
      <c r="I353" s="113">
        <f>SUMIF(MICRO!AP:AP,O:O,MICRO!T:T)</f>
        <v>0</v>
      </c>
      <c r="J353" s="114">
        <f t="shared" si="130"/>
        <v>1</v>
      </c>
      <c r="K353" s="113">
        <f>SUMIF(MICRO!AP:AP,O:O,MICRO!X:X)</f>
        <v>853.2</v>
      </c>
      <c r="L353" s="114">
        <f t="shared" si="131"/>
        <v>1</v>
      </c>
      <c r="M353" s="113">
        <f t="shared" si="132"/>
        <v>0</v>
      </c>
      <c r="N353" s="56" t="str">
        <f t="shared" si="133"/>
        <v>P-202ROLOS</v>
      </c>
      <c r="O353" s="56" t="str">
        <f t="shared" si="134"/>
        <v>P202P-202ROLOS</v>
      </c>
      <c r="P353" s="2">
        <f>SUMIF(MICRO!AP:AP,O353,MICRO!AS:AS)</f>
        <v>0</v>
      </c>
      <c r="Q353">
        <f>SUMIF(MICRO!AP:AP,O353,MICRO!AT:AT)</f>
        <v>0</v>
      </c>
      <c r="R353">
        <f>SUMIF(MICRO!AP:AP,O:O,MICRO!AU:AU)</f>
        <v>853.2</v>
      </c>
    </row>
    <row r="354" spans="4:18" ht="18.75" thickBot="1" x14ac:dyDescent="0.3">
      <c r="D354" s="110" t="s">
        <v>3020</v>
      </c>
      <c r="E354" s="111" t="str">
        <f>VLOOKUP(Tabela2[[#This Row],[TAG]],MICRO!J:L,3,0)</f>
        <v>P-203</v>
      </c>
      <c r="F354" s="109" t="s">
        <v>23</v>
      </c>
      <c r="G354" s="112">
        <f>SUMIF(MICRO!AP:AP,O:O,MICRO!H:H)</f>
        <v>99</v>
      </c>
      <c r="H354" s="113">
        <f>SUMIF(MICRO!AP:AP,O:O,MICRO!R:R)</f>
        <v>99</v>
      </c>
      <c r="I354" s="113">
        <f>SUMIF(MICRO!AP:AP,O:O,MICRO!T:T)</f>
        <v>0</v>
      </c>
      <c r="J354" s="114">
        <f t="shared" si="130"/>
        <v>1</v>
      </c>
      <c r="K354" s="113">
        <f>SUMIF(MICRO!AP:AP,O:O,MICRO!X:X)</f>
        <v>99</v>
      </c>
      <c r="L354" s="114">
        <f t="shared" si="131"/>
        <v>1</v>
      </c>
      <c r="M354" s="113">
        <f t="shared" si="132"/>
        <v>0</v>
      </c>
      <c r="N354" s="56" t="str">
        <f t="shared" si="133"/>
        <v>P-203ROLOS</v>
      </c>
      <c r="O354" s="56" t="str">
        <f t="shared" si="134"/>
        <v>P203P-203ROLOS</v>
      </c>
      <c r="P354" s="2">
        <f>SUMIF(MICRO!AP:AP,O354,MICRO!AS:AS)</f>
        <v>0</v>
      </c>
      <c r="Q354">
        <f>SUMIF(MICRO!AP:AP,O354,MICRO!AT:AT)</f>
        <v>0</v>
      </c>
      <c r="R354">
        <f>SUMIF(MICRO!AP:AP,O:O,MICRO!AU:AU)</f>
        <v>99</v>
      </c>
    </row>
    <row r="355" spans="4:18" ht="18.75" thickBot="1" x14ac:dyDescent="0.3">
      <c r="D355" s="110" t="s">
        <v>3022</v>
      </c>
      <c r="E355" s="111" t="e">
        <f>VLOOKUP(Tabela2[[#This Row],[TAG]],MICRO!J:L,3,0)</f>
        <v>#N/A</v>
      </c>
      <c r="F355" s="109" t="s">
        <v>33</v>
      </c>
      <c r="G355" s="112">
        <f>SUMIF(MICRO!AP:AP,O:O,MICRO!H:H)</f>
        <v>0</v>
      </c>
      <c r="H355" s="113">
        <f>SUMIF(MICRO!AP:AP,O:O,MICRO!R:R)</f>
        <v>0</v>
      </c>
      <c r="I355" s="113">
        <f>SUMIF(MICRO!AP:AP,O:O,MICRO!T:T)</f>
        <v>0</v>
      </c>
      <c r="J355" s="114">
        <f t="shared" si="130"/>
        <v>0</v>
      </c>
      <c r="K355" s="113">
        <f>SUMIF(MICRO!AP:AP,O:O,MICRO!X:X)</f>
        <v>0</v>
      </c>
      <c r="L355" s="114" t="str">
        <f t="shared" si="131"/>
        <v>0%</v>
      </c>
      <c r="M355" s="113">
        <f t="shared" si="132"/>
        <v>0</v>
      </c>
      <c r="N355" s="56" t="e">
        <f t="shared" si="133"/>
        <v>#N/A</v>
      </c>
      <c r="O355" s="56" t="e">
        <f>D355&amp;E355&amp;F355</f>
        <v>#N/A</v>
      </c>
      <c r="P355" s="2">
        <f>SUMIF(MICRO!AP:AP,O355,MICRO!AS:AS)</f>
        <v>0</v>
      </c>
      <c r="Q355">
        <f>SUMIF(MICRO!AP:AP,O355,MICRO!AT:AT)</f>
        <v>0</v>
      </c>
      <c r="R355">
        <f>SUMIF(MICRO!AP:AP,O:O,MICRO!AU:AU)</f>
        <v>0</v>
      </c>
    </row>
    <row r="356" spans="4:18" ht="18.75" thickBot="1" x14ac:dyDescent="0.3">
      <c r="D356" s="110" t="s">
        <v>3021</v>
      </c>
      <c r="E356" s="111" t="e">
        <f>VLOOKUP(Tabela2[[#This Row],[TAG]],MICRO!J:L,3,0)</f>
        <v>#N/A</v>
      </c>
      <c r="F356" s="109" t="s">
        <v>33</v>
      </c>
      <c r="G356" s="112">
        <f>SUMIF(MICRO!AP:AP,O:O,MICRO!H:H)</f>
        <v>0</v>
      </c>
      <c r="H356" s="113">
        <f>SUMIF(MICRO!AP:AP,O:O,MICRO!R:R)</f>
        <v>0</v>
      </c>
      <c r="I356" s="113">
        <f>SUMIF(MICRO!AP:AP,O:O,MICRO!T:T)</f>
        <v>0</v>
      </c>
      <c r="J356" s="114">
        <f t="shared" si="130"/>
        <v>0</v>
      </c>
      <c r="K356" s="113">
        <f>SUMIF(MICRO!AP:AP,O:O,MICRO!X:X)</f>
        <v>0</v>
      </c>
      <c r="L356" s="114" t="str">
        <f t="shared" si="131"/>
        <v>0%</v>
      </c>
      <c r="M356" s="113">
        <f t="shared" si="132"/>
        <v>0</v>
      </c>
      <c r="N356" s="56" t="e">
        <f t="shared" si="133"/>
        <v>#N/A</v>
      </c>
      <c r="O356" s="56" t="e">
        <f>D356&amp;E356&amp;F356</f>
        <v>#N/A</v>
      </c>
      <c r="P356" s="2">
        <f>SUMIF(MICRO!AP:AP,O356,MICRO!AS:AS)</f>
        <v>0</v>
      </c>
      <c r="Q356">
        <f>SUMIF(MICRO!AP:AP,O356,MICRO!AT:AT)</f>
        <v>0</v>
      </c>
      <c r="R356">
        <f>SUMIF(MICRO!AP:AP,O:O,MICRO!AU:AU)</f>
        <v>0</v>
      </c>
    </row>
    <row r="357" spans="4:18" ht="18.75" thickBot="1" x14ac:dyDescent="0.3">
      <c r="D357" s="110" t="s">
        <v>3034</v>
      </c>
      <c r="E357" s="111" t="str">
        <f>VLOOKUP(Tabela2[[#This Row],[TAG]],MICRO!J:L,3,0)</f>
        <v>P-198</v>
      </c>
      <c r="F357" s="109" t="s">
        <v>31</v>
      </c>
      <c r="G357" s="112">
        <f>SUMIF(MICRO!AP:AP,O:O,MICRO!H:H)</f>
        <v>6428.3999999999987</v>
      </c>
      <c r="H357" s="113">
        <f>SUMIF(MICRO!AP:AP,O:O,MICRO!R:R)</f>
        <v>5710.9537499999997</v>
      </c>
      <c r="I357" s="113">
        <f>SUMIF(MICRO!AP:AP,O:O,MICRO!T:T)</f>
        <v>-1383.5</v>
      </c>
      <c r="J357" s="114">
        <f t="shared" si="130"/>
        <v>0.88839427384730274</v>
      </c>
      <c r="K357" s="113">
        <f>SUMIF(MICRO!AP:AP,O:O,MICRO!X:X)</f>
        <v>4808.9000000000005</v>
      </c>
      <c r="L357" s="114">
        <f t="shared" si="131"/>
        <v>0.7480710596727026</v>
      </c>
      <c r="M357" s="113">
        <f t="shared" si="132"/>
        <v>1619.4999999999982</v>
      </c>
      <c r="N357" s="56" t="str">
        <f t="shared" si="133"/>
        <v>P-198ESTRUTURA</v>
      </c>
      <c r="O357" s="56" t="str">
        <f t="shared" si="134"/>
        <v>05-CV-0001P-198ESTRUTURA</v>
      </c>
      <c r="P357" s="2">
        <f>SUMIF(MICRO!AP:AP,O357,MICRO!AS:AS)</f>
        <v>0</v>
      </c>
      <c r="Q357">
        <f>SUMIF(MICRO!AP:AP,O357,MICRO!AT:AT)</f>
        <v>235.4</v>
      </c>
      <c r="R357">
        <f>SUMIF(MICRO!AP:AP,O:O,MICRO!AU:AU)</f>
        <v>4809.5</v>
      </c>
    </row>
    <row r="358" spans="4:18" ht="18.75" thickBot="1" x14ac:dyDescent="0.3">
      <c r="D358" s="110" t="s">
        <v>3093</v>
      </c>
      <c r="E358" s="111" t="str">
        <f>VLOOKUP(Tabela2[[#This Row],[TAG]],MICRO!J:L,3,0)</f>
        <v>P-198</v>
      </c>
      <c r="F358" s="109" t="s">
        <v>31</v>
      </c>
      <c r="G358" s="112">
        <f>SUMIF(MICRO!AP:AP,O:O,MICRO!H:H)</f>
        <v>0</v>
      </c>
      <c r="H358" s="113">
        <f>SUMIF(MICRO!AP:AP,O:O,MICRO!R:R)</f>
        <v>0</v>
      </c>
      <c r="I358" s="113">
        <f>SUMIF(MICRO!AP:AP,O:O,MICRO!T:T)</f>
        <v>0</v>
      </c>
      <c r="J358" s="114">
        <f t="shared" si="130"/>
        <v>0</v>
      </c>
      <c r="K358" s="113">
        <f>SUMIF(MICRO!AP:AP,O:O,MICRO!X:X)</f>
        <v>0</v>
      </c>
      <c r="L358" s="114" t="str">
        <f t="shared" si="131"/>
        <v>0%</v>
      </c>
      <c r="M358" s="113">
        <f t="shared" si="132"/>
        <v>0</v>
      </c>
      <c r="N358" s="56" t="str">
        <f t="shared" si="133"/>
        <v>P-198ESTRUTURA</v>
      </c>
      <c r="O358" s="56" t="str">
        <f t="shared" si="134"/>
        <v>14-AC-0001P-198ESTRUTURA</v>
      </c>
      <c r="P358" s="2">
        <f>SUMIF(MICRO!AP:AP,O358,MICRO!AS:AS)</f>
        <v>0</v>
      </c>
      <c r="Q358">
        <f>SUMIF(MICRO!AP:AP,O358,MICRO!AT:AT)</f>
        <v>0</v>
      </c>
      <c r="R358">
        <f>SUMIF(MICRO!AP:AP,O:O,MICRO!AU:AU)</f>
        <v>0</v>
      </c>
    </row>
    <row r="359" spans="4:18" ht="18.75" thickBot="1" x14ac:dyDescent="0.3">
      <c r="D359" s="110" t="s">
        <v>3045</v>
      </c>
      <c r="E359" s="111" t="str">
        <f>VLOOKUP(Tabela2[[#This Row],[TAG]],MICRO!J:L,3,0)</f>
        <v>P-198</v>
      </c>
      <c r="F359" s="109" t="s">
        <v>31</v>
      </c>
      <c r="G359" s="112">
        <f>SUMIF(MICRO!AP:AP,O:O,MICRO!H:H)</f>
        <v>1674.5</v>
      </c>
      <c r="H359" s="113">
        <f>SUMIF(MICRO!AP:AP,O:O,MICRO!R:R)</f>
        <v>1674.5</v>
      </c>
      <c r="I359" s="113">
        <f>SUMIF(MICRO!AP:AP,O:O,MICRO!T:T)</f>
        <v>0</v>
      </c>
      <c r="J359" s="114">
        <f t="shared" si="130"/>
        <v>1</v>
      </c>
      <c r="K359" s="113">
        <f>SUMIF(MICRO!AP:AP,O:O,MICRO!X:X)</f>
        <v>1680.7</v>
      </c>
      <c r="L359" s="114">
        <f t="shared" si="131"/>
        <v>1.0037025977903853</v>
      </c>
      <c r="M359" s="113">
        <f t="shared" si="132"/>
        <v>-6.2000000000000455</v>
      </c>
      <c r="N359" s="56" t="str">
        <f t="shared" si="133"/>
        <v>P-198ESTRUTURA</v>
      </c>
      <c r="O359" s="56" t="str">
        <f t="shared" si="134"/>
        <v>14-CV-0001P-198ESTRUTURA</v>
      </c>
      <c r="P359" s="2">
        <f>SUMIF(MICRO!AP:AP,O359,MICRO!AS:AS)</f>
        <v>0</v>
      </c>
      <c r="Q359">
        <f>SUMIF(MICRO!AP:AP,O359,MICRO!AT:AT)</f>
        <v>0</v>
      </c>
      <c r="R359">
        <f>SUMIF(MICRO!AP:AP,O:O,MICRO!AU:AU)</f>
        <v>1674.5</v>
      </c>
    </row>
    <row r="360" spans="4:18" ht="18.75" thickBot="1" x14ac:dyDescent="0.3">
      <c r="D360" s="110" t="s">
        <v>3140</v>
      </c>
      <c r="E360" s="111" t="str">
        <f>VLOOKUP(Tabela2[[#This Row],[TAG]],MICRO!J:L,3,0)</f>
        <v>P-198</v>
      </c>
      <c r="F360" s="109" t="s">
        <v>31</v>
      </c>
      <c r="G360" s="112">
        <f>SUMIF(MICRO!AP:AP,O:O,MICRO!H:H)</f>
        <v>0</v>
      </c>
      <c r="H360" s="113">
        <f>SUMIF(MICRO!AP:AP,O:O,MICRO!R:R)</f>
        <v>0</v>
      </c>
      <c r="I360" s="113">
        <f>SUMIF(MICRO!AP:AP,O:O,MICRO!T:T)</f>
        <v>0</v>
      </c>
      <c r="J360" s="114">
        <f t="shared" si="130"/>
        <v>0</v>
      </c>
      <c r="K360" s="113">
        <f>SUMIF(MICRO!AP:AP,O:O,MICRO!X:X)</f>
        <v>0</v>
      </c>
      <c r="L360" s="114" t="str">
        <f t="shared" si="131"/>
        <v>0%</v>
      </c>
      <c r="M360" s="113">
        <f t="shared" si="132"/>
        <v>0</v>
      </c>
      <c r="N360" s="56" t="str">
        <f t="shared" si="133"/>
        <v>P-198ESTRUTURA</v>
      </c>
      <c r="O360" s="56" t="str">
        <f t="shared" si="134"/>
        <v>14-CV-0005P-198ESTRUTURA</v>
      </c>
      <c r="P360" s="2">
        <f>SUMIF(MICRO!AP:AP,O360,MICRO!AS:AS)</f>
        <v>0</v>
      </c>
      <c r="Q360">
        <f>SUMIF(MICRO!AP:AP,O360,MICRO!AT:AT)</f>
        <v>0</v>
      </c>
      <c r="R360">
        <f>SUMIF(MICRO!AP:AP,O:O,MICRO!AU:AU)</f>
        <v>0</v>
      </c>
    </row>
    <row r="361" spans="4:18" ht="18.75" thickBot="1" x14ac:dyDescent="0.3">
      <c r="D361" s="110" t="s">
        <v>3034</v>
      </c>
      <c r="E361" s="111" t="str">
        <f>VLOOKUP(Tabela2[[#This Row],[TAG]],MICRO!J:L,3,0)</f>
        <v>P-198</v>
      </c>
      <c r="F361" s="109" t="s">
        <v>23</v>
      </c>
      <c r="G361" s="112">
        <f>SUMIF(MICRO!AP:AP,O:O,MICRO!H:H)</f>
        <v>1473.6</v>
      </c>
      <c r="H361" s="113">
        <f>SUMIF(MICRO!AP:AP,O:O,MICRO!R:R)</f>
        <v>1473.6</v>
      </c>
      <c r="I361" s="113">
        <f>SUMIF(MICRO!AP:AP,O:O,MICRO!T:T)</f>
        <v>0</v>
      </c>
      <c r="J361" s="114">
        <f t="shared" si="130"/>
        <v>1</v>
      </c>
      <c r="K361" s="113">
        <f>SUMIF(MICRO!AP:AP,O:O,MICRO!X:X)</f>
        <v>1473.6</v>
      </c>
      <c r="L361" s="114">
        <f t="shared" si="131"/>
        <v>1</v>
      </c>
      <c r="M361" s="113">
        <f t="shared" si="132"/>
        <v>0</v>
      </c>
      <c r="N361" s="56" t="str">
        <f t="shared" si="133"/>
        <v>P-198ROLOS</v>
      </c>
      <c r="O361" s="56" t="str">
        <f t="shared" si="134"/>
        <v>05-CV-0001P-198ROLOS</v>
      </c>
      <c r="P361" s="2">
        <f>SUMIF(MICRO!AP:AP,O361,MICRO!AS:AS)</f>
        <v>0</v>
      </c>
      <c r="Q361">
        <f>SUMIF(MICRO!AP:AP,O361,MICRO!AT:AT)</f>
        <v>0</v>
      </c>
      <c r="R361">
        <f>SUMIF(MICRO!AP:AP,O:O,MICRO!AU:AU)</f>
        <v>1473.6</v>
      </c>
    </row>
    <row r="362" spans="4:18" ht="18.75" thickBot="1" x14ac:dyDescent="0.3">
      <c r="D362" s="110" t="s">
        <v>3093</v>
      </c>
      <c r="E362" s="111" t="str">
        <f>VLOOKUP(Tabela2[[#This Row],[TAG]],MICRO!J:L,3,0)</f>
        <v>P-198</v>
      </c>
      <c r="F362" s="109" t="s">
        <v>23</v>
      </c>
      <c r="G362" s="112">
        <f>SUMIF(MICRO!AP:AP,O:O,MICRO!H:H)</f>
        <v>3347.8</v>
      </c>
      <c r="H362" s="113">
        <f>SUMIF(MICRO!AP:AP,O:O,MICRO!R:R)</f>
        <v>3347.8</v>
      </c>
      <c r="I362" s="113">
        <f>SUMIF(MICRO!AP:AP,O:O,MICRO!T:T)</f>
        <v>0</v>
      </c>
      <c r="J362" s="114">
        <f t="shared" ref="J362:J388" si="135">IF(G362 = 0,0,H362/G362)</f>
        <v>1</v>
      </c>
      <c r="K362" s="113">
        <f>SUMIF(MICRO!AP:AP,O:O,MICRO!X:X)</f>
        <v>3347.8</v>
      </c>
      <c r="L362" s="114">
        <f t="shared" ref="L362:L388" si="136">IF(G362&lt;&gt;0,SUM(K362/G362*1),"0%")</f>
        <v>1</v>
      </c>
      <c r="M362" s="113">
        <f t="shared" ref="M362:M388" si="137">G362-K362</f>
        <v>0</v>
      </c>
      <c r="N362" s="56" t="str">
        <f t="shared" ref="N362:N388" si="138">E362&amp;F362</f>
        <v>P-198ROLOS</v>
      </c>
      <c r="O362" s="56" t="str">
        <f t="shared" ref="O362:O388" si="139">D362&amp;E362&amp;F362</f>
        <v>14-AC-0001P-198ROLOS</v>
      </c>
      <c r="P362" s="2">
        <f>SUMIF(MICRO!AP:AP,O362,MICRO!AS:AS)</f>
        <v>0</v>
      </c>
      <c r="Q362">
        <f>SUMIF(MICRO!AP:AP,O362,MICRO!AT:AT)</f>
        <v>0</v>
      </c>
      <c r="R362">
        <f>SUMIF(MICRO!AP:AP,O:O,MICRO!AU:AU)</f>
        <v>3347.8</v>
      </c>
    </row>
    <row r="363" spans="4:18" ht="18.75" thickBot="1" x14ac:dyDescent="0.3">
      <c r="D363" s="110" t="s">
        <v>3045</v>
      </c>
      <c r="E363" s="111" t="str">
        <f>VLOOKUP(Tabela2[[#This Row],[TAG]],MICRO!J:L,3,0)</f>
        <v>P-198</v>
      </c>
      <c r="F363" s="109" t="s">
        <v>23</v>
      </c>
      <c r="G363" s="112">
        <f>SUMIF(MICRO!AP:AP,O:O,MICRO!H:H)</f>
        <v>3548.6</v>
      </c>
      <c r="H363" s="113">
        <f>SUMIF(MICRO!AP:AP,O:O,MICRO!R:R)</f>
        <v>3548.6</v>
      </c>
      <c r="I363" s="113">
        <f>SUMIF(MICRO!AP:AP,O:O,MICRO!T:T)</f>
        <v>0</v>
      </c>
      <c r="J363" s="114">
        <f t="shared" si="135"/>
        <v>1</v>
      </c>
      <c r="K363" s="113">
        <f>SUMIF(MICRO!AP:AP,O:O,MICRO!X:X)</f>
        <v>3548.6</v>
      </c>
      <c r="L363" s="114">
        <f t="shared" si="136"/>
        <v>1</v>
      </c>
      <c r="M363" s="113">
        <f t="shared" si="137"/>
        <v>0</v>
      </c>
      <c r="N363" s="56" t="str">
        <f t="shared" si="138"/>
        <v>P-198ROLOS</v>
      </c>
      <c r="O363" s="56" t="str">
        <f t="shared" si="139"/>
        <v>14-CV-0001P-198ROLOS</v>
      </c>
      <c r="P363" s="2">
        <f>SUMIF(MICRO!AP:AP,O363,MICRO!AS:AS)</f>
        <v>0</v>
      </c>
      <c r="Q363">
        <f>SUMIF(MICRO!AP:AP,O363,MICRO!AT:AT)</f>
        <v>0</v>
      </c>
      <c r="R363">
        <f>SUMIF(MICRO!AP:AP,O:O,MICRO!AU:AU)</f>
        <v>3548.6</v>
      </c>
    </row>
    <row r="364" spans="4:18" ht="18.75" thickBot="1" x14ac:dyDescent="0.3">
      <c r="D364" s="110" t="s">
        <v>3140</v>
      </c>
      <c r="E364" s="111" t="str">
        <f>VLOOKUP(Tabela2[[#This Row],[TAG]],MICRO!J:L,3,0)</f>
        <v>P-198</v>
      </c>
      <c r="F364" s="109" t="s">
        <v>23</v>
      </c>
      <c r="G364" s="112">
        <f>SUMIF(MICRO!AP:AP,O:O,MICRO!H:H)</f>
        <v>911.40000000000009</v>
      </c>
      <c r="H364" s="113">
        <f>SUMIF(MICRO!AP:AP,O:O,MICRO!R:R)</f>
        <v>911.40000000000009</v>
      </c>
      <c r="I364" s="113">
        <f>SUMIF(MICRO!AP:AP,O:O,MICRO!T:T)</f>
        <v>0</v>
      </c>
      <c r="J364" s="114">
        <f t="shared" si="135"/>
        <v>1</v>
      </c>
      <c r="K364" s="113">
        <f>SUMIF(MICRO!AP:AP,O:O,MICRO!X:X)</f>
        <v>911.40000000000009</v>
      </c>
      <c r="L364" s="114">
        <f t="shared" si="136"/>
        <v>1</v>
      </c>
      <c r="M364" s="113">
        <f t="shared" si="137"/>
        <v>0</v>
      </c>
      <c r="N364" s="56" t="str">
        <f t="shared" si="138"/>
        <v>P-198ROLOS</v>
      </c>
      <c r="O364" s="56" t="str">
        <f t="shared" si="139"/>
        <v>14-CV-0005P-198ROLOS</v>
      </c>
      <c r="P364" s="2">
        <f>SUMIF(MICRO!AP:AP,O364,MICRO!AS:AS)</f>
        <v>0</v>
      </c>
      <c r="Q364">
        <f>SUMIF(MICRO!AP:AP,O364,MICRO!AT:AT)</f>
        <v>0</v>
      </c>
      <c r="R364">
        <f>SUMIF(MICRO!AP:AP,O:O,MICRO!AU:AU)</f>
        <v>911.40000000000009</v>
      </c>
    </row>
    <row r="365" spans="4:18" ht="18.75" thickBot="1" x14ac:dyDescent="0.3">
      <c r="D365" s="110" t="s">
        <v>3034</v>
      </c>
      <c r="E365" s="111" t="str">
        <f>VLOOKUP(Tabela2[[#This Row],[TAG]],MICRO!J:L,3,0)</f>
        <v>P-198</v>
      </c>
      <c r="F365" s="109" t="s">
        <v>33</v>
      </c>
      <c r="G365" s="112">
        <f>SUMIF(MICRO!AP:AP,O:O,MICRO!H:H)</f>
        <v>2143.4</v>
      </c>
      <c r="H365" s="113">
        <f>SUMIF(MICRO!AP:AP,O:O,MICRO!R:R)</f>
        <v>2143.4</v>
      </c>
      <c r="I365" s="113">
        <f>SUMIF(MICRO!AP:AP,O:O,MICRO!T:T)</f>
        <v>0</v>
      </c>
      <c r="J365" s="114">
        <f t="shared" si="135"/>
        <v>1</v>
      </c>
      <c r="K365" s="113">
        <f>SUMIF(MICRO!AP:AP,O:O,MICRO!X:X)</f>
        <v>2143.4</v>
      </c>
      <c r="L365" s="114">
        <f t="shared" si="136"/>
        <v>1</v>
      </c>
      <c r="M365" s="113">
        <f t="shared" si="137"/>
        <v>0</v>
      </c>
      <c r="N365" s="56" t="str">
        <f t="shared" si="138"/>
        <v>P-198BASES ROLETES</v>
      </c>
      <c r="O365" s="56" t="str">
        <f t="shared" si="139"/>
        <v>05-CV-0001P-198BASES ROLETES</v>
      </c>
      <c r="P365" s="2">
        <f>SUMIF(MICRO!AP:AP,O365,MICRO!AS:AS)</f>
        <v>0</v>
      </c>
      <c r="Q365">
        <f>SUMIF(MICRO!AP:AP,O365,MICRO!AT:AT)</f>
        <v>0</v>
      </c>
      <c r="R365">
        <f>SUMIF(MICRO!AP:AP,O:O,MICRO!AU:AU)</f>
        <v>2143.4</v>
      </c>
    </row>
    <row r="366" spans="4:18" ht="18.75" thickBot="1" x14ac:dyDescent="0.3">
      <c r="D366" s="8" t="s">
        <v>3093</v>
      </c>
      <c r="E366" s="111" t="str">
        <f>VLOOKUP(Tabela2[[#This Row],[TAG]],MICRO!J:L,3,0)</f>
        <v>P-198</v>
      </c>
      <c r="F366" s="109" t="s">
        <v>33</v>
      </c>
      <c r="G366" s="112">
        <f>SUMIF(MICRO!AP:AP,O:O,MICRO!H:H)</f>
        <v>4050.8000000000006</v>
      </c>
      <c r="H366" s="113">
        <f>SUMIF(MICRO!AP:AP,O:O,MICRO!R:R)</f>
        <v>4050.8000000000006</v>
      </c>
      <c r="I366" s="113">
        <f>SUMIF(MICRO!AP:AP,O:O,MICRO!T:T)</f>
        <v>0</v>
      </c>
      <c r="J366" s="114">
        <f t="shared" si="135"/>
        <v>1</v>
      </c>
      <c r="K366" s="113">
        <f>SUMIF(MICRO!AP:AP,O:O,MICRO!X:X)</f>
        <v>3410.0000000000005</v>
      </c>
      <c r="L366" s="114">
        <f t="shared" si="136"/>
        <v>0.84180902537770319</v>
      </c>
      <c r="M366" s="113">
        <f t="shared" si="137"/>
        <v>640.80000000000018</v>
      </c>
      <c r="N366" s="56" t="str">
        <f t="shared" si="138"/>
        <v>P-198BASES ROLETES</v>
      </c>
      <c r="O366" s="56" t="str">
        <f t="shared" si="139"/>
        <v>14-AC-0001P-198BASES ROLETES</v>
      </c>
      <c r="P366" s="2">
        <f>SUMIF(MICRO!AP:AP,O366,MICRO!AS:AS)</f>
        <v>0</v>
      </c>
      <c r="Q366">
        <f>SUMIF(MICRO!AP:AP,O366,MICRO!AT:AT)</f>
        <v>320.39999999999998</v>
      </c>
      <c r="R366">
        <f>SUMIF(MICRO!AP:AP,O:O,MICRO!AU:AU)</f>
        <v>3730.4000000000005</v>
      </c>
    </row>
    <row r="367" spans="4:18" ht="18.75" thickBot="1" x14ac:dyDescent="0.3">
      <c r="D367" s="110" t="s">
        <v>3045</v>
      </c>
      <c r="E367" s="111" t="str">
        <f>VLOOKUP(Tabela2[[#This Row],[TAG]],MICRO!J:L,3,0)</f>
        <v>P-198</v>
      </c>
      <c r="F367" s="109" t="s">
        <v>33</v>
      </c>
      <c r="G367" s="112">
        <f>SUMIF(MICRO!AP:AP,O:O,MICRO!H:H)</f>
        <v>3448.3999999999996</v>
      </c>
      <c r="H367" s="113">
        <f>SUMIF(MICRO!AP:AP,O:O,MICRO!R:R)</f>
        <v>3448.3999999999996</v>
      </c>
      <c r="I367" s="113">
        <f>SUMIF(MICRO!AP:AP,O:O,MICRO!T:T)</f>
        <v>0</v>
      </c>
      <c r="J367" s="114">
        <f t="shared" si="135"/>
        <v>1</v>
      </c>
      <c r="K367" s="113">
        <f>SUMIF(MICRO!AP:AP,O:O,MICRO!X:X)</f>
        <v>3448.3999999999996</v>
      </c>
      <c r="L367" s="114">
        <f t="shared" si="136"/>
        <v>1</v>
      </c>
      <c r="M367" s="113">
        <f t="shared" si="137"/>
        <v>0</v>
      </c>
      <c r="N367" s="56" t="str">
        <f t="shared" si="138"/>
        <v>P-198BASES ROLETES</v>
      </c>
      <c r="O367" s="56" t="str">
        <f t="shared" si="139"/>
        <v>14-CV-0001P-198BASES ROLETES</v>
      </c>
      <c r="P367" s="2">
        <f>SUMIF(MICRO!AP:AP,O367,MICRO!AS:AS)</f>
        <v>0</v>
      </c>
      <c r="Q367">
        <f>SUMIF(MICRO!AP:AP,O367,MICRO!AT:AT)</f>
        <v>0</v>
      </c>
      <c r="R367">
        <f>SUMIF(MICRO!AP:AP,O:O,MICRO!AU:AU)</f>
        <v>3448.3999999999996</v>
      </c>
    </row>
    <row r="368" spans="4:18" ht="18.75" thickBot="1" x14ac:dyDescent="0.3">
      <c r="D368" s="110" t="s">
        <v>3140</v>
      </c>
      <c r="E368" s="111" t="str">
        <f>VLOOKUP(Tabela2[[#This Row],[TAG]],MICRO!J:L,3,0)</f>
        <v>P-198</v>
      </c>
      <c r="F368" s="109" t="s">
        <v>33</v>
      </c>
      <c r="G368" s="112">
        <f>SUMIF(MICRO!AP:AP,O:O,MICRO!H:H)</f>
        <v>936.59999999999991</v>
      </c>
      <c r="H368" s="113">
        <f>SUMIF(MICRO!AP:AP,O:O,MICRO!R:R)</f>
        <v>936.59999999999991</v>
      </c>
      <c r="I368" s="113">
        <f>SUMIF(MICRO!AP:AP,O:O,MICRO!T:T)</f>
        <v>0</v>
      </c>
      <c r="J368" s="114">
        <f t="shared" si="135"/>
        <v>1</v>
      </c>
      <c r="K368" s="113">
        <f>SUMIF(MICRO!AP:AP,O:O,MICRO!X:X)</f>
        <v>936.59999999999991</v>
      </c>
      <c r="L368" s="114">
        <f t="shared" si="136"/>
        <v>1</v>
      </c>
      <c r="M368" s="113">
        <f t="shared" si="137"/>
        <v>0</v>
      </c>
      <c r="N368" s="56" t="str">
        <f t="shared" si="138"/>
        <v>P-198BASES ROLETES</v>
      </c>
      <c r="O368" s="56" t="str">
        <f t="shared" si="139"/>
        <v>14-CV-0005P-198BASES ROLETES</v>
      </c>
      <c r="P368" s="2">
        <f>SUMIF(MICRO!AP:AP,O368,MICRO!AS:AS)</f>
        <v>0</v>
      </c>
      <c r="Q368">
        <f>SUMIF(MICRO!AP:AP,O368,MICRO!AT:AT)</f>
        <v>0</v>
      </c>
      <c r="R368">
        <f>SUMIF(MICRO!AP:AP,O:O,MICRO!AU:AU)</f>
        <v>936.59999999999991</v>
      </c>
    </row>
    <row r="369" spans="4:18" ht="18.75" thickBot="1" x14ac:dyDescent="0.3">
      <c r="D369" s="110" t="s">
        <v>3034</v>
      </c>
      <c r="E369" s="111" t="str">
        <f>VLOOKUP(Tabela2[[#This Row],[TAG]],MICRO!J:L,3,0)</f>
        <v>P-198</v>
      </c>
      <c r="F369" s="109" t="s">
        <v>45</v>
      </c>
      <c r="G369" s="112">
        <f>SUMIF(MICRO!AP:AP,O:O,MICRO!H:H)</f>
        <v>0</v>
      </c>
      <c r="H369" s="113">
        <f>SUMIF(MICRO!AP:AP,O:O,MICRO!R:R)</f>
        <v>0</v>
      </c>
      <c r="I369" s="113">
        <f>SUMIF(MICRO!AP:AP,O:O,MICRO!T:T)</f>
        <v>0</v>
      </c>
      <c r="J369" s="114">
        <f t="shared" si="135"/>
        <v>0</v>
      </c>
      <c r="K369" s="113">
        <f>SUMIF(MICRO!AP:AP,O:O,MICRO!X:X)</f>
        <v>0</v>
      </c>
      <c r="L369" s="114" t="str">
        <f t="shared" si="136"/>
        <v>0%</v>
      </c>
      <c r="M369" s="113">
        <f t="shared" si="137"/>
        <v>0</v>
      </c>
      <c r="N369" s="56" t="str">
        <f t="shared" si="138"/>
        <v>P-198COMERCIAL</v>
      </c>
      <c r="O369" s="56" t="str">
        <f t="shared" si="139"/>
        <v>05-CV-0001P-198COMERCIAL</v>
      </c>
      <c r="P369" s="2">
        <f>SUMIF(MICRO!AP:AP,O369,MICRO!AS:AS)</f>
        <v>0</v>
      </c>
      <c r="Q369">
        <f>SUMIF(MICRO!AP:AP,O369,MICRO!AT:AT)</f>
        <v>0</v>
      </c>
      <c r="R369">
        <f>SUMIF(MICRO!AP:AP,O:O,MICRO!AU:AU)</f>
        <v>0</v>
      </c>
    </row>
    <row r="370" spans="4:18" ht="18.75" thickBot="1" x14ac:dyDescent="0.3">
      <c r="D370" s="110" t="s">
        <v>3093</v>
      </c>
      <c r="E370" s="111" t="str">
        <f>VLOOKUP(Tabela2[[#This Row],[TAG]],MICRO!J:L,3,0)</f>
        <v>P-198</v>
      </c>
      <c r="F370" s="109" t="s">
        <v>45</v>
      </c>
      <c r="G370" s="112">
        <f>SUMIF(MICRO!AP:AP,O:O,MICRO!H:H)</f>
        <v>0</v>
      </c>
      <c r="H370" s="113">
        <f>SUMIF(MICRO!AP:AP,O:O,MICRO!R:R)</f>
        <v>0</v>
      </c>
      <c r="I370" s="113">
        <f>SUMIF(MICRO!AP:AP,O:O,MICRO!T:T)</f>
        <v>0</v>
      </c>
      <c r="J370" s="114">
        <f t="shared" si="135"/>
        <v>0</v>
      </c>
      <c r="K370" s="113">
        <f>SUMIF(MICRO!AP:AP,O:O,MICRO!X:X)</f>
        <v>0</v>
      </c>
      <c r="L370" s="114" t="str">
        <f t="shared" si="136"/>
        <v>0%</v>
      </c>
      <c r="M370" s="113">
        <f t="shared" si="137"/>
        <v>0</v>
      </c>
      <c r="N370" s="56" t="str">
        <f t="shared" si="138"/>
        <v>P-198COMERCIAL</v>
      </c>
      <c r="O370" s="56" t="str">
        <f t="shared" si="139"/>
        <v>14-AC-0001P-198COMERCIAL</v>
      </c>
      <c r="P370" s="2">
        <f>SUMIF(MICRO!AP:AP,O370,MICRO!AS:AS)</f>
        <v>0</v>
      </c>
      <c r="Q370">
        <f>SUMIF(MICRO!AP:AP,O370,MICRO!AT:AT)</f>
        <v>0</v>
      </c>
      <c r="R370">
        <f>SUMIF(MICRO!AP:AP,O:O,MICRO!AU:AU)</f>
        <v>0</v>
      </c>
    </row>
    <row r="371" spans="4:18" ht="18.75" thickBot="1" x14ac:dyDescent="0.3">
      <c r="D371" s="110" t="s">
        <v>3045</v>
      </c>
      <c r="E371" s="111" t="str">
        <f>VLOOKUP(Tabela2[[#This Row],[TAG]],MICRO!J:L,3,0)</f>
        <v>P-198</v>
      </c>
      <c r="F371" s="109" t="s">
        <v>45</v>
      </c>
      <c r="G371" s="112">
        <f>SUMIF(MICRO!AP:AP,O:O,MICRO!H:H)</f>
        <v>0</v>
      </c>
      <c r="H371" s="113">
        <f>SUMIF(MICRO!AP:AP,O:O,MICRO!R:R)</f>
        <v>0</v>
      </c>
      <c r="I371" s="113">
        <f>SUMIF(MICRO!AP:AP,O:O,MICRO!T:T)</f>
        <v>0</v>
      </c>
      <c r="J371" s="114">
        <f t="shared" si="135"/>
        <v>0</v>
      </c>
      <c r="K371" s="113">
        <f>SUMIF(MICRO!AP:AP,O:O,MICRO!X:X)</f>
        <v>0</v>
      </c>
      <c r="L371" s="114" t="str">
        <f t="shared" si="136"/>
        <v>0%</v>
      </c>
      <c r="M371" s="113">
        <f t="shared" si="137"/>
        <v>0</v>
      </c>
      <c r="N371" s="56" t="str">
        <f t="shared" si="138"/>
        <v>P-198COMERCIAL</v>
      </c>
      <c r="O371" s="56" t="str">
        <f t="shared" si="139"/>
        <v>14-CV-0001P-198COMERCIAL</v>
      </c>
      <c r="P371" s="2">
        <f>SUMIF(MICRO!AP:AP,O371,MICRO!AS:AS)</f>
        <v>0</v>
      </c>
      <c r="Q371">
        <f>SUMIF(MICRO!AP:AP,O371,MICRO!AT:AT)</f>
        <v>0</v>
      </c>
      <c r="R371">
        <f>SUMIF(MICRO!AP:AP,O:O,MICRO!AU:AU)</f>
        <v>0</v>
      </c>
    </row>
    <row r="372" spans="4:18" ht="18.75" thickBot="1" x14ac:dyDescent="0.3">
      <c r="D372" s="110" t="s">
        <v>3140</v>
      </c>
      <c r="E372" s="111" t="str">
        <f>VLOOKUP(Tabela2[[#This Row],[TAG]],MICRO!J:L,3,0)</f>
        <v>P-198</v>
      </c>
      <c r="F372" s="109" t="s">
        <v>45</v>
      </c>
      <c r="G372" s="112">
        <f>SUMIF(MICRO!AP:AP,O:O,MICRO!H:H)</f>
        <v>0</v>
      </c>
      <c r="H372" s="113">
        <f>SUMIF(MICRO!AP:AP,O:O,MICRO!R:R)</f>
        <v>0</v>
      </c>
      <c r="I372" s="113">
        <f>SUMIF(MICRO!AP:AP,O:O,MICRO!T:T)</f>
        <v>0</v>
      </c>
      <c r="J372" s="114">
        <f t="shared" si="135"/>
        <v>0</v>
      </c>
      <c r="K372" s="113">
        <f>SUMIF(MICRO!AP:AP,O:O,MICRO!X:X)</f>
        <v>0</v>
      </c>
      <c r="L372" s="114" t="str">
        <f t="shared" si="136"/>
        <v>0%</v>
      </c>
      <c r="M372" s="113">
        <f t="shared" si="137"/>
        <v>0</v>
      </c>
      <c r="N372" s="56" t="str">
        <f t="shared" si="138"/>
        <v>P-198COMERCIAL</v>
      </c>
      <c r="O372" s="56" t="str">
        <f t="shared" si="139"/>
        <v>14-CV-0005P-198COMERCIAL</v>
      </c>
      <c r="P372" s="2">
        <f>SUMIF(MICRO!AP:AP,O372,MICRO!AS:AS)</f>
        <v>0</v>
      </c>
      <c r="Q372">
        <f>SUMIF(MICRO!AP:AP,O372,MICRO!AT:AT)</f>
        <v>0</v>
      </c>
      <c r="R372">
        <f>SUMIF(MICRO!AP:AP,O:O,MICRO!AU:AU)</f>
        <v>0</v>
      </c>
    </row>
    <row r="373" spans="4:18" ht="18.75" thickBot="1" x14ac:dyDescent="0.3">
      <c r="D373" s="110" t="s">
        <v>3034</v>
      </c>
      <c r="E373" s="111" t="str">
        <f>VLOOKUP(Tabela2[[#This Row],[TAG]],MICRO!J:L,3,0)</f>
        <v>P-198</v>
      </c>
      <c r="F373" s="109" t="s">
        <v>22</v>
      </c>
      <c r="G373" s="112">
        <f>SUMIF(MICRO!AP:AP,O:O,MICRO!H:H)</f>
        <v>1709.1</v>
      </c>
      <c r="H373" s="113">
        <f>SUMIF(MICRO!AP:AP,O:O,MICRO!R:R)</f>
        <v>961.36874999999998</v>
      </c>
      <c r="I373" s="113">
        <f>SUMIF(MICRO!AP:AP,O:O,MICRO!T:T)</f>
        <v>-1709.1</v>
      </c>
      <c r="J373" s="114">
        <f t="shared" si="135"/>
        <v>0.5625</v>
      </c>
      <c r="K373" s="113">
        <f>SUMIF(MICRO!AP:AP,O:O,MICRO!X:X)</f>
        <v>0</v>
      </c>
      <c r="L373" s="114">
        <f t="shared" si="136"/>
        <v>0</v>
      </c>
      <c r="M373" s="113">
        <f t="shared" si="137"/>
        <v>1709.1</v>
      </c>
      <c r="N373" s="56" t="str">
        <f t="shared" si="138"/>
        <v>P-198TAMBOR</v>
      </c>
      <c r="O373" s="56" t="str">
        <f t="shared" si="139"/>
        <v>05-CV-0001P-198TAMBOR</v>
      </c>
      <c r="P373" s="2">
        <f>SUMIF(MICRO!AP:AP,O373,MICRO!AS:AS)</f>
        <v>0</v>
      </c>
      <c r="Q373">
        <f>SUMIF(MICRO!AP:AP,O373,MICRO!AT:AT)</f>
        <v>0</v>
      </c>
      <c r="R373">
        <f>SUMIF(MICRO!AP:AP,O:O,MICRO!AU:AU)</f>
        <v>0</v>
      </c>
    </row>
    <row r="374" spans="4:18" ht="18.75" thickBot="1" x14ac:dyDescent="0.3">
      <c r="D374" s="110" t="s">
        <v>3093</v>
      </c>
      <c r="E374" s="111" t="str">
        <f>VLOOKUP(Tabela2[[#This Row],[TAG]],MICRO!J:L,3,0)</f>
        <v>P-198</v>
      </c>
      <c r="F374" s="109" t="s">
        <v>22</v>
      </c>
      <c r="G374" s="112">
        <f>SUMIF(MICRO!AP:AP,O:O,MICRO!H:H)</f>
        <v>0</v>
      </c>
      <c r="H374" s="113">
        <f>SUMIF(MICRO!AP:AP,O:O,MICRO!R:R)</f>
        <v>0</v>
      </c>
      <c r="I374" s="113">
        <f>SUMIF(MICRO!AP:AP,O:O,MICRO!T:T)</f>
        <v>0</v>
      </c>
      <c r="J374" s="114">
        <f t="shared" si="135"/>
        <v>0</v>
      </c>
      <c r="K374" s="113">
        <f>SUMIF(MICRO!AP:AP,O:O,MICRO!X:X)</f>
        <v>0</v>
      </c>
      <c r="L374" s="114" t="str">
        <f t="shared" si="136"/>
        <v>0%</v>
      </c>
      <c r="M374" s="113">
        <f t="shared" si="137"/>
        <v>0</v>
      </c>
      <c r="N374" s="56" t="str">
        <f t="shared" si="138"/>
        <v>P-198TAMBOR</v>
      </c>
      <c r="O374" s="56" t="str">
        <f t="shared" si="139"/>
        <v>14-AC-0001P-198TAMBOR</v>
      </c>
      <c r="P374" s="2">
        <f>SUMIF(MICRO!AP:AP,O374,MICRO!AS:AS)</f>
        <v>0</v>
      </c>
      <c r="Q374">
        <f>SUMIF(MICRO!AP:AP,O374,MICRO!AT:AT)</f>
        <v>0</v>
      </c>
      <c r="R374">
        <f>SUMIF(MICRO!AP:AP,O:O,MICRO!AU:AU)</f>
        <v>0</v>
      </c>
    </row>
    <row r="375" spans="4:18" ht="18.75" thickBot="1" x14ac:dyDescent="0.3">
      <c r="D375" s="110" t="s">
        <v>3045</v>
      </c>
      <c r="E375" s="111" t="str">
        <f>VLOOKUP(Tabela2[[#This Row],[TAG]],MICRO!J:L,3,0)</f>
        <v>P-198</v>
      </c>
      <c r="F375" s="109" t="s">
        <v>22</v>
      </c>
      <c r="G375" s="112">
        <f>SUMIF(MICRO!AP:AP,O:O,MICRO!H:H)</f>
        <v>3236.5</v>
      </c>
      <c r="H375" s="113">
        <f>SUMIF(MICRO!AP:AP,O:O,MICRO!R:R)</f>
        <v>1820.53125</v>
      </c>
      <c r="I375" s="113">
        <f>SUMIF(MICRO!AP:AP,O:O,MICRO!T:T)</f>
        <v>-3236.5</v>
      </c>
      <c r="J375" s="114">
        <f t="shared" si="135"/>
        <v>0.5625</v>
      </c>
      <c r="K375" s="113">
        <f>SUMIF(MICRO!AP:AP,O:O,MICRO!X:X)</f>
        <v>0</v>
      </c>
      <c r="L375" s="114">
        <f t="shared" si="136"/>
        <v>0</v>
      </c>
      <c r="M375" s="113">
        <f t="shared" si="137"/>
        <v>3236.5</v>
      </c>
      <c r="N375" s="56" t="str">
        <f t="shared" si="138"/>
        <v>P-198TAMBOR</v>
      </c>
      <c r="O375" s="56" t="str">
        <f t="shared" si="139"/>
        <v>14-CV-0001P-198TAMBOR</v>
      </c>
      <c r="P375" s="2">
        <f>SUMIF(MICRO!AP:AP,O375,MICRO!AS:AS)</f>
        <v>0</v>
      </c>
      <c r="Q375">
        <f>SUMIF(MICRO!AP:AP,O375,MICRO!AT:AT)</f>
        <v>0</v>
      </c>
      <c r="R375">
        <f>SUMIF(MICRO!AP:AP,O:O,MICRO!AU:AU)</f>
        <v>0</v>
      </c>
    </row>
    <row r="376" spans="4:18" ht="18.75" thickBot="1" x14ac:dyDescent="0.3">
      <c r="D376" s="110" t="s">
        <v>3140</v>
      </c>
      <c r="E376" s="111" t="str">
        <f>VLOOKUP(Tabela2[[#This Row],[TAG]],MICRO!J:L,3,0)</f>
        <v>P-198</v>
      </c>
      <c r="F376" s="109" t="s">
        <v>22</v>
      </c>
      <c r="G376" s="112">
        <f>SUMIF(MICRO!AP:AP,O:O,MICRO!H:H)</f>
        <v>471.8</v>
      </c>
      <c r="H376" s="113">
        <f>SUMIF(MICRO!AP:AP,O:O,MICRO!R:R)</f>
        <v>127.91250000000001</v>
      </c>
      <c r="I376" s="113">
        <f>SUMIF(MICRO!AP:AP,O:O,MICRO!T:T)</f>
        <v>-471.8</v>
      </c>
      <c r="J376" s="114">
        <f t="shared" si="135"/>
        <v>0.27111593895718528</v>
      </c>
      <c r="K376" s="113">
        <f>SUMIF(MICRO!AP:AP,O:O,MICRO!X:X)</f>
        <v>0</v>
      </c>
      <c r="L376" s="114">
        <f t="shared" si="136"/>
        <v>0</v>
      </c>
      <c r="M376" s="113">
        <f t="shared" si="137"/>
        <v>471.8</v>
      </c>
      <c r="N376" s="56" t="str">
        <f t="shared" si="138"/>
        <v>P-198TAMBOR</v>
      </c>
      <c r="O376" s="56" t="str">
        <f t="shared" si="139"/>
        <v>14-CV-0005P-198TAMBOR</v>
      </c>
      <c r="P376" s="2">
        <f>SUMIF(MICRO!AP:AP,O376,MICRO!AS:AS)</f>
        <v>0</v>
      </c>
      <c r="Q376">
        <f>SUMIF(MICRO!AP:AP,O376,MICRO!AT:AT)</f>
        <v>0</v>
      </c>
      <c r="R376">
        <f>SUMIF(MICRO!AP:AP,O:O,MICRO!AU:AU)</f>
        <v>0</v>
      </c>
    </row>
    <row r="377" spans="4:18" ht="18.75" thickBot="1" x14ac:dyDescent="0.3">
      <c r="D377" s="110" t="s">
        <v>3034</v>
      </c>
      <c r="E377" s="111" t="str">
        <f>VLOOKUP(Tabela2[[#This Row],[TAG]],MICRO!J:L,3,0)</f>
        <v>P-198</v>
      </c>
      <c r="F377" s="109" t="s">
        <v>44</v>
      </c>
      <c r="G377" s="112">
        <f>SUMIF(MICRO!AP:AP,O:O,MICRO!H:H)</f>
        <v>0</v>
      </c>
      <c r="H377" s="113">
        <f>SUMIF(MICRO!AP:AP,O:O,MICRO!R:R)</f>
        <v>0</v>
      </c>
      <c r="I377" s="113">
        <f>SUMIF(MICRO!AP:AP,O:O,MICRO!T:T)</f>
        <v>0</v>
      </c>
      <c r="J377" s="114">
        <f t="shared" si="135"/>
        <v>0</v>
      </c>
      <c r="K377" s="113">
        <f>SUMIF(MICRO!AP:AP,O:O,MICRO!X:X)</f>
        <v>0</v>
      </c>
      <c r="L377" s="114" t="str">
        <f t="shared" si="136"/>
        <v>0%</v>
      </c>
      <c r="M377" s="113">
        <f t="shared" si="137"/>
        <v>0</v>
      </c>
      <c r="N377" s="56" t="str">
        <f t="shared" si="138"/>
        <v>P-198REVESTIMENTO</v>
      </c>
      <c r="O377" s="56" t="str">
        <f t="shared" si="139"/>
        <v>05-CV-0001P-198REVESTIMENTO</v>
      </c>
      <c r="P377" s="2">
        <f>SUMIF(MICRO!AP:AP,O377,MICRO!AS:AS)</f>
        <v>0</v>
      </c>
      <c r="Q377">
        <f>SUMIF(MICRO!AP:AP,O377,MICRO!AT:AT)</f>
        <v>0</v>
      </c>
      <c r="R377">
        <f>SUMIF(MICRO!AP:AP,O:O,MICRO!AU:AU)</f>
        <v>0</v>
      </c>
    </row>
    <row r="378" spans="4:18" ht="18.75" thickBot="1" x14ac:dyDescent="0.3">
      <c r="D378" s="110" t="s">
        <v>3093</v>
      </c>
      <c r="E378" s="111" t="str">
        <f>VLOOKUP(Tabela2[[#This Row],[TAG]],MICRO!J:L,3,0)</f>
        <v>P-198</v>
      </c>
      <c r="F378" s="109" t="s">
        <v>44</v>
      </c>
      <c r="G378" s="112">
        <f>SUMIF(MICRO!AP:AP,O:O,MICRO!H:H)</f>
        <v>0</v>
      </c>
      <c r="H378" s="113">
        <f>SUMIF(MICRO!AP:AP,O:O,MICRO!R:R)</f>
        <v>0</v>
      </c>
      <c r="I378" s="113">
        <f>SUMIF(MICRO!AP:AP,O:O,MICRO!T:T)</f>
        <v>0</v>
      </c>
      <c r="J378" s="114">
        <f t="shared" si="135"/>
        <v>0</v>
      </c>
      <c r="K378" s="113">
        <f>SUMIF(MICRO!AP:AP,O:O,MICRO!X:X)</f>
        <v>0</v>
      </c>
      <c r="L378" s="114" t="str">
        <f t="shared" si="136"/>
        <v>0%</v>
      </c>
      <c r="M378" s="113">
        <f t="shared" si="137"/>
        <v>0</v>
      </c>
      <c r="N378" s="56" t="str">
        <f t="shared" si="138"/>
        <v>P-198REVESTIMENTO</v>
      </c>
      <c r="O378" s="56" t="str">
        <f t="shared" si="139"/>
        <v>14-AC-0001P-198REVESTIMENTO</v>
      </c>
      <c r="P378" s="2">
        <f>SUMIF(MICRO!AP:AP,O378,MICRO!AS:AS)</f>
        <v>0</v>
      </c>
      <c r="Q378">
        <f>SUMIF(MICRO!AP:AP,O378,MICRO!AT:AT)</f>
        <v>0</v>
      </c>
      <c r="R378">
        <f>SUMIF(MICRO!AP:AP,O:O,MICRO!AU:AU)</f>
        <v>0</v>
      </c>
    </row>
    <row r="379" spans="4:18" ht="18.75" thickBot="1" x14ac:dyDescent="0.3">
      <c r="D379" s="110" t="s">
        <v>3045</v>
      </c>
      <c r="E379" s="111" t="str">
        <f>VLOOKUP(Tabela2[[#This Row],[TAG]],MICRO!J:L,3,0)</f>
        <v>P-198</v>
      </c>
      <c r="F379" s="109" t="s">
        <v>44</v>
      </c>
      <c r="G379" s="112">
        <f>SUMIF(MICRO!AP:AP,O:O,MICRO!H:H)</f>
        <v>0</v>
      </c>
      <c r="H379" s="113">
        <f>SUMIF(MICRO!AP:AP,O:O,MICRO!R:R)</f>
        <v>0</v>
      </c>
      <c r="I379" s="113">
        <f>SUMIF(MICRO!AP:AP,O:O,MICRO!T:T)</f>
        <v>0</v>
      </c>
      <c r="J379" s="114">
        <f t="shared" si="135"/>
        <v>0</v>
      </c>
      <c r="K379" s="113">
        <f>SUMIF(MICRO!AP:AP,O:O,MICRO!X:X)</f>
        <v>0</v>
      </c>
      <c r="L379" s="114" t="str">
        <f t="shared" si="136"/>
        <v>0%</v>
      </c>
      <c r="M379" s="113">
        <f t="shared" si="137"/>
        <v>0</v>
      </c>
      <c r="N379" s="56" t="str">
        <f t="shared" si="138"/>
        <v>P-198REVESTIMENTO</v>
      </c>
      <c r="O379" s="56" t="str">
        <f t="shared" si="139"/>
        <v>14-CV-0001P-198REVESTIMENTO</v>
      </c>
      <c r="P379" s="2">
        <f>SUMIF(MICRO!AP:AP,O379,MICRO!AS:AS)</f>
        <v>0</v>
      </c>
      <c r="Q379">
        <f>SUMIF(MICRO!AP:AP,O379,MICRO!AT:AT)</f>
        <v>0</v>
      </c>
      <c r="R379">
        <f>SUMIF(MICRO!AP:AP,O:O,MICRO!AU:AU)</f>
        <v>0</v>
      </c>
    </row>
    <row r="380" spans="4:18" ht="18.75" thickBot="1" x14ac:dyDescent="0.3">
      <c r="D380" s="110" t="s">
        <v>3140</v>
      </c>
      <c r="E380" s="111" t="str">
        <f>VLOOKUP(Tabela2[[#This Row],[TAG]],MICRO!J:L,3,0)</f>
        <v>P-198</v>
      </c>
      <c r="F380" s="109" t="s">
        <v>44</v>
      </c>
      <c r="G380" s="112">
        <f>SUMIF(MICRO!AP:AP,O:O,MICRO!H:H)</f>
        <v>0</v>
      </c>
      <c r="H380" s="113">
        <f>SUMIF(MICRO!AP:AP,O:O,MICRO!R:R)</f>
        <v>0</v>
      </c>
      <c r="I380" s="113">
        <f>SUMIF(MICRO!AP:AP,O:O,MICRO!T:T)</f>
        <v>0</v>
      </c>
      <c r="J380" s="114">
        <f t="shared" si="135"/>
        <v>0</v>
      </c>
      <c r="K380" s="113">
        <f>SUMIF(MICRO!AP:AP,O:O,MICRO!X:X)</f>
        <v>0</v>
      </c>
      <c r="L380" s="114" t="str">
        <f t="shared" si="136"/>
        <v>0%</v>
      </c>
      <c r="M380" s="113">
        <f t="shared" si="137"/>
        <v>0</v>
      </c>
      <c r="N380" s="56" t="str">
        <f t="shared" si="138"/>
        <v>P-198REVESTIMENTO</v>
      </c>
      <c r="O380" s="56" t="str">
        <f t="shared" si="139"/>
        <v>14-CV-0005P-198REVESTIMENTO</v>
      </c>
      <c r="P380" s="2">
        <f>SUMIF(MICRO!AP:AP,O380,MICRO!AS:AS)</f>
        <v>0</v>
      </c>
      <c r="Q380">
        <f>SUMIF(MICRO!AP:AP,O380,MICRO!AT:AT)</f>
        <v>0</v>
      </c>
      <c r="R380">
        <f>SUMIF(MICRO!AP:AP,O:O,MICRO!AU:AU)</f>
        <v>0</v>
      </c>
    </row>
    <row r="381" spans="4:18" ht="18.75" thickBot="1" x14ac:dyDescent="0.3">
      <c r="D381" s="110" t="s">
        <v>3110</v>
      </c>
      <c r="E381" s="111" t="str">
        <f>VLOOKUP(Tabela2[[#This Row],[TAG]],MICRO!J:L,3,0)</f>
        <v>P-204</v>
      </c>
      <c r="F381" s="109" t="s">
        <v>23</v>
      </c>
      <c r="G381" s="112">
        <f>SUMIF(MICRO!AP:AP,O:O,MICRO!H:H)</f>
        <v>122.99999999999999</v>
      </c>
      <c r="H381" s="113">
        <f>SUMIF(MICRO!AP:AP,O:O,MICRO!R:R)</f>
        <v>122.99999999999999</v>
      </c>
      <c r="I381" s="113">
        <f>SUMIF(MICRO!AP:AP,O:O,MICRO!T:T)</f>
        <v>0</v>
      </c>
      <c r="J381" s="114">
        <f t="shared" si="135"/>
        <v>1</v>
      </c>
      <c r="K381" s="113">
        <f>SUMIF(MICRO!AP:AP,O:O,MICRO!X:X)</f>
        <v>122.99999999999999</v>
      </c>
      <c r="L381" s="114">
        <f t="shared" si="136"/>
        <v>1</v>
      </c>
      <c r="M381" s="113">
        <f t="shared" si="137"/>
        <v>0</v>
      </c>
      <c r="N381" s="56" t="str">
        <f t="shared" si="138"/>
        <v>P-204ROLOS</v>
      </c>
      <c r="O381" s="56" t="str">
        <f t="shared" si="139"/>
        <v>P204P-204ROLOS</v>
      </c>
      <c r="P381" s="2">
        <f>SUMIF(MICRO!AP:AP,O381,MICRO!AS:AS)</f>
        <v>0</v>
      </c>
      <c r="Q381">
        <f>SUMIF(MICRO!AP:AP,O381,MICRO!AT:AT)</f>
        <v>0</v>
      </c>
      <c r="R381">
        <f>SUMIF(MICRO!AP:AP,O:O,MICRO!AU:AU)</f>
        <v>122.99999999999999</v>
      </c>
    </row>
    <row r="382" spans="4:18" ht="18.75" thickBot="1" x14ac:dyDescent="0.3">
      <c r="D382" s="110" t="s">
        <v>3168</v>
      </c>
      <c r="E382" s="111" t="str">
        <f>VLOOKUP(Tabela2[[#This Row],[TAG]],MICRO!J:L,3,0)</f>
        <v>P-205</v>
      </c>
      <c r="F382" s="109" t="s">
        <v>33</v>
      </c>
      <c r="G382" s="112">
        <f>SUMIF(MICRO!AP:AP,O:O,MICRO!H:H)</f>
        <v>97.199999999999989</v>
      </c>
      <c r="H382" s="113">
        <f>SUMIF(MICRO!AP:AP,O:O,MICRO!R:R)</f>
        <v>97.199999999999989</v>
      </c>
      <c r="I382" s="113">
        <f>SUMIF(MICRO!AP:AP,O:O,MICRO!T:T)</f>
        <v>0</v>
      </c>
      <c r="J382" s="114">
        <f t="shared" si="135"/>
        <v>1</v>
      </c>
      <c r="K382" s="113">
        <f>SUMIF(MICRO!AP:AP,O:O,MICRO!X:X)</f>
        <v>97.199999999999989</v>
      </c>
      <c r="L382" s="114">
        <f t="shared" si="136"/>
        <v>1</v>
      </c>
      <c r="M382" s="113">
        <f t="shared" si="137"/>
        <v>0</v>
      </c>
      <c r="N382" s="56" t="str">
        <f t="shared" si="138"/>
        <v>P-205BASES ROLETES</v>
      </c>
      <c r="O382" s="56" t="str">
        <f t="shared" si="139"/>
        <v>P205P-205BASES ROLETES</v>
      </c>
      <c r="P382" s="2">
        <f>SUMIF(MICRO!AP:AP,O382,MICRO!AS:AS)</f>
        <v>0</v>
      </c>
      <c r="Q382">
        <f>SUMIF(MICRO!AP:AP,O382,MICRO!AT:AT)</f>
        <v>0</v>
      </c>
      <c r="R382">
        <f>SUMIF(MICRO!AP:AP,O:O,MICRO!AU:AU)</f>
        <v>97.199999999999989</v>
      </c>
    </row>
    <row r="383" spans="4:18" ht="18.75" thickBot="1" x14ac:dyDescent="0.3">
      <c r="D383" s="110" t="s">
        <v>4298</v>
      </c>
      <c r="E383" s="111" t="str">
        <f>VLOOKUP(Tabela2[[#This Row],[TAG]],MICRO!J:L,3,0)</f>
        <v>P-208</v>
      </c>
      <c r="F383" s="109" t="s">
        <v>23</v>
      </c>
      <c r="G383" s="112">
        <f>SUMIF(MICRO!AP:AP,O:O,MICRO!H:H)</f>
        <v>135</v>
      </c>
      <c r="H383" s="113">
        <f>SUMIF(MICRO!AP:AP,O:O,MICRO!R:R)</f>
        <v>135</v>
      </c>
      <c r="I383" s="113">
        <f>SUMIF(MICRO!AP:AP,O:O,MICRO!T:T)</f>
        <v>0</v>
      </c>
      <c r="J383" s="114">
        <f t="shared" si="135"/>
        <v>1</v>
      </c>
      <c r="K383" s="113">
        <f>SUMIF(MICRO!AP:AP,O:O,MICRO!X:X)</f>
        <v>270</v>
      </c>
      <c r="L383" s="114">
        <f t="shared" si="136"/>
        <v>2</v>
      </c>
      <c r="M383" s="113">
        <f t="shared" si="137"/>
        <v>-135</v>
      </c>
      <c r="N383" s="56" t="str">
        <f t="shared" si="138"/>
        <v>P-208ROLOS</v>
      </c>
      <c r="O383" s="56" t="str">
        <f t="shared" si="139"/>
        <v>P208P-208ROLOS</v>
      </c>
      <c r="P383" s="2">
        <f>SUMIF(MICRO!AP:AP,O383,MICRO!AS:AS)</f>
        <v>0</v>
      </c>
      <c r="Q383">
        <f>SUMIF(MICRO!AP:AP,O383,MICRO!AT:AT)</f>
        <v>0</v>
      </c>
      <c r="R383">
        <f>SUMIF(MICRO!AP:AP,O:O,MICRO!AU:AU)</f>
        <v>135</v>
      </c>
    </row>
    <row r="384" spans="4:18" ht="18.75" thickBot="1" x14ac:dyDescent="0.3">
      <c r="D384" s="110" t="s">
        <v>4305</v>
      </c>
      <c r="E384" s="111" t="str">
        <f>VLOOKUP(Tabela2[[#This Row],[TAG]],MICRO!J:L,3,0)</f>
        <v>P-209</v>
      </c>
      <c r="F384" s="109" t="s">
        <v>32</v>
      </c>
      <c r="G384" s="112">
        <f>SUMIF(MICRO!AP:AP,O:O,MICRO!H:H)</f>
        <v>119.6</v>
      </c>
      <c r="H384" s="113">
        <f>SUMIF(MICRO!AP:AP,O:O,MICRO!R:R)</f>
        <v>119.6</v>
      </c>
      <c r="I384" s="113">
        <f>SUMIF(MICRO!AP:AP,O:O,MICRO!T:T)</f>
        <v>0</v>
      </c>
      <c r="J384" s="114">
        <f t="shared" si="135"/>
        <v>1</v>
      </c>
      <c r="K384" s="113">
        <f>SUMIF(MICRO!AP:AP,O:O,MICRO!X:X)</f>
        <v>119.6</v>
      </c>
      <c r="L384" s="114">
        <f t="shared" si="136"/>
        <v>1</v>
      </c>
      <c r="M384" s="113">
        <f t="shared" si="137"/>
        <v>0</v>
      </c>
      <c r="N384" s="56" t="str">
        <f t="shared" si="138"/>
        <v>P-209USINAGEM</v>
      </c>
      <c r="O384" s="56" t="str">
        <f t="shared" si="139"/>
        <v>P209P-209USINAGEM</v>
      </c>
      <c r="P384" s="2">
        <f>SUMIF(MICRO!AP:AP,O384,MICRO!AS:AS)</f>
        <v>0</v>
      </c>
      <c r="Q384">
        <f>SUMIF(MICRO!AP:AP,O384,MICRO!AT:AT)</f>
        <v>0</v>
      </c>
      <c r="R384">
        <f>SUMIF(MICRO!AP:AP,O:O,MICRO!AU:AU)</f>
        <v>119.6</v>
      </c>
    </row>
    <row r="385" spans="4:18" ht="18.75" thickBot="1" x14ac:dyDescent="0.3">
      <c r="D385" s="8" t="s">
        <v>4834</v>
      </c>
      <c r="E385" s="111" t="str">
        <f>VLOOKUP(Tabela2[[#This Row],[TAG]],MICRO!J:L,3,0)</f>
        <v>P-207</v>
      </c>
      <c r="F385" s="109" t="s">
        <v>23</v>
      </c>
      <c r="G385" s="112">
        <f>SUMIF(MICRO!AP:AP,O:O,MICRO!H:H)</f>
        <v>0</v>
      </c>
      <c r="H385" s="113">
        <f>SUMIF(MICRO!AP:AP,O:O,MICRO!R:R)</f>
        <v>0</v>
      </c>
      <c r="I385" s="113">
        <f>SUMIF(MICRO!AP:AP,O:O,MICRO!T:T)</f>
        <v>0</v>
      </c>
      <c r="J385" s="114">
        <f t="shared" si="135"/>
        <v>0</v>
      </c>
      <c r="K385" s="113">
        <f>SUMIF(MICRO!AP:AP,O:O,MICRO!X:X)</f>
        <v>0</v>
      </c>
      <c r="L385" s="114" t="str">
        <f t="shared" si="136"/>
        <v>0%</v>
      </c>
      <c r="M385" s="113">
        <f t="shared" si="137"/>
        <v>0</v>
      </c>
      <c r="N385" s="56" t="str">
        <f t="shared" si="138"/>
        <v>P-207ROLOS</v>
      </c>
      <c r="O385" s="56" t="str">
        <f t="shared" si="139"/>
        <v>0102-TC09P-207ROLOS</v>
      </c>
      <c r="P385" s="2">
        <f>SUMIF(MICRO!AP:AP,O385,MICRO!AS:AS)</f>
        <v>0</v>
      </c>
      <c r="Q385">
        <f>SUMIF(MICRO!AP:AP,O385,MICRO!AT:AT)</f>
        <v>0</v>
      </c>
      <c r="R385">
        <f>SUMIF(MICRO!AP:AP,O:O,MICRO!AU:AU)</f>
        <v>0</v>
      </c>
    </row>
    <row r="386" spans="4:18" ht="18.75" thickBot="1" x14ac:dyDescent="0.3">
      <c r="D386" s="8" t="s">
        <v>4834</v>
      </c>
      <c r="E386" s="111" t="str">
        <f>VLOOKUP(Tabela2[[#This Row],[TAG]],MICRO!J:L,3,0)</f>
        <v>P-207</v>
      </c>
      <c r="F386" s="109" t="s">
        <v>31</v>
      </c>
      <c r="G386" s="112">
        <f>SUMIF(MICRO!AP:AP,O:O,MICRO!H:H)</f>
        <v>0</v>
      </c>
      <c r="H386" s="113">
        <f>SUMIF(MICRO!AP:AP,O:O,MICRO!R:R)</f>
        <v>0</v>
      </c>
      <c r="I386" s="113">
        <f>SUMIF(MICRO!AP:AP,O:O,MICRO!T:T)</f>
        <v>0</v>
      </c>
      <c r="J386" s="114">
        <f t="shared" si="135"/>
        <v>0</v>
      </c>
      <c r="K386" s="113">
        <f>SUMIF(MICRO!AP:AP,O:O,MICRO!X:X)</f>
        <v>0</v>
      </c>
      <c r="L386" s="114" t="str">
        <f t="shared" si="136"/>
        <v>0%</v>
      </c>
      <c r="M386" s="113">
        <f t="shared" si="137"/>
        <v>0</v>
      </c>
      <c r="N386" s="56" t="str">
        <f t="shared" si="138"/>
        <v>P-207ESTRUTURA</v>
      </c>
      <c r="O386" s="56" t="str">
        <f t="shared" si="139"/>
        <v>0102-TC09P-207ESTRUTURA</v>
      </c>
      <c r="P386" s="2">
        <f>SUMIF(MICRO!AP:AP,O386,MICRO!AS:AS)</f>
        <v>0</v>
      </c>
      <c r="Q386">
        <f>SUMIF(MICRO!AP:AP,O386,MICRO!AT:AT)</f>
        <v>0</v>
      </c>
      <c r="R386">
        <f>SUMIF(MICRO!AP:AP,O:O,MICRO!AU:AU)</f>
        <v>0</v>
      </c>
    </row>
    <row r="387" spans="4:18" ht="18.75" thickBot="1" x14ac:dyDescent="0.3">
      <c r="D387" s="8" t="s">
        <v>4834</v>
      </c>
      <c r="E387" s="111" t="str">
        <f>VLOOKUP(Tabela2[[#This Row],[TAG]],MICRO!J:L,3,0)</f>
        <v>P-207</v>
      </c>
      <c r="F387" s="109" t="s">
        <v>33</v>
      </c>
      <c r="G387" s="112">
        <f>SUMIF(MICRO!AP:AP,O:O,MICRO!H:H)</f>
        <v>0</v>
      </c>
      <c r="H387" s="113">
        <f>SUMIF(MICRO!AP:AP,O:O,MICRO!R:R)</f>
        <v>0</v>
      </c>
      <c r="I387" s="113">
        <f>SUMIF(MICRO!AP:AP,O:O,MICRO!T:T)</f>
        <v>0</v>
      </c>
      <c r="J387" s="114">
        <f t="shared" si="135"/>
        <v>0</v>
      </c>
      <c r="K387" s="113">
        <f>SUMIF(MICRO!AP:AP,O:O,MICRO!X:X)</f>
        <v>0</v>
      </c>
      <c r="L387" s="114" t="str">
        <f t="shared" si="136"/>
        <v>0%</v>
      </c>
      <c r="M387" s="113">
        <f t="shared" si="137"/>
        <v>0</v>
      </c>
      <c r="N387" s="56" t="str">
        <f t="shared" si="138"/>
        <v>P-207BASES ROLETES</v>
      </c>
      <c r="O387" s="56" t="str">
        <f t="shared" si="139"/>
        <v>0102-TC09P-207BASES ROLETES</v>
      </c>
      <c r="P387" s="2">
        <f>SUMIF(MICRO!AP:AP,O387,MICRO!AS:AS)</f>
        <v>0</v>
      </c>
      <c r="Q387">
        <f>SUMIF(MICRO!AP:AP,O387,MICRO!AT:AT)</f>
        <v>0</v>
      </c>
      <c r="R387">
        <f>SUMIF(MICRO!AP:AP,O:O,MICRO!AU:AU)</f>
        <v>0</v>
      </c>
    </row>
    <row r="388" spans="4:18" ht="18.75" thickBot="1" x14ac:dyDescent="0.3">
      <c r="D388" s="110"/>
      <c r="E388" s="111" t="e">
        <f>VLOOKUP(Tabela2[[#This Row],[TAG]],MICRO!J:L,3,0)</f>
        <v>#N/A</v>
      </c>
      <c r="F388" s="109"/>
      <c r="G388" s="112">
        <f>SUMIF(MICRO!AP:AP,O:O,MICRO!H:H)</f>
        <v>0</v>
      </c>
      <c r="H388" s="113">
        <f>SUMIF(MICRO!AP:AP,O:O,MICRO!R:R)</f>
        <v>0</v>
      </c>
      <c r="I388" s="113">
        <f>SUMIF(MICRO!AP:AP,O:O,MICRO!T:T)</f>
        <v>0</v>
      </c>
      <c r="J388" s="114">
        <f t="shared" si="135"/>
        <v>0</v>
      </c>
      <c r="K388" s="113">
        <f>SUMIF(MICRO!AP:AP,O:O,MICRO!X:X)</f>
        <v>0</v>
      </c>
      <c r="L388" s="114" t="str">
        <f t="shared" si="136"/>
        <v>0%</v>
      </c>
      <c r="M388" s="113">
        <f t="shared" si="137"/>
        <v>0</v>
      </c>
      <c r="N388" s="56" t="e">
        <f t="shared" si="138"/>
        <v>#N/A</v>
      </c>
      <c r="O388" s="56" t="e">
        <f t="shared" si="139"/>
        <v>#N/A</v>
      </c>
      <c r="P388" s="2">
        <f>SUMIF(MICRO!AP:AP,O388,MICRO!AS:AS)</f>
        <v>0</v>
      </c>
      <c r="Q388">
        <f>SUMIF(MICRO!AP:AP,O388,MICRO!AT:AT)</f>
        <v>0</v>
      </c>
      <c r="R388">
        <f>SUMIF(MICRO!AP:AP,O:O,MICRO!AU:AU)</f>
        <v>0</v>
      </c>
    </row>
    <row r="389" spans="4:18" ht="18.75" thickBot="1" x14ac:dyDescent="0.3">
      <c r="D389" s="110"/>
      <c r="E389" s="111" t="e">
        <f>VLOOKUP(Tabela2[[#This Row],[TAG]],MICRO!J:L,3,0)</f>
        <v>#N/A</v>
      </c>
      <c r="F389" s="109"/>
      <c r="G389" s="112">
        <f>SUMIF(MICRO!AP:AP,O:O,MICRO!H:H)</f>
        <v>0</v>
      </c>
      <c r="H389" s="113">
        <f>SUMIF(MICRO!AP:AP,O:O,MICRO!R:R)</f>
        <v>0</v>
      </c>
      <c r="I389" s="113">
        <f>SUMIF(MICRO!AP:AP,O:O,MICRO!T:T)</f>
        <v>0</v>
      </c>
      <c r="J389" s="114">
        <f t="shared" si="130"/>
        <v>0</v>
      </c>
      <c r="K389" s="113">
        <f>SUMIF(MICRO!AP:AP,O:O,MICRO!X:X)</f>
        <v>0</v>
      </c>
      <c r="L389" s="114" t="str">
        <f t="shared" si="131"/>
        <v>0%</v>
      </c>
      <c r="M389" s="113">
        <f t="shared" si="132"/>
        <v>0</v>
      </c>
      <c r="N389" s="56" t="e">
        <f t="shared" si="133"/>
        <v>#N/A</v>
      </c>
      <c r="O389" s="56" t="e">
        <f t="shared" si="134"/>
        <v>#N/A</v>
      </c>
      <c r="P389" s="2">
        <f>SUMIF(MICRO!AP:AP,O389,MICRO!AS:AS)</f>
        <v>0</v>
      </c>
      <c r="Q389">
        <f>SUMIF(MICRO!AP:AP,O389,MICRO!AT:AT)</f>
        <v>0</v>
      </c>
      <c r="R389">
        <f>SUMIF(MICRO!AP:AP,O:O,MICRO!AU:AU)</f>
        <v>0</v>
      </c>
    </row>
    <row r="390" spans="4:18" ht="18.75" thickBot="1" x14ac:dyDescent="0.3">
      <c r="D390" s="110" t="s">
        <v>2998</v>
      </c>
      <c r="E390" s="111" t="str">
        <f>VLOOKUP(Tabela2[[#This Row],[TAG]],MICRO!J:L,3,0)</f>
        <v>P-190</v>
      </c>
      <c r="F390" s="109" t="s">
        <v>32</v>
      </c>
      <c r="G390" s="112">
        <f>SUMIF(MICRO!AP:AP,O:O,MICRO!H:H)</f>
        <v>143.6</v>
      </c>
      <c r="H390" s="113">
        <f>SUMIF(MICRO!AP:AP,O:O,MICRO!R:R)</f>
        <v>143.6</v>
      </c>
      <c r="I390" s="113">
        <f>SUMIF(MICRO!AP:AP,O:O,MICRO!T:T)</f>
        <v>0</v>
      </c>
      <c r="J390" s="114">
        <f t="shared" si="130"/>
        <v>1</v>
      </c>
      <c r="K390" s="113">
        <f>SUMIF(MICRO!AP:AP,O:O,MICRO!X:X)</f>
        <v>143.6</v>
      </c>
      <c r="L390" s="114">
        <f t="shared" si="131"/>
        <v>1</v>
      </c>
      <c r="M390" s="113">
        <f t="shared" si="132"/>
        <v>0</v>
      </c>
      <c r="N390" s="56" t="str">
        <f t="shared" si="133"/>
        <v>P-190USINAGEM</v>
      </c>
      <c r="O390" s="56" t="str">
        <f t="shared" si="134"/>
        <v>p190P-190USINAGEM</v>
      </c>
      <c r="P390" s="2">
        <f>SUMIF(MICRO!AP:AP,O390,MICRO!AS:AS)</f>
        <v>0</v>
      </c>
      <c r="Q390">
        <f>SUMIF(MICRO!AP:AP,O390,MICRO!AT:AT)</f>
        <v>0</v>
      </c>
      <c r="R390">
        <f>SUMIF(MICRO!AP:AP,O:O,MICRO!AU:AU)</f>
        <v>143.6</v>
      </c>
    </row>
    <row r="391" spans="4:18" ht="18.75" thickBot="1" x14ac:dyDescent="0.3">
      <c r="D391" s="110" t="s">
        <v>2998</v>
      </c>
      <c r="E391" s="111" t="str">
        <f>VLOOKUP(Tabela2[[#This Row],[TAG]],MICRO!J:L,3,0)</f>
        <v>P-190</v>
      </c>
      <c r="F391" s="109" t="s">
        <v>46</v>
      </c>
      <c r="G391" s="112">
        <f>SUMIF(MICRO!AP:AP,O:O,MICRO!H:H)</f>
        <v>232.70000000000002</v>
      </c>
      <c r="H391" s="113">
        <f>SUMIF(MICRO!AP:AP,O:O,MICRO!R:R)</f>
        <v>232.70000000000002</v>
      </c>
      <c r="I391" s="113">
        <f>SUMIF(MICRO!AP:AP,O:O,MICRO!T:T)</f>
        <v>0</v>
      </c>
      <c r="J391" s="114">
        <f t="shared" si="130"/>
        <v>1</v>
      </c>
      <c r="K391" s="113">
        <f>SUMIF(MICRO!AP:AP,O:O,MICRO!X:X)</f>
        <v>232.70000000000002</v>
      </c>
      <c r="L391" s="114">
        <f t="shared" si="131"/>
        <v>1</v>
      </c>
      <c r="M391" s="113">
        <f t="shared" si="132"/>
        <v>0</v>
      </c>
      <c r="N391" s="56" t="str">
        <f t="shared" si="133"/>
        <v>P-190TECMETAL</v>
      </c>
      <c r="O391" s="56" t="str">
        <f t="shared" si="134"/>
        <v>p190P-190TECMETAL</v>
      </c>
      <c r="P391" s="2">
        <f>SUMIF(MICRO!AP:AP,O391,MICRO!AS:AS)</f>
        <v>0</v>
      </c>
      <c r="Q391">
        <f>SUMIF(MICRO!AP:AP,O391,MICRO!AT:AT)</f>
        <v>0</v>
      </c>
      <c r="R391">
        <f>SUMIF(MICRO!AP:AP,O:O,MICRO!AU:AU)</f>
        <v>232.70000000000002</v>
      </c>
    </row>
    <row r="392" spans="4:18" ht="18.75" thickBot="1" x14ac:dyDescent="0.3">
      <c r="D392" s="110" t="s">
        <v>2998</v>
      </c>
      <c r="E392" s="111" t="str">
        <f>VLOOKUP(Tabela2[[#This Row],[TAG]],MICRO!J:L,3,0)</f>
        <v>P-190</v>
      </c>
      <c r="F392" s="109" t="s">
        <v>31</v>
      </c>
      <c r="G392" s="112">
        <f>SUMIF(MICRO!AP:AP,O:O,MICRO!H:H)</f>
        <v>9394.4</v>
      </c>
      <c r="H392" s="113">
        <f>SUMIF(MICRO!AP:AP,O:O,MICRO!R:R)</f>
        <v>9394.4</v>
      </c>
      <c r="I392" s="113">
        <f>SUMIF(MICRO!AP:AP,O:O,MICRO!T:T)</f>
        <v>0</v>
      </c>
      <c r="J392" s="114">
        <f t="shared" si="130"/>
        <v>1</v>
      </c>
      <c r="K392" s="113">
        <f>SUMIF(MICRO!AP:AP,O:O,MICRO!X:X)</f>
        <v>9394.4</v>
      </c>
      <c r="L392" s="114">
        <f t="shared" si="131"/>
        <v>1</v>
      </c>
      <c r="M392" s="113">
        <f t="shared" si="132"/>
        <v>0</v>
      </c>
      <c r="N392" s="56" t="str">
        <f t="shared" si="133"/>
        <v>P-190ESTRUTURA</v>
      </c>
      <c r="O392" s="56" t="str">
        <f t="shared" si="134"/>
        <v>p190P-190ESTRUTURA</v>
      </c>
      <c r="P392" s="2">
        <f>SUMIF(MICRO!AP:AP,O392,MICRO!AS:AS)</f>
        <v>0</v>
      </c>
      <c r="Q392">
        <f>SUMIF(MICRO!AP:AP,O392,MICRO!AT:AT)</f>
        <v>0</v>
      </c>
      <c r="R392">
        <f>SUMIF(MICRO!AP:AP,O:O,MICRO!AU:AU)</f>
        <v>9394.4</v>
      </c>
    </row>
    <row r="393" spans="4:18" ht="18.75" thickBot="1" x14ac:dyDescent="0.3">
      <c r="D393" s="110" t="s">
        <v>2998</v>
      </c>
      <c r="E393" s="111" t="str">
        <f>VLOOKUP(Tabela2[[#This Row],[TAG]],MICRO!J:L,3,0)</f>
        <v>P-190</v>
      </c>
      <c r="F393" s="109" t="s">
        <v>45</v>
      </c>
      <c r="G393" s="112">
        <f>SUMIF(MICRO!AP:AP,O:O,MICRO!H:H)</f>
        <v>754.75299999999993</v>
      </c>
      <c r="H393" s="113">
        <f>SUMIF(MICRO!AP:AP,O:O,MICRO!R:R)</f>
        <v>754.75299999999993</v>
      </c>
      <c r="I393" s="113">
        <f>SUMIF(MICRO!AP:AP,O:O,MICRO!T:T)</f>
        <v>0</v>
      </c>
      <c r="J393" s="114">
        <f t="shared" si="125"/>
        <v>1</v>
      </c>
      <c r="K393" s="113">
        <f>SUMIF(MICRO!AP:AP,O:O,MICRO!X:X)</f>
        <v>754.75299999999993</v>
      </c>
      <c r="L393" s="114">
        <f t="shared" si="126"/>
        <v>1</v>
      </c>
      <c r="M393" s="113">
        <f t="shared" si="127"/>
        <v>0</v>
      </c>
      <c r="N393" s="56" t="str">
        <f t="shared" si="128"/>
        <v>P-190COMERCIAL</v>
      </c>
      <c r="O393" s="56" t="str">
        <f t="shared" si="129"/>
        <v>p190P-190COMERCIAL</v>
      </c>
      <c r="P393" s="2">
        <f>SUMIF(MICRO!AP:AP,O393,MICRO!AS:AS)</f>
        <v>0</v>
      </c>
      <c r="Q393">
        <f>SUMIF(MICRO!AP:AP,O393,MICRO!AT:AT)</f>
        <v>0</v>
      </c>
      <c r="R393">
        <f>SUMIF(MICRO!AP:AP,O:O,MICRO!AU:AU)</f>
        <v>754.75299999999993</v>
      </c>
    </row>
    <row r="394" spans="4:18" ht="18.75" thickBot="1" x14ac:dyDescent="0.3">
      <c r="D394" s="110" t="s">
        <v>820</v>
      </c>
      <c r="E394" s="111" t="e">
        <f>VLOOKUP(Tabela2[[#This Row],[TAG]],MICRO!J:L,3,0)</f>
        <v>#N/A</v>
      </c>
      <c r="F394" s="109" t="s">
        <v>23</v>
      </c>
      <c r="G394" s="112">
        <f>SUMIF(MICRO!AP:AP,O:O,MICRO!H:H)</f>
        <v>0</v>
      </c>
      <c r="H394" s="113">
        <f>SUMIF(MICRO!AP:AP,O:O,MICRO!R:R)</f>
        <v>0</v>
      </c>
      <c r="I394" s="113">
        <f>SUMIF(MICRO!AP:AP,O:O,MICRO!T:T)</f>
        <v>0</v>
      </c>
      <c r="J394" s="114">
        <f t="shared" si="125"/>
        <v>0</v>
      </c>
      <c r="K394" s="113">
        <f>SUMIF(MICRO!AP:AP,O:O,MICRO!X:X)</f>
        <v>0</v>
      </c>
      <c r="L394" s="114" t="str">
        <f t="shared" si="126"/>
        <v>0%</v>
      </c>
      <c r="M394" s="113">
        <f t="shared" si="127"/>
        <v>0</v>
      </c>
      <c r="N394" s="56" t="e">
        <f t="shared" si="128"/>
        <v>#N/A</v>
      </c>
      <c r="O394" s="56" t="e">
        <f t="shared" si="129"/>
        <v>#N/A</v>
      </c>
      <c r="P394" s="2">
        <f>SUMIF(MICRO!AP:AP,O394,MICRO!AS:AS)</f>
        <v>0</v>
      </c>
      <c r="Q394">
        <f>SUMIF(MICRO!AP:AP,O394,MICRO!AT:AT)</f>
        <v>0</v>
      </c>
      <c r="R394">
        <f>SUMIF(MICRO!AP:AP,O:O,MICRO!AU:AU)</f>
        <v>0</v>
      </c>
    </row>
    <row r="395" spans="4:18" ht="19.5" customHeight="1" x14ac:dyDescent="0.25">
      <c r="D395" s="110" t="s">
        <v>735</v>
      </c>
      <c r="E395" s="111" t="e">
        <f>VLOOKUP(Tabela2[[#This Row],[TAG]],MICRO!J:L,3,0)</f>
        <v>#N/A</v>
      </c>
      <c r="F395" s="109" t="s">
        <v>23</v>
      </c>
      <c r="G395" s="112">
        <f>SUMIF(MICRO!AP:AP,O:O,MICRO!H:H)</f>
        <v>0</v>
      </c>
      <c r="H395" s="113">
        <f>SUMIF(MICRO!AP:AP,O:O,MICRO!R:R)</f>
        <v>0</v>
      </c>
      <c r="I395" s="113">
        <f>SUMIF(MICRO!AP:AP,O:O,MICRO!T:T)</f>
        <v>0</v>
      </c>
      <c r="J395" s="114">
        <f t="shared" si="125"/>
        <v>0</v>
      </c>
      <c r="K395" s="113">
        <f>SUMIF(MICRO!AP:AP,O:O,MICRO!X:X)</f>
        <v>0</v>
      </c>
      <c r="L395" s="114" t="str">
        <f t="shared" si="126"/>
        <v>0%</v>
      </c>
      <c r="M395" s="113">
        <f t="shared" si="127"/>
        <v>0</v>
      </c>
      <c r="N395" s="56" t="e">
        <f t="shared" si="128"/>
        <v>#N/A</v>
      </c>
      <c r="O395" s="56" t="e">
        <f t="shared" si="129"/>
        <v>#N/A</v>
      </c>
      <c r="P395">
        <f>SUMIF(MICRO!AP:AP,O395,MICRO!AS:AS)</f>
        <v>0</v>
      </c>
      <c r="Q395">
        <f>SUMIF(MICRO!AP:AP,O395,MICRO!AT:AT)</f>
        <v>0</v>
      </c>
      <c r="R395">
        <f>SUMIF(MICRO!AP:AP,O:O,MICRO!AU:AU)</f>
        <v>0</v>
      </c>
    </row>
  </sheetData>
  <phoneticPr fontId="6" type="noConversion"/>
  <conditionalFormatting sqref="D366">
    <cfRule type="expression" dxfId="254" priority="4">
      <formula>$AI366="OK"</formula>
    </cfRule>
  </conditionalFormatting>
  <conditionalFormatting sqref="D385:D387">
    <cfRule type="expression" dxfId="253" priority="1">
      <formula>$AI385="OK"</formula>
    </cfRule>
  </conditionalFormatting>
  <conditionalFormatting sqref="F192">
    <cfRule type="expression" dxfId="252" priority="7">
      <formula>$AI192="OK"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fcfd26-da12-439b-8090-988ab5d0561e" xsi:nil="true"/>
    <lcf76f155ced4ddcb4097134ff3c332f xmlns="51bdd22c-5096-4044-9a7e-5824a7cf817d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5A327E7A81E7408CD057259117CBEF" ma:contentTypeVersion="15" ma:contentTypeDescription="Crie um novo documento." ma:contentTypeScope="" ma:versionID="96aa9f442347db9da17fea6f285c0b82">
  <xsd:schema xmlns:xsd="http://www.w3.org/2001/XMLSchema" xmlns:xs="http://www.w3.org/2001/XMLSchema" xmlns:p="http://schemas.microsoft.com/office/2006/metadata/properties" xmlns:ns2="51bdd22c-5096-4044-9a7e-5824a7cf817d" xmlns:ns3="e5fcfd26-da12-439b-8090-988ab5d0561e" targetNamespace="http://schemas.microsoft.com/office/2006/metadata/properties" ma:root="true" ma:fieldsID="a085eee24babb5230a18c9d303ef4cf3" ns2:_="" ns3:_="">
    <xsd:import namespace="51bdd22c-5096-4044-9a7e-5824a7cf817d"/>
    <xsd:import namespace="e5fcfd26-da12-439b-8090-988ab5d05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d22c-5096-4044-9a7e-5824a7cf8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28ae88-e957-4370-bfad-bc0ba54b5d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fd26-da12-439b-8090-988ab5d056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190a07c-fb02-4c1d-9f8e-e8776c6abf72}" ma:internalName="TaxCatchAll" ma:showField="CatchAllData" ma:web="e5fcfd26-da12-439b-8090-988ab5d056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69B97-4788-4B98-9236-AD845289B66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19DE8CC-39C0-4784-B0F5-AEC75B71A3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5C4FF2-C633-48A4-B703-97F140BBB31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51bdd22c-5096-4044-9a7e-5824a7cf817d"/>
    <ds:schemaRef ds:uri="http://purl.org/dc/terms/"/>
    <ds:schemaRef ds:uri="http://www.w3.org/XML/1998/namespace"/>
    <ds:schemaRef ds:uri="http://schemas.microsoft.com/office/infopath/2007/PartnerControls"/>
    <ds:schemaRef ds:uri="e5fcfd26-da12-439b-8090-988ab5d0561e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6D5C423C-9247-4381-AF51-3144A349C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d22c-5096-4044-9a7e-5824a7cf817d"/>
    <ds:schemaRef ds:uri="e5fcfd26-da12-439b-8090-988ab5d056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CAPACIDADE</vt:lpstr>
      <vt:lpstr>MICRO</vt:lpstr>
      <vt:lpstr>CLIENTE</vt:lpstr>
      <vt:lpstr>MACRO</vt:lpstr>
      <vt:lpstr>LISTA DE EMBARQUE</vt:lpstr>
      <vt:lpstr>PERFORMANCE</vt:lpstr>
      <vt:lpstr>MICRO!Area_de_impressao</vt:lpstr>
      <vt:lpstr>MICRO!Titulos_de_impressao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Geziel Lima</dc:creator>
  <cp:lastModifiedBy>Geziel Lima</cp:lastModifiedBy>
  <cp:lastPrinted>2026-10-22T13:10:28Z</cp:lastPrinted>
  <dcterms:created xsi:type="dcterms:W3CDTF">2022-04-15T01:30:45Z</dcterms:created>
  <dcterms:modified xsi:type="dcterms:W3CDTF">2026-10-22T13:13:20Z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2023-10-04T22:42:30Z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4209b351-042c-4962-b43c-15341a208d83</vt:lpwstr>
  </property>
  <property fmtid="{D5CDD505-2E9C-101B-9397-08002B2CF9AE}" pid="7" name="MSIP_Label_defa4170-0d19-0005-0004-bc88714345d2_ActionId">
    <vt:lpwstr>45c6bdd7-149b-4415-9c61-395727295547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0x010100F75A327E7A81E7408CD057259117CBEF</vt:lpwstr>
  </property>
  <property fmtid="{D5CDD505-2E9C-101B-9397-08002B2CF9AE}" pid="10" name="MediaServiceImageTags">
    <vt:lpwstr/>
  </property>
</Properties>
</file>